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https://d.docs.live.net/48f45184d7e5c384/Documents/"/>
    </mc:Choice>
  </mc:AlternateContent>
  <xr:revisionPtr revIDLastSave="678" documentId="8_{2F20A021-3DDB-4522-AE81-9D3BB2FB7159}" xr6:coauthVersionLast="45" xr6:coauthVersionMax="45" xr10:uidLastSave="{B2717692-592A-4F65-9A87-66AE356B0229}"/>
  <bookViews>
    <workbookView xWindow="-120" yWindow="-120" windowWidth="20730" windowHeight="11160" tabRatio="802" firstSheet="3" activeTab="9" xr2:uid="{00000000-000D-0000-FFFF-FFFF00000000}"/>
  </bookViews>
  <sheets>
    <sheet name="START" sheetId="5" r:id="rId1"/>
    <sheet name="PP_Form" sheetId="10" r:id="rId2"/>
    <sheet name="INF_PrevYearEUR" sheetId="1" r:id="rId3"/>
    <sheet name="Calc_INF_PrevYearEUR" sheetId="2" r:id="rId4"/>
    <sheet name="INF_FC_EUR" sheetId="3" r:id="rId5"/>
    <sheet name="Calc_INF_FC_EUR" sheetId="4" state="hidden" r:id="rId6"/>
    <sheet name="BusPlanLocation" sheetId="12" r:id="rId7"/>
    <sheet name="EBITDA-Tracking" sheetId="22" state="hidden" r:id="rId8"/>
    <sheet name="SalesReport" sheetId="15" r:id="rId9"/>
    <sheet name="CC cost Calculations" sheetId="23" r:id="rId10"/>
    <sheet name="İnvestments-CC conditions" sheetId="25" r:id="rId11"/>
    <sheet name="INVESTMENT per Year" sheetId="11" r:id="rId12"/>
    <sheet name="Headcount" sheetId="21" r:id="rId13"/>
    <sheet name="ReturnCalcBusPlanLoc" sheetId="18" r:id="rId14"/>
    <sheet name="BusPlanLocationEUR" sheetId="14" r:id="rId15"/>
    <sheet name="ReturnCalcBusPlanLocEUR" sheetId="19" r:id="rId16"/>
    <sheet name="BusPlanCompanyEUR" sheetId="20" r:id="rId17"/>
    <sheet name="Cashflow per quarter" sheetId="13" r:id="rId18"/>
    <sheet name="FXRates2019" sheetId="9" r:id="rId19"/>
    <sheet name="Qualities" sheetId="17" state="hidden" r:id="rId20"/>
    <sheet name="QualityType" sheetId="16" state="hidden" r:id="rId21"/>
    <sheet name="Depot" sheetId="6" state="hidden" r:id="rId22"/>
    <sheet name="DropDownLists" sheetId="8" state="hidden" r:id="rId23"/>
    <sheet name="BaseData" sheetId="7" state="hidden" r:id="rId24"/>
  </sheets>
  <definedNames>
    <definedName name="Business">BaseData!$G$2:$G$6</definedName>
    <definedName name="CustomerExtern">BaseData!$H$2:$H$49</definedName>
    <definedName name="Customers">BaseData!$B$2:$B$69</definedName>
    <definedName name="Duparec">Depot!$C$2:$C$13</definedName>
    <definedName name="HRAdria">Depot!$D$2:$D$13</definedName>
    <definedName name="HRBulgaria">Depot!$E$2:$E$13</definedName>
    <definedName name="HRCZ">Depot!$M$2:$M$13</definedName>
    <definedName name="HREns">Depot!$F$2:$F$13</definedName>
    <definedName name="HRGroup">Depot!$G$2:$G$13</definedName>
    <definedName name="HRNZ">Depot!$H$2:$H$13</definedName>
    <definedName name="HRPolska">Depot!$I$2:$I$13</definedName>
    <definedName name="HRRomania">Depot!$J$2:$J$13</definedName>
    <definedName name="HRTurkey">Depot!$K$2:$K$13</definedName>
    <definedName name="MA200_">DropDownLists!$L$2:$L$101</definedName>
    <definedName name="MA210_">DropDownLists!$M$2:$M$101</definedName>
    <definedName name="MA215_">DropDownLists!$N$2:$N$101</definedName>
    <definedName name="MA230_">DropDownLists!$O$2:$O$101</definedName>
    <definedName name="MA240_">DropDownLists!$P$2:$P$101</definedName>
    <definedName name="MA250_">DropDownLists!$Q$2:$Q$101</definedName>
    <definedName name="MA260_">DropDownLists!$R$2:$R$101</definedName>
    <definedName name="MA300_">DropDownLists!$S$2</definedName>
    <definedName name="NewCompany">Depot!$B$2:$B$13</definedName>
    <definedName name="SCHOzon">Depot!$L$2:$L$13</definedName>
    <definedName name="Source">BaseData!$F$2:$F$252</definedName>
    <definedName name="Supplier">BaseData!$I$2:$I$119</definedName>
    <definedName name="TehnopapirBG">Depot!$N$2:$N$13</definedName>
    <definedName name="TehnopapirZV">Depot!$O$2:$O$13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96" i="23" l="1"/>
  <c r="D35" i="23"/>
  <c r="E35" i="23" s="1"/>
  <c r="D25" i="23"/>
  <c r="E25" i="23" s="1"/>
  <c r="F25" i="23" s="1"/>
  <c r="C83" i="23"/>
  <c r="D84" i="23"/>
  <c r="E84" i="23" s="1"/>
  <c r="E83" i="23" s="1"/>
  <c r="D81" i="23"/>
  <c r="E81" i="23" s="1"/>
  <c r="D87" i="23"/>
  <c r="E87" i="23" s="1"/>
  <c r="D78" i="23"/>
  <c r="E78" i="23" s="1"/>
  <c r="N10" i="23"/>
  <c r="P10" i="23" s="1"/>
  <c r="Q10" i="23" s="1"/>
  <c r="E74" i="23"/>
  <c r="E75" i="23" s="1"/>
  <c r="E72" i="23" s="1"/>
  <c r="D74" i="23"/>
  <c r="D75" i="23" s="1"/>
  <c r="D72" i="23" s="1"/>
  <c r="C75" i="23"/>
  <c r="C72" i="23" s="1"/>
  <c r="N75" i="23"/>
  <c r="O75" i="23" s="1"/>
  <c r="D58" i="23"/>
  <c r="E58" i="23" s="1"/>
  <c r="F35" i="23" l="1"/>
  <c r="D83" i="23"/>
  <c r="F83" i="23" s="1"/>
  <c r="F81" i="23"/>
  <c r="S10" i="23"/>
  <c r="R10" i="23"/>
  <c r="D65" i="23"/>
  <c r="D61" i="23"/>
  <c r="E61" i="23" s="1"/>
  <c r="D21" i="23"/>
  <c r="E21" i="23"/>
  <c r="C21" i="23"/>
  <c r="C28" i="23"/>
  <c r="C38" i="23"/>
  <c r="D38" i="23"/>
  <c r="E38" i="23"/>
  <c r="F36" i="23"/>
  <c r="F26" i="23"/>
  <c r="D53" i="23"/>
  <c r="D54" i="23" s="1"/>
  <c r="E53" i="23"/>
  <c r="E54" i="23" s="1"/>
  <c r="E28" i="23"/>
  <c r="D28" i="23"/>
  <c r="F40" i="23"/>
  <c r="F12" i="23"/>
  <c r="F13" i="23"/>
  <c r="F14" i="23"/>
  <c r="F18" i="23"/>
  <c r="F19" i="23"/>
  <c r="F20" i="23"/>
  <c r="F30" i="23"/>
  <c r="F58" i="23"/>
  <c r="F73" i="23"/>
  <c r="F74" i="23"/>
  <c r="F89" i="23"/>
  <c r="F90" i="23"/>
  <c r="F92" i="23"/>
  <c r="F97" i="23"/>
  <c r="F5" i="23"/>
  <c r="Q22" i="23"/>
  <c r="F75" i="23"/>
  <c r="P63" i="23"/>
  <c r="Q63" i="23" s="1"/>
  <c r="M62" i="23"/>
  <c r="P62" i="23" s="1"/>
  <c r="Q62" i="23" s="1"/>
  <c r="C59" i="23" s="1"/>
  <c r="D59" i="23" s="1"/>
  <c r="E59" i="23" s="1"/>
  <c r="E65" i="23" l="1"/>
  <c r="C29" i="23"/>
  <c r="F61" i="23"/>
  <c r="F59" i="23"/>
  <c r="F38" i="23"/>
  <c r="D39" i="23"/>
  <c r="D41" i="23" s="1"/>
  <c r="C39" i="23"/>
  <c r="D29" i="23"/>
  <c r="F72" i="23"/>
  <c r="E29" i="23"/>
  <c r="F21" i="23"/>
  <c r="E39" i="23"/>
  <c r="E41" i="23" s="1"/>
  <c r="F28" i="23"/>
  <c r="B4" i="25"/>
  <c r="B3" i="25"/>
  <c r="C53" i="23"/>
  <c r="C54" i="23" s="1"/>
  <c r="F54" i="23" s="1"/>
  <c r="C41" i="23" l="1"/>
  <c r="F41" i="23" s="1"/>
  <c r="C46" i="23"/>
  <c r="C47" i="23" s="1"/>
  <c r="C31" i="23"/>
  <c r="D31" i="23"/>
  <c r="D46" i="23"/>
  <c r="D47" i="23" s="1"/>
  <c r="E31" i="23"/>
  <c r="E46" i="23"/>
  <c r="E47" i="23" s="1"/>
  <c r="F65" i="23"/>
  <c r="F53" i="23"/>
  <c r="F29" i="23"/>
  <c r="F39" i="23"/>
  <c r="C63" i="23"/>
  <c r="F31" i="23" l="1"/>
  <c r="D63" i="23"/>
  <c r="E63" i="23" l="1"/>
  <c r="F63" i="23" l="1"/>
  <c r="N7" i="23"/>
  <c r="P7" i="23" s="1"/>
  <c r="N8" i="23"/>
  <c r="P8" i="23" s="1"/>
  <c r="N11" i="23"/>
  <c r="P11" i="23" s="1"/>
  <c r="Q11" i="23" s="1"/>
  <c r="N12" i="23"/>
  <c r="P12" i="23" s="1"/>
  <c r="N13" i="23"/>
  <c r="P13" i="23" s="1"/>
  <c r="N14" i="23"/>
  <c r="P14" i="23" s="1"/>
  <c r="N6" i="23"/>
  <c r="P6" i="23" s="1"/>
  <c r="M15" i="23"/>
  <c r="O10" i="23" s="1"/>
  <c r="T10" i="23" s="1"/>
  <c r="U10" i="23" l="1"/>
  <c r="V10" i="23"/>
  <c r="W10" i="23"/>
  <c r="O14" i="23"/>
  <c r="T14" i="23" s="1"/>
  <c r="O6" i="23"/>
  <c r="T6" i="23" s="1"/>
  <c r="O12" i="23"/>
  <c r="T12" i="23" s="1"/>
  <c r="O13" i="23"/>
  <c r="T13" i="23" s="1"/>
  <c r="O11" i="23"/>
  <c r="T11" i="23" s="1"/>
  <c r="O8" i="23"/>
  <c r="T8" i="23" s="1"/>
  <c r="N15" i="23"/>
  <c r="O7" i="23"/>
  <c r="T7" i="23" s="1"/>
  <c r="C4" i="23" s="1"/>
  <c r="D4" i="23" s="1"/>
  <c r="R7" i="23"/>
  <c r="Q7" i="23"/>
  <c r="S7" i="23"/>
  <c r="S8" i="23"/>
  <c r="R8" i="23"/>
  <c r="Q8" i="23"/>
  <c r="Q12" i="23"/>
  <c r="S12" i="23"/>
  <c r="R12" i="23"/>
  <c r="S13" i="23"/>
  <c r="R13" i="23"/>
  <c r="Q13" i="23"/>
  <c r="P15" i="23"/>
  <c r="Q14" i="23"/>
  <c r="S14" i="23"/>
  <c r="R14" i="23"/>
  <c r="Q6" i="23"/>
  <c r="S11" i="23"/>
  <c r="R6" i="23"/>
  <c r="R11" i="23"/>
  <c r="S6" i="23"/>
  <c r="D6" i="23" l="1"/>
  <c r="D9" i="23" s="1"/>
  <c r="D10" i="23" s="1"/>
  <c r="E4" i="23"/>
  <c r="C6" i="23"/>
  <c r="C22" i="23" s="1"/>
  <c r="S15" i="23"/>
  <c r="R15" i="23"/>
  <c r="Q15" i="23"/>
  <c r="C9" i="23" l="1"/>
  <c r="C10" i="23" s="1"/>
  <c r="E6" i="23"/>
  <c r="F6" i="23" l="1"/>
  <c r="E9" i="23"/>
  <c r="E10" i="23" s="1"/>
  <c r="E22" i="23"/>
  <c r="C15" i="23"/>
  <c r="C50" i="23"/>
  <c r="C24" i="23" s="1"/>
  <c r="C17" i="23"/>
  <c r="C55" i="23"/>
  <c r="C16" i="23"/>
  <c r="F4" i="23"/>
  <c r="D22" i="23"/>
  <c r="C34" i="23" l="1"/>
  <c r="F22" i="23"/>
  <c r="F9" i="23"/>
  <c r="F10" i="23" s="1"/>
  <c r="D16" i="23"/>
  <c r="D55" i="23"/>
  <c r="D50" i="23"/>
  <c r="D17" i="23"/>
  <c r="D15" i="23"/>
  <c r="E50" i="23"/>
  <c r="E55" i="23"/>
  <c r="E17" i="23"/>
  <c r="E16" i="23"/>
  <c r="E15" i="23"/>
  <c r="A20" i="11"/>
  <c r="D20" i="11" s="1"/>
  <c r="B20" i="11"/>
  <c r="C20" i="11"/>
  <c r="N20" i="11"/>
  <c r="D24" i="23" l="1"/>
  <c r="E24" i="23"/>
  <c r="B7" i="25"/>
  <c r="C60" i="23"/>
  <c r="M69" i="23"/>
  <c r="C32" i="23"/>
  <c r="B8" i="25"/>
  <c r="C64" i="23"/>
  <c r="C42" i="23"/>
  <c r="F17" i="23"/>
  <c r="F16" i="23"/>
  <c r="F15" i="23"/>
  <c r="F55" i="23"/>
  <c r="F50" i="23"/>
  <c r="I58" i="12"/>
  <c r="I80" i="12"/>
  <c r="K80" i="12" s="1"/>
  <c r="M80" i="12" s="1"/>
  <c r="I76" i="12"/>
  <c r="K76" i="12" s="1"/>
  <c r="M76" i="12" s="1"/>
  <c r="I71" i="12"/>
  <c r="K71" i="12" s="1"/>
  <c r="M71" i="12" s="1"/>
  <c r="I70" i="12"/>
  <c r="K70" i="12" s="1"/>
  <c r="M70" i="12" s="1"/>
  <c r="K78" i="12"/>
  <c r="M78" i="12" s="1"/>
  <c r="K79" i="12"/>
  <c r="M79" i="12" s="1"/>
  <c r="K81" i="12"/>
  <c r="K68" i="12"/>
  <c r="M68" i="12" s="1"/>
  <c r="K73" i="12"/>
  <c r="M73" i="12" s="1"/>
  <c r="M81" i="12"/>
  <c r="K69" i="12"/>
  <c r="M69" i="12" s="1"/>
  <c r="K72" i="12"/>
  <c r="M72" i="12" s="1"/>
  <c r="K74" i="12"/>
  <c r="M74" i="12" s="1"/>
  <c r="C19" i="11"/>
  <c r="B19" i="11"/>
  <c r="A19" i="11"/>
  <c r="D19" i="11" s="1"/>
  <c r="M71" i="23" l="1"/>
  <c r="C80" i="23"/>
  <c r="C86" i="23"/>
  <c r="C77" i="23"/>
  <c r="M72" i="23"/>
  <c r="C62" i="23"/>
  <c r="D34" i="23"/>
  <c r="C49" i="23"/>
  <c r="B9" i="25"/>
  <c r="F4" i="11"/>
  <c r="B18" i="25"/>
  <c r="B10" i="25"/>
  <c r="F5" i="11"/>
  <c r="B19" i="25"/>
  <c r="C66" i="23"/>
  <c r="E34" i="23"/>
  <c r="N19" i="11"/>
  <c r="P19" i="11" s="1"/>
  <c r="C18" i="11"/>
  <c r="C8" i="25" l="1"/>
  <c r="D8" i="25" s="1"/>
  <c r="D64" i="23"/>
  <c r="D42" i="23"/>
  <c r="F34" i="23"/>
  <c r="F42" i="23" s="1"/>
  <c r="C57" i="23"/>
  <c r="B21" i="25"/>
  <c r="C70" i="23"/>
  <c r="M73" i="23"/>
  <c r="C71" i="23" s="1"/>
  <c r="E64" i="23"/>
  <c r="E66" i="23" s="1"/>
  <c r="E42" i="23"/>
  <c r="B11" i="25"/>
  <c r="O69" i="23"/>
  <c r="E60" i="23"/>
  <c r="E62" i="23" s="1"/>
  <c r="E32" i="23"/>
  <c r="C51" i="23"/>
  <c r="D60" i="23"/>
  <c r="C7" i="25"/>
  <c r="N69" i="23"/>
  <c r="D32" i="23"/>
  <c r="F24" i="23"/>
  <c r="F32" i="23" s="1"/>
  <c r="C69" i="23"/>
  <c r="I54" i="12"/>
  <c r="K54" i="12" s="1"/>
  <c r="M54" i="12" s="1"/>
  <c r="C17" i="11"/>
  <c r="B17" i="11"/>
  <c r="A17" i="11"/>
  <c r="E49" i="23" l="1"/>
  <c r="E51" i="23" s="1"/>
  <c r="M74" i="23"/>
  <c r="N72" i="23"/>
  <c r="D77" i="23"/>
  <c r="D86" i="23"/>
  <c r="D80" i="23"/>
  <c r="N71" i="23"/>
  <c r="O71" i="23"/>
  <c r="E80" i="23"/>
  <c r="O72" i="23"/>
  <c r="E77" i="23"/>
  <c r="E86" i="23"/>
  <c r="D62" i="23"/>
  <c r="F60" i="23"/>
  <c r="D49" i="23"/>
  <c r="F9" i="11"/>
  <c r="D10" i="25"/>
  <c r="E57" i="23"/>
  <c r="D66" i="23"/>
  <c r="F64" i="23"/>
  <c r="F66" i="23" s="1"/>
  <c r="D7" i="25"/>
  <c r="C9" i="25"/>
  <c r="F6" i="11"/>
  <c r="F7" i="11"/>
  <c r="C10" i="25"/>
  <c r="I7" i="11" s="1"/>
  <c r="Q6" i="15"/>
  <c r="AB6" i="15"/>
  <c r="AC6" i="15" s="1"/>
  <c r="AD6" i="15" s="1"/>
  <c r="AE6" i="15"/>
  <c r="AF6" i="15"/>
  <c r="I63" i="12"/>
  <c r="F86" i="23" l="1"/>
  <c r="E69" i="23"/>
  <c r="D69" i="23"/>
  <c r="D51" i="23"/>
  <c r="F51" i="23" s="1"/>
  <c r="F49" i="23"/>
  <c r="D9" i="25"/>
  <c r="D11" i="25" s="1"/>
  <c r="F8" i="11"/>
  <c r="D57" i="23"/>
  <c r="F62" i="23"/>
  <c r="I6" i="11"/>
  <c r="C11" i="25"/>
  <c r="F80" i="23"/>
  <c r="E70" i="23"/>
  <c r="O73" i="23"/>
  <c r="E71" i="23" s="1"/>
  <c r="D70" i="23"/>
  <c r="N73" i="23"/>
  <c r="D71" i="23" s="1"/>
  <c r="T6" i="15"/>
  <c r="W6" i="15" s="1"/>
  <c r="S6" i="15"/>
  <c r="N74" i="23" l="1"/>
  <c r="E68" i="23"/>
  <c r="E93" i="23" s="1"/>
  <c r="O74" i="23"/>
  <c r="D68" i="23"/>
  <c r="D93" i="23" s="1"/>
  <c r="F71" i="23"/>
  <c r="F57" i="23"/>
  <c r="V6" i="15"/>
  <c r="I8" i="12" l="1"/>
  <c r="H5" i="11" l="1"/>
  <c r="H4" i="11" l="1"/>
  <c r="H21" i="11" s="1"/>
  <c r="I95" i="12" l="1"/>
  <c r="I97" i="12" s="1"/>
  <c r="M95" i="12"/>
  <c r="K95" i="12"/>
  <c r="D12" i="10"/>
  <c r="F69" i="23" l="1"/>
  <c r="C68" i="23" l="1"/>
  <c r="F68" i="23" s="1"/>
  <c r="F70" i="23"/>
  <c r="I64" i="12" l="1"/>
  <c r="M64" i="12" s="1"/>
  <c r="K64" i="12" l="1"/>
  <c r="M39" i="12"/>
  <c r="M59" i="12"/>
  <c r="M58" i="12"/>
  <c r="M57" i="12"/>
  <c r="L11" i="13"/>
  <c r="L10" i="13"/>
  <c r="F5" i="13"/>
  <c r="F6" i="13"/>
  <c r="F7" i="13"/>
  <c r="F8" i="13"/>
  <c r="F9" i="13"/>
  <c r="F10" i="13"/>
  <c r="L5" i="13"/>
  <c r="L6" i="13"/>
  <c r="L7" i="13"/>
  <c r="L8" i="13"/>
  <c r="L9" i="13"/>
  <c r="F11" i="13"/>
  <c r="D5" i="13"/>
  <c r="E5" i="13"/>
  <c r="D6" i="13"/>
  <c r="E6" i="13"/>
  <c r="D7" i="13"/>
  <c r="E7" i="13"/>
  <c r="D8" i="13"/>
  <c r="E8" i="13"/>
  <c r="D9" i="13"/>
  <c r="E9" i="13"/>
  <c r="D10" i="13"/>
  <c r="E10" i="13"/>
  <c r="D11" i="13"/>
  <c r="E11" i="13"/>
  <c r="G9" i="13" l="1"/>
  <c r="K9" i="13" s="1"/>
  <c r="G7" i="13"/>
  <c r="K7" i="13" s="1"/>
  <c r="G10" i="13"/>
  <c r="K10" i="13" s="1"/>
  <c r="G6" i="13"/>
  <c r="K6" i="13" s="1"/>
  <c r="G11" i="13"/>
  <c r="K11" i="13" s="1"/>
  <c r="G8" i="13"/>
  <c r="K8" i="13" s="1"/>
  <c r="G5" i="13"/>
  <c r="K5" i="13" s="1"/>
  <c r="A7" i="11"/>
  <c r="D7" i="11" s="1"/>
  <c r="B7" i="11"/>
  <c r="B7" i="13" s="1"/>
  <c r="C7" i="11"/>
  <c r="C7" i="13" s="1"/>
  <c r="A8" i="11"/>
  <c r="D8" i="11" s="1"/>
  <c r="B8" i="11"/>
  <c r="B8" i="13" s="1"/>
  <c r="C8" i="11"/>
  <c r="C8" i="13" s="1"/>
  <c r="A9" i="11"/>
  <c r="D9" i="11" s="1"/>
  <c r="B9" i="11"/>
  <c r="B9" i="13" s="1"/>
  <c r="C9" i="11"/>
  <c r="C9" i="13" s="1"/>
  <c r="A4" i="11"/>
  <c r="D4" i="11" s="1"/>
  <c r="A5" i="11"/>
  <c r="D5" i="11" s="1"/>
  <c r="A6" i="11"/>
  <c r="D6" i="11" s="1"/>
  <c r="B4" i="11"/>
  <c r="C4" i="11"/>
  <c r="B5" i="11"/>
  <c r="B5" i="13" s="1"/>
  <c r="C5" i="11"/>
  <c r="C5" i="13" s="1"/>
  <c r="B6" i="11"/>
  <c r="B6" i="13" s="1"/>
  <c r="C6" i="11"/>
  <c r="C6" i="13" s="1"/>
  <c r="E6" i="5" l="1"/>
  <c r="L4" i="10" l="1"/>
  <c r="F18" i="5" l="1"/>
  <c r="G319" i="20" l="1"/>
  <c r="AA317" i="20"/>
  <c r="G317" i="20"/>
  <c r="AA316" i="20"/>
  <c r="G316" i="20"/>
  <c r="AA315" i="20"/>
  <c r="G315" i="20"/>
  <c r="AA314" i="20"/>
  <c r="G314" i="20"/>
  <c r="AA313" i="20"/>
  <c r="G313" i="20"/>
  <c r="AA312" i="20"/>
  <c r="G312" i="20"/>
  <c r="AA311" i="20"/>
  <c r="G311" i="20"/>
  <c r="AA310" i="20"/>
  <c r="G310" i="20"/>
  <c r="AA309" i="20"/>
  <c r="G309" i="20"/>
  <c r="AA308" i="20"/>
  <c r="G308" i="20"/>
  <c r="AA302" i="20"/>
  <c r="G302" i="20"/>
  <c r="AA326" i="14"/>
  <c r="AA317" i="14"/>
  <c r="AA316" i="14"/>
  <c r="AA315" i="14"/>
  <c r="AA314" i="14"/>
  <c r="AA313" i="14"/>
  <c r="AA312" i="14"/>
  <c r="AA311" i="14"/>
  <c r="AA309" i="14"/>
  <c r="AA308" i="14"/>
  <c r="AA302" i="14"/>
  <c r="F140" i="14" l="1"/>
  <c r="AA324" i="12"/>
  <c r="AA323" i="12"/>
  <c r="AA322" i="12"/>
  <c r="AA321" i="12"/>
  <c r="AA320" i="12"/>
  <c r="AA319" i="12"/>
  <c r="AA318" i="12"/>
  <c r="AA317" i="12"/>
  <c r="A317" i="12" s="1"/>
  <c r="AA316" i="12"/>
  <c r="A316" i="12" s="1"/>
  <c r="AA315" i="12"/>
  <c r="A315" i="12" s="1"/>
  <c r="AA314" i="12"/>
  <c r="A314" i="12" s="1"/>
  <c r="AA313" i="12"/>
  <c r="A313" i="12" s="1"/>
  <c r="AA312" i="12"/>
  <c r="A312" i="12" s="1"/>
  <c r="AA311" i="12"/>
  <c r="A311" i="12" s="1"/>
  <c r="AA310" i="12"/>
  <c r="A310" i="12" s="1"/>
  <c r="AA309" i="12"/>
  <c r="A309" i="12" s="1"/>
  <c r="AA308" i="12"/>
  <c r="A308" i="12" s="1"/>
  <c r="AA307" i="12"/>
  <c r="AA306" i="12"/>
  <c r="AA305" i="12"/>
  <c r="AA304" i="12"/>
  <c r="AA303" i="12"/>
  <c r="AA302" i="12"/>
  <c r="A302" i="12" s="1"/>
  <c r="AA301" i="12"/>
  <c r="AA300" i="12"/>
  <c r="AA299" i="12"/>
  <c r="AA298" i="12"/>
  <c r="AA297" i="12"/>
  <c r="AA296" i="12"/>
  <c r="AA295" i="12"/>
  <c r="AA294" i="12"/>
  <c r="AA293" i="12"/>
  <c r="AA292" i="12"/>
  <c r="AA291" i="12"/>
  <c r="AA290" i="12"/>
  <c r="AA289" i="12"/>
  <c r="AA288" i="12"/>
  <c r="AA287" i="12"/>
  <c r="AA286" i="12"/>
  <c r="AA285" i="12"/>
  <c r="AA284" i="12"/>
  <c r="AA283" i="12"/>
  <c r="AA282" i="12"/>
  <c r="AA281" i="12"/>
  <c r="AA280" i="12"/>
  <c r="AA279" i="12"/>
  <c r="AA278" i="12"/>
  <c r="AA277" i="12"/>
  <c r="AA276" i="12"/>
  <c r="AA275" i="12"/>
  <c r="AA274" i="12"/>
  <c r="AA273" i="12"/>
  <c r="AA272" i="12"/>
  <c r="AA271" i="12"/>
  <c r="AA270" i="12"/>
  <c r="AA269" i="12"/>
  <c r="AA268" i="12"/>
  <c r="AA267" i="12"/>
  <c r="AA266" i="12"/>
  <c r="AA265" i="12"/>
  <c r="AA264" i="12"/>
  <c r="AA263" i="12"/>
  <c r="AA262" i="12"/>
  <c r="AA261" i="12"/>
  <c r="AA260" i="12"/>
  <c r="AA259" i="12"/>
  <c r="AA258" i="12"/>
  <c r="AA257" i="12"/>
  <c r="AA256" i="12"/>
  <c r="AA255" i="12"/>
  <c r="AA254" i="12"/>
  <c r="AA253" i="12"/>
  <c r="AA252" i="12"/>
  <c r="AA251" i="12"/>
  <c r="AA250" i="12"/>
  <c r="AA249" i="12"/>
  <c r="AA248" i="12"/>
  <c r="AA247" i="12"/>
  <c r="AA246" i="12"/>
  <c r="AA245" i="12"/>
  <c r="AA244" i="12"/>
  <c r="AA243" i="12"/>
  <c r="AA242" i="12"/>
  <c r="AA241" i="12"/>
  <c r="AA240" i="12"/>
  <c r="AA239" i="12"/>
  <c r="AA238" i="12"/>
  <c r="AA237" i="12"/>
  <c r="AA236" i="12"/>
  <c r="AA235" i="12"/>
  <c r="AA234" i="12"/>
  <c r="AA233" i="12"/>
  <c r="AA232" i="12"/>
  <c r="AA231" i="12"/>
  <c r="AA230" i="12"/>
  <c r="AA229" i="12"/>
  <c r="AA228" i="12"/>
  <c r="AA227" i="12"/>
  <c r="AA226" i="12"/>
  <c r="AA225" i="12"/>
  <c r="AA224" i="12"/>
  <c r="AA223" i="12"/>
  <c r="AA222" i="12"/>
  <c r="AA221" i="12"/>
  <c r="AA220" i="12"/>
  <c r="AA219" i="12"/>
  <c r="AA218" i="12"/>
  <c r="AA217" i="12"/>
  <c r="AA216" i="12"/>
  <c r="AA215" i="12"/>
  <c r="AA214" i="12"/>
  <c r="AA213" i="12"/>
  <c r="AA212" i="12"/>
  <c r="AA211" i="12"/>
  <c r="AA210" i="12"/>
  <c r="AA209" i="12"/>
  <c r="AA208" i="12"/>
  <c r="AA207" i="12"/>
  <c r="AA206" i="12"/>
  <c r="AA205" i="12"/>
  <c r="AA204" i="12"/>
  <c r="AA203" i="12"/>
  <c r="AA202" i="12"/>
  <c r="AA201" i="12"/>
  <c r="AA200" i="12"/>
  <c r="AA199" i="12"/>
  <c r="AA198" i="12"/>
  <c r="AA197" i="12"/>
  <c r="AA196" i="12"/>
  <c r="AA195" i="12"/>
  <c r="AA194" i="12"/>
  <c r="AA193" i="12"/>
  <c r="AA192" i="12"/>
  <c r="AA191" i="12"/>
  <c r="AA190" i="12"/>
  <c r="AA189" i="12"/>
  <c r="AA188" i="12"/>
  <c r="AA187" i="12"/>
  <c r="AA186" i="12"/>
  <c r="AA185" i="12"/>
  <c r="AA184" i="12"/>
  <c r="AA183" i="12"/>
  <c r="AA182" i="12"/>
  <c r="AA181" i="12"/>
  <c r="AA180" i="12"/>
  <c r="AA179" i="12"/>
  <c r="AA178" i="12"/>
  <c r="AA177" i="12"/>
  <c r="AA176" i="12"/>
  <c r="AA175" i="12"/>
  <c r="AA174" i="12"/>
  <c r="AA173" i="12"/>
  <c r="AA172" i="12"/>
  <c r="AA171" i="12"/>
  <c r="AA170" i="12"/>
  <c r="AA169" i="12"/>
  <c r="AA168" i="12"/>
  <c r="AA167" i="12"/>
  <c r="AA166" i="12"/>
  <c r="AA165" i="12"/>
  <c r="AA164" i="12"/>
  <c r="AA163" i="12"/>
  <c r="AA162" i="12"/>
  <c r="AA161" i="12"/>
  <c r="AA160" i="12"/>
  <c r="AA159" i="12"/>
  <c r="AA158" i="12"/>
  <c r="AA157" i="12"/>
  <c r="AA156" i="12"/>
  <c r="AA155" i="12"/>
  <c r="AA154" i="12"/>
  <c r="AA153" i="12"/>
  <c r="AA152" i="12"/>
  <c r="AA151" i="12"/>
  <c r="AA150" i="12"/>
  <c r="AA149" i="12"/>
  <c r="AA148" i="12"/>
  <c r="AA147" i="12"/>
  <c r="AA146" i="12"/>
  <c r="AA145" i="12"/>
  <c r="AA144" i="12"/>
  <c r="A144" i="12" s="1"/>
  <c r="AA143" i="12"/>
  <c r="AA142" i="12"/>
  <c r="AA141" i="12"/>
  <c r="AA140" i="12"/>
  <c r="AA139" i="12"/>
  <c r="AA138" i="12"/>
  <c r="AA137" i="12"/>
  <c r="AA136" i="12"/>
  <c r="AA135" i="12"/>
  <c r="AA134" i="12"/>
  <c r="AA133" i="12"/>
  <c r="AA132" i="12"/>
  <c r="AA131" i="12"/>
  <c r="AA130" i="12"/>
  <c r="AA129" i="12"/>
  <c r="AA128" i="12"/>
  <c r="AA127" i="12"/>
  <c r="AA126" i="12"/>
  <c r="AA125" i="12"/>
  <c r="AA124" i="12"/>
  <c r="AA123" i="12"/>
  <c r="AA122" i="12"/>
  <c r="AA121" i="12"/>
  <c r="AA120" i="12"/>
  <c r="AA119" i="12"/>
  <c r="AA118" i="12"/>
  <c r="AA117" i="12"/>
  <c r="AA116" i="12"/>
  <c r="AA115" i="12"/>
  <c r="AA114" i="12"/>
  <c r="AA113" i="12"/>
  <c r="AA112" i="12"/>
  <c r="AA111" i="12"/>
  <c r="AA110" i="12"/>
  <c r="AA109" i="12"/>
  <c r="AA108" i="12"/>
  <c r="AA107" i="12"/>
  <c r="AA106" i="12"/>
  <c r="AA105" i="12"/>
  <c r="AA104" i="12"/>
  <c r="AA103" i="12"/>
  <c r="AA102" i="12"/>
  <c r="AA101" i="12"/>
  <c r="AA100" i="12"/>
  <c r="AA99" i="12"/>
  <c r="AA98" i="12"/>
  <c r="AA97" i="12"/>
  <c r="AA96" i="12"/>
  <c r="AA95" i="12"/>
  <c r="AA94" i="12"/>
  <c r="AA93" i="12"/>
  <c r="AA92" i="12"/>
  <c r="AA91" i="12"/>
  <c r="AA90" i="12"/>
  <c r="AA89" i="12"/>
  <c r="AA88" i="12"/>
  <c r="AA87" i="12"/>
  <c r="AA86" i="12"/>
  <c r="AA85" i="12"/>
  <c r="AA84" i="12"/>
  <c r="AA83" i="12"/>
  <c r="AA82" i="12"/>
  <c r="AA81" i="12"/>
  <c r="AA80" i="12"/>
  <c r="AA79" i="12"/>
  <c r="AA78" i="12"/>
  <c r="AA77" i="12"/>
  <c r="AA76" i="12"/>
  <c r="AA75" i="12"/>
  <c r="AA74" i="12"/>
  <c r="AA73" i="12"/>
  <c r="AA72" i="12"/>
  <c r="AA71" i="12"/>
  <c r="AA70" i="12"/>
  <c r="AA69" i="12"/>
  <c r="AA68" i="12"/>
  <c r="AA67" i="12"/>
  <c r="AA66" i="12"/>
  <c r="AA65" i="12"/>
  <c r="AA64" i="12"/>
  <c r="AA63" i="12"/>
  <c r="AA62" i="12"/>
  <c r="AA61" i="12"/>
  <c r="AA60" i="12"/>
  <c r="AA59" i="12"/>
  <c r="AA58" i="12"/>
  <c r="AA57" i="12"/>
  <c r="AA56" i="12"/>
  <c r="AA55" i="12"/>
  <c r="AA54" i="12"/>
  <c r="AA53" i="12"/>
  <c r="AA52" i="12"/>
  <c r="AA51" i="12"/>
  <c r="AA50" i="12"/>
  <c r="AA49" i="12"/>
  <c r="AA48" i="12"/>
  <c r="AA47" i="12"/>
  <c r="AA46" i="12"/>
  <c r="AA45" i="12"/>
  <c r="AA44" i="12"/>
  <c r="AA43" i="12"/>
  <c r="AA42" i="12"/>
  <c r="AA41" i="12"/>
  <c r="AA40" i="12"/>
  <c r="AA39" i="12"/>
  <c r="AA38" i="12"/>
  <c r="AA37" i="12"/>
  <c r="AA36" i="12"/>
  <c r="AA35" i="12"/>
  <c r="AA34" i="12"/>
  <c r="AA33" i="12"/>
  <c r="AA32" i="12"/>
  <c r="AA31" i="12"/>
  <c r="AA30" i="12"/>
  <c r="AA29" i="12"/>
  <c r="AA28" i="12"/>
  <c r="AA27" i="12"/>
  <c r="AA26" i="12"/>
  <c r="AA25" i="12"/>
  <c r="AA24" i="12"/>
  <c r="AA23" i="12"/>
  <c r="AA22" i="12"/>
  <c r="AA21" i="12"/>
  <c r="AA20" i="12"/>
  <c r="AA19" i="12"/>
  <c r="AA18" i="12"/>
  <c r="AA17" i="12"/>
  <c r="AA16" i="12"/>
  <c r="AA15" i="12"/>
  <c r="AA14" i="12"/>
  <c r="AA13" i="12"/>
  <c r="AA12" i="12"/>
  <c r="AA11" i="12"/>
  <c r="AA339" i="12"/>
  <c r="AA338" i="12"/>
  <c r="AA337" i="12"/>
  <c r="AA336" i="12"/>
  <c r="AA335" i="12"/>
  <c r="AA334" i="12"/>
  <c r="AA333" i="12"/>
  <c r="AA332" i="12"/>
  <c r="AA331" i="12"/>
  <c r="AA330" i="12"/>
  <c r="AA329" i="12"/>
  <c r="AA328" i="12"/>
  <c r="AA327" i="12"/>
  <c r="AA326" i="12"/>
  <c r="AA325" i="12"/>
  <c r="I54" i="10" l="1"/>
  <c r="I53" i="10"/>
  <c r="I52" i="10"/>
  <c r="I51" i="10"/>
  <c r="I50" i="10"/>
  <c r="I49" i="10"/>
  <c r="I47" i="10"/>
  <c r="I46" i="10"/>
  <c r="I45" i="10"/>
  <c r="I44" i="10"/>
  <c r="I48" i="10"/>
  <c r="AA341" i="20" l="1"/>
  <c r="AA340" i="20"/>
  <c r="AA339" i="20"/>
  <c r="AA338" i="20"/>
  <c r="AA337" i="20"/>
  <c r="AA336" i="20"/>
  <c r="AA335" i="20"/>
  <c r="AA334" i="20"/>
  <c r="AA333" i="20"/>
  <c r="AA332" i="20"/>
  <c r="AA331" i="20"/>
  <c r="AA330" i="20"/>
  <c r="AA329" i="20"/>
  <c r="AA328" i="20"/>
  <c r="AA327" i="20"/>
  <c r="AA326" i="20"/>
  <c r="AA325" i="20"/>
  <c r="AA324" i="20"/>
  <c r="AA323" i="20"/>
  <c r="AA322" i="20"/>
  <c r="AA321" i="20"/>
  <c r="AA320" i="20"/>
  <c r="AA319" i="20"/>
  <c r="AA318" i="20"/>
  <c r="AA307" i="20"/>
  <c r="AA306" i="20"/>
  <c r="AA305" i="20"/>
  <c r="AA304" i="20"/>
  <c r="AA303" i="20"/>
  <c r="AA301" i="20"/>
  <c r="AA300" i="20"/>
  <c r="AA299" i="20"/>
  <c r="AA298" i="20"/>
  <c r="AA297" i="20"/>
  <c r="AA296" i="20"/>
  <c r="AA295" i="20"/>
  <c r="AA294" i="20"/>
  <c r="AA293" i="20"/>
  <c r="AA292" i="20"/>
  <c r="AA291" i="20"/>
  <c r="AA290" i="20"/>
  <c r="AA289" i="20"/>
  <c r="AA288" i="20"/>
  <c r="AA287" i="20"/>
  <c r="AA286" i="20"/>
  <c r="AA285" i="20"/>
  <c r="AA284" i="20"/>
  <c r="AA283" i="20"/>
  <c r="AA282" i="20"/>
  <c r="AA281" i="20"/>
  <c r="AA280" i="20"/>
  <c r="AA279" i="20"/>
  <c r="AA278" i="20"/>
  <c r="AA277" i="20"/>
  <c r="AA276" i="20"/>
  <c r="AA275" i="20"/>
  <c r="AA274" i="20"/>
  <c r="AA273" i="20"/>
  <c r="AA272" i="20"/>
  <c r="AA271" i="20"/>
  <c r="AA270" i="20"/>
  <c r="AA269" i="20"/>
  <c r="AA268" i="20"/>
  <c r="AA267" i="20"/>
  <c r="AA266" i="20"/>
  <c r="AA265" i="20"/>
  <c r="AA264" i="20"/>
  <c r="AA263" i="20"/>
  <c r="AA262" i="20"/>
  <c r="AA260" i="20"/>
  <c r="AA259" i="20"/>
  <c r="AA258" i="20"/>
  <c r="AA257" i="20"/>
  <c r="AA256" i="20"/>
  <c r="AA255" i="20"/>
  <c r="AA254" i="20"/>
  <c r="AA253" i="20"/>
  <c r="AA252" i="20"/>
  <c r="AA251" i="20"/>
  <c r="AA250" i="20"/>
  <c r="AA249" i="20"/>
  <c r="AA248" i="20"/>
  <c r="AA247" i="20"/>
  <c r="AA246" i="20"/>
  <c r="AA245" i="20"/>
  <c r="AA244" i="20"/>
  <c r="AA243" i="20"/>
  <c r="AA242" i="20"/>
  <c r="AA241" i="20"/>
  <c r="AA240" i="20"/>
  <c r="AA239" i="20"/>
  <c r="AA238" i="20"/>
  <c r="AA237" i="20"/>
  <c r="AA236" i="20"/>
  <c r="AA235" i="20"/>
  <c r="AA234" i="20"/>
  <c r="AA233" i="20"/>
  <c r="AA232" i="20"/>
  <c r="AA231" i="20"/>
  <c r="AA230" i="20"/>
  <c r="AA208" i="20"/>
  <c r="AA207" i="20"/>
  <c r="AA206" i="20"/>
  <c r="AA205" i="20"/>
  <c r="AA228" i="20"/>
  <c r="AA227" i="20"/>
  <c r="AA226" i="20"/>
  <c r="AA225" i="20"/>
  <c r="AA224" i="20"/>
  <c r="AA223" i="20"/>
  <c r="AA222" i="20"/>
  <c r="AA221" i="20"/>
  <c r="AA220" i="20"/>
  <c r="AA219" i="20"/>
  <c r="AA218" i="20"/>
  <c r="AA217" i="20"/>
  <c r="AA216" i="20"/>
  <c r="AA215" i="20"/>
  <c r="AA214" i="20"/>
  <c r="AA213" i="20"/>
  <c r="AA212" i="20"/>
  <c r="AA211" i="20"/>
  <c r="AA210" i="20"/>
  <c r="AA209" i="20"/>
  <c r="AA154" i="20"/>
  <c r="AA153" i="20"/>
  <c r="AA152" i="20"/>
  <c r="AA151" i="20"/>
  <c r="AA150" i="20"/>
  <c r="AA149" i="20"/>
  <c r="AA148" i="20"/>
  <c r="AA147" i="20"/>
  <c r="AA146" i="20"/>
  <c r="AA145" i="20"/>
  <c r="AA204" i="20"/>
  <c r="AA203" i="20"/>
  <c r="AA202" i="20"/>
  <c r="AA201" i="20"/>
  <c r="AA200" i="20"/>
  <c r="AA199" i="20"/>
  <c r="AA198" i="20"/>
  <c r="AA197" i="20"/>
  <c r="AA196" i="20"/>
  <c r="AA195" i="20"/>
  <c r="AA194" i="20"/>
  <c r="AA193" i="20"/>
  <c r="AA192" i="20"/>
  <c r="AA191" i="20"/>
  <c r="AA190" i="20"/>
  <c r="AA189" i="20"/>
  <c r="AA188" i="20"/>
  <c r="AA187" i="20"/>
  <c r="AA186" i="20"/>
  <c r="AA185" i="20"/>
  <c r="AA184" i="20"/>
  <c r="AA183" i="20"/>
  <c r="AA182" i="20"/>
  <c r="AA181" i="20"/>
  <c r="AA180" i="20"/>
  <c r="AA179" i="20"/>
  <c r="AA178" i="20"/>
  <c r="AA177" i="20"/>
  <c r="AA176" i="20"/>
  <c r="AA175" i="20"/>
  <c r="AA174" i="20"/>
  <c r="AA173" i="20"/>
  <c r="AA172" i="20"/>
  <c r="AA171" i="20"/>
  <c r="AA170" i="20"/>
  <c r="AA169" i="20"/>
  <c r="AA168" i="20"/>
  <c r="AA167" i="20"/>
  <c r="AA166" i="20"/>
  <c r="AA165" i="20"/>
  <c r="AA164" i="20"/>
  <c r="AA163" i="20"/>
  <c r="AA162" i="20"/>
  <c r="AA161" i="20"/>
  <c r="AA160" i="20"/>
  <c r="AA159" i="20"/>
  <c r="AA158" i="20"/>
  <c r="AA157" i="20"/>
  <c r="AA156" i="20"/>
  <c r="AA155" i="20"/>
  <c r="AA144" i="20"/>
  <c r="AA142" i="20"/>
  <c r="AA141" i="20"/>
  <c r="AA140" i="20"/>
  <c r="AA139" i="20"/>
  <c r="AA138" i="20"/>
  <c r="AA137" i="20"/>
  <c r="AA136" i="20"/>
  <c r="AA135" i="20"/>
  <c r="AA134" i="20"/>
  <c r="AA133" i="20"/>
  <c r="AA132" i="20"/>
  <c r="AA131" i="20"/>
  <c r="AA130" i="20"/>
  <c r="AA129" i="20"/>
  <c r="AA128" i="20"/>
  <c r="AA127" i="20"/>
  <c r="AA126" i="20"/>
  <c r="AA125" i="20"/>
  <c r="AA124" i="20"/>
  <c r="AA123" i="20"/>
  <c r="AA122" i="20"/>
  <c r="AA121" i="20"/>
  <c r="AA120" i="20"/>
  <c r="AA119" i="20"/>
  <c r="AA118" i="20"/>
  <c r="AA117" i="20"/>
  <c r="AA116" i="20"/>
  <c r="AA115" i="20"/>
  <c r="AA114" i="20"/>
  <c r="AA113" i="20"/>
  <c r="AA112" i="20"/>
  <c r="AA111" i="20"/>
  <c r="AA110" i="20"/>
  <c r="AA109" i="20"/>
  <c r="AA108" i="20"/>
  <c r="AA107" i="20"/>
  <c r="AA106" i="20"/>
  <c r="AA105" i="20"/>
  <c r="AA104" i="20"/>
  <c r="AA103" i="20"/>
  <c r="AA102" i="20"/>
  <c r="AA101" i="20"/>
  <c r="AA100" i="20"/>
  <c r="AA99" i="20"/>
  <c r="AA98" i="20"/>
  <c r="AA97" i="20"/>
  <c r="AA96" i="20"/>
  <c r="AA95" i="20"/>
  <c r="AA94" i="20"/>
  <c r="AA93" i="20"/>
  <c r="AA92" i="20"/>
  <c r="AA91" i="20"/>
  <c r="AA90" i="20"/>
  <c r="AA89" i="20"/>
  <c r="AA88" i="20"/>
  <c r="AA87" i="20"/>
  <c r="AA86" i="20"/>
  <c r="AA85" i="20"/>
  <c r="AA84" i="20"/>
  <c r="AA83" i="20"/>
  <c r="AA82" i="20"/>
  <c r="AA81" i="20"/>
  <c r="AA80" i="20"/>
  <c r="AA79" i="20"/>
  <c r="AA78" i="20"/>
  <c r="AA77" i="20"/>
  <c r="AA76" i="20"/>
  <c r="AA75" i="20"/>
  <c r="AA74" i="20"/>
  <c r="AA73" i="20"/>
  <c r="AA72" i="20"/>
  <c r="AA71" i="20"/>
  <c r="AA70" i="20"/>
  <c r="AA69" i="20"/>
  <c r="AA68" i="20"/>
  <c r="AA67" i="20"/>
  <c r="AA66" i="20"/>
  <c r="AA65" i="20"/>
  <c r="AA64" i="20"/>
  <c r="AA63" i="20"/>
  <c r="AA62" i="20"/>
  <c r="AA61" i="20"/>
  <c r="AA60" i="20"/>
  <c r="AA59" i="20"/>
  <c r="AA58" i="20"/>
  <c r="AA57" i="20"/>
  <c r="AA56" i="20"/>
  <c r="AA55" i="20"/>
  <c r="AA54" i="20"/>
  <c r="AA53" i="20"/>
  <c r="AA52" i="20"/>
  <c r="AA51" i="20"/>
  <c r="AA50" i="20"/>
  <c r="AA49" i="20"/>
  <c r="AA48" i="20"/>
  <c r="AA47" i="20"/>
  <c r="AA46" i="20"/>
  <c r="AA45" i="20"/>
  <c r="AA44" i="20"/>
  <c r="AA43" i="20"/>
  <c r="AA42" i="20"/>
  <c r="AA41" i="20"/>
  <c r="AA40" i="20"/>
  <c r="AA39" i="20"/>
  <c r="AA38" i="20"/>
  <c r="AA37" i="20"/>
  <c r="AA36" i="20"/>
  <c r="AA35" i="20"/>
  <c r="AA34" i="20"/>
  <c r="AA33" i="20"/>
  <c r="AA32" i="20"/>
  <c r="AA31" i="20"/>
  <c r="AA30" i="20"/>
  <c r="AA29" i="20"/>
  <c r="AA28" i="20"/>
  <c r="AA27" i="20"/>
  <c r="AA26" i="20"/>
  <c r="AA25" i="20"/>
  <c r="AA24" i="20"/>
  <c r="AA23" i="20"/>
  <c r="AA22" i="20"/>
  <c r="AA21" i="20"/>
  <c r="AA20" i="20"/>
  <c r="AA19" i="20"/>
  <c r="AA18" i="20"/>
  <c r="AA17" i="20"/>
  <c r="AA16" i="20"/>
  <c r="AA15" i="20"/>
  <c r="AA14" i="20"/>
  <c r="AA13" i="20"/>
  <c r="AA12" i="20"/>
  <c r="G341" i="20"/>
  <c r="G325" i="20"/>
  <c r="G324" i="20"/>
  <c r="G323" i="20"/>
  <c r="G322" i="20"/>
  <c r="G321" i="20"/>
  <c r="G320" i="20"/>
  <c r="G318" i="20"/>
  <c r="G307" i="20"/>
  <c r="G306" i="20"/>
  <c r="G305" i="20"/>
  <c r="G304" i="20"/>
  <c r="G303" i="20"/>
  <c r="G301" i="20"/>
  <c r="G300" i="20"/>
  <c r="G299" i="20"/>
  <c r="G230" i="20"/>
  <c r="G269" i="20"/>
  <c r="G284" i="20"/>
  <c r="G298" i="20"/>
  <c r="G297" i="20"/>
  <c r="G296" i="20"/>
  <c r="G295" i="20"/>
  <c r="G294" i="20"/>
  <c r="G293" i="20"/>
  <c r="G292" i="20"/>
  <c r="G291" i="20"/>
  <c r="G290" i="20"/>
  <c r="G289" i="20"/>
  <c r="G288" i="20"/>
  <c r="G287" i="20"/>
  <c r="G286" i="20"/>
  <c r="G285" i="20"/>
  <c r="G283" i="20"/>
  <c r="G282" i="20"/>
  <c r="G281" i="20"/>
  <c r="G280" i="20"/>
  <c r="G279" i="20"/>
  <c r="G278" i="20"/>
  <c r="G277" i="20"/>
  <c r="G276" i="20"/>
  <c r="G275" i="20"/>
  <c r="G274" i="20"/>
  <c r="G273" i="20"/>
  <c r="G272" i="20"/>
  <c r="G271" i="20"/>
  <c r="G270" i="20"/>
  <c r="G228" i="20"/>
  <c r="G227" i="20"/>
  <c r="G226" i="20"/>
  <c r="G225" i="20"/>
  <c r="G224" i="20"/>
  <c r="G223" i="20"/>
  <c r="G222" i="20"/>
  <c r="G221" i="20"/>
  <c r="G220" i="20"/>
  <c r="G219" i="20"/>
  <c r="G218" i="20"/>
  <c r="G217" i="20"/>
  <c r="G216" i="20"/>
  <c r="G215" i="20"/>
  <c r="G214" i="20"/>
  <c r="G213" i="20"/>
  <c r="G204" i="20"/>
  <c r="G203" i="20"/>
  <c r="G202" i="20"/>
  <c r="G201" i="20"/>
  <c r="G200" i="20"/>
  <c r="G199" i="20"/>
  <c r="G198" i="20"/>
  <c r="G197" i="20"/>
  <c r="G196" i="20"/>
  <c r="G195" i="20"/>
  <c r="G194" i="20"/>
  <c r="G193" i="20"/>
  <c r="G192" i="20"/>
  <c r="G191" i="20"/>
  <c r="G190" i="20"/>
  <c r="G189" i="20"/>
  <c r="G188" i="20"/>
  <c r="G187" i="20"/>
  <c r="G186" i="20"/>
  <c r="G185" i="20"/>
  <c r="G184" i="20"/>
  <c r="G183" i="20"/>
  <c r="G182" i="20"/>
  <c r="G181" i="20"/>
  <c r="G180" i="20"/>
  <c r="G179" i="20"/>
  <c r="G178" i="20"/>
  <c r="G177" i="20"/>
  <c r="G176" i="20"/>
  <c r="G175" i="20"/>
  <c r="G174" i="20"/>
  <c r="G173" i="20"/>
  <c r="G172" i="20"/>
  <c r="G171" i="20"/>
  <c r="G170" i="20"/>
  <c r="G169" i="20"/>
  <c r="G168" i="20"/>
  <c r="G167" i="20"/>
  <c r="G166" i="20"/>
  <c r="G165" i="20"/>
  <c r="G164" i="20"/>
  <c r="G163" i="20"/>
  <c r="G162" i="20"/>
  <c r="G161" i="20"/>
  <c r="G160" i="20"/>
  <c r="G159" i="20"/>
  <c r="G158" i="20"/>
  <c r="G157" i="20"/>
  <c r="G156" i="20"/>
  <c r="G231" i="20"/>
  <c r="G268" i="20"/>
  <c r="G267" i="20"/>
  <c r="G266" i="20"/>
  <c r="G265" i="20"/>
  <c r="G264" i="20"/>
  <c r="G263" i="20"/>
  <c r="G262" i="20"/>
  <c r="G261" i="20"/>
  <c r="G260" i="20"/>
  <c r="G259" i="20"/>
  <c r="G258" i="20"/>
  <c r="G257" i="20"/>
  <c r="G256" i="20"/>
  <c r="G255" i="20"/>
  <c r="G254" i="20"/>
  <c r="G253" i="20"/>
  <c r="G252" i="20"/>
  <c r="G251" i="20"/>
  <c r="G250" i="20"/>
  <c r="G249" i="20"/>
  <c r="G248" i="20"/>
  <c r="G247" i="20"/>
  <c r="G246" i="20"/>
  <c r="G245" i="20"/>
  <c r="G244" i="20"/>
  <c r="G243" i="20"/>
  <c r="G242" i="20"/>
  <c r="G241" i="20"/>
  <c r="G240" i="20"/>
  <c r="G239" i="20"/>
  <c r="G238" i="20"/>
  <c r="G237" i="20"/>
  <c r="G236" i="20"/>
  <c r="G235" i="20"/>
  <c r="G234" i="20"/>
  <c r="G233" i="20"/>
  <c r="G232" i="20"/>
  <c r="G138" i="20"/>
  <c r="G137" i="20"/>
  <c r="G136" i="20"/>
  <c r="G134" i="20"/>
  <c r="G133" i="20"/>
  <c r="G132" i="20"/>
  <c r="G131" i="20"/>
  <c r="G130" i="20"/>
  <c r="G128" i="20"/>
  <c r="G125" i="20"/>
  <c r="G124" i="20"/>
  <c r="G120" i="20"/>
  <c r="G119" i="20"/>
  <c r="G118" i="20"/>
  <c r="G117" i="20"/>
  <c r="G116" i="20"/>
  <c r="G115" i="20"/>
  <c r="G114" i="20"/>
  <c r="G113" i="20"/>
  <c r="G112" i="20"/>
  <c r="G110" i="20"/>
  <c r="G109" i="20"/>
  <c r="G108" i="20"/>
  <c r="G107" i="20"/>
  <c r="G106" i="20"/>
  <c r="G105" i="20"/>
  <c r="G104" i="20"/>
  <c r="G103" i="20"/>
  <c r="G102" i="20"/>
  <c r="G101" i="20"/>
  <c r="G100" i="20"/>
  <c r="G99" i="20"/>
  <c r="G96" i="20"/>
  <c r="G95" i="20"/>
  <c r="G94" i="20"/>
  <c r="G93" i="20"/>
  <c r="G91" i="20"/>
  <c r="G89" i="20"/>
  <c r="G88" i="20"/>
  <c r="G87" i="20"/>
  <c r="G86" i="20"/>
  <c r="G85" i="20"/>
  <c r="G84" i="20"/>
  <c r="G83" i="20"/>
  <c r="G81" i="20"/>
  <c r="G80" i="20"/>
  <c r="G79" i="20"/>
  <c r="G78" i="20"/>
  <c r="G77" i="20"/>
  <c r="G76" i="20"/>
  <c r="G75" i="20"/>
  <c r="G74" i="20"/>
  <c r="G73" i="20"/>
  <c r="G72" i="20"/>
  <c r="G71" i="20"/>
  <c r="G70" i="20"/>
  <c r="G69" i="20"/>
  <c r="G68" i="20"/>
  <c r="G67" i="20"/>
  <c r="G66" i="20"/>
  <c r="G65" i="20"/>
  <c r="G63" i="20"/>
  <c r="G62" i="20"/>
  <c r="G61" i="20"/>
  <c r="G60" i="20"/>
  <c r="G59" i="20"/>
  <c r="G58" i="20"/>
  <c r="G57" i="20"/>
  <c r="G55" i="20"/>
  <c r="G54" i="20"/>
  <c r="G53" i="20"/>
  <c r="G50" i="20"/>
  <c r="G49" i="20"/>
  <c r="G47" i="20"/>
  <c r="G46" i="20"/>
  <c r="G45" i="20"/>
  <c r="G44" i="20"/>
  <c r="G39" i="20"/>
  <c r="G38" i="20"/>
  <c r="G37" i="20"/>
  <c r="G36" i="20"/>
  <c r="G35" i="20"/>
  <c r="G34" i="20"/>
  <c r="G33" i="20"/>
  <c r="G32" i="20"/>
  <c r="G30" i="20"/>
  <c r="G27" i="20"/>
  <c r="G26" i="20"/>
  <c r="G24" i="20"/>
  <c r="G23" i="20"/>
  <c r="G21" i="20"/>
  <c r="G20" i="20"/>
  <c r="G19" i="20"/>
  <c r="G18" i="20"/>
  <c r="G17" i="20"/>
  <c r="G16" i="20"/>
  <c r="G15" i="20"/>
  <c r="G14" i="20"/>
  <c r="AA11" i="20"/>
  <c r="AA11" i="14"/>
  <c r="F269" i="14" l="1"/>
  <c r="F138" i="14"/>
  <c r="T137" i="12"/>
  <c r="R137" i="12"/>
  <c r="P137" i="12"/>
  <c r="N137" i="12"/>
  <c r="L137" i="12"/>
  <c r="T136" i="12"/>
  <c r="R136" i="12"/>
  <c r="P136" i="12"/>
  <c r="N136" i="12"/>
  <c r="L136" i="12"/>
  <c r="S135" i="12"/>
  <c r="T135" i="12" s="1"/>
  <c r="Q135" i="12"/>
  <c r="R135" i="12" s="1"/>
  <c r="O135" i="12"/>
  <c r="P135" i="12" s="1"/>
  <c r="M135" i="12"/>
  <c r="N135" i="12" s="1"/>
  <c r="K135" i="12"/>
  <c r="L135" i="12" s="1"/>
  <c r="T134" i="12"/>
  <c r="R134" i="12"/>
  <c r="P134" i="12"/>
  <c r="N134" i="12"/>
  <c r="L134" i="12"/>
  <c r="T133" i="12"/>
  <c r="R133" i="12"/>
  <c r="P133" i="12"/>
  <c r="N133" i="12"/>
  <c r="L133" i="12"/>
  <c r="T132" i="12"/>
  <c r="R132" i="12"/>
  <c r="P132" i="12"/>
  <c r="N132" i="12"/>
  <c r="L132" i="12"/>
  <c r="T131" i="12"/>
  <c r="R131" i="12"/>
  <c r="P131" i="12"/>
  <c r="N131" i="12"/>
  <c r="L131" i="12"/>
  <c r="T130" i="12"/>
  <c r="R130" i="12"/>
  <c r="P130" i="12"/>
  <c r="N130" i="12"/>
  <c r="L130" i="12"/>
  <c r="T128" i="12"/>
  <c r="R128" i="12"/>
  <c r="P128" i="12"/>
  <c r="N128" i="12"/>
  <c r="L128" i="12"/>
  <c r="S126" i="12"/>
  <c r="T126" i="12" s="1"/>
  <c r="Q126" i="12"/>
  <c r="R126" i="12" s="1"/>
  <c r="O126" i="12"/>
  <c r="P126" i="12" s="1"/>
  <c r="M126" i="12"/>
  <c r="N126" i="12" s="1"/>
  <c r="K126" i="12"/>
  <c r="L126" i="12" s="1"/>
  <c r="T125" i="12"/>
  <c r="R125" i="12"/>
  <c r="P125" i="12"/>
  <c r="N125" i="12"/>
  <c r="L125" i="12"/>
  <c r="T124" i="12"/>
  <c r="R124" i="12"/>
  <c r="P124" i="12"/>
  <c r="N124" i="12"/>
  <c r="L124" i="12"/>
  <c r="S121" i="12"/>
  <c r="T121" i="12" s="1"/>
  <c r="Q121" i="12"/>
  <c r="R121" i="12" s="1"/>
  <c r="O121" i="12"/>
  <c r="P121" i="12" s="1"/>
  <c r="M121" i="12"/>
  <c r="K121" i="12"/>
  <c r="T120" i="12"/>
  <c r="R120" i="12"/>
  <c r="P120" i="12"/>
  <c r="N120" i="12"/>
  <c r="L120" i="12"/>
  <c r="T119" i="12"/>
  <c r="R119" i="12"/>
  <c r="P119" i="12"/>
  <c r="N119" i="12"/>
  <c r="L119" i="12"/>
  <c r="T118" i="12"/>
  <c r="R118" i="12"/>
  <c r="P118" i="12"/>
  <c r="N118" i="12"/>
  <c r="L118" i="12"/>
  <c r="T117" i="12"/>
  <c r="R117" i="12"/>
  <c r="P117" i="12"/>
  <c r="N117" i="12"/>
  <c r="L117" i="12"/>
  <c r="T116" i="12"/>
  <c r="R116" i="12"/>
  <c r="P116" i="12"/>
  <c r="T115" i="12"/>
  <c r="R115" i="12"/>
  <c r="P115" i="12"/>
  <c r="N115" i="12"/>
  <c r="L115" i="12"/>
  <c r="T114" i="12"/>
  <c r="R114" i="12"/>
  <c r="P114" i="12"/>
  <c r="N114" i="12"/>
  <c r="L114" i="12"/>
  <c r="T113" i="12"/>
  <c r="R113" i="12"/>
  <c r="P113" i="12"/>
  <c r="N113" i="12"/>
  <c r="L113" i="12"/>
  <c r="T112" i="12"/>
  <c r="R112" i="12"/>
  <c r="P112" i="12"/>
  <c r="N112" i="12"/>
  <c r="L112" i="12"/>
  <c r="S111" i="12"/>
  <c r="Q111" i="12"/>
  <c r="O111" i="12"/>
  <c r="M111" i="12"/>
  <c r="K111" i="12"/>
  <c r="T110" i="12"/>
  <c r="R110" i="12"/>
  <c r="P110" i="12"/>
  <c r="N110" i="12"/>
  <c r="L110" i="12"/>
  <c r="T109" i="12"/>
  <c r="R109" i="12"/>
  <c r="P109" i="12"/>
  <c r="N109" i="12"/>
  <c r="L109" i="12"/>
  <c r="T108" i="12"/>
  <c r="R108" i="12"/>
  <c r="P108" i="12"/>
  <c r="N108" i="12"/>
  <c r="L108" i="12"/>
  <c r="T107" i="12"/>
  <c r="R107" i="12"/>
  <c r="P107" i="12"/>
  <c r="N107" i="12"/>
  <c r="L107" i="12"/>
  <c r="T106" i="12"/>
  <c r="R106" i="12"/>
  <c r="P106" i="12"/>
  <c r="N106" i="12"/>
  <c r="L106" i="12"/>
  <c r="T105" i="12"/>
  <c r="R105" i="12"/>
  <c r="P105" i="12"/>
  <c r="N105" i="12"/>
  <c r="L105" i="12"/>
  <c r="T104" i="12"/>
  <c r="R104" i="12"/>
  <c r="P104" i="12"/>
  <c r="N104" i="12"/>
  <c r="L104" i="12"/>
  <c r="T103" i="12"/>
  <c r="R103" i="12"/>
  <c r="P103" i="12"/>
  <c r="N103" i="12"/>
  <c r="L103" i="12"/>
  <c r="T102" i="12"/>
  <c r="R102" i="12"/>
  <c r="P102" i="12"/>
  <c r="N102" i="12"/>
  <c r="L102" i="12"/>
  <c r="T101" i="12"/>
  <c r="R101" i="12"/>
  <c r="P101" i="12"/>
  <c r="N101" i="12"/>
  <c r="L101" i="12"/>
  <c r="T100" i="12"/>
  <c r="R100" i="12"/>
  <c r="P100" i="12"/>
  <c r="N100" i="12"/>
  <c r="L100" i="12"/>
  <c r="T99" i="12"/>
  <c r="R99" i="12"/>
  <c r="P99" i="12"/>
  <c r="N99" i="12"/>
  <c r="L99" i="12"/>
  <c r="S97" i="12"/>
  <c r="T97" i="12" s="1"/>
  <c r="Q97" i="12"/>
  <c r="R97" i="12" s="1"/>
  <c r="O97" i="12"/>
  <c r="P97" i="12" s="1"/>
  <c r="T96" i="12"/>
  <c r="R96" i="12"/>
  <c r="P96" i="12"/>
  <c r="N96" i="12"/>
  <c r="L96" i="12"/>
  <c r="T95" i="12"/>
  <c r="R95" i="12"/>
  <c r="P95" i="12"/>
  <c r="T94" i="12"/>
  <c r="R94" i="12"/>
  <c r="P94" i="12"/>
  <c r="N94" i="12"/>
  <c r="L94" i="12"/>
  <c r="T93" i="12"/>
  <c r="R93" i="12"/>
  <c r="P93" i="12"/>
  <c r="N93" i="12"/>
  <c r="L93" i="12"/>
  <c r="T91" i="12"/>
  <c r="R91" i="12"/>
  <c r="P91" i="12"/>
  <c r="N91" i="12"/>
  <c r="L91" i="12"/>
  <c r="S90" i="12"/>
  <c r="T90" i="12" s="1"/>
  <c r="Q90" i="12"/>
  <c r="R90" i="12" s="1"/>
  <c r="O90" i="12"/>
  <c r="P90" i="12" s="1"/>
  <c r="M90" i="12"/>
  <c r="N90" i="12" s="1"/>
  <c r="K90" i="12"/>
  <c r="L90" i="12" s="1"/>
  <c r="T89" i="12"/>
  <c r="R89" i="12"/>
  <c r="P89" i="12"/>
  <c r="N89" i="12"/>
  <c r="L89" i="12"/>
  <c r="T88" i="12"/>
  <c r="R88" i="12"/>
  <c r="P88" i="12"/>
  <c r="N88" i="12"/>
  <c r="L88" i="12"/>
  <c r="T87" i="12"/>
  <c r="R87" i="12"/>
  <c r="P87" i="12"/>
  <c r="N87" i="12"/>
  <c r="L87" i="12"/>
  <c r="T86" i="12"/>
  <c r="R86" i="12"/>
  <c r="P86" i="12"/>
  <c r="N86" i="12"/>
  <c r="L86" i="12"/>
  <c r="T85" i="12"/>
  <c r="R85" i="12"/>
  <c r="P85" i="12"/>
  <c r="N85" i="12"/>
  <c r="L85" i="12"/>
  <c r="T84" i="12"/>
  <c r="R84" i="12"/>
  <c r="P84" i="12"/>
  <c r="N84" i="12"/>
  <c r="L84" i="12"/>
  <c r="T83" i="12"/>
  <c r="R83" i="12"/>
  <c r="P83" i="12"/>
  <c r="N83" i="12"/>
  <c r="L83" i="12"/>
  <c r="S82" i="12"/>
  <c r="Q82" i="12"/>
  <c r="O82" i="12"/>
  <c r="T81" i="12"/>
  <c r="R81" i="12"/>
  <c r="P81" i="12"/>
  <c r="N81" i="12"/>
  <c r="L81" i="12"/>
  <c r="T79" i="12"/>
  <c r="R79" i="12"/>
  <c r="P79" i="12"/>
  <c r="N79" i="12"/>
  <c r="L79" i="12"/>
  <c r="T78" i="12"/>
  <c r="R78" i="12"/>
  <c r="P78" i="12"/>
  <c r="N78" i="12"/>
  <c r="L78" i="12"/>
  <c r="T77" i="12"/>
  <c r="R77" i="12"/>
  <c r="P77" i="12"/>
  <c r="T76" i="12"/>
  <c r="R76" i="12"/>
  <c r="P76" i="12"/>
  <c r="T75" i="12"/>
  <c r="R75" i="12"/>
  <c r="P75" i="12"/>
  <c r="T74" i="12"/>
  <c r="R74" i="12"/>
  <c r="P74" i="12"/>
  <c r="N74" i="12"/>
  <c r="L74" i="12"/>
  <c r="T73" i="12"/>
  <c r="R73" i="12"/>
  <c r="P73" i="12"/>
  <c r="N73" i="12"/>
  <c r="L73" i="12"/>
  <c r="T72" i="12"/>
  <c r="R72" i="12"/>
  <c r="P72" i="12"/>
  <c r="N72" i="12"/>
  <c r="L72" i="12"/>
  <c r="T71" i="12"/>
  <c r="R71" i="12"/>
  <c r="P71" i="12"/>
  <c r="T70" i="12"/>
  <c r="R70" i="12"/>
  <c r="P70" i="12"/>
  <c r="T69" i="12"/>
  <c r="R69" i="12"/>
  <c r="P69" i="12"/>
  <c r="T68" i="12"/>
  <c r="R68" i="12"/>
  <c r="P68" i="12"/>
  <c r="N68" i="12"/>
  <c r="L68" i="12"/>
  <c r="T67" i="12"/>
  <c r="R67" i="12"/>
  <c r="P67" i="12"/>
  <c r="T66" i="12"/>
  <c r="R66" i="12"/>
  <c r="P66" i="12"/>
  <c r="N66" i="12"/>
  <c r="L66" i="12"/>
  <c r="T65" i="12"/>
  <c r="R65" i="12"/>
  <c r="P65" i="12"/>
  <c r="T63" i="12"/>
  <c r="R63" i="12"/>
  <c r="P63" i="12"/>
  <c r="T62" i="12"/>
  <c r="R62" i="12"/>
  <c r="P62" i="12"/>
  <c r="N62" i="12"/>
  <c r="L62" i="12"/>
  <c r="T61" i="12"/>
  <c r="R61" i="12"/>
  <c r="P61" i="12"/>
  <c r="N61" i="12"/>
  <c r="L61" i="12"/>
  <c r="S60" i="12"/>
  <c r="Q60" i="12"/>
  <c r="O60" i="12"/>
  <c r="P60" i="12" s="1"/>
  <c r="T59" i="12"/>
  <c r="R59" i="12"/>
  <c r="P59" i="12"/>
  <c r="S58" i="12"/>
  <c r="Q58" i="12"/>
  <c r="O58" i="12"/>
  <c r="T57" i="12"/>
  <c r="R57" i="12"/>
  <c r="P57" i="12"/>
  <c r="S56" i="12"/>
  <c r="T56" i="12" s="1"/>
  <c r="Q56" i="12"/>
  <c r="R56" i="12" s="1"/>
  <c r="O56" i="12"/>
  <c r="P56" i="12" s="1"/>
  <c r="T55" i="12"/>
  <c r="R55" i="12"/>
  <c r="P55" i="12"/>
  <c r="N55" i="12"/>
  <c r="L55" i="12"/>
  <c r="T54" i="12"/>
  <c r="R54" i="12"/>
  <c r="P54" i="12"/>
  <c r="T53" i="12"/>
  <c r="R53" i="12"/>
  <c r="P53" i="12"/>
  <c r="T47" i="12"/>
  <c r="R47" i="12"/>
  <c r="P47" i="12"/>
  <c r="N47" i="12"/>
  <c r="L47" i="12"/>
  <c r="T46" i="12"/>
  <c r="R46" i="12"/>
  <c r="P46" i="12"/>
  <c r="N46" i="12"/>
  <c r="L46" i="12"/>
  <c r="T45" i="12"/>
  <c r="R45" i="12"/>
  <c r="P45" i="12"/>
  <c r="T44" i="12"/>
  <c r="R44" i="12"/>
  <c r="P44" i="12"/>
  <c r="N44" i="12"/>
  <c r="L44" i="12"/>
  <c r="S40" i="12"/>
  <c r="T40" i="12" s="1"/>
  <c r="Q40" i="12"/>
  <c r="R40" i="12" s="1"/>
  <c r="O40" i="12"/>
  <c r="P40" i="12" s="1"/>
  <c r="M40" i="12"/>
  <c r="K40" i="12"/>
  <c r="T39" i="12"/>
  <c r="R39" i="12"/>
  <c r="P39" i="12"/>
  <c r="T38" i="12"/>
  <c r="R38" i="12"/>
  <c r="P38" i="12"/>
  <c r="N38" i="12"/>
  <c r="L38" i="12"/>
  <c r="T37" i="12"/>
  <c r="R37" i="12"/>
  <c r="P37" i="12"/>
  <c r="N37" i="12"/>
  <c r="L37" i="12"/>
  <c r="T36" i="12"/>
  <c r="R36" i="12"/>
  <c r="P36" i="12"/>
  <c r="N36" i="12"/>
  <c r="L36" i="12"/>
  <c r="T35" i="12"/>
  <c r="R35" i="12"/>
  <c r="P35" i="12"/>
  <c r="N35" i="12"/>
  <c r="L35" i="12"/>
  <c r="T34" i="12"/>
  <c r="R34" i="12"/>
  <c r="P34" i="12"/>
  <c r="T33" i="12"/>
  <c r="R33" i="12"/>
  <c r="P33" i="12"/>
  <c r="N33" i="12"/>
  <c r="L33" i="12"/>
  <c r="T32" i="12"/>
  <c r="R32" i="12"/>
  <c r="P32" i="12"/>
  <c r="N32" i="12"/>
  <c r="L32" i="12"/>
  <c r="T30" i="12"/>
  <c r="R30" i="12"/>
  <c r="P30" i="12"/>
  <c r="N30" i="12"/>
  <c r="L30" i="12"/>
  <c r="S22" i="12"/>
  <c r="T22" i="12" s="1"/>
  <c r="Q22" i="12"/>
  <c r="R22" i="12" s="1"/>
  <c r="O22" i="12"/>
  <c r="P22" i="12" s="1"/>
  <c r="M22" i="12"/>
  <c r="N22" i="12" s="1"/>
  <c r="K22" i="12"/>
  <c r="L22" i="12" s="1"/>
  <c r="T21" i="12"/>
  <c r="R21" i="12"/>
  <c r="P21" i="12"/>
  <c r="N21" i="12"/>
  <c r="L21" i="12"/>
  <c r="T20" i="12"/>
  <c r="R20" i="12"/>
  <c r="P20" i="12"/>
  <c r="N20" i="12"/>
  <c r="L20" i="12"/>
  <c r="T19" i="12"/>
  <c r="R19" i="12"/>
  <c r="P19" i="12"/>
  <c r="N19" i="12"/>
  <c r="L19" i="12"/>
  <c r="T18" i="12"/>
  <c r="R18" i="12"/>
  <c r="P18" i="12"/>
  <c r="N18" i="12"/>
  <c r="L18" i="12"/>
  <c r="T17" i="12"/>
  <c r="R17" i="12"/>
  <c r="P17" i="12"/>
  <c r="N17" i="12"/>
  <c r="L17" i="12"/>
  <c r="T16" i="12"/>
  <c r="R16" i="12"/>
  <c r="P16" i="12"/>
  <c r="N16" i="12"/>
  <c r="L16" i="12"/>
  <c r="T15" i="12"/>
  <c r="R15" i="12"/>
  <c r="P15" i="12"/>
  <c r="N15" i="12"/>
  <c r="L15" i="12"/>
  <c r="T14" i="12"/>
  <c r="R14" i="12"/>
  <c r="P14" i="12"/>
  <c r="N14" i="12"/>
  <c r="L14" i="12"/>
  <c r="I60" i="12"/>
  <c r="I135" i="12"/>
  <c r="J135" i="12" s="1"/>
  <c r="I126" i="12"/>
  <c r="I121" i="12"/>
  <c r="I111" i="12"/>
  <c r="I90" i="12"/>
  <c r="J90" i="12" s="1"/>
  <c r="I40" i="12"/>
  <c r="J40" i="12" s="1"/>
  <c r="J137" i="12"/>
  <c r="J136" i="12"/>
  <c r="J134" i="12"/>
  <c r="J133" i="12"/>
  <c r="J132" i="12"/>
  <c r="J131" i="12"/>
  <c r="J130" i="12"/>
  <c r="J128" i="12"/>
  <c r="J126" i="12"/>
  <c r="J125" i="12"/>
  <c r="J124" i="12"/>
  <c r="J120" i="12"/>
  <c r="J119" i="12"/>
  <c r="J118" i="12"/>
  <c r="J117" i="12"/>
  <c r="J115" i="12"/>
  <c r="J114" i="12"/>
  <c r="J113" i="12"/>
  <c r="J112" i="12"/>
  <c r="J110" i="12"/>
  <c r="J109" i="12"/>
  <c r="J108" i="12"/>
  <c r="J107" i="12"/>
  <c r="J106" i="12"/>
  <c r="J105" i="12"/>
  <c r="J104" i="12"/>
  <c r="J103" i="12"/>
  <c r="J102" i="12"/>
  <c r="J101" i="12"/>
  <c r="J100" i="12"/>
  <c r="J99" i="12"/>
  <c r="J96" i="12"/>
  <c r="J94" i="12"/>
  <c r="J93" i="12"/>
  <c r="J91" i="12"/>
  <c r="J89" i="12"/>
  <c r="J88" i="12"/>
  <c r="J87" i="12"/>
  <c r="J86" i="12"/>
  <c r="J85" i="12"/>
  <c r="J84" i="12"/>
  <c r="J83" i="12"/>
  <c r="J81" i="12"/>
  <c r="J79" i="12"/>
  <c r="J78" i="12"/>
  <c r="J74" i="12"/>
  <c r="J73" i="12"/>
  <c r="J72" i="12"/>
  <c r="J69" i="12"/>
  <c r="J68" i="12"/>
  <c r="J66" i="12"/>
  <c r="J63" i="12"/>
  <c r="J62" i="12"/>
  <c r="J61" i="12"/>
  <c r="J59" i="12"/>
  <c r="J57" i="12"/>
  <c r="J55" i="12"/>
  <c r="J47" i="12"/>
  <c r="J46" i="12"/>
  <c r="J44" i="12"/>
  <c r="J39" i="12"/>
  <c r="J38" i="12"/>
  <c r="J37" i="12"/>
  <c r="J36" i="12"/>
  <c r="J35" i="12"/>
  <c r="J34" i="12"/>
  <c r="J33" i="12"/>
  <c r="J32" i="12"/>
  <c r="J30" i="12"/>
  <c r="J21" i="12"/>
  <c r="J20" i="12"/>
  <c r="J19" i="12"/>
  <c r="J18" i="12"/>
  <c r="J17" i="12"/>
  <c r="J16" i="12"/>
  <c r="J15" i="12"/>
  <c r="J14" i="12"/>
  <c r="G154" i="12"/>
  <c r="G154" i="20" s="1"/>
  <c r="G153" i="12"/>
  <c r="G153" i="20" s="1"/>
  <c r="G152" i="12"/>
  <c r="G152" i="20" s="1"/>
  <c r="G151" i="12"/>
  <c r="G151" i="20" s="1"/>
  <c r="G150" i="12"/>
  <c r="G150" i="20" s="1"/>
  <c r="G149" i="12"/>
  <c r="G149" i="20" s="1"/>
  <c r="G148" i="12"/>
  <c r="G148" i="20" s="1"/>
  <c r="G147" i="12"/>
  <c r="G147" i="20" s="1"/>
  <c r="G146" i="12"/>
  <c r="G146" i="20" s="1"/>
  <c r="C6" i="12"/>
  <c r="AA353" i="14"/>
  <c r="AA352" i="14"/>
  <c r="AA351" i="14"/>
  <c r="AA350" i="14"/>
  <c r="AA349" i="14"/>
  <c r="AA348" i="14"/>
  <c r="AA347" i="14"/>
  <c r="AA346" i="14"/>
  <c r="AA345" i="14"/>
  <c r="AA344" i="14"/>
  <c r="AA343" i="14"/>
  <c r="AA342" i="14"/>
  <c r="AA341" i="14"/>
  <c r="AA340" i="14"/>
  <c r="AA339" i="14"/>
  <c r="AA338" i="14"/>
  <c r="AA337" i="14"/>
  <c r="AA336" i="14"/>
  <c r="AA335" i="14"/>
  <c r="AA334" i="14"/>
  <c r="AA333" i="14"/>
  <c r="AA332" i="14"/>
  <c r="AA331" i="14"/>
  <c r="AA330" i="14"/>
  <c r="AA329" i="14"/>
  <c r="AA328" i="14"/>
  <c r="AA327" i="14"/>
  <c r="AA325" i="14"/>
  <c r="AA324" i="14"/>
  <c r="AA323" i="14"/>
  <c r="AA322" i="14"/>
  <c r="AA321" i="14"/>
  <c r="AA320" i="14"/>
  <c r="AA319" i="14"/>
  <c r="AA318" i="14"/>
  <c r="AA307" i="14"/>
  <c r="AA306" i="14"/>
  <c r="AA305" i="14"/>
  <c r="AA304" i="14"/>
  <c r="AA303" i="14"/>
  <c r="AA301" i="14"/>
  <c r="AA299" i="14"/>
  <c r="AA298" i="14"/>
  <c r="AA297" i="14"/>
  <c r="AA296" i="14"/>
  <c r="AA295" i="14"/>
  <c r="AA294" i="14"/>
  <c r="AA293" i="14"/>
  <c r="AA292" i="14"/>
  <c r="AA291" i="14"/>
  <c r="AA290" i="14"/>
  <c r="AA289" i="14"/>
  <c r="AA287" i="14"/>
  <c r="AA286" i="14"/>
  <c r="AA285" i="14"/>
  <c r="AA284" i="14"/>
  <c r="AA283" i="14"/>
  <c r="AA282" i="14"/>
  <c r="AA281" i="14"/>
  <c r="AA280" i="14"/>
  <c r="AA279" i="14"/>
  <c r="AA278" i="14"/>
  <c r="AA277" i="14"/>
  <c r="AA276" i="14"/>
  <c r="AA275" i="14"/>
  <c r="AA272" i="14"/>
  <c r="AA271" i="14"/>
  <c r="AA270" i="14"/>
  <c r="AA269" i="14"/>
  <c r="AA268" i="14"/>
  <c r="AA267" i="14"/>
  <c r="AA266" i="14"/>
  <c r="AA265" i="14"/>
  <c r="AA264" i="14"/>
  <c r="AA263" i="14"/>
  <c r="AA262" i="14"/>
  <c r="AA261" i="14"/>
  <c r="AA260" i="14"/>
  <c r="AA259" i="14"/>
  <c r="AA258" i="14"/>
  <c r="AA257" i="14"/>
  <c r="AA250" i="14"/>
  <c r="AA249" i="14"/>
  <c r="AA248" i="14"/>
  <c r="AA247" i="14"/>
  <c r="AA246" i="14"/>
  <c r="AA245" i="14"/>
  <c r="AA244" i="14"/>
  <c r="AA243" i="14"/>
  <c r="AA242" i="14"/>
  <c r="AA241" i="14"/>
  <c r="AA240" i="14"/>
  <c r="AA239" i="14"/>
  <c r="AA238" i="14"/>
  <c r="AA237" i="14"/>
  <c r="AA236" i="14"/>
  <c r="AA235" i="14"/>
  <c r="AA234" i="14"/>
  <c r="AA233" i="14"/>
  <c r="AA232" i="14"/>
  <c r="AA231" i="14"/>
  <c r="AA230" i="14"/>
  <c r="AA229" i="14"/>
  <c r="AA228" i="14"/>
  <c r="AA227" i="14"/>
  <c r="AA226" i="14"/>
  <c r="AA225" i="14"/>
  <c r="AA224" i="14"/>
  <c r="AA223" i="14"/>
  <c r="AA222" i="14"/>
  <c r="AA221" i="14"/>
  <c r="AA220" i="14"/>
  <c r="AA219" i="14"/>
  <c r="AA218" i="14"/>
  <c r="AA217" i="14"/>
  <c r="AA216" i="14"/>
  <c r="AA215" i="14"/>
  <c r="AA214" i="14"/>
  <c r="AA213" i="14"/>
  <c r="AA212" i="14"/>
  <c r="AA211" i="14"/>
  <c r="AA210" i="14"/>
  <c r="AA209" i="14"/>
  <c r="AA208" i="14"/>
  <c r="AA207" i="14"/>
  <c r="AA206" i="14"/>
  <c r="AA205" i="14"/>
  <c r="AA204" i="14"/>
  <c r="AA203" i="14"/>
  <c r="AA202" i="14"/>
  <c r="AA201" i="14"/>
  <c r="AA200" i="14"/>
  <c r="AA199" i="14"/>
  <c r="AA198" i="14"/>
  <c r="AA197" i="14"/>
  <c r="AA196" i="14"/>
  <c r="AA195" i="14"/>
  <c r="AA194" i="14"/>
  <c r="AA193" i="14"/>
  <c r="AA192" i="14"/>
  <c r="AA191" i="14"/>
  <c r="AA190" i="14"/>
  <c r="AA189" i="14"/>
  <c r="AA188" i="14"/>
  <c r="AA187" i="14"/>
  <c r="AA186" i="14"/>
  <c r="AA185" i="14"/>
  <c r="AA184" i="14"/>
  <c r="AA183" i="14"/>
  <c r="AA182" i="14"/>
  <c r="AA181" i="14"/>
  <c r="AA180" i="14"/>
  <c r="AA179" i="14"/>
  <c r="AA178" i="14"/>
  <c r="AA177" i="14"/>
  <c r="AA176" i="14"/>
  <c r="AA175" i="14"/>
  <c r="AA174" i="14"/>
  <c r="AA173" i="14"/>
  <c r="AA172" i="14"/>
  <c r="AA171" i="14"/>
  <c r="AA170" i="14"/>
  <c r="AA169" i="14"/>
  <c r="AA168" i="14"/>
  <c r="AA167" i="14"/>
  <c r="AA166" i="14"/>
  <c r="AA165" i="14"/>
  <c r="AA164" i="14"/>
  <c r="AA163" i="14"/>
  <c r="AA162" i="14"/>
  <c r="AA161" i="14"/>
  <c r="AA160" i="14"/>
  <c r="AA159" i="14"/>
  <c r="AA158" i="14"/>
  <c r="AA157" i="14"/>
  <c r="AA156" i="14"/>
  <c r="AA155" i="14"/>
  <c r="AA154" i="14"/>
  <c r="AA153" i="14"/>
  <c r="AA152" i="14"/>
  <c r="AA151" i="14"/>
  <c r="AA150" i="14"/>
  <c r="AA149" i="14"/>
  <c r="AA148" i="14"/>
  <c r="AA147" i="14"/>
  <c r="AA146" i="14"/>
  <c r="AA145" i="14"/>
  <c r="AA143" i="14"/>
  <c r="AA140" i="14"/>
  <c r="AA138" i="14"/>
  <c r="AA137" i="14"/>
  <c r="AA136" i="14"/>
  <c r="AA135" i="14"/>
  <c r="AA134" i="14"/>
  <c r="AA133" i="14"/>
  <c r="AA132" i="14"/>
  <c r="AA131" i="14"/>
  <c r="AA130" i="14"/>
  <c r="AA129" i="14"/>
  <c r="AA128" i="14"/>
  <c r="AA127" i="14"/>
  <c r="AA126" i="14"/>
  <c r="AA125" i="14"/>
  <c r="AA124" i="14"/>
  <c r="AA123" i="14"/>
  <c r="AA122" i="14"/>
  <c r="AA121" i="14"/>
  <c r="AA120" i="14"/>
  <c r="AA119" i="14"/>
  <c r="AA118" i="14"/>
  <c r="AA117" i="14"/>
  <c r="AA116" i="14"/>
  <c r="AA115" i="14"/>
  <c r="AA114" i="14"/>
  <c r="AA113" i="14"/>
  <c r="AA112" i="14"/>
  <c r="AA111" i="14"/>
  <c r="AA110" i="14"/>
  <c r="AA109" i="14"/>
  <c r="AA108" i="14"/>
  <c r="AA107" i="14"/>
  <c r="AA106" i="14"/>
  <c r="AA105" i="14"/>
  <c r="AA104" i="14"/>
  <c r="AA103" i="14"/>
  <c r="AA102" i="14"/>
  <c r="AA101" i="14"/>
  <c r="AA100" i="14"/>
  <c r="AA99" i="14"/>
  <c r="AA98" i="14"/>
  <c r="AA97" i="14"/>
  <c r="AA96" i="14"/>
  <c r="AA95" i="14"/>
  <c r="AA94" i="14"/>
  <c r="AA93" i="14"/>
  <c r="AA92" i="14"/>
  <c r="AA91" i="14"/>
  <c r="AA90" i="14"/>
  <c r="AA89" i="14"/>
  <c r="AA88" i="14"/>
  <c r="AA87" i="14"/>
  <c r="AA86" i="14"/>
  <c r="AA85" i="14"/>
  <c r="AA84" i="14"/>
  <c r="AA83" i="14"/>
  <c r="AA82" i="14"/>
  <c r="AA81" i="14"/>
  <c r="AA80" i="14"/>
  <c r="AA79" i="14"/>
  <c r="AA78" i="14"/>
  <c r="AA77" i="14"/>
  <c r="AA76" i="14"/>
  <c r="AA75" i="14"/>
  <c r="AA74" i="14"/>
  <c r="AA73" i="14"/>
  <c r="AA72" i="14"/>
  <c r="AA71" i="14"/>
  <c r="AA70" i="14"/>
  <c r="AA69" i="14"/>
  <c r="AA68" i="14"/>
  <c r="AA67" i="14"/>
  <c r="AA66" i="14"/>
  <c r="AA65" i="14"/>
  <c r="AA64" i="14"/>
  <c r="AA63" i="14"/>
  <c r="AA62" i="14"/>
  <c r="AA61" i="14"/>
  <c r="AA60" i="14"/>
  <c r="AA59" i="14"/>
  <c r="AA58" i="14"/>
  <c r="AA57" i="14"/>
  <c r="AA56" i="14"/>
  <c r="AA55" i="14"/>
  <c r="AA54" i="14"/>
  <c r="AA53" i="14"/>
  <c r="AA52" i="14"/>
  <c r="AA51" i="14"/>
  <c r="AA50" i="14"/>
  <c r="AA49" i="14"/>
  <c r="AA48" i="14"/>
  <c r="AA47" i="14"/>
  <c r="AA46" i="14"/>
  <c r="AA45" i="14"/>
  <c r="AA44" i="14"/>
  <c r="AA43" i="14"/>
  <c r="AA42" i="14"/>
  <c r="AA41" i="14"/>
  <c r="AA40" i="14"/>
  <c r="AA39" i="14"/>
  <c r="AA38" i="14"/>
  <c r="AA37" i="14"/>
  <c r="AA36" i="14"/>
  <c r="AA35" i="14"/>
  <c r="AA34" i="14"/>
  <c r="AA33" i="14"/>
  <c r="AA32" i="14"/>
  <c r="AA31" i="14"/>
  <c r="AA30" i="14"/>
  <c r="AA29" i="14"/>
  <c r="AA28" i="14"/>
  <c r="AA27" i="14"/>
  <c r="AA26" i="14"/>
  <c r="AA25" i="14"/>
  <c r="AA24" i="14"/>
  <c r="AA23" i="14"/>
  <c r="AA22" i="14"/>
  <c r="AA21" i="14"/>
  <c r="AA20" i="14"/>
  <c r="AA19" i="14"/>
  <c r="AA18" i="14"/>
  <c r="AA17" i="14"/>
  <c r="AA16" i="14"/>
  <c r="AA15" i="14"/>
  <c r="AA14" i="14"/>
  <c r="AA13" i="14"/>
  <c r="AA12" i="14"/>
  <c r="G135" i="12"/>
  <c r="G126" i="12"/>
  <c r="G126" i="20" s="1"/>
  <c r="G121" i="12"/>
  <c r="G121" i="20" s="1"/>
  <c r="G111" i="12"/>
  <c r="G111" i="20" s="1"/>
  <c r="G97" i="12"/>
  <c r="G97" i="20" s="1"/>
  <c r="G90" i="12"/>
  <c r="G90" i="20" s="1"/>
  <c r="G82" i="12"/>
  <c r="G82" i="20" s="1"/>
  <c r="G64" i="12"/>
  <c r="G64" i="20" s="1"/>
  <c r="G56" i="12"/>
  <c r="G56" i="20" s="1"/>
  <c r="K122" i="12" l="1"/>
  <c r="S122" i="12"/>
  <c r="T122" i="12" s="1"/>
  <c r="J60" i="12"/>
  <c r="I122" i="12"/>
  <c r="G138" i="12"/>
  <c r="G135" i="20"/>
  <c r="T111" i="12"/>
  <c r="J111" i="12"/>
  <c r="O122" i="12"/>
  <c r="P122" i="12" s="1"/>
  <c r="G122" i="12"/>
  <c r="G122" i="20" s="1"/>
  <c r="P111" i="12"/>
  <c r="L111" i="12"/>
  <c r="P58" i="12"/>
  <c r="R60" i="12"/>
  <c r="J58" i="12"/>
  <c r="Q64" i="12"/>
  <c r="R64" i="12" s="1"/>
  <c r="T58" i="12"/>
  <c r="T60" i="12"/>
  <c r="S64" i="12"/>
  <c r="T64" i="12" s="1"/>
  <c r="Q122" i="12"/>
  <c r="R122" i="12" s="1"/>
  <c r="R111" i="12"/>
  <c r="O64" i="12"/>
  <c r="P64" i="12" s="1"/>
  <c r="M122" i="12"/>
  <c r="N111" i="12"/>
  <c r="R58" i="12"/>
  <c r="I22" i="12" l="1"/>
  <c r="J22" i="12" s="1"/>
  <c r="A11" i="12"/>
  <c r="G63" i="21"/>
  <c r="J63" i="21" s="1"/>
  <c r="M63" i="21" s="1"/>
  <c r="P63" i="21" s="1"/>
  <c r="S63" i="21" s="1"/>
  <c r="V63" i="21" s="1"/>
  <c r="G37" i="21"/>
  <c r="J37" i="21" s="1"/>
  <c r="M37" i="21" s="1"/>
  <c r="P37" i="21" s="1"/>
  <c r="S37" i="21" s="1"/>
  <c r="V37" i="21" s="1"/>
  <c r="G11" i="21"/>
  <c r="J11" i="21" s="1"/>
  <c r="M11" i="21" s="1"/>
  <c r="P11" i="21" s="1"/>
  <c r="S11" i="21" s="1"/>
  <c r="V11" i="21" s="1"/>
  <c r="G4" i="21"/>
  <c r="G140" i="20"/>
  <c r="G9" i="20"/>
  <c r="C5" i="22"/>
  <c r="E85" i="21"/>
  <c r="D85" i="21"/>
  <c r="W84" i="21"/>
  <c r="V84" i="21"/>
  <c r="T84" i="21"/>
  <c r="S84" i="21"/>
  <c r="Q84" i="21"/>
  <c r="P84" i="21"/>
  <c r="N84" i="21"/>
  <c r="M84" i="21"/>
  <c r="K84" i="21"/>
  <c r="J84" i="21"/>
  <c r="H84" i="21"/>
  <c r="G84" i="21"/>
  <c r="E84" i="21"/>
  <c r="D84" i="21"/>
  <c r="W83" i="21"/>
  <c r="V83" i="21"/>
  <c r="T83" i="21"/>
  <c r="S83" i="21"/>
  <c r="Q83" i="21"/>
  <c r="P83" i="21"/>
  <c r="N83" i="21"/>
  <c r="M83" i="21"/>
  <c r="K83" i="21"/>
  <c r="J83" i="21"/>
  <c r="H83" i="21"/>
  <c r="G83" i="21"/>
  <c r="E83" i="21"/>
  <c r="D83" i="21"/>
  <c r="W82" i="21"/>
  <c r="V82" i="21"/>
  <c r="T82" i="21"/>
  <c r="S82" i="21"/>
  <c r="Q82" i="21"/>
  <c r="P82" i="21"/>
  <c r="N82" i="21"/>
  <c r="M82" i="21"/>
  <c r="K82" i="21"/>
  <c r="J82" i="21"/>
  <c r="H82" i="21"/>
  <c r="G82" i="21"/>
  <c r="X81" i="21"/>
  <c r="U81" i="21"/>
  <c r="R81" i="21"/>
  <c r="O81" i="21"/>
  <c r="L81" i="21"/>
  <c r="I81" i="21"/>
  <c r="F81" i="21"/>
  <c r="X80" i="21"/>
  <c r="U80" i="21"/>
  <c r="R80" i="21"/>
  <c r="O80" i="21"/>
  <c r="L80" i="21"/>
  <c r="I80" i="21"/>
  <c r="F80" i="21"/>
  <c r="W79" i="21"/>
  <c r="V79" i="21"/>
  <c r="T79" i="21"/>
  <c r="S79" i="21"/>
  <c r="Q79" i="21"/>
  <c r="P79" i="21"/>
  <c r="N79" i="21"/>
  <c r="M79" i="21"/>
  <c r="K79" i="21"/>
  <c r="J79" i="21"/>
  <c r="H79" i="21"/>
  <c r="G79" i="21"/>
  <c r="X78" i="21"/>
  <c r="U78" i="21"/>
  <c r="R78" i="21"/>
  <c r="O78" i="21"/>
  <c r="L78" i="21"/>
  <c r="I78" i="21"/>
  <c r="F78" i="21"/>
  <c r="X77" i="21"/>
  <c r="U77" i="21"/>
  <c r="R77" i="21"/>
  <c r="O77" i="21"/>
  <c r="L77" i="21"/>
  <c r="I77" i="21"/>
  <c r="F77" i="21"/>
  <c r="W76" i="21"/>
  <c r="V76" i="21"/>
  <c r="T76" i="21"/>
  <c r="S76" i="21"/>
  <c r="Q76" i="21"/>
  <c r="P76" i="21"/>
  <c r="N76" i="21"/>
  <c r="M76" i="21"/>
  <c r="K76" i="21"/>
  <c r="J76" i="21"/>
  <c r="H76" i="21"/>
  <c r="G76" i="21"/>
  <c r="X75" i="21"/>
  <c r="U75" i="21"/>
  <c r="R75" i="21"/>
  <c r="O75" i="21"/>
  <c r="L75" i="21"/>
  <c r="I75" i="21"/>
  <c r="F75" i="21"/>
  <c r="X74" i="21"/>
  <c r="U74" i="21"/>
  <c r="R74" i="21"/>
  <c r="O74" i="21"/>
  <c r="L74" i="21"/>
  <c r="I74" i="21"/>
  <c r="F74" i="21"/>
  <c r="W73" i="21"/>
  <c r="W21" i="21" s="1"/>
  <c r="V73" i="21"/>
  <c r="T73" i="21"/>
  <c r="S73" i="21"/>
  <c r="Q73" i="21"/>
  <c r="P73" i="21"/>
  <c r="N73" i="21"/>
  <c r="M73" i="21"/>
  <c r="K73" i="21"/>
  <c r="J73" i="21"/>
  <c r="H73" i="21"/>
  <c r="G73" i="21"/>
  <c r="X72" i="21"/>
  <c r="U72" i="21"/>
  <c r="R72" i="21"/>
  <c r="O72" i="21"/>
  <c r="L72" i="21"/>
  <c r="I72" i="21"/>
  <c r="F72" i="21"/>
  <c r="X71" i="21"/>
  <c r="U71" i="21"/>
  <c r="R71" i="21"/>
  <c r="O71" i="21"/>
  <c r="L71" i="21"/>
  <c r="I71" i="21"/>
  <c r="F71" i="21"/>
  <c r="W70" i="21"/>
  <c r="V70" i="21"/>
  <c r="T70" i="21"/>
  <c r="S70" i="21"/>
  <c r="Q70" i="21"/>
  <c r="P70" i="21"/>
  <c r="N70" i="21"/>
  <c r="M70" i="21"/>
  <c r="K70" i="21"/>
  <c r="J70" i="21"/>
  <c r="H70" i="21"/>
  <c r="G70" i="21"/>
  <c r="X69" i="21"/>
  <c r="U69" i="21"/>
  <c r="R69" i="21"/>
  <c r="R17" i="21" s="1"/>
  <c r="O69" i="21"/>
  <c r="L69" i="21"/>
  <c r="I69" i="21"/>
  <c r="F69" i="21"/>
  <c r="X68" i="21"/>
  <c r="U68" i="21"/>
  <c r="R68" i="21"/>
  <c r="O68" i="21"/>
  <c r="O16" i="21" s="1"/>
  <c r="L68" i="21"/>
  <c r="I68" i="21"/>
  <c r="F68" i="21"/>
  <c r="W67" i="21"/>
  <c r="V67" i="21"/>
  <c r="T67" i="21"/>
  <c r="S67" i="21"/>
  <c r="Q67" i="21"/>
  <c r="P67" i="21"/>
  <c r="N67" i="21"/>
  <c r="M67" i="21"/>
  <c r="K67" i="21"/>
  <c r="J67" i="21"/>
  <c r="H67" i="21"/>
  <c r="G67" i="21"/>
  <c r="F67" i="21"/>
  <c r="X66" i="21"/>
  <c r="U66" i="21"/>
  <c r="R66" i="21"/>
  <c r="O66" i="21"/>
  <c r="L66" i="21"/>
  <c r="I66" i="21"/>
  <c r="F66" i="21"/>
  <c r="X65" i="21"/>
  <c r="U65" i="21"/>
  <c r="R65" i="21"/>
  <c r="O65" i="21"/>
  <c r="L65" i="21"/>
  <c r="L67" i="21" s="1"/>
  <c r="I65" i="21"/>
  <c r="F65" i="21"/>
  <c r="W58" i="21"/>
  <c r="V58" i="21"/>
  <c r="V32" i="21" s="1"/>
  <c r="T58" i="21"/>
  <c r="S58" i="21"/>
  <c r="Q58" i="21"/>
  <c r="P58" i="21"/>
  <c r="P32" i="21" s="1"/>
  <c r="N58" i="21"/>
  <c r="M58" i="21"/>
  <c r="K58" i="21"/>
  <c r="J58" i="21"/>
  <c r="J32" i="21" s="1"/>
  <c r="H58" i="21"/>
  <c r="G58" i="21"/>
  <c r="E58" i="21"/>
  <c r="D58" i="21"/>
  <c r="W57" i="21"/>
  <c r="V57" i="21"/>
  <c r="T57" i="21"/>
  <c r="S57" i="21"/>
  <c r="S31" i="21" s="1"/>
  <c r="Q57" i="21"/>
  <c r="P57" i="21"/>
  <c r="N57" i="21"/>
  <c r="M57" i="21"/>
  <c r="M31" i="21" s="1"/>
  <c r="K57" i="21"/>
  <c r="J57" i="21"/>
  <c r="H57" i="21"/>
  <c r="G57" i="21"/>
  <c r="G31" i="21" s="1"/>
  <c r="E57" i="21"/>
  <c r="D57" i="21"/>
  <c r="W56" i="21"/>
  <c r="V56" i="21"/>
  <c r="V30" i="21" s="1"/>
  <c r="T56" i="21"/>
  <c r="S56" i="21"/>
  <c r="Q56" i="21"/>
  <c r="Q30" i="21" s="1"/>
  <c r="P56" i="21"/>
  <c r="N56" i="21"/>
  <c r="M56" i="21"/>
  <c r="K56" i="21"/>
  <c r="J56" i="21"/>
  <c r="H56" i="21"/>
  <c r="G56" i="21"/>
  <c r="E56" i="21"/>
  <c r="E30" i="21" s="1"/>
  <c r="D56" i="21"/>
  <c r="D30" i="21" s="1"/>
  <c r="X55" i="21"/>
  <c r="U55" i="21"/>
  <c r="R55" i="21"/>
  <c r="O55" i="21"/>
  <c r="L55" i="21"/>
  <c r="I55" i="21"/>
  <c r="F55" i="21"/>
  <c r="X54" i="21"/>
  <c r="U54" i="21"/>
  <c r="R54" i="21"/>
  <c r="O54" i="21"/>
  <c r="L54" i="21"/>
  <c r="I54" i="21"/>
  <c r="F54" i="21"/>
  <c r="W53" i="21"/>
  <c r="V53" i="21"/>
  <c r="T53" i="21"/>
  <c r="T27" i="21" s="1"/>
  <c r="S53" i="21"/>
  <c r="Q53" i="21"/>
  <c r="P53" i="21"/>
  <c r="N53" i="21"/>
  <c r="M53" i="21"/>
  <c r="K53" i="21"/>
  <c r="J53" i="21"/>
  <c r="H53" i="21"/>
  <c r="H27" i="21" s="1"/>
  <c r="G53" i="21"/>
  <c r="G27" i="21" s="1"/>
  <c r="E53" i="21"/>
  <c r="E27" i="21" s="1"/>
  <c r="D53" i="21"/>
  <c r="D27" i="21" s="1"/>
  <c r="X52" i="21"/>
  <c r="U52" i="21"/>
  <c r="R52" i="21"/>
  <c r="O52" i="21"/>
  <c r="L52" i="21"/>
  <c r="I52" i="21"/>
  <c r="F52" i="21"/>
  <c r="F26" i="21" s="1"/>
  <c r="X51" i="21"/>
  <c r="U51" i="21"/>
  <c r="R51" i="21"/>
  <c r="O51" i="21"/>
  <c r="L51" i="21"/>
  <c r="I51" i="21"/>
  <c r="F51" i="21"/>
  <c r="W50" i="21"/>
  <c r="V50" i="21"/>
  <c r="T50" i="21"/>
  <c r="S50" i="21"/>
  <c r="Q50" i="21"/>
  <c r="P50" i="21"/>
  <c r="P24" i="21" s="1"/>
  <c r="N50" i="21"/>
  <c r="M50" i="21"/>
  <c r="K50" i="21"/>
  <c r="J50" i="21"/>
  <c r="J24" i="21" s="1"/>
  <c r="H50" i="21"/>
  <c r="G50" i="21"/>
  <c r="E50" i="21"/>
  <c r="D50" i="21"/>
  <c r="D24" i="21" s="1"/>
  <c r="X49" i="21"/>
  <c r="U49" i="21"/>
  <c r="R49" i="21"/>
  <c r="O49" i="21"/>
  <c r="L49" i="21"/>
  <c r="I49" i="21"/>
  <c r="I23" i="21" s="1"/>
  <c r="F49" i="21"/>
  <c r="X48" i="21"/>
  <c r="U48" i="21"/>
  <c r="R48" i="21"/>
  <c r="O48" i="21"/>
  <c r="L48" i="21"/>
  <c r="I48" i="21"/>
  <c r="F48" i="21"/>
  <c r="W47" i="21"/>
  <c r="V47" i="21"/>
  <c r="T47" i="21"/>
  <c r="S47" i="21"/>
  <c r="Q47" i="21"/>
  <c r="P47" i="21"/>
  <c r="N47" i="21"/>
  <c r="M47" i="21"/>
  <c r="K47" i="21"/>
  <c r="J47" i="21"/>
  <c r="H47" i="21"/>
  <c r="G47" i="21"/>
  <c r="E47" i="21"/>
  <c r="E21" i="21" s="1"/>
  <c r="D47" i="21"/>
  <c r="D21" i="21" s="1"/>
  <c r="X46" i="21"/>
  <c r="U46" i="21"/>
  <c r="R46" i="21"/>
  <c r="R20" i="21" s="1"/>
  <c r="O46" i="21"/>
  <c r="L46" i="21"/>
  <c r="I46" i="21"/>
  <c r="F46" i="21"/>
  <c r="X45" i="21"/>
  <c r="U45" i="21"/>
  <c r="R45" i="21"/>
  <c r="O45" i="21"/>
  <c r="L45" i="21"/>
  <c r="I45" i="21"/>
  <c r="F45" i="21"/>
  <c r="W44" i="21"/>
  <c r="V44" i="21"/>
  <c r="V18" i="21" s="1"/>
  <c r="T44" i="21"/>
  <c r="S44" i="21"/>
  <c r="Q44" i="21"/>
  <c r="P44" i="21"/>
  <c r="P18" i="21" s="1"/>
  <c r="N44" i="21"/>
  <c r="M44" i="21"/>
  <c r="K44" i="21"/>
  <c r="J44" i="21"/>
  <c r="H44" i="21"/>
  <c r="G44" i="21"/>
  <c r="E44" i="21"/>
  <c r="D44" i="21"/>
  <c r="D18" i="21" s="1"/>
  <c r="X43" i="21"/>
  <c r="U43" i="21"/>
  <c r="R43" i="21"/>
  <c r="O43" i="21"/>
  <c r="L43" i="21"/>
  <c r="I43" i="21"/>
  <c r="F43" i="21"/>
  <c r="X42" i="21"/>
  <c r="U42" i="21"/>
  <c r="R42" i="21"/>
  <c r="O42" i="21"/>
  <c r="L42" i="21"/>
  <c r="I42" i="21"/>
  <c r="F42" i="21"/>
  <c r="W41" i="21"/>
  <c r="V41" i="21"/>
  <c r="T41" i="21"/>
  <c r="T15" i="21" s="1"/>
  <c r="S41" i="21"/>
  <c r="S15" i="21" s="1"/>
  <c r="Q41" i="21"/>
  <c r="P41" i="21"/>
  <c r="N41" i="21"/>
  <c r="M41" i="21"/>
  <c r="K41" i="21"/>
  <c r="J41" i="21"/>
  <c r="H41" i="21"/>
  <c r="G41" i="21"/>
  <c r="G15" i="21" s="1"/>
  <c r="E41" i="21"/>
  <c r="E15" i="21" s="1"/>
  <c r="D41" i="21"/>
  <c r="X40" i="21"/>
  <c r="U40" i="21"/>
  <c r="R40" i="21"/>
  <c r="O40" i="21"/>
  <c r="L40" i="21"/>
  <c r="I40" i="21"/>
  <c r="I14" i="21" s="1"/>
  <c r="F40" i="21"/>
  <c r="X39" i="21"/>
  <c r="U39" i="21"/>
  <c r="R39" i="21"/>
  <c r="O39" i="21"/>
  <c r="L39" i="21"/>
  <c r="I39" i="21"/>
  <c r="F39" i="21"/>
  <c r="F13" i="21" s="1"/>
  <c r="M32" i="21"/>
  <c r="W29" i="21"/>
  <c r="V29" i="21"/>
  <c r="T29" i="21"/>
  <c r="S29" i="21"/>
  <c r="Q29" i="21"/>
  <c r="P29" i="21"/>
  <c r="N29" i="21"/>
  <c r="M29" i="21"/>
  <c r="K29" i="21"/>
  <c r="J29" i="21"/>
  <c r="H29" i="21"/>
  <c r="G29" i="21"/>
  <c r="E29" i="21"/>
  <c r="D29" i="21"/>
  <c r="W28" i="21"/>
  <c r="V28" i="21"/>
  <c r="T28" i="21"/>
  <c r="S28" i="21"/>
  <c r="Q28" i="21"/>
  <c r="P28" i="21"/>
  <c r="N28" i="21"/>
  <c r="M28" i="21"/>
  <c r="K28" i="21"/>
  <c r="J28" i="21"/>
  <c r="H28" i="21"/>
  <c r="G28" i="21"/>
  <c r="E28" i="21"/>
  <c r="D28" i="21"/>
  <c r="W26" i="21"/>
  <c r="V26" i="21"/>
  <c r="T26" i="21"/>
  <c r="S26" i="21"/>
  <c r="Q26" i="21"/>
  <c r="P26" i="21"/>
  <c r="N26" i="21"/>
  <c r="M26" i="21"/>
  <c r="K26" i="21"/>
  <c r="J26" i="21"/>
  <c r="H26" i="21"/>
  <c r="G26" i="21"/>
  <c r="E26" i="21"/>
  <c r="D26" i="21"/>
  <c r="W25" i="21"/>
  <c r="V25" i="21"/>
  <c r="T25" i="21"/>
  <c r="S25" i="21"/>
  <c r="Q25" i="21"/>
  <c r="P25" i="21"/>
  <c r="N25" i="21"/>
  <c r="M25" i="21"/>
  <c r="K25" i="21"/>
  <c r="J25" i="21"/>
  <c r="H25" i="21"/>
  <c r="G25" i="21"/>
  <c r="E25" i="21"/>
  <c r="D25" i="21"/>
  <c r="E24" i="21"/>
  <c r="W23" i="21"/>
  <c r="V23" i="21"/>
  <c r="T23" i="21"/>
  <c r="S23" i="21"/>
  <c r="Q23" i="21"/>
  <c r="P23" i="21"/>
  <c r="N23" i="21"/>
  <c r="M23" i="21"/>
  <c r="K23" i="21"/>
  <c r="J23" i="21"/>
  <c r="H23" i="21"/>
  <c r="G23" i="21"/>
  <c r="E23" i="21"/>
  <c r="D23" i="21"/>
  <c r="W22" i="21"/>
  <c r="V22" i="21"/>
  <c r="T22" i="21"/>
  <c r="S22" i="21"/>
  <c r="Q22" i="21"/>
  <c r="P22" i="21"/>
  <c r="N22" i="21"/>
  <c r="M22" i="21"/>
  <c r="K22" i="21"/>
  <c r="J22" i="21"/>
  <c r="H22" i="21"/>
  <c r="G22" i="21"/>
  <c r="E22" i="21"/>
  <c r="D22" i="21"/>
  <c r="W20" i="21"/>
  <c r="V20" i="21"/>
  <c r="T20" i="21"/>
  <c r="S20" i="21"/>
  <c r="Q20" i="21"/>
  <c r="P20" i="21"/>
  <c r="N20" i="21"/>
  <c r="M20" i="21"/>
  <c r="K20" i="21"/>
  <c r="J20" i="21"/>
  <c r="H20" i="21"/>
  <c r="G20" i="21"/>
  <c r="E20" i="21"/>
  <c r="D20" i="21"/>
  <c r="W19" i="21"/>
  <c r="V19" i="21"/>
  <c r="T19" i="21"/>
  <c r="S19" i="21"/>
  <c r="Q19" i="21"/>
  <c r="P19" i="21"/>
  <c r="N19" i="21"/>
  <c r="M19" i="21"/>
  <c r="K19" i="21"/>
  <c r="J19" i="21"/>
  <c r="H19" i="21"/>
  <c r="G19" i="21"/>
  <c r="E19" i="21"/>
  <c r="D19" i="21"/>
  <c r="E18" i="21"/>
  <c r="W17" i="21"/>
  <c r="V17" i="21"/>
  <c r="T17" i="21"/>
  <c r="S17" i="21"/>
  <c r="Q17" i="21"/>
  <c r="P17" i="21"/>
  <c r="N17" i="21"/>
  <c r="M17" i="21"/>
  <c r="K17" i="21"/>
  <c r="J17" i="21"/>
  <c r="H17" i="21"/>
  <c r="G17" i="21"/>
  <c r="E17" i="21"/>
  <c r="D17" i="21"/>
  <c r="W16" i="21"/>
  <c r="V16" i="21"/>
  <c r="T16" i="21"/>
  <c r="S16" i="21"/>
  <c r="Q16" i="21"/>
  <c r="P16" i="21"/>
  <c r="N16" i="21"/>
  <c r="M16" i="21"/>
  <c r="K16" i="21"/>
  <c r="J16" i="21"/>
  <c r="H16" i="21"/>
  <c r="G16" i="21"/>
  <c r="E16" i="21"/>
  <c r="D16" i="21"/>
  <c r="W14" i="21"/>
  <c r="V14" i="21"/>
  <c r="T14" i="21"/>
  <c r="S14" i="21"/>
  <c r="Q14" i="21"/>
  <c r="P14" i="21"/>
  <c r="N14" i="21"/>
  <c r="M14" i="21"/>
  <c r="K14" i="21"/>
  <c r="J14" i="21"/>
  <c r="H14" i="21"/>
  <c r="G14" i="21"/>
  <c r="E14" i="21"/>
  <c r="D14" i="21"/>
  <c r="W13" i="21"/>
  <c r="V13" i="21"/>
  <c r="T13" i="21"/>
  <c r="S13" i="21"/>
  <c r="Q13" i="21"/>
  <c r="P13" i="21"/>
  <c r="N13" i="21"/>
  <c r="M13" i="21"/>
  <c r="K13" i="21"/>
  <c r="J13" i="21"/>
  <c r="H13" i="21"/>
  <c r="G13" i="21"/>
  <c r="E13" i="21"/>
  <c r="D13" i="21"/>
  <c r="F140" i="20"/>
  <c r="F10" i="20"/>
  <c r="F9" i="20"/>
  <c r="D9" i="20"/>
  <c r="D140" i="20"/>
  <c r="D10" i="20"/>
  <c r="C9" i="20"/>
  <c r="I8" i="20"/>
  <c r="F8" i="20"/>
  <c r="D8" i="20"/>
  <c r="F7" i="20"/>
  <c r="D7" i="20"/>
  <c r="C7" i="20"/>
  <c r="AD228" i="20"/>
  <c r="AD227" i="20"/>
  <c r="AD226" i="20"/>
  <c r="AD224" i="20"/>
  <c r="AD223" i="20"/>
  <c r="AD222" i="20"/>
  <c r="AD220" i="20"/>
  <c r="AD219" i="20"/>
  <c r="AD218" i="20"/>
  <c r="AD216" i="20"/>
  <c r="AD215" i="20"/>
  <c r="AD214" i="20"/>
  <c r="AD212" i="20"/>
  <c r="AD211" i="20"/>
  <c r="AD210" i="20"/>
  <c r="AD204" i="20"/>
  <c r="AD203" i="20"/>
  <c r="AD202" i="20"/>
  <c r="AD201" i="20"/>
  <c r="AD200" i="20"/>
  <c r="AD199" i="20"/>
  <c r="AD198" i="20"/>
  <c r="AD197" i="20"/>
  <c r="AD196" i="20"/>
  <c r="AD194" i="20"/>
  <c r="AD193" i="20"/>
  <c r="AD192" i="20"/>
  <c r="AD191" i="20"/>
  <c r="AD190" i="20"/>
  <c r="AD189" i="20"/>
  <c r="AD188" i="20"/>
  <c r="AD187" i="20"/>
  <c r="AD186" i="20"/>
  <c r="AD184" i="20"/>
  <c r="AD183" i="20"/>
  <c r="AD182" i="20"/>
  <c r="AD181" i="20"/>
  <c r="AD180" i="20"/>
  <c r="AD179" i="20"/>
  <c r="AD178" i="20"/>
  <c r="AD177" i="20"/>
  <c r="AD176" i="20"/>
  <c r="AD174" i="20"/>
  <c r="AD173" i="20"/>
  <c r="AD172" i="20"/>
  <c r="AD171" i="20"/>
  <c r="AD170" i="20"/>
  <c r="AD169" i="20"/>
  <c r="AD168" i="20"/>
  <c r="AD167" i="20"/>
  <c r="AD166" i="20"/>
  <c r="AD164" i="20"/>
  <c r="AD163" i="20"/>
  <c r="AD162" i="20"/>
  <c r="AD161" i="20"/>
  <c r="AD160" i="20"/>
  <c r="AD159" i="20"/>
  <c r="AD158" i="20"/>
  <c r="AD157" i="20"/>
  <c r="AD156" i="20"/>
  <c r="H6" i="19"/>
  <c r="G6" i="19"/>
  <c r="F6" i="19"/>
  <c r="E6" i="19"/>
  <c r="D6" i="19"/>
  <c r="C6" i="19"/>
  <c r="C4" i="19"/>
  <c r="D4" i="19" s="1"/>
  <c r="E4" i="19" s="1"/>
  <c r="F4" i="19" s="1"/>
  <c r="G4" i="19" s="1"/>
  <c r="H4" i="19" s="1"/>
  <c r="AF922" i="15"/>
  <c r="AE922" i="15"/>
  <c r="Q922" i="15"/>
  <c r="T922" i="15" s="1"/>
  <c r="AB922" i="15"/>
  <c r="AC922" i="15" s="1"/>
  <c r="AD922" i="15" s="1"/>
  <c r="AF921" i="15"/>
  <c r="AE921" i="15"/>
  <c r="Q921" i="15"/>
  <c r="AB921" i="15"/>
  <c r="AC921" i="15" s="1"/>
  <c r="AD921" i="15" s="1"/>
  <c r="AF920" i="15"/>
  <c r="AE920" i="15"/>
  <c r="Q920" i="15"/>
  <c r="AB920" i="15"/>
  <c r="AC920" i="15" s="1"/>
  <c r="AD920" i="15" s="1"/>
  <c r="AF919" i="15"/>
  <c r="AE919" i="15"/>
  <c r="Q919" i="15"/>
  <c r="AB919" i="15"/>
  <c r="AC919" i="15" s="1"/>
  <c r="AD919" i="15" s="1"/>
  <c r="AF918" i="15"/>
  <c r="AE918" i="15"/>
  <c r="Q918" i="15"/>
  <c r="AB918" i="15"/>
  <c r="AC918" i="15" s="1"/>
  <c r="AD918" i="15" s="1"/>
  <c r="AF917" i="15"/>
  <c r="AE917" i="15"/>
  <c r="Q917" i="15"/>
  <c r="X917" i="15" s="1"/>
  <c r="AB917" i="15"/>
  <c r="AC917" i="15" s="1"/>
  <c r="AD917" i="15" s="1"/>
  <c r="AF916" i="15"/>
  <c r="AE916" i="15"/>
  <c r="Q916" i="15"/>
  <c r="V916" i="15" s="1"/>
  <c r="AB916" i="15"/>
  <c r="AC916" i="15" s="1"/>
  <c r="AD916" i="15" s="1"/>
  <c r="AF915" i="15"/>
  <c r="AE915" i="15"/>
  <c r="Q915" i="15"/>
  <c r="U915" i="15" s="1"/>
  <c r="AB915" i="15"/>
  <c r="AC915" i="15" s="1"/>
  <c r="AD915" i="15" s="1"/>
  <c r="AF914" i="15"/>
  <c r="AE914" i="15"/>
  <c r="Q914" i="15"/>
  <c r="R914" i="15" s="1"/>
  <c r="AB914" i="15"/>
  <c r="AC914" i="15" s="1"/>
  <c r="AD914" i="15" s="1"/>
  <c r="AF913" i="15"/>
  <c r="AE913" i="15"/>
  <c r="Q913" i="15"/>
  <c r="AB913" i="15"/>
  <c r="AC913" i="15" s="1"/>
  <c r="AD913" i="15" s="1"/>
  <c r="AF912" i="15"/>
  <c r="AE912" i="15"/>
  <c r="Q912" i="15"/>
  <c r="Z912" i="15" s="1"/>
  <c r="AB912" i="15"/>
  <c r="AC912" i="15" s="1"/>
  <c r="AD912" i="15" s="1"/>
  <c r="AF911" i="15"/>
  <c r="AE911" i="15"/>
  <c r="Q911" i="15"/>
  <c r="R911" i="15" s="1"/>
  <c r="AB911" i="15"/>
  <c r="AC911" i="15" s="1"/>
  <c r="AD911" i="15" s="1"/>
  <c r="AF910" i="15"/>
  <c r="AE910" i="15"/>
  <c r="Q910" i="15"/>
  <c r="AB910" i="15"/>
  <c r="AC910" i="15" s="1"/>
  <c r="AD910" i="15" s="1"/>
  <c r="AF909" i="15"/>
  <c r="AE909" i="15"/>
  <c r="Q909" i="15"/>
  <c r="X909" i="15" s="1"/>
  <c r="AB909" i="15"/>
  <c r="AC909" i="15" s="1"/>
  <c r="AD909" i="15" s="1"/>
  <c r="AF908" i="15"/>
  <c r="AE908" i="15"/>
  <c r="Q908" i="15"/>
  <c r="AB908" i="15"/>
  <c r="AC908" i="15" s="1"/>
  <c r="AD908" i="15" s="1"/>
  <c r="AF907" i="15"/>
  <c r="AE907" i="15"/>
  <c r="Q907" i="15"/>
  <c r="X907" i="15" s="1"/>
  <c r="AB907" i="15"/>
  <c r="AC907" i="15" s="1"/>
  <c r="AD907" i="15" s="1"/>
  <c r="AF906" i="15"/>
  <c r="AE906" i="15"/>
  <c r="Q906" i="15"/>
  <c r="AB906" i="15"/>
  <c r="AC906" i="15" s="1"/>
  <c r="AD906" i="15" s="1"/>
  <c r="AF905" i="15"/>
  <c r="AE905" i="15"/>
  <c r="Q905" i="15"/>
  <c r="U905" i="15" s="1"/>
  <c r="AB905" i="15"/>
  <c r="AC905" i="15" s="1"/>
  <c r="AD905" i="15" s="1"/>
  <c r="AF904" i="15"/>
  <c r="AE904" i="15"/>
  <c r="Q904" i="15"/>
  <c r="T904" i="15" s="1"/>
  <c r="AB904" i="15"/>
  <c r="AC904" i="15" s="1"/>
  <c r="AD904" i="15" s="1"/>
  <c r="AF903" i="15"/>
  <c r="AE903" i="15"/>
  <c r="Q903" i="15"/>
  <c r="U903" i="15" s="1"/>
  <c r="AB903" i="15"/>
  <c r="AC903" i="15" s="1"/>
  <c r="AD903" i="15" s="1"/>
  <c r="AF902" i="15"/>
  <c r="AE902" i="15"/>
  <c r="Q902" i="15"/>
  <c r="V902" i="15" s="1"/>
  <c r="AB902" i="15"/>
  <c r="AC902" i="15" s="1"/>
  <c r="AD902" i="15" s="1"/>
  <c r="AF901" i="15"/>
  <c r="AE901" i="15"/>
  <c r="Q901" i="15"/>
  <c r="U901" i="15" s="1"/>
  <c r="AB901" i="15"/>
  <c r="AC901" i="15" s="1"/>
  <c r="AD901" i="15" s="1"/>
  <c r="AF900" i="15"/>
  <c r="AE900" i="15"/>
  <c r="Q900" i="15"/>
  <c r="V900" i="15" s="1"/>
  <c r="AB900" i="15"/>
  <c r="AC900" i="15" s="1"/>
  <c r="AD900" i="15" s="1"/>
  <c r="AF899" i="15"/>
  <c r="AE899" i="15"/>
  <c r="Q899" i="15"/>
  <c r="Z899" i="15" s="1"/>
  <c r="AB899" i="15"/>
  <c r="AC899" i="15" s="1"/>
  <c r="AD899" i="15" s="1"/>
  <c r="AF898" i="15"/>
  <c r="AE898" i="15"/>
  <c r="Q898" i="15"/>
  <c r="AB898" i="15"/>
  <c r="AC898" i="15" s="1"/>
  <c r="AD898" i="15" s="1"/>
  <c r="AF897" i="15"/>
  <c r="AE897" i="15"/>
  <c r="Q897" i="15"/>
  <c r="U897" i="15" s="1"/>
  <c r="AB897" i="15"/>
  <c r="AC897" i="15" s="1"/>
  <c r="AD897" i="15" s="1"/>
  <c r="AF896" i="15"/>
  <c r="AE896" i="15"/>
  <c r="Q896" i="15"/>
  <c r="AB896" i="15"/>
  <c r="AC896" i="15" s="1"/>
  <c r="AD896" i="15" s="1"/>
  <c r="AF895" i="15"/>
  <c r="AE895" i="15"/>
  <c r="Q895" i="15"/>
  <c r="AB895" i="15"/>
  <c r="AC895" i="15" s="1"/>
  <c r="AD895" i="15" s="1"/>
  <c r="AF894" i="15"/>
  <c r="AE894" i="15"/>
  <c r="Q894" i="15"/>
  <c r="X894" i="15" s="1"/>
  <c r="AB894" i="15"/>
  <c r="AC894" i="15" s="1"/>
  <c r="AD894" i="15" s="1"/>
  <c r="AF893" i="15"/>
  <c r="AE893" i="15"/>
  <c r="Q893" i="15"/>
  <c r="Y893" i="15" s="1"/>
  <c r="AB893" i="15"/>
  <c r="AC893" i="15" s="1"/>
  <c r="AD893" i="15" s="1"/>
  <c r="AF892" i="15"/>
  <c r="AE892" i="15"/>
  <c r="Q892" i="15"/>
  <c r="W892" i="15" s="1"/>
  <c r="AB892" i="15"/>
  <c r="AC892" i="15" s="1"/>
  <c r="AD892" i="15" s="1"/>
  <c r="AF891" i="15"/>
  <c r="AE891" i="15"/>
  <c r="Q891" i="15"/>
  <c r="AB891" i="15"/>
  <c r="AC891" i="15" s="1"/>
  <c r="AD891" i="15" s="1"/>
  <c r="AF890" i="15"/>
  <c r="AE890" i="15"/>
  <c r="Q890" i="15"/>
  <c r="W890" i="15" s="1"/>
  <c r="AB890" i="15"/>
  <c r="AC890" i="15" s="1"/>
  <c r="AD890" i="15" s="1"/>
  <c r="AF889" i="15"/>
  <c r="AE889" i="15"/>
  <c r="Q889" i="15"/>
  <c r="X889" i="15" s="1"/>
  <c r="AB889" i="15"/>
  <c r="AC889" i="15" s="1"/>
  <c r="AD889" i="15" s="1"/>
  <c r="AF888" i="15"/>
  <c r="AE888" i="15"/>
  <c r="Q888" i="15"/>
  <c r="Y888" i="15" s="1"/>
  <c r="AB888" i="15"/>
  <c r="AC888" i="15" s="1"/>
  <c r="AD888" i="15" s="1"/>
  <c r="AF887" i="15"/>
  <c r="AE887" i="15"/>
  <c r="Q887" i="15"/>
  <c r="U887" i="15" s="1"/>
  <c r="AB887" i="15"/>
  <c r="AC887" i="15" s="1"/>
  <c r="AD887" i="15" s="1"/>
  <c r="AF886" i="15"/>
  <c r="AE886" i="15"/>
  <c r="Q886" i="15"/>
  <c r="T886" i="15" s="1"/>
  <c r="AB886" i="15"/>
  <c r="AC886" i="15" s="1"/>
  <c r="AD886" i="15" s="1"/>
  <c r="AF885" i="15"/>
  <c r="AE885" i="15"/>
  <c r="Q885" i="15"/>
  <c r="X885" i="15" s="1"/>
  <c r="AB885" i="15"/>
  <c r="AC885" i="15" s="1"/>
  <c r="AD885" i="15" s="1"/>
  <c r="AF884" i="15"/>
  <c r="AE884" i="15"/>
  <c r="Q884" i="15"/>
  <c r="W884" i="15" s="1"/>
  <c r="AB884" i="15"/>
  <c r="AC884" i="15" s="1"/>
  <c r="AD884" i="15" s="1"/>
  <c r="AF883" i="15"/>
  <c r="AE883" i="15"/>
  <c r="Q883" i="15"/>
  <c r="AB883" i="15"/>
  <c r="AC883" i="15" s="1"/>
  <c r="AD883" i="15" s="1"/>
  <c r="AF882" i="15"/>
  <c r="AE882" i="15"/>
  <c r="Q882" i="15"/>
  <c r="S882" i="15" s="1"/>
  <c r="AB882" i="15"/>
  <c r="AC882" i="15" s="1"/>
  <c r="AD882" i="15" s="1"/>
  <c r="AF881" i="15"/>
  <c r="AE881" i="15"/>
  <c r="Q881" i="15"/>
  <c r="AB881" i="15"/>
  <c r="AC881" i="15" s="1"/>
  <c r="AD881" i="15" s="1"/>
  <c r="AF880" i="15"/>
  <c r="AE880" i="15"/>
  <c r="Q880" i="15"/>
  <c r="AB880" i="15"/>
  <c r="AC880" i="15" s="1"/>
  <c r="AD880" i="15" s="1"/>
  <c r="AF879" i="15"/>
  <c r="AE879" i="15"/>
  <c r="Q879" i="15"/>
  <c r="AA879" i="15" s="1"/>
  <c r="AB879" i="15"/>
  <c r="AC879" i="15" s="1"/>
  <c r="AD879" i="15" s="1"/>
  <c r="AF878" i="15"/>
  <c r="AE878" i="15"/>
  <c r="Q878" i="15"/>
  <c r="AB878" i="15"/>
  <c r="AC878" i="15" s="1"/>
  <c r="AD878" i="15" s="1"/>
  <c r="AF877" i="15"/>
  <c r="AE877" i="15"/>
  <c r="Q877" i="15"/>
  <c r="X877" i="15" s="1"/>
  <c r="AB877" i="15"/>
  <c r="AC877" i="15" s="1"/>
  <c r="AD877" i="15" s="1"/>
  <c r="AF876" i="15"/>
  <c r="AE876" i="15"/>
  <c r="Q876" i="15"/>
  <c r="AB876" i="15"/>
  <c r="AC876" i="15" s="1"/>
  <c r="AD876" i="15" s="1"/>
  <c r="AF875" i="15"/>
  <c r="AE875" i="15"/>
  <c r="Q875" i="15"/>
  <c r="AB875" i="15"/>
  <c r="AC875" i="15" s="1"/>
  <c r="AD875" i="15" s="1"/>
  <c r="AF874" i="15"/>
  <c r="AE874" i="15"/>
  <c r="Q874" i="15"/>
  <c r="T874" i="15" s="1"/>
  <c r="AB874" i="15"/>
  <c r="AC874" i="15" s="1"/>
  <c r="AD874" i="15" s="1"/>
  <c r="AF873" i="15"/>
  <c r="AE873" i="15"/>
  <c r="Q873" i="15"/>
  <c r="AB873" i="15"/>
  <c r="AC873" i="15" s="1"/>
  <c r="AD873" i="15" s="1"/>
  <c r="AF872" i="15"/>
  <c r="AE872" i="15"/>
  <c r="Q872" i="15"/>
  <c r="AB872" i="15"/>
  <c r="AC872" i="15" s="1"/>
  <c r="AD872" i="15" s="1"/>
  <c r="AF871" i="15"/>
  <c r="AE871" i="15"/>
  <c r="Q871" i="15"/>
  <c r="AB871" i="15"/>
  <c r="AC871" i="15" s="1"/>
  <c r="AD871" i="15" s="1"/>
  <c r="AF870" i="15"/>
  <c r="AE870" i="15"/>
  <c r="Q870" i="15"/>
  <c r="Y870" i="15" s="1"/>
  <c r="AB870" i="15"/>
  <c r="AC870" i="15" s="1"/>
  <c r="AD870" i="15" s="1"/>
  <c r="AF869" i="15"/>
  <c r="AE869" i="15"/>
  <c r="Q869" i="15"/>
  <c r="X869" i="15" s="1"/>
  <c r="AB869" i="15"/>
  <c r="AC869" i="15" s="1"/>
  <c r="AD869" i="15" s="1"/>
  <c r="AF868" i="15"/>
  <c r="AE868" i="15"/>
  <c r="Q868" i="15"/>
  <c r="AA868" i="15" s="1"/>
  <c r="AB868" i="15"/>
  <c r="AC868" i="15" s="1"/>
  <c r="AD868" i="15" s="1"/>
  <c r="AF867" i="15"/>
  <c r="AE867" i="15"/>
  <c r="Q867" i="15"/>
  <c r="X867" i="15" s="1"/>
  <c r="AB867" i="15"/>
  <c r="AC867" i="15" s="1"/>
  <c r="AD867" i="15" s="1"/>
  <c r="AF866" i="15"/>
  <c r="AE866" i="15"/>
  <c r="Q866" i="15"/>
  <c r="AB866" i="15"/>
  <c r="AC866" i="15" s="1"/>
  <c r="AD866" i="15" s="1"/>
  <c r="AF865" i="15"/>
  <c r="AE865" i="15"/>
  <c r="Q865" i="15"/>
  <c r="U865" i="15" s="1"/>
  <c r="AB865" i="15"/>
  <c r="AC865" i="15" s="1"/>
  <c r="AD865" i="15" s="1"/>
  <c r="AF864" i="15"/>
  <c r="AE864" i="15"/>
  <c r="Q864" i="15"/>
  <c r="AB864" i="15"/>
  <c r="AC864" i="15" s="1"/>
  <c r="AD864" i="15" s="1"/>
  <c r="AF863" i="15"/>
  <c r="AE863" i="15"/>
  <c r="Q863" i="15"/>
  <c r="AA863" i="15" s="1"/>
  <c r="AB863" i="15"/>
  <c r="AC863" i="15" s="1"/>
  <c r="AD863" i="15" s="1"/>
  <c r="AF862" i="15"/>
  <c r="AE862" i="15"/>
  <c r="Q862" i="15"/>
  <c r="AB862" i="15"/>
  <c r="AC862" i="15" s="1"/>
  <c r="AD862" i="15" s="1"/>
  <c r="AF861" i="15"/>
  <c r="AE861" i="15"/>
  <c r="Q861" i="15"/>
  <c r="AB861" i="15"/>
  <c r="AC861" i="15" s="1"/>
  <c r="AD861" i="15" s="1"/>
  <c r="AF860" i="15"/>
  <c r="AE860" i="15"/>
  <c r="Q860" i="15"/>
  <c r="AB860" i="15"/>
  <c r="AC860" i="15" s="1"/>
  <c r="AD860" i="15" s="1"/>
  <c r="AF859" i="15"/>
  <c r="AE859" i="15"/>
  <c r="Q859" i="15"/>
  <c r="Y859" i="15" s="1"/>
  <c r="AB859" i="15"/>
  <c r="AC859" i="15" s="1"/>
  <c r="AD859" i="15" s="1"/>
  <c r="AF858" i="15"/>
  <c r="AE858" i="15"/>
  <c r="Q858" i="15"/>
  <c r="AB858" i="15"/>
  <c r="AC858" i="15" s="1"/>
  <c r="AD858" i="15" s="1"/>
  <c r="AF857" i="15"/>
  <c r="AE857" i="15"/>
  <c r="Q857" i="15"/>
  <c r="AB857" i="15"/>
  <c r="AC857" i="15" s="1"/>
  <c r="AD857" i="15" s="1"/>
  <c r="AF856" i="15"/>
  <c r="AE856" i="15"/>
  <c r="Q856" i="15"/>
  <c r="AB856" i="15"/>
  <c r="AC856" i="15" s="1"/>
  <c r="AD856" i="15" s="1"/>
  <c r="AF855" i="15"/>
  <c r="AE855" i="15"/>
  <c r="Q855" i="15"/>
  <c r="X855" i="15" s="1"/>
  <c r="AB855" i="15"/>
  <c r="AC855" i="15" s="1"/>
  <c r="AD855" i="15" s="1"/>
  <c r="AF854" i="15"/>
  <c r="AE854" i="15"/>
  <c r="Q854" i="15"/>
  <c r="AB854" i="15"/>
  <c r="AC854" i="15" s="1"/>
  <c r="AD854" i="15" s="1"/>
  <c r="AF853" i="15"/>
  <c r="AE853" i="15"/>
  <c r="Q853" i="15"/>
  <c r="U853" i="15" s="1"/>
  <c r="AB853" i="15"/>
  <c r="AC853" i="15" s="1"/>
  <c r="AD853" i="15" s="1"/>
  <c r="AF852" i="15"/>
  <c r="AE852" i="15"/>
  <c r="Q852" i="15"/>
  <c r="AB852" i="15"/>
  <c r="AC852" i="15" s="1"/>
  <c r="AD852" i="15" s="1"/>
  <c r="AF851" i="15"/>
  <c r="AE851" i="15"/>
  <c r="Q851" i="15"/>
  <c r="Y851" i="15" s="1"/>
  <c r="AB851" i="15"/>
  <c r="AC851" i="15" s="1"/>
  <c r="AD851" i="15" s="1"/>
  <c r="AF850" i="15"/>
  <c r="AE850" i="15"/>
  <c r="Q850" i="15"/>
  <c r="AB850" i="15"/>
  <c r="AC850" i="15" s="1"/>
  <c r="AD850" i="15" s="1"/>
  <c r="AF849" i="15"/>
  <c r="AE849" i="15"/>
  <c r="Q849" i="15"/>
  <c r="Y849" i="15" s="1"/>
  <c r="AB849" i="15"/>
  <c r="AC849" i="15" s="1"/>
  <c r="AD849" i="15" s="1"/>
  <c r="AF848" i="15"/>
  <c r="AE848" i="15"/>
  <c r="Q848" i="15"/>
  <c r="S848" i="15" s="1"/>
  <c r="AB848" i="15"/>
  <c r="AC848" i="15" s="1"/>
  <c r="AD848" i="15" s="1"/>
  <c r="AF847" i="15"/>
  <c r="AE847" i="15"/>
  <c r="Q847" i="15"/>
  <c r="T847" i="15" s="1"/>
  <c r="AB847" i="15"/>
  <c r="AC847" i="15" s="1"/>
  <c r="AD847" i="15" s="1"/>
  <c r="AF846" i="15"/>
  <c r="AE846" i="15"/>
  <c r="Q846" i="15"/>
  <c r="X846" i="15" s="1"/>
  <c r="AB846" i="15"/>
  <c r="AC846" i="15" s="1"/>
  <c r="AD846" i="15" s="1"/>
  <c r="AF845" i="15"/>
  <c r="AE845" i="15"/>
  <c r="Q845" i="15"/>
  <c r="AB845" i="15"/>
  <c r="AC845" i="15" s="1"/>
  <c r="AD845" i="15" s="1"/>
  <c r="AF844" i="15"/>
  <c r="AE844" i="15"/>
  <c r="Q844" i="15"/>
  <c r="AB844" i="15"/>
  <c r="AC844" i="15" s="1"/>
  <c r="AD844" i="15" s="1"/>
  <c r="AF843" i="15"/>
  <c r="AE843" i="15"/>
  <c r="Q843" i="15"/>
  <c r="AB843" i="15"/>
  <c r="AC843" i="15" s="1"/>
  <c r="AD843" i="15" s="1"/>
  <c r="AF842" i="15"/>
  <c r="AE842" i="15"/>
  <c r="Q842" i="15"/>
  <c r="AB842" i="15"/>
  <c r="AC842" i="15" s="1"/>
  <c r="AD842" i="15" s="1"/>
  <c r="AF841" i="15"/>
  <c r="AE841" i="15"/>
  <c r="Q841" i="15"/>
  <c r="U841" i="15" s="1"/>
  <c r="AB841" i="15"/>
  <c r="AC841" i="15" s="1"/>
  <c r="AD841" i="15" s="1"/>
  <c r="AF840" i="15"/>
  <c r="AE840" i="15"/>
  <c r="Q840" i="15"/>
  <c r="AB840" i="15"/>
  <c r="AC840" i="15" s="1"/>
  <c r="AD840" i="15" s="1"/>
  <c r="AF839" i="15"/>
  <c r="AE839" i="15"/>
  <c r="Q839" i="15"/>
  <c r="T839" i="15" s="1"/>
  <c r="AB839" i="15"/>
  <c r="AC839" i="15" s="1"/>
  <c r="AD839" i="15" s="1"/>
  <c r="AF838" i="15"/>
  <c r="AE838" i="15"/>
  <c r="Q838" i="15"/>
  <c r="Y838" i="15" s="1"/>
  <c r="AB838" i="15"/>
  <c r="AC838" i="15" s="1"/>
  <c r="AD838" i="15" s="1"/>
  <c r="AF837" i="15"/>
  <c r="AE837" i="15"/>
  <c r="Q837" i="15"/>
  <c r="AB837" i="15"/>
  <c r="AC837" i="15" s="1"/>
  <c r="AD837" i="15" s="1"/>
  <c r="AF836" i="15"/>
  <c r="AE836" i="15"/>
  <c r="Q836" i="15"/>
  <c r="AB836" i="15"/>
  <c r="AC836" i="15" s="1"/>
  <c r="AD836" i="15" s="1"/>
  <c r="AF835" i="15"/>
  <c r="AE835" i="15"/>
  <c r="Q835" i="15"/>
  <c r="AB835" i="15"/>
  <c r="AC835" i="15" s="1"/>
  <c r="AD835" i="15" s="1"/>
  <c r="AF834" i="15"/>
  <c r="AE834" i="15"/>
  <c r="Q834" i="15"/>
  <c r="Y834" i="15" s="1"/>
  <c r="AB834" i="15"/>
  <c r="AC834" i="15" s="1"/>
  <c r="AD834" i="15" s="1"/>
  <c r="AF833" i="15"/>
  <c r="AE833" i="15"/>
  <c r="Q833" i="15"/>
  <c r="U833" i="15" s="1"/>
  <c r="AB833" i="15"/>
  <c r="AC833" i="15" s="1"/>
  <c r="AD833" i="15" s="1"/>
  <c r="AF832" i="15"/>
  <c r="AE832" i="15"/>
  <c r="Q832" i="15"/>
  <c r="AB832" i="15"/>
  <c r="AC832" i="15" s="1"/>
  <c r="AD832" i="15" s="1"/>
  <c r="AF831" i="15"/>
  <c r="AE831" i="15"/>
  <c r="Q831" i="15"/>
  <c r="AB831" i="15"/>
  <c r="AC831" i="15" s="1"/>
  <c r="AD831" i="15" s="1"/>
  <c r="AF830" i="15"/>
  <c r="AE830" i="15"/>
  <c r="Q830" i="15"/>
  <c r="X830" i="15" s="1"/>
  <c r="AB830" i="15"/>
  <c r="AC830" i="15" s="1"/>
  <c r="AD830" i="15" s="1"/>
  <c r="AF829" i="15"/>
  <c r="AE829" i="15"/>
  <c r="Q829" i="15"/>
  <c r="AB829" i="15"/>
  <c r="AC829" i="15" s="1"/>
  <c r="AD829" i="15" s="1"/>
  <c r="AF828" i="15"/>
  <c r="AE828" i="15"/>
  <c r="Q828" i="15"/>
  <c r="U828" i="15" s="1"/>
  <c r="AB828" i="15"/>
  <c r="AC828" i="15" s="1"/>
  <c r="AD828" i="15" s="1"/>
  <c r="AF827" i="15"/>
  <c r="AE827" i="15"/>
  <c r="Q827" i="15"/>
  <c r="T827" i="15" s="1"/>
  <c r="AB827" i="15"/>
  <c r="AC827" i="15" s="1"/>
  <c r="AD827" i="15" s="1"/>
  <c r="AF826" i="15"/>
  <c r="AE826" i="15"/>
  <c r="Q826" i="15"/>
  <c r="Y826" i="15" s="1"/>
  <c r="AB826" i="15"/>
  <c r="AC826" i="15" s="1"/>
  <c r="AD826" i="15" s="1"/>
  <c r="AF825" i="15"/>
  <c r="AE825" i="15"/>
  <c r="Q825" i="15"/>
  <c r="AB825" i="15"/>
  <c r="AC825" i="15" s="1"/>
  <c r="AD825" i="15" s="1"/>
  <c r="AF824" i="15"/>
  <c r="AE824" i="15"/>
  <c r="Q824" i="15"/>
  <c r="AB824" i="15"/>
  <c r="AC824" i="15" s="1"/>
  <c r="AD824" i="15" s="1"/>
  <c r="AF823" i="15"/>
  <c r="AE823" i="15"/>
  <c r="Q823" i="15"/>
  <c r="X823" i="15" s="1"/>
  <c r="AB823" i="15"/>
  <c r="AC823" i="15" s="1"/>
  <c r="AD823" i="15" s="1"/>
  <c r="AF822" i="15"/>
  <c r="AE822" i="15"/>
  <c r="Q822" i="15"/>
  <c r="AB822" i="15"/>
  <c r="AC822" i="15" s="1"/>
  <c r="AD822" i="15" s="1"/>
  <c r="AF821" i="15"/>
  <c r="AE821" i="15"/>
  <c r="Q821" i="15"/>
  <c r="AA821" i="15" s="1"/>
  <c r="AB821" i="15"/>
  <c r="AC821" i="15" s="1"/>
  <c r="AD821" i="15" s="1"/>
  <c r="AF820" i="15"/>
  <c r="AE820" i="15"/>
  <c r="Q820" i="15"/>
  <c r="AB820" i="15"/>
  <c r="AC820" i="15" s="1"/>
  <c r="AD820" i="15" s="1"/>
  <c r="AF819" i="15"/>
  <c r="AE819" i="15"/>
  <c r="Q819" i="15"/>
  <c r="W819" i="15" s="1"/>
  <c r="AB819" i="15"/>
  <c r="AC819" i="15" s="1"/>
  <c r="AD819" i="15" s="1"/>
  <c r="AF818" i="15"/>
  <c r="AE818" i="15"/>
  <c r="Q818" i="15"/>
  <c r="X818" i="15" s="1"/>
  <c r="AB818" i="15"/>
  <c r="AC818" i="15" s="1"/>
  <c r="AD818" i="15" s="1"/>
  <c r="AF817" i="15"/>
  <c r="AE817" i="15"/>
  <c r="Q817" i="15"/>
  <c r="Y817" i="15" s="1"/>
  <c r="AB817" i="15"/>
  <c r="AC817" i="15" s="1"/>
  <c r="AD817" i="15" s="1"/>
  <c r="AF816" i="15"/>
  <c r="AE816" i="15"/>
  <c r="Q816" i="15"/>
  <c r="W816" i="15" s="1"/>
  <c r="AB816" i="15"/>
  <c r="AC816" i="15" s="1"/>
  <c r="AD816" i="15" s="1"/>
  <c r="AF815" i="15"/>
  <c r="AE815" i="15"/>
  <c r="Q815" i="15"/>
  <c r="X815" i="15" s="1"/>
  <c r="AB815" i="15"/>
  <c r="AC815" i="15" s="1"/>
  <c r="AD815" i="15" s="1"/>
  <c r="AF814" i="15"/>
  <c r="AE814" i="15"/>
  <c r="Q814" i="15"/>
  <c r="Y814" i="15" s="1"/>
  <c r="AB814" i="15"/>
  <c r="AC814" i="15" s="1"/>
  <c r="AD814" i="15" s="1"/>
  <c r="AF813" i="15"/>
  <c r="AE813" i="15"/>
  <c r="Q813" i="15"/>
  <c r="W813" i="15" s="1"/>
  <c r="AB813" i="15"/>
  <c r="AC813" i="15" s="1"/>
  <c r="AD813" i="15" s="1"/>
  <c r="AF812" i="15"/>
  <c r="AE812" i="15"/>
  <c r="Q812" i="15"/>
  <c r="AB812" i="15"/>
  <c r="AC812" i="15" s="1"/>
  <c r="AD812" i="15" s="1"/>
  <c r="AF811" i="15"/>
  <c r="AE811" i="15"/>
  <c r="Q811" i="15"/>
  <c r="AB811" i="15"/>
  <c r="AC811" i="15" s="1"/>
  <c r="AD811" i="15" s="1"/>
  <c r="AF810" i="15"/>
  <c r="AE810" i="15"/>
  <c r="Q810" i="15"/>
  <c r="AA810" i="15" s="1"/>
  <c r="AB810" i="15"/>
  <c r="AC810" i="15" s="1"/>
  <c r="AD810" i="15" s="1"/>
  <c r="AF809" i="15"/>
  <c r="AE809" i="15"/>
  <c r="Q809" i="15"/>
  <c r="AB809" i="15"/>
  <c r="AC809" i="15" s="1"/>
  <c r="AD809" i="15" s="1"/>
  <c r="AF808" i="15"/>
  <c r="AE808" i="15"/>
  <c r="Q808" i="15"/>
  <c r="AB808" i="15"/>
  <c r="AC808" i="15" s="1"/>
  <c r="AD808" i="15" s="1"/>
  <c r="AF807" i="15"/>
  <c r="AE807" i="15"/>
  <c r="Q807" i="15"/>
  <c r="AB807" i="15"/>
  <c r="AC807" i="15" s="1"/>
  <c r="AD807" i="15" s="1"/>
  <c r="AF806" i="15"/>
  <c r="AE806" i="15"/>
  <c r="Q806" i="15"/>
  <c r="AB806" i="15"/>
  <c r="AC806" i="15" s="1"/>
  <c r="AD806" i="15" s="1"/>
  <c r="AF805" i="15"/>
  <c r="AE805" i="15"/>
  <c r="Q805" i="15"/>
  <c r="U805" i="15" s="1"/>
  <c r="AB805" i="15"/>
  <c r="AC805" i="15" s="1"/>
  <c r="AD805" i="15" s="1"/>
  <c r="AF804" i="15"/>
  <c r="AE804" i="15"/>
  <c r="Q804" i="15"/>
  <c r="S804" i="15" s="1"/>
  <c r="AB804" i="15"/>
  <c r="AC804" i="15" s="1"/>
  <c r="AD804" i="15" s="1"/>
  <c r="AF803" i="15"/>
  <c r="AE803" i="15"/>
  <c r="Q803" i="15"/>
  <c r="AB803" i="15"/>
  <c r="AC803" i="15" s="1"/>
  <c r="AD803" i="15" s="1"/>
  <c r="AF802" i="15"/>
  <c r="AE802" i="15"/>
  <c r="Q802" i="15"/>
  <c r="AB802" i="15"/>
  <c r="AC802" i="15" s="1"/>
  <c r="AD802" i="15" s="1"/>
  <c r="AF801" i="15"/>
  <c r="AE801" i="15"/>
  <c r="Q801" i="15"/>
  <c r="AB801" i="15"/>
  <c r="AC801" i="15" s="1"/>
  <c r="AD801" i="15" s="1"/>
  <c r="AF800" i="15"/>
  <c r="AE800" i="15"/>
  <c r="Q800" i="15"/>
  <c r="AB800" i="15"/>
  <c r="AC800" i="15" s="1"/>
  <c r="AD800" i="15" s="1"/>
  <c r="AF799" i="15"/>
  <c r="AE799" i="15"/>
  <c r="Q799" i="15"/>
  <c r="AB799" i="15"/>
  <c r="AC799" i="15" s="1"/>
  <c r="AD799" i="15" s="1"/>
  <c r="AF798" i="15"/>
  <c r="AE798" i="15"/>
  <c r="Q798" i="15"/>
  <c r="X798" i="15" s="1"/>
  <c r="AB798" i="15"/>
  <c r="AC798" i="15" s="1"/>
  <c r="AD798" i="15" s="1"/>
  <c r="AF797" i="15"/>
  <c r="AE797" i="15"/>
  <c r="Q797" i="15"/>
  <c r="AA797" i="15" s="1"/>
  <c r="AB797" i="15"/>
  <c r="AC797" i="15" s="1"/>
  <c r="AD797" i="15" s="1"/>
  <c r="AF796" i="15"/>
  <c r="AE796" i="15"/>
  <c r="Q796" i="15"/>
  <c r="X796" i="15" s="1"/>
  <c r="AB796" i="15"/>
  <c r="AC796" i="15" s="1"/>
  <c r="AD796" i="15" s="1"/>
  <c r="AF795" i="15"/>
  <c r="AE795" i="15"/>
  <c r="Q795" i="15"/>
  <c r="Y795" i="15" s="1"/>
  <c r="AB795" i="15"/>
  <c r="AC795" i="15" s="1"/>
  <c r="AD795" i="15" s="1"/>
  <c r="AF794" i="15"/>
  <c r="AE794" i="15"/>
  <c r="Q794" i="15"/>
  <c r="AB794" i="15"/>
  <c r="AC794" i="15" s="1"/>
  <c r="AD794" i="15" s="1"/>
  <c r="AF793" i="15"/>
  <c r="AE793" i="15"/>
  <c r="Q793" i="15"/>
  <c r="AB793" i="15"/>
  <c r="AC793" i="15" s="1"/>
  <c r="AD793" i="15" s="1"/>
  <c r="AF792" i="15"/>
  <c r="AE792" i="15"/>
  <c r="Q792" i="15"/>
  <c r="W792" i="15" s="1"/>
  <c r="AB792" i="15"/>
  <c r="AC792" i="15" s="1"/>
  <c r="AD792" i="15" s="1"/>
  <c r="AF791" i="15"/>
  <c r="AE791" i="15"/>
  <c r="Q791" i="15"/>
  <c r="Y791" i="15" s="1"/>
  <c r="AB791" i="15"/>
  <c r="AC791" i="15" s="1"/>
  <c r="AD791" i="15" s="1"/>
  <c r="AF790" i="15"/>
  <c r="AE790" i="15"/>
  <c r="Q790" i="15"/>
  <c r="Y790" i="15" s="1"/>
  <c r="AB790" i="15"/>
  <c r="AC790" i="15" s="1"/>
  <c r="AD790" i="15" s="1"/>
  <c r="AF789" i="15"/>
  <c r="AE789" i="15"/>
  <c r="Q789" i="15"/>
  <c r="AB789" i="15"/>
  <c r="AC789" i="15" s="1"/>
  <c r="AD789" i="15" s="1"/>
  <c r="AF788" i="15"/>
  <c r="AE788" i="15"/>
  <c r="Q788" i="15"/>
  <c r="AB788" i="15"/>
  <c r="AC788" i="15" s="1"/>
  <c r="AD788" i="15" s="1"/>
  <c r="AF787" i="15"/>
  <c r="AE787" i="15"/>
  <c r="Q787" i="15"/>
  <c r="AB787" i="15"/>
  <c r="AC787" i="15" s="1"/>
  <c r="AD787" i="15" s="1"/>
  <c r="AF786" i="15"/>
  <c r="AE786" i="15"/>
  <c r="Q786" i="15"/>
  <c r="AB786" i="15"/>
  <c r="AC786" i="15" s="1"/>
  <c r="AD786" i="15" s="1"/>
  <c r="AF785" i="15"/>
  <c r="AE785" i="15"/>
  <c r="Q785" i="15"/>
  <c r="AB785" i="15"/>
  <c r="AC785" i="15" s="1"/>
  <c r="AD785" i="15" s="1"/>
  <c r="AF784" i="15"/>
  <c r="AE784" i="15"/>
  <c r="Q784" i="15"/>
  <c r="AB784" i="15"/>
  <c r="AC784" i="15" s="1"/>
  <c r="AD784" i="15" s="1"/>
  <c r="AF783" i="15"/>
  <c r="AE783" i="15"/>
  <c r="Q783" i="15"/>
  <c r="X783" i="15" s="1"/>
  <c r="AB783" i="15"/>
  <c r="AC783" i="15" s="1"/>
  <c r="AD783" i="15" s="1"/>
  <c r="AF782" i="15"/>
  <c r="AE782" i="15"/>
  <c r="Q782" i="15"/>
  <c r="U782" i="15" s="1"/>
  <c r="AB782" i="15"/>
  <c r="AC782" i="15" s="1"/>
  <c r="AD782" i="15" s="1"/>
  <c r="AF781" i="15"/>
  <c r="AE781" i="15"/>
  <c r="Q781" i="15"/>
  <c r="X781" i="15" s="1"/>
  <c r="AB781" i="15"/>
  <c r="AC781" i="15" s="1"/>
  <c r="AD781" i="15" s="1"/>
  <c r="AF780" i="15"/>
  <c r="AE780" i="15"/>
  <c r="Q780" i="15"/>
  <c r="AB780" i="15"/>
  <c r="AC780" i="15" s="1"/>
  <c r="AD780" i="15" s="1"/>
  <c r="AF779" i="15"/>
  <c r="AE779" i="15"/>
  <c r="Q779" i="15"/>
  <c r="X779" i="15" s="1"/>
  <c r="AB779" i="15"/>
  <c r="AC779" i="15" s="1"/>
  <c r="AD779" i="15" s="1"/>
  <c r="AF778" i="15"/>
  <c r="AE778" i="15"/>
  <c r="Q778" i="15"/>
  <c r="Y778" i="15" s="1"/>
  <c r="AB778" i="15"/>
  <c r="AC778" i="15" s="1"/>
  <c r="AD778" i="15" s="1"/>
  <c r="AF777" i="15"/>
  <c r="AE777" i="15"/>
  <c r="Q777" i="15"/>
  <c r="AB777" i="15"/>
  <c r="AC777" i="15" s="1"/>
  <c r="AD777" i="15" s="1"/>
  <c r="AF776" i="15"/>
  <c r="AE776" i="15"/>
  <c r="Q776" i="15"/>
  <c r="AB776" i="15"/>
  <c r="AC776" i="15" s="1"/>
  <c r="AD776" i="15" s="1"/>
  <c r="AF775" i="15"/>
  <c r="AE775" i="15"/>
  <c r="Q775" i="15"/>
  <c r="AB775" i="15"/>
  <c r="AC775" i="15" s="1"/>
  <c r="AD775" i="15" s="1"/>
  <c r="AF774" i="15"/>
  <c r="AE774" i="15"/>
  <c r="Q774" i="15"/>
  <c r="AA774" i="15" s="1"/>
  <c r="AB774" i="15"/>
  <c r="AC774" i="15" s="1"/>
  <c r="AD774" i="15" s="1"/>
  <c r="AF773" i="15"/>
  <c r="AE773" i="15"/>
  <c r="Q773" i="15"/>
  <c r="AB773" i="15"/>
  <c r="AC773" i="15" s="1"/>
  <c r="AD773" i="15" s="1"/>
  <c r="AF772" i="15"/>
  <c r="AE772" i="15"/>
  <c r="Q772" i="15"/>
  <c r="AB772" i="15"/>
  <c r="AC772" i="15" s="1"/>
  <c r="AD772" i="15" s="1"/>
  <c r="AF771" i="15"/>
  <c r="AE771" i="15"/>
  <c r="Q771" i="15"/>
  <c r="AB771" i="15"/>
  <c r="AC771" i="15" s="1"/>
  <c r="AD771" i="15" s="1"/>
  <c r="AF770" i="15"/>
  <c r="AE770" i="15"/>
  <c r="Q770" i="15"/>
  <c r="AB770" i="15"/>
  <c r="AC770" i="15" s="1"/>
  <c r="AD770" i="15" s="1"/>
  <c r="AF769" i="15"/>
  <c r="AE769" i="15"/>
  <c r="Q769" i="15"/>
  <c r="U769" i="15" s="1"/>
  <c r="AB769" i="15"/>
  <c r="AC769" i="15" s="1"/>
  <c r="AD769" i="15" s="1"/>
  <c r="AF768" i="15"/>
  <c r="AE768" i="15"/>
  <c r="Q768" i="15"/>
  <c r="AB768" i="15"/>
  <c r="AC768" i="15" s="1"/>
  <c r="AD768" i="15" s="1"/>
  <c r="AF767" i="15"/>
  <c r="AE767" i="15"/>
  <c r="Q767" i="15"/>
  <c r="AB767" i="15"/>
  <c r="AC767" i="15" s="1"/>
  <c r="AD767" i="15" s="1"/>
  <c r="AF766" i="15"/>
  <c r="AE766" i="15"/>
  <c r="Q766" i="15"/>
  <c r="U766" i="15" s="1"/>
  <c r="AB766" i="15"/>
  <c r="AC766" i="15" s="1"/>
  <c r="AD766" i="15" s="1"/>
  <c r="AF765" i="15"/>
  <c r="AE765" i="15"/>
  <c r="Q765" i="15"/>
  <c r="AB765" i="15"/>
  <c r="AC765" i="15" s="1"/>
  <c r="AD765" i="15" s="1"/>
  <c r="AF764" i="15"/>
  <c r="AE764" i="15"/>
  <c r="Q764" i="15"/>
  <c r="W764" i="15" s="1"/>
  <c r="AB764" i="15"/>
  <c r="AC764" i="15" s="1"/>
  <c r="AD764" i="15" s="1"/>
  <c r="AF763" i="15"/>
  <c r="AE763" i="15"/>
  <c r="Q763" i="15"/>
  <c r="AB763" i="15"/>
  <c r="AC763" i="15" s="1"/>
  <c r="AD763" i="15" s="1"/>
  <c r="AF762" i="15"/>
  <c r="AE762" i="15"/>
  <c r="Q762" i="15"/>
  <c r="AB762" i="15"/>
  <c r="AC762" i="15" s="1"/>
  <c r="AD762" i="15" s="1"/>
  <c r="AF761" i="15"/>
  <c r="AE761" i="15"/>
  <c r="Q761" i="15"/>
  <c r="AB761" i="15"/>
  <c r="AC761" i="15" s="1"/>
  <c r="AD761" i="15" s="1"/>
  <c r="AF760" i="15"/>
  <c r="AE760" i="15"/>
  <c r="Q760" i="15"/>
  <c r="AB760" i="15"/>
  <c r="AC760" i="15" s="1"/>
  <c r="AD760" i="15" s="1"/>
  <c r="AF759" i="15"/>
  <c r="AE759" i="15"/>
  <c r="Q759" i="15"/>
  <c r="X759" i="15" s="1"/>
  <c r="AB759" i="15"/>
  <c r="AC759" i="15" s="1"/>
  <c r="AD759" i="15" s="1"/>
  <c r="AF758" i="15"/>
  <c r="AE758" i="15"/>
  <c r="Q758" i="15"/>
  <c r="W758" i="15" s="1"/>
  <c r="AB758" i="15"/>
  <c r="AC758" i="15" s="1"/>
  <c r="AD758" i="15" s="1"/>
  <c r="AF757" i="15"/>
  <c r="AE757" i="15"/>
  <c r="Q757" i="15"/>
  <c r="AB757" i="15"/>
  <c r="AC757" i="15" s="1"/>
  <c r="AD757" i="15" s="1"/>
  <c r="AF756" i="15"/>
  <c r="AE756" i="15"/>
  <c r="Q756" i="15"/>
  <c r="Y756" i="15" s="1"/>
  <c r="AB756" i="15"/>
  <c r="AC756" i="15" s="1"/>
  <c r="AD756" i="15" s="1"/>
  <c r="AF755" i="15"/>
  <c r="AE755" i="15"/>
  <c r="Q755" i="15"/>
  <c r="T755" i="15" s="1"/>
  <c r="AB755" i="15"/>
  <c r="AC755" i="15" s="1"/>
  <c r="AD755" i="15" s="1"/>
  <c r="AF754" i="15"/>
  <c r="AE754" i="15"/>
  <c r="Q754" i="15"/>
  <c r="AB754" i="15"/>
  <c r="AC754" i="15" s="1"/>
  <c r="AD754" i="15" s="1"/>
  <c r="AF753" i="15"/>
  <c r="AE753" i="15"/>
  <c r="Q753" i="15"/>
  <c r="AA753" i="15" s="1"/>
  <c r="AB753" i="15"/>
  <c r="AC753" i="15" s="1"/>
  <c r="AD753" i="15" s="1"/>
  <c r="AF752" i="15"/>
  <c r="AE752" i="15"/>
  <c r="Q752" i="15"/>
  <c r="AB752" i="15"/>
  <c r="AC752" i="15" s="1"/>
  <c r="AD752" i="15" s="1"/>
  <c r="AF751" i="15"/>
  <c r="AE751" i="15"/>
  <c r="Q751" i="15"/>
  <c r="AB751" i="15"/>
  <c r="AC751" i="15" s="1"/>
  <c r="AD751" i="15" s="1"/>
  <c r="AF750" i="15"/>
  <c r="AE750" i="15"/>
  <c r="Q750" i="15"/>
  <c r="U750" i="15" s="1"/>
  <c r="AB750" i="15"/>
  <c r="AC750" i="15" s="1"/>
  <c r="AD750" i="15" s="1"/>
  <c r="AF749" i="15"/>
  <c r="AE749" i="15"/>
  <c r="Q749" i="15"/>
  <c r="X749" i="15" s="1"/>
  <c r="AB749" i="15"/>
  <c r="AC749" i="15" s="1"/>
  <c r="AD749" i="15" s="1"/>
  <c r="AF748" i="15"/>
  <c r="AE748" i="15"/>
  <c r="Q748" i="15"/>
  <c r="AB748" i="15"/>
  <c r="AC748" i="15" s="1"/>
  <c r="AD748" i="15" s="1"/>
  <c r="AF747" i="15"/>
  <c r="AE747" i="15"/>
  <c r="Q747" i="15"/>
  <c r="X747" i="15" s="1"/>
  <c r="AB747" i="15"/>
  <c r="AC747" i="15" s="1"/>
  <c r="AD747" i="15" s="1"/>
  <c r="AF746" i="15"/>
  <c r="AE746" i="15"/>
  <c r="Q746" i="15"/>
  <c r="Y746" i="15" s="1"/>
  <c r="AB746" i="15"/>
  <c r="AC746" i="15" s="1"/>
  <c r="AD746" i="15" s="1"/>
  <c r="AF745" i="15"/>
  <c r="AE745" i="15"/>
  <c r="Q745" i="15"/>
  <c r="AB745" i="15"/>
  <c r="AC745" i="15" s="1"/>
  <c r="AD745" i="15" s="1"/>
  <c r="AF744" i="15"/>
  <c r="AE744" i="15"/>
  <c r="Q744" i="15"/>
  <c r="T744" i="15" s="1"/>
  <c r="AB744" i="15"/>
  <c r="AC744" i="15" s="1"/>
  <c r="AD744" i="15" s="1"/>
  <c r="AF743" i="15"/>
  <c r="AE743" i="15"/>
  <c r="Q743" i="15"/>
  <c r="AA743" i="15" s="1"/>
  <c r="AB743" i="15"/>
  <c r="AC743" i="15" s="1"/>
  <c r="AD743" i="15" s="1"/>
  <c r="AF742" i="15"/>
  <c r="AE742" i="15"/>
  <c r="Q742" i="15"/>
  <c r="W742" i="15" s="1"/>
  <c r="AB742" i="15"/>
  <c r="AC742" i="15" s="1"/>
  <c r="AD742" i="15" s="1"/>
  <c r="AF741" i="15"/>
  <c r="AE741" i="15"/>
  <c r="Q741" i="15"/>
  <c r="AB741" i="15"/>
  <c r="AC741" i="15" s="1"/>
  <c r="AD741" i="15" s="1"/>
  <c r="AF740" i="15"/>
  <c r="AE740" i="15"/>
  <c r="Q740" i="15"/>
  <c r="AB740" i="15"/>
  <c r="AC740" i="15" s="1"/>
  <c r="AD740" i="15" s="1"/>
  <c r="AF739" i="15"/>
  <c r="AE739" i="15"/>
  <c r="Q739" i="15"/>
  <c r="AB739" i="15"/>
  <c r="AC739" i="15" s="1"/>
  <c r="AD739" i="15" s="1"/>
  <c r="AF738" i="15"/>
  <c r="AE738" i="15"/>
  <c r="Q738" i="15"/>
  <c r="AB738" i="15"/>
  <c r="AC738" i="15" s="1"/>
  <c r="AD738" i="15" s="1"/>
  <c r="AF737" i="15"/>
  <c r="AE737" i="15"/>
  <c r="Q737" i="15"/>
  <c r="AA737" i="15" s="1"/>
  <c r="AB737" i="15"/>
  <c r="AC737" i="15" s="1"/>
  <c r="AD737" i="15" s="1"/>
  <c r="AF736" i="15"/>
  <c r="AE736" i="15"/>
  <c r="Q736" i="15"/>
  <c r="T736" i="15" s="1"/>
  <c r="AB736" i="15"/>
  <c r="AC736" i="15" s="1"/>
  <c r="AD736" i="15" s="1"/>
  <c r="AF735" i="15"/>
  <c r="AE735" i="15"/>
  <c r="Q735" i="15"/>
  <c r="AA735" i="15" s="1"/>
  <c r="AB735" i="15"/>
  <c r="AC735" i="15" s="1"/>
  <c r="AD735" i="15" s="1"/>
  <c r="AF734" i="15"/>
  <c r="AE734" i="15"/>
  <c r="Q734" i="15"/>
  <c r="U734" i="15" s="1"/>
  <c r="AB734" i="15"/>
  <c r="AC734" i="15" s="1"/>
  <c r="AD734" i="15" s="1"/>
  <c r="AF733" i="15"/>
  <c r="AE733" i="15"/>
  <c r="Q733" i="15"/>
  <c r="AB733" i="15"/>
  <c r="AC733" i="15" s="1"/>
  <c r="AD733" i="15" s="1"/>
  <c r="AF732" i="15"/>
  <c r="AE732" i="15"/>
  <c r="Q732" i="15"/>
  <c r="W732" i="15" s="1"/>
  <c r="AB732" i="15"/>
  <c r="AC732" i="15" s="1"/>
  <c r="AD732" i="15" s="1"/>
  <c r="AF731" i="15"/>
  <c r="AE731" i="15"/>
  <c r="Q731" i="15"/>
  <c r="X731" i="15" s="1"/>
  <c r="AB731" i="15"/>
  <c r="AC731" i="15" s="1"/>
  <c r="AD731" i="15" s="1"/>
  <c r="AF730" i="15"/>
  <c r="AE730" i="15"/>
  <c r="Q730" i="15"/>
  <c r="AB730" i="15"/>
  <c r="AC730" i="15" s="1"/>
  <c r="AD730" i="15" s="1"/>
  <c r="AF729" i="15"/>
  <c r="AE729" i="15"/>
  <c r="Q729" i="15"/>
  <c r="W729" i="15" s="1"/>
  <c r="AB729" i="15"/>
  <c r="AC729" i="15" s="1"/>
  <c r="AD729" i="15" s="1"/>
  <c r="AF728" i="15"/>
  <c r="AE728" i="15"/>
  <c r="Q728" i="15"/>
  <c r="X728" i="15" s="1"/>
  <c r="AB728" i="15"/>
  <c r="AC728" i="15" s="1"/>
  <c r="AD728" i="15" s="1"/>
  <c r="AF727" i="15"/>
  <c r="AE727" i="15"/>
  <c r="Q727" i="15"/>
  <c r="X727" i="15" s="1"/>
  <c r="AB727" i="15"/>
  <c r="AC727" i="15" s="1"/>
  <c r="AD727" i="15" s="1"/>
  <c r="AF726" i="15"/>
  <c r="AE726" i="15"/>
  <c r="Q726" i="15"/>
  <c r="AB726" i="15"/>
  <c r="AC726" i="15" s="1"/>
  <c r="AD726" i="15" s="1"/>
  <c r="AF725" i="15"/>
  <c r="AE725" i="15"/>
  <c r="Q725" i="15"/>
  <c r="U725" i="15" s="1"/>
  <c r="AB725" i="15"/>
  <c r="AC725" i="15" s="1"/>
  <c r="AD725" i="15" s="1"/>
  <c r="AF724" i="15"/>
  <c r="AE724" i="15"/>
  <c r="Q724" i="15"/>
  <c r="AB724" i="15"/>
  <c r="AC724" i="15" s="1"/>
  <c r="AD724" i="15" s="1"/>
  <c r="AF723" i="15"/>
  <c r="AE723" i="15"/>
  <c r="Q723" i="15"/>
  <c r="AB723" i="15"/>
  <c r="AC723" i="15" s="1"/>
  <c r="AD723" i="15" s="1"/>
  <c r="AF722" i="15"/>
  <c r="AE722" i="15"/>
  <c r="Q722" i="15"/>
  <c r="AB722" i="15"/>
  <c r="AC722" i="15" s="1"/>
  <c r="AD722" i="15" s="1"/>
  <c r="AF721" i="15"/>
  <c r="AE721" i="15"/>
  <c r="Q721" i="15"/>
  <c r="AB721" i="15"/>
  <c r="AC721" i="15" s="1"/>
  <c r="AD721" i="15" s="1"/>
  <c r="AF720" i="15"/>
  <c r="AE720" i="15"/>
  <c r="Q720" i="15"/>
  <c r="AB720" i="15"/>
  <c r="AC720" i="15" s="1"/>
  <c r="AD720" i="15" s="1"/>
  <c r="AF719" i="15"/>
  <c r="AE719" i="15"/>
  <c r="Q719" i="15"/>
  <c r="AB719" i="15"/>
  <c r="AC719" i="15" s="1"/>
  <c r="AD719" i="15" s="1"/>
  <c r="AF718" i="15"/>
  <c r="AE718" i="15"/>
  <c r="Q718" i="15"/>
  <c r="AB718" i="15"/>
  <c r="AC718" i="15" s="1"/>
  <c r="AD718" i="15" s="1"/>
  <c r="AF717" i="15"/>
  <c r="AE717" i="15"/>
  <c r="Q717" i="15"/>
  <c r="AB717" i="15"/>
  <c r="AC717" i="15" s="1"/>
  <c r="AD717" i="15" s="1"/>
  <c r="AF716" i="15"/>
  <c r="AE716" i="15"/>
  <c r="Q716" i="15"/>
  <c r="W716" i="15" s="1"/>
  <c r="AB716" i="15"/>
  <c r="AC716" i="15" s="1"/>
  <c r="AD716" i="15" s="1"/>
  <c r="AF715" i="15"/>
  <c r="AE715" i="15"/>
  <c r="Q715" i="15"/>
  <c r="X715" i="15" s="1"/>
  <c r="AB715" i="15"/>
  <c r="AC715" i="15" s="1"/>
  <c r="AD715" i="15" s="1"/>
  <c r="AF714" i="15"/>
  <c r="AE714" i="15"/>
  <c r="Q714" i="15"/>
  <c r="Y714" i="15" s="1"/>
  <c r="AB714" i="15"/>
  <c r="AC714" i="15" s="1"/>
  <c r="AD714" i="15" s="1"/>
  <c r="AF713" i="15"/>
  <c r="AE713" i="15"/>
  <c r="Q713" i="15"/>
  <c r="AA713" i="15" s="1"/>
  <c r="AB713" i="15"/>
  <c r="AC713" i="15" s="1"/>
  <c r="AD713" i="15" s="1"/>
  <c r="AF712" i="15"/>
  <c r="AE712" i="15"/>
  <c r="Q712" i="15"/>
  <c r="X712" i="15" s="1"/>
  <c r="AB712" i="15"/>
  <c r="AC712" i="15" s="1"/>
  <c r="AD712" i="15" s="1"/>
  <c r="AF711" i="15"/>
  <c r="AE711" i="15"/>
  <c r="Q711" i="15"/>
  <c r="AB711" i="15"/>
  <c r="AC711" i="15" s="1"/>
  <c r="AD711" i="15" s="1"/>
  <c r="AF710" i="15"/>
  <c r="AE710" i="15"/>
  <c r="Q710" i="15"/>
  <c r="AB710" i="15"/>
  <c r="AC710" i="15" s="1"/>
  <c r="AD710" i="15" s="1"/>
  <c r="AF709" i="15"/>
  <c r="AE709" i="15"/>
  <c r="Q709" i="15"/>
  <c r="X709" i="15" s="1"/>
  <c r="AB709" i="15"/>
  <c r="AC709" i="15" s="1"/>
  <c r="AD709" i="15" s="1"/>
  <c r="AF708" i="15"/>
  <c r="AE708" i="15"/>
  <c r="Q708" i="15"/>
  <c r="W708" i="15" s="1"/>
  <c r="AB708" i="15"/>
  <c r="AC708" i="15" s="1"/>
  <c r="AD708" i="15" s="1"/>
  <c r="AF707" i="15"/>
  <c r="AE707" i="15"/>
  <c r="Q707" i="15"/>
  <c r="U707" i="15" s="1"/>
  <c r="AB707" i="15"/>
  <c r="AC707" i="15" s="1"/>
  <c r="AD707" i="15" s="1"/>
  <c r="AF706" i="15"/>
  <c r="AE706" i="15"/>
  <c r="Q706" i="15"/>
  <c r="AB706" i="15"/>
  <c r="AC706" i="15" s="1"/>
  <c r="AD706" i="15" s="1"/>
  <c r="AF705" i="15"/>
  <c r="AE705" i="15"/>
  <c r="Q705" i="15"/>
  <c r="W705" i="15" s="1"/>
  <c r="AB705" i="15"/>
  <c r="AC705" i="15" s="1"/>
  <c r="AD705" i="15" s="1"/>
  <c r="AF704" i="15"/>
  <c r="AE704" i="15"/>
  <c r="Q704" i="15"/>
  <c r="X704" i="15" s="1"/>
  <c r="AB704" i="15"/>
  <c r="AC704" i="15" s="1"/>
  <c r="AD704" i="15" s="1"/>
  <c r="AF703" i="15"/>
  <c r="AE703" i="15"/>
  <c r="Q703" i="15"/>
  <c r="AB703" i="15"/>
  <c r="AC703" i="15" s="1"/>
  <c r="AD703" i="15" s="1"/>
  <c r="AF702" i="15"/>
  <c r="AE702" i="15"/>
  <c r="Q702" i="15"/>
  <c r="AA702" i="15" s="1"/>
  <c r="AB702" i="15"/>
  <c r="AC702" i="15" s="1"/>
  <c r="AD702" i="15" s="1"/>
  <c r="AF701" i="15"/>
  <c r="AE701" i="15"/>
  <c r="Q701" i="15"/>
  <c r="AB701" i="15"/>
  <c r="AC701" i="15" s="1"/>
  <c r="AD701" i="15" s="1"/>
  <c r="AF700" i="15"/>
  <c r="AE700" i="15"/>
  <c r="Q700" i="15"/>
  <c r="W700" i="15" s="1"/>
  <c r="AB700" i="15"/>
  <c r="AC700" i="15" s="1"/>
  <c r="AD700" i="15" s="1"/>
  <c r="AF699" i="15"/>
  <c r="AE699" i="15"/>
  <c r="Q699" i="15"/>
  <c r="AA699" i="15" s="1"/>
  <c r="AB699" i="15"/>
  <c r="AC699" i="15" s="1"/>
  <c r="AD699" i="15" s="1"/>
  <c r="AF698" i="15"/>
  <c r="AE698" i="15"/>
  <c r="Q698" i="15"/>
  <c r="AB698" i="15"/>
  <c r="AC698" i="15" s="1"/>
  <c r="AD698" i="15" s="1"/>
  <c r="AF697" i="15"/>
  <c r="AE697" i="15"/>
  <c r="Q697" i="15"/>
  <c r="S697" i="15" s="1"/>
  <c r="AB697" i="15"/>
  <c r="AC697" i="15" s="1"/>
  <c r="AD697" i="15" s="1"/>
  <c r="AF696" i="15"/>
  <c r="AE696" i="15"/>
  <c r="Q696" i="15"/>
  <c r="X696" i="15" s="1"/>
  <c r="AB696" i="15"/>
  <c r="AC696" i="15" s="1"/>
  <c r="AD696" i="15" s="1"/>
  <c r="AF695" i="15"/>
  <c r="AE695" i="15"/>
  <c r="Q695" i="15"/>
  <c r="AB695" i="15"/>
  <c r="AC695" i="15" s="1"/>
  <c r="AD695" i="15" s="1"/>
  <c r="AF694" i="15"/>
  <c r="AE694" i="15"/>
  <c r="Q694" i="15"/>
  <c r="AB694" i="15"/>
  <c r="AC694" i="15" s="1"/>
  <c r="AD694" i="15" s="1"/>
  <c r="AF693" i="15"/>
  <c r="AE693" i="15"/>
  <c r="Q693" i="15"/>
  <c r="X693" i="15" s="1"/>
  <c r="AB693" i="15"/>
  <c r="AC693" i="15" s="1"/>
  <c r="AD693" i="15" s="1"/>
  <c r="AF692" i="15"/>
  <c r="AE692" i="15"/>
  <c r="Q692" i="15"/>
  <c r="Y692" i="15" s="1"/>
  <c r="AB692" i="15"/>
  <c r="AC692" i="15" s="1"/>
  <c r="AD692" i="15" s="1"/>
  <c r="AF691" i="15"/>
  <c r="AE691" i="15"/>
  <c r="Q691" i="15"/>
  <c r="AB691" i="15"/>
  <c r="AC691" i="15" s="1"/>
  <c r="AD691" i="15" s="1"/>
  <c r="AF690" i="15"/>
  <c r="AE690" i="15"/>
  <c r="Q690" i="15"/>
  <c r="AB690" i="15"/>
  <c r="AC690" i="15" s="1"/>
  <c r="AD690" i="15" s="1"/>
  <c r="AF689" i="15"/>
  <c r="AE689" i="15"/>
  <c r="Q689" i="15"/>
  <c r="AB689" i="15"/>
  <c r="AC689" i="15" s="1"/>
  <c r="AD689" i="15" s="1"/>
  <c r="AF688" i="15"/>
  <c r="AE688" i="15"/>
  <c r="Q688" i="15"/>
  <c r="AB688" i="15"/>
  <c r="AC688" i="15" s="1"/>
  <c r="AD688" i="15" s="1"/>
  <c r="AF687" i="15"/>
  <c r="AE687" i="15"/>
  <c r="Q687" i="15"/>
  <c r="Y687" i="15" s="1"/>
  <c r="AB687" i="15"/>
  <c r="AC687" i="15" s="1"/>
  <c r="AD687" i="15" s="1"/>
  <c r="AF686" i="15"/>
  <c r="AE686" i="15"/>
  <c r="Q686" i="15"/>
  <c r="AB686" i="15"/>
  <c r="AC686" i="15" s="1"/>
  <c r="AD686" i="15" s="1"/>
  <c r="AF685" i="15"/>
  <c r="AE685" i="15"/>
  <c r="Q685" i="15"/>
  <c r="AB685" i="15"/>
  <c r="AC685" i="15" s="1"/>
  <c r="AD685" i="15" s="1"/>
  <c r="AF684" i="15"/>
  <c r="AE684" i="15"/>
  <c r="Q684" i="15"/>
  <c r="W684" i="15" s="1"/>
  <c r="AB684" i="15"/>
  <c r="AC684" i="15" s="1"/>
  <c r="AD684" i="15" s="1"/>
  <c r="AF683" i="15"/>
  <c r="AE683" i="15"/>
  <c r="Q683" i="15"/>
  <c r="X683" i="15" s="1"/>
  <c r="AB683" i="15"/>
  <c r="AC683" i="15" s="1"/>
  <c r="AD683" i="15" s="1"/>
  <c r="AF682" i="15"/>
  <c r="AE682" i="15"/>
  <c r="Q682" i="15"/>
  <c r="AB682" i="15"/>
  <c r="AC682" i="15" s="1"/>
  <c r="AD682" i="15" s="1"/>
  <c r="AF681" i="15"/>
  <c r="AE681" i="15"/>
  <c r="Q681" i="15"/>
  <c r="AB681" i="15"/>
  <c r="AC681" i="15" s="1"/>
  <c r="AD681" i="15" s="1"/>
  <c r="AF680" i="15"/>
  <c r="AE680" i="15"/>
  <c r="Q680" i="15"/>
  <c r="X680" i="15" s="1"/>
  <c r="AB680" i="15"/>
  <c r="AC680" i="15" s="1"/>
  <c r="AD680" i="15" s="1"/>
  <c r="AF679" i="15"/>
  <c r="AE679" i="15"/>
  <c r="Q679" i="15"/>
  <c r="X679" i="15" s="1"/>
  <c r="AB679" i="15"/>
  <c r="AC679" i="15" s="1"/>
  <c r="AD679" i="15" s="1"/>
  <c r="AF678" i="15"/>
  <c r="AE678" i="15"/>
  <c r="Q678" i="15"/>
  <c r="W678" i="15" s="1"/>
  <c r="AB678" i="15"/>
  <c r="AC678" i="15" s="1"/>
  <c r="AD678" i="15" s="1"/>
  <c r="AF677" i="15"/>
  <c r="AE677" i="15"/>
  <c r="Q677" i="15"/>
  <c r="AB677" i="15"/>
  <c r="AC677" i="15" s="1"/>
  <c r="AD677" i="15" s="1"/>
  <c r="AF676" i="15"/>
  <c r="AE676" i="15"/>
  <c r="Q676" i="15"/>
  <c r="T676" i="15" s="1"/>
  <c r="AB676" i="15"/>
  <c r="AC676" i="15" s="1"/>
  <c r="AD676" i="15" s="1"/>
  <c r="AF675" i="15"/>
  <c r="AE675" i="15"/>
  <c r="Q675" i="15"/>
  <c r="U675" i="15" s="1"/>
  <c r="AB675" i="15"/>
  <c r="AC675" i="15" s="1"/>
  <c r="AD675" i="15" s="1"/>
  <c r="AF674" i="15"/>
  <c r="AE674" i="15"/>
  <c r="Q674" i="15"/>
  <c r="AB674" i="15"/>
  <c r="AC674" i="15" s="1"/>
  <c r="AD674" i="15" s="1"/>
  <c r="AF673" i="15"/>
  <c r="AE673" i="15"/>
  <c r="Q673" i="15"/>
  <c r="AB673" i="15"/>
  <c r="AC673" i="15" s="1"/>
  <c r="AD673" i="15" s="1"/>
  <c r="AF672" i="15"/>
  <c r="AE672" i="15"/>
  <c r="Q672" i="15"/>
  <c r="AB672" i="15"/>
  <c r="AC672" i="15" s="1"/>
  <c r="AD672" i="15" s="1"/>
  <c r="AF671" i="15"/>
  <c r="AE671" i="15"/>
  <c r="Q671" i="15"/>
  <c r="X671" i="15" s="1"/>
  <c r="AB671" i="15"/>
  <c r="AC671" i="15" s="1"/>
  <c r="AD671" i="15" s="1"/>
  <c r="AF670" i="15"/>
  <c r="AE670" i="15"/>
  <c r="Q670" i="15"/>
  <c r="AB670" i="15"/>
  <c r="AC670" i="15" s="1"/>
  <c r="AD670" i="15" s="1"/>
  <c r="AF669" i="15"/>
  <c r="AE669" i="15"/>
  <c r="Q669" i="15"/>
  <c r="X669" i="15" s="1"/>
  <c r="AB669" i="15"/>
  <c r="AC669" i="15" s="1"/>
  <c r="AD669" i="15" s="1"/>
  <c r="AF668" i="15"/>
  <c r="AE668" i="15"/>
  <c r="Q668" i="15"/>
  <c r="W668" i="15" s="1"/>
  <c r="AB668" i="15"/>
  <c r="AC668" i="15" s="1"/>
  <c r="AD668" i="15" s="1"/>
  <c r="AF667" i="15"/>
  <c r="AE667" i="15"/>
  <c r="Q667" i="15"/>
  <c r="AB667" i="15"/>
  <c r="AC667" i="15" s="1"/>
  <c r="AD667" i="15" s="1"/>
  <c r="AF666" i="15"/>
  <c r="AE666" i="15"/>
  <c r="Q666" i="15"/>
  <c r="Y666" i="15" s="1"/>
  <c r="AB666" i="15"/>
  <c r="AC666" i="15" s="1"/>
  <c r="AD666" i="15" s="1"/>
  <c r="AF665" i="15"/>
  <c r="AE665" i="15"/>
  <c r="Q665" i="15"/>
  <c r="W665" i="15" s="1"/>
  <c r="AB665" i="15"/>
  <c r="AC665" i="15" s="1"/>
  <c r="AD665" i="15" s="1"/>
  <c r="AF664" i="15"/>
  <c r="AE664" i="15"/>
  <c r="Q664" i="15"/>
  <c r="W664" i="15" s="1"/>
  <c r="AB664" i="15"/>
  <c r="AC664" i="15" s="1"/>
  <c r="AD664" i="15" s="1"/>
  <c r="AF663" i="15"/>
  <c r="AE663" i="15"/>
  <c r="Q663" i="15"/>
  <c r="AB663" i="15"/>
  <c r="AC663" i="15" s="1"/>
  <c r="AD663" i="15" s="1"/>
  <c r="AF662" i="15"/>
  <c r="AE662" i="15"/>
  <c r="Q662" i="15"/>
  <c r="W662" i="15" s="1"/>
  <c r="AB662" i="15"/>
  <c r="AC662" i="15" s="1"/>
  <c r="AD662" i="15" s="1"/>
  <c r="AF661" i="15"/>
  <c r="AE661" i="15"/>
  <c r="Q661" i="15"/>
  <c r="X661" i="15" s="1"/>
  <c r="AB661" i="15"/>
  <c r="AC661" i="15" s="1"/>
  <c r="AD661" i="15" s="1"/>
  <c r="AF660" i="15"/>
  <c r="AE660" i="15"/>
  <c r="Q660" i="15"/>
  <c r="Y660" i="15" s="1"/>
  <c r="AB660" i="15"/>
  <c r="AC660" i="15" s="1"/>
  <c r="AD660" i="15" s="1"/>
  <c r="AF659" i="15"/>
  <c r="AE659" i="15"/>
  <c r="Q659" i="15"/>
  <c r="AA659" i="15" s="1"/>
  <c r="AB659" i="15"/>
  <c r="AC659" i="15" s="1"/>
  <c r="AD659" i="15" s="1"/>
  <c r="AF658" i="15"/>
  <c r="AE658" i="15"/>
  <c r="Q658" i="15"/>
  <c r="AB658" i="15"/>
  <c r="AC658" i="15" s="1"/>
  <c r="AD658" i="15" s="1"/>
  <c r="AF657" i="15"/>
  <c r="AE657" i="15"/>
  <c r="Q657" i="15"/>
  <c r="AB657" i="15"/>
  <c r="AC657" i="15" s="1"/>
  <c r="AD657" i="15" s="1"/>
  <c r="AF656" i="15"/>
  <c r="AE656" i="15"/>
  <c r="Q656" i="15"/>
  <c r="AB656" i="15"/>
  <c r="AC656" i="15" s="1"/>
  <c r="AD656" i="15" s="1"/>
  <c r="AF655" i="15"/>
  <c r="AE655" i="15"/>
  <c r="Q655" i="15"/>
  <c r="X655" i="15" s="1"/>
  <c r="AB655" i="15"/>
  <c r="AC655" i="15" s="1"/>
  <c r="AD655" i="15" s="1"/>
  <c r="AF654" i="15"/>
  <c r="AE654" i="15"/>
  <c r="Q654" i="15"/>
  <c r="AB654" i="15"/>
  <c r="AC654" i="15" s="1"/>
  <c r="AD654" i="15" s="1"/>
  <c r="AF653" i="15"/>
  <c r="AE653" i="15"/>
  <c r="Q653" i="15"/>
  <c r="U653" i="15" s="1"/>
  <c r="AB653" i="15"/>
  <c r="AC653" i="15" s="1"/>
  <c r="AD653" i="15" s="1"/>
  <c r="AF652" i="15"/>
  <c r="AE652" i="15"/>
  <c r="Q652" i="15"/>
  <c r="X652" i="15" s="1"/>
  <c r="AB652" i="15"/>
  <c r="AC652" i="15" s="1"/>
  <c r="AD652" i="15" s="1"/>
  <c r="AF651" i="15"/>
  <c r="AE651" i="15"/>
  <c r="Q651" i="15"/>
  <c r="X651" i="15" s="1"/>
  <c r="AB651" i="15"/>
  <c r="AC651" i="15" s="1"/>
  <c r="AD651" i="15" s="1"/>
  <c r="AF650" i="15"/>
  <c r="AE650" i="15"/>
  <c r="Q650" i="15"/>
  <c r="AB650" i="15"/>
  <c r="AC650" i="15" s="1"/>
  <c r="AD650" i="15" s="1"/>
  <c r="AF649" i="15"/>
  <c r="AE649" i="15"/>
  <c r="Q649" i="15"/>
  <c r="AB649" i="15"/>
  <c r="AC649" i="15" s="1"/>
  <c r="AD649" i="15" s="1"/>
  <c r="AF648" i="15"/>
  <c r="AE648" i="15"/>
  <c r="Q648" i="15"/>
  <c r="W648" i="15" s="1"/>
  <c r="AB648" i="15"/>
  <c r="AC648" i="15" s="1"/>
  <c r="AD648" i="15" s="1"/>
  <c r="AF647" i="15"/>
  <c r="AE647" i="15"/>
  <c r="Q647" i="15"/>
  <c r="X647" i="15" s="1"/>
  <c r="AB647" i="15"/>
  <c r="AC647" i="15" s="1"/>
  <c r="AD647" i="15" s="1"/>
  <c r="AF646" i="15"/>
  <c r="AE646" i="15"/>
  <c r="Q646" i="15"/>
  <c r="W646" i="15" s="1"/>
  <c r="AB646" i="15"/>
  <c r="AC646" i="15" s="1"/>
  <c r="AD646" i="15" s="1"/>
  <c r="AF645" i="15"/>
  <c r="AE645" i="15"/>
  <c r="Q645" i="15"/>
  <c r="W645" i="15" s="1"/>
  <c r="AB645" i="15"/>
  <c r="AC645" i="15" s="1"/>
  <c r="AD645" i="15" s="1"/>
  <c r="AF644" i="15"/>
  <c r="AE644" i="15"/>
  <c r="Q644" i="15"/>
  <c r="Y644" i="15" s="1"/>
  <c r="AB644" i="15"/>
  <c r="AC644" i="15" s="1"/>
  <c r="AD644" i="15" s="1"/>
  <c r="AF643" i="15"/>
  <c r="AE643" i="15"/>
  <c r="Q643" i="15"/>
  <c r="AB643" i="15"/>
  <c r="AC643" i="15" s="1"/>
  <c r="AD643" i="15" s="1"/>
  <c r="AF642" i="15"/>
  <c r="AE642" i="15"/>
  <c r="Q642" i="15"/>
  <c r="AB642" i="15"/>
  <c r="AC642" i="15" s="1"/>
  <c r="AD642" i="15" s="1"/>
  <c r="AF641" i="15"/>
  <c r="AE641" i="15"/>
  <c r="Q641" i="15"/>
  <c r="AA641" i="15" s="1"/>
  <c r="AB641" i="15"/>
  <c r="AC641" i="15" s="1"/>
  <c r="AD641" i="15" s="1"/>
  <c r="AF640" i="15"/>
  <c r="AE640" i="15"/>
  <c r="Q640" i="15"/>
  <c r="Y640" i="15" s="1"/>
  <c r="AB640" i="15"/>
  <c r="AC640" i="15" s="1"/>
  <c r="AD640" i="15" s="1"/>
  <c r="AF639" i="15"/>
  <c r="AE639" i="15"/>
  <c r="Q639" i="15"/>
  <c r="X639" i="15" s="1"/>
  <c r="AB639" i="15"/>
  <c r="AC639" i="15" s="1"/>
  <c r="AD639" i="15" s="1"/>
  <c r="AF638" i="15"/>
  <c r="AE638" i="15"/>
  <c r="Q638" i="15"/>
  <c r="AB638" i="15"/>
  <c r="AC638" i="15" s="1"/>
  <c r="AD638" i="15" s="1"/>
  <c r="AF637" i="15"/>
  <c r="AE637" i="15"/>
  <c r="Q637" i="15"/>
  <c r="AB637" i="15"/>
  <c r="AC637" i="15" s="1"/>
  <c r="AD637" i="15" s="1"/>
  <c r="AF636" i="15"/>
  <c r="AE636" i="15"/>
  <c r="Q636" i="15"/>
  <c r="Z636" i="15" s="1"/>
  <c r="AB636" i="15"/>
  <c r="AC636" i="15" s="1"/>
  <c r="AD636" i="15" s="1"/>
  <c r="AF635" i="15"/>
  <c r="AE635" i="15"/>
  <c r="Q635" i="15"/>
  <c r="AA635" i="15" s="1"/>
  <c r="AB635" i="15"/>
  <c r="AC635" i="15" s="1"/>
  <c r="AD635" i="15" s="1"/>
  <c r="AF634" i="15"/>
  <c r="AE634" i="15"/>
  <c r="Q634" i="15"/>
  <c r="AB634" i="15"/>
  <c r="AC634" i="15" s="1"/>
  <c r="AD634" i="15" s="1"/>
  <c r="AF633" i="15"/>
  <c r="AE633" i="15"/>
  <c r="Q633" i="15"/>
  <c r="AB633" i="15"/>
  <c r="AC633" i="15" s="1"/>
  <c r="AD633" i="15" s="1"/>
  <c r="AF632" i="15"/>
  <c r="AE632" i="15"/>
  <c r="Q632" i="15"/>
  <c r="Z632" i="15" s="1"/>
  <c r="AB632" i="15"/>
  <c r="AC632" i="15" s="1"/>
  <c r="AD632" i="15" s="1"/>
  <c r="AF631" i="15"/>
  <c r="AE631" i="15"/>
  <c r="Q631" i="15"/>
  <c r="AA631" i="15" s="1"/>
  <c r="AB631" i="15"/>
  <c r="AC631" i="15" s="1"/>
  <c r="AD631" i="15" s="1"/>
  <c r="AF630" i="15"/>
  <c r="AE630" i="15"/>
  <c r="Q630" i="15"/>
  <c r="W630" i="15" s="1"/>
  <c r="AB630" i="15"/>
  <c r="AC630" i="15" s="1"/>
  <c r="AD630" i="15" s="1"/>
  <c r="AF629" i="15"/>
  <c r="AE629" i="15"/>
  <c r="Q629" i="15"/>
  <c r="AB629" i="15"/>
  <c r="AC629" i="15" s="1"/>
  <c r="AD629" i="15" s="1"/>
  <c r="AF628" i="15"/>
  <c r="AE628" i="15"/>
  <c r="Q628" i="15"/>
  <c r="Y628" i="15" s="1"/>
  <c r="AB628" i="15"/>
  <c r="AC628" i="15" s="1"/>
  <c r="AD628" i="15" s="1"/>
  <c r="AF627" i="15"/>
  <c r="AE627" i="15"/>
  <c r="Q627" i="15"/>
  <c r="AB627" i="15"/>
  <c r="AC627" i="15" s="1"/>
  <c r="AD627" i="15" s="1"/>
  <c r="AF626" i="15"/>
  <c r="AE626" i="15"/>
  <c r="Q626" i="15"/>
  <c r="Y626" i="15" s="1"/>
  <c r="AB626" i="15"/>
  <c r="AC626" i="15" s="1"/>
  <c r="AD626" i="15" s="1"/>
  <c r="AF625" i="15"/>
  <c r="AE625" i="15"/>
  <c r="Q625" i="15"/>
  <c r="S625" i="15" s="1"/>
  <c r="AB625" i="15"/>
  <c r="AC625" i="15" s="1"/>
  <c r="AD625" i="15" s="1"/>
  <c r="AF624" i="15"/>
  <c r="AE624" i="15"/>
  <c r="Q624" i="15"/>
  <c r="Y624" i="15" s="1"/>
  <c r="AB624" i="15"/>
  <c r="AC624" i="15" s="1"/>
  <c r="AD624" i="15" s="1"/>
  <c r="AF623" i="15"/>
  <c r="AE623" i="15"/>
  <c r="Q623" i="15"/>
  <c r="AB623" i="15"/>
  <c r="AC623" i="15" s="1"/>
  <c r="AD623" i="15" s="1"/>
  <c r="AF622" i="15"/>
  <c r="AE622" i="15"/>
  <c r="Q622" i="15"/>
  <c r="AB622" i="15"/>
  <c r="AC622" i="15" s="1"/>
  <c r="AD622" i="15" s="1"/>
  <c r="AF621" i="15"/>
  <c r="AE621" i="15"/>
  <c r="Q621" i="15"/>
  <c r="V621" i="15" s="1"/>
  <c r="AB621" i="15"/>
  <c r="AC621" i="15" s="1"/>
  <c r="AD621" i="15" s="1"/>
  <c r="AF620" i="15"/>
  <c r="AE620" i="15"/>
  <c r="Q620" i="15"/>
  <c r="AB620" i="15"/>
  <c r="AC620" i="15" s="1"/>
  <c r="AD620" i="15" s="1"/>
  <c r="AF619" i="15"/>
  <c r="AE619" i="15"/>
  <c r="Q619" i="15"/>
  <c r="AB619" i="15"/>
  <c r="AC619" i="15" s="1"/>
  <c r="AD619" i="15" s="1"/>
  <c r="AF618" i="15"/>
  <c r="AE618" i="15"/>
  <c r="Q618" i="15"/>
  <c r="AB618" i="15"/>
  <c r="AC618" i="15" s="1"/>
  <c r="AD618" i="15" s="1"/>
  <c r="AF617" i="15"/>
  <c r="AE617" i="15"/>
  <c r="Q617" i="15"/>
  <c r="AB617" i="15"/>
  <c r="AC617" i="15" s="1"/>
  <c r="AD617" i="15" s="1"/>
  <c r="AF616" i="15"/>
  <c r="AE616" i="15"/>
  <c r="Q616" i="15"/>
  <c r="AB616" i="15"/>
  <c r="AC616" i="15" s="1"/>
  <c r="AD616" i="15" s="1"/>
  <c r="AF615" i="15"/>
  <c r="AE615" i="15"/>
  <c r="Q615" i="15"/>
  <c r="S615" i="15" s="1"/>
  <c r="AB615" i="15"/>
  <c r="AC615" i="15" s="1"/>
  <c r="AD615" i="15" s="1"/>
  <c r="AF614" i="15"/>
  <c r="AE614" i="15"/>
  <c r="Q614" i="15"/>
  <c r="AB614" i="15"/>
  <c r="AC614" i="15" s="1"/>
  <c r="AD614" i="15" s="1"/>
  <c r="AF613" i="15"/>
  <c r="AE613" i="15"/>
  <c r="Q613" i="15"/>
  <c r="Y613" i="15" s="1"/>
  <c r="AB613" i="15"/>
  <c r="AC613" i="15" s="1"/>
  <c r="AD613" i="15" s="1"/>
  <c r="AF612" i="15"/>
  <c r="AE612" i="15"/>
  <c r="Q612" i="15"/>
  <c r="Y612" i="15" s="1"/>
  <c r="AB612" i="15"/>
  <c r="AC612" i="15" s="1"/>
  <c r="AD612" i="15" s="1"/>
  <c r="AF611" i="15"/>
  <c r="AE611" i="15"/>
  <c r="Q611" i="15"/>
  <c r="AB611" i="15"/>
  <c r="AC611" i="15" s="1"/>
  <c r="AD611" i="15" s="1"/>
  <c r="AF610" i="15"/>
  <c r="AE610" i="15"/>
  <c r="Q610" i="15"/>
  <c r="W610" i="15" s="1"/>
  <c r="AB610" i="15"/>
  <c r="AC610" i="15" s="1"/>
  <c r="AD610" i="15" s="1"/>
  <c r="AF609" i="15"/>
  <c r="AE609" i="15"/>
  <c r="Q609" i="15"/>
  <c r="AA609" i="15" s="1"/>
  <c r="AB609" i="15"/>
  <c r="AC609" i="15" s="1"/>
  <c r="AD609" i="15" s="1"/>
  <c r="AF608" i="15"/>
  <c r="AE608" i="15"/>
  <c r="Q608" i="15"/>
  <c r="U608" i="15" s="1"/>
  <c r="AB608" i="15"/>
  <c r="AC608" i="15" s="1"/>
  <c r="AD608" i="15" s="1"/>
  <c r="AF607" i="15"/>
  <c r="AE607" i="15"/>
  <c r="Q607" i="15"/>
  <c r="Y607" i="15" s="1"/>
  <c r="AB607" i="15"/>
  <c r="AC607" i="15" s="1"/>
  <c r="AD607" i="15" s="1"/>
  <c r="AF606" i="15"/>
  <c r="AE606" i="15"/>
  <c r="Q606" i="15"/>
  <c r="W606" i="15" s="1"/>
  <c r="AB606" i="15"/>
  <c r="AC606" i="15" s="1"/>
  <c r="AD606" i="15" s="1"/>
  <c r="AF605" i="15"/>
  <c r="AE605" i="15"/>
  <c r="Q605" i="15"/>
  <c r="Z605" i="15" s="1"/>
  <c r="AB605" i="15"/>
  <c r="AC605" i="15" s="1"/>
  <c r="AD605" i="15" s="1"/>
  <c r="AF604" i="15"/>
  <c r="AE604" i="15"/>
  <c r="Q604" i="15"/>
  <c r="AB604" i="15"/>
  <c r="AC604" i="15" s="1"/>
  <c r="AD604" i="15" s="1"/>
  <c r="AF603" i="15"/>
  <c r="AE603" i="15"/>
  <c r="Q603" i="15"/>
  <c r="V603" i="15" s="1"/>
  <c r="AB603" i="15"/>
  <c r="AC603" i="15" s="1"/>
  <c r="AD603" i="15" s="1"/>
  <c r="AF602" i="15"/>
  <c r="AE602" i="15"/>
  <c r="Q602" i="15"/>
  <c r="AB602" i="15"/>
  <c r="AC602" i="15" s="1"/>
  <c r="AD602" i="15" s="1"/>
  <c r="AF601" i="15"/>
  <c r="AE601" i="15"/>
  <c r="Q601" i="15"/>
  <c r="Y601" i="15" s="1"/>
  <c r="AB601" i="15"/>
  <c r="AC601" i="15" s="1"/>
  <c r="AD601" i="15" s="1"/>
  <c r="AF600" i="15"/>
  <c r="AE600" i="15"/>
  <c r="Q600" i="15"/>
  <c r="W600" i="15" s="1"/>
  <c r="AB600" i="15"/>
  <c r="AC600" i="15" s="1"/>
  <c r="AD600" i="15" s="1"/>
  <c r="AF599" i="15"/>
  <c r="AE599" i="15"/>
  <c r="Q599" i="15"/>
  <c r="AB599" i="15"/>
  <c r="AC599" i="15" s="1"/>
  <c r="AD599" i="15" s="1"/>
  <c r="AF598" i="15"/>
  <c r="AE598" i="15"/>
  <c r="Q598" i="15"/>
  <c r="W598" i="15" s="1"/>
  <c r="AB598" i="15"/>
  <c r="AC598" i="15" s="1"/>
  <c r="AD598" i="15" s="1"/>
  <c r="AF597" i="15"/>
  <c r="AE597" i="15"/>
  <c r="Q597" i="15"/>
  <c r="AB597" i="15"/>
  <c r="AC597" i="15" s="1"/>
  <c r="AD597" i="15" s="1"/>
  <c r="AF596" i="15"/>
  <c r="AE596" i="15"/>
  <c r="Q596" i="15"/>
  <c r="V596" i="15" s="1"/>
  <c r="AB596" i="15"/>
  <c r="AC596" i="15" s="1"/>
  <c r="AD596" i="15" s="1"/>
  <c r="AF595" i="15"/>
  <c r="AE595" i="15"/>
  <c r="Q595" i="15"/>
  <c r="AB595" i="15"/>
  <c r="AC595" i="15" s="1"/>
  <c r="AD595" i="15" s="1"/>
  <c r="AF594" i="15"/>
  <c r="AE594" i="15"/>
  <c r="Q594" i="15"/>
  <c r="W594" i="15" s="1"/>
  <c r="AB594" i="15"/>
  <c r="AC594" i="15" s="1"/>
  <c r="AD594" i="15" s="1"/>
  <c r="AF593" i="15"/>
  <c r="AE593" i="15"/>
  <c r="Q593" i="15"/>
  <c r="AA593" i="15" s="1"/>
  <c r="AB593" i="15"/>
  <c r="AC593" i="15" s="1"/>
  <c r="AD593" i="15" s="1"/>
  <c r="AF592" i="15"/>
  <c r="AE592" i="15"/>
  <c r="Q592" i="15"/>
  <c r="AB592" i="15"/>
  <c r="AC592" i="15" s="1"/>
  <c r="AD592" i="15" s="1"/>
  <c r="AF591" i="15"/>
  <c r="AE591" i="15"/>
  <c r="Q591" i="15"/>
  <c r="AB591" i="15"/>
  <c r="AC591" i="15" s="1"/>
  <c r="AD591" i="15" s="1"/>
  <c r="AF590" i="15"/>
  <c r="AE590" i="15"/>
  <c r="Q590" i="15"/>
  <c r="Z590" i="15" s="1"/>
  <c r="AB590" i="15"/>
  <c r="AC590" i="15" s="1"/>
  <c r="AD590" i="15" s="1"/>
  <c r="AF589" i="15"/>
  <c r="AE589" i="15"/>
  <c r="Q589" i="15"/>
  <c r="Z589" i="15" s="1"/>
  <c r="AB589" i="15"/>
  <c r="AC589" i="15" s="1"/>
  <c r="AD589" i="15" s="1"/>
  <c r="AF588" i="15"/>
  <c r="AE588" i="15"/>
  <c r="Q588" i="15"/>
  <c r="R588" i="15" s="1"/>
  <c r="AB588" i="15"/>
  <c r="AC588" i="15" s="1"/>
  <c r="AD588" i="15" s="1"/>
  <c r="AF587" i="15"/>
  <c r="AE587" i="15"/>
  <c r="Q587" i="15"/>
  <c r="AB587" i="15"/>
  <c r="AC587" i="15" s="1"/>
  <c r="AD587" i="15" s="1"/>
  <c r="AF586" i="15"/>
  <c r="AE586" i="15"/>
  <c r="Q586" i="15"/>
  <c r="W586" i="15" s="1"/>
  <c r="AB586" i="15"/>
  <c r="AC586" i="15" s="1"/>
  <c r="AD586" i="15" s="1"/>
  <c r="AF585" i="15"/>
  <c r="AE585" i="15"/>
  <c r="Q585" i="15"/>
  <c r="AB585" i="15"/>
  <c r="AC585" i="15" s="1"/>
  <c r="AD585" i="15" s="1"/>
  <c r="AF584" i="15"/>
  <c r="AE584" i="15"/>
  <c r="Q584" i="15"/>
  <c r="V584" i="15" s="1"/>
  <c r="AB584" i="15"/>
  <c r="AC584" i="15" s="1"/>
  <c r="AD584" i="15" s="1"/>
  <c r="AF583" i="15"/>
  <c r="AE583" i="15"/>
  <c r="Q583" i="15"/>
  <c r="AB583" i="15"/>
  <c r="AC583" i="15" s="1"/>
  <c r="AD583" i="15" s="1"/>
  <c r="AF582" i="15"/>
  <c r="AE582" i="15"/>
  <c r="Q582" i="15"/>
  <c r="AB582" i="15"/>
  <c r="AC582" i="15" s="1"/>
  <c r="AD582" i="15" s="1"/>
  <c r="AF581" i="15"/>
  <c r="AE581" i="15"/>
  <c r="Q581" i="15"/>
  <c r="AB581" i="15"/>
  <c r="AC581" i="15" s="1"/>
  <c r="AD581" i="15" s="1"/>
  <c r="AF580" i="15"/>
  <c r="AE580" i="15"/>
  <c r="Q580" i="15"/>
  <c r="V580" i="15" s="1"/>
  <c r="AB580" i="15"/>
  <c r="AC580" i="15" s="1"/>
  <c r="AD580" i="15" s="1"/>
  <c r="AF579" i="15"/>
  <c r="AE579" i="15"/>
  <c r="Q579" i="15"/>
  <c r="AB579" i="15"/>
  <c r="AC579" i="15" s="1"/>
  <c r="AD579" i="15" s="1"/>
  <c r="AF578" i="15"/>
  <c r="AE578" i="15"/>
  <c r="Q578" i="15"/>
  <c r="Y578" i="15" s="1"/>
  <c r="AB578" i="15"/>
  <c r="AC578" i="15" s="1"/>
  <c r="AD578" i="15" s="1"/>
  <c r="AF577" i="15"/>
  <c r="AE577" i="15"/>
  <c r="Q577" i="15"/>
  <c r="AA577" i="15" s="1"/>
  <c r="AB577" i="15"/>
  <c r="AC577" i="15" s="1"/>
  <c r="AD577" i="15" s="1"/>
  <c r="AF576" i="15"/>
  <c r="AE576" i="15"/>
  <c r="Q576" i="15"/>
  <c r="AB576" i="15"/>
  <c r="AC576" i="15" s="1"/>
  <c r="AD576" i="15" s="1"/>
  <c r="AF575" i="15"/>
  <c r="AE575" i="15"/>
  <c r="Q575" i="15"/>
  <c r="AB575" i="15"/>
  <c r="AC575" i="15" s="1"/>
  <c r="AD575" i="15" s="1"/>
  <c r="AF574" i="15"/>
  <c r="AE574" i="15"/>
  <c r="Q574" i="15"/>
  <c r="AB574" i="15"/>
  <c r="AC574" i="15" s="1"/>
  <c r="AD574" i="15" s="1"/>
  <c r="AF573" i="15"/>
  <c r="AE573" i="15"/>
  <c r="Q573" i="15"/>
  <c r="U573" i="15" s="1"/>
  <c r="AB573" i="15"/>
  <c r="AC573" i="15" s="1"/>
  <c r="AD573" i="15" s="1"/>
  <c r="AF572" i="15"/>
  <c r="AE572" i="15"/>
  <c r="Q572" i="15"/>
  <c r="Z572" i="15" s="1"/>
  <c r="AB572" i="15"/>
  <c r="AC572" i="15" s="1"/>
  <c r="AD572" i="15" s="1"/>
  <c r="AF571" i="15"/>
  <c r="AE571" i="15"/>
  <c r="Q571" i="15"/>
  <c r="W571" i="15" s="1"/>
  <c r="AB571" i="15"/>
  <c r="AC571" i="15" s="1"/>
  <c r="AD571" i="15" s="1"/>
  <c r="AF570" i="15"/>
  <c r="AE570" i="15"/>
  <c r="Q570" i="15"/>
  <c r="Y570" i="15" s="1"/>
  <c r="AB570" i="15"/>
  <c r="AC570" i="15" s="1"/>
  <c r="AD570" i="15" s="1"/>
  <c r="AF569" i="15"/>
  <c r="AE569" i="15"/>
  <c r="Q569" i="15"/>
  <c r="AB569" i="15"/>
  <c r="AC569" i="15" s="1"/>
  <c r="AD569" i="15" s="1"/>
  <c r="AF568" i="15"/>
  <c r="AE568" i="15"/>
  <c r="Q568" i="15"/>
  <c r="AB568" i="15"/>
  <c r="AC568" i="15" s="1"/>
  <c r="AD568" i="15" s="1"/>
  <c r="AF567" i="15"/>
  <c r="AE567" i="15"/>
  <c r="Q567" i="15"/>
  <c r="AB567" i="15"/>
  <c r="AC567" i="15" s="1"/>
  <c r="AD567" i="15" s="1"/>
  <c r="AF566" i="15"/>
  <c r="AE566" i="15"/>
  <c r="Q566" i="15"/>
  <c r="U566" i="15" s="1"/>
  <c r="AB566" i="15"/>
  <c r="AC566" i="15" s="1"/>
  <c r="AD566" i="15" s="1"/>
  <c r="AF565" i="15"/>
  <c r="AE565" i="15"/>
  <c r="Q565" i="15"/>
  <c r="AB565" i="15"/>
  <c r="AC565" i="15" s="1"/>
  <c r="AD565" i="15" s="1"/>
  <c r="AF564" i="15"/>
  <c r="AE564" i="15"/>
  <c r="Q564" i="15"/>
  <c r="AB564" i="15"/>
  <c r="AC564" i="15" s="1"/>
  <c r="AD564" i="15" s="1"/>
  <c r="AF563" i="15"/>
  <c r="AE563" i="15"/>
  <c r="Q563" i="15"/>
  <c r="AB563" i="15"/>
  <c r="AC563" i="15" s="1"/>
  <c r="AD563" i="15" s="1"/>
  <c r="AF562" i="15"/>
  <c r="AE562" i="15"/>
  <c r="Q562" i="15"/>
  <c r="AB562" i="15"/>
  <c r="AC562" i="15" s="1"/>
  <c r="AD562" i="15" s="1"/>
  <c r="AF561" i="15"/>
  <c r="AE561" i="15"/>
  <c r="Q561" i="15"/>
  <c r="AB561" i="15"/>
  <c r="AC561" i="15" s="1"/>
  <c r="AD561" i="15" s="1"/>
  <c r="AF560" i="15"/>
  <c r="AE560" i="15"/>
  <c r="Q560" i="15"/>
  <c r="Z560" i="15" s="1"/>
  <c r="AB560" i="15"/>
  <c r="AC560" i="15" s="1"/>
  <c r="AD560" i="15" s="1"/>
  <c r="AF559" i="15"/>
  <c r="AE559" i="15"/>
  <c r="Q559" i="15"/>
  <c r="AA559" i="15" s="1"/>
  <c r="AB559" i="15"/>
  <c r="AC559" i="15" s="1"/>
  <c r="AD559" i="15" s="1"/>
  <c r="AF558" i="15"/>
  <c r="AE558" i="15"/>
  <c r="Q558" i="15"/>
  <c r="AB558" i="15"/>
  <c r="AC558" i="15" s="1"/>
  <c r="AD558" i="15" s="1"/>
  <c r="AF557" i="15"/>
  <c r="AE557" i="15"/>
  <c r="Q557" i="15"/>
  <c r="Z557" i="15" s="1"/>
  <c r="AB557" i="15"/>
  <c r="AC557" i="15" s="1"/>
  <c r="AD557" i="15" s="1"/>
  <c r="AF556" i="15"/>
  <c r="AE556" i="15"/>
  <c r="Q556" i="15"/>
  <c r="AB556" i="15"/>
  <c r="AC556" i="15" s="1"/>
  <c r="AD556" i="15" s="1"/>
  <c r="AF555" i="15"/>
  <c r="AE555" i="15"/>
  <c r="Q555" i="15"/>
  <c r="AB555" i="15"/>
  <c r="AC555" i="15" s="1"/>
  <c r="AD555" i="15" s="1"/>
  <c r="AF554" i="15"/>
  <c r="AE554" i="15"/>
  <c r="Q554" i="15"/>
  <c r="Z554" i="15" s="1"/>
  <c r="AB554" i="15"/>
  <c r="AC554" i="15" s="1"/>
  <c r="AD554" i="15" s="1"/>
  <c r="AF553" i="15"/>
  <c r="AE553" i="15"/>
  <c r="Q553" i="15"/>
  <c r="Z553" i="15" s="1"/>
  <c r="AB553" i="15"/>
  <c r="AC553" i="15" s="1"/>
  <c r="AD553" i="15" s="1"/>
  <c r="AF552" i="15"/>
  <c r="AE552" i="15"/>
  <c r="Q552" i="15"/>
  <c r="R552" i="15" s="1"/>
  <c r="AB552" i="15"/>
  <c r="AC552" i="15" s="1"/>
  <c r="AD552" i="15" s="1"/>
  <c r="AF551" i="15"/>
  <c r="AE551" i="15"/>
  <c r="Q551" i="15"/>
  <c r="AB551" i="15"/>
  <c r="AC551" i="15" s="1"/>
  <c r="AD551" i="15" s="1"/>
  <c r="AF550" i="15"/>
  <c r="AE550" i="15"/>
  <c r="Q550" i="15"/>
  <c r="Z550" i="15" s="1"/>
  <c r="AB550" i="15"/>
  <c r="AC550" i="15" s="1"/>
  <c r="AD550" i="15" s="1"/>
  <c r="AF549" i="15"/>
  <c r="AE549" i="15"/>
  <c r="Q549" i="15"/>
  <c r="S549" i="15" s="1"/>
  <c r="AB549" i="15"/>
  <c r="AC549" i="15" s="1"/>
  <c r="AD549" i="15" s="1"/>
  <c r="AF548" i="15"/>
  <c r="AE548" i="15"/>
  <c r="Q548" i="15"/>
  <c r="AB548" i="15"/>
  <c r="AC548" i="15" s="1"/>
  <c r="AD548" i="15" s="1"/>
  <c r="AF547" i="15"/>
  <c r="AE547" i="15"/>
  <c r="Q547" i="15"/>
  <c r="S547" i="15" s="1"/>
  <c r="AB547" i="15"/>
  <c r="AC547" i="15" s="1"/>
  <c r="AD547" i="15" s="1"/>
  <c r="AF546" i="15"/>
  <c r="AE546" i="15"/>
  <c r="Q546" i="15"/>
  <c r="Z546" i="15" s="1"/>
  <c r="AB546" i="15"/>
  <c r="AC546" i="15" s="1"/>
  <c r="AD546" i="15" s="1"/>
  <c r="AF545" i="15"/>
  <c r="AE545" i="15"/>
  <c r="Q545" i="15"/>
  <c r="AB545" i="15"/>
  <c r="AC545" i="15" s="1"/>
  <c r="AD545" i="15" s="1"/>
  <c r="AF544" i="15"/>
  <c r="AE544" i="15"/>
  <c r="Q544" i="15"/>
  <c r="Z544" i="15" s="1"/>
  <c r="AB544" i="15"/>
  <c r="AC544" i="15" s="1"/>
  <c r="AD544" i="15" s="1"/>
  <c r="AF543" i="15"/>
  <c r="AE543" i="15"/>
  <c r="Q543" i="15"/>
  <c r="AA543" i="15" s="1"/>
  <c r="AB543" i="15"/>
  <c r="AC543" i="15" s="1"/>
  <c r="AD543" i="15" s="1"/>
  <c r="AF542" i="15"/>
  <c r="AE542" i="15"/>
  <c r="Q542" i="15"/>
  <c r="S542" i="15" s="1"/>
  <c r="AB542" i="15"/>
  <c r="AC542" i="15" s="1"/>
  <c r="AD542" i="15" s="1"/>
  <c r="AF541" i="15"/>
  <c r="AE541" i="15"/>
  <c r="Q541" i="15"/>
  <c r="AB541" i="15"/>
  <c r="AC541" i="15" s="1"/>
  <c r="AD541" i="15" s="1"/>
  <c r="AF540" i="15"/>
  <c r="AE540" i="15"/>
  <c r="Q540" i="15"/>
  <c r="U540" i="15" s="1"/>
  <c r="AB540" i="15"/>
  <c r="AC540" i="15" s="1"/>
  <c r="AD540" i="15" s="1"/>
  <c r="AF539" i="15"/>
  <c r="AE539" i="15"/>
  <c r="Q539" i="15"/>
  <c r="AB539" i="15"/>
  <c r="AC539" i="15" s="1"/>
  <c r="AD539" i="15" s="1"/>
  <c r="AF538" i="15"/>
  <c r="AE538" i="15"/>
  <c r="Q538" i="15"/>
  <c r="Y538" i="15" s="1"/>
  <c r="AB538" i="15"/>
  <c r="AC538" i="15" s="1"/>
  <c r="AD538" i="15" s="1"/>
  <c r="AF537" i="15"/>
  <c r="AE537" i="15"/>
  <c r="Q537" i="15"/>
  <c r="AB537" i="15"/>
  <c r="AC537" i="15" s="1"/>
  <c r="AD537" i="15" s="1"/>
  <c r="AF536" i="15"/>
  <c r="AE536" i="15"/>
  <c r="Q536" i="15"/>
  <c r="Z536" i="15" s="1"/>
  <c r="AB536" i="15"/>
  <c r="AC536" i="15" s="1"/>
  <c r="AD536" i="15" s="1"/>
  <c r="AF535" i="15"/>
  <c r="AE535" i="15"/>
  <c r="Q535" i="15"/>
  <c r="V535" i="15" s="1"/>
  <c r="AB535" i="15"/>
  <c r="AC535" i="15" s="1"/>
  <c r="AD535" i="15" s="1"/>
  <c r="AF534" i="15"/>
  <c r="AE534" i="15"/>
  <c r="Q534" i="15"/>
  <c r="W534" i="15" s="1"/>
  <c r="AB534" i="15"/>
  <c r="AC534" i="15" s="1"/>
  <c r="AD534" i="15" s="1"/>
  <c r="AF533" i="15"/>
  <c r="AE533" i="15"/>
  <c r="Q533" i="15"/>
  <c r="AB533" i="15"/>
  <c r="AC533" i="15" s="1"/>
  <c r="AD533" i="15" s="1"/>
  <c r="AF532" i="15"/>
  <c r="AE532" i="15"/>
  <c r="Q532" i="15"/>
  <c r="AB532" i="15"/>
  <c r="AC532" i="15" s="1"/>
  <c r="AD532" i="15" s="1"/>
  <c r="AF531" i="15"/>
  <c r="AE531" i="15"/>
  <c r="Q531" i="15"/>
  <c r="AB531" i="15"/>
  <c r="AC531" i="15" s="1"/>
  <c r="AD531" i="15" s="1"/>
  <c r="AF530" i="15"/>
  <c r="AE530" i="15"/>
  <c r="Q530" i="15"/>
  <c r="W530" i="15" s="1"/>
  <c r="AB530" i="15"/>
  <c r="AC530" i="15" s="1"/>
  <c r="AD530" i="15" s="1"/>
  <c r="AF529" i="15"/>
  <c r="AE529" i="15"/>
  <c r="Q529" i="15"/>
  <c r="AB529" i="15"/>
  <c r="AC529" i="15" s="1"/>
  <c r="AD529" i="15" s="1"/>
  <c r="AF528" i="15"/>
  <c r="AE528" i="15"/>
  <c r="Q528" i="15"/>
  <c r="Z528" i="15" s="1"/>
  <c r="AB528" i="15"/>
  <c r="AC528" i="15" s="1"/>
  <c r="AD528" i="15" s="1"/>
  <c r="AF527" i="15"/>
  <c r="AE527" i="15"/>
  <c r="Q527" i="15"/>
  <c r="W527" i="15" s="1"/>
  <c r="AB527" i="15"/>
  <c r="AC527" i="15" s="1"/>
  <c r="AD527" i="15" s="1"/>
  <c r="AF526" i="15"/>
  <c r="AE526" i="15"/>
  <c r="Q526" i="15"/>
  <c r="W526" i="15" s="1"/>
  <c r="AB526" i="15"/>
  <c r="AC526" i="15" s="1"/>
  <c r="AD526" i="15" s="1"/>
  <c r="AF525" i="15"/>
  <c r="AE525" i="15"/>
  <c r="Q525" i="15"/>
  <c r="AB525" i="15"/>
  <c r="AC525" i="15" s="1"/>
  <c r="AD525" i="15" s="1"/>
  <c r="AF524" i="15"/>
  <c r="AE524" i="15"/>
  <c r="Q524" i="15"/>
  <c r="U524" i="15" s="1"/>
  <c r="AB524" i="15"/>
  <c r="AC524" i="15" s="1"/>
  <c r="AD524" i="15" s="1"/>
  <c r="AF523" i="15"/>
  <c r="AE523" i="15"/>
  <c r="Q523" i="15"/>
  <c r="AB523" i="15"/>
  <c r="AC523" i="15" s="1"/>
  <c r="AD523" i="15" s="1"/>
  <c r="AF522" i="15"/>
  <c r="AE522" i="15"/>
  <c r="Q522" i="15"/>
  <c r="Z522" i="15" s="1"/>
  <c r="AB522" i="15"/>
  <c r="AC522" i="15" s="1"/>
  <c r="AD522" i="15" s="1"/>
  <c r="AF521" i="15"/>
  <c r="AE521" i="15"/>
  <c r="Q521" i="15"/>
  <c r="AB521" i="15"/>
  <c r="AC521" i="15" s="1"/>
  <c r="AD521" i="15" s="1"/>
  <c r="AF520" i="15"/>
  <c r="AE520" i="15"/>
  <c r="Q520" i="15"/>
  <c r="AB520" i="15"/>
  <c r="AC520" i="15" s="1"/>
  <c r="AD520" i="15" s="1"/>
  <c r="AF519" i="15"/>
  <c r="AE519" i="15"/>
  <c r="Q519" i="15"/>
  <c r="V519" i="15" s="1"/>
  <c r="AB519" i="15"/>
  <c r="AC519" i="15" s="1"/>
  <c r="AD519" i="15" s="1"/>
  <c r="AF518" i="15"/>
  <c r="AE518" i="15"/>
  <c r="Q518" i="15"/>
  <c r="Z518" i="15" s="1"/>
  <c r="AB518" i="15"/>
  <c r="AC518" i="15" s="1"/>
  <c r="AD518" i="15" s="1"/>
  <c r="AF517" i="15"/>
  <c r="AE517" i="15"/>
  <c r="Q517" i="15"/>
  <c r="Z517" i="15" s="1"/>
  <c r="AB517" i="15"/>
  <c r="AC517" i="15" s="1"/>
  <c r="AD517" i="15" s="1"/>
  <c r="AF516" i="15"/>
  <c r="AE516" i="15"/>
  <c r="Q516" i="15"/>
  <c r="AB516" i="15"/>
  <c r="AC516" i="15" s="1"/>
  <c r="AD516" i="15" s="1"/>
  <c r="AF515" i="15"/>
  <c r="AE515" i="15"/>
  <c r="Q515" i="15"/>
  <c r="AB515" i="15"/>
  <c r="AC515" i="15" s="1"/>
  <c r="AD515" i="15" s="1"/>
  <c r="AF514" i="15"/>
  <c r="AE514" i="15"/>
  <c r="Q514" i="15"/>
  <c r="V514" i="15" s="1"/>
  <c r="AB514" i="15"/>
  <c r="AC514" i="15" s="1"/>
  <c r="AD514" i="15" s="1"/>
  <c r="AF513" i="15"/>
  <c r="AE513" i="15"/>
  <c r="Q513" i="15"/>
  <c r="R513" i="15" s="1"/>
  <c r="AB513" i="15"/>
  <c r="AC513" i="15" s="1"/>
  <c r="AD513" i="15" s="1"/>
  <c r="AF512" i="15"/>
  <c r="AE512" i="15"/>
  <c r="Q512" i="15"/>
  <c r="AB512" i="15"/>
  <c r="AC512" i="15" s="1"/>
  <c r="AD512" i="15" s="1"/>
  <c r="AF511" i="15"/>
  <c r="AE511" i="15"/>
  <c r="Q511" i="15"/>
  <c r="AB511" i="15"/>
  <c r="AC511" i="15" s="1"/>
  <c r="AD511" i="15" s="1"/>
  <c r="AF510" i="15"/>
  <c r="AE510" i="15"/>
  <c r="Q510" i="15"/>
  <c r="AA510" i="15" s="1"/>
  <c r="AB510" i="15"/>
  <c r="AC510" i="15" s="1"/>
  <c r="AD510" i="15" s="1"/>
  <c r="AF509" i="15"/>
  <c r="AE509" i="15"/>
  <c r="Q509" i="15"/>
  <c r="Z509" i="15" s="1"/>
  <c r="AB509" i="15"/>
  <c r="AC509" i="15" s="1"/>
  <c r="AD509" i="15" s="1"/>
  <c r="AF508" i="15"/>
  <c r="AE508" i="15"/>
  <c r="Q508" i="15"/>
  <c r="Z508" i="15" s="1"/>
  <c r="AB508" i="15"/>
  <c r="AC508" i="15" s="1"/>
  <c r="AD508" i="15" s="1"/>
  <c r="AF507" i="15"/>
  <c r="AE507" i="15"/>
  <c r="Q507" i="15"/>
  <c r="AB507" i="15"/>
  <c r="AC507" i="15" s="1"/>
  <c r="AD507" i="15" s="1"/>
  <c r="AF506" i="15"/>
  <c r="AE506" i="15"/>
  <c r="Q506" i="15"/>
  <c r="AB506" i="15"/>
  <c r="AC506" i="15" s="1"/>
  <c r="AD506" i="15" s="1"/>
  <c r="AF505" i="15"/>
  <c r="AE505" i="15"/>
  <c r="Q505" i="15"/>
  <c r="Y505" i="15" s="1"/>
  <c r="AB505" i="15"/>
  <c r="AC505" i="15" s="1"/>
  <c r="AD505" i="15" s="1"/>
  <c r="AF504" i="15"/>
  <c r="AE504" i="15"/>
  <c r="Q504" i="15"/>
  <c r="Z504" i="15" s="1"/>
  <c r="AB504" i="15"/>
  <c r="AC504" i="15" s="1"/>
  <c r="AD504" i="15" s="1"/>
  <c r="AF503" i="15"/>
  <c r="AE503" i="15"/>
  <c r="Q503" i="15"/>
  <c r="AB503" i="15"/>
  <c r="AC503" i="15" s="1"/>
  <c r="AD503" i="15" s="1"/>
  <c r="AF502" i="15"/>
  <c r="AE502" i="15"/>
  <c r="Q502" i="15"/>
  <c r="AB502" i="15"/>
  <c r="AC502" i="15" s="1"/>
  <c r="AD502" i="15" s="1"/>
  <c r="AF501" i="15"/>
  <c r="AE501" i="15"/>
  <c r="Q501" i="15"/>
  <c r="Z501" i="15" s="1"/>
  <c r="AB501" i="15"/>
  <c r="AC501" i="15" s="1"/>
  <c r="AD501" i="15" s="1"/>
  <c r="AF500" i="15"/>
  <c r="AE500" i="15"/>
  <c r="Q500" i="15"/>
  <c r="Z500" i="15" s="1"/>
  <c r="AB500" i="15"/>
  <c r="AC500" i="15" s="1"/>
  <c r="AD500" i="15" s="1"/>
  <c r="AF499" i="15"/>
  <c r="AE499" i="15"/>
  <c r="Q499" i="15"/>
  <c r="AB499" i="15"/>
  <c r="AC499" i="15" s="1"/>
  <c r="AD499" i="15" s="1"/>
  <c r="AF498" i="15"/>
  <c r="AE498" i="15"/>
  <c r="Q498" i="15"/>
  <c r="V498" i="15" s="1"/>
  <c r="AB498" i="15"/>
  <c r="AC498" i="15" s="1"/>
  <c r="AD498" i="15" s="1"/>
  <c r="AF497" i="15"/>
  <c r="AE497" i="15"/>
  <c r="Q497" i="15"/>
  <c r="Y497" i="15" s="1"/>
  <c r="AB497" i="15"/>
  <c r="AC497" i="15" s="1"/>
  <c r="AD497" i="15" s="1"/>
  <c r="AF496" i="15"/>
  <c r="AE496" i="15"/>
  <c r="Q496" i="15"/>
  <c r="Z496" i="15" s="1"/>
  <c r="AB496" i="15"/>
  <c r="AC496" i="15" s="1"/>
  <c r="AD496" i="15" s="1"/>
  <c r="AF495" i="15"/>
  <c r="AE495" i="15"/>
  <c r="Q495" i="15"/>
  <c r="V495" i="15" s="1"/>
  <c r="AB495" i="15"/>
  <c r="AC495" i="15" s="1"/>
  <c r="AD495" i="15" s="1"/>
  <c r="AF494" i="15"/>
  <c r="AE494" i="15"/>
  <c r="Q494" i="15"/>
  <c r="AA494" i="15" s="1"/>
  <c r="AB494" i="15"/>
  <c r="AC494" i="15" s="1"/>
  <c r="AD494" i="15" s="1"/>
  <c r="AF493" i="15"/>
  <c r="AE493" i="15"/>
  <c r="Q493" i="15"/>
  <c r="W493" i="15" s="1"/>
  <c r="AB493" i="15"/>
  <c r="AC493" i="15" s="1"/>
  <c r="AD493" i="15" s="1"/>
  <c r="AF492" i="15"/>
  <c r="AE492" i="15"/>
  <c r="Q492" i="15"/>
  <c r="AB492" i="15"/>
  <c r="AC492" i="15" s="1"/>
  <c r="AD492" i="15" s="1"/>
  <c r="AF491" i="15"/>
  <c r="AE491" i="15"/>
  <c r="Q491" i="15"/>
  <c r="V491" i="15" s="1"/>
  <c r="AB491" i="15"/>
  <c r="AC491" i="15" s="1"/>
  <c r="AD491" i="15" s="1"/>
  <c r="AF490" i="15"/>
  <c r="AE490" i="15"/>
  <c r="Q490" i="15"/>
  <c r="AB490" i="15"/>
  <c r="AC490" i="15" s="1"/>
  <c r="AD490" i="15" s="1"/>
  <c r="AF489" i="15"/>
  <c r="AE489" i="15"/>
  <c r="Q489" i="15"/>
  <c r="AB489" i="15"/>
  <c r="AC489" i="15" s="1"/>
  <c r="AD489" i="15" s="1"/>
  <c r="AF488" i="15"/>
  <c r="AE488" i="15"/>
  <c r="Q488" i="15"/>
  <c r="Z488" i="15" s="1"/>
  <c r="AB488" i="15"/>
  <c r="AC488" i="15" s="1"/>
  <c r="AD488" i="15" s="1"/>
  <c r="AF487" i="15"/>
  <c r="AE487" i="15"/>
  <c r="Q487" i="15"/>
  <c r="V487" i="15" s="1"/>
  <c r="AB487" i="15"/>
  <c r="AC487" i="15" s="1"/>
  <c r="AD487" i="15" s="1"/>
  <c r="AF486" i="15"/>
  <c r="AE486" i="15"/>
  <c r="Q486" i="15"/>
  <c r="V486" i="15" s="1"/>
  <c r="AB486" i="15"/>
  <c r="AC486" i="15" s="1"/>
  <c r="AD486" i="15" s="1"/>
  <c r="AF485" i="15"/>
  <c r="AE485" i="15"/>
  <c r="Q485" i="15"/>
  <c r="Y485" i="15" s="1"/>
  <c r="AB485" i="15"/>
  <c r="AC485" i="15" s="1"/>
  <c r="AD485" i="15" s="1"/>
  <c r="AF484" i="15"/>
  <c r="AE484" i="15"/>
  <c r="Q484" i="15"/>
  <c r="Z484" i="15" s="1"/>
  <c r="AB484" i="15"/>
  <c r="AC484" i="15" s="1"/>
  <c r="AD484" i="15" s="1"/>
  <c r="AF483" i="15"/>
  <c r="AE483" i="15"/>
  <c r="Q483" i="15"/>
  <c r="V483" i="15" s="1"/>
  <c r="AB483" i="15"/>
  <c r="AC483" i="15" s="1"/>
  <c r="AD483" i="15" s="1"/>
  <c r="AF482" i="15"/>
  <c r="AE482" i="15"/>
  <c r="Q482" i="15"/>
  <c r="AA482" i="15" s="1"/>
  <c r="AB482" i="15"/>
  <c r="AC482" i="15" s="1"/>
  <c r="AD482" i="15" s="1"/>
  <c r="AF481" i="15"/>
  <c r="AE481" i="15"/>
  <c r="Q481" i="15"/>
  <c r="S481" i="15" s="1"/>
  <c r="AB481" i="15"/>
  <c r="AC481" i="15" s="1"/>
  <c r="AD481" i="15" s="1"/>
  <c r="AF480" i="15"/>
  <c r="AE480" i="15"/>
  <c r="Q480" i="15"/>
  <c r="AB480" i="15"/>
  <c r="AC480" i="15" s="1"/>
  <c r="AD480" i="15" s="1"/>
  <c r="AF479" i="15"/>
  <c r="AE479" i="15"/>
  <c r="Q479" i="15"/>
  <c r="V479" i="15" s="1"/>
  <c r="AB479" i="15"/>
  <c r="AC479" i="15" s="1"/>
  <c r="AD479" i="15" s="1"/>
  <c r="AF478" i="15"/>
  <c r="AE478" i="15"/>
  <c r="Q478" i="15"/>
  <c r="V478" i="15" s="1"/>
  <c r="AB478" i="15"/>
  <c r="AC478" i="15" s="1"/>
  <c r="AD478" i="15" s="1"/>
  <c r="AF477" i="15"/>
  <c r="AE477" i="15"/>
  <c r="Q477" i="15"/>
  <c r="Y477" i="15" s="1"/>
  <c r="AB477" i="15"/>
  <c r="AC477" i="15" s="1"/>
  <c r="AD477" i="15" s="1"/>
  <c r="AF476" i="15"/>
  <c r="AE476" i="15"/>
  <c r="Q476" i="15"/>
  <c r="AB476" i="15"/>
  <c r="AC476" i="15" s="1"/>
  <c r="AD476" i="15" s="1"/>
  <c r="AF475" i="15"/>
  <c r="AE475" i="15"/>
  <c r="Q475" i="15"/>
  <c r="AB475" i="15"/>
  <c r="AC475" i="15" s="1"/>
  <c r="AD475" i="15" s="1"/>
  <c r="AF474" i="15"/>
  <c r="AE474" i="15"/>
  <c r="Q474" i="15"/>
  <c r="AB474" i="15"/>
  <c r="AC474" i="15" s="1"/>
  <c r="AD474" i="15" s="1"/>
  <c r="AF473" i="15"/>
  <c r="AE473" i="15"/>
  <c r="Q473" i="15"/>
  <c r="Z473" i="15" s="1"/>
  <c r="AB473" i="15"/>
  <c r="AC473" i="15" s="1"/>
  <c r="AD473" i="15" s="1"/>
  <c r="AF472" i="15"/>
  <c r="AE472" i="15"/>
  <c r="Q472" i="15"/>
  <c r="Z472" i="15" s="1"/>
  <c r="AB472" i="15"/>
  <c r="AC472" i="15" s="1"/>
  <c r="AD472" i="15" s="1"/>
  <c r="AF471" i="15"/>
  <c r="AE471" i="15"/>
  <c r="Q471" i="15"/>
  <c r="Z471" i="15" s="1"/>
  <c r="AB471" i="15"/>
  <c r="AC471" i="15" s="1"/>
  <c r="AD471" i="15" s="1"/>
  <c r="AF470" i="15"/>
  <c r="AE470" i="15"/>
  <c r="Q470" i="15"/>
  <c r="AB470" i="15"/>
  <c r="AC470" i="15" s="1"/>
  <c r="AD470" i="15" s="1"/>
  <c r="AF469" i="15"/>
  <c r="AE469" i="15"/>
  <c r="Q469" i="15"/>
  <c r="Y469" i="15" s="1"/>
  <c r="AB469" i="15"/>
  <c r="AC469" i="15" s="1"/>
  <c r="AD469" i="15" s="1"/>
  <c r="AF468" i="15"/>
  <c r="AE468" i="15"/>
  <c r="Q468" i="15"/>
  <c r="AB468" i="15"/>
  <c r="AC468" i="15" s="1"/>
  <c r="AD468" i="15" s="1"/>
  <c r="AF467" i="15"/>
  <c r="AE467" i="15"/>
  <c r="Q467" i="15"/>
  <c r="AB467" i="15"/>
  <c r="AC467" i="15" s="1"/>
  <c r="AD467" i="15" s="1"/>
  <c r="AF466" i="15"/>
  <c r="AE466" i="15"/>
  <c r="Q466" i="15"/>
  <c r="V466" i="15" s="1"/>
  <c r="AB466" i="15"/>
  <c r="AC466" i="15" s="1"/>
  <c r="AD466" i="15" s="1"/>
  <c r="AF465" i="15"/>
  <c r="AE465" i="15"/>
  <c r="Q465" i="15"/>
  <c r="W465" i="15" s="1"/>
  <c r="AB465" i="15"/>
  <c r="AC465" i="15" s="1"/>
  <c r="AD465" i="15" s="1"/>
  <c r="AF464" i="15"/>
  <c r="AE464" i="15"/>
  <c r="Q464" i="15"/>
  <c r="Z464" i="15" s="1"/>
  <c r="AB464" i="15"/>
  <c r="AC464" i="15" s="1"/>
  <c r="AD464" i="15" s="1"/>
  <c r="AF463" i="15"/>
  <c r="AE463" i="15"/>
  <c r="Q463" i="15"/>
  <c r="V463" i="15" s="1"/>
  <c r="AB463" i="15"/>
  <c r="AC463" i="15" s="1"/>
  <c r="AD463" i="15" s="1"/>
  <c r="AF462" i="15"/>
  <c r="AE462" i="15"/>
  <c r="Q462" i="15"/>
  <c r="AB462" i="15"/>
  <c r="AC462" i="15" s="1"/>
  <c r="AD462" i="15" s="1"/>
  <c r="AF461" i="15"/>
  <c r="AE461" i="15"/>
  <c r="Q461" i="15"/>
  <c r="Z461" i="15" s="1"/>
  <c r="AB461" i="15"/>
  <c r="AC461" i="15" s="1"/>
  <c r="AD461" i="15" s="1"/>
  <c r="AF460" i="15"/>
  <c r="AE460" i="15"/>
  <c r="Q460" i="15"/>
  <c r="Y460" i="15" s="1"/>
  <c r="AB460" i="15"/>
  <c r="AC460" i="15" s="1"/>
  <c r="AD460" i="15" s="1"/>
  <c r="AF459" i="15"/>
  <c r="AE459" i="15"/>
  <c r="Q459" i="15"/>
  <c r="V459" i="15" s="1"/>
  <c r="AB459" i="15"/>
  <c r="AC459" i="15" s="1"/>
  <c r="AD459" i="15" s="1"/>
  <c r="AF458" i="15"/>
  <c r="AE458" i="15"/>
  <c r="Q458" i="15"/>
  <c r="AB458" i="15"/>
  <c r="AC458" i="15" s="1"/>
  <c r="AD458" i="15" s="1"/>
  <c r="AF457" i="15"/>
  <c r="AE457" i="15"/>
  <c r="Q457" i="15"/>
  <c r="S457" i="15" s="1"/>
  <c r="AB457" i="15"/>
  <c r="AC457" i="15" s="1"/>
  <c r="AD457" i="15" s="1"/>
  <c r="AF456" i="15"/>
  <c r="AE456" i="15"/>
  <c r="Q456" i="15"/>
  <c r="AB456" i="15"/>
  <c r="AC456" i="15" s="1"/>
  <c r="AD456" i="15" s="1"/>
  <c r="AF455" i="15"/>
  <c r="AE455" i="15"/>
  <c r="Q455" i="15"/>
  <c r="V455" i="15" s="1"/>
  <c r="AB455" i="15"/>
  <c r="AC455" i="15" s="1"/>
  <c r="AD455" i="15" s="1"/>
  <c r="AF454" i="15"/>
  <c r="AE454" i="15"/>
  <c r="Q454" i="15"/>
  <c r="V454" i="15" s="1"/>
  <c r="AB454" i="15"/>
  <c r="AC454" i="15" s="1"/>
  <c r="AD454" i="15" s="1"/>
  <c r="AF453" i="15"/>
  <c r="AE453" i="15"/>
  <c r="Q453" i="15"/>
  <c r="Z453" i="15" s="1"/>
  <c r="AB453" i="15"/>
  <c r="AC453" i="15" s="1"/>
  <c r="AD453" i="15" s="1"/>
  <c r="AF452" i="15"/>
  <c r="AE452" i="15"/>
  <c r="Q452" i="15"/>
  <c r="AB452" i="15"/>
  <c r="AC452" i="15" s="1"/>
  <c r="AD452" i="15" s="1"/>
  <c r="AF451" i="15"/>
  <c r="AE451" i="15"/>
  <c r="Q451" i="15"/>
  <c r="V451" i="15" s="1"/>
  <c r="AB451" i="15"/>
  <c r="AC451" i="15" s="1"/>
  <c r="AD451" i="15" s="1"/>
  <c r="AF450" i="15"/>
  <c r="AE450" i="15"/>
  <c r="Q450" i="15"/>
  <c r="V450" i="15" s="1"/>
  <c r="AB450" i="15"/>
  <c r="AC450" i="15" s="1"/>
  <c r="AD450" i="15" s="1"/>
  <c r="AF449" i="15"/>
  <c r="AE449" i="15"/>
  <c r="Q449" i="15"/>
  <c r="AB449" i="15"/>
  <c r="AC449" i="15" s="1"/>
  <c r="AD449" i="15" s="1"/>
  <c r="AF448" i="15"/>
  <c r="AE448" i="15"/>
  <c r="Q448" i="15"/>
  <c r="U448" i="15" s="1"/>
  <c r="AB448" i="15"/>
  <c r="AC448" i="15" s="1"/>
  <c r="AD448" i="15" s="1"/>
  <c r="AF447" i="15"/>
  <c r="AE447" i="15"/>
  <c r="Q447" i="15"/>
  <c r="W447" i="15" s="1"/>
  <c r="AB447" i="15"/>
  <c r="AC447" i="15" s="1"/>
  <c r="AD447" i="15" s="1"/>
  <c r="AF446" i="15"/>
  <c r="AE446" i="15"/>
  <c r="Q446" i="15"/>
  <c r="R446" i="15" s="1"/>
  <c r="AB446" i="15"/>
  <c r="AC446" i="15" s="1"/>
  <c r="AD446" i="15" s="1"/>
  <c r="AF445" i="15"/>
  <c r="AE445" i="15"/>
  <c r="Q445" i="15"/>
  <c r="Y445" i="15" s="1"/>
  <c r="AB445" i="15"/>
  <c r="AC445" i="15" s="1"/>
  <c r="AD445" i="15" s="1"/>
  <c r="AF444" i="15"/>
  <c r="AE444" i="15"/>
  <c r="Q444" i="15"/>
  <c r="AB444" i="15"/>
  <c r="AC444" i="15" s="1"/>
  <c r="AD444" i="15" s="1"/>
  <c r="AF443" i="15"/>
  <c r="AE443" i="15"/>
  <c r="Q443" i="15"/>
  <c r="R443" i="15" s="1"/>
  <c r="AB443" i="15"/>
  <c r="AC443" i="15" s="1"/>
  <c r="AD443" i="15" s="1"/>
  <c r="AF442" i="15"/>
  <c r="AE442" i="15"/>
  <c r="Q442" i="15"/>
  <c r="AB442" i="15"/>
  <c r="AC442" i="15" s="1"/>
  <c r="AD442" i="15" s="1"/>
  <c r="AF441" i="15"/>
  <c r="AE441" i="15"/>
  <c r="Q441" i="15"/>
  <c r="Z441" i="15" s="1"/>
  <c r="AB441" i="15"/>
  <c r="AC441" i="15" s="1"/>
  <c r="AD441" i="15" s="1"/>
  <c r="AF440" i="15"/>
  <c r="AE440" i="15"/>
  <c r="Q440" i="15"/>
  <c r="AA440" i="15" s="1"/>
  <c r="AB440" i="15"/>
  <c r="AC440" i="15" s="1"/>
  <c r="AD440" i="15" s="1"/>
  <c r="AF439" i="15"/>
  <c r="AE439" i="15"/>
  <c r="Q439" i="15"/>
  <c r="U439" i="15" s="1"/>
  <c r="AB439" i="15"/>
  <c r="AC439" i="15" s="1"/>
  <c r="AD439" i="15" s="1"/>
  <c r="AF438" i="15"/>
  <c r="AE438" i="15"/>
  <c r="Q438" i="15"/>
  <c r="S438" i="15" s="1"/>
  <c r="AB438" i="15"/>
  <c r="AC438" i="15" s="1"/>
  <c r="AD438" i="15" s="1"/>
  <c r="AF437" i="15"/>
  <c r="AE437" i="15"/>
  <c r="Q437" i="15"/>
  <c r="Z437" i="15" s="1"/>
  <c r="AB437" i="15"/>
  <c r="AC437" i="15" s="1"/>
  <c r="AD437" i="15" s="1"/>
  <c r="AF436" i="15"/>
  <c r="AE436" i="15"/>
  <c r="Q436" i="15"/>
  <c r="AB436" i="15"/>
  <c r="AC436" i="15" s="1"/>
  <c r="AD436" i="15" s="1"/>
  <c r="AF435" i="15"/>
  <c r="AE435" i="15"/>
  <c r="Q435" i="15"/>
  <c r="AB435" i="15"/>
  <c r="AC435" i="15" s="1"/>
  <c r="AD435" i="15" s="1"/>
  <c r="AF434" i="15"/>
  <c r="AE434" i="15"/>
  <c r="Q434" i="15"/>
  <c r="AA434" i="15" s="1"/>
  <c r="AB434" i="15"/>
  <c r="AC434" i="15" s="1"/>
  <c r="AD434" i="15" s="1"/>
  <c r="AF433" i="15"/>
  <c r="AE433" i="15"/>
  <c r="Q433" i="15"/>
  <c r="AB433" i="15"/>
  <c r="AC433" i="15" s="1"/>
  <c r="AD433" i="15" s="1"/>
  <c r="AF432" i="15"/>
  <c r="AE432" i="15"/>
  <c r="Q432" i="15"/>
  <c r="Z432" i="15" s="1"/>
  <c r="AB432" i="15"/>
  <c r="AC432" i="15" s="1"/>
  <c r="AD432" i="15" s="1"/>
  <c r="AF431" i="15"/>
  <c r="AE431" i="15"/>
  <c r="Q431" i="15"/>
  <c r="U431" i="15" s="1"/>
  <c r="AB431" i="15"/>
  <c r="AC431" i="15" s="1"/>
  <c r="AD431" i="15" s="1"/>
  <c r="AF430" i="15"/>
  <c r="AE430" i="15"/>
  <c r="Q430" i="15"/>
  <c r="AB430" i="15"/>
  <c r="AC430" i="15" s="1"/>
  <c r="AD430" i="15" s="1"/>
  <c r="AF429" i="15"/>
  <c r="AE429" i="15"/>
  <c r="Q429" i="15"/>
  <c r="Y429" i="15" s="1"/>
  <c r="AB429" i="15"/>
  <c r="AC429" i="15" s="1"/>
  <c r="AD429" i="15" s="1"/>
  <c r="AF428" i="15"/>
  <c r="AE428" i="15"/>
  <c r="Q428" i="15"/>
  <c r="AA428" i="15" s="1"/>
  <c r="AB428" i="15"/>
  <c r="AC428" i="15" s="1"/>
  <c r="AD428" i="15" s="1"/>
  <c r="AF427" i="15"/>
  <c r="AE427" i="15"/>
  <c r="Q427" i="15"/>
  <c r="V427" i="15" s="1"/>
  <c r="AB427" i="15"/>
  <c r="AC427" i="15" s="1"/>
  <c r="AD427" i="15" s="1"/>
  <c r="AF426" i="15"/>
  <c r="AE426" i="15"/>
  <c r="Q426" i="15"/>
  <c r="AB426" i="15"/>
  <c r="AC426" i="15" s="1"/>
  <c r="AD426" i="15" s="1"/>
  <c r="AF425" i="15"/>
  <c r="AE425" i="15"/>
  <c r="Q425" i="15"/>
  <c r="Z425" i="15" s="1"/>
  <c r="AB425" i="15"/>
  <c r="AC425" i="15" s="1"/>
  <c r="AD425" i="15" s="1"/>
  <c r="AF424" i="15"/>
  <c r="AE424" i="15"/>
  <c r="Q424" i="15"/>
  <c r="Y424" i="15" s="1"/>
  <c r="AB424" i="15"/>
  <c r="AC424" i="15" s="1"/>
  <c r="AD424" i="15" s="1"/>
  <c r="AF423" i="15"/>
  <c r="AE423" i="15"/>
  <c r="Q423" i="15"/>
  <c r="X423" i="15" s="1"/>
  <c r="AB423" i="15"/>
  <c r="AC423" i="15" s="1"/>
  <c r="AD423" i="15" s="1"/>
  <c r="AF422" i="15"/>
  <c r="AE422" i="15"/>
  <c r="Q422" i="15"/>
  <c r="AB422" i="15"/>
  <c r="AC422" i="15" s="1"/>
  <c r="AD422" i="15" s="1"/>
  <c r="AF421" i="15"/>
  <c r="AE421" i="15"/>
  <c r="Q421" i="15"/>
  <c r="AB421" i="15"/>
  <c r="AC421" i="15" s="1"/>
  <c r="AD421" i="15" s="1"/>
  <c r="AF420" i="15"/>
  <c r="AE420" i="15"/>
  <c r="Q420" i="15"/>
  <c r="AB420" i="15"/>
  <c r="AC420" i="15" s="1"/>
  <c r="AD420" i="15" s="1"/>
  <c r="AF419" i="15"/>
  <c r="AE419" i="15"/>
  <c r="Q419" i="15"/>
  <c r="Y419" i="15" s="1"/>
  <c r="AB419" i="15"/>
  <c r="AC419" i="15" s="1"/>
  <c r="AD419" i="15" s="1"/>
  <c r="AF418" i="15"/>
  <c r="AE418" i="15"/>
  <c r="Q418" i="15"/>
  <c r="X418" i="15" s="1"/>
  <c r="AB418" i="15"/>
  <c r="AC418" i="15" s="1"/>
  <c r="AD418" i="15" s="1"/>
  <c r="AF417" i="15"/>
  <c r="AE417" i="15"/>
  <c r="Q417" i="15"/>
  <c r="X417" i="15" s="1"/>
  <c r="AB417" i="15"/>
  <c r="AC417" i="15" s="1"/>
  <c r="AD417" i="15" s="1"/>
  <c r="AF416" i="15"/>
  <c r="AE416" i="15"/>
  <c r="Q416" i="15"/>
  <c r="AB416" i="15"/>
  <c r="AC416" i="15" s="1"/>
  <c r="AD416" i="15" s="1"/>
  <c r="AF415" i="15"/>
  <c r="AE415" i="15"/>
  <c r="Q415" i="15"/>
  <c r="X415" i="15" s="1"/>
  <c r="AB415" i="15"/>
  <c r="AC415" i="15" s="1"/>
  <c r="AD415" i="15" s="1"/>
  <c r="AF414" i="15"/>
  <c r="AE414" i="15"/>
  <c r="Q414" i="15"/>
  <c r="Y414" i="15" s="1"/>
  <c r="AB414" i="15"/>
  <c r="AC414" i="15" s="1"/>
  <c r="AD414" i="15" s="1"/>
  <c r="AF413" i="15"/>
  <c r="AE413" i="15"/>
  <c r="Q413" i="15"/>
  <c r="R413" i="15" s="1"/>
  <c r="AB413" i="15"/>
  <c r="AC413" i="15" s="1"/>
  <c r="AD413" i="15" s="1"/>
  <c r="AF412" i="15"/>
  <c r="AE412" i="15"/>
  <c r="Q412" i="15"/>
  <c r="AB412" i="15"/>
  <c r="AC412" i="15" s="1"/>
  <c r="AD412" i="15" s="1"/>
  <c r="AF411" i="15"/>
  <c r="AE411" i="15"/>
  <c r="Q411" i="15"/>
  <c r="Y411" i="15" s="1"/>
  <c r="AB411" i="15"/>
  <c r="AC411" i="15" s="1"/>
  <c r="AD411" i="15" s="1"/>
  <c r="AF410" i="15"/>
  <c r="AE410" i="15"/>
  <c r="Q410" i="15"/>
  <c r="AB410" i="15"/>
  <c r="AC410" i="15" s="1"/>
  <c r="AD410" i="15" s="1"/>
  <c r="AF409" i="15"/>
  <c r="AE409" i="15"/>
  <c r="Q409" i="15"/>
  <c r="X409" i="15" s="1"/>
  <c r="AB409" i="15"/>
  <c r="AC409" i="15" s="1"/>
  <c r="AD409" i="15" s="1"/>
  <c r="AF408" i="15"/>
  <c r="AE408" i="15"/>
  <c r="Q408" i="15"/>
  <c r="AB408" i="15"/>
  <c r="AC408" i="15" s="1"/>
  <c r="AD408" i="15" s="1"/>
  <c r="AF407" i="15"/>
  <c r="AE407" i="15"/>
  <c r="Q407" i="15"/>
  <c r="X407" i="15" s="1"/>
  <c r="AB407" i="15"/>
  <c r="AC407" i="15" s="1"/>
  <c r="AD407" i="15" s="1"/>
  <c r="AF406" i="15"/>
  <c r="AE406" i="15"/>
  <c r="Q406" i="15"/>
  <c r="Y406" i="15" s="1"/>
  <c r="AB406" i="15"/>
  <c r="AC406" i="15" s="1"/>
  <c r="AD406" i="15" s="1"/>
  <c r="AF405" i="15"/>
  <c r="AE405" i="15"/>
  <c r="Q405" i="15"/>
  <c r="Y405" i="15" s="1"/>
  <c r="AB405" i="15"/>
  <c r="AC405" i="15" s="1"/>
  <c r="AD405" i="15" s="1"/>
  <c r="AF404" i="15"/>
  <c r="AE404" i="15"/>
  <c r="Q404" i="15"/>
  <c r="AB404" i="15"/>
  <c r="AC404" i="15" s="1"/>
  <c r="AD404" i="15" s="1"/>
  <c r="AF403" i="15"/>
  <c r="AE403" i="15"/>
  <c r="Q403" i="15"/>
  <c r="Y403" i="15" s="1"/>
  <c r="AB403" i="15"/>
  <c r="AC403" i="15" s="1"/>
  <c r="AD403" i="15" s="1"/>
  <c r="AF402" i="15"/>
  <c r="AE402" i="15"/>
  <c r="Q402" i="15"/>
  <c r="X402" i="15" s="1"/>
  <c r="AB402" i="15"/>
  <c r="AC402" i="15" s="1"/>
  <c r="AD402" i="15" s="1"/>
  <c r="AF401" i="15"/>
  <c r="AE401" i="15"/>
  <c r="Q401" i="15"/>
  <c r="X401" i="15" s="1"/>
  <c r="AB401" i="15"/>
  <c r="AC401" i="15" s="1"/>
  <c r="AD401" i="15" s="1"/>
  <c r="AF400" i="15"/>
  <c r="AE400" i="15"/>
  <c r="Q400" i="15"/>
  <c r="AB400" i="15"/>
  <c r="AC400" i="15" s="1"/>
  <c r="AD400" i="15" s="1"/>
  <c r="AF399" i="15"/>
  <c r="AE399" i="15"/>
  <c r="Q399" i="15"/>
  <c r="X399" i="15" s="1"/>
  <c r="AB399" i="15"/>
  <c r="AC399" i="15" s="1"/>
  <c r="AD399" i="15" s="1"/>
  <c r="AF398" i="15"/>
  <c r="AE398" i="15"/>
  <c r="Q398" i="15"/>
  <c r="Z398" i="15" s="1"/>
  <c r="AB398" i="15"/>
  <c r="AC398" i="15" s="1"/>
  <c r="AD398" i="15" s="1"/>
  <c r="AF397" i="15"/>
  <c r="AE397" i="15"/>
  <c r="Q397" i="15"/>
  <c r="Y397" i="15" s="1"/>
  <c r="AB397" i="15"/>
  <c r="AC397" i="15" s="1"/>
  <c r="AD397" i="15" s="1"/>
  <c r="AF396" i="15"/>
  <c r="AE396" i="15"/>
  <c r="Q396" i="15"/>
  <c r="X396" i="15" s="1"/>
  <c r="AB396" i="15"/>
  <c r="AC396" i="15" s="1"/>
  <c r="AD396" i="15" s="1"/>
  <c r="AF395" i="15"/>
  <c r="AE395" i="15"/>
  <c r="Q395" i="15"/>
  <c r="AB395" i="15"/>
  <c r="AC395" i="15" s="1"/>
  <c r="AD395" i="15" s="1"/>
  <c r="AF394" i="15"/>
  <c r="AE394" i="15"/>
  <c r="Q394" i="15"/>
  <c r="X394" i="15" s="1"/>
  <c r="AB394" i="15"/>
  <c r="AC394" i="15" s="1"/>
  <c r="AD394" i="15" s="1"/>
  <c r="AF393" i="15"/>
  <c r="AE393" i="15"/>
  <c r="Q393" i="15"/>
  <c r="X393" i="15" s="1"/>
  <c r="AB393" i="15"/>
  <c r="AC393" i="15" s="1"/>
  <c r="AD393" i="15" s="1"/>
  <c r="AF392" i="15"/>
  <c r="AE392" i="15"/>
  <c r="Q392" i="15"/>
  <c r="AB392" i="15"/>
  <c r="AC392" i="15" s="1"/>
  <c r="AD392" i="15" s="1"/>
  <c r="AF391" i="15"/>
  <c r="AE391" i="15"/>
  <c r="Q391" i="15"/>
  <c r="X391" i="15" s="1"/>
  <c r="AB391" i="15"/>
  <c r="AC391" i="15" s="1"/>
  <c r="AD391" i="15" s="1"/>
  <c r="AF390" i="15"/>
  <c r="AE390" i="15"/>
  <c r="Q390" i="15"/>
  <c r="AB390" i="15"/>
  <c r="AC390" i="15" s="1"/>
  <c r="AD390" i="15" s="1"/>
  <c r="AF389" i="15"/>
  <c r="AE389" i="15"/>
  <c r="Q389" i="15"/>
  <c r="Y389" i="15" s="1"/>
  <c r="AB389" i="15"/>
  <c r="AC389" i="15" s="1"/>
  <c r="AD389" i="15" s="1"/>
  <c r="AF388" i="15"/>
  <c r="AE388" i="15"/>
  <c r="Q388" i="15"/>
  <c r="AB388" i="15"/>
  <c r="AC388" i="15" s="1"/>
  <c r="AD388" i="15" s="1"/>
  <c r="AF387" i="15"/>
  <c r="AE387" i="15"/>
  <c r="Q387" i="15"/>
  <c r="AB387" i="15"/>
  <c r="AC387" i="15" s="1"/>
  <c r="AD387" i="15" s="1"/>
  <c r="AF386" i="15"/>
  <c r="AE386" i="15"/>
  <c r="Q386" i="15"/>
  <c r="X386" i="15" s="1"/>
  <c r="AB386" i="15"/>
  <c r="AC386" i="15" s="1"/>
  <c r="AD386" i="15" s="1"/>
  <c r="AF385" i="15"/>
  <c r="AE385" i="15"/>
  <c r="Q385" i="15"/>
  <c r="AB385" i="15"/>
  <c r="AC385" i="15" s="1"/>
  <c r="AD385" i="15" s="1"/>
  <c r="AF384" i="15"/>
  <c r="AE384" i="15"/>
  <c r="Q384" i="15"/>
  <c r="AB384" i="15"/>
  <c r="AC384" i="15" s="1"/>
  <c r="AD384" i="15" s="1"/>
  <c r="AF383" i="15"/>
  <c r="AE383" i="15"/>
  <c r="Q383" i="15"/>
  <c r="X383" i="15" s="1"/>
  <c r="AB383" i="15"/>
  <c r="AC383" i="15" s="1"/>
  <c r="AD383" i="15" s="1"/>
  <c r="AF382" i="15"/>
  <c r="AE382" i="15"/>
  <c r="Q382" i="15"/>
  <c r="AB382" i="15"/>
  <c r="AC382" i="15" s="1"/>
  <c r="AD382" i="15" s="1"/>
  <c r="AF381" i="15"/>
  <c r="AE381" i="15"/>
  <c r="Q381" i="15"/>
  <c r="Y381" i="15" s="1"/>
  <c r="AB381" i="15"/>
  <c r="AC381" i="15" s="1"/>
  <c r="AD381" i="15" s="1"/>
  <c r="AF380" i="15"/>
  <c r="AE380" i="15"/>
  <c r="Q380" i="15"/>
  <c r="AB380" i="15"/>
  <c r="AC380" i="15" s="1"/>
  <c r="AD380" i="15" s="1"/>
  <c r="AF379" i="15"/>
  <c r="AE379" i="15"/>
  <c r="Q379" i="15"/>
  <c r="AB379" i="15"/>
  <c r="AC379" i="15" s="1"/>
  <c r="AD379" i="15" s="1"/>
  <c r="AF378" i="15"/>
  <c r="AE378" i="15"/>
  <c r="Q378" i="15"/>
  <c r="X378" i="15" s="1"/>
  <c r="AB378" i="15"/>
  <c r="AC378" i="15" s="1"/>
  <c r="AD378" i="15" s="1"/>
  <c r="AF377" i="15"/>
  <c r="AE377" i="15"/>
  <c r="Q377" i="15"/>
  <c r="X377" i="15" s="1"/>
  <c r="AB377" i="15"/>
  <c r="AC377" i="15" s="1"/>
  <c r="AD377" i="15" s="1"/>
  <c r="AF376" i="15"/>
  <c r="AE376" i="15"/>
  <c r="Q376" i="15"/>
  <c r="AB376" i="15"/>
  <c r="AC376" i="15" s="1"/>
  <c r="AD376" i="15" s="1"/>
  <c r="AF375" i="15"/>
  <c r="AE375" i="15"/>
  <c r="Q375" i="15"/>
  <c r="X375" i="15" s="1"/>
  <c r="AB375" i="15"/>
  <c r="AC375" i="15" s="1"/>
  <c r="AD375" i="15" s="1"/>
  <c r="AF374" i="15"/>
  <c r="AE374" i="15"/>
  <c r="Q374" i="15"/>
  <c r="Y374" i="15" s="1"/>
  <c r="AB374" i="15"/>
  <c r="AC374" i="15" s="1"/>
  <c r="AD374" i="15" s="1"/>
  <c r="AF373" i="15"/>
  <c r="AE373" i="15"/>
  <c r="Q373" i="15"/>
  <c r="Y373" i="15" s="1"/>
  <c r="AB373" i="15"/>
  <c r="AC373" i="15" s="1"/>
  <c r="AD373" i="15" s="1"/>
  <c r="AF372" i="15"/>
  <c r="AE372" i="15"/>
  <c r="Q372" i="15"/>
  <c r="AB372" i="15"/>
  <c r="AC372" i="15" s="1"/>
  <c r="AD372" i="15" s="1"/>
  <c r="AF371" i="15"/>
  <c r="AE371" i="15"/>
  <c r="Q371" i="15"/>
  <c r="Y371" i="15" s="1"/>
  <c r="AB371" i="15"/>
  <c r="AC371" i="15" s="1"/>
  <c r="AD371" i="15" s="1"/>
  <c r="AF370" i="15"/>
  <c r="AE370" i="15"/>
  <c r="Q370" i="15"/>
  <c r="X370" i="15" s="1"/>
  <c r="AB370" i="15"/>
  <c r="AC370" i="15" s="1"/>
  <c r="AD370" i="15" s="1"/>
  <c r="AF369" i="15"/>
  <c r="AE369" i="15"/>
  <c r="Q369" i="15"/>
  <c r="X369" i="15" s="1"/>
  <c r="AB369" i="15"/>
  <c r="AC369" i="15" s="1"/>
  <c r="AD369" i="15" s="1"/>
  <c r="AF368" i="15"/>
  <c r="AE368" i="15"/>
  <c r="Q368" i="15"/>
  <c r="AB368" i="15"/>
  <c r="AC368" i="15" s="1"/>
  <c r="AD368" i="15" s="1"/>
  <c r="AF367" i="15"/>
  <c r="AE367" i="15"/>
  <c r="Q367" i="15"/>
  <c r="X367" i="15" s="1"/>
  <c r="AB367" i="15"/>
  <c r="AC367" i="15" s="1"/>
  <c r="AD367" i="15" s="1"/>
  <c r="AF366" i="15"/>
  <c r="AE366" i="15"/>
  <c r="Q366" i="15"/>
  <c r="AB366" i="15"/>
  <c r="AC366" i="15" s="1"/>
  <c r="AD366" i="15" s="1"/>
  <c r="AF365" i="15"/>
  <c r="AE365" i="15"/>
  <c r="Q365" i="15"/>
  <c r="Y365" i="15" s="1"/>
  <c r="AB365" i="15"/>
  <c r="AC365" i="15" s="1"/>
  <c r="AD365" i="15" s="1"/>
  <c r="AF364" i="15"/>
  <c r="AE364" i="15"/>
  <c r="Q364" i="15"/>
  <c r="Y364" i="15" s="1"/>
  <c r="AB364" i="15"/>
  <c r="AC364" i="15" s="1"/>
  <c r="AD364" i="15" s="1"/>
  <c r="AF363" i="15"/>
  <c r="AE363" i="15"/>
  <c r="Q363" i="15"/>
  <c r="X363" i="15" s="1"/>
  <c r="AB363" i="15"/>
  <c r="AC363" i="15" s="1"/>
  <c r="AD363" i="15" s="1"/>
  <c r="AF362" i="15"/>
  <c r="AE362" i="15"/>
  <c r="Q362" i="15"/>
  <c r="X362" i="15" s="1"/>
  <c r="AB362" i="15"/>
  <c r="AC362" i="15" s="1"/>
  <c r="AD362" i="15" s="1"/>
  <c r="AF361" i="15"/>
  <c r="AE361" i="15"/>
  <c r="Q361" i="15"/>
  <c r="Y361" i="15" s="1"/>
  <c r="AB361" i="15"/>
  <c r="AC361" i="15" s="1"/>
  <c r="AD361" i="15" s="1"/>
  <c r="AF360" i="15"/>
  <c r="AE360" i="15"/>
  <c r="Q360" i="15"/>
  <c r="AB360" i="15"/>
  <c r="AC360" i="15" s="1"/>
  <c r="AD360" i="15" s="1"/>
  <c r="AF359" i="15"/>
  <c r="AE359" i="15"/>
  <c r="Q359" i="15"/>
  <c r="X359" i="15" s="1"/>
  <c r="AB359" i="15"/>
  <c r="AC359" i="15" s="1"/>
  <c r="AD359" i="15" s="1"/>
  <c r="AF358" i="15"/>
  <c r="AE358" i="15"/>
  <c r="Q358" i="15"/>
  <c r="AB358" i="15"/>
  <c r="AC358" i="15" s="1"/>
  <c r="AD358" i="15" s="1"/>
  <c r="AF357" i="15"/>
  <c r="AE357" i="15"/>
  <c r="Q357" i="15"/>
  <c r="Y357" i="15" s="1"/>
  <c r="AB357" i="15"/>
  <c r="AC357" i="15" s="1"/>
  <c r="AD357" i="15" s="1"/>
  <c r="AF356" i="15"/>
  <c r="AE356" i="15"/>
  <c r="Q356" i="15"/>
  <c r="Y356" i="15" s="1"/>
  <c r="AB356" i="15"/>
  <c r="AC356" i="15" s="1"/>
  <c r="AD356" i="15" s="1"/>
  <c r="AF355" i="15"/>
  <c r="AE355" i="15"/>
  <c r="Q355" i="15"/>
  <c r="X355" i="15" s="1"/>
  <c r="AB355" i="15"/>
  <c r="AC355" i="15" s="1"/>
  <c r="AD355" i="15" s="1"/>
  <c r="AF354" i="15"/>
  <c r="AE354" i="15"/>
  <c r="Q354" i="15"/>
  <c r="X354" i="15" s="1"/>
  <c r="AB354" i="15"/>
  <c r="AC354" i="15" s="1"/>
  <c r="AD354" i="15" s="1"/>
  <c r="AF353" i="15"/>
  <c r="AE353" i="15"/>
  <c r="Q353" i="15"/>
  <c r="AB353" i="15"/>
  <c r="AC353" i="15" s="1"/>
  <c r="AD353" i="15" s="1"/>
  <c r="AF352" i="15"/>
  <c r="AE352" i="15"/>
  <c r="Q352" i="15"/>
  <c r="AB352" i="15"/>
  <c r="AC352" i="15" s="1"/>
  <c r="AD352" i="15" s="1"/>
  <c r="AF351" i="15"/>
  <c r="AE351" i="15"/>
  <c r="Q351" i="15"/>
  <c r="X351" i="15" s="1"/>
  <c r="AB351" i="15"/>
  <c r="AC351" i="15" s="1"/>
  <c r="AD351" i="15" s="1"/>
  <c r="AF350" i="15"/>
  <c r="AE350" i="15"/>
  <c r="Q350" i="15"/>
  <c r="X350" i="15" s="1"/>
  <c r="AB350" i="15"/>
  <c r="AC350" i="15" s="1"/>
  <c r="AD350" i="15" s="1"/>
  <c r="AF349" i="15"/>
  <c r="AE349" i="15"/>
  <c r="Q349" i="15"/>
  <c r="Y349" i="15" s="1"/>
  <c r="AB349" i="15"/>
  <c r="AC349" i="15" s="1"/>
  <c r="AD349" i="15" s="1"/>
  <c r="AF348" i="15"/>
  <c r="AE348" i="15"/>
  <c r="Q348" i="15"/>
  <c r="AB348" i="15"/>
  <c r="AC348" i="15" s="1"/>
  <c r="AD348" i="15" s="1"/>
  <c r="AF347" i="15"/>
  <c r="AE347" i="15"/>
  <c r="Q347" i="15"/>
  <c r="X347" i="15" s="1"/>
  <c r="AB347" i="15"/>
  <c r="AC347" i="15" s="1"/>
  <c r="AD347" i="15" s="1"/>
  <c r="AF346" i="15"/>
  <c r="AE346" i="15"/>
  <c r="Q346" i="15"/>
  <c r="X346" i="15" s="1"/>
  <c r="AB346" i="15"/>
  <c r="AC346" i="15" s="1"/>
  <c r="AD346" i="15" s="1"/>
  <c r="AF345" i="15"/>
  <c r="AE345" i="15"/>
  <c r="Q345" i="15"/>
  <c r="AB345" i="15"/>
  <c r="AC345" i="15" s="1"/>
  <c r="AD345" i="15" s="1"/>
  <c r="AF344" i="15"/>
  <c r="AE344" i="15"/>
  <c r="Q344" i="15"/>
  <c r="Y344" i="15" s="1"/>
  <c r="AB344" i="15"/>
  <c r="AC344" i="15" s="1"/>
  <c r="AD344" i="15" s="1"/>
  <c r="AF343" i="15"/>
  <c r="AE343" i="15"/>
  <c r="Q343" i="15"/>
  <c r="X343" i="15" s="1"/>
  <c r="AB343" i="15"/>
  <c r="AC343" i="15" s="1"/>
  <c r="AD343" i="15" s="1"/>
  <c r="AF342" i="15"/>
  <c r="AE342" i="15"/>
  <c r="Q342" i="15"/>
  <c r="AB342" i="15"/>
  <c r="AC342" i="15" s="1"/>
  <c r="AD342" i="15" s="1"/>
  <c r="AF341" i="15"/>
  <c r="AE341" i="15"/>
  <c r="Q341" i="15"/>
  <c r="Y341" i="15" s="1"/>
  <c r="AB341" i="15"/>
  <c r="AC341" i="15" s="1"/>
  <c r="AD341" i="15" s="1"/>
  <c r="AF340" i="15"/>
  <c r="AE340" i="15"/>
  <c r="Q340" i="15"/>
  <c r="AB340" i="15"/>
  <c r="AC340" i="15" s="1"/>
  <c r="AD340" i="15" s="1"/>
  <c r="AF339" i="15"/>
  <c r="AE339" i="15"/>
  <c r="Q339" i="15"/>
  <c r="X339" i="15" s="1"/>
  <c r="AB339" i="15"/>
  <c r="AC339" i="15" s="1"/>
  <c r="AD339" i="15" s="1"/>
  <c r="AF338" i="15"/>
  <c r="AE338" i="15"/>
  <c r="Q338" i="15"/>
  <c r="X338" i="15" s="1"/>
  <c r="AB338" i="15"/>
  <c r="AC338" i="15" s="1"/>
  <c r="AD338" i="15" s="1"/>
  <c r="AF337" i="15"/>
  <c r="AE337" i="15"/>
  <c r="Q337" i="15"/>
  <c r="Y337" i="15" s="1"/>
  <c r="AB337" i="15"/>
  <c r="AC337" i="15" s="1"/>
  <c r="AD337" i="15" s="1"/>
  <c r="AF336" i="15"/>
  <c r="AE336" i="15"/>
  <c r="Q336" i="15"/>
  <c r="AB336" i="15"/>
  <c r="AC336" i="15" s="1"/>
  <c r="AD336" i="15" s="1"/>
  <c r="AF335" i="15"/>
  <c r="AE335" i="15"/>
  <c r="Q335" i="15"/>
  <c r="X335" i="15" s="1"/>
  <c r="AB335" i="15"/>
  <c r="AC335" i="15" s="1"/>
  <c r="AD335" i="15" s="1"/>
  <c r="AF334" i="15"/>
  <c r="AE334" i="15"/>
  <c r="Q334" i="15"/>
  <c r="AB334" i="15"/>
  <c r="AC334" i="15" s="1"/>
  <c r="AD334" i="15" s="1"/>
  <c r="AF333" i="15"/>
  <c r="AE333" i="15"/>
  <c r="Q333" i="15"/>
  <c r="Y333" i="15" s="1"/>
  <c r="AB333" i="15"/>
  <c r="AC333" i="15" s="1"/>
  <c r="AD333" i="15" s="1"/>
  <c r="AF332" i="15"/>
  <c r="AE332" i="15"/>
  <c r="Q332" i="15"/>
  <c r="Y332" i="15" s="1"/>
  <c r="AB332" i="15"/>
  <c r="AC332" i="15" s="1"/>
  <c r="AD332" i="15" s="1"/>
  <c r="AF331" i="15"/>
  <c r="AE331" i="15"/>
  <c r="Q331" i="15"/>
  <c r="X331" i="15" s="1"/>
  <c r="AB331" i="15"/>
  <c r="AC331" i="15" s="1"/>
  <c r="AD331" i="15" s="1"/>
  <c r="AF330" i="15"/>
  <c r="AE330" i="15"/>
  <c r="Q330" i="15"/>
  <c r="X330" i="15" s="1"/>
  <c r="AB330" i="15"/>
  <c r="AC330" i="15" s="1"/>
  <c r="AD330" i="15" s="1"/>
  <c r="AF329" i="15"/>
  <c r="AE329" i="15"/>
  <c r="Q329" i="15"/>
  <c r="Y329" i="15" s="1"/>
  <c r="AB329" i="15"/>
  <c r="AC329" i="15" s="1"/>
  <c r="AD329" i="15" s="1"/>
  <c r="AF328" i="15"/>
  <c r="AE328" i="15"/>
  <c r="Q328" i="15"/>
  <c r="V328" i="15" s="1"/>
  <c r="AB328" i="15"/>
  <c r="AC328" i="15" s="1"/>
  <c r="AD328" i="15" s="1"/>
  <c r="AF327" i="15"/>
  <c r="AE327" i="15"/>
  <c r="Q327" i="15"/>
  <c r="T327" i="15" s="1"/>
  <c r="AB327" i="15"/>
  <c r="AC327" i="15" s="1"/>
  <c r="AD327" i="15" s="1"/>
  <c r="AF326" i="15"/>
  <c r="AE326" i="15"/>
  <c r="Q326" i="15"/>
  <c r="V326" i="15" s="1"/>
  <c r="AB326" i="15"/>
  <c r="AC326" i="15" s="1"/>
  <c r="AD326" i="15" s="1"/>
  <c r="AF325" i="15"/>
  <c r="AE325" i="15"/>
  <c r="Q325" i="15"/>
  <c r="V325" i="15" s="1"/>
  <c r="AB325" i="15"/>
  <c r="AC325" i="15" s="1"/>
  <c r="AD325" i="15" s="1"/>
  <c r="AF324" i="15"/>
  <c r="AE324" i="15"/>
  <c r="Q324" i="15"/>
  <c r="Z324" i="15" s="1"/>
  <c r="AB324" i="15"/>
  <c r="AC324" i="15" s="1"/>
  <c r="AD324" i="15" s="1"/>
  <c r="AF323" i="15"/>
  <c r="AE323" i="15"/>
  <c r="Q323" i="15"/>
  <c r="V323" i="15" s="1"/>
  <c r="AB323" i="15"/>
  <c r="AC323" i="15" s="1"/>
  <c r="AD323" i="15" s="1"/>
  <c r="AF322" i="15"/>
  <c r="AE322" i="15"/>
  <c r="Q322" i="15"/>
  <c r="AB322" i="15"/>
  <c r="AC322" i="15" s="1"/>
  <c r="AD322" i="15" s="1"/>
  <c r="AF321" i="15"/>
  <c r="AE321" i="15"/>
  <c r="Q321" i="15"/>
  <c r="AB321" i="15"/>
  <c r="AC321" i="15" s="1"/>
  <c r="AD321" i="15" s="1"/>
  <c r="AF320" i="15"/>
  <c r="AE320" i="15"/>
  <c r="Q320" i="15"/>
  <c r="AB320" i="15"/>
  <c r="AC320" i="15" s="1"/>
  <c r="AD320" i="15" s="1"/>
  <c r="AF319" i="15"/>
  <c r="AE319" i="15"/>
  <c r="Q319" i="15"/>
  <c r="AB319" i="15"/>
  <c r="AC319" i="15" s="1"/>
  <c r="AD319" i="15" s="1"/>
  <c r="AF318" i="15"/>
  <c r="AE318" i="15"/>
  <c r="Q318" i="15"/>
  <c r="V318" i="15" s="1"/>
  <c r="AB318" i="15"/>
  <c r="AC318" i="15" s="1"/>
  <c r="AD318" i="15" s="1"/>
  <c r="AF317" i="15"/>
  <c r="AE317" i="15"/>
  <c r="Q317" i="15"/>
  <c r="AB317" i="15"/>
  <c r="AC317" i="15" s="1"/>
  <c r="AD317" i="15" s="1"/>
  <c r="AF316" i="15"/>
  <c r="AE316" i="15"/>
  <c r="Q316" i="15"/>
  <c r="AB316" i="15"/>
  <c r="AC316" i="15" s="1"/>
  <c r="AD316" i="15" s="1"/>
  <c r="AF315" i="15"/>
  <c r="AE315" i="15"/>
  <c r="Q315" i="15"/>
  <c r="V315" i="15" s="1"/>
  <c r="AB315" i="15"/>
  <c r="AC315" i="15" s="1"/>
  <c r="AD315" i="15" s="1"/>
  <c r="AF314" i="15"/>
  <c r="AE314" i="15"/>
  <c r="Q314" i="15"/>
  <c r="X314" i="15" s="1"/>
  <c r="AB314" i="15"/>
  <c r="AC314" i="15" s="1"/>
  <c r="AD314" i="15" s="1"/>
  <c r="AF313" i="15"/>
  <c r="AE313" i="15"/>
  <c r="Q313" i="15"/>
  <c r="Z313" i="15" s="1"/>
  <c r="AB313" i="15"/>
  <c r="AC313" i="15" s="1"/>
  <c r="AD313" i="15" s="1"/>
  <c r="AF312" i="15"/>
  <c r="AE312" i="15"/>
  <c r="Q312" i="15"/>
  <c r="Z312" i="15" s="1"/>
  <c r="AB312" i="15"/>
  <c r="AC312" i="15" s="1"/>
  <c r="AD312" i="15" s="1"/>
  <c r="AF311" i="15"/>
  <c r="AE311" i="15"/>
  <c r="Q311" i="15"/>
  <c r="Y311" i="15" s="1"/>
  <c r="AB311" i="15"/>
  <c r="AC311" i="15" s="1"/>
  <c r="AD311" i="15" s="1"/>
  <c r="AF310" i="15"/>
  <c r="AE310" i="15"/>
  <c r="Q310" i="15"/>
  <c r="Y310" i="15" s="1"/>
  <c r="AB310" i="15"/>
  <c r="AC310" i="15" s="1"/>
  <c r="AD310" i="15" s="1"/>
  <c r="AF309" i="15"/>
  <c r="AE309" i="15"/>
  <c r="Q309" i="15"/>
  <c r="AB309" i="15"/>
  <c r="AC309" i="15" s="1"/>
  <c r="AD309" i="15" s="1"/>
  <c r="AF308" i="15"/>
  <c r="AE308" i="15"/>
  <c r="Q308" i="15"/>
  <c r="U308" i="15" s="1"/>
  <c r="AB308" i="15"/>
  <c r="AC308" i="15" s="1"/>
  <c r="AD308" i="15" s="1"/>
  <c r="AF307" i="15"/>
  <c r="AE307" i="15"/>
  <c r="Q307" i="15"/>
  <c r="X307" i="15" s="1"/>
  <c r="AB307" i="15"/>
  <c r="AC307" i="15" s="1"/>
  <c r="AD307" i="15" s="1"/>
  <c r="AF306" i="15"/>
  <c r="AE306" i="15"/>
  <c r="Q306" i="15"/>
  <c r="Y306" i="15" s="1"/>
  <c r="AB306" i="15"/>
  <c r="AC306" i="15" s="1"/>
  <c r="AD306" i="15" s="1"/>
  <c r="AF305" i="15"/>
  <c r="AE305" i="15"/>
  <c r="Q305" i="15"/>
  <c r="T305" i="15" s="1"/>
  <c r="AB305" i="15"/>
  <c r="AC305" i="15" s="1"/>
  <c r="AD305" i="15" s="1"/>
  <c r="AF304" i="15"/>
  <c r="AE304" i="15"/>
  <c r="Q304" i="15"/>
  <c r="V304" i="15" s="1"/>
  <c r="AB304" i="15"/>
  <c r="AC304" i="15" s="1"/>
  <c r="AD304" i="15" s="1"/>
  <c r="AF303" i="15"/>
  <c r="AE303" i="15"/>
  <c r="Q303" i="15"/>
  <c r="X303" i="15" s="1"/>
  <c r="AB303" i="15"/>
  <c r="AC303" i="15" s="1"/>
  <c r="AD303" i="15" s="1"/>
  <c r="AF302" i="15"/>
  <c r="AE302" i="15"/>
  <c r="Q302" i="15"/>
  <c r="X302" i="15" s="1"/>
  <c r="AB302" i="15"/>
  <c r="AC302" i="15" s="1"/>
  <c r="AD302" i="15" s="1"/>
  <c r="AF301" i="15"/>
  <c r="AE301" i="15"/>
  <c r="Q301" i="15"/>
  <c r="T301" i="15" s="1"/>
  <c r="AB301" i="15"/>
  <c r="AC301" i="15" s="1"/>
  <c r="AD301" i="15" s="1"/>
  <c r="AF300" i="15"/>
  <c r="AE300" i="15"/>
  <c r="Q300" i="15"/>
  <c r="AB300" i="15"/>
  <c r="AC300" i="15" s="1"/>
  <c r="AD300" i="15" s="1"/>
  <c r="AF299" i="15"/>
  <c r="AE299" i="15"/>
  <c r="Q299" i="15"/>
  <c r="X299" i="15" s="1"/>
  <c r="AB299" i="15"/>
  <c r="AC299" i="15" s="1"/>
  <c r="AD299" i="15" s="1"/>
  <c r="AF298" i="15"/>
  <c r="AE298" i="15"/>
  <c r="Q298" i="15"/>
  <c r="AB298" i="15"/>
  <c r="AC298" i="15" s="1"/>
  <c r="AD298" i="15" s="1"/>
  <c r="AF297" i="15"/>
  <c r="AE297" i="15"/>
  <c r="Q297" i="15"/>
  <c r="AB297" i="15"/>
  <c r="AC297" i="15" s="1"/>
  <c r="AD297" i="15" s="1"/>
  <c r="AF296" i="15"/>
  <c r="AE296" i="15"/>
  <c r="Q296" i="15"/>
  <c r="U296" i="15" s="1"/>
  <c r="AB296" i="15"/>
  <c r="AC296" i="15" s="1"/>
  <c r="AD296" i="15" s="1"/>
  <c r="AF295" i="15"/>
  <c r="AE295" i="15"/>
  <c r="Q295" i="15"/>
  <c r="AB295" i="15"/>
  <c r="AC295" i="15" s="1"/>
  <c r="AD295" i="15" s="1"/>
  <c r="AF294" i="15"/>
  <c r="AE294" i="15"/>
  <c r="Q294" i="15"/>
  <c r="X294" i="15" s="1"/>
  <c r="AB294" i="15"/>
  <c r="AC294" i="15" s="1"/>
  <c r="AD294" i="15" s="1"/>
  <c r="AF293" i="15"/>
  <c r="AE293" i="15"/>
  <c r="Q293" i="15"/>
  <c r="AB293" i="15"/>
  <c r="AC293" i="15" s="1"/>
  <c r="AD293" i="15" s="1"/>
  <c r="AF292" i="15"/>
  <c r="AE292" i="15"/>
  <c r="Q292" i="15"/>
  <c r="U292" i="15" s="1"/>
  <c r="AB292" i="15"/>
  <c r="AC292" i="15" s="1"/>
  <c r="AD292" i="15" s="1"/>
  <c r="AF291" i="15"/>
  <c r="AE291" i="15"/>
  <c r="Q291" i="15"/>
  <c r="X291" i="15" s="1"/>
  <c r="AB291" i="15"/>
  <c r="AC291" i="15" s="1"/>
  <c r="AD291" i="15" s="1"/>
  <c r="AF290" i="15"/>
  <c r="AE290" i="15"/>
  <c r="Q290" i="15"/>
  <c r="Y290" i="15" s="1"/>
  <c r="AB290" i="15"/>
  <c r="AC290" i="15" s="1"/>
  <c r="AD290" i="15" s="1"/>
  <c r="AF289" i="15"/>
  <c r="AE289" i="15"/>
  <c r="Q289" i="15"/>
  <c r="T289" i="15" s="1"/>
  <c r="AB289" i="15"/>
  <c r="AC289" i="15" s="1"/>
  <c r="AD289" i="15" s="1"/>
  <c r="AF288" i="15"/>
  <c r="AE288" i="15"/>
  <c r="Q288" i="15"/>
  <c r="AB288" i="15"/>
  <c r="AC288" i="15" s="1"/>
  <c r="AD288" i="15" s="1"/>
  <c r="AF287" i="15"/>
  <c r="AE287" i="15"/>
  <c r="Q287" i="15"/>
  <c r="AB287" i="15"/>
  <c r="AC287" i="15" s="1"/>
  <c r="AD287" i="15" s="1"/>
  <c r="AF286" i="15"/>
  <c r="AE286" i="15"/>
  <c r="Q286" i="15"/>
  <c r="Y286" i="15" s="1"/>
  <c r="AB286" i="15"/>
  <c r="AC286" i="15" s="1"/>
  <c r="AD286" i="15" s="1"/>
  <c r="AF285" i="15"/>
  <c r="AE285" i="15"/>
  <c r="Q285" i="15"/>
  <c r="Z285" i="15" s="1"/>
  <c r="AB285" i="15"/>
  <c r="AC285" i="15" s="1"/>
  <c r="AD285" i="15" s="1"/>
  <c r="AF284" i="15"/>
  <c r="AE284" i="15"/>
  <c r="Q284" i="15"/>
  <c r="Z284" i="15" s="1"/>
  <c r="AB284" i="15"/>
  <c r="AC284" i="15" s="1"/>
  <c r="AD284" i="15" s="1"/>
  <c r="AF283" i="15"/>
  <c r="AE283" i="15"/>
  <c r="Q283" i="15"/>
  <c r="X283" i="15" s="1"/>
  <c r="AB283" i="15"/>
  <c r="AC283" i="15" s="1"/>
  <c r="AD283" i="15" s="1"/>
  <c r="AF282" i="15"/>
  <c r="AE282" i="15"/>
  <c r="Q282" i="15"/>
  <c r="U282" i="15" s="1"/>
  <c r="AB282" i="15"/>
  <c r="AC282" i="15" s="1"/>
  <c r="AD282" i="15" s="1"/>
  <c r="AF281" i="15"/>
  <c r="AE281" i="15"/>
  <c r="Q281" i="15"/>
  <c r="AB281" i="15"/>
  <c r="AC281" i="15" s="1"/>
  <c r="AD281" i="15" s="1"/>
  <c r="AF280" i="15"/>
  <c r="AE280" i="15"/>
  <c r="Q280" i="15"/>
  <c r="Z280" i="15" s="1"/>
  <c r="AB280" i="15"/>
  <c r="AC280" i="15" s="1"/>
  <c r="AD280" i="15" s="1"/>
  <c r="AF279" i="15"/>
  <c r="AE279" i="15"/>
  <c r="Q279" i="15"/>
  <c r="X279" i="15" s="1"/>
  <c r="AB279" i="15"/>
  <c r="AC279" i="15" s="1"/>
  <c r="AD279" i="15" s="1"/>
  <c r="AF278" i="15"/>
  <c r="AE278" i="15"/>
  <c r="Q278" i="15"/>
  <c r="T278" i="15" s="1"/>
  <c r="AB278" i="15"/>
  <c r="AC278" i="15" s="1"/>
  <c r="AD278" i="15" s="1"/>
  <c r="AF277" i="15"/>
  <c r="AE277" i="15"/>
  <c r="Q277" i="15"/>
  <c r="U277" i="15" s="1"/>
  <c r="AB277" i="15"/>
  <c r="AC277" i="15" s="1"/>
  <c r="AD277" i="15" s="1"/>
  <c r="AF276" i="15"/>
  <c r="AE276" i="15"/>
  <c r="Q276" i="15"/>
  <c r="U276" i="15" s="1"/>
  <c r="AB276" i="15"/>
  <c r="AC276" i="15" s="1"/>
  <c r="AD276" i="15" s="1"/>
  <c r="AF275" i="15"/>
  <c r="AE275" i="15"/>
  <c r="Q275" i="15"/>
  <c r="X275" i="15" s="1"/>
  <c r="AB275" i="15"/>
  <c r="AC275" i="15" s="1"/>
  <c r="AD275" i="15" s="1"/>
  <c r="AF274" i="15"/>
  <c r="AE274" i="15"/>
  <c r="Q274" i="15"/>
  <c r="Y274" i="15" s="1"/>
  <c r="AB274" i="15"/>
  <c r="AC274" i="15" s="1"/>
  <c r="AD274" i="15" s="1"/>
  <c r="AF273" i="15"/>
  <c r="AE273" i="15"/>
  <c r="Q273" i="15"/>
  <c r="T273" i="15" s="1"/>
  <c r="AB273" i="15"/>
  <c r="AC273" i="15" s="1"/>
  <c r="AD273" i="15" s="1"/>
  <c r="AF272" i="15"/>
  <c r="AE272" i="15"/>
  <c r="Q272" i="15"/>
  <c r="V272" i="15" s="1"/>
  <c r="AB272" i="15"/>
  <c r="AC272" i="15" s="1"/>
  <c r="AD272" i="15" s="1"/>
  <c r="AF271" i="15"/>
  <c r="AE271" i="15"/>
  <c r="Q271" i="15"/>
  <c r="X271" i="15" s="1"/>
  <c r="AB271" i="15"/>
  <c r="AC271" i="15" s="1"/>
  <c r="AD271" i="15" s="1"/>
  <c r="AF270" i="15"/>
  <c r="AE270" i="15"/>
  <c r="Q270" i="15"/>
  <c r="X270" i="15" s="1"/>
  <c r="AB270" i="15"/>
  <c r="AC270" i="15" s="1"/>
  <c r="AD270" i="15" s="1"/>
  <c r="AF269" i="15"/>
  <c r="AE269" i="15"/>
  <c r="Q269" i="15"/>
  <c r="T269" i="15" s="1"/>
  <c r="AB269" i="15"/>
  <c r="AC269" i="15" s="1"/>
  <c r="AD269" i="15" s="1"/>
  <c r="AF268" i="15"/>
  <c r="AE268" i="15"/>
  <c r="Q268" i="15"/>
  <c r="AB268" i="15"/>
  <c r="AC268" i="15" s="1"/>
  <c r="AD268" i="15" s="1"/>
  <c r="AF267" i="15"/>
  <c r="AE267" i="15"/>
  <c r="Q267" i="15"/>
  <c r="X267" i="15" s="1"/>
  <c r="AB267" i="15"/>
  <c r="AC267" i="15" s="1"/>
  <c r="AD267" i="15" s="1"/>
  <c r="AF266" i="15"/>
  <c r="AE266" i="15"/>
  <c r="Q266" i="15"/>
  <c r="Z266" i="15" s="1"/>
  <c r="AB266" i="15"/>
  <c r="AC266" i="15" s="1"/>
  <c r="AD266" i="15" s="1"/>
  <c r="AF265" i="15"/>
  <c r="AE265" i="15"/>
  <c r="Q265" i="15"/>
  <c r="AB265" i="15"/>
  <c r="AC265" i="15" s="1"/>
  <c r="AD265" i="15" s="1"/>
  <c r="AF264" i="15"/>
  <c r="AE264" i="15"/>
  <c r="Q264" i="15"/>
  <c r="U264" i="15" s="1"/>
  <c r="AB264" i="15"/>
  <c r="AC264" i="15" s="1"/>
  <c r="AD264" i="15" s="1"/>
  <c r="AF263" i="15"/>
  <c r="AE263" i="15"/>
  <c r="Q263" i="15"/>
  <c r="AB263" i="15"/>
  <c r="AC263" i="15" s="1"/>
  <c r="AD263" i="15" s="1"/>
  <c r="AF262" i="15"/>
  <c r="AE262" i="15"/>
  <c r="Q262" i="15"/>
  <c r="R262" i="15" s="1"/>
  <c r="AB262" i="15"/>
  <c r="AC262" i="15" s="1"/>
  <c r="AD262" i="15" s="1"/>
  <c r="AF261" i="15"/>
  <c r="AE261" i="15"/>
  <c r="Q261" i="15"/>
  <c r="AB261" i="15"/>
  <c r="AC261" i="15" s="1"/>
  <c r="AD261" i="15" s="1"/>
  <c r="AF260" i="15"/>
  <c r="AE260" i="15"/>
  <c r="Q260" i="15"/>
  <c r="U260" i="15" s="1"/>
  <c r="AB260" i="15"/>
  <c r="AC260" i="15" s="1"/>
  <c r="AD260" i="15" s="1"/>
  <c r="AF259" i="15"/>
  <c r="AE259" i="15"/>
  <c r="Q259" i="15"/>
  <c r="X259" i="15" s="1"/>
  <c r="AB259" i="15"/>
  <c r="AC259" i="15" s="1"/>
  <c r="AD259" i="15" s="1"/>
  <c r="AF258" i="15"/>
  <c r="AE258" i="15"/>
  <c r="Q258" i="15"/>
  <c r="Y258" i="15" s="1"/>
  <c r="AB258" i="15"/>
  <c r="AC258" i="15" s="1"/>
  <c r="AD258" i="15" s="1"/>
  <c r="AF257" i="15"/>
  <c r="AE257" i="15"/>
  <c r="Q257" i="15"/>
  <c r="T257" i="15" s="1"/>
  <c r="AB257" i="15"/>
  <c r="AC257" i="15" s="1"/>
  <c r="AD257" i="15" s="1"/>
  <c r="AF256" i="15"/>
  <c r="AE256" i="15"/>
  <c r="Q256" i="15"/>
  <c r="Z256" i="15" s="1"/>
  <c r="AB256" i="15"/>
  <c r="AC256" i="15" s="1"/>
  <c r="AD256" i="15" s="1"/>
  <c r="AF255" i="15"/>
  <c r="AE255" i="15"/>
  <c r="Q255" i="15"/>
  <c r="AB255" i="15"/>
  <c r="AC255" i="15" s="1"/>
  <c r="AD255" i="15" s="1"/>
  <c r="AF254" i="15"/>
  <c r="AE254" i="15"/>
  <c r="Q254" i="15"/>
  <c r="X254" i="15" s="1"/>
  <c r="AB254" i="15"/>
  <c r="AC254" i="15" s="1"/>
  <c r="AD254" i="15" s="1"/>
  <c r="AF253" i="15"/>
  <c r="AE253" i="15"/>
  <c r="Q253" i="15"/>
  <c r="AB253" i="15"/>
  <c r="AC253" i="15" s="1"/>
  <c r="AD253" i="15" s="1"/>
  <c r="AF252" i="15"/>
  <c r="AE252" i="15"/>
  <c r="Q252" i="15"/>
  <c r="Z252" i="15" s="1"/>
  <c r="AB252" i="15"/>
  <c r="AC252" i="15" s="1"/>
  <c r="AD252" i="15" s="1"/>
  <c r="AF251" i="15"/>
  <c r="AE251" i="15"/>
  <c r="Q251" i="15"/>
  <c r="X251" i="15" s="1"/>
  <c r="AB251" i="15"/>
  <c r="AC251" i="15" s="1"/>
  <c r="AD251" i="15" s="1"/>
  <c r="AF250" i="15"/>
  <c r="AE250" i="15"/>
  <c r="Q250" i="15"/>
  <c r="U250" i="15" s="1"/>
  <c r="AB250" i="15"/>
  <c r="AC250" i="15" s="1"/>
  <c r="AD250" i="15" s="1"/>
  <c r="AF249" i="15"/>
  <c r="AE249" i="15"/>
  <c r="Q249" i="15"/>
  <c r="Y249" i="15" s="1"/>
  <c r="AB249" i="15"/>
  <c r="AC249" i="15" s="1"/>
  <c r="AD249" i="15" s="1"/>
  <c r="AF248" i="15"/>
  <c r="AE248" i="15"/>
  <c r="Q248" i="15"/>
  <c r="Z248" i="15" s="1"/>
  <c r="AB248" i="15"/>
  <c r="AC248" i="15" s="1"/>
  <c r="AD248" i="15" s="1"/>
  <c r="AF247" i="15"/>
  <c r="AE247" i="15"/>
  <c r="Q247" i="15"/>
  <c r="X247" i="15" s="1"/>
  <c r="AB247" i="15"/>
  <c r="AC247" i="15" s="1"/>
  <c r="AD247" i="15" s="1"/>
  <c r="AF246" i="15"/>
  <c r="AE246" i="15"/>
  <c r="Q246" i="15"/>
  <c r="X246" i="15" s="1"/>
  <c r="AB246" i="15"/>
  <c r="AC246" i="15" s="1"/>
  <c r="AD246" i="15" s="1"/>
  <c r="AF245" i="15"/>
  <c r="AE245" i="15"/>
  <c r="Q245" i="15"/>
  <c r="AB245" i="15"/>
  <c r="AC245" i="15" s="1"/>
  <c r="AD245" i="15" s="1"/>
  <c r="AF244" i="15"/>
  <c r="AE244" i="15"/>
  <c r="Q244" i="15"/>
  <c r="U244" i="15" s="1"/>
  <c r="AB244" i="15"/>
  <c r="AC244" i="15" s="1"/>
  <c r="AD244" i="15" s="1"/>
  <c r="AF243" i="15"/>
  <c r="AE243" i="15"/>
  <c r="Q243" i="15"/>
  <c r="X243" i="15" s="1"/>
  <c r="AB243" i="15"/>
  <c r="AC243" i="15" s="1"/>
  <c r="AD243" i="15" s="1"/>
  <c r="AF242" i="15"/>
  <c r="AE242" i="15"/>
  <c r="Q242" i="15"/>
  <c r="Y242" i="15" s="1"/>
  <c r="AB242" i="15"/>
  <c r="AC242" i="15" s="1"/>
  <c r="AD242" i="15" s="1"/>
  <c r="AF241" i="15"/>
  <c r="AE241" i="15"/>
  <c r="Q241" i="15"/>
  <c r="T241" i="15" s="1"/>
  <c r="AB241" i="15"/>
  <c r="AC241" i="15" s="1"/>
  <c r="AD241" i="15" s="1"/>
  <c r="AF240" i="15"/>
  <c r="AE240" i="15"/>
  <c r="Q240" i="15"/>
  <c r="V240" i="15" s="1"/>
  <c r="AB240" i="15"/>
  <c r="AC240" i="15" s="1"/>
  <c r="AD240" i="15" s="1"/>
  <c r="AF239" i="15"/>
  <c r="AE239" i="15"/>
  <c r="Q239" i="15"/>
  <c r="X239" i="15" s="1"/>
  <c r="AB239" i="15"/>
  <c r="AC239" i="15" s="1"/>
  <c r="AD239" i="15" s="1"/>
  <c r="AF238" i="15"/>
  <c r="AE238" i="15"/>
  <c r="Q238" i="15"/>
  <c r="X238" i="15" s="1"/>
  <c r="AB238" i="15"/>
  <c r="AC238" i="15" s="1"/>
  <c r="AD238" i="15" s="1"/>
  <c r="AF237" i="15"/>
  <c r="AE237" i="15"/>
  <c r="Q237" i="15"/>
  <c r="AB237" i="15"/>
  <c r="AC237" i="15" s="1"/>
  <c r="AD237" i="15" s="1"/>
  <c r="AF236" i="15"/>
  <c r="AE236" i="15"/>
  <c r="Q236" i="15"/>
  <c r="AB236" i="15"/>
  <c r="AC236" i="15" s="1"/>
  <c r="AD236" i="15" s="1"/>
  <c r="AF235" i="15"/>
  <c r="AE235" i="15"/>
  <c r="Q235" i="15"/>
  <c r="X235" i="15" s="1"/>
  <c r="AB235" i="15"/>
  <c r="AC235" i="15" s="1"/>
  <c r="AD235" i="15" s="1"/>
  <c r="AF234" i="15"/>
  <c r="AE234" i="15"/>
  <c r="Q234" i="15"/>
  <c r="AB234" i="15"/>
  <c r="AC234" i="15" s="1"/>
  <c r="AD234" i="15" s="1"/>
  <c r="AF233" i="15"/>
  <c r="AE233" i="15"/>
  <c r="Q233" i="15"/>
  <c r="AB233" i="15"/>
  <c r="AC233" i="15" s="1"/>
  <c r="AD233" i="15" s="1"/>
  <c r="AF232" i="15"/>
  <c r="AE232" i="15"/>
  <c r="Q232" i="15"/>
  <c r="Z232" i="15" s="1"/>
  <c r="AB232" i="15"/>
  <c r="AC232" i="15" s="1"/>
  <c r="AD232" i="15" s="1"/>
  <c r="AF231" i="15"/>
  <c r="AE231" i="15"/>
  <c r="Q231" i="15"/>
  <c r="AB231" i="15"/>
  <c r="AC231" i="15" s="1"/>
  <c r="AD231" i="15" s="1"/>
  <c r="AF230" i="15"/>
  <c r="AE230" i="15"/>
  <c r="Q230" i="15"/>
  <c r="U230" i="15" s="1"/>
  <c r="AB230" i="15"/>
  <c r="AC230" i="15" s="1"/>
  <c r="AD230" i="15" s="1"/>
  <c r="AF229" i="15"/>
  <c r="AE229" i="15"/>
  <c r="Q229" i="15"/>
  <c r="AB229" i="15"/>
  <c r="AC229" i="15" s="1"/>
  <c r="AD229" i="15" s="1"/>
  <c r="AF228" i="15"/>
  <c r="AE228" i="15"/>
  <c r="Q228" i="15"/>
  <c r="U228" i="15" s="1"/>
  <c r="AB228" i="15"/>
  <c r="AC228" i="15" s="1"/>
  <c r="AD228" i="15" s="1"/>
  <c r="AF227" i="15"/>
  <c r="AE227" i="15"/>
  <c r="Q227" i="15"/>
  <c r="X227" i="15" s="1"/>
  <c r="AB227" i="15"/>
  <c r="AC227" i="15" s="1"/>
  <c r="AD227" i="15" s="1"/>
  <c r="AF226" i="15"/>
  <c r="AE226" i="15"/>
  <c r="Q226" i="15"/>
  <c r="T226" i="15" s="1"/>
  <c r="AB226" i="15"/>
  <c r="AC226" i="15" s="1"/>
  <c r="AD226" i="15" s="1"/>
  <c r="AF225" i="15"/>
  <c r="AE225" i="15"/>
  <c r="Q225" i="15"/>
  <c r="T225" i="15" s="1"/>
  <c r="AB225" i="15"/>
  <c r="AC225" i="15" s="1"/>
  <c r="AD225" i="15" s="1"/>
  <c r="AF224" i="15"/>
  <c r="AE224" i="15"/>
  <c r="Q224" i="15"/>
  <c r="T224" i="15" s="1"/>
  <c r="AB224" i="15"/>
  <c r="AC224" i="15" s="1"/>
  <c r="AD224" i="15" s="1"/>
  <c r="AF223" i="15"/>
  <c r="AE223" i="15"/>
  <c r="Q223" i="15"/>
  <c r="X223" i="15" s="1"/>
  <c r="AB223" i="15"/>
  <c r="AC223" i="15" s="1"/>
  <c r="AD223" i="15" s="1"/>
  <c r="AF222" i="15"/>
  <c r="AE222" i="15"/>
  <c r="Q222" i="15"/>
  <c r="T222" i="15" s="1"/>
  <c r="AB222" i="15"/>
  <c r="AC222" i="15" s="1"/>
  <c r="AD222" i="15" s="1"/>
  <c r="AF221" i="15"/>
  <c r="AE221" i="15"/>
  <c r="Q221" i="15"/>
  <c r="T221" i="15" s="1"/>
  <c r="AB221" i="15"/>
  <c r="AC221" i="15" s="1"/>
  <c r="AD221" i="15" s="1"/>
  <c r="AF220" i="15"/>
  <c r="AE220" i="15"/>
  <c r="Q220" i="15"/>
  <c r="AB220" i="15"/>
  <c r="AC220" i="15" s="1"/>
  <c r="AD220" i="15" s="1"/>
  <c r="AF219" i="15"/>
  <c r="AE219" i="15"/>
  <c r="Q219" i="15"/>
  <c r="X219" i="15" s="1"/>
  <c r="AB219" i="15"/>
  <c r="AC219" i="15" s="1"/>
  <c r="AD219" i="15" s="1"/>
  <c r="AF218" i="15"/>
  <c r="AE218" i="15"/>
  <c r="Q218" i="15"/>
  <c r="T218" i="15" s="1"/>
  <c r="AB218" i="15"/>
  <c r="AC218" i="15" s="1"/>
  <c r="AD218" i="15" s="1"/>
  <c r="AF217" i="15"/>
  <c r="AE217" i="15"/>
  <c r="Q217" i="15"/>
  <c r="T217" i="15" s="1"/>
  <c r="AB217" i="15"/>
  <c r="AC217" i="15" s="1"/>
  <c r="AD217" i="15" s="1"/>
  <c r="AF216" i="15"/>
  <c r="AE216" i="15"/>
  <c r="Q216" i="15"/>
  <c r="T216" i="15" s="1"/>
  <c r="AB216" i="15"/>
  <c r="AC216" i="15" s="1"/>
  <c r="AD216" i="15" s="1"/>
  <c r="AF215" i="15"/>
  <c r="AE215" i="15"/>
  <c r="Q215" i="15"/>
  <c r="AB215" i="15"/>
  <c r="AC215" i="15" s="1"/>
  <c r="AD215" i="15" s="1"/>
  <c r="AF214" i="15"/>
  <c r="AE214" i="15"/>
  <c r="Q214" i="15"/>
  <c r="T214" i="15" s="1"/>
  <c r="AB214" i="15"/>
  <c r="AC214" i="15" s="1"/>
  <c r="AD214" i="15" s="1"/>
  <c r="AF213" i="15"/>
  <c r="AE213" i="15"/>
  <c r="Q213" i="15"/>
  <c r="T213" i="15" s="1"/>
  <c r="AB213" i="15"/>
  <c r="AC213" i="15" s="1"/>
  <c r="AD213" i="15" s="1"/>
  <c r="AF212" i="15"/>
  <c r="AE212" i="15"/>
  <c r="Q212" i="15"/>
  <c r="T212" i="15" s="1"/>
  <c r="AB212" i="15"/>
  <c r="AC212" i="15" s="1"/>
  <c r="AD212" i="15" s="1"/>
  <c r="AF211" i="15"/>
  <c r="AE211" i="15"/>
  <c r="Q211" i="15"/>
  <c r="X211" i="15" s="1"/>
  <c r="AB211" i="15"/>
  <c r="AC211" i="15" s="1"/>
  <c r="AD211" i="15" s="1"/>
  <c r="AF210" i="15"/>
  <c r="AE210" i="15"/>
  <c r="Q210" i="15"/>
  <c r="T210" i="15" s="1"/>
  <c r="AB210" i="15"/>
  <c r="AC210" i="15" s="1"/>
  <c r="AD210" i="15" s="1"/>
  <c r="AF209" i="15"/>
  <c r="AE209" i="15"/>
  <c r="Q209" i="15"/>
  <c r="T209" i="15" s="1"/>
  <c r="AB209" i="15"/>
  <c r="AC209" i="15" s="1"/>
  <c r="AD209" i="15" s="1"/>
  <c r="AF208" i="15"/>
  <c r="AE208" i="15"/>
  <c r="Q208" i="15"/>
  <c r="T208" i="15" s="1"/>
  <c r="AB208" i="15"/>
  <c r="AC208" i="15" s="1"/>
  <c r="AD208" i="15" s="1"/>
  <c r="AF207" i="15"/>
  <c r="AE207" i="15"/>
  <c r="Q207" i="15"/>
  <c r="X207" i="15" s="1"/>
  <c r="AB207" i="15"/>
  <c r="AC207" i="15" s="1"/>
  <c r="AD207" i="15" s="1"/>
  <c r="AF206" i="15"/>
  <c r="AE206" i="15"/>
  <c r="Q206" i="15"/>
  <c r="T206" i="15" s="1"/>
  <c r="AB206" i="15"/>
  <c r="AC206" i="15" s="1"/>
  <c r="AD206" i="15" s="1"/>
  <c r="AF205" i="15"/>
  <c r="AE205" i="15"/>
  <c r="Q205" i="15"/>
  <c r="T205" i="15" s="1"/>
  <c r="AB205" i="15"/>
  <c r="AC205" i="15" s="1"/>
  <c r="AD205" i="15" s="1"/>
  <c r="AF204" i="15"/>
  <c r="AE204" i="15"/>
  <c r="Q204" i="15"/>
  <c r="AB204" i="15"/>
  <c r="AC204" i="15" s="1"/>
  <c r="AD204" i="15" s="1"/>
  <c r="AF203" i="15"/>
  <c r="AE203" i="15"/>
  <c r="Q203" i="15"/>
  <c r="X203" i="15" s="1"/>
  <c r="AB203" i="15"/>
  <c r="AC203" i="15" s="1"/>
  <c r="AD203" i="15" s="1"/>
  <c r="AF202" i="15"/>
  <c r="AE202" i="15"/>
  <c r="Q202" i="15"/>
  <c r="T202" i="15" s="1"/>
  <c r="AB202" i="15"/>
  <c r="AC202" i="15" s="1"/>
  <c r="AD202" i="15" s="1"/>
  <c r="AF201" i="15"/>
  <c r="AE201" i="15"/>
  <c r="Q201" i="15"/>
  <c r="T201" i="15" s="1"/>
  <c r="AB201" i="15"/>
  <c r="AC201" i="15" s="1"/>
  <c r="AD201" i="15" s="1"/>
  <c r="AF200" i="15"/>
  <c r="AE200" i="15"/>
  <c r="Q200" i="15"/>
  <c r="T200" i="15" s="1"/>
  <c r="AB200" i="15"/>
  <c r="AC200" i="15" s="1"/>
  <c r="AD200" i="15" s="1"/>
  <c r="AF199" i="15"/>
  <c r="AE199" i="15"/>
  <c r="Q199" i="15"/>
  <c r="AB199" i="15"/>
  <c r="AC199" i="15" s="1"/>
  <c r="AD199" i="15" s="1"/>
  <c r="AF198" i="15"/>
  <c r="AE198" i="15"/>
  <c r="Q198" i="15"/>
  <c r="T198" i="15" s="1"/>
  <c r="AB198" i="15"/>
  <c r="AC198" i="15" s="1"/>
  <c r="AD198" i="15" s="1"/>
  <c r="AF197" i="15"/>
  <c r="AE197" i="15"/>
  <c r="Q197" i="15"/>
  <c r="T197" i="15" s="1"/>
  <c r="AB197" i="15"/>
  <c r="AC197" i="15" s="1"/>
  <c r="AD197" i="15" s="1"/>
  <c r="AF196" i="15"/>
  <c r="AE196" i="15"/>
  <c r="Q196" i="15"/>
  <c r="T196" i="15" s="1"/>
  <c r="AB196" i="15"/>
  <c r="AC196" i="15" s="1"/>
  <c r="AD196" i="15" s="1"/>
  <c r="AF195" i="15"/>
  <c r="AE195" i="15"/>
  <c r="Q195" i="15"/>
  <c r="X195" i="15" s="1"/>
  <c r="AB195" i="15"/>
  <c r="AC195" i="15" s="1"/>
  <c r="AD195" i="15" s="1"/>
  <c r="AF194" i="15"/>
  <c r="AE194" i="15"/>
  <c r="Q194" i="15"/>
  <c r="T194" i="15" s="1"/>
  <c r="AB194" i="15"/>
  <c r="AC194" i="15" s="1"/>
  <c r="AD194" i="15" s="1"/>
  <c r="AF193" i="15"/>
  <c r="AE193" i="15"/>
  <c r="Q193" i="15"/>
  <c r="T193" i="15" s="1"/>
  <c r="AB193" i="15"/>
  <c r="AC193" i="15" s="1"/>
  <c r="AD193" i="15" s="1"/>
  <c r="AF192" i="15"/>
  <c r="AE192" i="15"/>
  <c r="Q192" i="15"/>
  <c r="T192" i="15" s="1"/>
  <c r="AB192" i="15"/>
  <c r="AC192" i="15" s="1"/>
  <c r="AD192" i="15" s="1"/>
  <c r="AF191" i="15"/>
  <c r="AE191" i="15"/>
  <c r="Q191" i="15"/>
  <c r="X191" i="15" s="1"/>
  <c r="AB191" i="15"/>
  <c r="AC191" i="15" s="1"/>
  <c r="AD191" i="15" s="1"/>
  <c r="AF190" i="15"/>
  <c r="AE190" i="15"/>
  <c r="Q190" i="15"/>
  <c r="T190" i="15" s="1"/>
  <c r="AB190" i="15"/>
  <c r="AC190" i="15" s="1"/>
  <c r="AD190" i="15" s="1"/>
  <c r="AF189" i="15"/>
  <c r="AE189" i="15"/>
  <c r="Q189" i="15"/>
  <c r="T189" i="15" s="1"/>
  <c r="AB189" i="15"/>
  <c r="AC189" i="15" s="1"/>
  <c r="AD189" i="15" s="1"/>
  <c r="AF188" i="15"/>
  <c r="AE188" i="15"/>
  <c r="Q188" i="15"/>
  <c r="AB188" i="15"/>
  <c r="AC188" i="15" s="1"/>
  <c r="AD188" i="15" s="1"/>
  <c r="AF187" i="15"/>
  <c r="AE187" i="15"/>
  <c r="Q187" i="15"/>
  <c r="T187" i="15" s="1"/>
  <c r="AB187" i="15"/>
  <c r="AC187" i="15" s="1"/>
  <c r="AD187" i="15" s="1"/>
  <c r="AF186" i="15"/>
  <c r="AE186" i="15"/>
  <c r="Q186" i="15"/>
  <c r="T186" i="15" s="1"/>
  <c r="AB186" i="15"/>
  <c r="AC186" i="15" s="1"/>
  <c r="AD186" i="15" s="1"/>
  <c r="AF185" i="15"/>
  <c r="AE185" i="15"/>
  <c r="Q185" i="15"/>
  <c r="AB185" i="15"/>
  <c r="AC185" i="15" s="1"/>
  <c r="AD185" i="15" s="1"/>
  <c r="AF184" i="15"/>
  <c r="AE184" i="15"/>
  <c r="Q184" i="15"/>
  <c r="T184" i="15" s="1"/>
  <c r="AB184" i="15"/>
  <c r="AC184" i="15" s="1"/>
  <c r="AD184" i="15" s="1"/>
  <c r="AF183" i="15"/>
  <c r="AE183" i="15"/>
  <c r="Q183" i="15"/>
  <c r="AB183" i="15"/>
  <c r="AC183" i="15" s="1"/>
  <c r="AD183" i="15" s="1"/>
  <c r="AF182" i="15"/>
  <c r="AE182" i="15"/>
  <c r="Q182" i="15"/>
  <c r="T182" i="15" s="1"/>
  <c r="AB182" i="15"/>
  <c r="AC182" i="15" s="1"/>
  <c r="AD182" i="15" s="1"/>
  <c r="AF181" i="15"/>
  <c r="AE181" i="15"/>
  <c r="Q181" i="15"/>
  <c r="AB181" i="15"/>
  <c r="AC181" i="15" s="1"/>
  <c r="AD181" i="15" s="1"/>
  <c r="AF180" i="15"/>
  <c r="AE180" i="15"/>
  <c r="Q180" i="15"/>
  <c r="Z180" i="15" s="1"/>
  <c r="AB180" i="15"/>
  <c r="AC180" i="15" s="1"/>
  <c r="AD180" i="15" s="1"/>
  <c r="AF179" i="15"/>
  <c r="AE179" i="15"/>
  <c r="Q179" i="15"/>
  <c r="R179" i="15" s="1"/>
  <c r="AB179" i="15"/>
  <c r="AC179" i="15" s="1"/>
  <c r="AD179" i="15" s="1"/>
  <c r="AF178" i="15"/>
  <c r="AE178" i="15"/>
  <c r="Q178" i="15"/>
  <c r="AB178" i="15"/>
  <c r="AC178" i="15" s="1"/>
  <c r="AD178" i="15" s="1"/>
  <c r="AF177" i="15"/>
  <c r="AE177" i="15"/>
  <c r="Q177" i="15"/>
  <c r="X177" i="15" s="1"/>
  <c r="AB177" i="15"/>
  <c r="AC177" i="15" s="1"/>
  <c r="AD177" i="15" s="1"/>
  <c r="AF176" i="15"/>
  <c r="AE176" i="15"/>
  <c r="Q176" i="15"/>
  <c r="Z176" i="15" s="1"/>
  <c r="AB176" i="15"/>
  <c r="AC176" i="15" s="1"/>
  <c r="AD176" i="15" s="1"/>
  <c r="AF175" i="15"/>
  <c r="AE175" i="15"/>
  <c r="Q175" i="15"/>
  <c r="X175" i="15" s="1"/>
  <c r="AB175" i="15"/>
  <c r="AC175" i="15" s="1"/>
  <c r="AD175" i="15" s="1"/>
  <c r="AF174" i="15"/>
  <c r="AE174" i="15"/>
  <c r="Q174" i="15"/>
  <c r="AB174" i="15"/>
  <c r="AC174" i="15" s="1"/>
  <c r="AD174" i="15" s="1"/>
  <c r="AF173" i="15"/>
  <c r="AE173" i="15"/>
  <c r="Q173" i="15"/>
  <c r="R173" i="15" s="1"/>
  <c r="AB173" i="15"/>
  <c r="AC173" i="15" s="1"/>
  <c r="AD173" i="15" s="1"/>
  <c r="AF172" i="15"/>
  <c r="AE172" i="15"/>
  <c r="Q172" i="15"/>
  <c r="Z172" i="15" s="1"/>
  <c r="AB172" i="15"/>
  <c r="AC172" i="15" s="1"/>
  <c r="AD172" i="15" s="1"/>
  <c r="AF171" i="15"/>
  <c r="AE171" i="15"/>
  <c r="Q171" i="15"/>
  <c r="R171" i="15" s="1"/>
  <c r="AB171" i="15"/>
  <c r="AC171" i="15" s="1"/>
  <c r="AD171" i="15" s="1"/>
  <c r="AF170" i="15"/>
  <c r="AE170" i="15"/>
  <c r="Q170" i="15"/>
  <c r="Y170" i="15" s="1"/>
  <c r="AB170" i="15"/>
  <c r="AC170" i="15" s="1"/>
  <c r="AD170" i="15" s="1"/>
  <c r="AF169" i="15"/>
  <c r="AE169" i="15"/>
  <c r="Q169" i="15"/>
  <c r="T169" i="15" s="1"/>
  <c r="AB169" i="15"/>
  <c r="AC169" i="15" s="1"/>
  <c r="AD169" i="15" s="1"/>
  <c r="AF168" i="15"/>
  <c r="AE168" i="15"/>
  <c r="Q168" i="15"/>
  <c r="Z168" i="15" s="1"/>
  <c r="AB168" i="15"/>
  <c r="AC168" i="15" s="1"/>
  <c r="AD168" i="15" s="1"/>
  <c r="AF167" i="15"/>
  <c r="AE167" i="15"/>
  <c r="Q167" i="15"/>
  <c r="X167" i="15" s="1"/>
  <c r="AB167" i="15"/>
  <c r="AC167" i="15" s="1"/>
  <c r="AD167" i="15" s="1"/>
  <c r="AF166" i="15"/>
  <c r="AE166" i="15"/>
  <c r="Q166" i="15"/>
  <c r="AB166" i="15"/>
  <c r="AC166" i="15" s="1"/>
  <c r="AD166" i="15" s="1"/>
  <c r="AF165" i="15"/>
  <c r="AE165" i="15"/>
  <c r="Q165" i="15"/>
  <c r="AB165" i="15"/>
  <c r="AC165" i="15" s="1"/>
  <c r="AD165" i="15" s="1"/>
  <c r="AF164" i="15"/>
  <c r="AE164" i="15"/>
  <c r="Q164" i="15"/>
  <c r="Z164" i="15" s="1"/>
  <c r="AB164" i="15"/>
  <c r="AC164" i="15" s="1"/>
  <c r="AD164" i="15" s="1"/>
  <c r="AF163" i="15"/>
  <c r="AE163" i="15"/>
  <c r="Q163" i="15"/>
  <c r="R163" i="15" s="1"/>
  <c r="AB163" i="15"/>
  <c r="AC163" i="15" s="1"/>
  <c r="AD163" i="15" s="1"/>
  <c r="AF162" i="15"/>
  <c r="AE162" i="15"/>
  <c r="Q162" i="15"/>
  <c r="Y162" i="15" s="1"/>
  <c r="AB162" i="15"/>
  <c r="AC162" i="15" s="1"/>
  <c r="AD162" i="15" s="1"/>
  <c r="AF161" i="15"/>
  <c r="AE161" i="15"/>
  <c r="Q161" i="15"/>
  <c r="T161" i="15" s="1"/>
  <c r="AB161" i="15"/>
  <c r="AC161" i="15" s="1"/>
  <c r="AD161" i="15" s="1"/>
  <c r="AF160" i="15"/>
  <c r="AE160" i="15"/>
  <c r="Q160" i="15"/>
  <c r="Z160" i="15" s="1"/>
  <c r="AB160" i="15"/>
  <c r="AC160" i="15" s="1"/>
  <c r="AD160" i="15" s="1"/>
  <c r="AF159" i="15"/>
  <c r="AE159" i="15"/>
  <c r="Q159" i="15"/>
  <c r="AB159" i="15"/>
  <c r="AC159" i="15" s="1"/>
  <c r="AD159" i="15" s="1"/>
  <c r="AF158" i="15"/>
  <c r="AE158" i="15"/>
  <c r="Q158" i="15"/>
  <c r="T158" i="15" s="1"/>
  <c r="AB158" i="15"/>
  <c r="AC158" i="15" s="1"/>
  <c r="AD158" i="15" s="1"/>
  <c r="AF157" i="15"/>
  <c r="AE157" i="15"/>
  <c r="Q157" i="15"/>
  <c r="X157" i="15" s="1"/>
  <c r="AB157" i="15"/>
  <c r="AC157" i="15" s="1"/>
  <c r="AD157" i="15" s="1"/>
  <c r="AF156" i="15"/>
  <c r="AE156" i="15"/>
  <c r="Q156" i="15"/>
  <c r="Z156" i="15" s="1"/>
  <c r="AB156" i="15"/>
  <c r="AC156" i="15" s="1"/>
  <c r="AD156" i="15" s="1"/>
  <c r="AF155" i="15"/>
  <c r="AE155" i="15"/>
  <c r="Q155" i="15"/>
  <c r="R155" i="15" s="1"/>
  <c r="AB155" i="15"/>
  <c r="AC155" i="15" s="1"/>
  <c r="AD155" i="15" s="1"/>
  <c r="AF154" i="15"/>
  <c r="AE154" i="15"/>
  <c r="Q154" i="15"/>
  <c r="Y154" i="15" s="1"/>
  <c r="AB154" i="15"/>
  <c r="AC154" i="15" s="1"/>
  <c r="AD154" i="15" s="1"/>
  <c r="AF153" i="15"/>
  <c r="AE153" i="15"/>
  <c r="Q153" i="15"/>
  <c r="Y153" i="15" s="1"/>
  <c r="AB153" i="15"/>
  <c r="AC153" i="15" s="1"/>
  <c r="AD153" i="15" s="1"/>
  <c r="AF152" i="15"/>
  <c r="AE152" i="15"/>
  <c r="Q152" i="15"/>
  <c r="Z152" i="15" s="1"/>
  <c r="AB152" i="15"/>
  <c r="AC152" i="15" s="1"/>
  <c r="AD152" i="15" s="1"/>
  <c r="AF151" i="15"/>
  <c r="AE151" i="15"/>
  <c r="Q151" i="15"/>
  <c r="X151" i="15" s="1"/>
  <c r="AB151" i="15"/>
  <c r="AC151" i="15" s="1"/>
  <c r="AD151" i="15" s="1"/>
  <c r="AF150" i="15"/>
  <c r="AE150" i="15"/>
  <c r="Q150" i="15"/>
  <c r="Y150" i="15" s="1"/>
  <c r="AB150" i="15"/>
  <c r="AC150" i="15" s="1"/>
  <c r="AD150" i="15" s="1"/>
  <c r="AF149" i="15"/>
  <c r="AE149" i="15"/>
  <c r="Q149" i="15"/>
  <c r="AB149" i="15"/>
  <c r="AC149" i="15" s="1"/>
  <c r="AD149" i="15" s="1"/>
  <c r="AF148" i="15"/>
  <c r="AE148" i="15"/>
  <c r="Q148" i="15"/>
  <c r="Z148" i="15" s="1"/>
  <c r="AB148" i="15"/>
  <c r="AC148" i="15" s="1"/>
  <c r="AD148" i="15" s="1"/>
  <c r="AF147" i="15"/>
  <c r="AE147" i="15"/>
  <c r="Q147" i="15"/>
  <c r="R147" i="15" s="1"/>
  <c r="AB147" i="15"/>
  <c r="AC147" i="15" s="1"/>
  <c r="AD147" i="15" s="1"/>
  <c r="AF146" i="15"/>
  <c r="AE146" i="15"/>
  <c r="Q146" i="15"/>
  <c r="AB146" i="15"/>
  <c r="AC146" i="15" s="1"/>
  <c r="AD146" i="15" s="1"/>
  <c r="AF145" i="15"/>
  <c r="AE145" i="15"/>
  <c r="Q145" i="15"/>
  <c r="X145" i="15" s="1"/>
  <c r="AB145" i="15"/>
  <c r="AC145" i="15" s="1"/>
  <c r="AD145" i="15" s="1"/>
  <c r="AF144" i="15"/>
  <c r="AE144" i="15"/>
  <c r="Q144" i="15"/>
  <c r="Z144" i="15" s="1"/>
  <c r="AB144" i="15"/>
  <c r="AC144" i="15" s="1"/>
  <c r="AD144" i="15" s="1"/>
  <c r="AF143" i="15"/>
  <c r="AE143" i="15"/>
  <c r="Q143" i="15"/>
  <c r="X143" i="15" s="1"/>
  <c r="AB143" i="15"/>
  <c r="AC143" i="15" s="1"/>
  <c r="AD143" i="15" s="1"/>
  <c r="AF142" i="15"/>
  <c r="AE142" i="15"/>
  <c r="Q142" i="15"/>
  <c r="AB142" i="15"/>
  <c r="AC142" i="15" s="1"/>
  <c r="AD142" i="15" s="1"/>
  <c r="AF141" i="15"/>
  <c r="AE141" i="15"/>
  <c r="Q141" i="15"/>
  <c r="R141" i="15" s="1"/>
  <c r="AB141" i="15"/>
  <c r="AC141" i="15" s="1"/>
  <c r="AD141" i="15" s="1"/>
  <c r="AF140" i="15"/>
  <c r="AE140" i="15"/>
  <c r="Q140" i="15"/>
  <c r="Z140" i="15" s="1"/>
  <c r="AB140" i="15"/>
  <c r="AC140" i="15" s="1"/>
  <c r="AD140" i="15" s="1"/>
  <c r="AF139" i="15"/>
  <c r="AE139" i="15"/>
  <c r="Q139" i="15"/>
  <c r="R139" i="15" s="1"/>
  <c r="AB139" i="15"/>
  <c r="AC139" i="15" s="1"/>
  <c r="AD139" i="15" s="1"/>
  <c r="AF138" i="15"/>
  <c r="AE138" i="15"/>
  <c r="Q138" i="15"/>
  <c r="Y138" i="15" s="1"/>
  <c r="AB138" i="15"/>
  <c r="AC138" i="15" s="1"/>
  <c r="AD138" i="15" s="1"/>
  <c r="AF137" i="15"/>
  <c r="AE137" i="15"/>
  <c r="Q137" i="15"/>
  <c r="Z137" i="15" s="1"/>
  <c r="AB137" i="15"/>
  <c r="AC137" i="15" s="1"/>
  <c r="AD137" i="15" s="1"/>
  <c r="AF136" i="15"/>
  <c r="AE136" i="15"/>
  <c r="Q136" i="15"/>
  <c r="Z136" i="15" s="1"/>
  <c r="AB136" i="15"/>
  <c r="AC136" i="15" s="1"/>
  <c r="AD136" i="15" s="1"/>
  <c r="AF135" i="15"/>
  <c r="AE135" i="15"/>
  <c r="Q135" i="15"/>
  <c r="X135" i="15" s="1"/>
  <c r="AB135" i="15"/>
  <c r="AC135" i="15" s="1"/>
  <c r="AD135" i="15" s="1"/>
  <c r="AF134" i="15"/>
  <c r="AE134" i="15"/>
  <c r="Q134" i="15"/>
  <c r="Y134" i="15" s="1"/>
  <c r="AB134" i="15"/>
  <c r="AC134" i="15" s="1"/>
  <c r="AD134" i="15" s="1"/>
  <c r="AF133" i="15"/>
  <c r="AE133" i="15"/>
  <c r="Q133" i="15"/>
  <c r="AB133" i="15"/>
  <c r="AC133" i="15" s="1"/>
  <c r="AD133" i="15" s="1"/>
  <c r="AF132" i="15"/>
  <c r="AE132" i="15"/>
  <c r="Q132" i="15"/>
  <c r="Z132" i="15" s="1"/>
  <c r="AB132" i="15"/>
  <c r="AC132" i="15" s="1"/>
  <c r="AD132" i="15" s="1"/>
  <c r="AF131" i="15"/>
  <c r="AE131" i="15"/>
  <c r="Q131" i="15"/>
  <c r="R131" i="15" s="1"/>
  <c r="AB131" i="15"/>
  <c r="AC131" i="15" s="1"/>
  <c r="AD131" i="15" s="1"/>
  <c r="AF130" i="15"/>
  <c r="AE130" i="15"/>
  <c r="Q130" i="15"/>
  <c r="Y130" i="15" s="1"/>
  <c r="AB130" i="15"/>
  <c r="AC130" i="15" s="1"/>
  <c r="AD130" i="15" s="1"/>
  <c r="AF129" i="15"/>
  <c r="AE129" i="15"/>
  <c r="Q129" i="15"/>
  <c r="U129" i="15" s="1"/>
  <c r="AB129" i="15"/>
  <c r="AC129" i="15" s="1"/>
  <c r="AD129" i="15" s="1"/>
  <c r="AF128" i="15"/>
  <c r="AE128" i="15"/>
  <c r="Q128" i="15"/>
  <c r="Z128" i="15" s="1"/>
  <c r="AB128" i="15"/>
  <c r="AC128" i="15" s="1"/>
  <c r="AD128" i="15" s="1"/>
  <c r="AF127" i="15"/>
  <c r="AE127" i="15"/>
  <c r="Q127" i="15"/>
  <c r="AB127" i="15"/>
  <c r="AC127" i="15" s="1"/>
  <c r="AD127" i="15" s="1"/>
  <c r="AF126" i="15"/>
  <c r="AE126" i="15"/>
  <c r="Q126" i="15"/>
  <c r="T126" i="15" s="1"/>
  <c r="AB126" i="15"/>
  <c r="AC126" i="15" s="1"/>
  <c r="AD126" i="15" s="1"/>
  <c r="AF125" i="15"/>
  <c r="AE125" i="15"/>
  <c r="Q125" i="15"/>
  <c r="X125" i="15" s="1"/>
  <c r="AB125" i="15"/>
  <c r="AC125" i="15" s="1"/>
  <c r="AD125" i="15" s="1"/>
  <c r="AF124" i="15"/>
  <c r="AE124" i="15"/>
  <c r="Q124" i="15"/>
  <c r="Z124" i="15" s="1"/>
  <c r="AB124" i="15"/>
  <c r="AC124" i="15" s="1"/>
  <c r="AD124" i="15" s="1"/>
  <c r="AF123" i="15"/>
  <c r="AE123" i="15"/>
  <c r="Q123" i="15"/>
  <c r="R123" i="15" s="1"/>
  <c r="AB123" i="15"/>
  <c r="AC123" i="15" s="1"/>
  <c r="AD123" i="15" s="1"/>
  <c r="AF122" i="15"/>
  <c r="AE122" i="15"/>
  <c r="Q122" i="15"/>
  <c r="AB122" i="15"/>
  <c r="AC122" i="15" s="1"/>
  <c r="AD122" i="15" s="1"/>
  <c r="AF121" i="15"/>
  <c r="AE121" i="15"/>
  <c r="Q121" i="15"/>
  <c r="AB121" i="15"/>
  <c r="AC121" i="15" s="1"/>
  <c r="AD121" i="15" s="1"/>
  <c r="AF120" i="15"/>
  <c r="AE120" i="15"/>
  <c r="Q120" i="15"/>
  <c r="Z120" i="15" s="1"/>
  <c r="AB120" i="15"/>
  <c r="AC120" i="15" s="1"/>
  <c r="AD120" i="15" s="1"/>
  <c r="AF119" i="15"/>
  <c r="AE119" i="15"/>
  <c r="Q119" i="15"/>
  <c r="X119" i="15" s="1"/>
  <c r="AB119" i="15"/>
  <c r="AC119" i="15" s="1"/>
  <c r="AD119" i="15" s="1"/>
  <c r="AF118" i="15"/>
  <c r="AE118" i="15"/>
  <c r="Q118" i="15"/>
  <c r="Y118" i="15" s="1"/>
  <c r="AB118" i="15"/>
  <c r="AC118" i="15" s="1"/>
  <c r="AD118" i="15" s="1"/>
  <c r="AF117" i="15"/>
  <c r="AE117" i="15"/>
  <c r="Q117" i="15"/>
  <c r="AB117" i="15"/>
  <c r="AC117" i="15" s="1"/>
  <c r="AD117" i="15" s="1"/>
  <c r="AF116" i="15"/>
  <c r="AE116" i="15"/>
  <c r="Q116" i="15"/>
  <c r="Z116" i="15" s="1"/>
  <c r="AB116" i="15"/>
  <c r="AC116" i="15" s="1"/>
  <c r="AD116" i="15" s="1"/>
  <c r="AF115" i="15"/>
  <c r="AE115" i="15"/>
  <c r="Q115" i="15"/>
  <c r="R115" i="15" s="1"/>
  <c r="AB115" i="15"/>
  <c r="AC115" i="15" s="1"/>
  <c r="AD115" i="15" s="1"/>
  <c r="AF114" i="15"/>
  <c r="AE114" i="15"/>
  <c r="Q114" i="15"/>
  <c r="AB114" i="15"/>
  <c r="AC114" i="15" s="1"/>
  <c r="AD114" i="15" s="1"/>
  <c r="AF113" i="15"/>
  <c r="AE113" i="15"/>
  <c r="Q113" i="15"/>
  <c r="X113" i="15" s="1"/>
  <c r="AB113" i="15"/>
  <c r="AC113" i="15" s="1"/>
  <c r="AD113" i="15" s="1"/>
  <c r="AF112" i="15"/>
  <c r="AE112" i="15"/>
  <c r="Q112" i="15"/>
  <c r="Z112" i="15" s="1"/>
  <c r="AB112" i="15"/>
  <c r="AC112" i="15" s="1"/>
  <c r="AD112" i="15" s="1"/>
  <c r="AF111" i="15"/>
  <c r="AE111" i="15"/>
  <c r="Q111" i="15"/>
  <c r="X111" i="15" s="1"/>
  <c r="AB111" i="15"/>
  <c r="AC111" i="15" s="1"/>
  <c r="AD111" i="15" s="1"/>
  <c r="AF110" i="15"/>
  <c r="AE110" i="15"/>
  <c r="Q110" i="15"/>
  <c r="AB110" i="15"/>
  <c r="AC110" i="15" s="1"/>
  <c r="AD110" i="15" s="1"/>
  <c r="AF109" i="15"/>
  <c r="AE109" i="15"/>
  <c r="Q109" i="15"/>
  <c r="U109" i="15" s="1"/>
  <c r="AB109" i="15"/>
  <c r="AC109" i="15" s="1"/>
  <c r="AD109" i="15" s="1"/>
  <c r="AF108" i="15"/>
  <c r="AE108" i="15"/>
  <c r="Q108" i="15"/>
  <c r="Z108" i="15" s="1"/>
  <c r="AB108" i="15"/>
  <c r="AC108" i="15" s="1"/>
  <c r="AD108" i="15" s="1"/>
  <c r="AF107" i="15"/>
  <c r="AE107" i="15"/>
  <c r="Q107" i="15"/>
  <c r="R107" i="15" s="1"/>
  <c r="AB107" i="15"/>
  <c r="AC107" i="15" s="1"/>
  <c r="AD107" i="15" s="1"/>
  <c r="AF106" i="15"/>
  <c r="AE106" i="15"/>
  <c r="Q106" i="15"/>
  <c r="Y106" i="15" s="1"/>
  <c r="AB106" i="15"/>
  <c r="AC106" i="15" s="1"/>
  <c r="AD106" i="15" s="1"/>
  <c r="AF105" i="15"/>
  <c r="AE105" i="15"/>
  <c r="Q105" i="15"/>
  <c r="AB105" i="15"/>
  <c r="AC105" i="15" s="1"/>
  <c r="AD105" i="15" s="1"/>
  <c r="AF104" i="15"/>
  <c r="AE104" i="15"/>
  <c r="Q104" i="15"/>
  <c r="Z104" i="15" s="1"/>
  <c r="AB104" i="15"/>
  <c r="AC104" i="15" s="1"/>
  <c r="AD104" i="15" s="1"/>
  <c r="AF103" i="15"/>
  <c r="AE103" i="15"/>
  <c r="Q103" i="15"/>
  <c r="X103" i="15" s="1"/>
  <c r="AB103" i="15"/>
  <c r="AC103" i="15" s="1"/>
  <c r="AD103" i="15" s="1"/>
  <c r="AF102" i="15"/>
  <c r="AE102" i="15"/>
  <c r="Q102" i="15"/>
  <c r="Y102" i="15" s="1"/>
  <c r="AB102" i="15"/>
  <c r="AC102" i="15" s="1"/>
  <c r="AD102" i="15" s="1"/>
  <c r="AF101" i="15"/>
  <c r="AE101" i="15"/>
  <c r="Q101" i="15"/>
  <c r="AB101" i="15"/>
  <c r="AC101" i="15" s="1"/>
  <c r="AD101" i="15" s="1"/>
  <c r="AF100" i="15"/>
  <c r="AE100" i="15"/>
  <c r="Q100" i="15"/>
  <c r="Z100" i="15" s="1"/>
  <c r="AB100" i="15"/>
  <c r="AC100" i="15" s="1"/>
  <c r="AD100" i="15" s="1"/>
  <c r="AF99" i="15"/>
  <c r="AE99" i="15"/>
  <c r="Q99" i="15"/>
  <c r="R99" i="15" s="1"/>
  <c r="AB99" i="15"/>
  <c r="AC99" i="15" s="1"/>
  <c r="AD99" i="15" s="1"/>
  <c r="AF98" i="15"/>
  <c r="AE98" i="15"/>
  <c r="Q98" i="15"/>
  <c r="Y98" i="15" s="1"/>
  <c r="AB98" i="15"/>
  <c r="AC98" i="15" s="1"/>
  <c r="AD98" i="15" s="1"/>
  <c r="AF97" i="15"/>
  <c r="AE97" i="15"/>
  <c r="Q97" i="15"/>
  <c r="Z97" i="15" s="1"/>
  <c r="AB97" i="15"/>
  <c r="AC97" i="15" s="1"/>
  <c r="AD97" i="15" s="1"/>
  <c r="AF96" i="15"/>
  <c r="AE96" i="15"/>
  <c r="Q96" i="15"/>
  <c r="Z96" i="15" s="1"/>
  <c r="AB96" i="15"/>
  <c r="AC96" i="15" s="1"/>
  <c r="AD96" i="15" s="1"/>
  <c r="AF95" i="15"/>
  <c r="AE95" i="15"/>
  <c r="Q95" i="15"/>
  <c r="AB95" i="15"/>
  <c r="AC95" i="15" s="1"/>
  <c r="AD95" i="15" s="1"/>
  <c r="AF94" i="15"/>
  <c r="AE94" i="15"/>
  <c r="Q94" i="15"/>
  <c r="Y94" i="15" s="1"/>
  <c r="AB94" i="15"/>
  <c r="AC94" i="15" s="1"/>
  <c r="AD94" i="15" s="1"/>
  <c r="AF93" i="15"/>
  <c r="AE93" i="15"/>
  <c r="Q93" i="15"/>
  <c r="R93" i="15" s="1"/>
  <c r="AB93" i="15"/>
  <c r="AC93" i="15" s="1"/>
  <c r="AD93" i="15" s="1"/>
  <c r="AF92" i="15"/>
  <c r="AE92" i="15"/>
  <c r="Q92" i="15"/>
  <c r="Z92" i="15" s="1"/>
  <c r="AB92" i="15"/>
  <c r="AC92" i="15" s="1"/>
  <c r="AD92" i="15" s="1"/>
  <c r="AF91" i="15"/>
  <c r="AE91" i="15"/>
  <c r="Q91" i="15"/>
  <c r="R91" i="15" s="1"/>
  <c r="AB91" i="15"/>
  <c r="AC91" i="15" s="1"/>
  <c r="AD91" i="15" s="1"/>
  <c r="AF90" i="15"/>
  <c r="AE90" i="15"/>
  <c r="Q90" i="15"/>
  <c r="Y90" i="15" s="1"/>
  <c r="AB90" i="15"/>
  <c r="AC90" i="15" s="1"/>
  <c r="AD90" i="15" s="1"/>
  <c r="AF89" i="15"/>
  <c r="AE89" i="15"/>
  <c r="Q89" i="15"/>
  <c r="U89" i="15" s="1"/>
  <c r="AB89" i="15"/>
  <c r="AC89" i="15" s="1"/>
  <c r="AD89" i="15" s="1"/>
  <c r="AF88" i="15"/>
  <c r="AE88" i="15"/>
  <c r="Q88" i="15"/>
  <c r="Z88" i="15" s="1"/>
  <c r="AB88" i="15"/>
  <c r="AC88" i="15" s="1"/>
  <c r="AD88" i="15" s="1"/>
  <c r="AF87" i="15"/>
  <c r="AE87" i="15"/>
  <c r="Q87" i="15"/>
  <c r="X87" i="15" s="1"/>
  <c r="AB87" i="15"/>
  <c r="AC87" i="15" s="1"/>
  <c r="AD87" i="15" s="1"/>
  <c r="AF86" i="15"/>
  <c r="AE86" i="15"/>
  <c r="Q86" i="15"/>
  <c r="Y86" i="15" s="1"/>
  <c r="AB86" i="15"/>
  <c r="AC86" i="15" s="1"/>
  <c r="AD86" i="15" s="1"/>
  <c r="AF85" i="15"/>
  <c r="AE85" i="15"/>
  <c r="Q85" i="15"/>
  <c r="U85" i="15" s="1"/>
  <c r="AB85" i="15"/>
  <c r="AC85" i="15" s="1"/>
  <c r="AD85" i="15" s="1"/>
  <c r="AF84" i="15"/>
  <c r="AE84" i="15"/>
  <c r="Q84" i="15"/>
  <c r="Z84" i="15" s="1"/>
  <c r="AB84" i="15"/>
  <c r="AC84" i="15" s="1"/>
  <c r="AD84" i="15" s="1"/>
  <c r="AF83" i="15"/>
  <c r="AE83" i="15"/>
  <c r="Q83" i="15"/>
  <c r="R83" i="15" s="1"/>
  <c r="AB83" i="15"/>
  <c r="AC83" i="15" s="1"/>
  <c r="AD83" i="15" s="1"/>
  <c r="AF82" i="15"/>
  <c r="AE82" i="15"/>
  <c r="Q82" i="15"/>
  <c r="AB82" i="15"/>
  <c r="AC82" i="15" s="1"/>
  <c r="AD82" i="15" s="1"/>
  <c r="AF81" i="15"/>
  <c r="AE81" i="15"/>
  <c r="Q81" i="15"/>
  <c r="AB81" i="15"/>
  <c r="AC81" i="15" s="1"/>
  <c r="AD81" i="15" s="1"/>
  <c r="AF80" i="15"/>
  <c r="AE80" i="15"/>
  <c r="Q80" i="15"/>
  <c r="Z80" i="15" s="1"/>
  <c r="AB80" i="15"/>
  <c r="AC80" i="15" s="1"/>
  <c r="AD80" i="15" s="1"/>
  <c r="AF79" i="15"/>
  <c r="AE79" i="15"/>
  <c r="Q79" i="15"/>
  <c r="X79" i="15" s="1"/>
  <c r="AB79" i="15"/>
  <c r="AC79" i="15" s="1"/>
  <c r="AD79" i="15" s="1"/>
  <c r="AF78" i="15"/>
  <c r="AE78" i="15"/>
  <c r="Q78" i="15"/>
  <c r="T78" i="15" s="1"/>
  <c r="AB78" i="15"/>
  <c r="AC78" i="15" s="1"/>
  <c r="AD78" i="15" s="1"/>
  <c r="AF77" i="15"/>
  <c r="AE77" i="15"/>
  <c r="Q77" i="15"/>
  <c r="Y77" i="15" s="1"/>
  <c r="AB77" i="15"/>
  <c r="AC77" i="15" s="1"/>
  <c r="AD77" i="15" s="1"/>
  <c r="AF76" i="15"/>
  <c r="AE76" i="15"/>
  <c r="Q76" i="15"/>
  <c r="Z76" i="15" s="1"/>
  <c r="AB76" i="15"/>
  <c r="AC76" i="15" s="1"/>
  <c r="AD76" i="15" s="1"/>
  <c r="AF75" i="15"/>
  <c r="AE75" i="15"/>
  <c r="Q75" i="15"/>
  <c r="R75" i="15" s="1"/>
  <c r="AB75" i="15"/>
  <c r="AC75" i="15" s="1"/>
  <c r="AD75" i="15" s="1"/>
  <c r="AF74" i="15"/>
  <c r="AE74" i="15"/>
  <c r="Q74" i="15"/>
  <c r="Y74" i="15" s="1"/>
  <c r="AB74" i="15"/>
  <c r="AC74" i="15" s="1"/>
  <c r="AD74" i="15" s="1"/>
  <c r="AF73" i="15"/>
  <c r="AE73" i="15"/>
  <c r="Q73" i="15"/>
  <c r="T73" i="15" s="1"/>
  <c r="AB73" i="15"/>
  <c r="AC73" i="15" s="1"/>
  <c r="AD73" i="15" s="1"/>
  <c r="AF72" i="15"/>
  <c r="AE72" i="15"/>
  <c r="Q72" i="15"/>
  <c r="Z72" i="15" s="1"/>
  <c r="AB72" i="15"/>
  <c r="AC72" i="15" s="1"/>
  <c r="AD72" i="15" s="1"/>
  <c r="AF71" i="15"/>
  <c r="AE71" i="15"/>
  <c r="Q71" i="15"/>
  <c r="X71" i="15" s="1"/>
  <c r="AB71" i="15"/>
  <c r="AC71" i="15" s="1"/>
  <c r="AD71" i="15" s="1"/>
  <c r="AF70" i="15"/>
  <c r="AE70" i="15"/>
  <c r="Q70" i="15"/>
  <c r="Y70" i="15" s="1"/>
  <c r="AB70" i="15"/>
  <c r="AC70" i="15" s="1"/>
  <c r="AD70" i="15" s="1"/>
  <c r="AF69" i="15"/>
  <c r="AE69" i="15"/>
  <c r="Q69" i="15"/>
  <c r="AB69" i="15"/>
  <c r="AC69" i="15" s="1"/>
  <c r="AD69" i="15" s="1"/>
  <c r="AF68" i="15"/>
  <c r="AE68" i="15"/>
  <c r="Q68" i="15"/>
  <c r="Z68" i="15" s="1"/>
  <c r="AB68" i="15"/>
  <c r="AC68" i="15" s="1"/>
  <c r="AD68" i="15" s="1"/>
  <c r="AF67" i="15"/>
  <c r="AE67" i="15"/>
  <c r="Q67" i="15"/>
  <c r="R67" i="15" s="1"/>
  <c r="AB67" i="15"/>
  <c r="AC67" i="15" s="1"/>
  <c r="AD67" i="15" s="1"/>
  <c r="AF66" i="15"/>
  <c r="AE66" i="15"/>
  <c r="Q66" i="15"/>
  <c r="Y66" i="15" s="1"/>
  <c r="AB66" i="15"/>
  <c r="AC66" i="15" s="1"/>
  <c r="AD66" i="15" s="1"/>
  <c r="AF65" i="15"/>
  <c r="AE65" i="15"/>
  <c r="Q65" i="15"/>
  <c r="X65" i="15" s="1"/>
  <c r="AB65" i="15"/>
  <c r="AC65" i="15" s="1"/>
  <c r="AD65" i="15" s="1"/>
  <c r="AF64" i="15"/>
  <c r="AE64" i="15"/>
  <c r="Q64" i="15"/>
  <c r="Z64" i="15" s="1"/>
  <c r="AB64" i="15"/>
  <c r="AC64" i="15" s="1"/>
  <c r="AD64" i="15" s="1"/>
  <c r="AF63" i="15"/>
  <c r="AE63" i="15"/>
  <c r="Q63" i="15"/>
  <c r="AB63" i="15"/>
  <c r="AC63" i="15" s="1"/>
  <c r="AD63" i="15" s="1"/>
  <c r="AF62" i="15"/>
  <c r="AE62" i="15"/>
  <c r="Q62" i="15"/>
  <c r="Y62" i="15" s="1"/>
  <c r="AB62" i="15"/>
  <c r="AC62" i="15" s="1"/>
  <c r="AD62" i="15" s="1"/>
  <c r="AF61" i="15"/>
  <c r="AE61" i="15"/>
  <c r="Q61" i="15"/>
  <c r="Y61" i="15" s="1"/>
  <c r="AB61" i="15"/>
  <c r="AC61" i="15" s="1"/>
  <c r="AD61" i="15" s="1"/>
  <c r="AF60" i="15"/>
  <c r="AE60" i="15"/>
  <c r="Q60" i="15"/>
  <c r="Z60" i="15" s="1"/>
  <c r="AB60" i="15"/>
  <c r="AC60" i="15" s="1"/>
  <c r="AD60" i="15" s="1"/>
  <c r="AF59" i="15"/>
  <c r="AE59" i="15"/>
  <c r="Q59" i="15"/>
  <c r="R59" i="15" s="1"/>
  <c r="AB59" i="15"/>
  <c r="AC59" i="15" s="1"/>
  <c r="AD59" i="15" s="1"/>
  <c r="AF58" i="15"/>
  <c r="AE58" i="15"/>
  <c r="Q58" i="15"/>
  <c r="Y58" i="15" s="1"/>
  <c r="AB58" i="15"/>
  <c r="AC58" i="15" s="1"/>
  <c r="AD58" i="15" s="1"/>
  <c r="AF57" i="15"/>
  <c r="AE57" i="15"/>
  <c r="Q57" i="15"/>
  <c r="Y57" i="15" s="1"/>
  <c r="AB57" i="15"/>
  <c r="AC57" i="15" s="1"/>
  <c r="AD57" i="15" s="1"/>
  <c r="AF56" i="15"/>
  <c r="AE56" i="15"/>
  <c r="Q56" i="15"/>
  <c r="Z56" i="15" s="1"/>
  <c r="AB56" i="15"/>
  <c r="AC56" i="15" s="1"/>
  <c r="AD56" i="15" s="1"/>
  <c r="AF55" i="15"/>
  <c r="AE55" i="15"/>
  <c r="Q55" i="15"/>
  <c r="X55" i="15" s="1"/>
  <c r="AB55" i="15"/>
  <c r="AC55" i="15" s="1"/>
  <c r="AD55" i="15" s="1"/>
  <c r="AF54" i="15"/>
  <c r="AE54" i="15"/>
  <c r="Q54" i="15"/>
  <c r="T54" i="15" s="1"/>
  <c r="AB54" i="15"/>
  <c r="AC54" i="15" s="1"/>
  <c r="AD54" i="15" s="1"/>
  <c r="AF53" i="15"/>
  <c r="AE53" i="15"/>
  <c r="Q53" i="15"/>
  <c r="AB53" i="15"/>
  <c r="AC53" i="15" s="1"/>
  <c r="AD53" i="15" s="1"/>
  <c r="AF52" i="15"/>
  <c r="AE52" i="15"/>
  <c r="Q52" i="15"/>
  <c r="Z52" i="15" s="1"/>
  <c r="AB52" i="15"/>
  <c r="AC52" i="15" s="1"/>
  <c r="AD52" i="15" s="1"/>
  <c r="AF51" i="15"/>
  <c r="AE51" i="15"/>
  <c r="Q51" i="15"/>
  <c r="R51" i="15" s="1"/>
  <c r="AB51" i="15"/>
  <c r="AC51" i="15" s="1"/>
  <c r="AD51" i="15" s="1"/>
  <c r="AF50" i="15"/>
  <c r="AE50" i="15"/>
  <c r="Q50" i="15"/>
  <c r="AB50" i="15"/>
  <c r="AC50" i="15" s="1"/>
  <c r="AD50" i="15" s="1"/>
  <c r="AF49" i="15"/>
  <c r="AE49" i="15"/>
  <c r="Q49" i="15"/>
  <c r="Y49" i="15" s="1"/>
  <c r="AB49" i="15"/>
  <c r="AC49" i="15" s="1"/>
  <c r="AD49" i="15" s="1"/>
  <c r="AF48" i="15"/>
  <c r="AE48" i="15"/>
  <c r="Q48" i="15"/>
  <c r="Z48" i="15" s="1"/>
  <c r="AB48" i="15"/>
  <c r="AC48" i="15" s="1"/>
  <c r="AD48" i="15" s="1"/>
  <c r="AF47" i="15"/>
  <c r="AE47" i="15"/>
  <c r="Q47" i="15"/>
  <c r="X47" i="15" s="1"/>
  <c r="AB47" i="15"/>
  <c r="AC47" i="15" s="1"/>
  <c r="AD47" i="15" s="1"/>
  <c r="AF46" i="15"/>
  <c r="AE46" i="15"/>
  <c r="Q46" i="15"/>
  <c r="T46" i="15" s="1"/>
  <c r="AB46" i="15"/>
  <c r="AC46" i="15" s="1"/>
  <c r="AD46" i="15" s="1"/>
  <c r="AF45" i="15"/>
  <c r="AE45" i="15"/>
  <c r="Q45" i="15"/>
  <c r="AB45" i="15"/>
  <c r="AC45" i="15" s="1"/>
  <c r="AD45" i="15" s="1"/>
  <c r="AF44" i="15"/>
  <c r="AE44" i="15"/>
  <c r="Q44" i="15"/>
  <c r="Z44" i="15" s="1"/>
  <c r="AB44" i="15"/>
  <c r="AC44" i="15" s="1"/>
  <c r="AD44" i="15" s="1"/>
  <c r="AF43" i="15"/>
  <c r="AE43" i="15"/>
  <c r="Q43" i="15"/>
  <c r="R43" i="15" s="1"/>
  <c r="AB43" i="15"/>
  <c r="AC43" i="15" s="1"/>
  <c r="AD43" i="15" s="1"/>
  <c r="AF42" i="15"/>
  <c r="AE42" i="15"/>
  <c r="Q42" i="15"/>
  <c r="Y42" i="15" s="1"/>
  <c r="AB42" i="15"/>
  <c r="AC42" i="15" s="1"/>
  <c r="AD42" i="15" s="1"/>
  <c r="AF41" i="15"/>
  <c r="AE41" i="15"/>
  <c r="Q41" i="15"/>
  <c r="Y41" i="15" s="1"/>
  <c r="AB41" i="15"/>
  <c r="AC41" i="15" s="1"/>
  <c r="AD41" i="15" s="1"/>
  <c r="AF40" i="15"/>
  <c r="AE40" i="15"/>
  <c r="Q40" i="15"/>
  <c r="Z40" i="15" s="1"/>
  <c r="AB40" i="15"/>
  <c r="AC40" i="15" s="1"/>
  <c r="AD40" i="15" s="1"/>
  <c r="AF39" i="15"/>
  <c r="AE39" i="15"/>
  <c r="Q39" i="15"/>
  <c r="X39" i="15" s="1"/>
  <c r="AB39" i="15"/>
  <c r="AC39" i="15" s="1"/>
  <c r="AD39" i="15" s="1"/>
  <c r="AF38" i="15"/>
  <c r="AE38" i="15"/>
  <c r="Q38" i="15"/>
  <c r="AB38" i="15"/>
  <c r="AC38" i="15" s="1"/>
  <c r="AD38" i="15" s="1"/>
  <c r="AF37" i="15"/>
  <c r="AE37" i="15"/>
  <c r="Q37" i="15"/>
  <c r="U37" i="15" s="1"/>
  <c r="AB37" i="15"/>
  <c r="AC37" i="15" s="1"/>
  <c r="AD37" i="15" s="1"/>
  <c r="AF36" i="15"/>
  <c r="AE36" i="15"/>
  <c r="Q36" i="15"/>
  <c r="Z36" i="15" s="1"/>
  <c r="AB36" i="15"/>
  <c r="AC36" i="15" s="1"/>
  <c r="AD36" i="15" s="1"/>
  <c r="AF35" i="15"/>
  <c r="AE35" i="15"/>
  <c r="Q35" i="15"/>
  <c r="R35" i="15" s="1"/>
  <c r="AB35" i="15"/>
  <c r="AC35" i="15" s="1"/>
  <c r="AD35" i="15" s="1"/>
  <c r="AF34" i="15"/>
  <c r="AE34" i="15"/>
  <c r="Q34" i="15"/>
  <c r="Y34" i="15" s="1"/>
  <c r="AB34" i="15"/>
  <c r="AC34" i="15" s="1"/>
  <c r="AD34" i="15" s="1"/>
  <c r="AF33" i="15"/>
  <c r="AE33" i="15"/>
  <c r="Q33" i="15"/>
  <c r="X33" i="15" s="1"/>
  <c r="AB33" i="15"/>
  <c r="AC33" i="15" s="1"/>
  <c r="AD33" i="15" s="1"/>
  <c r="AF32" i="15"/>
  <c r="AE32" i="15"/>
  <c r="Q32" i="15"/>
  <c r="AB32" i="15"/>
  <c r="AC32" i="15" s="1"/>
  <c r="AD32" i="15" s="1"/>
  <c r="AF31" i="15"/>
  <c r="AE31" i="15"/>
  <c r="Q31" i="15"/>
  <c r="AB31" i="15"/>
  <c r="AC31" i="15" s="1"/>
  <c r="AD31" i="15" s="1"/>
  <c r="AF30" i="15"/>
  <c r="AE30" i="15"/>
  <c r="Q30" i="15"/>
  <c r="T30" i="15" s="1"/>
  <c r="AB30" i="15"/>
  <c r="AC30" i="15" s="1"/>
  <c r="AD30" i="15" s="1"/>
  <c r="AF29" i="15"/>
  <c r="AE29" i="15"/>
  <c r="Q29" i="15"/>
  <c r="Y29" i="15" s="1"/>
  <c r="AB29" i="15"/>
  <c r="AC29" i="15" s="1"/>
  <c r="AD29" i="15" s="1"/>
  <c r="AF28" i="15"/>
  <c r="AE28" i="15"/>
  <c r="Q28" i="15"/>
  <c r="Z28" i="15" s="1"/>
  <c r="AB28" i="15"/>
  <c r="AC28" i="15" s="1"/>
  <c r="AD28" i="15" s="1"/>
  <c r="AF27" i="15"/>
  <c r="AE27" i="15"/>
  <c r="Q27" i="15"/>
  <c r="R27" i="15" s="1"/>
  <c r="AB27" i="15"/>
  <c r="AC27" i="15" s="1"/>
  <c r="AD27" i="15" s="1"/>
  <c r="AF26" i="15"/>
  <c r="AE26" i="15"/>
  <c r="Q26" i="15"/>
  <c r="Y26" i="15" s="1"/>
  <c r="AB26" i="15"/>
  <c r="AC26" i="15" s="1"/>
  <c r="AD26" i="15" s="1"/>
  <c r="AF25" i="15"/>
  <c r="AE25" i="15"/>
  <c r="Q25" i="15"/>
  <c r="Y25" i="15" s="1"/>
  <c r="AB25" i="15"/>
  <c r="AC25" i="15" s="1"/>
  <c r="AD25" i="15" s="1"/>
  <c r="AF24" i="15"/>
  <c r="AE24" i="15"/>
  <c r="Q24" i="15"/>
  <c r="AB24" i="15"/>
  <c r="AC24" i="15" s="1"/>
  <c r="AD24" i="15" s="1"/>
  <c r="AF23" i="15"/>
  <c r="AE23" i="15"/>
  <c r="Q23" i="15"/>
  <c r="X23" i="15" s="1"/>
  <c r="AB23" i="15"/>
  <c r="AC23" i="15" s="1"/>
  <c r="AD23" i="15" s="1"/>
  <c r="AF22" i="15"/>
  <c r="AE22" i="15"/>
  <c r="Q22" i="15"/>
  <c r="T22" i="15" s="1"/>
  <c r="AB22" i="15"/>
  <c r="AC22" i="15" s="1"/>
  <c r="AD22" i="15" s="1"/>
  <c r="AF21" i="15"/>
  <c r="AE21" i="15"/>
  <c r="Q21" i="15"/>
  <c r="R21" i="15" s="1"/>
  <c r="AB21" i="15"/>
  <c r="AC21" i="15" s="1"/>
  <c r="AD21" i="15" s="1"/>
  <c r="AF20" i="15"/>
  <c r="AE20" i="15"/>
  <c r="Q20" i="15"/>
  <c r="Z20" i="15" s="1"/>
  <c r="AB20" i="15"/>
  <c r="AC20" i="15" s="1"/>
  <c r="AD20" i="15" s="1"/>
  <c r="AF19" i="15"/>
  <c r="AE19" i="15"/>
  <c r="Q19" i="15"/>
  <c r="R19" i="15" s="1"/>
  <c r="AB19" i="15"/>
  <c r="AC19" i="15" s="1"/>
  <c r="AD19" i="15" s="1"/>
  <c r="AF18" i="15"/>
  <c r="AE18" i="15"/>
  <c r="Q18" i="15"/>
  <c r="AB18" i="15"/>
  <c r="AC18" i="15" s="1"/>
  <c r="AD18" i="15" s="1"/>
  <c r="AF17" i="15"/>
  <c r="AE17" i="15"/>
  <c r="Q17" i="15"/>
  <c r="AB17" i="15"/>
  <c r="AC17" i="15" s="1"/>
  <c r="AD17" i="15" s="1"/>
  <c r="AF16" i="15"/>
  <c r="AE16" i="15"/>
  <c r="Q16" i="15"/>
  <c r="Z16" i="15" s="1"/>
  <c r="AB16" i="15"/>
  <c r="AC16" i="15" s="1"/>
  <c r="AD16" i="15" s="1"/>
  <c r="AF15" i="15"/>
  <c r="AE15" i="15"/>
  <c r="Q15" i="15"/>
  <c r="X15" i="15" s="1"/>
  <c r="AB15" i="15"/>
  <c r="AC15" i="15" s="1"/>
  <c r="AD15" i="15" s="1"/>
  <c r="AF14" i="15"/>
  <c r="AE14" i="15"/>
  <c r="Q14" i="15"/>
  <c r="T14" i="15" s="1"/>
  <c r="AB14" i="15"/>
  <c r="AC14" i="15" s="1"/>
  <c r="AD14" i="15" s="1"/>
  <c r="AF13" i="15"/>
  <c r="AE13" i="15"/>
  <c r="Q13" i="15"/>
  <c r="X13" i="15" s="1"/>
  <c r="AB13" i="15"/>
  <c r="AC13" i="15" s="1"/>
  <c r="AD13" i="15" s="1"/>
  <c r="AF12" i="15"/>
  <c r="AE12" i="15"/>
  <c r="Q12" i="15"/>
  <c r="AB12" i="15"/>
  <c r="AC12" i="15" s="1"/>
  <c r="AD12" i="15" s="1"/>
  <c r="AF11" i="15"/>
  <c r="AE11" i="15"/>
  <c r="Q11" i="15"/>
  <c r="R11" i="15" s="1"/>
  <c r="AB11" i="15"/>
  <c r="AC11" i="15" s="1"/>
  <c r="AD11" i="15" s="1"/>
  <c r="AF10" i="15"/>
  <c r="AE10" i="15"/>
  <c r="Q10" i="15"/>
  <c r="AB10" i="15"/>
  <c r="AC10" i="15" s="1"/>
  <c r="AD10" i="15" s="1"/>
  <c r="AF9" i="15"/>
  <c r="AE9" i="15"/>
  <c r="Q9" i="15"/>
  <c r="AB9" i="15"/>
  <c r="AC9" i="15" s="1"/>
  <c r="AD9" i="15" s="1"/>
  <c r="AF8" i="15"/>
  <c r="AE8" i="15"/>
  <c r="Q8" i="15"/>
  <c r="AB8" i="15"/>
  <c r="AC8" i="15" s="1"/>
  <c r="AD8" i="15" s="1"/>
  <c r="AF7" i="15"/>
  <c r="AE7" i="15"/>
  <c r="Q7" i="15"/>
  <c r="AB7" i="15"/>
  <c r="AC7" i="15" s="1"/>
  <c r="AD7" i="15" s="1"/>
  <c r="AF5" i="15"/>
  <c r="AE5" i="15"/>
  <c r="Q5" i="15"/>
  <c r="AB5" i="15"/>
  <c r="AC5" i="15" s="1"/>
  <c r="AD5" i="15" s="1"/>
  <c r="AF4" i="15"/>
  <c r="AE4" i="15"/>
  <c r="AB4" i="15"/>
  <c r="AC4" i="15" s="1"/>
  <c r="AD4" i="15" s="1"/>
  <c r="AF3" i="15"/>
  <c r="AE3" i="15"/>
  <c r="AB3" i="15"/>
  <c r="AC3" i="15" s="1"/>
  <c r="AD3" i="15" s="1"/>
  <c r="AF2" i="15"/>
  <c r="AE2" i="15"/>
  <c r="AB2" i="15"/>
  <c r="AC2" i="15" s="1"/>
  <c r="AD2" i="15" s="1"/>
  <c r="H5" i="18"/>
  <c r="G5" i="18"/>
  <c r="F5" i="18"/>
  <c r="E5" i="18"/>
  <c r="D5" i="18"/>
  <c r="C5" i="18"/>
  <c r="A5" i="18"/>
  <c r="C4" i="18"/>
  <c r="D4" i="18" s="1"/>
  <c r="E4" i="18" s="1"/>
  <c r="F4" i="18" s="1"/>
  <c r="G4" i="18" s="1"/>
  <c r="H4" i="18" s="1"/>
  <c r="J4" i="18" s="1"/>
  <c r="W30" i="21" l="1"/>
  <c r="J4" i="21"/>
  <c r="M4" i="21" s="1"/>
  <c r="P4" i="21" s="1"/>
  <c r="S4" i="21" s="1"/>
  <c r="V4" i="21" s="1"/>
  <c r="D4" i="21"/>
  <c r="P15" i="21"/>
  <c r="P27" i="21"/>
  <c r="Y428" i="15"/>
  <c r="U792" i="15"/>
  <c r="U469" i="15"/>
  <c r="T118" i="15"/>
  <c r="S877" i="15"/>
  <c r="T65" i="15"/>
  <c r="R238" i="15"/>
  <c r="R414" i="15"/>
  <c r="T884" i="15"/>
  <c r="R13" i="21"/>
  <c r="U14" i="21"/>
  <c r="N15" i="21"/>
  <c r="R337" i="15"/>
  <c r="K85" i="21"/>
  <c r="F17" i="21"/>
  <c r="K30" i="21"/>
  <c r="U254" i="15"/>
  <c r="S621" i="15"/>
  <c r="T766" i="15"/>
  <c r="V912" i="15"/>
  <c r="R44" i="21"/>
  <c r="S21" i="21"/>
  <c r="R22" i="21"/>
  <c r="U23" i="21"/>
  <c r="I13" i="21"/>
  <c r="L14" i="21"/>
  <c r="R79" i="21"/>
  <c r="S32" i="21"/>
  <c r="T134" i="15"/>
  <c r="AA447" i="15"/>
  <c r="U830" i="15"/>
  <c r="M27" i="21"/>
  <c r="U65" i="15"/>
  <c r="U491" i="15"/>
  <c r="G30" i="21"/>
  <c r="W27" i="21"/>
  <c r="R254" i="15"/>
  <c r="Z381" i="15"/>
  <c r="AA557" i="15"/>
  <c r="AA884" i="15"/>
  <c r="Y37" i="15"/>
  <c r="R909" i="15"/>
  <c r="G32" i="21"/>
  <c r="U173" i="15"/>
  <c r="Y238" i="15"/>
  <c r="T285" i="15"/>
  <c r="V381" i="15"/>
  <c r="L20" i="21"/>
  <c r="Q31" i="21"/>
  <c r="Y30" i="15"/>
  <c r="U103" i="15"/>
  <c r="R403" i="15"/>
  <c r="T162" i="15"/>
  <c r="Z264" i="15"/>
  <c r="X315" i="15"/>
  <c r="R364" i="15"/>
  <c r="R526" i="15"/>
  <c r="S557" i="15"/>
  <c r="Z610" i="15"/>
  <c r="Z294" i="15"/>
  <c r="R341" i="15"/>
  <c r="Z491" i="15"/>
  <c r="U542" i="15"/>
  <c r="S589" i="15"/>
  <c r="S644" i="15"/>
  <c r="S679" i="15"/>
  <c r="W31" i="21"/>
  <c r="R145" i="15"/>
  <c r="T361" i="15"/>
  <c r="Z443" i="15"/>
  <c r="Y542" i="15"/>
  <c r="W644" i="15"/>
  <c r="U683" i="15"/>
  <c r="X736" i="15"/>
  <c r="T868" i="15"/>
  <c r="L4" i="18"/>
  <c r="K4" i="18"/>
  <c r="U77" i="15"/>
  <c r="T350" i="15"/>
  <c r="T369" i="15"/>
  <c r="V389" i="15"/>
  <c r="T405" i="15"/>
  <c r="T417" i="15"/>
  <c r="U432" i="15"/>
  <c r="U451" i="15"/>
  <c r="U463" i="15"/>
  <c r="Z479" i="15"/>
  <c r="S518" i="15"/>
  <c r="Y547" i="15"/>
  <c r="S566" i="15"/>
  <c r="U647" i="15"/>
  <c r="Y716" i="15"/>
  <c r="X744" i="15"/>
  <c r="S783" i="15"/>
  <c r="U15" i="15"/>
  <c r="U57" i="15"/>
  <c r="U87" i="15"/>
  <c r="R125" i="15"/>
  <c r="V232" i="15"/>
  <c r="T246" i="15"/>
  <c r="Y254" i="15"/>
  <c r="V279" i="15"/>
  <c r="U304" i="15"/>
  <c r="R332" i="15"/>
  <c r="V356" i="15"/>
  <c r="V373" i="15"/>
  <c r="R397" i="15"/>
  <c r="V406" i="15"/>
  <c r="Z419" i="15"/>
  <c r="Y438" i="15"/>
  <c r="U455" i="15"/>
  <c r="Z463" i="15"/>
  <c r="U497" i="15"/>
  <c r="U518" i="15"/>
  <c r="W566" i="15"/>
  <c r="Z601" i="15"/>
  <c r="U655" i="15"/>
  <c r="Y671" i="15"/>
  <c r="S699" i="15"/>
  <c r="T734" i="15"/>
  <c r="AA747" i="15"/>
  <c r="U783" i="15"/>
  <c r="T826" i="15"/>
  <c r="W848" i="15"/>
  <c r="X897" i="15"/>
  <c r="R917" i="15"/>
  <c r="Y46" i="15"/>
  <c r="T154" i="15"/>
  <c r="U232" i="15"/>
  <c r="R270" i="15"/>
  <c r="U246" i="15"/>
  <c r="Z397" i="15"/>
  <c r="Z455" i="15"/>
  <c r="Y655" i="15"/>
  <c r="T9" i="15"/>
  <c r="U25" i="15"/>
  <c r="R41" i="15"/>
  <c r="U13" i="15"/>
  <c r="T34" i="15"/>
  <c r="T42" i="15"/>
  <c r="Y54" i="15"/>
  <c r="R65" i="15"/>
  <c r="R85" i="15"/>
  <c r="T102" i="15"/>
  <c r="Z113" i="15"/>
  <c r="Z129" i="15"/>
  <c r="Y141" i="15"/>
  <c r="U151" i="15"/>
  <c r="X184" i="15"/>
  <c r="X196" i="15"/>
  <c r="U203" i="15"/>
  <c r="X216" i="15"/>
  <c r="R230" i="15"/>
  <c r="R246" i="15"/>
  <c r="V252" i="15"/>
  <c r="V264" i="15"/>
  <c r="V303" i="15"/>
  <c r="T315" i="15"/>
  <c r="V329" i="15"/>
  <c r="T338" i="15"/>
  <c r="T346" i="15"/>
  <c r="T356" i="15"/>
  <c r="R361" i="15"/>
  <c r="R365" i="15"/>
  <c r="T373" i="15"/>
  <c r="T378" i="15"/>
  <c r="T389" i="15"/>
  <c r="V397" i="15"/>
  <c r="R405" i="15"/>
  <c r="Z406" i="15"/>
  <c r="V413" i="15"/>
  <c r="V419" i="15"/>
  <c r="R427" i="15"/>
  <c r="S434" i="15"/>
  <c r="R445" i="15"/>
  <c r="S453" i="15"/>
  <c r="U460" i="15"/>
  <c r="W481" i="15"/>
  <c r="S488" i="15"/>
  <c r="V494" i="15"/>
  <c r="R505" i="15"/>
  <c r="AA514" i="15"/>
  <c r="U544" i="15"/>
  <c r="AA560" i="15"/>
  <c r="S573" i="15"/>
  <c r="R586" i="15"/>
  <c r="Z594" i="15"/>
  <c r="S610" i="15"/>
  <c r="R628" i="15"/>
  <c r="T647" i="15"/>
  <c r="S655" i="15"/>
  <c r="U661" i="15"/>
  <c r="U671" i="15"/>
  <c r="T683" i="15"/>
  <c r="T692" i="15"/>
  <c r="Y700" i="15"/>
  <c r="X707" i="15"/>
  <c r="U715" i="15"/>
  <c r="W734" i="15"/>
  <c r="T759" i="15"/>
  <c r="T783" i="15"/>
  <c r="W859" i="15"/>
  <c r="W868" i="15"/>
  <c r="U877" i="15"/>
  <c r="T894" i="15"/>
  <c r="R905" i="15"/>
  <c r="U21" i="15"/>
  <c r="R33" i="15"/>
  <c r="U39" i="15"/>
  <c r="R49" i="15"/>
  <c r="T58" i="15"/>
  <c r="U79" i="15"/>
  <c r="T94" i="15"/>
  <c r="T106" i="15"/>
  <c r="T129" i="15"/>
  <c r="U135" i="15"/>
  <c r="T150" i="15"/>
  <c r="U167" i="15"/>
  <c r="U175" i="15"/>
  <c r="X192" i="15"/>
  <c r="X200" i="15"/>
  <c r="U207" i="15"/>
  <c r="X224" i="15"/>
  <c r="V271" i="15"/>
  <c r="T282" i="15"/>
  <c r="T318" i="15"/>
  <c r="R329" i="15"/>
  <c r="R333" i="15"/>
  <c r="R344" i="15"/>
  <c r="V357" i="15"/>
  <c r="V361" i="15"/>
  <c r="R371" i="15"/>
  <c r="V374" i="15"/>
  <c r="T394" i="15"/>
  <c r="T401" i="15"/>
  <c r="V405" i="15"/>
  <c r="T411" i="15"/>
  <c r="R424" i="15"/>
  <c r="R429" i="15"/>
  <c r="S440" i="15"/>
  <c r="R477" i="15"/>
  <c r="S484" i="15"/>
  <c r="V510" i="15"/>
  <c r="S527" i="15"/>
  <c r="W590" i="15"/>
  <c r="S598" i="15"/>
  <c r="R606" i="15"/>
  <c r="W612" i="15"/>
  <c r="W624" i="15"/>
  <c r="T648" i="15"/>
  <c r="T680" i="15"/>
  <c r="S684" i="15"/>
  <c r="AA697" i="15"/>
  <c r="S707" i="15"/>
  <c r="T712" i="15"/>
  <c r="T727" i="15"/>
  <c r="X755" i="15"/>
  <c r="S769" i="15"/>
  <c r="AA779" i="15"/>
  <c r="T814" i="15"/>
  <c r="S827" i="15"/>
  <c r="X865" i="15"/>
  <c r="R901" i="15"/>
  <c r="Z917" i="15"/>
  <c r="U33" i="15"/>
  <c r="T66" i="15"/>
  <c r="T98" i="15"/>
  <c r="R113" i="15"/>
  <c r="U119" i="15"/>
  <c r="Y158" i="15"/>
  <c r="T170" i="15"/>
  <c r="Z177" i="15"/>
  <c r="U195" i="15"/>
  <c r="U211" i="15"/>
  <c r="U240" i="15"/>
  <c r="U248" i="15"/>
  <c r="T311" i="15"/>
  <c r="X318" i="15"/>
  <c r="T329" i="15"/>
  <c r="V344" i="15"/>
  <c r="R356" i="15"/>
  <c r="Z357" i="15"/>
  <c r="R373" i="15"/>
  <c r="Z374" i="15"/>
  <c r="V411" i="15"/>
  <c r="Z493" i="15"/>
  <c r="Y504" i="15"/>
  <c r="U513" i="15"/>
  <c r="R538" i="15"/>
  <c r="W543" i="15"/>
  <c r="V560" i="15"/>
  <c r="U580" i="15"/>
  <c r="U593" i="15"/>
  <c r="Z598" i="15"/>
  <c r="W607" i="15"/>
  <c r="AA613" i="15"/>
  <c r="U636" i="15"/>
  <c r="S647" i="15"/>
  <c r="X648" i="15"/>
  <c r="T659" i="15"/>
  <c r="S671" i="15"/>
  <c r="S676" i="15"/>
  <c r="S683" i="15"/>
  <c r="Y684" i="15"/>
  <c r="T707" i="15"/>
  <c r="T715" i="15"/>
  <c r="W769" i="15"/>
  <c r="W827" i="15"/>
  <c r="T889" i="15"/>
  <c r="X901" i="15"/>
  <c r="X45" i="15"/>
  <c r="Y45" i="15"/>
  <c r="V529" i="15"/>
  <c r="Y529" i="15"/>
  <c r="U529" i="15"/>
  <c r="U97" i="15"/>
  <c r="X161" i="15"/>
  <c r="U161" i="15"/>
  <c r="U234" i="15"/>
  <c r="T234" i="15"/>
  <c r="Z253" i="15"/>
  <c r="T253" i="15"/>
  <c r="X278" i="15"/>
  <c r="U278" i="15"/>
  <c r="X286" i="15"/>
  <c r="R286" i="15"/>
  <c r="Z296" i="15"/>
  <c r="U298" i="15"/>
  <c r="Z298" i="15"/>
  <c r="T298" i="15"/>
  <c r="Y309" i="15"/>
  <c r="T309" i="15"/>
  <c r="R309" i="15"/>
  <c r="Y316" i="15"/>
  <c r="R316" i="15"/>
  <c r="Y390" i="15"/>
  <c r="Z390" i="15"/>
  <c r="V390" i="15"/>
  <c r="R390" i="15"/>
  <c r="X410" i="15"/>
  <c r="T410" i="15"/>
  <c r="Z421" i="15"/>
  <c r="T421" i="15"/>
  <c r="R421" i="15"/>
  <c r="Y597" i="15"/>
  <c r="V597" i="15"/>
  <c r="V611" i="15"/>
  <c r="S611" i="15"/>
  <c r="AA694" i="15"/>
  <c r="T694" i="15"/>
  <c r="Y703" i="15"/>
  <c r="U703" i="15"/>
  <c r="Y38" i="15"/>
  <c r="T38" i="15"/>
  <c r="Y81" i="15"/>
  <c r="U81" i="15"/>
  <c r="X109" i="15"/>
  <c r="Y109" i="15"/>
  <c r="X117" i="15"/>
  <c r="U117" i="15"/>
  <c r="Y122" i="15"/>
  <c r="T122" i="15"/>
  <c r="X137" i="15"/>
  <c r="T137" i="15"/>
  <c r="U181" i="15"/>
  <c r="T181" i="15"/>
  <c r="Z237" i="15"/>
  <c r="Y237" i="15"/>
  <c r="Y376" i="15"/>
  <c r="V376" i="15"/>
  <c r="T376" i="15"/>
  <c r="R376" i="15"/>
  <c r="X388" i="15"/>
  <c r="T388" i="15"/>
  <c r="X412" i="15"/>
  <c r="T412" i="15"/>
  <c r="AA583" i="15"/>
  <c r="V583" i="15"/>
  <c r="S583" i="15"/>
  <c r="V599" i="15"/>
  <c r="S599" i="15"/>
  <c r="V627" i="15"/>
  <c r="Y627" i="15"/>
  <c r="S627" i="15"/>
  <c r="AA638" i="15"/>
  <c r="W638" i="15"/>
  <c r="U638" i="15"/>
  <c r="T638" i="15"/>
  <c r="Y22" i="15"/>
  <c r="U45" i="15"/>
  <c r="X105" i="15"/>
  <c r="T105" i="15"/>
  <c r="X215" i="15"/>
  <c r="U215" i="15"/>
  <c r="R13" i="15"/>
  <c r="U23" i="15"/>
  <c r="R29" i="15"/>
  <c r="T33" i="15"/>
  <c r="T41" i="15"/>
  <c r="T57" i="15"/>
  <c r="R61" i="15"/>
  <c r="T86" i="15"/>
  <c r="Y93" i="15"/>
  <c r="R105" i="15"/>
  <c r="Y126" i="15"/>
  <c r="X129" i="15"/>
  <c r="R129" i="15"/>
  <c r="T138" i="15"/>
  <c r="X141" i="15"/>
  <c r="U141" i="15"/>
  <c r="Z145" i="15"/>
  <c r="X149" i="15"/>
  <c r="U149" i="15"/>
  <c r="R161" i="15"/>
  <c r="Y166" i="15"/>
  <c r="T166" i="15"/>
  <c r="X173" i="15"/>
  <c r="Y173" i="15"/>
  <c r="R177" i="15"/>
  <c r="U187" i="15"/>
  <c r="T188" i="15"/>
  <c r="X188" i="15"/>
  <c r="X208" i="15"/>
  <c r="U223" i="15"/>
  <c r="Z234" i="15"/>
  <c r="X262" i="15"/>
  <c r="Z262" i="15"/>
  <c r="U266" i="15"/>
  <c r="T266" i="15"/>
  <c r="R278" i="15"/>
  <c r="U280" i="15"/>
  <c r="Y281" i="15"/>
  <c r="U281" i="15"/>
  <c r="U286" i="15"/>
  <c r="R294" i="15"/>
  <c r="Z301" i="15"/>
  <c r="Y301" i="15"/>
  <c r="X334" i="15"/>
  <c r="T334" i="15"/>
  <c r="Y353" i="15"/>
  <c r="R353" i="15"/>
  <c r="Y384" i="15"/>
  <c r="Z384" i="15"/>
  <c r="V384" i="15"/>
  <c r="R384" i="15"/>
  <c r="Y395" i="15"/>
  <c r="R395" i="15"/>
  <c r="Y449" i="15"/>
  <c r="S449" i="15"/>
  <c r="Z456" i="15"/>
  <c r="U456" i="15"/>
  <c r="Z492" i="15"/>
  <c r="U492" i="15"/>
  <c r="W558" i="15"/>
  <c r="Z558" i="15"/>
  <c r="AA567" i="15"/>
  <c r="V567" i="15"/>
  <c r="Y579" i="15"/>
  <c r="S579" i="15"/>
  <c r="R579" i="15"/>
  <c r="S866" i="15"/>
  <c r="W866" i="15"/>
  <c r="U919" i="15"/>
  <c r="V919" i="15"/>
  <c r="X97" i="15"/>
  <c r="T97" i="15"/>
  <c r="X169" i="15"/>
  <c r="Z169" i="15"/>
  <c r="T204" i="15"/>
  <c r="X204" i="15"/>
  <c r="Z245" i="15"/>
  <c r="U245" i="15"/>
  <c r="V288" i="15"/>
  <c r="Z288" i="15"/>
  <c r="V320" i="15"/>
  <c r="X320" i="15"/>
  <c r="R320" i="15"/>
  <c r="Y345" i="15"/>
  <c r="V345" i="15"/>
  <c r="T345" i="15"/>
  <c r="R345" i="15"/>
  <c r="Y360" i="15"/>
  <c r="V360" i="15"/>
  <c r="R360" i="15"/>
  <c r="W618" i="15"/>
  <c r="Z618" i="15"/>
  <c r="S618" i="15"/>
  <c r="T794" i="15"/>
  <c r="AA794" i="15"/>
  <c r="AA840" i="15"/>
  <c r="S840" i="15"/>
  <c r="W840" i="15"/>
  <c r="U840" i="15"/>
  <c r="X858" i="15"/>
  <c r="S858" i="15"/>
  <c r="Y13" i="15"/>
  <c r="T26" i="15"/>
  <c r="Z33" i="15"/>
  <c r="R45" i="15"/>
  <c r="U71" i="15"/>
  <c r="X77" i="15"/>
  <c r="R77" i="15"/>
  <c r="T90" i="15"/>
  <c r="R97" i="15"/>
  <c r="R109" i="15"/>
  <c r="R117" i="15"/>
  <c r="R137" i="15"/>
  <c r="R157" i="15"/>
  <c r="Z161" i="15"/>
  <c r="R169" i="15"/>
  <c r="X181" i="15"/>
  <c r="U191" i="15"/>
  <c r="X199" i="15"/>
  <c r="U199" i="15"/>
  <c r="X212" i="15"/>
  <c r="U219" i="15"/>
  <c r="T220" i="15"/>
  <c r="X220" i="15"/>
  <c r="X230" i="15"/>
  <c r="Z230" i="15"/>
  <c r="T237" i="15"/>
  <c r="T250" i="15"/>
  <c r="V256" i="15"/>
  <c r="U256" i="15"/>
  <c r="Z269" i="15"/>
  <c r="Y269" i="15"/>
  <c r="U272" i="15"/>
  <c r="Z277" i="15"/>
  <c r="T277" i="15"/>
  <c r="Z278" i="15"/>
  <c r="V284" i="15"/>
  <c r="U288" i="15"/>
  <c r="V296" i="15"/>
  <c r="Y340" i="15"/>
  <c r="V340" i="15"/>
  <c r="T340" i="15"/>
  <c r="R340" i="15"/>
  <c r="Y348" i="15"/>
  <c r="R348" i="15"/>
  <c r="X366" i="15"/>
  <c r="T366" i="15"/>
  <c r="Z408" i="15"/>
  <c r="T408" i="15"/>
  <c r="R408" i="15"/>
  <c r="Y489" i="15"/>
  <c r="U489" i="15"/>
  <c r="Z516" i="15"/>
  <c r="U516" i="15"/>
  <c r="Y545" i="15"/>
  <c r="V545" i="15"/>
  <c r="U545" i="15"/>
  <c r="W556" i="15"/>
  <c r="U556" i="15"/>
  <c r="V563" i="15"/>
  <c r="Y563" i="15"/>
  <c r="R563" i="15"/>
  <c r="U574" i="15"/>
  <c r="W574" i="15"/>
  <c r="S574" i="15"/>
  <c r="V341" i="15"/>
  <c r="V371" i="15"/>
  <c r="V403" i="15"/>
  <c r="T414" i="15"/>
  <c r="T424" i="15"/>
  <c r="W434" i="15"/>
  <c r="Z440" i="15"/>
  <c r="W453" i="15"/>
  <c r="U477" i="15"/>
  <c r="Z481" i="15"/>
  <c r="Y484" i="15"/>
  <c r="U526" i="15"/>
  <c r="S586" i="15"/>
  <c r="U589" i="15"/>
  <c r="V593" i="15"/>
  <c r="Y621" i="15"/>
  <c r="W658" i="15"/>
  <c r="U658" i="15"/>
  <c r="U695" i="15"/>
  <c r="T695" i="15"/>
  <c r="U699" i="15"/>
  <c r="Y762" i="15"/>
  <c r="U762" i="15"/>
  <c r="U801" i="15"/>
  <c r="Y801" i="15"/>
  <c r="T842" i="15"/>
  <c r="X842" i="15"/>
  <c r="X861" i="15"/>
  <c r="S861" i="15"/>
  <c r="U861" i="15"/>
  <c r="T861" i="15"/>
  <c r="Z65" i="15"/>
  <c r="Z246" i="15"/>
  <c r="R302" i="15"/>
  <c r="T330" i="15"/>
  <c r="Z341" i="15"/>
  <c r="R349" i="15"/>
  <c r="T354" i="15"/>
  <c r="R357" i="15"/>
  <c r="T362" i="15"/>
  <c r="Z371" i="15"/>
  <c r="R374" i="15"/>
  <c r="R381" i="15"/>
  <c r="R389" i="15"/>
  <c r="T396" i="15"/>
  <c r="Z403" i="15"/>
  <c r="R406" i="15"/>
  <c r="R411" i="15"/>
  <c r="V414" i="15"/>
  <c r="R419" i="15"/>
  <c r="V424" i="15"/>
  <c r="U428" i="15"/>
  <c r="U447" i="15"/>
  <c r="W457" i="15"/>
  <c r="AA466" i="15"/>
  <c r="U479" i="15"/>
  <c r="V482" i="15"/>
  <c r="U485" i="15"/>
  <c r="S493" i="15"/>
  <c r="S496" i="15"/>
  <c r="S504" i="15"/>
  <c r="U517" i="15"/>
  <c r="Y526" i="15"/>
  <c r="R543" i="15"/>
  <c r="R560" i="15"/>
  <c r="S570" i="15"/>
  <c r="U586" i="15"/>
  <c r="S590" i="15"/>
  <c r="S594" i="15"/>
  <c r="R598" i="15"/>
  <c r="V600" i="15"/>
  <c r="U605" i="15"/>
  <c r="R610" i="15"/>
  <c r="R612" i="15"/>
  <c r="R624" i="15"/>
  <c r="U654" i="15"/>
  <c r="AA654" i="15"/>
  <c r="Y658" i="15"/>
  <c r="U666" i="15"/>
  <c r="X675" i="15"/>
  <c r="S675" i="15"/>
  <c r="T687" i="15"/>
  <c r="X695" i="15"/>
  <c r="T704" i="15"/>
  <c r="X719" i="15"/>
  <c r="S719" i="15"/>
  <c r="AA719" i="15"/>
  <c r="AA739" i="15"/>
  <c r="S739" i="15"/>
  <c r="Y739" i="15"/>
  <c r="U739" i="15"/>
  <c r="AA767" i="15"/>
  <c r="S767" i="15"/>
  <c r="Y767" i="15"/>
  <c r="U767" i="15"/>
  <c r="Y809" i="15"/>
  <c r="U809" i="15"/>
  <c r="U850" i="15"/>
  <c r="S850" i="15"/>
  <c r="X850" i="15"/>
  <c r="T850" i="15"/>
  <c r="AA861" i="15"/>
  <c r="T896" i="15"/>
  <c r="U896" i="15"/>
  <c r="T906" i="15"/>
  <c r="V906" i="15"/>
  <c r="Z586" i="15"/>
  <c r="AA670" i="15"/>
  <c r="T670" i="15"/>
  <c r="Y676" i="15"/>
  <c r="W676" i="15"/>
  <c r="X699" i="15"/>
  <c r="T699" i="15"/>
  <c r="U702" i="15"/>
  <c r="T702" i="15"/>
  <c r="Y730" i="15"/>
  <c r="U730" i="15"/>
  <c r="W787" i="15"/>
  <c r="S787" i="15"/>
  <c r="X787" i="15"/>
  <c r="AA837" i="15"/>
  <c r="T837" i="15"/>
  <c r="W837" i="15"/>
  <c r="U837" i="15"/>
  <c r="U854" i="15"/>
  <c r="S854" i="15"/>
  <c r="X854" i="15"/>
  <c r="R898" i="15"/>
  <c r="Y898" i="15"/>
  <c r="AA715" i="15"/>
  <c r="S735" i="15"/>
  <c r="U743" i="15"/>
  <c r="T747" i="15"/>
  <c r="W750" i="15"/>
  <c r="S764" i="15"/>
  <c r="T779" i="15"/>
  <c r="T782" i="15"/>
  <c r="U796" i="15"/>
  <c r="X804" i="15"/>
  <c r="T846" i="15"/>
  <c r="S859" i="15"/>
  <c r="W863" i="15"/>
  <c r="S867" i="15"/>
  <c r="T869" i="15"/>
  <c r="S893" i="15"/>
  <c r="V899" i="15"/>
  <c r="Z907" i="15"/>
  <c r="U911" i="15"/>
  <c r="K32" i="21"/>
  <c r="W32" i="21"/>
  <c r="AA647" i="15"/>
  <c r="AA683" i="15"/>
  <c r="S715" i="15"/>
  <c r="S716" i="15"/>
  <c r="X725" i="15"/>
  <c r="Y735" i="15"/>
  <c r="U753" i="15"/>
  <c r="Y764" i="15"/>
  <c r="AA783" i="15"/>
  <c r="T790" i="15"/>
  <c r="T798" i="15"/>
  <c r="W805" i="15"/>
  <c r="S830" i="15"/>
  <c r="U834" i="15"/>
  <c r="T859" i="15"/>
  <c r="S865" i="15"/>
  <c r="T877" i="15"/>
  <c r="U888" i="15"/>
  <c r="R897" i="15"/>
  <c r="X44" i="21"/>
  <c r="H18" i="21"/>
  <c r="N18" i="21"/>
  <c r="T18" i="21"/>
  <c r="X20" i="21"/>
  <c r="T24" i="21"/>
  <c r="I53" i="21"/>
  <c r="U53" i="21"/>
  <c r="L53" i="21"/>
  <c r="X26" i="21"/>
  <c r="I67" i="21"/>
  <c r="U67" i="21"/>
  <c r="I73" i="21"/>
  <c r="U73" i="21"/>
  <c r="J21" i="21"/>
  <c r="S24" i="21"/>
  <c r="U26" i="21"/>
  <c r="L82" i="21"/>
  <c r="M30" i="21"/>
  <c r="S30" i="21"/>
  <c r="J31" i="21"/>
  <c r="AA877" i="15"/>
  <c r="K21" i="21"/>
  <c r="Q27" i="21"/>
  <c r="F29" i="21"/>
  <c r="R29" i="21"/>
  <c r="F70" i="21"/>
  <c r="R70" i="21"/>
  <c r="R82" i="21"/>
  <c r="X17" i="15"/>
  <c r="T17" i="15"/>
  <c r="Z17" i="15"/>
  <c r="Y18" i="15"/>
  <c r="T18" i="15"/>
  <c r="X53" i="15"/>
  <c r="Y53" i="15"/>
  <c r="X69" i="15"/>
  <c r="R69" i="15"/>
  <c r="X133" i="15"/>
  <c r="Y133" i="15"/>
  <c r="U133" i="15"/>
  <c r="R133" i="15"/>
  <c r="X263" i="15"/>
  <c r="V263" i="15"/>
  <c r="V317" i="15"/>
  <c r="X317" i="15"/>
  <c r="R317" i="15"/>
  <c r="Y321" i="15"/>
  <c r="V321" i="15"/>
  <c r="T321" i="15"/>
  <c r="R321" i="15"/>
  <c r="Y379" i="15"/>
  <c r="V379" i="15"/>
  <c r="T379" i="15"/>
  <c r="R379" i="15"/>
  <c r="Y382" i="15"/>
  <c r="V382" i="15"/>
  <c r="T382" i="15"/>
  <c r="R382" i="15"/>
  <c r="X385" i="15"/>
  <c r="T385" i="15"/>
  <c r="Y392" i="15"/>
  <c r="V392" i="15"/>
  <c r="T392" i="15"/>
  <c r="R392" i="15"/>
  <c r="Y400" i="15"/>
  <c r="Z400" i="15"/>
  <c r="V400" i="15"/>
  <c r="R400" i="15"/>
  <c r="X404" i="15"/>
  <c r="T404" i="15"/>
  <c r="V462" i="15"/>
  <c r="AA462" i="15"/>
  <c r="Z468" i="15"/>
  <c r="Y468" i="15"/>
  <c r="S468" i="15"/>
  <c r="U499" i="15"/>
  <c r="Z499" i="15"/>
  <c r="V499" i="15"/>
  <c r="Z515" i="15"/>
  <c r="V515" i="15"/>
  <c r="U515" i="15"/>
  <c r="W555" i="15"/>
  <c r="Y555" i="15"/>
  <c r="W562" i="15"/>
  <c r="Y562" i="15"/>
  <c r="U562" i="15"/>
  <c r="R562" i="15"/>
  <c r="Y582" i="15"/>
  <c r="U582" i="15"/>
  <c r="W602" i="15"/>
  <c r="Y602" i="15"/>
  <c r="U602" i="15"/>
  <c r="R602" i="15"/>
  <c r="S637" i="15"/>
  <c r="X637" i="15"/>
  <c r="R17" i="15"/>
  <c r="X21" i="15"/>
  <c r="Y21" i="15"/>
  <c r="X37" i="15"/>
  <c r="R37" i="15"/>
  <c r="X41" i="15"/>
  <c r="U41" i="15"/>
  <c r="Z41" i="15"/>
  <c r="U49" i="15"/>
  <c r="R53" i="15"/>
  <c r="U55" i="15"/>
  <c r="X57" i="15"/>
  <c r="Z57" i="15"/>
  <c r="R57" i="15"/>
  <c r="T62" i="15"/>
  <c r="U69" i="15"/>
  <c r="R73" i="15"/>
  <c r="T74" i="15"/>
  <c r="Y78" i="15"/>
  <c r="T89" i="15"/>
  <c r="X93" i="15"/>
  <c r="U93" i="15"/>
  <c r="X95" i="15"/>
  <c r="U95" i="15"/>
  <c r="Y114" i="15"/>
  <c r="T114" i="15"/>
  <c r="Y142" i="15"/>
  <c r="T142" i="15"/>
  <c r="X159" i="15"/>
  <c r="U159" i="15"/>
  <c r="X183" i="15"/>
  <c r="U183" i="15"/>
  <c r="T183" i="15"/>
  <c r="Z229" i="15"/>
  <c r="Y229" i="15"/>
  <c r="U229" i="15"/>
  <c r="T229" i="15"/>
  <c r="Z293" i="15"/>
  <c r="Y293" i="15"/>
  <c r="U293" i="15"/>
  <c r="T293" i="15"/>
  <c r="Z300" i="15"/>
  <c r="V300" i="15"/>
  <c r="Z321" i="15"/>
  <c r="T322" i="15"/>
  <c r="X322" i="15"/>
  <c r="R322" i="15"/>
  <c r="Y336" i="15"/>
  <c r="Z336" i="15"/>
  <c r="V336" i="15"/>
  <c r="R336" i="15"/>
  <c r="X342" i="15"/>
  <c r="T342" i="15"/>
  <c r="Y368" i="15"/>
  <c r="Z368" i="15"/>
  <c r="V368" i="15"/>
  <c r="R368" i="15"/>
  <c r="X372" i="15"/>
  <c r="T372" i="15"/>
  <c r="Z379" i="15"/>
  <c r="X380" i="15"/>
  <c r="T380" i="15"/>
  <c r="Z382" i="15"/>
  <c r="Y387" i="15"/>
  <c r="Z387" i="15"/>
  <c r="V387" i="15"/>
  <c r="R387" i="15"/>
  <c r="Z392" i="15"/>
  <c r="Y416" i="15"/>
  <c r="Z416" i="15"/>
  <c r="V416" i="15"/>
  <c r="R416" i="15"/>
  <c r="Y422" i="15"/>
  <c r="Z422" i="15"/>
  <c r="V422" i="15"/>
  <c r="R422" i="15"/>
  <c r="W433" i="15"/>
  <c r="U433" i="15"/>
  <c r="Y433" i="15"/>
  <c r="R433" i="15"/>
  <c r="Z476" i="15"/>
  <c r="S476" i="15"/>
  <c r="Y476" i="15"/>
  <c r="U476" i="15"/>
  <c r="Z480" i="15"/>
  <c r="U480" i="15"/>
  <c r="Z512" i="15"/>
  <c r="S512" i="15"/>
  <c r="Y512" i="15"/>
  <c r="X231" i="15"/>
  <c r="V231" i="15"/>
  <c r="U17" i="15"/>
  <c r="X25" i="15"/>
  <c r="Z25" i="15"/>
  <c r="R25" i="15"/>
  <c r="U53" i="15"/>
  <c r="X61" i="15"/>
  <c r="U61" i="15"/>
  <c r="X63" i="15"/>
  <c r="U63" i="15"/>
  <c r="Y69" i="15"/>
  <c r="X81" i="15"/>
  <c r="T81" i="15"/>
  <c r="Z81" i="15"/>
  <c r="Y82" i="15"/>
  <c r="T82" i="15"/>
  <c r="X121" i="15"/>
  <c r="U121" i="15"/>
  <c r="T121" i="15"/>
  <c r="Z121" i="15"/>
  <c r="R121" i="15"/>
  <c r="U185" i="15"/>
  <c r="X185" i="15"/>
  <c r="T185" i="15"/>
  <c r="Z236" i="15"/>
  <c r="V236" i="15"/>
  <c r="Z261" i="15"/>
  <c r="Y261" i="15"/>
  <c r="U261" i="15"/>
  <c r="T261" i="15"/>
  <c r="Z268" i="15"/>
  <c r="V268" i="15"/>
  <c r="X287" i="15"/>
  <c r="V287" i="15"/>
  <c r="Y297" i="15"/>
  <c r="U297" i="15"/>
  <c r="Y312" i="15"/>
  <c r="V312" i="15"/>
  <c r="T312" i="15"/>
  <c r="R312" i="15"/>
  <c r="T319" i="15"/>
  <c r="X319" i="15"/>
  <c r="R319" i="15"/>
  <c r="Y324" i="15"/>
  <c r="V324" i="15"/>
  <c r="T324" i="15"/>
  <c r="R324" i="15"/>
  <c r="T420" i="15"/>
  <c r="X420" i="15"/>
  <c r="V507" i="15"/>
  <c r="Z507" i="15"/>
  <c r="U507" i="15"/>
  <c r="Z541" i="15"/>
  <c r="U541" i="15"/>
  <c r="X73" i="15"/>
  <c r="U73" i="15"/>
  <c r="Z73" i="15"/>
  <c r="X89" i="15"/>
  <c r="Z89" i="15"/>
  <c r="R89" i="15"/>
  <c r="Y174" i="15"/>
  <c r="T174" i="15"/>
  <c r="R9" i="15"/>
  <c r="Z9" i="15" s="1"/>
  <c r="T10" i="15"/>
  <c r="Y14" i="15"/>
  <c r="Y17" i="15"/>
  <c r="T25" i="15"/>
  <c r="X29" i="15"/>
  <c r="U29" i="15"/>
  <c r="X31" i="15"/>
  <c r="U31" i="15"/>
  <c r="U47" i="15"/>
  <c r="X49" i="15"/>
  <c r="T49" i="15"/>
  <c r="Z49" i="15"/>
  <c r="Y50" i="15"/>
  <c r="T50" i="15"/>
  <c r="T70" i="15"/>
  <c r="Y73" i="15"/>
  <c r="R81" i="15"/>
  <c r="X85" i="15"/>
  <c r="Y85" i="15"/>
  <c r="Y89" i="15"/>
  <c r="X101" i="15"/>
  <c r="Y101" i="15"/>
  <c r="U101" i="15"/>
  <c r="R101" i="15"/>
  <c r="Y110" i="15"/>
  <c r="T110" i="15"/>
  <c r="Y121" i="15"/>
  <c r="X127" i="15"/>
  <c r="U127" i="15"/>
  <c r="Y146" i="15"/>
  <c r="T146" i="15"/>
  <c r="X153" i="15"/>
  <c r="U153" i="15"/>
  <c r="T153" i="15"/>
  <c r="Z153" i="15"/>
  <c r="R153" i="15"/>
  <c r="X165" i="15"/>
  <c r="Y165" i="15"/>
  <c r="U165" i="15"/>
  <c r="R165" i="15"/>
  <c r="Y178" i="15"/>
  <c r="T178" i="15"/>
  <c r="Y233" i="15"/>
  <c r="U233" i="15"/>
  <c r="X255" i="15"/>
  <c r="V255" i="15"/>
  <c r="Y265" i="15"/>
  <c r="U265" i="15"/>
  <c r="X295" i="15"/>
  <c r="V295" i="15"/>
  <c r="Y313" i="15"/>
  <c r="V313" i="15"/>
  <c r="T313" i="15"/>
  <c r="R313" i="15"/>
  <c r="Y352" i="15"/>
  <c r="Z352" i="15"/>
  <c r="V352" i="15"/>
  <c r="R352" i="15"/>
  <c r="X358" i="15"/>
  <c r="T358" i="15"/>
  <c r="Y398" i="15"/>
  <c r="V398" i="15"/>
  <c r="T398" i="15"/>
  <c r="R398" i="15"/>
  <c r="AA430" i="15"/>
  <c r="Y430" i="15"/>
  <c r="V430" i="15"/>
  <c r="R430" i="15"/>
  <c r="Z435" i="15"/>
  <c r="U435" i="15"/>
  <c r="W461" i="15"/>
  <c r="S461" i="15"/>
  <c r="Y461" i="15"/>
  <c r="U461" i="15"/>
  <c r="R461" i="15"/>
  <c r="Y531" i="15"/>
  <c r="S531" i="15"/>
  <c r="U650" i="15"/>
  <c r="Y650" i="15"/>
  <c r="T650" i="15"/>
  <c r="W686" i="15"/>
  <c r="AA686" i="15"/>
  <c r="U686" i="15"/>
  <c r="T686" i="15"/>
  <c r="Y698" i="15"/>
  <c r="U698" i="15"/>
  <c r="X763" i="15"/>
  <c r="U763" i="15"/>
  <c r="T763" i="15"/>
  <c r="AA763" i="15"/>
  <c r="S763" i="15"/>
  <c r="Y763" i="15"/>
  <c r="T811" i="15"/>
  <c r="W811" i="15"/>
  <c r="S811" i="15"/>
  <c r="Y33" i="15"/>
  <c r="Y65" i="15"/>
  <c r="Y97" i="15"/>
  <c r="U105" i="15"/>
  <c r="T113" i="15"/>
  <c r="Y117" i="15"/>
  <c r="U125" i="15"/>
  <c r="Y129" i="15"/>
  <c r="U137" i="15"/>
  <c r="T145" i="15"/>
  <c r="Y149" i="15"/>
  <c r="U157" i="15"/>
  <c r="Y161" i="15"/>
  <c r="U169" i="15"/>
  <c r="T177" i="15"/>
  <c r="X187" i="15"/>
  <c r="T230" i="15"/>
  <c r="U238" i="15"/>
  <c r="Z240" i="15"/>
  <c r="Y245" i="15"/>
  <c r="Y246" i="15"/>
  <c r="V248" i="15"/>
  <c r="Z250" i="15"/>
  <c r="Y253" i="15"/>
  <c r="T262" i="15"/>
  <c r="U270" i="15"/>
  <c r="Z272" i="15"/>
  <c r="Y277" i="15"/>
  <c r="Y278" i="15"/>
  <c r="V280" i="15"/>
  <c r="Z282" i="15"/>
  <c r="Y285" i="15"/>
  <c r="T294" i="15"/>
  <c r="U302" i="15"/>
  <c r="Z304" i="15"/>
  <c r="V309" i="15"/>
  <c r="T316" i="15"/>
  <c r="Z329" i="15"/>
  <c r="T332" i="15"/>
  <c r="V333" i="15"/>
  <c r="T337" i="15"/>
  <c r="Z340" i="15"/>
  <c r="Z344" i="15"/>
  <c r="Z345" i="15"/>
  <c r="T348" i="15"/>
  <c r="V349" i="15"/>
  <c r="T353" i="15"/>
  <c r="Z356" i="15"/>
  <c r="Z360" i="15"/>
  <c r="Z361" i="15"/>
  <c r="T364" i="15"/>
  <c r="V365" i="15"/>
  <c r="Z373" i="15"/>
  <c r="Z376" i="15"/>
  <c r="Z389" i="15"/>
  <c r="T395" i="15"/>
  <c r="Z405" i="15"/>
  <c r="Y408" i="15"/>
  <c r="V408" i="15"/>
  <c r="Y421" i="15"/>
  <c r="V421" i="15"/>
  <c r="AA443" i="15"/>
  <c r="V443" i="15"/>
  <c r="S445" i="15"/>
  <c r="U449" i="15"/>
  <c r="Z451" i="15"/>
  <c r="Z452" i="15"/>
  <c r="U452" i="15"/>
  <c r="Z457" i="15"/>
  <c r="V471" i="15"/>
  <c r="U471" i="15"/>
  <c r="Y488" i="15"/>
  <c r="W489" i="15"/>
  <c r="R489" i="15"/>
  <c r="Y496" i="15"/>
  <c r="W497" i="15"/>
  <c r="R497" i="15"/>
  <c r="W505" i="15"/>
  <c r="U505" i="15"/>
  <c r="W513" i="15"/>
  <c r="Y513" i="15"/>
  <c r="Y518" i="15"/>
  <c r="R518" i="15"/>
  <c r="W538" i="15"/>
  <c r="U538" i="15"/>
  <c r="W542" i="15"/>
  <c r="Z542" i="15"/>
  <c r="R542" i="15"/>
  <c r="W550" i="15"/>
  <c r="S550" i="15"/>
  <c r="W604" i="15"/>
  <c r="Z604" i="15"/>
  <c r="R604" i="15"/>
  <c r="W622" i="15"/>
  <c r="Z622" i="15"/>
  <c r="S622" i="15"/>
  <c r="X672" i="15"/>
  <c r="T672" i="15"/>
  <c r="AA689" i="15"/>
  <c r="W689" i="15"/>
  <c r="U689" i="15"/>
  <c r="S689" i="15"/>
  <c r="U701" i="15"/>
  <c r="X701" i="15"/>
  <c r="AA723" i="15"/>
  <c r="X723" i="15"/>
  <c r="T723" i="15"/>
  <c r="AA751" i="15"/>
  <c r="Y751" i="15"/>
  <c r="U751" i="15"/>
  <c r="S751" i="15"/>
  <c r="AA806" i="15"/>
  <c r="S806" i="15"/>
  <c r="Y806" i="15"/>
  <c r="U806" i="15"/>
  <c r="W856" i="15"/>
  <c r="AA856" i="15"/>
  <c r="S856" i="15"/>
  <c r="AA871" i="15"/>
  <c r="W871" i="15"/>
  <c r="U871" i="15"/>
  <c r="S871" i="15"/>
  <c r="Y105" i="15"/>
  <c r="U113" i="15"/>
  <c r="Y125" i="15"/>
  <c r="Y137" i="15"/>
  <c r="U145" i="15"/>
  <c r="Y157" i="15"/>
  <c r="Y169" i="15"/>
  <c r="U177" i="15"/>
  <c r="U262" i="15"/>
  <c r="Y270" i="15"/>
  <c r="U294" i="15"/>
  <c r="Y302" i="15"/>
  <c r="Z309" i="15"/>
  <c r="V316" i="15"/>
  <c r="V332" i="15"/>
  <c r="Z333" i="15"/>
  <c r="V337" i="15"/>
  <c r="V348" i="15"/>
  <c r="Z349" i="15"/>
  <c r="V353" i="15"/>
  <c r="V364" i="15"/>
  <c r="Z365" i="15"/>
  <c r="V395" i="15"/>
  <c r="Y413" i="15"/>
  <c r="Z413" i="15"/>
  <c r="AA427" i="15"/>
  <c r="Z427" i="15"/>
  <c r="W429" i="15"/>
  <c r="U429" i="15"/>
  <c r="Z460" i="15"/>
  <c r="S460" i="15"/>
  <c r="W469" i="15"/>
  <c r="R469" i="15"/>
  <c r="W477" i="15"/>
  <c r="S477" i="15"/>
  <c r="Z477" i="15"/>
  <c r="AA527" i="15"/>
  <c r="R527" i="15"/>
  <c r="W634" i="15"/>
  <c r="Z634" i="15"/>
  <c r="S634" i="15"/>
  <c r="X643" i="15"/>
  <c r="U643" i="15"/>
  <c r="T643" i="15"/>
  <c r="AA643" i="15"/>
  <c r="S643" i="15"/>
  <c r="Y691" i="15"/>
  <c r="U691" i="15"/>
  <c r="AA726" i="15"/>
  <c r="W726" i="15"/>
  <c r="T726" i="15"/>
  <c r="X733" i="15"/>
  <c r="U733" i="15"/>
  <c r="Y740" i="15"/>
  <c r="W740" i="15"/>
  <c r="T740" i="15"/>
  <c r="S740" i="15"/>
  <c r="T771" i="15"/>
  <c r="AA771" i="15"/>
  <c r="X771" i="15"/>
  <c r="X802" i="15"/>
  <c r="U802" i="15"/>
  <c r="Y802" i="15"/>
  <c r="T802" i="15"/>
  <c r="S802" i="15"/>
  <c r="U836" i="15"/>
  <c r="X836" i="15"/>
  <c r="Z105" i="15"/>
  <c r="U111" i="15"/>
  <c r="Y113" i="15"/>
  <c r="T130" i="15"/>
  <c r="U143" i="15"/>
  <c r="Y145" i="15"/>
  <c r="R149" i="15"/>
  <c r="Y177" i="15"/>
  <c r="Y230" i="15"/>
  <c r="V239" i="15"/>
  <c r="T245" i="15"/>
  <c r="V247" i="15"/>
  <c r="U249" i="15"/>
  <c r="Y262" i="15"/>
  <c r="Y294" i="15"/>
  <c r="Z316" i="15"/>
  <c r="Z332" i="15"/>
  <c r="Z337" i="15"/>
  <c r="Z348" i="15"/>
  <c r="Z353" i="15"/>
  <c r="Z364" i="15"/>
  <c r="Z395" i="15"/>
  <c r="W445" i="15"/>
  <c r="U445" i="15"/>
  <c r="Z445" i="15"/>
  <c r="AA446" i="15"/>
  <c r="Y446" i="15"/>
  <c r="W449" i="15"/>
  <c r="Z449" i="15"/>
  <c r="R449" i="15"/>
  <c r="W485" i="15"/>
  <c r="R485" i="15"/>
  <c r="Z525" i="15"/>
  <c r="U525" i="15"/>
  <c r="AA576" i="15"/>
  <c r="V576" i="15"/>
  <c r="Y620" i="15"/>
  <c r="W620" i="15"/>
  <c r="R620" i="15"/>
  <c r="W626" i="15"/>
  <c r="U626" i="15"/>
  <c r="S626" i="15"/>
  <c r="Z626" i="15"/>
  <c r="R626" i="15"/>
  <c r="Y643" i="15"/>
  <c r="Y711" i="15"/>
  <c r="U711" i="15"/>
  <c r="AA718" i="15"/>
  <c r="W718" i="15"/>
  <c r="U718" i="15"/>
  <c r="T718" i="15"/>
  <c r="X768" i="15"/>
  <c r="T768" i="15"/>
  <c r="AA789" i="15"/>
  <c r="U789" i="15"/>
  <c r="W789" i="15"/>
  <c r="T789" i="15"/>
  <c r="AA802" i="15"/>
  <c r="W803" i="15"/>
  <c r="X803" i="15"/>
  <c r="S803" i="15"/>
  <c r="X810" i="15"/>
  <c r="U810" i="15"/>
  <c r="Y810" i="15"/>
  <c r="T810" i="15"/>
  <c r="S810" i="15"/>
  <c r="Z411" i="15"/>
  <c r="Z414" i="15"/>
  <c r="Z424" i="15"/>
  <c r="V557" i="15"/>
  <c r="S563" i="15"/>
  <c r="Z573" i="15"/>
  <c r="V579" i="15"/>
  <c r="Y586" i="15"/>
  <c r="V589" i="15"/>
  <c r="U598" i="15"/>
  <c r="AA599" i="15"/>
  <c r="U606" i="15"/>
  <c r="U610" i="15"/>
  <c r="Y611" i="15"/>
  <c r="W628" i="15"/>
  <c r="Y647" i="15"/>
  <c r="X659" i="15"/>
  <c r="W661" i="15"/>
  <c r="W670" i="15"/>
  <c r="Y675" i="15"/>
  <c r="U679" i="15"/>
  <c r="Y683" i="15"/>
  <c r="W692" i="15"/>
  <c r="W694" i="15"/>
  <c r="Y699" i="15"/>
  <c r="AA707" i="15"/>
  <c r="Y715" i="15"/>
  <c r="T719" i="15"/>
  <c r="AA727" i="15"/>
  <c r="U735" i="15"/>
  <c r="Y743" i="15"/>
  <c r="AA755" i="15"/>
  <c r="U759" i="15"/>
  <c r="W766" i="15"/>
  <c r="AA798" i="15"/>
  <c r="X826" i="15"/>
  <c r="U826" i="15"/>
  <c r="AA826" i="15"/>
  <c r="S826" i="15"/>
  <c r="W843" i="15"/>
  <c r="Y843" i="15"/>
  <c r="S843" i="15"/>
  <c r="AA873" i="15"/>
  <c r="T873" i="15"/>
  <c r="Y918" i="15"/>
  <c r="V918" i="15"/>
  <c r="L70" i="21"/>
  <c r="L16" i="21"/>
  <c r="O29" i="21"/>
  <c r="AA579" i="15"/>
  <c r="AA589" i="15"/>
  <c r="Y598" i="15"/>
  <c r="Y606" i="15"/>
  <c r="Y610" i="15"/>
  <c r="Y679" i="15"/>
  <c r="U719" i="15"/>
  <c r="Y759" i="15"/>
  <c r="AA782" i="15"/>
  <c r="W782" i="15"/>
  <c r="X790" i="15"/>
  <c r="U790" i="15"/>
  <c r="AA790" i="15"/>
  <c r="X814" i="15"/>
  <c r="U814" i="15"/>
  <c r="AA814" i="15"/>
  <c r="T829" i="15"/>
  <c r="W829" i="15"/>
  <c r="AA845" i="15"/>
  <c r="W845" i="15"/>
  <c r="T845" i="15"/>
  <c r="X875" i="15"/>
  <c r="U875" i="15"/>
  <c r="X67" i="21"/>
  <c r="X83" i="21"/>
  <c r="S558" i="15"/>
  <c r="S567" i="15"/>
  <c r="AA662" i="15"/>
  <c r="U669" i="15"/>
  <c r="S692" i="15"/>
  <c r="U693" i="15"/>
  <c r="W697" i="15"/>
  <c r="S700" i="15"/>
  <c r="Y719" i="15"/>
  <c r="S743" i="15"/>
  <c r="T750" i="15"/>
  <c r="S759" i="15"/>
  <c r="AA759" i="15"/>
  <c r="W774" i="15"/>
  <c r="T774" i="15"/>
  <c r="S790" i="15"/>
  <c r="T791" i="15"/>
  <c r="AA792" i="15"/>
  <c r="S792" i="15"/>
  <c r="X794" i="15"/>
  <c r="W797" i="15"/>
  <c r="T801" i="15"/>
  <c r="T805" i="15"/>
  <c r="S814" i="15"/>
  <c r="T815" i="15"/>
  <c r="Y835" i="15"/>
  <c r="W835" i="15"/>
  <c r="S835" i="15"/>
  <c r="X838" i="15"/>
  <c r="U838" i="15"/>
  <c r="T838" i="15"/>
  <c r="AA838" i="15"/>
  <c r="S838" i="15"/>
  <c r="Y864" i="15"/>
  <c r="U864" i="15"/>
  <c r="T864" i="15"/>
  <c r="X921" i="15"/>
  <c r="U921" i="15"/>
  <c r="R921" i="15"/>
  <c r="M24" i="21"/>
  <c r="R50" i="21"/>
  <c r="O25" i="21"/>
  <c r="O53" i="21"/>
  <c r="Y783" i="15"/>
  <c r="AA848" i="15"/>
  <c r="AA850" i="15"/>
  <c r="T854" i="15"/>
  <c r="Y861" i="15"/>
  <c r="X866" i="15"/>
  <c r="U868" i="15"/>
  <c r="U869" i="15"/>
  <c r="Y877" i="15"/>
  <c r="U884" i="15"/>
  <c r="U889" i="15"/>
  <c r="T897" i="15"/>
  <c r="T901" i="15"/>
  <c r="T905" i="15"/>
  <c r="T909" i="15"/>
  <c r="Z911" i="15"/>
  <c r="T917" i="15"/>
  <c r="L44" i="21"/>
  <c r="X16" i="21"/>
  <c r="O17" i="21"/>
  <c r="I47" i="21"/>
  <c r="I21" i="21" s="1"/>
  <c r="U47" i="21"/>
  <c r="U21" i="21" s="1"/>
  <c r="U50" i="21"/>
  <c r="O56" i="21"/>
  <c r="E32" i="21"/>
  <c r="Q32" i="21"/>
  <c r="O22" i="21"/>
  <c r="F23" i="21"/>
  <c r="E31" i="21"/>
  <c r="Y869" i="15"/>
  <c r="Y889" i="15"/>
  <c r="X905" i="15"/>
  <c r="U917" i="15"/>
  <c r="D31" i="21"/>
  <c r="V31" i="21"/>
  <c r="L19" i="21"/>
  <c r="X19" i="21"/>
  <c r="O20" i="21"/>
  <c r="G21" i="21"/>
  <c r="V24" i="21"/>
  <c r="O79" i="21"/>
  <c r="AA854" i="15"/>
  <c r="S869" i="15"/>
  <c r="AA869" i="15"/>
  <c r="S889" i="15"/>
  <c r="AA889" i="15"/>
  <c r="Z897" i="15"/>
  <c r="Z901" i="15"/>
  <c r="Z905" i="15"/>
  <c r="Y917" i="15"/>
  <c r="I44" i="21"/>
  <c r="U44" i="21"/>
  <c r="G18" i="21"/>
  <c r="M18" i="21"/>
  <c r="S18" i="21"/>
  <c r="O47" i="21"/>
  <c r="I56" i="21"/>
  <c r="I16" i="21"/>
  <c r="U16" i="21"/>
  <c r="L17" i="21"/>
  <c r="X17" i="21"/>
  <c r="K18" i="21"/>
  <c r="W18" i="21"/>
  <c r="T21" i="21"/>
  <c r="K24" i="21"/>
  <c r="Q24" i="21"/>
  <c r="N27" i="21"/>
  <c r="N31" i="21"/>
  <c r="U11" i="15"/>
  <c r="Z15" i="15"/>
  <c r="U19" i="15"/>
  <c r="Z23" i="15"/>
  <c r="U27" i="15"/>
  <c r="Z31" i="15"/>
  <c r="U35" i="15"/>
  <c r="Z39" i="15"/>
  <c r="U43" i="15"/>
  <c r="Z47" i="15"/>
  <c r="U51" i="15"/>
  <c r="Z55" i="15"/>
  <c r="U59" i="15"/>
  <c r="Z63" i="15"/>
  <c r="U67" i="15"/>
  <c r="Z71" i="15"/>
  <c r="U75" i="15"/>
  <c r="Z79" i="15"/>
  <c r="U83" i="15"/>
  <c r="Z87" i="15"/>
  <c r="U91" i="15"/>
  <c r="Z95" i="15"/>
  <c r="U99" i="15"/>
  <c r="Z103" i="15"/>
  <c r="U107" i="15"/>
  <c r="Z111" i="15"/>
  <c r="U115" i="15"/>
  <c r="Z119" i="15"/>
  <c r="U123" i="15"/>
  <c r="Z127" i="15"/>
  <c r="U131" i="15"/>
  <c r="Z135" i="15"/>
  <c r="U139" i="15"/>
  <c r="Z143" i="15"/>
  <c r="U147" i="15"/>
  <c r="Z151" i="15"/>
  <c r="U155" i="15"/>
  <c r="Z159" i="15"/>
  <c r="U163" i="15"/>
  <c r="Z167" i="15"/>
  <c r="U171" i="15"/>
  <c r="Z175" i="15"/>
  <c r="U179" i="15"/>
  <c r="X182" i="15"/>
  <c r="X186" i="15"/>
  <c r="U189" i="15"/>
  <c r="X190" i="15"/>
  <c r="U193" i="15"/>
  <c r="X194" i="15"/>
  <c r="U197" i="15"/>
  <c r="X198" i="15"/>
  <c r="U201" i="15"/>
  <c r="X202" i="15"/>
  <c r="U205" i="15"/>
  <c r="X206" i="15"/>
  <c r="U209" i="15"/>
  <c r="X210" i="15"/>
  <c r="U213" i="15"/>
  <c r="X214" i="15"/>
  <c r="U217" i="15"/>
  <c r="X218" i="15"/>
  <c r="U221" i="15"/>
  <c r="X222" i="15"/>
  <c r="U225" i="15"/>
  <c r="X226" i="15"/>
  <c r="V228" i="15"/>
  <c r="Z233" i="15"/>
  <c r="X234" i="15"/>
  <c r="U241" i="15"/>
  <c r="T242" i="15"/>
  <c r="Z242" i="15"/>
  <c r="V244" i="15"/>
  <c r="Z249" i="15"/>
  <c r="X250" i="15"/>
  <c r="U257" i="15"/>
  <c r="T258" i="15"/>
  <c r="Z258" i="15"/>
  <c r="V260" i="15"/>
  <c r="Z265" i="15"/>
  <c r="X266" i="15"/>
  <c r="U273" i="15"/>
  <c r="T274" i="15"/>
  <c r="Z274" i="15"/>
  <c r="V276" i="15"/>
  <c r="Z281" i="15"/>
  <c r="X282" i="15"/>
  <c r="U289" i="15"/>
  <c r="T290" i="15"/>
  <c r="Z290" i="15"/>
  <c r="V292" i="15"/>
  <c r="Z297" i="15"/>
  <c r="X298" i="15"/>
  <c r="U305" i="15"/>
  <c r="T306" i="15"/>
  <c r="Z306" i="15"/>
  <c r="V308" i="15"/>
  <c r="T310" i="15"/>
  <c r="X311" i="15"/>
  <c r="T314" i="15"/>
  <c r="Y323" i="15"/>
  <c r="Z323" i="15"/>
  <c r="R323" i="15"/>
  <c r="Y325" i="15"/>
  <c r="T325" i="15"/>
  <c r="Z325" i="15"/>
  <c r="Y326" i="15"/>
  <c r="Z326" i="15"/>
  <c r="R326" i="15"/>
  <c r="Y327" i="15"/>
  <c r="V327" i="15"/>
  <c r="Z327" i="15"/>
  <c r="Y328" i="15"/>
  <c r="X328" i="15"/>
  <c r="T328" i="15"/>
  <c r="Y375" i="15"/>
  <c r="V375" i="15"/>
  <c r="Z375" i="15"/>
  <c r="R375" i="15"/>
  <c r="Y383" i="15"/>
  <c r="Z383" i="15"/>
  <c r="R383" i="15"/>
  <c r="V383" i="15"/>
  <c r="Y386" i="15"/>
  <c r="Z386" i="15"/>
  <c r="R386" i="15"/>
  <c r="V386" i="15"/>
  <c r="Y393" i="15"/>
  <c r="Z393" i="15"/>
  <c r="R393" i="15"/>
  <c r="V393" i="15"/>
  <c r="Y407" i="15"/>
  <c r="V407" i="15"/>
  <c r="Z407" i="15"/>
  <c r="R407" i="15"/>
  <c r="Y415" i="15"/>
  <c r="Z415" i="15"/>
  <c r="R415" i="15"/>
  <c r="V415" i="15"/>
  <c r="Y418" i="15"/>
  <c r="Z418" i="15"/>
  <c r="R418" i="15"/>
  <c r="V418" i="15"/>
  <c r="Y425" i="15"/>
  <c r="R425" i="15"/>
  <c r="W425" i="15"/>
  <c r="W437" i="15"/>
  <c r="W441" i="15"/>
  <c r="Y465" i="15"/>
  <c r="R465" i="15"/>
  <c r="U465" i="15"/>
  <c r="S472" i="15"/>
  <c r="Y472" i="15"/>
  <c r="W473" i="15"/>
  <c r="Y500" i="15"/>
  <c r="S500" i="15"/>
  <c r="W501" i="15"/>
  <c r="S508" i="15"/>
  <c r="Y508" i="15"/>
  <c r="W509" i="15"/>
  <c r="Z511" i="15"/>
  <c r="U511" i="15"/>
  <c r="W522" i="15"/>
  <c r="AA528" i="15"/>
  <c r="R528" i="15"/>
  <c r="V528" i="15"/>
  <c r="Y530" i="15"/>
  <c r="R530" i="15"/>
  <c r="U530" i="15"/>
  <c r="Y534" i="15"/>
  <c r="R534" i="15"/>
  <c r="U534" i="15"/>
  <c r="W546" i="15"/>
  <c r="W548" i="15"/>
  <c r="U548" i="15"/>
  <c r="W554" i="15"/>
  <c r="Y561" i="15"/>
  <c r="U561" i="15"/>
  <c r="U564" i="15"/>
  <c r="V564" i="15"/>
  <c r="AA595" i="15"/>
  <c r="R595" i="15"/>
  <c r="V595" i="15"/>
  <c r="S595" i="15"/>
  <c r="Y616" i="15"/>
  <c r="R616" i="15"/>
  <c r="W616" i="15"/>
  <c r="U616" i="15"/>
  <c r="S657" i="15"/>
  <c r="W657" i="15"/>
  <c r="U657" i="15"/>
  <c r="Y663" i="15"/>
  <c r="S663" i="15"/>
  <c r="U663" i="15"/>
  <c r="T663" i="15"/>
  <c r="AA663" i="15"/>
  <c r="T710" i="15"/>
  <c r="W710" i="15"/>
  <c r="AA710" i="15"/>
  <c r="S724" i="15"/>
  <c r="W724" i="15"/>
  <c r="T724" i="15"/>
  <c r="Y724" i="15"/>
  <c r="Z895" i="15"/>
  <c r="R895" i="15"/>
  <c r="T5" i="15"/>
  <c r="X11" i="15"/>
  <c r="T13" i="15"/>
  <c r="Z13" i="15"/>
  <c r="R15" i="15"/>
  <c r="X19" i="15"/>
  <c r="T21" i="15"/>
  <c r="Z21" i="15"/>
  <c r="R23" i="15"/>
  <c r="X27" i="15"/>
  <c r="T29" i="15"/>
  <c r="Z29" i="15"/>
  <c r="R31" i="15"/>
  <c r="X35" i="15"/>
  <c r="T37" i="15"/>
  <c r="Z37" i="15"/>
  <c r="R39" i="15"/>
  <c r="X43" i="15"/>
  <c r="T45" i="15"/>
  <c r="Z45" i="15"/>
  <c r="R47" i="15"/>
  <c r="X51" i="15"/>
  <c r="T53" i="15"/>
  <c r="Z53" i="15"/>
  <c r="R55" i="15"/>
  <c r="X59" i="15"/>
  <c r="T61" i="15"/>
  <c r="Z61" i="15"/>
  <c r="R63" i="15"/>
  <c r="X67" i="15"/>
  <c r="T69" i="15"/>
  <c r="Z69" i="15"/>
  <c r="R71" i="15"/>
  <c r="X75" i="15"/>
  <c r="T77" i="15"/>
  <c r="Z77" i="15"/>
  <c r="R79" i="15"/>
  <c r="X83" i="15"/>
  <c r="T85" i="15"/>
  <c r="Z85" i="15"/>
  <c r="R87" i="15"/>
  <c r="X91" i="15"/>
  <c r="T93" i="15"/>
  <c r="Z93" i="15"/>
  <c r="R95" i="15"/>
  <c r="X99" i="15"/>
  <c r="T101" i="15"/>
  <c r="Z101" i="15"/>
  <c r="R103" i="15"/>
  <c r="X107" i="15"/>
  <c r="T109" i="15"/>
  <c r="Z109" i="15"/>
  <c r="R111" i="15"/>
  <c r="X115" i="15"/>
  <c r="T117" i="15"/>
  <c r="Z117" i="15"/>
  <c r="R119" i="15"/>
  <c r="X123" i="15"/>
  <c r="T125" i="15"/>
  <c r="Z125" i="15"/>
  <c r="R127" i="15"/>
  <c r="X131" i="15"/>
  <c r="T133" i="15"/>
  <c r="Z133" i="15"/>
  <c r="R135" i="15"/>
  <c r="X139" i="15"/>
  <c r="T141" i="15"/>
  <c r="Z141" i="15"/>
  <c r="R143" i="15"/>
  <c r="X147" i="15"/>
  <c r="T149" i="15"/>
  <c r="Z149" i="15"/>
  <c r="R151" i="15"/>
  <c r="X155" i="15"/>
  <c r="T157" i="15"/>
  <c r="Z157" i="15"/>
  <c r="R159" i="15"/>
  <c r="X163" i="15"/>
  <c r="T165" i="15"/>
  <c r="Z165" i="15"/>
  <c r="R167" i="15"/>
  <c r="X171" i="15"/>
  <c r="T173" i="15"/>
  <c r="Z173" i="15"/>
  <c r="R175" i="15"/>
  <c r="X179" i="15"/>
  <c r="X189" i="15"/>
  <c r="T191" i="15"/>
  <c r="X193" i="15"/>
  <c r="T195" i="15"/>
  <c r="X197" i="15"/>
  <c r="T199" i="15"/>
  <c r="X201" i="15"/>
  <c r="T203" i="15"/>
  <c r="X205" i="15"/>
  <c r="T207" i="15"/>
  <c r="X209" i="15"/>
  <c r="T211" i="15"/>
  <c r="X213" i="15"/>
  <c r="T215" i="15"/>
  <c r="X217" i="15"/>
  <c r="T219" i="15"/>
  <c r="X221" i="15"/>
  <c r="T223" i="15"/>
  <c r="X225" i="15"/>
  <c r="V227" i="15"/>
  <c r="Z228" i="15"/>
  <c r="T233" i="15"/>
  <c r="R234" i="15"/>
  <c r="Y234" i="15"/>
  <c r="U236" i="15"/>
  <c r="U237" i="15"/>
  <c r="T238" i="15"/>
  <c r="Z238" i="15"/>
  <c r="Y241" i="15"/>
  <c r="U242" i="15"/>
  <c r="V243" i="15"/>
  <c r="Z244" i="15"/>
  <c r="T249" i="15"/>
  <c r="R250" i="15"/>
  <c r="Y250" i="15"/>
  <c r="U252" i="15"/>
  <c r="U253" i="15"/>
  <c r="T254" i="15"/>
  <c r="Z254" i="15"/>
  <c r="Y257" i="15"/>
  <c r="U258" i="15"/>
  <c r="V259" i="15"/>
  <c r="Z260" i="15"/>
  <c r="T265" i="15"/>
  <c r="R266" i="15"/>
  <c r="Y266" i="15"/>
  <c r="U268" i="15"/>
  <c r="U269" i="15"/>
  <c r="T270" i="15"/>
  <c r="Z270" i="15"/>
  <c r="Y273" i="15"/>
  <c r="U274" i="15"/>
  <c r="V275" i="15"/>
  <c r="Z276" i="15"/>
  <c r="T281" i="15"/>
  <c r="R282" i="15"/>
  <c r="Y282" i="15"/>
  <c r="U284" i="15"/>
  <c r="U285" i="15"/>
  <c r="T286" i="15"/>
  <c r="Z286" i="15"/>
  <c r="Y289" i="15"/>
  <c r="U290" i="15"/>
  <c r="V291" i="15"/>
  <c r="Z292" i="15"/>
  <c r="T297" i="15"/>
  <c r="R298" i="15"/>
  <c r="Y298" i="15"/>
  <c r="U300" i="15"/>
  <c r="U301" i="15"/>
  <c r="T302" i="15"/>
  <c r="Z302" i="15"/>
  <c r="Y305" i="15"/>
  <c r="U306" i="15"/>
  <c r="V307" i="15"/>
  <c r="Z308" i="15"/>
  <c r="X309" i="15"/>
  <c r="V310" i="15"/>
  <c r="R311" i="15"/>
  <c r="Z311" i="15"/>
  <c r="X312" i="15"/>
  <c r="T323" i="15"/>
  <c r="R325" i="15"/>
  <c r="T326" i="15"/>
  <c r="R327" i="15"/>
  <c r="R328" i="15"/>
  <c r="T375" i="15"/>
  <c r="Y378" i="15"/>
  <c r="V378" i="15"/>
  <c r="Z378" i="15"/>
  <c r="R378" i="15"/>
  <c r="T383" i="15"/>
  <c r="Y385" i="15"/>
  <c r="V385" i="15"/>
  <c r="Z385" i="15"/>
  <c r="R385" i="15"/>
  <c r="T386" i="15"/>
  <c r="Y388" i="15"/>
  <c r="V388" i="15"/>
  <c r="Z388" i="15"/>
  <c r="R388" i="15"/>
  <c r="T393" i="15"/>
  <c r="Y396" i="15"/>
  <c r="Z396" i="15"/>
  <c r="R396" i="15"/>
  <c r="V396" i="15"/>
  <c r="T407" i="15"/>
  <c r="Y410" i="15"/>
  <c r="V410" i="15"/>
  <c r="Z410" i="15"/>
  <c r="R410" i="15"/>
  <c r="T415" i="15"/>
  <c r="Y417" i="15"/>
  <c r="V417" i="15"/>
  <c r="Z417" i="15"/>
  <c r="R417" i="15"/>
  <c r="T418" i="15"/>
  <c r="Y420" i="15"/>
  <c r="V420" i="15"/>
  <c r="Z420" i="15"/>
  <c r="R420" i="15"/>
  <c r="U425" i="15"/>
  <c r="V438" i="15"/>
  <c r="AA438" i="15"/>
  <c r="R438" i="15"/>
  <c r="S448" i="15"/>
  <c r="Y448" i="15"/>
  <c r="AA450" i="15"/>
  <c r="Y453" i="15"/>
  <c r="R453" i="15"/>
  <c r="U453" i="15"/>
  <c r="Y457" i="15"/>
  <c r="R457" i="15"/>
  <c r="U457" i="15"/>
  <c r="U459" i="15"/>
  <c r="Z459" i="15"/>
  <c r="S465" i="15"/>
  <c r="U472" i="15"/>
  <c r="AA478" i="15"/>
  <c r="Y481" i="15"/>
  <c r="R481" i="15"/>
  <c r="U481" i="15"/>
  <c r="S492" i="15"/>
  <c r="Y492" i="15"/>
  <c r="Z495" i="15"/>
  <c r="U495" i="15"/>
  <c r="AA498" i="15"/>
  <c r="U500" i="15"/>
  <c r="U508" i="15"/>
  <c r="V511" i="15"/>
  <c r="V517" i="15"/>
  <c r="AA517" i="15"/>
  <c r="S517" i="15"/>
  <c r="Z520" i="15"/>
  <c r="R520" i="15"/>
  <c r="Y523" i="15"/>
  <c r="W523" i="15"/>
  <c r="U528" i="15"/>
  <c r="S530" i="15"/>
  <c r="S534" i="15"/>
  <c r="V544" i="15"/>
  <c r="AA544" i="15"/>
  <c r="R544" i="15"/>
  <c r="AA547" i="15"/>
  <c r="R547" i="15"/>
  <c r="V547" i="15"/>
  <c r="V548" i="15"/>
  <c r="Z552" i="15"/>
  <c r="V561" i="15"/>
  <c r="W564" i="15"/>
  <c r="U577" i="15"/>
  <c r="V577" i="15"/>
  <c r="S585" i="15"/>
  <c r="Z585" i="15"/>
  <c r="Y585" i="15"/>
  <c r="Y591" i="15"/>
  <c r="R591" i="15"/>
  <c r="W591" i="15"/>
  <c r="Y595" i="15"/>
  <c r="Z616" i="15"/>
  <c r="V617" i="15"/>
  <c r="Y617" i="15"/>
  <c r="Y632" i="15"/>
  <c r="W632" i="15"/>
  <c r="R632" i="15"/>
  <c r="U632" i="15"/>
  <c r="S641" i="15"/>
  <c r="W641" i="15"/>
  <c r="U641" i="15"/>
  <c r="U651" i="15"/>
  <c r="Y651" i="15"/>
  <c r="S651" i="15"/>
  <c r="T651" i="15"/>
  <c r="AA651" i="15"/>
  <c r="AA657" i="15"/>
  <c r="X663" i="15"/>
  <c r="S721" i="15"/>
  <c r="W721" i="15"/>
  <c r="U721" i="15"/>
  <c r="AA721" i="15"/>
  <c r="S748" i="15"/>
  <c r="Y748" i="15"/>
  <c r="W748" i="15"/>
  <c r="X757" i="15"/>
  <c r="U757" i="15"/>
  <c r="S761" i="15"/>
  <c r="AA761" i="15"/>
  <c r="W761" i="15"/>
  <c r="U775" i="15"/>
  <c r="Y775" i="15"/>
  <c r="S775" i="15"/>
  <c r="T775" i="15"/>
  <c r="AA775" i="15"/>
  <c r="X775" i="15"/>
  <c r="T799" i="15"/>
  <c r="X799" i="15"/>
  <c r="Z11" i="15"/>
  <c r="Z19" i="15"/>
  <c r="Z27" i="15"/>
  <c r="Z35" i="15"/>
  <c r="Z43" i="15"/>
  <c r="Z51" i="15"/>
  <c r="Z59" i="15"/>
  <c r="Z67" i="15"/>
  <c r="Z75" i="15"/>
  <c r="Z83" i="15"/>
  <c r="Z91" i="15"/>
  <c r="Z99" i="15"/>
  <c r="Z107" i="15"/>
  <c r="Z115" i="15"/>
  <c r="Z123" i="15"/>
  <c r="Z131" i="15"/>
  <c r="Z139" i="15"/>
  <c r="Z147" i="15"/>
  <c r="Z155" i="15"/>
  <c r="Z163" i="15"/>
  <c r="Z171" i="15"/>
  <c r="Z179" i="15"/>
  <c r="Z241" i="15"/>
  <c r="X242" i="15"/>
  <c r="Z257" i="15"/>
  <c r="X258" i="15"/>
  <c r="Z273" i="15"/>
  <c r="X274" i="15"/>
  <c r="Z289" i="15"/>
  <c r="X290" i="15"/>
  <c r="Z305" i="15"/>
  <c r="X306" i="15"/>
  <c r="X310" i="15"/>
  <c r="Y314" i="15"/>
  <c r="V314" i="15"/>
  <c r="Z314" i="15"/>
  <c r="Y331" i="15"/>
  <c r="V331" i="15"/>
  <c r="Z331" i="15"/>
  <c r="R331" i="15"/>
  <c r="Y335" i="15"/>
  <c r="Z335" i="15"/>
  <c r="R335" i="15"/>
  <c r="V335" i="15"/>
  <c r="Y339" i="15"/>
  <c r="V339" i="15"/>
  <c r="Z339" i="15"/>
  <c r="R339" i="15"/>
  <c r="Y343" i="15"/>
  <c r="Z343" i="15"/>
  <c r="R343" i="15"/>
  <c r="V343" i="15"/>
  <c r="Y347" i="15"/>
  <c r="V347" i="15"/>
  <c r="Z347" i="15"/>
  <c r="R347" i="15"/>
  <c r="Y351" i="15"/>
  <c r="Z351" i="15"/>
  <c r="R351" i="15"/>
  <c r="V351" i="15"/>
  <c r="Y355" i="15"/>
  <c r="V355" i="15"/>
  <c r="Z355" i="15"/>
  <c r="R355" i="15"/>
  <c r="Y359" i="15"/>
  <c r="Z359" i="15"/>
  <c r="R359" i="15"/>
  <c r="V359" i="15"/>
  <c r="Y363" i="15"/>
  <c r="V363" i="15"/>
  <c r="Z363" i="15"/>
  <c r="R363" i="15"/>
  <c r="Y367" i="15"/>
  <c r="Z367" i="15"/>
  <c r="R367" i="15"/>
  <c r="V367" i="15"/>
  <c r="Y370" i="15"/>
  <c r="Z370" i="15"/>
  <c r="R370" i="15"/>
  <c r="V370" i="15"/>
  <c r="Y377" i="15"/>
  <c r="Z377" i="15"/>
  <c r="R377" i="15"/>
  <c r="V377" i="15"/>
  <c r="Y391" i="15"/>
  <c r="V391" i="15"/>
  <c r="Z391" i="15"/>
  <c r="R391" i="15"/>
  <c r="Y399" i="15"/>
  <c r="Z399" i="15"/>
  <c r="R399" i="15"/>
  <c r="V399" i="15"/>
  <c r="Y402" i="15"/>
  <c r="Z402" i="15"/>
  <c r="R402" i="15"/>
  <c r="V402" i="15"/>
  <c r="Y409" i="15"/>
  <c r="Z409" i="15"/>
  <c r="R409" i="15"/>
  <c r="V409" i="15"/>
  <c r="Y423" i="15"/>
  <c r="V423" i="15"/>
  <c r="Z423" i="15"/>
  <c r="R423" i="15"/>
  <c r="AA426" i="15"/>
  <c r="S426" i="15"/>
  <c r="Y437" i="15"/>
  <c r="R437" i="15"/>
  <c r="U437" i="15"/>
  <c r="Y441" i="15"/>
  <c r="R441" i="15"/>
  <c r="U441" i="15"/>
  <c r="S464" i="15"/>
  <c r="Y464" i="15"/>
  <c r="Z467" i="15"/>
  <c r="U467" i="15"/>
  <c r="Y473" i="15"/>
  <c r="R473" i="15"/>
  <c r="U473" i="15"/>
  <c r="U475" i="15"/>
  <c r="Z475" i="15"/>
  <c r="U501" i="15"/>
  <c r="Y501" i="15"/>
  <c r="R501" i="15"/>
  <c r="Z503" i="15"/>
  <c r="U503" i="15"/>
  <c r="Y509" i="15"/>
  <c r="R509" i="15"/>
  <c r="U509" i="15"/>
  <c r="U522" i="15"/>
  <c r="Y522" i="15"/>
  <c r="R522" i="15"/>
  <c r="U532" i="15"/>
  <c r="W532" i="15"/>
  <c r="Z537" i="15"/>
  <c r="Y537" i="15"/>
  <c r="U546" i="15"/>
  <c r="Y546" i="15"/>
  <c r="R546" i="15"/>
  <c r="W551" i="15"/>
  <c r="S551" i="15"/>
  <c r="U554" i="15"/>
  <c r="Y554" i="15"/>
  <c r="R554" i="15"/>
  <c r="R559" i="15"/>
  <c r="W559" i="15"/>
  <c r="Z578" i="15"/>
  <c r="S578" i="15"/>
  <c r="R578" i="15"/>
  <c r="W578" i="15"/>
  <c r="V592" i="15"/>
  <c r="AA592" i="15"/>
  <c r="R592" i="15"/>
  <c r="U592" i="15"/>
  <c r="Y614" i="15"/>
  <c r="R614" i="15"/>
  <c r="U614" i="15"/>
  <c r="Z614" i="15"/>
  <c r="S614" i="15"/>
  <c r="V623" i="15"/>
  <c r="Y623" i="15"/>
  <c r="V633" i="15"/>
  <c r="Y633" i="15"/>
  <c r="U642" i="15"/>
  <c r="Y642" i="15"/>
  <c r="W642" i="15"/>
  <c r="Y667" i="15"/>
  <c r="S667" i="15"/>
  <c r="U667" i="15"/>
  <c r="T667" i="15"/>
  <c r="AA667" i="15"/>
  <c r="W673" i="15"/>
  <c r="S673" i="15"/>
  <c r="U673" i="15"/>
  <c r="AA681" i="15"/>
  <c r="S681" i="15"/>
  <c r="W681" i="15"/>
  <c r="U738" i="15"/>
  <c r="Y738" i="15"/>
  <c r="Y770" i="15"/>
  <c r="U770" i="15"/>
  <c r="S772" i="15"/>
  <c r="W772" i="15"/>
  <c r="T772" i="15"/>
  <c r="Y772" i="15"/>
  <c r="AA777" i="15"/>
  <c r="S777" i="15"/>
  <c r="W777" i="15"/>
  <c r="S785" i="15"/>
  <c r="W785" i="15"/>
  <c r="U785" i="15"/>
  <c r="AA785" i="15"/>
  <c r="Y822" i="15"/>
  <c r="S822" i="15"/>
  <c r="U822" i="15"/>
  <c r="AA822" i="15"/>
  <c r="T822" i="15"/>
  <c r="X822" i="15"/>
  <c r="X883" i="15"/>
  <c r="S883" i="15"/>
  <c r="V235" i="15"/>
  <c r="R242" i="15"/>
  <c r="V251" i="15"/>
  <c r="R258" i="15"/>
  <c r="V267" i="15"/>
  <c r="R274" i="15"/>
  <c r="V283" i="15"/>
  <c r="R290" i="15"/>
  <c r="V299" i="15"/>
  <c r="R306" i="15"/>
  <c r="R310" i="15"/>
  <c r="Z310" i="15"/>
  <c r="V311" i="15"/>
  <c r="R314" i="15"/>
  <c r="Y315" i="15"/>
  <c r="Z315" i="15"/>
  <c r="R315" i="15"/>
  <c r="Y317" i="15"/>
  <c r="T317" i="15"/>
  <c r="Z317" i="15"/>
  <c r="Y318" i="15"/>
  <c r="Z318" i="15"/>
  <c r="R318" i="15"/>
  <c r="Y319" i="15"/>
  <c r="V319" i="15"/>
  <c r="Z319" i="15"/>
  <c r="Y320" i="15"/>
  <c r="T320" i="15"/>
  <c r="Z320" i="15"/>
  <c r="Y322" i="15"/>
  <c r="V322" i="15"/>
  <c r="Z322" i="15"/>
  <c r="X323" i="15"/>
  <c r="X325" i="15"/>
  <c r="X326" i="15"/>
  <c r="X327" i="15"/>
  <c r="Z328" i="15"/>
  <c r="Y330" i="15"/>
  <c r="Z330" i="15"/>
  <c r="R330" i="15"/>
  <c r="V330" i="15"/>
  <c r="T331" i="15"/>
  <c r="Y334" i="15"/>
  <c r="V334" i="15"/>
  <c r="Z334" i="15"/>
  <c r="R334" i="15"/>
  <c r="T335" i="15"/>
  <c r="Y338" i="15"/>
  <c r="Z338" i="15"/>
  <c r="R338" i="15"/>
  <c r="V338" i="15"/>
  <c r="T339" i="15"/>
  <c r="Y342" i="15"/>
  <c r="V342" i="15"/>
  <c r="Z342" i="15"/>
  <c r="R342" i="15"/>
  <c r="T343" i="15"/>
  <c r="Y346" i="15"/>
  <c r="Z346" i="15"/>
  <c r="R346" i="15"/>
  <c r="V346" i="15"/>
  <c r="T347" i="15"/>
  <c r="Y350" i="15"/>
  <c r="V350" i="15"/>
  <c r="Z350" i="15"/>
  <c r="R350" i="15"/>
  <c r="T351" i="15"/>
  <c r="Y354" i="15"/>
  <c r="Z354" i="15"/>
  <c r="R354" i="15"/>
  <c r="V354" i="15"/>
  <c r="T355" i="15"/>
  <c r="Y358" i="15"/>
  <c r="V358" i="15"/>
  <c r="Z358" i="15"/>
  <c r="R358" i="15"/>
  <c r="T359" i="15"/>
  <c r="Y362" i="15"/>
  <c r="Z362" i="15"/>
  <c r="R362" i="15"/>
  <c r="V362" i="15"/>
  <c r="T363" i="15"/>
  <c r="Y366" i="15"/>
  <c r="V366" i="15"/>
  <c r="Z366" i="15"/>
  <c r="R366" i="15"/>
  <c r="T367" i="15"/>
  <c r="Y369" i="15"/>
  <c r="V369" i="15"/>
  <c r="Z369" i="15"/>
  <c r="R369" i="15"/>
  <c r="T370" i="15"/>
  <c r="Y372" i="15"/>
  <c r="V372" i="15"/>
  <c r="Z372" i="15"/>
  <c r="R372" i="15"/>
  <c r="T377" i="15"/>
  <c r="Y380" i="15"/>
  <c r="Z380" i="15"/>
  <c r="R380" i="15"/>
  <c r="V380" i="15"/>
  <c r="T391" i="15"/>
  <c r="Y394" i="15"/>
  <c r="V394" i="15"/>
  <c r="Z394" i="15"/>
  <c r="R394" i="15"/>
  <c r="T399" i="15"/>
  <c r="Y401" i="15"/>
  <c r="V401" i="15"/>
  <c r="Z401" i="15"/>
  <c r="R401" i="15"/>
  <c r="T402" i="15"/>
  <c r="Y404" i="15"/>
  <c r="V404" i="15"/>
  <c r="Z404" i="15"/>
  <c r="R404" i="15"/>
  <c r="T409" i="15"/>
  <c r="Y412" i="15"/>
  <c r="Z412" i="15"/>
  <c r="R412" i="15"/>
  <c r="V412" i="15"/>
  <c r="T423" i="15"/>
  <c r="W426" i="15"/>
  <c r="AA432" i="15"/>
  <c r="S432" i="15"/>
  <c r="V432" i="15"/>
  <c r="V435" i="15"/>
  <c r="AA435" i="15"/>
  <c r="R435" i="15"/>
  <c r="S437" i="15"/>
  <c r="S441" i="15"/>
  <c r="S452" i="15"/>
  <c r="Y452" i="15"/>
  <c r="S456" i="15"/>
  <c r="Y456" i="15"/>
  <c r="U464" i="15"/>
  <c r="Z465" i="15"/>
  <c r="V467" i="15"/>
  <c r="S473" i="15"/>
  <c r="V475" i="15"/>
  <c r="S480" i="15"/>
  <c r="Y480" i="15"/>
  <c r="Z483" i="15"/>
  <c r="U483" i="15"/>
  <c r="Z487" i="15"/>
  <c r="U487" i="15"/>
  <c r="Y493" i="15"/>
  <c r="R493" i="15"/>
  <c r="U493" i="15"/>
  <c r="S501" i="15"/>
  <c r="V503" i="15"/>
  <c r="S509" i="15"/>
  <c r="Y516" i="15"/>
  <c r="S516" i="15"/>
  <c r="S519" i="15"/>
  <c r="W519" i="15"/>
  <c r="S522" i="15"/>
  <c r="W524" i="15"/>
  <c r="AA525" i="15"/>
  <c r="S525" i="15"/>
  <c r="V525" i="15"/>
  <c r="Z530" i="15"/>
  <c r="V531" i="15"/>
  <c r="AA531" i="15"/>
  <c r="R531" i="15"/>
  <c r="V532" i="15"/>
  <c r="Z534" i="15"/>
  <c r="W535" i="15"/>
  <c r="S535" i="15"/>
  <c r="W540" i="15"/>
  <c r="V541" i="15"/>
  <c r="AA541" i="15"/>
  <c r="S541" i="15"/>
  <c r="S546" i="15"/>
  <c r="Z549" i="15"/>
  <c r="Y550" i="15"/>
  <c r="R550" i="15"/>
  <c r="U550" i="15"/>
  <c r="V551" i="15"/>
  <c r="S554" i="15"/>
  <c r="U558" i="15"/>
  <c r="Y558" i="15"/>
  <c r="R558" i="15"/>
  <c r="S559" i="15"/>
  <c r="U570" i="15"/>
  <c r="W570" i="15"/>
  <c r="Z570" i="15"/>
  <c r="R570" i="15"/>
  <c r="U576" i="15"/>
  <c r="Z576" i="15"/>
  <c r="R576" i="15"/>
  <c r="U578" i="15"/>
  <c r="Z582" i="15"/>
  <c r="S582" i="15"/>
  <c r="R582" i="15"/>
  <c r="W582" i="15"/>
  <c r="Z592" i="15"/>
  <c r="W614" i="15"/>
  <c r="U630" i="15"/>
  <c r="Y630" i="15"/>
  <c r="R630" i="15"/>
  <c r="Z630" i="15"/>
  <c r="S630" i="15"/>
  <c r="Y639" i="15"/>
  <c r="S639" i="15"/>
  <c r="U639" i="15"/>
  <c r="T639" i="15"/>
  <c r="AA639" i="15"/>
  <c r="W660" i="15"/>
  <c r="S660" i="15"/>
  <c r="T660" i="15"/>
  <c r="X667" i="15"/>
  <c r="AA673" i="15"/>
  <c r="U674" i="15"/>
  <c r="Y674" i="15"/>
  <c r="U793" i="15"/>
  <c r="Y793" i="15"/>
  <c r="W808" i="15"/>
  <c r="S808" i="15"/>
  <c r="U808" i="15"/>
  <c r="AA808" i="15"/>
  <c r="S824" i="15"/>
  <c r="W824" i="15"/>
  <c r="U824" i="15"/>
  <c r="AA824" i="15"/>
  <c r="X313" i="15"/>
  <c r="X316" i="15"/>
  <c r="X321" i="15"/>
  <c r="X324" i="15"/>
  <c r="X329" i="15"/>
  <c r="X332" i="15"/>
  <c r="T333" i="15"/>
  <c r="T336" i="15"/>
  <c r="X337" i="15"/>
  <c r="X340" i="15"/>
  <c r="T341" i="15"/>
  <c r="T344" i="15"/>
  <c r="X345" i="15"/>
  <c r="X348" i="15"/>
  <c r="T349" i="15"/>
  <c r="T352" i="15"/>
  <c r="X353" i="15"/>
  <c r="X356" i="15"/>
  <c r="T357" i="15"/>
  <c r="T360" i="15"/>
  <c r="X361" i="15"/>
  <c r="X364" i="15"/>
  <c r="T365" i="15"/>
  <c r="T368" i="15"/>
  <c r="T371" i="15"/>
  <c r="X373" i="15"/>
  <c r="T374" i="15"/>
  <c r="X376" i="15"/>
  <c r="X379" i="15"/>
  <c r="T381" i="15"/>
  <c r="X382" i="15"/>
  <c r="T384" i="15"/>
  <c r="T387" i="15"/>
  <c r="X389" i="15"/>
  <c r="T390" i="15"/>
  <c r="X392" i="15"/>
  <c r="X395" i="15"/>
  <c r="T397" i="15"/>
  <c r="X398" i="15"/>
  <c r="T400" i="15"/>
  <c r="T403" i="15"/>
  <c r="X405" i="15"/>
  <c r="T406" i="15"/>
  <c r="X408" i="15"/>
  <c r="X411" i="15"/>
  <c r="T413" i="15"/>
  <c r="X414" i="15"/>
  <c r="T416" i="15"/>
  <c r="T419" i="15"/>
  <c r="X421" i="15"/>
  <c r="T422" i="15"/>
  <c r="X424" i="15"/>
  <c r="S429" i="15"/>
  <c r="Z429" i="15"/>
  <c r="S433" i="15"/>
  <c r="Z433" i="15"/>
  <c r="V440" i="15"/>
  <c r="V446" i="15"/>
  <c r="U468" i="15"/>
  <c r="S469" i="15"/>
  <c r="Z469" i="15"/>
  <c r="U484" i="15"/>
  <c r="S485" i="15"/>
  <c r="Z485" i="15"/>
  <c r="U488" i="15"/>
  <c r="S489" i="15"/>
  <c r="Z489" i="15"/>
  <c r="U496" i="15"/>
  <c r="S497" i="15"/>
  <c r="Z497" i="15"/>
  <c r="U504" i="15"/>
  <c r="S505" i="15"/>
  <c r="Z505" i="15"/>
  <c r="U512" i="15"/>
  <c r="S513" i="15"/>
  <c r="Z513" i="15"/>
  <c r="S526" i="15"/>
  <c r="Z526" i="15"/>
  <c r="S538" i="15"/>
  <c r="Z538" i="15"/>
  <c r="S543" i="15"/>
  <c r="U557" i="15"/>
  <c r="U560" i="15"/>
  <c r="S562" i="15"/>
  <c r="Z562" i="15"/>
  <c r="AA563" i="15"/>
  <c r="Y566" i="15"/>
  <c r="R566" i="15"/>
  <c r="Z566" i="15"/>
  <c r="V573" i="15"/>
  <c r="AA580" i="15"/>
  <c r="Y590" i="15"/>
  <c r="R590" i="15"/>
  <c r="U590" i="15"/>
  <c r="AA596" i="15"/>
  <c r="U596" i="15"/>
  <c r="X645" i="15"/>
  <c r="U645" i="15"/>
  <c r="W652" i="15"/>
  <c r="S652" i="15"/>
  <c r="T654" i="15"/>
  <c r="W654" i="15"/>
  <c r="Y659" i="15"/>
  <c r="S659" i="15"/>
  <c r="U659" i="15"/>
  <c r="X664" i="15"/>
  <c r="T664" i="15"/>
  <c r="Y668" i="15"/>
  <c r="S668" i="15"/>
  <c r="AA691" i="15"/>
  <c r="T691" i="15"/>
  <c r="S691" i="15"/>
  <c r="X691" i="15"/>
  <c r="AA703" i="15"/>
  <c r="T703" i="15"/>
  <c r="S703" i="15"/>
  <c r="X703" i="15"/>
  <c r="U705" i="15"/>
  <c r="AA705" i="15"/>
  <c r="S705" i="15"/>
  <c r="U731" i="15"/>
  <c r="Y731" i="15"/>
  <c r="S731" i="15"/>
  <c r="T731" i="15"/>
  <c r="AA731" i="15"/>
  <c r="S737" i="15"/>
  <c r="W737" i="15"/>
  <c r="U737" i="15"/>
  <c r="S745" i="15"/>
  <c r="AA745" i="15"/>
  <c r="W745" i="15"/>
  <c r="Y818" i="15"/>
  <c r="S818" i="15"/>
  <c r="U818" i="15"/>
  <c r="AA818" i="15"/>
  <c r="T818" i="15"/>
  <c r="T821" i="15"/>
  <c r="W821" i="15"/>
  <c r="U821" i="15"/>
  <c r="Z908" i="15"/>
  <c r="Y908" i="15"/>
  <c r="U908" i="15"/>
  <c r="F58" i="21"/>
  <c r="F20" i="21"/>
  <c r="X333" i="15"/>
  <c r="X336" i="15"/>
  <c r="X341" i="15"/>
  <c r="X344" i="15"/>
  <c r="X349" i="15"/>
  <c r="X352" i="15"/>
  <c r="X357" i="15"/>
  <c r="X360" i="15"/>
  <c r="X365" i="15"/>
  <c r="X368" i="15"/>
  <c r="X371" i="15"/>
  <c r="X374" i="15"/>
  <c r="X381" i="15"/>
  <c r="X384" i="15"/>
  <c r="X387" i="15"/>
  <c r="X390" i="15"/>
  <c r="X397" i="15"/>
  <c r="X400" i="15"/>
  <c r="X403" i="15"/>
  <c r="X406" i="15"/>
  <c r="X413" i="15"/>
  <c r="X416" i="15"/>
  <c r="X419" i="15"/>
  <c r="X422" i="15"/>
  <c r="AA573" i="15"/>
  <c r="Y574" i="15"/>
  <c r="R574" i="15"/>
  <c r="Z574" i="15"/>
  <c r="U594" i="15"/>
  <c r="Y594" i="15"/>
  <c r="R594" i="15"/>
  <c r="AA605" i="15"/>
  <c r="S605" i="15"/>
  <c r="V605" i="15"/>
  <c r="W608" i="15"/>
  <c r="R608" i="15"/>
  <c r="U618" i="15"/>
  <c r="Y618" i="15"/>
  <c r="R618" i="15"/>
  <c r="Y622" i="15"/>
  <c r="R622" i="15"/>
  <c r="U622" i="15"/>
  <c r="Y634" i="15"/>
  <c r="R634" i="15"/>
  <c r="U634" i="15"/>
  <c r="Y636" i="15"/>
  <c r="R636" i="15"/>
  <c r="W636" i="15"/>
  <c r="S653" i="15"/>
  <c r="X653" i="15"/>
  <c r="AA665" i="15"/>
  <c r="S665" i="15"/>
  <c r="AA678" i="15"/>
  <c r="T678" i="15"/>
  <c r="U687" i="15"/>
  <c r="X687" i="15"/>
  <c r="AA687" i="15"/>
  <c r="S687" i="15"/>
  <c r="Y706" i="15"/>
  <c r="U706" i="15"/>
  <c r="S708" i="15"/>
  <c r="T708" i="15"/>
  <c r="Y708" i="15"/>
  <c r="AA711" i="15"/>
  <c r="T711" i="15"/>
  <c r="S711" i="15"/>
  <c r="X711" i="15"/>
  <c r="W713" i="15"/>
  <c r="S713" i="15"/>
  <c r="W756" i="15"/>
  <c r="S756" i="15"/>
  <c r="T756" i="15"/>
  <c r="U765" i="15"/>
  <c r="X765" i="15"/>
  <c r="Y780" i="15"/>
  <c r="S780" i="15"/>
  <c r="W780" i="15"/>
  <c r="S788" i="15"/>
  <c r="X788" i="15"/>
  <c r="W795" i="15"/>
  <c r="S795" i="15"/>
  <c r="T795" i="15"/>
  <c r="AA800" i="15"/>
  <c r="W800" i="15"/>
  <c r="U812" i="15"/>
  <c r="X812" i="15"/>
  <c r="AA832" i="15"/>
  <c r="S832" i="15"/>
  <c r="W832" i="15"/>
  <c r="AA860" i="15"/>
  <c r="W860" i="15"/>
  <c r="Y881" i="15"/>
  <c r="S881" i="15"/>
  <c r="U881" i="15"/>
  <c r="T881" i="15"/>
  <c r="AA881" i="15"/>
  <c r="X881" i="15"/>
  <c r="S602" i="15"/>
  <c r="Z602" i="15"/>
  <c r="S606" i="15"/>
  <c r="Z606" i="15"/>
  <c r="U612" i="15"/>
  <c r="U620" i="15"/>
  <c r="U624" i="15"/>
  <c r="U628" i="15"/>
  <c r="T644" i="15"/>
  <c r="T655" i="15"/>
  <c r="AA655" i="15"/>
  <c r="U670" i="15"/>
  <c r="T671" i="15"/>
  <c r="AA671" i="15"/>
  <c r="T675" i="15"/>
  <c r="AA675" i="15"/>
  <c r="T679" i="15"/>
  <c r="AA679" i="15"/>
  <c r="W702" i="15"/>
  <c r="Y707" i="15"/>
  <c r="U723" i="15"/>
  <c r="Y723" i="15"/>
  <c r="S723" i="15"/>
  <c r="S732" i="15"/>
  <c r="Y732" i="15"/>
  <c r="U747" i="15"/>
  <c r="Y747" i="15"/>
  <c r="S747" i="15"/>
  <c r="W753" i="15"/>
  <c r="S753" i="15"/>
  <c r="Y755" i="15"/>
  <c r="S755" i="15"/>
  <c r="U755" i="15"/>
  <c r="AA758" i="15"/>
  <c r="T758" i="15"/>
  <c r="U771" i="15"/>
  <c r="Y771" i="15"/>
  <c r="S771" i="15"/>
  <c r="X776" i="15"/>
  <c r="T776" i="15"/>
  <c r="Y779" i="15"/>
  <c r="S779" i="15"/>
  <c r="U779" i="15"/>
  <c r="Y794" i="15"/>
  <c r="S794" i="15"/>
  <c r="U794" i="15"/>
  <c r="U798" i="15"/>
  <c r="Y798" i="15"/>
  <c r="S798" i="15"/>
  <c r="AA813" i="15"/>
  <c r="T813" i="15"/>
  <c r="AA816" i="15"/>
  <c r="S816" i="15"/>
  <c r="W853" i="15"/>
  <c r="AA853" i="15"/>
  <c r="T853" i="15"/>
  <c r="X862" i="15"/>
  <c r="T862" i="15"/>
  <c r="W874" i="15"/>
  <c r="Y874" i="15"/>
  <c r="S874" i="15"/>
  <c r="W887" i="15"/>
  <c r="AA887" i="15"/>
  <c r="S887" i="15"/>
  <c r="O84" i="21"/>
  <c r="O67" i="21"/>
  <c r="F79" i="21"/>
  <c r="F25" i="21"/>
  <c r="Z612" i="15"/>
  <c r="Z620" i="15"/>
  <c r="Z624" i="15"/>
  <c r="Z628" i="15"/>
  <c r="Y695" i="15"/>
  <c r="S695" i="15"/>
  <c r="AA695" i="15"/>
  <c r="Y727" i="15"/>
  <c r="S727" i="15"/>
  <c r="U727" i="15"/>
  <c r="S729" i="15"/>
  <c r="AA729" i="15"/>
  <c r="T742" i="15"/>
  <c r="AA742" i="15"/>
  <c r="Y819" i="15"/>
  <c r="S819" i="15"/>
  <c r="AA834" i="15"/>
  <c r="T834" i="15"/>
  <c r="X834" i="15"/>
  <c r="S834" i="15"/>
  <c r="S851" i="15"/>
  <c r="W851" i="15"/>
  <c r="U872" i="15"/>
  <c r="Y872" i="15"/>
  <c r="T880" i="15"/>
  <c r="U880" i="15"/>
  <c r="Y880" i="15"/>
  <c r="U885" i="15"/>
  <c r="AA885" i="15"/>
  <c r="S885" i="15"/>
  <c r="Y885" i="15"/>
  <c r="T885" i="15"/>
  <c r="U891" i="15"/>
  <c r="X891" i="15"/>
  <c r="R902" i="15"/>
  <c r="Y902" i="15"/>
  <c r="T902" i="15"/>
  <c r="Y913" i="15"/>
  <c r="R913" i="15"/>
  <c r="U913" i="15"/>
  <c r="X913" i="15"/>
  <c r="T913" i="15"/>
  <c r="Z913" i="15"/>
  <c r="S27" i="21"/>
  <c r="S85" i="21"/>
  <c r="F28" i="21"/>
  <c r="F82" i="21"/>
  <c r="U82" i="21"/>
  <c r="U29" i="21"/>
  <c r="AA734" i="15"/>
  <c r="X735" i="15"/>
  <c r="X739" i="15"/>
  <c r="X743" i="15"/>
  <c r="AA750" i="15"/>
  <c r="X751" i="15"/>
  <c r="AA766" i="15"/>
  <c r="X767" i="15"/>
  <c r="AA769" i="15"/>
  <c r="AA805" i="15"/>
  <c r="X806" i="15"/>
  <c r="Y811" i="15"/>
  <c r="Y827" i="15"/>
  <c r="Y842" i="15"/>
  <c r="S842" i="15"/>
  <c r="AA842" i="15"/>
  <c r="Y846" i="15"/>
  <c r="S846" i="15"/>
  <c r="AA846" i="15"/>
  <c r="AA858" i="15"/>
  <c r="T858" i="15"/>
  <c r="Y858" i="15"/>
  <c r="Y873" i="15"/>
  <c r="S873" i="15"/>
  <c r="X873" i="15"/>
  <c r="X878" i="15"/>
  <c r="T878" i="15"/>
  <c r="X882" i="15"/>
  <c r="W882" i="15"/>
  <c r="T890" i="15"/>
  <c r="S890" i="15"/>
  <c r="AA893" i="15"/>
  <c r="T893" i="15"/>
  <c r="X893" i="15"/>
  <c r="Y914" i="15"/>
  <c r="X914" i="15"/>
  <c r="N21" i="21"/>
  <c r="N85" i="21"/>
  <c r="T735" i="15"/>
  <c r="T739" i="15"/>
  <c r="T743" i="15"/>
  <c r="T751" i="15"/>
  <c r="T767" i="15"/>
  <c r="T806" i="15"/>
  <c r="AA829" i="15"/>
  <c r="AA830" i="15"/>
  <c r="T830" i="15"/>
  <c r="Y830" i="15"/>
  <c r="U842" i="15"/>
  <c r="T843" i="15"/>
  <c r="U846" i="15"/>
  <c r="Y850" i="15"/>
  <c r="Y854" i="15"/>
  <c r="U856" i="15"/>
  <c r="U858" i="15"/>
  <c r="U873" i="15"/>
  <c r="Y890" i="15"/>
  <c r="U893" i="15"/>
  <c r="V896" i="15"/>
  <c r="Z896" i="15"/>
  <c r="U899" i="15"/>
  <c r="R899" i="15"/>
  <c r="T920" i="15"/>
  <c r="Z920" i="15"/>
  <c r="Y920" i="15"/>
  <c r="K15" i="21"/>
  <c r="L50" i="21"/>
  <c r="L22" i="21"/>
  <c r="X53" i="21"/>
  <c r="V915" i="15"/>
  <c r="Z915" i="15"/>
  <c r="U19" i="21"/>
  <c r="I57" i="21"/>
  <c r="U57" i="21"/>
  <c r="U13" i="21"/>
  <c r="U41" i="21"/>
  <c r="U15" i="21" s="1"/>
  <c r="X58" i="21"/>
  <c r="H59" i="21"/>
  <c r="S59" i="21"/>
  <c r="H30" i="21"/>
  <c r="L73" i="21"/>
  <c r="R23" i="21"/>
  <c r="R76" i="21"/>
  <c r="R24" i="21" s="1"/>
  <c r="V27" i="21"/>
  <c r="X82" i="21"/>
  <c r="X28" i="21"/>
  <c r="AA865" i="15"/>
  <c r="T865" i="15"/>
  <c r="Y865" i="15"/>
  <c r="Y897" i="15"/>
  <c r="Y901" i="15"/>
  <c r="Z904" i="15"/>
  <c r="Y905" i="15"/>
  <c r="R907" i="15"/>
  <c r="Y909" i="15"/>
  <c r="U909" i="15"/>
  <c r="Z909" i="15"/>
  <c r="T912" i="15"/>
  <c r="U912" i="15"/>
  <c r="R915" i="15"/>
  <c r="T918" i="15"/>
  <c r="R918" i="15"/>
  <c r="L18" i="21"/>
  <c r="J59" i="21"/>
  <c r="J18" i="21"/>
  <c r="I26" i="21"/>
  <c r="X57" i="21"/>
  <c r="X31" i="21" s="1"/>
  <c r="N32" i="21"/>
  <c r="U83" i="21"/>
  <c r="Z921" i="15"/>
  <c r="T921" i="15"/>
  <c r="Y921" i="15"/>
  <c r="U22" i="21"/>
  <c r="L57" i="21"/>
  <c r="L13" i="21"/>
  <c r="O58" i="21"/>
  <c r="D59" i="21"/>
  <c r="D33" i="21" s="1"/>
  <c r="P59" i="21"/>
  <c r="X56" i="21"/>
  <c r="T30" i="21"/>
  <c r="G85" i="21"/>
  <c r="V15" i="21"/>
  <c r="X70" i="21"/>
  <c r="X18" i="21" s="1"/>
  <c r="I50" i="21"/>
  <c r="I22" i="21"/>
  <c r="L23" i="21"/>
  <c r="X23" i="21"/>
  <c r="H24" i="21"/>
  <c r="N24" i="21"/>
  <c r="F53" i="21"/>
  <c r="F27" i="21" s="1"/>
  <c r="R53" i="21"/>
  <c r="R27" i="21" s="1"/>
  <c r="R25" i="21"/>
  <c r="F56" i="21"/>
  <c r="R28" i="21"/>
  <c r="I29" i="21"/>
  <c r="U56" i="21"/>
  <c r="R56" i="21"/>
  <c r="R30" i="21" s="1"/>
  <c r="X84" i="21"/>
  <c r="J85" i="21"/>
  <c r="T85" i="21"/>
  <c r="R18" i="21"/>
  <c r="I17" i="21"/>
  <c r="U17" i="21"/>
  <c r="I19" i="21"/>
  <c r="X73" i="21"/>
  <c r="P21" i="21"/>
  <c r="L76" i="21"/>
  <c r="X76" i="21"/>
  <c r="O76" i="21"/>
  <c r="W24" i="21"/>
  <c r="R26" i="21"/>
  <c r="G59" i="21"/>
  <c r="W59" i="21"/>
  <c r="L47" i="21"/>
  <c r="X47" i="21"/>
  <c r="X21" i="21" s="1"/>
  <c r="N59" i="21"/>
  <c r="F50" i="21"/>
  <c r="G24" i="21"/>
  <c r="L56" i="21"/>
  <c r="N30" i="21"/>
  <c r="H31" i="21"/>
  <c r="T32" i="21"/>
  <c r="O70" i="21"/>
  <c r="O73" i="21"/>
  <c r="O21" i="21" s="1"/>
  <c r="H21" i="21"/>
  <c r="M21" i="21"/>
  <c r="I25" i="21"/>
  <c r="U79" i="21"/>
  <c r="U27" i="21" s="1"/>
  <c r="L84" i="21"/>
  <c r="J27" i="21"/>
  <c r="I28" i="21"/>
  <c r="U28" i="21"/>
  <c r="L29" i="21"/>
  <c r="X29" i="21"/>
  <c r="M9" i="20"/>
  <c r="Q9" i="20"/>
  <c r="D37" i="21"/>
  <c r="E59" i="21"/>
  <c r="E33" i="21" s="1"/>
  <c r="O83" i="21"/>
  <c r="R16" i="21"/>
  <c r="O19" i="21"/>
  <c r="L41" i="21"/>
  <c r="Q15" i="21"/>
  <c r="Q59" i="21"/>
  <c r="Q21" i="21"/>
  <c r="K27" i="21"/>
  <c r="K59" i="21"/>
  <c r="K33" i="21" s="1"/>
  <c r="O27" i="21"/>
  <c r="L58" i="21"/>
  <c r="P85" i="21"/>
  <c r="U70" i="21"/>
  <c r="F73" i="21"/>
  <c r="R73" i="21"/>
  <c r="L83" i="21"/>
  <c r="O14" i="21"/>
  <c r="X14" i="21"/>
  <c r="H15" i="21"/>
  <c r="O28" i="21"/>
  <c r="X41" i="21"/>
  <c r="I41" i="21"/>
  <c r="M59" i="21"/>
  <c r="M15" i="21"/>
  <c r="R47" i="21"/>
  <c r="V21" i="21"/>
  <c r="V59" i="21"/>
  <c r="X50" i="21"/>
  <c r="O50" i="21"/>
  <c r="O24" i="21" s="1"/>
  <c r="O23" i="21"/>
  <c r="J30" i="21"/>
  <c r="P30" i="21"/>
  <c r="O57" i="21"/>
  <c r="T31" i="21"/>
  <c r="D32" i="21"/>
  <c r="H32" i="21"/>
  <c r="F84" i="21"/>
  <c r="R67" i="21"/>
  <c r="R84" i="21"/>
  <c r="M85" i="21"/>
  <c r="Q85" i="21"/>
  <c r="V85" i="21"/>
  <c r="F22" i="21"/>
  <c r="F76" i="21"/>
  <c r="I79" i="21"/>
  <c r="I27" i="21" s="1"/>
  <c r="O82" i="21"/>
  <c r="O30" i="21" s="1"/>
  <c r="D11" i="21"/>
  <c r="X13" i="21"/>
  <c r="D15" i="21"/>
  <c r="J15" i="21"/>
  <c r="X22" i="21"/>
  <c r="L28" i="21"/>
  <c r="O41" i="21"/>
  <c r="F14" i="21"/>
  <c r="R58" i="21"/>
  <c r="R32" i="21" s="1"/>
  <c r="F16" i="21"/>
  <c r="U18" i="21"/>
  <c r="F44" i="21"/>
  <c r="Q18" i="21"/>
  <c r="U25" i="21"/>
  <c r="L26" i="21"/>
  <c r="K31" i="21"/>
  <c r="P31" i="21"/>
  <c r="D63" i="21"/>
  <c r="W85" i="21"/>
  <c r="I76" i="21"/>
  <c r="U76" i="21"/>
  <c r="U24" i="21" s="1"/>
  <c r="L79" i="21"/>
  <c r="L27" i="21" s="1"/>
  <c r="X79" i="21"/>
  <c r="X27" i="21" s="1"/>
  <c r="F19" i="21"/>
  <c r="R19" i="21"/>
  <c r="I20" i="21"/>
  <c r="U20" i="21"/>
  <c r="F47" i="21"/>
  <c r="L25" i="21"/>
  <c r="X25" i="21"/>
  <c r="O26" i="21"/>
  <c r="F83" i="21"/>
  <c r="R83" i="21"/>
  <c r="I84" i="21"/>
  <c r="U84" i="21"/>
  <c r="H85" i="21"/>
  <c r="I70" i="21"/>
  <c r="I18" i="21" s="1"/>
  <c r="I83" i="21"/>
  <c r="O13" i="21"/>
  <c r="R14" i="21"/>
  <c r="W15" i="21"/>
  <c r="F57" i="21"/>
  <c r="R57" i="21"/>
  <c r="I58" i="21"/>
  <c r="U58" i="21"/>
  <c r="T59" i="21"/>
  <c r="O44" i="21"/>
  <c r="I82" i="21"/>
  <c r="I30" i="21" s="1"/>
  <c r="F41" i="21"/>
  <c r="R41" i="21"/>
  <c r="O9" i="20"/>
  <c r="K8" i="20"/>
  <c r="S9" i="20"/>
  <c r="K9" i="20"/>
  <c r="I9" i="20"/>
  <c r="S8" i="15"/>
  <c r="V8" i="15" s="1"/>
  <c r="AA12" i="15"/>
  <c r="W12" i="15"/>
  <c r="S12" i="15"/>
  <c r="AA24" i="15"/>
  <c r="W24" i="15"/>
  <c r="S24" i="15"/>
  <c r="V24" i="15"/>
  <c r="AA32" i="15"/>
  <c r="W32" i="15"/>
  <c r="S32" i="15"/>
  <c r="T8" i="15"/>
  <c r="W8" i="15" s="1"/>
  <c r="W10" i="15"/>
  <c r="S10" i="15"/>
  <c r="V10" i="15" s="1"/>
  <c r="T12" i="15"/>
  <c r="Y12" i="15"/>
  <c r="AA14" i="15"/>
  <c r="W14" i="15"/>
  <c r="S14" i="15"/>
  <c r="V14" i="15"/>
  <c r="T16" i="15"/>
  <c r="Y16" i="15"/>
  <c r="AA18" i="15"/>
  <c r="W18" i="15"/>
  <c r="S18" i="15"/>
  <c r="V18" i="15"/>
  <c r="T20" i="15"/>
  <c r="Y20" i="15"/>
  <c r="AA22" i="15"/>
  <c r="W22" i="15"/>
  <c r="S22" i="15"/>
  <c r="V22" i="15"/>
  <c r="T24" i="15"/>
  <c r="Y24" i="15"/>
  <c r="AA26" i="15"/>
  <c r="W26" i="15"/>
  <c r="S26" i="15"/>
  <c r="V26" i="15"/>
  <c r="T28" i="15"/>
  <c r="Y28" i="15"/>
  <c r="AA30" i="15"/>
  <c r="W30" i="15"/>
  <c r="S30" i="15"/>
  <c r="V30" i="15"/>
  <c r="T32" i="15"/>
  <c r="Y32" i="15"/>
  <c r="AA34" i="15"/>
  <c r="W34" i="15"/>
  <c r="S34" i="15"/>
  <c r="V34" i="15"/>
  <c r="T36" i="15"/>
  <c r="Y36" i="15"/>
  <c r="AA38" i="15"/>
  <c r="W38" i="15"/>
  <c r="S38" i="15"/>
  <c r="V38" i="15"/>
  <c r="T40" i="15"/>
  <c r="Y40" i="15"/>
  <c r="AA42" i="15"/>
  <c r="W42" i="15"/>
  <c r="S42" i="15"/>
  <c r="V42" i="15"/>
  <c r="T44" i="15"/>
  <c r="Y44" i="15"/>
  <c r="AA46" i="15"/>
  <c r="W46" i="15"/>
  <c r="S46" i="15"/>
  <c r="V46" i="15"/>
  <c r="T48" i="15"/>
  <c r="Y48" i="15"/>
  <c r="AA50" i="15"/>
  <c r="W50" i="15"/>
  <c r="S50" i="15"/>
  <c r="V50" i="15"/>
  <c r="T52" i="15"/>
  <c r="Y52" i="15"/>
  <c r="AA54" i="15"/>
  <c r="W54" i="15"/>
  <c r="S54" i="15"/>
  <c r="V54" i="15"/>
  <c r="T56" i="15"/>
  <c r="Y56" i="15"/>
  <c r="AA58" i="15"/>
  <c r="W58" i="15"/>
  <c r="S58" i="15"/>
  <c r="V58" i="15"/>
  <c r="T60" i="15"/>
  <c r="Y60" i="15"/>
  <c r="AA62" i="15"/>
  <c r="W62" i="15"/>
  <c r="S62" i="15"/>
  <c r="V62" i="15"/>
  <c r="T64" i="15"/>
  <c r="Y64" i="15"/>
  <c r="AA66" i="15"/>
  <c r="W66" i="15"/>
  <c r="S66" i="15"/>
  <c r="V66" i="15"/>
  <c r="T68" i="15"/>
  <c r="Y68" i="15"/>
  <c r="AA70" i="15"/>
  <c r="W70" i="15"/>
  <c r="S70" i="15"/>
  <c r="V70" i="15"/>
  <c r="T72" i="15"/>
  <c r="Y72" i="15"/>
  <c r="AA74" i="15"/>
  <c r="W74" i="15"/>
  <c r="S74" i="15"/>
  <c r="V74" i="15"/>
  <c r="T76" i="15"/>
  <c r="Y76" i="15"/>
  <c r="AA78" i="15"/>
  <c r="W78" i="15"/>
  <c r="S78" i="15"/>
  <c r="V78" i="15"/>
  <c r="T80" i="15"/>
  <c r="Y80" i="15"/>
  <c r="AA82" i="15"/>
  <c r="W82" i="15"/>
  <c r="S82" i="15"/>
  <c r="V82" i="15"/>
  <c r="T84" i="15"/>
  <c r="Y84" i="15"/>
  <c r="AA86" i="15"/>
  <c r="W86" i="15"/>
  <c r="S86" i="15"/>
  <c r="V86" i="15"/>
  <c r="T88" i="15"/>
  <c r="Y88" i="15"/>
  <c r="AA90" i="15"/>
  <c r="W90" i="15"/>
  <c r="S90" i="15"/>
  <c r="V90" i="15"/>
  <c r="T92" i="15"/>
  <c r="Y92" i="15"/>
  <c r="AA94" i="15"/>
  <c r="W94" i="15"/>
  <c r="S94" i="15"/>
  <c r="V94" i="15"/>
  <c r="T96" i="15"/>
  <c r="Y96" i="15"/>
  <c r="AA98" i="15"/>
  <c r="W98" i="15"/>
  <c r="S98" i="15"/>
  <c r="V98" i="15"/>
  <c r="T100" i="15"/>
  <c r="Y100" i="15"/>
  <c r="AA102" i="15"/>
  <c r="W102" i="15"/>
  <c r="S102" i="15"/>
  <c r="V102" i="15"/>
  <c r="T104" i="15"/>
  <c r="Y104" i="15"/>
  <c r="AA106" i="15"/>
  <c r="W106" i="15"/>
  <c r="S106" i="15"/>
  <c r="V106" i="15"/>
  <c r="T108" i="15"/>
  <c r="Y108" i="15"/>
  <c r="AA110" i="15"/>
  <c r="W110" i="15"/>
  <c r="S110" i="15"/>
  <c r="V110" i="15"/>
  <c r="T112" i="15"/>
  <c r="Y112" i="15"/>
  <c r="AA114" i="15"/>
  <c r="W114" i="15"/>
  <c r="S114" i="15"/>
  <c r="V114" i="15"/>
  <c r="T116" i="15"/>
  <c r="Y116" i="15"/>
  <c r="AA118" i="15"/>
  <c r="W118" i="15"/>
  <c r="S118" i="15"/>
  <c r="V118" i="15"/>
  <c r="T120" i="15"/>
  <c r="Y120" i="15"/>
  <c r="AA122" i="15"/>
  <c r="W122" i="15"/>
  <c r="S122" i="15"/>
  <c r="V122" i="15"/>
  <c r="T124" i="15"/>
  <c r="Y124" i="15"/>
  <c r="AA126" i="15"/>
  <c r="W126" i="15"/>
  <c r="S126" i="15"/>
  <c r="V126" i="15"/>
  <c r="T128" i="15"/>
  <c r="Y128" i="15"/>
  <c r="AA130" i="15"/>
  <c r="W130" i="15"/>
  <c r="S130" i="15"/>
  <c r="V130" i="15"/>
  <c r="T132" i="15"/>
  <c r="Y132" i="15"/>
  <c r="AA134" i="15"/>
  <c r="W134" i="15"/>
  <c r="S134" i="15"/>
  <c r="V134" i="15"/>
  <c r="T136" i="15"/>
  <c r="Y136" i="15"/>
  <c r="AA138" i="15"/>
  <c r="W138" i="15"/>
  <c r="S138" i="15"/>
  <c r="V138" i="15"/>
  <c r="T140" i="15"/>
  <c r="Y140" i="15"/>
  <c r="AA142" i="15"/>
  <c r="W142" i="15"/>
  <c r="S142" i="15"/>
  <c r="V142" i="15"/>
  <c r="T144" i="15"/>
  <c r="Y144" i="15"/>
  <c r="AA146" i="15"/>
  <c r="W146" i="15"/>
  <c r="S146" i="15"/>
  <c r="V146" i="15"/>
  <c r="T148" i="15"/>
  <c r="Y148" i="15"/>
  <c r="AA150" i="15"/>
  <c r="W150" i="15"/>
  <c r="S150" i="15"/>
  <c r="V150" i="15"/>
  <c r="T152" i="15"/>
  <c r="Y152" i="15"/>
  <c r="AA154" i="15"/>
  <c r="W154" i="15"/>
  <c r="S154" i="15"/>
  <c r="V154" i="15"/>
  <c r="T156" i="15"/>
  <c r="Y156" i="15"/>
  <c r="AA158" i="15"/>
  <c r="W158" i="15"/>
  <c r="S158" i="15"/>
  <c r="V158" i="15"/>
  <c r="T160" i="15"/>
  <c r="Y160" i="15"/>
  <c r="AA162" i="15"/>
  <c r="W162" i="15"/>
  <c r="S162" i="15"/>
  <c r="V162" i="15"/>
  <c r="T164" i="15"/>
  <c r="Y164" i="15"/>
  <c r="AA166" i="15"/>
  <c r="W166" i="15"/>
  <c r="S166" i="15"/>
  <c r="V166" i="15"/>
  <c r="T168" i="15"/>
  <c r="Y168" i="15"/>
  <c r="AA170" i="15"/>
  <c r="W170" i="15"/>
  <c r="S170" i="15"/>
  <c r="V170" i="15"/>
  <c r="T172" i="15"/>
  <c r="Y172" i="15"/>
  <c r="AA174" i="15"/>
  <c r="W174" i="15"/>
  <c r="S174" i="15"/>
  <c r="V174" i="15"/>
  <c r="T176" i="15"/>
  <c r="Y176" i="15"/>
  <c r="AA178" i="15"/>
  <c r="W178" i="15"/>
  <c r="S178" i="15"/>
  <c r="V178" i="15"/>
  <c r="T180" i="15"/>
  <c r="Y180" i="15"/>
  <c r="X444" i="15"/>
  <c r="T444" i="15"/>
  <c r="W444" i="15"/>
  <c r="R444" i="15"/>
  <c r="Z444" i="15"/>
  <c r="S444" i="15"/>
  <c r="V444" i="15"/>
  <c r="Y444" i="15"/>
  <c r="U444" i="15"/>
  <c r="X502" i="15"/>
  <c r="T502" i="15"/>
  <c r="Z502" i="15"/>
  <c r="U502" i="15"/>
  <c r="Y502" i="15"/>
  <c r="S502" i="15"/>
  <c r="W502" i="15"/>
  <c r="R502" i="15"/>
  <c r="AA502" i="15"/>
  <c r="X506" i="15"/>
  <c r="T506" i="15"/>
  <c r="Z506" i="15"/>
  <c r="U506" i="15"/>
  <c r="Y506" i="15"/>
  <c r="S506" i="15"/>
  <c r="W506" i="15"/>
  <c r="R506" i="15"/>
  <c r="AA506" i="15"/>
  <c r="V506" i="15"/>
  <c r="X533" i="15"/>
  <c r="T533" i="15"/>
  <c r="W533" i="15"/>
  <c r="R533" i="15"/>
  <c r="AA533" i="15"/>
  <c r="U533" i="15"/>
  <c r="Y533" i="15"/>
  <c r="V533" i="15"/>
  <c r="S533" i="15"/>
  <c r="Z682" i="15"/>
  <c r="V682" i="15"/>
  <c r="R682" i="15"/>
  <c r="X682" i="15"/>
  <c r="S682" i="15"/>
  <c r="W682" i="15"/>
  <c r="AA682" i="15"/>
  <c r="T682" i="15"/>
  <c r="U682" i="15"/>
  <c r="Y682" i="15"/>
  <c r="S7" i="15"/>
  <c r="V7" i="15" s="1"/>
  <c r="R10" i="15"/>
  <c r="AA10" i="15" s="1"/>
  <c r="AA11" i="15"/>
  <c r="W11" i="15"/>
  <c r="S11" i="15"/>
  <c r="V11" i="15"/>
  <c r="U12" i="15"/>
  <c r="Z12" i="15"/>
  <c r="R14" i="15"/>
  <c r="X14" i="15"/>
  <c r="AA15" i="15"/>
  <c r="W15" i="15"/>
  <c r="S15" i="15"/>
  <c r="V15" i="15"/>
  <c r="U16" i="15"/>
  <c r="R18" i="15"/>
  <c r="X18" i="15"/>
  <c r="AA19" i="15"/>
  <c r="W19" i="15"/>
  <c r="S19" i="15"/>
  <c r="V19" i="15"/>
  <c r="U20" i="15"/>
  <c r="R22" i="15"/>
  <c r="X22" i="15"/>
  <c r="AA23" i="15"/>
  <c r="W23" i="15"/>
  <c r="S23" i="15"/>
  <c r="V23" i="15"/>
  <c r="U24" i="15"/>
  <c r="Z24" i="15"/>
  <c r="R26" i="15"/>
  <c r="X26" i="15"/>
  <c r="AA27" i="15"/>
  <c r="W27" i="15"/>
  <c r="S27" i="15"/>
  <c r="V27" i="15"/>
  <c r="U28" i="15"/>
  <c r="R30" i="15"/>
  <c r="X30" i="15"/>
  <c r="AA31" i="15"/>
  <c r="W31" i="15"/>
  <c r="S31" i="15"/>
  <c r="V31" i="15"/>
  <c r="U32" i="15"/>
  <c r="Z32" i="15"/>
  <c r="R34" i="15"/>
  <c r="X34" i="15"/>
  <c r="AA35" i="15"/>
  <c r="W35" i="15"/>
  <c r="S35" i="15"/>
  <c r="V35" i="15"/>
  <c r="U36" i="15"/>
  <c r="R38" i="15"/>
  <c r="X38" i="15"/>
  <c r="AA39" i="15"/>
  <c r="W39" i="15"/>
  <c r="S39" i="15"/>
  <c r="V39" i="15"/>
  <c r="U40" i="15"/>
  <c r="R42" i="15"/>
  <c r="X42" i="15"/>
  <c r="AA43" i="15"/>
  <c r="W43" i="15"/>
  <c r="S43" i="15"/>
  <c r="V43" i="15"/>
  <c r="U44" i="15"/>
  <c r="R46" i="15"/>
  <c r="X46" i="15"/>
  <c r="AA47" i="15"/>
  <c r="W47" i="15"/>
  <c r="S47" i="15"/>
  <c r="V47" i="15"/>
  <c r="U48" i="15"/>
  <c r="R50" i="15"/>
  <c r="X50" i="15"/>
  <c r="AA51" i="15"/>
  <c r="W51" i="15"/>
  <c r="S51" i="15"/>
  <c r="V51" i="15"/>
  <c r="U52" i="15"/>
  <c r="R54" i="15"/>
  <c r="X54" i="15"/>
  <c r="AA55" i="15"/>
  <c r="W55" i="15"/>
  <c r="S55" i="15"/>
  <c r="V55" i="15"/>
  <c r="U56" i="15"/>
  <c r="R58" i="15"/>
  <c r="X58" i="15"/>
  <c r="AA59" i="15"/>
  <c r="W59" i="15"/>
  <c r="S59" i="15"/>
  <c r="V59" i="15"/>
  <c r="U60" i="15"/>
  <c r="R62" i="15"/>
  <c r="X62" i="15"/>
  <c r="AA63" i="15"/>
  <c r="W63" i="15"/>
  <c r="S63" i="15"/>
  <c r="V63" i="15"/>
  <c r="U64" i="15"/>
  <c r="R66" i="15"/>
  <c r="X66" i="15"/>
  <c r="AA67" i="15"/>
  <c r="W67" i="15"/>
  <c r="S67" i="15"/>
  <c r="V67" i="15"/>
  <c r="U68" i="15"/>
  <c r="R70" i="15"/>
  <c r="X70" i="15"/>
  <c r="AA71" i="15"/>
  <c r="W71" i="15"/>
  <c r="S71" i="15"/>
  <c r="V71" i="15"/>
  <c r="U72" i="15"/>
  <c r="R74" i="15"/>
  <c r="X74" i="15"/>
  <c r="AA75" i="15"/>
  <c r="W75" i="15"/>
  <c r="S75" i="15"/>
  <c r="V75" i="15"/>
  <c r="U76" i="15"/>
  <c r="R78" i="15"/>
  <c r="X78" i="15"/>
  <c r="AA79" i="15"/>
  <c r="W79" i="15"/>
  <c r="S79" i="15"/>
  <c r="V79" i="15"/>
  <c r="U80" i="15"/>
  <c r="R82" i="15"/>
  <c r="X82" i="15"/>
  <c r="AA83" i="15"/>
  <c r="W83" i="15"/>
  <c r="S83" i="15"/>
  <c r="V83" i="15"/>
  <c r="U84" i="15"/>
  <c r="R86" i="15"/>
  <c r="X86" i="15"/>
  <c r="AA87" i="15"/>
  <c r="W87" i="15"/>
  <c r="S87" i="15"/>
  <c r="V87" i="15"/>
  <c r="U88" i="15"/>
  <c r="R90" i="15"/>
  <c r="X90" i="15"/>
  <c r="AA91" i="15"/>
  <c r="W91" i="15"/>
  <c r="S91" i="15"/>
  <c r="V91" i="15"/>
  <c r="U92" i="15"/>
  <c r="R94" i="15"/>
  <c r="X94" i="15"/>
  <c r="AA95" i="15"/>
  <c r="W95" i="15"/>
  <c r="S95" i="15"/>
  <c r="V95" i="15"/>
  <c r="U96" i="15"/>
  <c r="R98" i="15"/>
  <c r="X98" i="15"/>
  <c r="AA99" i="15"/>
  <c r="W99" i="15"/>
  <c r="S99" i="15"/>
  <c r="V99" i="15"/>
  <c r="U100" i="15"/>
  <c r="R102" i="15"/>
  <c r="X102" i="15"/>
  <c r="AA103" i="15"/>
  <c r="W103" i="15"/>
  <c r="S103" i="15"/>
  <c r="V103" i="15"/>
  <c r="U104" i="15"/>
  <c r="R106" i="15"/>
  <c r="X106" i="15"/>
  <c r="AA107" i="15"/>
  <c r="W107" i="15"/>
  <c r="S107" i="15"/>
  <c r="V107" i="15"/>
  <c r="U108" i="15"/>
  <c r="R110" i="15"/>
  <c r="X110" i="15"/>
  <c r="AA111" i="15"/>
  <c r="W111" i="15"/>
  <c r="S111" i="15"/>
  <c r="V111" i="15"/>
  <c r="U112" i="15"/>
  <c r="R114" i="15"/>
  <c r="X114" i="15"/>
  <c r="AA115" i="15"/>
  <c r="W115" i="15"/>
  <c r="S115" i="15"/>
  <c r="V115" i="15"/>
  <c r="U116" i="15"/>
  <c r="R118" i="15"/>
  <c r="X118" i="15"/>
  <c r="AA119" i="15"/>
  <c r="W119" i="15"/>
  <c r="S119" i="15"/>
  <c r="V119" i="15"/>
  <c r="U120" i="15"/>
  <c r="R122" i="15"/>
  <c r="X122" i="15"/>
  <c r="AA123" i="15"/>
  <c r="W123" i="15"/>
  <c r="S123" i="15"/>
  <c r="V123" i="15"/>
  <c r="U124" i="15"/>
  <c r="R126" i="15"/>
  <c r="X126" i="15"/>
  <c r="AA127" i="15"/>
  <c r="W127" i="15"/>
  <c r="S127" i="15"/>
  <c r="V127" i="15"/>
  <c r="U128" i="15"/>
  <c r="R130" i="15"/>
  <c r="X130" i="15"/>
  <c r="AA131" i="15"/>
  <c r="W131" i="15"/>
  <c r="S131" i="15"/>
  <c r="V131" i="15"/>
  <c r="U132" i="15"/>
  <c r="R134" i="15"/>
  <c r="X134" i="15"/>
  <c r="AA135" i="15"/>
  <c r="W135" i="15"/>
  <c r="S135" i="15"/>
  <c r="V135" i="15"/>
  <c r="U136" i="15"/>
  <c r="R138" i="15"/>
  <c r="X138" i="15"/>
  <c r="AA139" i="15"/>
  <c r="W139" i="15"/>
  <c r="S139" i="15"/>
  <c r="V139" i="15"/>
  <c r="U140" i="15"/>
  <c r="R142" i="15"/>
  <c r="X142" i="15"/>
  <c r="AA143" i="15"/>
  <c r="W143" i="15"/>
  <c r="S143" i="15"/>
  <c r="V143" i="15"/>
  <c r="U144" i="15"/>
  <c r="R146" i="15"/>
  <c r="X146" i="15"/>
  <c r="AA147" i="15"/>
  <c r="W147" i="15"/>
  <c r="S147" i="15"/>
  <c r="V147" i="15"/>
  <c r="U148" i="15"/>
  <c r="R150" i="15"/>
  <c r="X150" i="15"/>
  <c r="AA151" i="15"/>
  <c r="W151" i="15"/>
  <c r="S151" i="15"/>
  <c r="V151" i="15"/>
  <c r="U152" i="15"/>
  <c r="R154" i="15"/>
  <c r="X154" i="15"/>
  <c r="AA155" i="15"/>
  <c r="W155" i="15"/>
  <c r="S155" i="15"/>
  <c r="V155" i="15"/>
  <c r="U156" i="15"/>
  <c r="R158" i="15"/>
  <c r="X158" i="15"/>
  <c r="AA159" i="15"/>
  <c r="W159" i="15"/>
  <c r="S159" i="15"/>
  <c r="V159" i="15"/>
  <c r="U160" i="15"/>
  <c r="R162" i="15"/>
  <c r="X162" i="15"/>
  <c r="AA163" i="15"/>
  <c r="W163" i="15"/>
  <c r="S163" i="15"/>
  <c r="V163" i="15"/>
  <c r="U164" i="15"/>
  <c r="R166" i="15"/>
  <c r="X166" i="15"/>
  <c r="AA167" i="15"/>
  <c r="W167" i="15"/>
  <c r="S167" i="15"/>
  <c r="V167" i="15"/>
  <c r="U168" i="15"/>
  <c r="R170" i="15"/>
  <c r="X170" i="15"/>
  <c r="AA171" i="15"/>
  <c r="W171" i="15"/>
  <c r="S171" i="15"/>
  <c r="V171" i="15"/>
  <c r="U172" i="15"/>
  <c r="R174" i="15"/>
  <c r="X174" i="15"/>
  <c r="AA175" i="15"/>
  <c r="W175" i="15"/>
  <c r="S175" i="15"/>
  <c r="V175" i="15"/>
  <c r="U176" i="15"/>
  <c r="R178" i="15"/>
  <c r="X178" i="15"/>
  <c r="AA179" i="15"/>
  <c r="W179" i="15"/>
  <c r="S179" i="15"/>
  <c r="V179" i="15"/>
  <c r="U180" i="15"/>
  <c r="AA182" i="15"/>
  <c r="W182" i="15"/>
  <c r="S182" i="15"/>
  <c r="Z182" i="15"/>
  <c r="V182" i="15"/>
  <c r="R182" i="15"/>
  <c r="Y182" i="15"/>
  <c r="AA184" i="15"/>
  <c r="W184" i="15"/>
  <c r="S184" i="15"/>
  <c r="Z184" i="15"/>
  <c r="V184" i="15"/>
  <c r="R184" i="15"/>
  <c r="Y184" i="15"/>
  <c r="AA186" i="15"/>
  <c r="W186" i="15"/>
  <c r="S186" i="15"/>
  <c r="Z186" i="15"/>
  <c r="V186" i="15"/>
  <c r="R186" i="15"/>
  <c r="Y186" i="15"/>
  <c r="AA188" i="15"/>
  <c r="W188" i="15"/>
  <c r="S188" i="15"/>
  <c r="Z188" i="15"/>
  <c r="V188" i="15"/>
  <c r="R188" i="15"/>
  <c r="Y188" i="15"/>
  <c r="AA190" i="15"/>
  <c r="W190" i="15"/>
  <c r="S190" i="15"/>
  <c r="Z190" i="15"/>
  <c r="V190" i="15"/>
  <c r="R190" i="15"/>
  <c r="Y190" i="15"/>
  <c r="AA192" i="15"/>
  <c r="W192" i="15"/>
  <c r="S192" i="15"/>
  <c r="Z192" i="15"/>
  <c r="V192" i="15"/>
  <c r="R192" i="15"/>
  <c r="Y192" i="15"/>
  <c r="AA194" i="15"/>
  <c r="W194" i="15"/>
  <c r="S194" i="15"/>
  <c r="Z194" i="15"/>
  <c r="V194" i="15"/>
  <c r="R194" i="15"/>
  <c r="Y194" i="15"/>
  <c r="AA196" i="15"/>
  <c r="W196" i="15"/>
  <c r="S196" i="15"/>
  <c r="Z196" i="15"/>
  <c r="V196" i="15"/>
  <c r="R196" i="15"/>
  <c r="Y196" i="15"/>
  <c r="AA198" i="15"/>
  <c r="W198" i="15"/>
  <c r="S198" i="15"/>
  <c r="Z198" i="15"/>
  <c r="V198" i="15"/>
  <c r="R198" i="15"/>
  <c r="Y198" i="15"/>
  <c r="AA200" i="15"/>
  <c r="W200" i="15"/>
  <c r="S200" i="15"/>
  <c r="Z200" i="15"/>
  <c r="V200" i="15"/>
  <c r="R200" i="15"/>
  <c r="Y200" i="15"/>
  <c r="AA202" i="15"/>
  <c r="W202" i="15"/>
  <c r="S202" i="15"/>
  <c r="Z202" i="15"/>
  <c r="V202" i="15"/>
  <c r="R202" i="15"/>
  <c r="Y202" i="15"/>
  <c r="AA204" i="15"/>
  <c r="W204" i="15"/>
  <c r="S204" i="15"/>
  <c r="Z204" i="15"/>
  <c r="V204" i="15"/>
  <c r="R204" i="15"/>
  <c r="Y204" i="15"/>
  <c r="AA206" i="15"/>
  <c r="W206" i="15"/>
  <c r="S206" i="15"/>
  <c r="Z206" i="15"/>
  <c r="V206" i="15"/>
  <c r="R206" i="15"/>
  <c r="Y206" i="15"/>
  <c r="AA208" i="15"/>
  <c r="W208" i="15"/>
  <c r="S208" i="15"/>
  <c r="Z208" i="15"/>
  <c r="V208" i="15"/>
  <c r="R208" i="15"/>
  <c r="Y208" i="15"/>
  <c r="AA210" i="15"/>
  <c r="W210" i="15"/>
  <c r="S210" i="15"/>
  <c r="Z210" i="15"/>
  <c r="V210" i="15"/>
  <c r="R210" i="15"/>
  <c r="Y210" i="15"/>
  <c r="AA212" i="15"/>
  <c r="W212" i="15"/>
  <c r="S212" i="15"/>
  <c r="Z212" i="15"/>
  <c r="V212" i="15"/>
  <c r="R212" i="15"/>
  <c r="Y212" i="15"/>
  <c r="AA214" i="15"/>
  <c r="W214" i="15"/>
  <c r="S214" i="15"/>
  <c r="Z214" i="15"/>
  <c r="V214" i="15"/>
  <c r="R214" i="15"/>
  <c r="Y214" i="15"/>
  <c r="AA216" i="15"/>
  <c r="W216" i="15"/>
  <c r="S216" i="15"/>
  <c r="Z216" i="15"/>
  <c r="V216" i="15"/>
  <c r="R216" i="15"/>
  <c r="Y216" i="15"/>
  <c r="AA218" i="15"/>
  <c r="W218" i="15"/>
  <c r="S218" i="15"/>
  <c r="Z218" i="15"/>
  <c r="V218" i="15"/>
  <c r="R218" i="15"/>
  <c r="Y218" i="15"/>
  <c r="AA220" i="15"/>
  <c r="W220" i="15"/>
  <c r="S220" i="15"/>
  <c r="Z220" i="15"/>
  <c r="V220" i="15"/>
  <c r="R220" i="15"/>
  <c r="Y220" i="15"/>
  <c r="AA222" i="15"/>
  <c r="W222" i="15"/>
  <c r="S222" i="15"/>
  <c r="Z222" i="15"/>
  <c r="V222" i="15"/>
  <c r="R222" i="15"/>
  <c r="Y222" i="15"/>
  <c r="AA224" i="15"/>
  <c r="W224" i="15"/>
  <c r="S224" i="15"/>
  <c r="Z224" i="15"/>
  <c r="V224" i="15"/>
  <c r="R224" i="15"/>
  <c r="Y224" i="15"/>
  <c r="AA226" i="15"/>
  <c r="W226" i="15"/>
  <c r="S226" i="15"/>
  <c r="Z226" i="15"/>
  <c r="V226" i="15"/>
  <c r="R226" i="15"/>
  <c r="Y226" i="15"/>
  <c r="X431" i="15"/>
  <c r="T431" i="15"/>
  <c r="Y431" i="15"/>
  <c r="S431" i="15"/>
  <c r="Z431" i="15"/>
  <c r="R431" i="15"/>
  <c r="V431" i="15"/>
  <c r="AA431" i="15"/>
  <c r="W431" i="15"/>
  <c r="AA444" i="15"/>
  <c r="X454" i="15"/>
  <c r="T454" i="15"/>
  <c r="Z454" i="15"/>
  <c r="U454" i="15"/>
  <c r="Y454" i="15"/>
  <c r="S454" i="15"/>
  <c r="W454" i="15"/>
  <c r="R454" i="15"/>
  <c r="AA454" i="15"/>
  <c r="X458" i="15"/>
  <c r="T458" i="15"/>
  <c r="Z458" i="15"/>
  <c r="U458" i="15"/>
  <c r="Y458" i="15"/>
  <c r="S458" i="15"/>
  <c r="W458" i="15"/>
  <c r="R458" i="15"/>
  <c r="AA458" i="15"/>
  <c r="V458" i="15"/>
  <c r="V502" i="15"/>
  <c r="Z533" i="15"/>
  <c r="X539" i="15"/>
  <c r="T539" i="15"/>
  <c r="Z539" i="15"/>
  <c r="U539" i="15"/>
  <c r="AA539" i="15"/>
  <c r="S539" i="15"/>
  <c r="V539" i="15"/>
  <c r="R539" i="15"/>
  <c r="W539" i="15"/>
  <c r="Y539" i="15"/>
  <c r="V12" i="15"/>
  <c r="AA16" i="15"/>
  <c r="W16" i="15"/>
  <c r="S16" i="15"/>
  <c r="V16" i="15"/>
  <c r="AA20" i="15"/>
  <c r="W20" i="15"/>
  <c r="S20" i="15"/>
  <c r="V20" i="15"/>
  <c r="AA28" i="15"/>
  <c r="W28" i="15"/>
  <c r="S28" i="15"/>
  <c r="V28" i="15"/>
  <c r="V32" i="15"/>
  <c r="AA36" i="15"/>
  <c r="W36" i="15"/>
  <c r="S36" i="15"/>
  <c r="V36" i="15"/>
  <c r="AA40" i="15"/>
  <c r="W40" i="15"/>
  <c r="S40" i="15"/>
  <c r="V40" i="15"/>
  <c r="AA44" i="15"/>
  <c r="W44" i="15"/>
  <c r="S44" i="15"/>
  <c r="V44" i="15"/>
  <c r="AA48" i="15"/>
  <c r="W48" i="15"/>
  <c r="S48" i="15"/>
  <c r="V48" i="15"/>
  <c r="AA52" i="15"/>
  <c r="W52" i="15"/>
  <c r="S52" i="15"/>
  <c r="V52" i="15"/>
  <c r="AA56" i="15"/>
  <c r="W56" i="15"/>
  <c r="S56" i="15"/>
  <c r="V56" i="15"/>
  <c r="AA60" i="15"/>
  <c r="W60" i="15"/>
  <c r="S60" i="15"/>
  <c r="V60" i="15"/>
  <c r="AA64" i="15"/>
  <c r="W64" i="15"/>
  <c r="S64" i="15"/>
  <c r="V64" i="15"/>
  <c r="AA68" i="15"/>
  <c r="W68" i="15"/>
  <c r="S68" i="15"/>
  <c r="V68" i="15"/>
  <c r="AA72" i="15"/>
  <c r="W72" i="15"/>
  <c r="S72" i="15"/>
  <c r="V72" i="15"/>
  <c r="AA76" i="15"/>
  <c r="W76" i="15"/>
  <c r="S76" i="15"/>
  <c r="V76" i="15"/>
  <c r="AA80" i="15"/>
  <c r="W80" i="15"/>
  <c r="S80" i="15"/>
  <c r="V80" i="15"/>
  <c r="AA84" i="15"/>
  <c r="W84" i="15"/>
  <c r="S84" i="15"/>
  <c r="V84" i="15"/>
  <c r="AA88" i="15"/>
  <c r="W88" i="15"/>
  <c r="S88" i="15"/>
  <c r="V88" i="15"/>
  <c r="AA92" i="15"/>
  <c r="W92" i="15"/>
  <c r="S92" i="15"/>
  <c r="V92" i="15"/>
  <c r="AA96" i="15"/>
  <c r="W96" i="15"/>
  <c r="S96" i="15"/>
  <c r="V96" i="15"/>
  <c r="AA100" i="15"/>
  <c r="W100" i="15"/>
  <c r="S100" i="15"/>
  <c r="V100" i="15"/>
  <c r="AA104" i="15"/>
  <c r="W104" i="15"/>
  <c r="S104" i="15"/>
  <c r="V104" i="15"/>
  <c r="AA108" i="15"/>
  <c r="W108" i="15"/>
  <c r="S108" i="15"/>
  <c r="V108" i="15"/>
  <c r="AA112" i="15"/>
  <c r="W112" i="15"/>
  <c r="S112" i="15"/>
  <c r="V112" i="15"/>
  <c r="AA116" i="15"/>
  <c r="W116" i="15"/>
  <c r="S116" i="15"/>
  <c r="V116" i="15"/>
  <c r="AA120" i="15"/>
  <c r="W120" i="15"/>
  <c r="S120" i="15"/>
  <c r="V120" i="15"/>
  <c r="AA124" i="15"/>
  <c r="W124" i="15"/>
  <c r="S124" i="15"/>
  <c r="V124" i="15"/>
  <c r="AA128" i="15"/>
  <c r="W128" i="15"/>
  <c r="S128" i="15"/>
  <c r="V128" i="15"/>
  <c r="AA132" i="15"/>
  <c r="W132" i="15"/>
  <c r="S132" i="15"/>
  <c r="V132" i="15"/>
  <c r="AA136" i="15"/>
  <c r="W136" i="15"/>
  <c r="S136" i="15"/>
  <c r="V136" i="15"/>
  <c r="AA140" i="15"/>
  <c r="W140" i="15"/>
  <c r="S140" i="15"/>
  <c r="V140" i="15"/>
  <c r="AA144" i="15"/>
  <c r="W144" i="15"/>
  <c r="S144" i="15"/>
  <c r="V144" i="15"/>
  <c r="AA148" i="15"/>
  <c r="W148" i="15"/>
  <c r="S148" i="15"/>
  <c r="V148" i="15"/>
  <c r="AA152" i="15"/>
  <c r="W152" i="15"/>
  <c r="S152" i="15"/>
  <c r="V152" i="15"/>
  <c r="AA156" i="15"/>
  <c r="W156" i="15"/>
  <c r="S156" i="15"/>
  <c r="V156" i="15"/>
  <c r="AA160" i="15"/>
  <c r="W160" i="15"/>
  <c r="S160" i="15"/>
  <c r="V160" i="15"/>
  <c r="AA164" i="15"/>
  <c r="W164" i="15"/>
  <c r="S164" i="15"/>
  <c r="V164" i="15"/>
  <c r="AA168" i="15"/>
  <c r="W168" i="15"/>
  <c r="S168" i="15"/>
  <c r="V168" i="15"/>
  <c r="AA172" i="15"/>
  <c r="W172" i="15"/>
  <c r="S172" i="15"/>
  <c r="V172" i="15"/>
  <c r="AA176" i="15"/>
  <c r="W176" i="15"/>
  <c r="S176" i="15"/>
  <c r="V176" i="15"/>
  <c r="AA180" i="15"/>
  <c r="W180" i="15"/>
  <c r="S180" i="15"/>
  <c r="V180" i="15"/>
  <c r="AA227" i="15"/>
  <c r="W227" i="15"/>
  <c r="S227" i="15"/>
  <c r="Z227" i="15"/>
  <c r="U227" i="15"/>
  <c r="Y227" i="15"/>
  <c r="T227" i="15"/>
  <c r="AA231" i="15"/>
  <c r="W231" i="15"/>
  <c r="S231" i="15"/>
  <c r="Z231" i="15"/>
  <c r="U231" i="15"/>
  <c r="Y231" i="15"/>
  <c r="T231" i="15"/>
  <c r="AA235" i="15"/>
  <c r="W235" i="15"/>
  <c r="S235" i="15"/>
  <c r="Z235" i="15"/>
  <c r="U235" i="15"/>
  <c r="Y235" i="15"/>
  <c r="T235" i="15"/>
  <c r="AA239" i="15"/>
  <c r="W239" i="15"/>
  <c r="S239" i="15"/>
  <c r="Z239" i="15"/>
  <c r="U239" i="15"/>
  <c r="Y239" i="15"/>
  <c r="T239" i="15"/>
  <c r="AA243" i="15"/>
  <c r="W243" i="15"/>
  <c r="S243" i="15"/>
  <c r="Z243" i="15"/>
  <c r="U243" i="15"/>
  <c r="Y243" i="15"/>
  <c r="T243" i="15"/>
  <c r="AA247" i="15"/>
  <c r="W247" i="15"/>
  <c r="S247" i="15"/>
  <c r="Z247" i="15"/>
  <c r="U247" i="15"/>
  <c r="Y247" i="15"/>
  <c r="T247" i="15"/>
  <c r="AA251" i="15"/>
  <c r="W251" i="15"/>
  <c r="S251" i="15"/>
  <c r="Z251" i="15"/>
  <c r="U251" i="15"/>
  <c r="Y251" i="15"/>
  <c r="T251" i="15"/>
  <c r="AA255" i="15"/>
  <c r="W255" i="15"/>
  <c r="S255" i="15"/>
  <c r="Z255" i="15"/>
  <c r="U255" i="15"/>
  <c r="Y255" i="15"/>
  <c r="T255" i="15"/>
  <c r="AA259" i="15"/>
  <c r="W259" i="15"/>
  <c r="S259" i="15"/>
  <c r="Z259" i="15"/>
  <c r="U259" i="15"/>
  <c r="Y259" i="15"/>
  <c r="T259" i="15"/>
  <c r="AA263" i="15"/>
  <c r="W263" i="15"/>
  <c r="S263" i="15"/>
  <c r="Z263" i="15"/>
  <c r="U263" i="15"/>
  <c r="Y263" i="15"/>
  <c r="T263" i="15"/>
  <c r="AA267" i="15"/>
  <c r="W267" i="15"/>
  <c r="S267" i="15"/>
  <c r="Z267" i="15"/>
  <c r="U267" i="15"/>
  <c r="Y267" i="15"/>
  <c r="T267" i="15"/>
  <c r="AA271" i="15"/>
  <c r="W271" i="15"/>
  <c r="S271" i="15"/>
  <c r="Z271" i="15"/>
  <c r="U271" i="15"/>
  <c r="Y271" i="15"/>
  <c r="T271" i="15"/>
  <c r="AA275" i="15"/>
  <c r="W275" i="15"/>
  <c r="S275" i="15"/>
  <c r="Z275" i="15"/>
  <c r="U275" i="15"/>
  <c r="Y275" i="15"/>
  <c r="T275" i="15"/>
  <c r="AA279" i="15"/>
  <c r="W279" i="15"/>
  <c r="S279" i="15"/>
  <c r="Z279" i="15"/>
  <c r="U279" i="15"/>
  <c r="Y279" i="15"/>
  <c r="T279" i="15"/>
  <c r="AA283" i="15"/>
  <c r="W283" i="15"/>
  <c r="S283" i="15"/>
  <c r="Z283" i="15"/>
  <c r="U283" i="15"/>
  <c r="Y283" i="15"/>
  <c r="T283" i="15"/>
  <c r="AA287" i="15"/>
  <c r="W287" i="15"/>
  <c r="S287" i="15"/>
  <c r="Z287" i="15"/>
  <c r="U287" i="15"/>
  <c r="Y287" i="15"/>
  <c r="T287" i="15"/>
  <c r="AA291" i="15"/>
  <c r="W291" i="15"/>
  <c r="S291" i="15"/>
  <c r="Z291" i="15"/>
  <c r="U291" i="15"/>
  <c r="Y291" i="15"/>
  <c r="T291" i="15"/>
  <c r="AA295" i="15"/>
  <c r="W295" i="15"/>
  <c r="S295" i="15"/>
  <c r="Z295" i="15"/>
  <c r="U295" i="15"/>
  <c r="Y295" i="15"/>
  <c r="T295" i="15"/>
  <c r="AA299" i="15"/>
  <c r="W299" i="15"/>
  <c r="S299" i="15"/>
  <c r="Z299" i="15"/>
  <c r="U299" i="15"/>
  <c r="Y299" i="15"/>
  <c r="T299" i="15"/>
  <c r="AA303" i="15"/>
  <c r="W303" i="15"/>
  <c r="S303" i="15"/>
  <c r="Z303" i="15"/>
  <c r="U303" i="15"/>
  <c r="Y303" i="15"/>
  <c r="T303" i="15"/>
  <c r="AA307" i="15"/>
  <c r="W307" i="15"/>
  <c r="S307" i="15"/>
  <c r="Z307" i="15"/>
  <c r="U307" i="15"/>
  <c r="Y307" i="15"/>
  <c r="T307" i="15"/>
  <c r="X436" i="15"/>
  <c r="T436" i="15"/>
  <c r="W436" i="15"/>
  <c r="R436" i="15"/>
  <c r="V436" i="15"/>
  <c r="Z436" i="15"/>
  <c r="S436" i="15"/>
  <c r="Y436" i="15"/>
  <c r="U436" i="15"/>
  <c r="X442" i="15"/>
  <c r="T442" i="15"/>
  <c r="Z442" i="15"/>
  <c r="U442" i="15"/>
  <c r="V442" i="15"/>
  <c r="Y442" i="15"/>
  <c r="R442" i="15"/>
  <c r="W442" i="15"/>
  <c r="S442" i="15"/>
  <c r="X470" i="15"/>
  <c r="T470" i="15"/>
  <c r="Z470" i="15"/>
  <c r="U470" i="15"/>
  <c r="Y470" i="15"/>
  <c r="S470" i="15"/>
  <c r="W470" i="15"/>
  <c r="R470" i="15"/>
  <c r="AA470" i="15"/>
  <c r="X474" i="15"/>
  <c r="T474" i="15"/>
  <c r="Z474" i="15"/>
  <c r="U474" i="15"/>
  <c r="Y474" i="15"/>
  <c r="S474" i="15"/>
  <c r="W474" i="15"/>
  <c r="R474" i="15"/>
  <c r="AA474" i="15"/>
  <c r="V474" i="15"/>
  <c r="X521" i="15"/>
  <c r="T521" i="15"/>
  <c r="W521" i="15"/>
  <c r="R521" i="15"/>
  <c r="V521" i="15"/>
  <c r="U521" i="15"/>
  <c r="AA521" i="15"/>
  <c r="S521" i="15"/>
  <c r="Y521" i="15"/>
  <c r="Z521" i="15"/>
  <c r="X575" i="15"/>
  <c r="T575" i="15"/>
  <c r="Z575" i="15"/>
  <c r="U575" i="15"/>
  <c r="V575" i="15"/>
  <c r="AA575" i="15"/>
  <c r="S575" i="15"/>
  <c r="Y575" i="15"/>
  <c r="W575" i="15"/>
  <c r="R575" i="15"/>
  <c r="W5" i="15"/>
  <c r="S5" i="15"/>
  <c r="T7" i="15"/>
  <c r="W7" i="15" s="1"/>
  <c r="R8" i="15"/>
  <c r="AA8" i="15" s="1"/>
  <c r="W9" i="15"/>
  <c r="S9" i="15"/>
  <c r="V9" i="15" s="1"/>
  <c r="U10" i="15"/>
  <c r="Y10" i="15" s="1"/>
  <c r="Z10" i="15"/>
  <c r="T11" i="15"/>
  <c r="Y11" i="15"/>
  <c r="R12" i="15"/>
  <c r="X12" i="15"/>
  <c r="AA13" i="15"/>
  <c r="W13" i="15"/>
  <c r="S13" i="15"/>
  <c r="V13" i="15"/>
  <c r="U14" i="15"/>
  <c r="Z14" i="15"/>
  <c r="T15" i="15"/>
  <c r="Y15" i="15"/>
  <c r="R16" i="15"/>
  <c r="X16" i="15"/>
  <c r="AA17" i="15"/>
  <c r="W17" i="15"/>
  <c r="S17" i="15"/>
  <c r="V17" i="15"/>
  <c r="U18" i="15"/>
  <c r="Z18" i="15"/>
  <c r="T19" i="15"/>
  <c r="Y19" i="15"/>
  <c r="R20" i="15"/>
  <c r="X20" i="15"/>
  <c r="AA21" i="15"/>
  <c r="W21" i="15"/>
  <c r="S21" i="15"/>
  <c r="V21" i="15"/>
  <c r="U22" i="15"/>
  <c r="Z22" i="15"/>
  <c r="T23" i="15"/>
  <c r="Y23" i="15"/>
  <c r="R24" i="15"/>
  <c r="X24" i="15"/>
  <c r="AA25" i="15"/>
  <c r="W25" i="15"/>
  <c r="S25" i="15"/>
  <c r="V25" i="15"/>
  <c r="U26" i="15"/>
  <c r="Z26" i="15"/>
  <c r="T27" i="15"/>
  <c r="Y27" i="15"/>
  <c r="R28" i="15"/>
  <c r="X28" i="15"/>
  <c r="AA29" i="15"/>
  <c r="W29" i="15"/>
  <c r="S29" i="15"/>
  <c r="V29" i="15"/>
  <c r="U30" i="15"/>
  <c r="Z30" i="15"/>
  <c r="T31" i="15"/>
  <c r="Y31" i="15"/>
  <c r="R32" i="15"/>
  <c r="X32" i="15"/>
  <c r="AA33" i="15"/>
  <c r="W33" i="15"/>
  <c r="S33" i="15"/>
  <c r="V33" i="15"/>
  <c r="U34" i="15"/>
  <c r="Z34" i="15"/>
  <c r="T35" i="15"/>
  <c r="Y35" i="15"/>
  <c r="R36" i="15"/>
  <c r="X36" i="15"/>
  <c r="AA37" i="15"/>
  <c r="W37" i="15"/>
  <c r="S37" i="15"/>
  <c r="V37" i="15"/>
  <c r="U38" i="15"/>
  <c r="Z38" i="15"/>
  <c r="T39" i="15"/>
  <c r="Y39" i="15"/>
  <c r="R40" i="15"/>
  <c r="X40" i="15"/>
  <c r="AA41" i="15"/>
  <c r="W41" i="15"/>
  <c r="S41" i="15"/>
  <c r="V41" i="15"/>
  <c r="U42" i="15"/>
  <c r="Z42" i="15"/>
  <c r="T43" i="15"/>
  <c r="Y43" i="15"/>
  <c r="R44" i="15"/>
  <c r="X44" i="15"/>
  <c r="AA45" i="15"/>
  <c r="W45" i="15"/>
  <c r="S45" i="15"/>
  <c r="V45" i="15"/>
  <c r="U46" i="15"/>
  <c r="Z46" i="15"/>
  <c r="T47" i="15"/>
  <c r="Y47" i="15"/>
  <c r="R48" i="15"/>
  <c r="X48" i="15"/>
  <c r="AA49" i="15"/>
  <c r="W49" i="15"/>
  <c r="S49" i="15"/>
  <c r="V49" i="15"/>
  <c r="U50" i="15"/>
  <c r="Z50" i="15"/>
  <c r="T51" i="15"/>
  <c r="Y51" i="15"/>
  <c r="R52" i="15"/>
  <c r="X52" i="15"/>
  <c r="AA53" i="15"/>
  <c r="W53" i="15"/>
  <c r="S53" i="15"/>
  <c r="V53" i="15"/>
  <c r="U54" i="15"/>
  <c r="Z54" i="15"/>
  <c r="T55" i="15"/>
  <c r="Y55" i="15"/>
  <c r="R56" i="15"/>
  <c r="X56" i="15"/>
  <c r="AA57" i="15"/>
  <c r="W57" i="15"/>
  <c r="S57" i="15"/>
  <c r="V57" i="15"/>
  <c r="U58" i="15"/>
  <c r="Z58" i="15"/>
  <c r="T59" i="15"/>
  <c r="Y59" i="15"/>
  <c r="R60" i="15"/>
  <c r="X60" i="15"/>
  <c r="AA61" i="15"/>
  <c r="W61" i="15"/>
  <c r="S61" i="15"/>
  <c r="V61" i="15"/>
  <c r="U62" i="15"/>
  <c r="Z62" i="15"/>
  <c r="T63" i="15"/>
  <c r="Y63" i="15"/>
  <c r="R64" i="15"/>
  <c r="X64" i="15"/>
  <c r="AA65" i="15"/>
  <c r="W65" i="15"/>
  <c r="S65" i="15"/>
  <c r="V65" i="15"/>
  <c r="U66" i="15"/>
  <c r="Z66" i="15"/>
  <c r="T67" i="15"/>
  <c r="Y67" i="15"/>
  <c r="R68" i="15"/>
  <c r="X68" i="15"/>
  <c r="AA69" i="15"/>
  <c r="W69" i="15"/>
  <c r="S69" i="15"/>
  <c r="V69" i="15"/>
  <c r="U70" i="15"/>
  <c r="Z70" i="15"/>
  <c r="T71" i="15"/>
  <c r="Y71" i="15"/>
  <c r="R72" i="15"/>
  <c r="X72" i="15"/>
  <c r="AA73" i="15"/>
  <c r="W73" i="15"/>
  <c r="S73" i="15"/>
  <c r="V73" i="15"/>
  <c r="U74" i="15"/>
  <c r="Z74" i="15"/>
  <c r="T75" i="15"/>
  <c r="Y75" i="15"/>
  <c r="R76" i="15"/>
  <c r="X76" i="15"/>
  <c r="AA77" i="15"/>
  <c r="W77" i="15"/>
  <c r="S77" i="15"/>
  <c r="V77" i="15"/>
  <c r="U78" i="15"/>
  <c r="Z78" i="15"/>
  <c r="T79" i="15"/>
  <c r="Y79" i="15"/>
  <c r="R80" i="15"/>
  <c r="X80" i="15"/>
  <c r="AA81" i="15"/>
  <c r="W81" i="15"/>
  <c r="S81" i="15"/>
  <c r="V81" i="15"/>
  <c r="U82" i="15"/>
  <c r="Z82" i="15"/>
  <c r="T83" i="15"/>
  <c r="Y83" i="15"/>
  <c r="R84" i="15"/>
  <c r="X84" i="15"/>
  <c r="AA85" i="15"/>
  <c r="W85" i="15"/>
  <c r="S85" i="15"/>
  <c r="V85" i="15"/>
  <c r="U86" i="15"/>
  <c r="Z86" i="15"/>
  <c r="T87" i="15"/>
  <c r="Y87" i="15"/>
  <c r="R88" i="15"/>
  <c r="X88" i="15"/>
  <c r="AA89" i="15"/>
  <c r="W89" i="15"/>
  <c r="S89" i="15"/>
  <c r="V89" i="15"/>
  <c r="U90" i="15"/>
  <c r="Z90" i="15"/>
  <c r="T91" i="15"/>
  <c r="Y91" i="15"/>
  <c r="R92" i="15"/>
  <c r="X92" i="15"/>
  <c r="AA93" i="15"/>
  <c r="W93" i="15"/>
  <c r="S93" i="15"/>
  <c r="V93" i="15"/>
  <c r="U94" i="15"/>
  <c r="Z94" i="15"/>
  <c r="T95" i="15"/>
  <c r="Y95" i="15"/>
  <c r="R96" i="15"/>
  <c r="X96" i="15"/>
  <c r="AA97" i="15"/>
  <c r="W97" i="15"/>
  <c r="S97" i="15"/>
  <c r="V97" i="15"/>
  <c r="U98" i="15"/>
  <c r="Z98" i="15"/>
  <c r="T99" i="15"/>
  <c r="Y99" i="15"/>
  <c r="R100" i="15"/>
  <c r="X100" i="15"/>
  <c r="AA101" i="15"/>
  <c r="W101" i="15"/>
  <c r="S101" i="15"/>
  <c r="V101" i="15"/>
  <c r="U102" i="15"/>
  <c r="Z102" i="15"/>
  <c r="T103" i="15"/>
  <c r="Y103" i="15"/>
  <c r="R104" i="15"/>
  <c r="X104" i="15"/>
  <c r="AA105" i="15"/>
  <c r="W105" i="15"/>
  <c r="S105" i="15"/>
  <c r="V105" i="15"/>
  <c r="U106" i="15"/>
  <c r="Z106" i="15"/>
  <c r="T107" i="15"/>
  <c r="Y107" i="15"/>
  <c r="R108" i="15"/>
  <c r="X108" i="15"/>
  <c r="AA109" i="15"/>
  <c r="W109" i="15"/>
  <c r="S109" i="15"/>
  <c r="V109" i="15"/>
  <c r="U110" i="15"/>
  <c r="Z110" i="15"/>
  <c r="T111" i="15"/>
  <c r="Y111" i="15"/>
  <c r="R112" i="15"/>
  <c r="X112" i="15"/>
  <c r="AA113" i="15"/>
  <c r="W113" i="15"/>
  <c r="S113" i="15"/>
  <c r="V113" i="15"/>
  <c r="U114" i="15"/>
  <c r="Z114" i="15"/>
  <c r="T115" i="15"/>
  <c r="Y115" i="15"/>
  <c r="R116" i="15"/>
  <c r="X116" i="15"/>
  <c r="AA117" i="15"/>
  <c r="W117" i="15"/>
  <c r="S117" i="15"/>
  <c r="V117" i="15"/>
  <c r="U118" i="15"/>
  <c r="Z118" i="15"/>
  <c r="T119" i="15"/>
  <c r="Y119" i="15"/>
  <c r="R120" i="15"/>
  <c r="X120" i="15"/>
  <c r="AA121" i="15"/>
  <c r="W121" i="15"/>
  <c r="S121" i="15"/>
  <c r="V121" i="15"/>
  <c r="U122" i="15"/>
  <c r="Z122" i="15"/>
  <c r="T123" i="15"/>
  <c r="Y123" i="15"/>
  <c r="R124" i="15"/>
  <c r="X124" i="15"/>
  <c r="AA125" i="15"/>
  <c r="W125" i="15"/>
  <c r="S125" i="15"/>
  <c r="V125" i="15"/>
  <c r="U126" i="15"/>
  <c r="Z126" i="15"/>
  <c r="T127" i="15"/>
  <c r="Y127" i="15"/>
  <c r="R128" i="15"/>
  <c r="X128" i="15"/>
  <c r="AA129" i="15"/>
  <c r="W129" i="15"/>
  <c r="S129" i="15"/>
  <c r="V129" i="15"/>
  <c r="U130" i="15"/>
  <c r="Z130" i="15"/>
  <c r="T131" i="15"/>
  <c r="Y131" i="15"/>
  <c r="R132" i="15"/>
  <c r="X132" i="15"/>
  <c r="AA133" i="15"/>
  <c r="W133" i="15"/>
  <c r="S133" i="15"/>
  <c r="V133" i="15"/>
  <c r="U134" i="15"/>
  <c r="Z134" i="15"/>
  <c r="T135" i="15"/>
  <c r="Y135" i="15"/>
  <c r="R136" i="15"/>
  <c r="X136" i="15"/>
  <c r="AA137" i="15"/>
  <c r="W137" i="15"/>
  <c r="S137" i="15"/>
  <c r="V137" i="15"/>
  <c r="U138" i="15"/>
  <c r="Z138" i="15"/>
  <c r="T139" i="15"/>
  <c r="Y139" i="15"/>
  <c r="R140" i="15"/>
  <c r="X140" i="15"/>
  <c r="AA141" i="15"/>
  <c r="W141" i="15"/>
  <c r="S141" i="15"/>
  <c r="V141" i="15"/>
  <c r="U142" i="15"/>
  <c r="Z142" i="15"/>
  <c r="T143" i="15"/>
  <c r="Y143" i="15"/>
  <c r="R144" i="15"/>
  <c r="X144" i="15"/>
  <c r="AA145" i="15"/>
  <c r="W145" i="15"/>
  <c r="S145" i="15"/>
  <c r="V145" i="15"/>
  <c r="U146" i="15"/>
  <c r="Z146" i="15"/>
  <c r="T147" i="15"/>
  <c r="Y147" i="15"/>
  <c r="R148" i="15"/>
  <c r="X148" i="15"/>
  <c r="AA149" i="15"/>
  <c r="W149" i="15"/>
  <c r="S149" i="15"/>
  <c r="V149" i="15"/>
  <c r="U150" i="15"/>
  <c r="Z150" i="15"/>
  <c r="T151" i="15"/>
  <c r="Y151" i="15"/>
  <c r="R152" i="15"/>
  <c r="X152" i="15"/>
  <c r="AA153" i="15"/>
  <c r="W153" i="15"/>
  <c r="S153" i="15"/>
  <c r="V153" i="15"/>
  <c r="U154" i="15"/>
  <c r="Z154" i="15"/>
  <c r="T155" i="15"/>
  <c r="Y155" i="15"/>
  <c r="R156" i="15"/>
  <c r="X156" i="15"/>
  <c r="AA157" i="15"/>
  <c r="W157" i="15"/>
  <c r="S157" i="15"/>
  <c r="V157" i="15"/>
  <c r="U158" i="15"/>
  <c r="Z158" i="15"/>
  <c r="T159" i="15"/>
  <c r="Y159" i="15"/>
  <c r="R160" i="15"/>
  <c r="X160" i="15"/>
  <c r="AA161" i="15"/>
  <c r="W161" i="15"/>
  <c r="S161" i="15"/>
  <c r="V161" i="15"/>
  <c r="U162" i="15"/>
  <c r="Z162" i="15"/>
  <c r="T163" i="15"/>
  <c r="Y163" i="15"/>
  <c r="R164" i="15"/>
  <c r="X164" i="15"/>
  <c r="AA165" i="15"/>
  <c r="W165" i="15"/>
  <c r="S165" i="15"/>
  <c r="V165" i="15"/>
  <c r="U166" i="15"/>
  <c r="Z166" i="15"/>
  <c r="T167" i="15"/>
  <c r="Y167" i="15"/>
  <c r="R168" i="15"/>
  <c r="X168" i="15"/>
  <c r="AA169" i="15"/>
  <c r="W169" i="15"/>
  <c r="S169" i="15"/>
  <c r="V169" i="15"/>
  <c r="U170" i="15"/>
  <c r="Z170" i="15"/>
  <c r="T171" i="15"/>
  <c r="Y171" i="15"/>
  <c r="R172" i="15"/>
  <c r="X172" i="15"/>
  <c r="AA173" i="15"/>
  <c r="W173" i="15"/>
  <c r="S173" i="15"/>
  <c r="V173" i="15"/>
  <c r="U174" i="15"/>
  <c r="Z174" i="15"/>
  <c r="T175" i="15"/>
  <c r="Y175" i="15"/>
  <c r="R176" i="15"/>
  <c r="X176" i="15"/>
  <c r="AA177" i="15"/>
  <c r="W177" i="15"/>
  <c r="S177" i="15"/>
  <c r="V177" i="15"/>
  <c r="U178" i="15"/>
  <c r="Z178" i="15"/>
  <c r="T179" i="15"/>
  <c r="Y179" i="15"/>
  <c r="R180" i="15"/>
  <c r="X180" i="15"/>
  <c r="AA181" i="15"/>
  <c r="W181" i="15"/>
  <c r="S181" i="15"/>
  <c r="Z181" i="15"/>
  <c r="V181" i="15"/>
  <c r="R181" i="15"/>
  <c r="Y181" i="15"/>
  <c r="U182" i="15"/>
  <c r="AA183" i="15"/>
  <c r="W183" i="15"/>
  <c r="S183" i="15"/>
  <c r="Z183" i="15"/>
  <c r="V183" i="15"/>
  <c r="R183" i="15"/>
  <c r="Y183" i="15"/>
  <c r="U184" i="15"/>
  <c r="AA185" i="15"/>
  <c r="W185" i="15"/>
  <c r="S185" i="15"/>
  <c r="Z185" i="15"/>
  <c r="V185" i="15"/>
  <c r="R185" i="15"/>
  <c r="Y185" i="15"/>
  <c r="U186" i="15"/>
  <c r="AA187" i="15"/>
  <c r="W187" i="15"/>
  <c r="S187" i="15"/>
  <c r="Z187" i="15"/>
  <c r="V187" i="15"/>
  <c r="R187" i="15"/>
  <c r="Y187" i="15"/>
  <c r="U188" i="15"/>
  <c r="AA189" i="15"/>
  <c r="W189" i="15"/>
  <c r="S189" i="15"/>
  <c r="Z189" i="15"/>
  <c r="V189" i="15"/>
  <c r="R189" i="15"/>
  <c r="Y189" i="15"/>
  <c r="U190" i="15"/>
  <c r="AA191" i="15"/>
  <c r="W191" i="15"/>
  <c r="S191" i="15"/>
  <c r="Z191" i="15"/>
  <c r="V191" i="15"/>
  <c r="R191" i="15"/>
  <c r="Y191" i="15"/>
  <c r="U192" i="15"/>
  <c r="AA193" i="15"/>
  <c r="W193" i="15"/>
  <c r="S193" i="15"/>
  <c r="Z193" i="15"/>
  <c r="V193" i="15"/>
  <c r="R193" i="15"/>
  <c r="Y193" i="15"/>
  <c r="U194" i="15"/>
  <c r="AA195" i="15"/>
  <c r="W195" i="15"/>
  <c r="S195" i="15"/>
  <c r="Z195" i="15"/>
  <c r="V195" i="15"/>
  <c r="R195" i="15"/>
  <c r="Y195" i="15"/>
  <c r="U196" i="15"/>
  <c r="AA197" i="15"/>
  <c r="W197" i="15"/>
  <c r="S197" i="15"/>
  <c r="Z197" i="15"/>
  <c r="V197" i="15"/>
  <c r="R197" i="15"/>
  <c r="Y197" i="15"/>
  <c r="U198" i="15"/>
  <c r="AA199" i="15"/>
  <c r="W199" i="15"/>
  <c r="S199" i="15"/>
  <c r="Z199" i="15"/>
  <c r="V199" i="15"/>
  <c r="R199" i="15"/>
  <c r="Y199" i="15"/>
  <c r="U200" i="15"/>
  <c r="AA201" i="15"/>
  <c r="W201" i="15"/>
  <c r="S201" i="15"/>
  <c r="Z201" i="15"/>
  <c r="V201" i="15"/>
  <c r="R201" i="15"/>
  <c r="Y201" i="15"/>
  <c r="U202" i="15"/>
  <c r="AA203" i="15"/>
  <c r="W203" i="15"/>
  <c r="S203" i="15"/>
  <c r="Z203" i="15"/>
  <c r="V203" i="15"/>
  <c r="R203" i="15"/>
  <c r="Y203" i="15"/>
  <c r="U204" i="15"/>
  <c r="AA205" i="15"/>
  <c r="W205" i="15"/>
  <c r="S205" i="15"/>
  <c r="Z205" i="15"/>
  <c r="V205" i="15"/>
  <c r="R205" i="15"/>
  <c r="Y205" i="15"/>
  <c r="U206" i="15"/>
  <c r="AA207" i="15"/>
  <c r="W207" i="15"/>
  <c r="S207" i="15"/>
  <c r="Z207" i="15"/>
  <c r="V207" i="15"/>
  <c r="R207" i="15"/>
  <c r="Y207" i="15"/>
  <c r="U208" i="15"/>
  <c r="AA209" i="15"/>
  <c r="W209" i="15"/>
  <c r="S209" i="15"/>
  <c r="Z209" i="15"/>
  <c r="V209" i="15"/>
  <c r="R209" i="15"/>
  <c r="Y209" i="15"/>
  <c r="U210" i="15"/>
  <c r="AA211" i="15"/>
  <c r="W211" i="15"/>
  <c r="S211" i="15"/>
  <c r="Z211" i="15"/>
  <c r="V211" i="15"/>
  <c r="R211" i="15"/>
  <c r="Y211" i="15"/>
  <c r="U212" i="15"/>
  <c r="AA213" i="15"/>
  <c r="W213" i="15"/>
  <c r="S213" i="15"/>
  <c r="Z213" i="15"/>
  <c r="V213" i="15"/>
  <c r="R213" i="15"/>
  <c r="Y213" i="15"/>
  <c r="U214" i="15"/>
  <c r="AA215" i="15"/>
  <c r="W215" i="15"/>
  <c r="S215" i="15"/>
  <c r="Z215" i="15"/>
  <c r="V215" i="15"/>
  <c r="R215" i="15"/>
  <c r="Y215" i="15"/>
  <c r="U216" i="15"/>
  <c r="AA217" i="15"/>
  <c r="W217" i="15"/>
  <c r="S217" i="15"/>
  <c r="Z217" i="15"/>
  <c r="V217" i="15"/>
  <c r="R217" i="15"/>
  <c r="Y217" i="15"/>
  <c r="U218" i="15"/>
  <c r="AA219" i="15"/>
  <c r="W219" i="15"/>
  <c r="S219" i="15"/>
  <c r="Z219" i="15"/>
  <c r="V219" i="15"/>
  <c r="R219" i="15"/>
  <c r="Y219" i="15"/>
  <c r="U220" i="15"/>
  <c r="AA221" i="15"/>
  <c r="W221" i="15"/>
  <c r="S221" i="15"/>
  <c r="Z221" i="15"/>
  <c r="V221" i="15"/>
  <c r="R221" i="15"/>
  <c r="Y221" i="15"/>
  <c r="U222" i="15"/>
  <c r="AA223" i="15"/>
  <c r="W223" i="15"/>
  <c r="S223" i="15"/>
  <c r="Z223" i="15"/>
  <c r="V223" i="15"/>
  <c r="R223" i="15"/>
  <c r="Y223" i="15"/>
  <c r="U224" i="15"/>
  <c r="AA225" i="15"/>
  <c r="W225" i="15"/>
  <c r="S225" i="15"/>
  <c r="Z225" i="15"/>
  <c r="V225" i="15"/>
  <c r="R225" i="15"/>
  <c r="Y225" i="15"/>
  <c r="U226" i="15"/>
  <c r="R227" i="15"/>
  <c r="AA228" i="15"/>
  <c r="W228" i="15"/>
  <c r="S228" i="15"/>
  <c r="Y228" i="15"/>
  <c r="T228" i="15"/>
  <c r="X228" i="15"/>
  <c r="R228" i="15"/>
  <c r="R231" i="15"/>
  <c r="AA232" i="15"/>
  <c r="W232" i="15"/>
  <c r="S232" i="15"/>
  <c r="Y232" i="15"/>
  <c r="T232" i="15"/>
  <c r="X232" i="15"/>
  <c r="R232" i="15"/>
  <c r="R235" i="15"/>
  <c r="AA236" i="15"/>
  <c r="W236" i="15"/>
  <c r="S236" i="15"/>
  <c r="Y236" i="15"/>
  <c r="T236" i="15"/>
  <c r="X236" i="15"/>
  <c r="R236" i="15"/>
  <c r="R239" i="15"/>
  <c r="AA240" i="15"/>
  <c r="W240" i="15"/>
  <c r="S240" i="15"/>
  <c r="Y240" i="15"/>
  <c r="T240" i="15"/>
  <c r="X240" i="15"/>
  <c r="R240" i="15"/>
  <c r="R243" i="15"/>
  <c r="AA244" i="15"/>
  <c r="W244" i="15"/>
  <c r="S244" i="15"/>
  <c r="Y244" i="15"/>
  <c r="T244" i="15"/>
  <c r="X244" i="15"/>
  <c r="R244" i="15"/>
  <c r="R247" i="15"/>
  <c r="AA248" i="15"/>
  <c r="W248" i="15"/>
  <c r="S248" i="15"/>
  <c r="Y248" i="15"/>
  <c r="T248" i="15"/>
  <c r="X248" i="15"/>
  <c r="R248" i="15"/>
  <c r="R251" i="15"/>
  <c r="AA252" i="15"/>
  <c r="W252" i="15"/>
  <c r="S252" i="15"/>
  <c r="Y252" i="15"/>
  <c r="T252" i="15"/>
  <c r="X252" i="15"/>
  <c r="R252" i="15"/>
  <c r="R255" i="15"/>
  <c r="AA256" i="15"/>
  <c r="W256" i="15"/>
  <c r="S256" i="15"/>
  <c r="Y256" i="15"/>
  <c r="T256" i="15"/>
  <c r="X256" i="15"/>
  <c r="R256" i="15"/>
  <c r="R259" i="15"/>
  <c r="AA260" i="15"/>
  <c r="W260" i="15"/>
  <c r="S260" i="15"/>
  <c r="Y260" i="15"/>
  <c r="T260" i="15"/>
  <c r="X260" i="15"/>
  <c r="R260" i="15"/>
  <c r="R263" i="15"/>
  <c r="AA264" i="15"/>
  <c r="W264" i="15"/>
  <c r="S264" i="15"/>
  <c r="Y264" i="15"/>
  <c r="T264" i="15"/>
  <c r="X264" i="15"/>
  <c r="R264" i="15"/>
  <c r="R267" i="15"/>
  <c r="AA268" i="15"/>
  <c r="W268" i="15"/>
  <c r="S268" i="15"/>
  <c r="Y268" i="15"/>
  <c r="T268" i="15"/>
  <c r="X268" i="15"/>
  <c r="R268" i="15"/>
  <c r="R271" i="15"/>
  <c r="AA272" i="15"/>
  <c r="W272" i="15"/>
  <c r="S272" i="15"/>
  <c r="Y272" i="15"/>
  <c r="T272" i="15"/>
  <c r="X272" i="15"/>
  <c r="R272" i="15"/>
  <c r="R275" i="15"/>
  <c r="AA276" i="15"/>
  <c r="W276" i="15"/>
  <c r="S276" i="15"/>
  <c r="Y276" i="15"/>
  <c r="T276" i="15"/>
  <c r="X276" i="15"/>
  <c r="R276" i="15"/>
  <c r="R279" i="15"/>
  <c r="AA280" i="15"/>
  <c r="W280" i="15"/>
  <c r="S280" i="15"/>
  <c r="Y280" i="15"/>
  <c r="T280" i="15"/>
  <c r="X280" i="15"/>
  <c r="R280" i="15"/>
  <c r="R283" i="15"/>
  <c r="AA284" i="15"/>
  <c r="W284" i="15"/>
  <c r="S284" i="15"/>
  <c r="Y284" i="15"/>
  <c r="T284" i="15"/>
  <c r="X284" i="15"/>
  <c r="R284" i="15"/>
  <c r="R287" i="15"/>
  <c r="AA288" i="15"/>
  <c r="W288" i="15"/>
  <c r="S288" i="15"/>
  <c r="Y288" i="15"/>
  <c r="T288" i="15"/>
  <c r="X288" i="15"/>
  <c r="R288" i="15"/>
  <c r="R291" i="15"/>
  <c r="AA292" i="15"/>
  <c r="W292" i="15"/>
  <c r="S292" i="15"/>
  <c r="Y292" i="15"/>
  <c r="T292" i="15"/>
  <c r="X292" i="15"/>
  <c r="R292" i="15"/>
  <c r="R295" i="15"/>
  <c r="AA296" i="15"/>
  <c r="W296" i="15"/>
  <c r="S296" i="15"/>
  <c r="Y296" i="15"/>
  <c r="T296" i="15"/>
  <c r="X296" i="15"/>
  <c r="R296" i="15"/>
  <c r="R299" i="15"/>
  <c r="AA300" i="15"/>
  <c r="W300" i="15"/>
  <c r="S300" i="15"/>
  <c r="Y300" i="15"/>
  <c r="T300" i="15"/>
  <c r="X300" i="15"/>
  <c r="R300" i="15"/>
  <c r="R303" i="15"/>
  <c r="AA304" i="15"/>
  <c r="W304" i="15"/>
  <c r="S304" i="15"/>
  <c r="Y304" i="15"/>
  <c r="T304" i="15"/>
  <c r="X304" i="15"/>
  <c r="R304" i="15"/>
  <c r="R307" i="15"/>
  <c r="AA308" i="15"/>
  <c r="W308" i="15"/>
  <c r="S308" i="15"/>
  <c r="Y308" i="15"/>
  <c r="T308" i="15"/>
  <c r="X308" i="15"/>
  <c r="R308" i="15"/>
  <c r="AA436" i="15"/>
  <c r="X439" i="15"/>
  <c r="T439" i="15"/>
  <c r="Y439" i="15"/>
  <c r="S439" i="15"/>
  <c r="V439" i="15"/>
  <c r="Z439" i="15"/>
  <c r="R439" i="15"/>
  <c r="AA439" i="15"/>
  <c r="W439" i="15"/>
  <c r="AA442" i="15"/>
  <c r="V470" i="15"/>
  <c r="X486" i="15"/>
  <c r="T486" i="15"/>
  <c r="Z486" i="15"/>
  <c r="U486" i="15"/>
  <c r="Y486" i="15"/>
  <c r="S486" i="15"/>
  <c r="W486" i="15"/>
  <c r="R486" i="15"/>
  <c r="AA486" i="15"/>
  <c r="X490" i="15"/>
  <c r="T490" i="15"/>
  <c r="Z490" i="15"/>
  <c r="U490" i="15"/>
  <c r="Y490" i="15"/>
  <c r="S490" i="15"/>
  <c r="W490" i="15"/>
  <c r="R490" i="15"/>
  <c r="AA490" i="15"/>
  <c r="V490" i="15"/>
  <c r="X553" i="15"/>
  <c r="T553" i="15"/>
  <c r="W553" i="15"/>
  <c r="R553" i="15"/>
  <c r="V553" i="15"/>
  <c r="U553" i="15"/>
  <c r="AA553" i="15"/>
  <c r="S553" i="15"/>
  <c r="Y553" i="15"/>
  <c r="X565" i="15"/>
  <c r="T565" i="15"/>
  <c r="W565" i="15"/>
  <c r="R565" i="15"/>
  <c r="AA565" i="15"/>
  <c r="U565" i="15"/>
  <c r="Z565" i="15"/>
  <c r="Y565" i="15"/>
  <c r="V565" i="15"/>
  <c r="S565" i="15"/>
  <c r="X581" i="15"/>
  <c r="T581" i="15"/>
  <c r="W581" i="15"/>
  <c r="R581" i="15"/>
  <c r="AA581" i="15"/>
  <c r="U581" i="15"/>
  <c r="Z581" i="15"/>
  <c r="S581" i="15"/>
  <c r="Y581" i="15"/>
  <c r="V581" i="15"/>
  <c r="AA229" i="15"/>
  <c r="W229" i="15"/>
  <c r="S229" i="15"/>
  <c r="V229" i="15"/>
  <c r="AA233" i="15"/>
  <c r="W233" i="15"/>
  <c r="S233" i="15"/>
  <c r="V233" i="15"/>
  <c r="AA237" i="15"/>
  <c r="W237" i="15"/>
  <c r="S237" i="15"/>
  <c r="V237" i="15"/>
  <c r="AA241" i="15"/>
  <c r="W241" i="15"/>
  <c r="S241" i="15"/>
  <c r="V241" i="15"/>
  <c r="AA245" i="15"/>
  <c r="W245" i="15"/>
  <c r="S245" i="15"/>
  <c r="V245" i="15"/>
  <c r="AA249" i="15"/>
  <c r="W249" i="15"/>
  <c r="S249" i="15"/>
  <c r="V249" i="15"/>
  <c r="AA253" i="15"/>
  <c r="W253" i="15"/>
  <c r="S253" i="15"/>
  <c r="V253" i="15"/>
  <c r="AA257" i="15"/>
  <c r="W257" i="15"/>
  <c r="S257" i="15"/>
  <c r="V257" i="15"/>
  <c r="AA261" i="15"/>
  <c r="W261" i="15"/>
  <c r="S261" i="15"/>
  <c r="V261" i="15"/>
  <c r="AA265" i="15"/>
  <c r="W265" i="15"/>
  <c r="S265" i="15"/>
  <c r="V265" i="15"/>
  <c r="AA269" i="15"/>
  <c r="W269" i="15"/>
  <c r="S269" i="15"/>
  <c r="V269" i="15"/>
  <c r="AA273" i="15"/>
  <c r="W273" i="15"/>
  <c r="S273" i="15"/>
  <c r="V273" i="15"/>
  <c r="AA277" i="15"/>
  <c r="W277" i="15"/>
  <c r="S277" i="15"/>
  <c r="V277" i="15"/>
  <c r="AA281" i="15"/>
  <c r="W281" i="15"/>
  <c r="S281" i="15"/>
  <c r="V281" i="15"/>
  <c r="AA285" i="15"/>
  <c r="W285" i="15"/>
  <c r="S285" i="15"/>
  <c r="V285" i="15"/>
  <c r="AA289" i="15"/>
  <c r="W289" i="15"/>
  <c r="S289" i="15"/>
  <c r="V289" i="15"/>
  <c r="AA293" i="15"/>
  <c r="W293" i="15"/>
  <c r="S293" i="15"/>
  <c r="V293" i="15"/>
  <c r="AA297" i="15"/>
  <c r="W297" i="15"/>
  <c r="S297" i="15"/>
  <c r="V297" i="15"/>
  <c r="AA301" i="15"/>
  <c r="W301" i="15"/>
  <c r="S301" i="15"/>
  <c r="V301" i="15"/>
  <c r="AA305" i="15"/>
  <c r="W305" i="15"/>
  <c r="S305" i="15"/>
  <c r="V305" i="15"/>
  <c r="X447" i="15"/>
  <c r="T447" i="15"/>
  <c r="Y447" i="15"/>
  <c r="S447" i="15"/>
  <c r="Z447" i="15"/>
  <c r="R447" i="15"/>
  <c r="V447" i="15"/>
  <c r="X462" i="15"/>
  <c r="T462" i="15"/>
  <c r="Z462" i="15"/>
  <c r="U462" i="15"/>
  <c r="Y462" i="15"/>
  <c r="S462" i="15"/>
  <c r="W462" i="15"/>
  <c r="R462" i="15"/>
  <c r="X478" i="15"/>
  <c r="T478" i="15"/>
  <c r="Z478" i="15"/>
  <c r="U478" i="15"/>
  <c r="Y478" i="15"/>
  <c r="S478" i="15"/>
  <c r="W478" i="15"/>
  <c r="R478" i="15"/>
  <c r="X494" i="15"/>
  <c r="T494" i="15"/>
  <c r="Z494" i="15"/>
  <c r="U494" i="15"/>
  <c r="Y494" i="15"/>
  <c r="S494" i="15"/>
  <c r="W494" i="15"/>
  <c r="R494" i="15"/>
  <c r="X510" i="15"/>
  <c r="T510" i="15"/>
  <c r="Z510" i="15"/>
  <c r="U510" i="15"/>
  <c r="Y510" i="15"/>
  <c r="S510" i="15"/>
  <c r="W510" i="15"/>
  <c r="R510" i="15"/>
  <c r="X587" i="15"/>
  <c r="T587" i="15"/>
  <c r="Z587" i="15"/>
  <c r="U587" i="15"/>
  <c r="AA587" i="15"/>
  <c r="S587" i="15"/>
  <c r="Y587" i="15"/>
  <c r="R587" i="15"/>
  <c r="W587" i="15"/>
  <c r="V587" i="15"/>
  <c r="X619" i="15"/>
  <c r="T619" i="15"/>
  <c r="W619" i="15"/>
  <c r="R619" i="15"/>
  <c r="Z619" i="15"/>
  <c r="U619" i="15"/>
  <c r="V619" i="15"/>
  <c r="S619" i="15"/>
  <c r="AA619" i="15"/>
  <c r="Y619" i="15"/>
  <c r="R229" i="15"/>
  <c r="X229" i="15"/>
  <c r="AA230" i="15"/>
  <c r="W230" i="15"/>
  <c r="S230" i="15"/>
  <c r="V230" i="15"/>
  <c r="R233" i="15"/>
  <c r="X233" i="15"/>
  <c r="AA234" i="15"/>
  <c r="W234" i="15"/>
  <c r="S234" i="15"/>
  <c r="V234" i="15"/>
  <c r="R237" i="15"/>
  <c r="X237" i="15"/>
  <c r="AA238" i="15"/>
  <c r="W238" i="15"/>
  <c r="S238" i="15"/>
  <c r="V238" i="15"/>
  <c r="R241" i="15"/>
  <c r="X241" i="15"/>
  <c r="AA242" i="15"/>
  <c r="W242" i="15"/>
  <c r="S242" i="15"/>
  <c r="V242" i="15"/>
  <c r="R245" i="15"/>
  <c r="X245" i="15"/>
  <c r="AA246" i="15"/>
  <c r="W246" i="15"/>
  <c r="S246" i="15"/>
  <c r="V246" i="15"/>
  <c r="R249" i="15"/>
  <c r="X249" i="15"/>
  <c r="AA250" i="15"/>
  <c r="W250" i="15"/>
  <c r="S250" i="15"/>
  <c r="V250" i="15"/>
  <c r="R253" i="15"/>
  <c r="X253" i="15"/>
  <c r="AA254" i="15"/>
  <c r="W254" i="15"/>
  <c r="S254" i="15"/>
  <c r="V254" i="15"/>
  <c r="R257" i="15"/>
  <c r="X257" i="15"/>
  <c r="AA258" i="15"/>
  <c r="W258" i="15"/>
  <c r="S258" i="15"/>
  <c r="V258" i="15"/>
  <c r="R261" i="15"/>
  <c r="X261" i="15"/>
  <c r="AA262" i="15"/>
  <c r="W262" i="15"/>
  <c r="S262" i="15"/>
  <c r="V262" i="15"/>
  <c r="R265" i="15"/>
  <c r="X265" i="15"/>
  <c r="AA266" i="15"/>
  <c r="W266" i="15"/>
  <c r="S266" i="15"/>
  <c r="V266" i="15"/>
  <c r="R269" i="15"/>
  <c r="X269" i="15"/>
  <c r="AA270" i="15"/>
  <c r="W270" i="15"/>
  <c r="S270" i="15"/>
  <c r="V270" i="15"/>
  <c r="R273" i="15"/>
  <c r="X273" i="15"/>
  <c r="AA274" i="15"/>
  <c r="W274" i="15"/>
  <c r="S274" i="15"/>
  <c r="V274" i="15"/>
  <c r="R277" i="15"/>
  <c r="X277" i="15"/>
  <c r="AA278" i="15"/>
  <c r="W278" i="15"/>
  <c r="S278" i="15"/>
  <c r="V278" i="15"/>
  <c r="R281" i="15"/>
  <c r="X281" i="15"/>
  <c r="AA282" i="15"/>
  <c r="W282" i="15"/>
  <c r="S282" i="15"/>
  <c r="V282" i="15"/>
  <c r="R285" i="15"/>
  <c r="X285" i="15"/>
  <c r="AA286" i="15"/>
  <c r="W286" i="15"/>
  <c r="S286" i="15"/>
  <c r="V286" i="15"/>
  <c r="R289" i="15"/>
  <c r="X289" i="15"/>
  <c r="AA290" i="15"/>
  <c r="W290" i="15"/>
  <c r="S290" i="15"/>
  <c r="V290" i="15"/>
  <c r="R293" i="15"/>
  <c r="X293" i="15"/>
  <c r="AA294" i="15"/>
  <c r="W294" i="15"/>
  <c r="S294" i="15"/>
  <c r="V294" i="15"/>
  <c r="R297" i="15"/>
  <c r="X297" i="15"/>
  <c r="AA298" i="15"/>
  <c r="W298" i="15"/>
  <c r="S298" i="15"/>
  <c r="V298" i="15"/>
  <c r="R301" i="15"/>
  <c r="X301" i="15"/>
  <c r="AA302" i="15"/>
  <c r="W302" i="15"/>
  <c r="S302" i="15"/>
  <c r="V302" i="15"/>
  <c r="R305" i="15"/>
  <c r="X305" i="15"/>
  <c r="AA306" i="15"/>
  <c r="W306" i="15"/>
  <c r="S306" i="15"/>
  <c r="V306" i="15"/>
  <c r="X426" i="15"/>
  <c r="T426" i="15"/>
  <c r="Z426" i="15"/>
  <c r="U426" i="15"/>
  <c r="V426" i="15"/>
  <c r="Y426" i="15"/>
  <c r="R426" i="15"/>
  <c r="X428" i="15"/>
  <c r="T428" i="15"/>
  <c r="W428" i="15"/>
  <c r="R428" i="15"/>
  <c r="Z428" i="15"/>
  <c r="S428" i="15"/>
  <c r="V428" i="15"/>
  <c r="X434" i="15"/>
  <c r="T434" i="15"/>
  <c r="Z434" i="15"/>
  <c r="U434" i="15"/>
  <c r="Y434" i="15"/>
  <c r="R434" i="15"/>
  <c r="V434" i="15"/>
  <c r="X450" i="15"/>
  <c r="T450" i="15"/>
  <c r="Z450" i="15"/>
  <c r="U450" i="15"/>
  <c r="Y450" i="15"/>
  <c r="S450" i="15"/>
  <c r="W450" i="15"/>
  <c r="R450" i="15"/>
  <c r="X466" i="15"/>
  <c r="T466" i="15"/>
  <c r="Z466" i="15"/>
  <c r="U466" i="15"/>
  <c r="Y466" i="15"/>
  <c r="S466" i="15"/>
  <c r="W466" i="15"/>
  <c r="R466" i="15"/>
  <c r="X482" i="15"/>
  <c r="T482" i="15"/>
  <c r="Z482" i="15"/>
  <c r="U482" i="15"/>
  <c r="Y482" i="15"/>
  <c r="S482" i="15"/>
  <c r="W482" i="15"/>
  <c r="R482" i="15"/>
  <c r="X498" i="15"/>
  <c r="T498" i="15"/>
  <c r="Z498" i="15"/>
  <c r="U498" i="15"/>
  <c r="Y498" i="15"/>
  <c r="S498" i="15"/>
  <c r="W498" i="15"/>
  <c r="R498" i="15"/>
  <c r="X514" i="15"/>
  <c r="T514" i="15"/>
  <c r="Z514" i="15"/>
  <c r="U514" i="15"/>
  <c r="Y514" i="15"/>
  <c r="S514" i="15"/>
  <c r="W514" i="15"/>
  <c r="R514" i="15"/>
  <c r="X536" i="15"/>
  <c r="T536" i="15"/>
  <c r="Y536" i="15"/>
  <c r="S536" i="15"/>
  <c r="AA536" i="15"/>
  <c r="U536" i="15"/>
  <c r="W536" i="15"/>
  <c r="V536" i="15"/>
  <c r="R536" i="15"/>
  <c r="X569" i="15"/>
  <c r="T569" i="15"/>
  <c r="W569" i="15"/>
  <c r="R569" i="15"/>
  <c r="V569" i="15"/>
  <c r="AA569" i="15"/>
  <c r="U569" i="15"/>
  <c r="Z569" i="15"/>
  <c r="Y569" i="15"/>
  <c r="S569" i="15"/>
  <c r="Z717" i="15"/>
  <c r="V717" i="15"/>
  <c r="R717" i="15"/>
  <c r="Y717" i="15"/>
  <c r="T717" i="15"/>
  <c r="W717" i="15"/>
  <c r="AA717" i="15"/>
  <c r="S717" i="15"/>
  <c r="U717" i="15"/>
  <c r="X717" i="15"/>
  <c r="S309" i="15"/>
  <c r="W309" i="15"/>
  <c r="AA309" i="15"/>
  <c r="S310" i="15"/>
  <c r="W310" i="15"/>
  <c r="AA310" i="15"/>
  <c r="S311" i="15"/>
  <c r="W311" i="15"/>
  <c r="AA311" i="15"/>
  <c r="S312" i="15"/>
  <c r="W312" i="15"/>
  <c r="AA312" i="15"/>
  <c r="S313" i="15"/>
  <c r="W313" i="15"/>
  <c r="AA313" i="15"/>
  <c r="S314" i="15"/>
  <c r="W314" i="15"/>
  <c r="AA314" i="15"/>
  <c r="S315" i="15"/>
  <c r="W315" i="15"/>
  <c r="AA315" i="15"/>
  <c r="S316" i="15"/>
  <c r="W316" i="15"/>
  <c r="AA316" i="15"/>
  <c r="S317" i="15"/>
  <c r="W317" i="15"/>
  <c r="AA317" i="15"/>
  <c r="S318" i="15"/>
  <c r="W318" i="15"/>
  <c r="AA318" i="15"/>
  <c r="S319" i="15"/>
  <c r="W319" i="15"/>
  <c r="AA319" i="15"/>
  <c r="S320" i="15"/>
  <c r="W320" i="15"/>
  <c r="AA320" i="15"/>
  <c r="S321" i="15"/>
  <c r="W321" i="15"/>
  <c r="AA321" i="15"/>
  <c r="S322" i="15"/>
  <c r="W322" i="15"/>
  <c r="AA322" i="15"/>
  <c r="S323" i="15"/>
  <c r="W323" i="15"/>
  <c r="AA323" i="15"/>
  <c r="S324" i="15"/>
  <c r="W324" i="15"/>
  <c r="AA324" i="15"/>
  <c r="S325" i="15"/>
  <c r="W325" i="15"/>
  <c r="AA325" i="15"/>
  <c r="S326" i="15"/>
  <c r="W326" i="15"/>
  <c r="AA326" i="15"/>
  <c r="S327" i="15"/>
  <c r="W327" i="15"/>
  <c r="AA327" i="15"/>
  <c r="S328" i="15"/>
  <c r="W328" i="15"/>
  <c r="AA328" i="15"/>
  <c r="S329" i="15"/>
  <c r="W329" i="15"/>
  <c r="AA329" i="15"/>
  <c r="S330" i="15"/>
  <c r="W330" i="15"/>
  <c r="AA330" i="15"/>
  <c r="S331" i="15"/>
  <c r="W331" i="15"/>
  <c r="AA331" i="15"/>
  <c r="S332" i="15"/>
  <c r="W332" i="15"/>
  <c r="AA332" i="15"/>
  <c r="S333" i="15"/>
  <c r="W333" i="15"/>
  <c r="AA333" i="15"/>
  <c r="S334" i="15"/>
  <c r="W334" i="15"/>
  <c r="AA334" i="15"/>
  <c r="S335" i="15"/>
  <c r="W335" i="15"/>
  <c r="AA335" i="15"/>
  <c r="S336" i="15"/>
  <c r="W336" i="15"/>
  <c r="AA336" i="15"/>
  <c r="S337" i="15"/>
  <c r="W337" i="15"/>
  <c r="AA337" i="15"/>
  <c r="S338" i="15"/>
  <c r="W338" i="15"/>
  <c r="AA338" i="15"/>
  <c r="S339" i="15"/>
  <c r="W339" i="15"/>
  <c r="AA339" i="15"/>
  <c r="S340" i="15"/>
  <c r="W340" i="15"/>
  <c r="AA340" i="15"/>
  <c r="S341" i="15"/>
  <c r="W341" i="15"/>
  <c r="AA341" i="15"/>
  <c r="S342" i="15"/>
  <c r="W342" i="15"/>
  <c r="AA342" i="15"/>
  <c r="S343" i="15"/>
  <c r="W343" i="15"/>
  <c r="AA343" i="15"/>
  <c r="S344" i="15"/>
  <c r="W344" i="15"/>
  <c r="AA344" i="15"/>
  <c r="S345" i="15"/>
  <c r="W345" i="15"/>
  <c r="AA345" i="15"/>
  <c r="S346" i="15"/>
  <c r="W346" i="15"/>
  <c r="AA346" i="15"/>
  <c r="S347" i="15"/>
  <c r="W347" i="15"/>
  <c r="AA347" i="15"/>
  <c r="S348" i="15"/>
  <c r="W348" i="15"/>
  <c r="AA348" i="15"/>
  <c r="S349" i="15"/>
  <c r="W349" i="15"/>
  <c r="AA349" i="15"/>
  <c r="S350" i="15"/>
  <c r="W350" i="15"/>
  <c r="AA350" i="15"/>
  <c r="S351" i="15"/>
  <c r="W351" i="15"/>
  <c r="AA351" i="15"/>
  <c r="S352" i="15"/>
  <c r="W352" i="15"/>
  <c r="AA352" i="15"/>
  <c r="S353" i="15"/>
  <c r="W353" i="15"/>
  <c r="AA353" i="15"/>
  <c r="S354" i="15"/>
  <c r="W354" i="15"/>
  <c r="AA354" i="15"/>
  <c r="S355" i="15"/>
  <c r="W355" i="15"/>
  <c r="AA355" i="15"/>
  <c r="S356" i="15"/>
  <c r="W356" i="15"/>
  <c r="AA356" i="15"/>
  <c r="S357" i="15"/>
  <c r="W357" i="15"/>
  <c r="AA357" i="15"/>
  <c r="S358" i="15"/>
  <c r="W358" i="15"/>
  <c r="AA358" i="15"/>
  <c r="S359" i="15"/>
  <c r="W359" i="15"/>
  <c r="AA359" i="15"/>
  <c r="S360" i="15"/>
  <c r="W360" i="15"/>
  <c r="AA360" i="15"/>
  <c r="S361" i="15"/>
  <c r="W361" i="15"/>
  <c r="AA361" i="15"/>
  <c r="S362" i="15"/>
  <c r="W362" i="15"/>
  <c r="AA362" i="15"/>
  <c r="S363" i="15"/>
  <c r="W363" i="15"/>
  <c r="AA363" i="15"/>
  <c r="S364" i="15"/>
  <c r="W364" i="15"/>
  <c r="AA364" i="15"/>
  <c r="S365" i="15"/>
  <c r="W365" i="15"/>
  <c r="AA365" i="15"/>
  <c r="S366" i="15"/>
  <c r="W366" i="15"/>
  <c r="AA366" i="15"/>
  <c r="S367" i="15"/>
  <c r="W367" i="15"/>
  <c r="AA367" i="15"/>
  <c r="S368" i="15"/>
  <c r="W368" i="15"/>
  <c r="AA368" i="15"/>
  <c r="S369" i="15"/>
  <c r="W369" i="15"/>
  <c r="AA369" i="15"/>
  <c r="S370" i="15"/>
  <c r="W370" i="15"/>
  <c r="AA370" i="15"/>
  <c r="S371" i="15"/>
  <c r="W371" i="15"/>
  <c r="AA371" i="15"/>
  <c r="S372" i="15"/>
  <c r="W372" i="15"/>
  <c r="AA372" i="15"/>
  <c r="S373" i="15"/>
  <c r="W373" i="15"/>
  <c r="AA373" i="15"/>
  <c r="S374" i="15"/>
  <c r="W374" i="15"/>
  <c r="AA374" i="15"/>
  <c r="S375" i="15"/>
  <c r="W375" i="15"/>
  <c r="AA375" i="15"/>
  <c r="S376" i="15"/>
  <c r="W376" i="15"/>
  <c r="AA376" i="15"/>
  <c r="S377" i="15"/>
  <c r="W377" i="15"/>
  <c r="AA377" i="15"/>
  <c r="S378" i="15"/>
  <c r="W378" i="15"/>
  <c r="AA378" i="15"/>
  <c r="S379" i="15"/>
  <c r="W379" i="15"/>
  <c r="AA379" i="15"/>
  <c r="S380" i="15"/>
  <c r="W380" i="15"/>
  <c r="AA380" i="15"/>
  <c r="S381" i="15"/>
  <c r="W381" i="15"/>
  <c r="AA381" i="15"/>
  <c r="S382" i="15"/>
  <c r="W382" i="15"/>
  <c r="AA382" i="15"/>
  <c r="S383" i="15"/>
  <c r="W383" i="15"/>
  <c r="AA383" i="15"/>
  <c r="S384" i="15"/>
  <c r="W384" i="15"/>
  <c r="AA384" i="15"/>
  <c r="S385" i="15"/>
  <c r="W385" i="15"/>
  <c r="AA385" i="15"/>
  <c r="S386" i="15"/>
  <c r="W386" i="15"/>
  <c r="AA386" i="15"/>
  <c r="S387" i="15"/>
  <c r="W387" i="15"/>
  <c r="AA387" i="15"/>
  <c r="S388" i="15"/>
  <c r="W388" i="15"/>
  <c r="AA388" i="15"/>
  <c r="S389" i="15"/>
  <c r="W389" i="15"/>
  <c r="AA389" i="15"/>
  <c r="S390" i="15"/>
  <c r="W390" i="15"/>
  <c r="AA390" i="15"/>
  <c r="S391" i="15"/>
  <c r="W391" i="15"/>
  <c r="AA391" i="15"/>
  <c r="S392" i="15"/>
  <c r="W392" i="15"/>
  <c r="AA392" i="15"/>
  <c r="S393" i="15"/>
  <c r="W393" i="15"/>
  <c r="AA393" i="15"/>
  <c r="S394" i="15"/>
  <c r="W394" i="15"/>
  <c r="AA394" i="15"/>
  <c r="S395" i="15"/>
  <c r="W395" i="15"/>
  <c r="AA395" i="15"/>
  <c r="S396" i="15"/>
  <c r="W396" i="15"/>
  <c r="AA396" i="15"/>
  <c r="S397" i="15"/>
  <c r="W397" i="15"/>
  <c r="AA397" i="15"/>
  <c r="S398" i="15"/>
  <c r="W398" i="15"/>
  <c r="AA398" i="15"/>
  <c r="S399" i="15"/>
  <c r="W399" i="15"/>
  <c r="AA399" i="15"/>
  <c r="S400" i="15"/>
  <c r="W400" i="15"/>
  <c r="AA400" i="15"/>
  <c r="S401" i="15"/>
  <c r="W401" i="15"/>
  <c r="AA401" i="15"/>
  <c r="S402" i="15"/>
  <c r="W402" i="15"/>
  <c r="AA402" i="15"/>
  <c r="S403" i="15"/>
  <c r="W403" i="15"/>
  <c r="AA403" i="15"/>
  <c r="S404" i="15"/>
  <c r="W404" i="15"/>
  <c r="AA404" i="15"/>
  <c r="S405" i="15"/>
  <c r="W405" i="15"/>
  <c r="AA405" i="15"/>
  <c r="S406" i="15"/>
  <c r="W406" i="15"/>
  <c r="AA406" i="15"/>
  <c r="S407" i="15"/>
  <c r="W407" i="15"/>
  <c r="AA407" i="15"/>
  <c r="S408" i="15"/>
  <c r="W408" i="15"/>
  <c r="AA408" i="15"/>
  <c r="S409" i="15"/>
  <c r="W409" i="15"/>
  <c r="AA409" i="15"/>
  <c r="S410" i="15"/>
  <c r="W410" i="15"/>
  <c r="AA410" i="15"/>
  <c r="S411" i="15"/>
  <c r="W411" i="15"/>
  <c r="AA411" i="15"/>
  <c r="S412" i="15"/>
  <c r="W412" i="15"/>
  <c r="AA412" i="15"/>
  <c r="S413" i="15"/>
  <c r="W413" i="15"/>
  <c r="AA413" i="15"/>
  <c r="S414" i="15"/>
  <c r="W414" i="15"/>
  <c r="AA414" i="15"/>
  <c r="S415" i="15"/>
  <c r="W415" i="15"/>
  <c r="AA415" i="15"/>
  <c r="S416" i="15"/>
  <c r="W416" i="15"/>
  <c r="AA416" i="15"/>
  <c r="S417" i="15"/>
  <c r="W417" i="15"/>
  <c r="AA417" i="15"/>
  <c r="S418" i="15"/>
  <c r="W418" i="15"/>
  <c r="AA418" i="15"/>
  <c r="S419" i="15"/>
  <c r="W419" i="15"/>
  <c r="AA419" i="15"/>
  <c r="S420" i="15"/>
  <c r="W420" i="15"/>
  <c r="AA420" i="15"/>
  <c r="S421" i="15"/>
  <c r="W421" i="15"/>
  <c r="AA421" i="15"/>
  <c r="S422" i="15"/>
  <c r="W422" i="15"/>
  <c r="AA422" i="15"/>
  <c r="S423" i="15"/>
  <c r="W423" i="15"/>
  <c r="AA423" i="15"/>
  <c r="S424" i="15"/>
  <c r="W424" i="15"/>
  <c r="AA424" i="15"/>
  <c r="S425" i="15"/>
  <c r="U427" i="15"/>
  <c r="S430" i="15"/>
  <c r="X432" i="15"/>
  <c r="T432" i="15"/>
  <c r="W432" i="15"/>
  <c r="R432" i="15"/>
  <c r="Y432" i="15"/>
  <c r="X435" i="15"/>
  <c r="T435" i="15"/>
  <c r="Y435" i="15"/>
  <c r="S435" i="15"/>
  <c r="W435" i="15"/>
  <c r="X438" i="15"/>
  <c r="T438" i="15"/>
  <c r="Z438" i="15"/>
  <c r="U438" i="15"/>
  <c r="W438" i="15"/>
  <c r="U440" i="15"/>
  <c r="U443" i="15"/>
  <c r="S446" i="15"/>
  <c r="X448" i="15"/>
  <c r="T448" i="15"/>
  <c r="W448" i="15"/>
  <c r="R448" i="15"/>
  <c r="AA448" i="15"/>
  <c r="V448" i="15"/>
  <c r="Z448" i="15"/>
  <c r="X451" i="15"/>
  <c r="T451" i="15"/>
  <c r="Y451" i="15"/>
  <c r="S451" i="15"/>
  <c r="W451" i="15"/>
  <c r="R451" i="15"/>
  <c r="AA451" i="15"/>
  <c r="X455" i="15"/>
  <c r="T455" i="15"/>
  <c r="Y455" i="15"/>
  <c r="S455" i="15"/>
  <c r="W455" i="15"/>
  <c r="R455" i="15"/>
  <c r="AA455" i="15"/>
  <c r="X459" i="15"/>
  <c r="T459" i="15"/>
  <c r="Y459" i="15"/>
  <c r="S459" i="15"/>
  <c r="W459" i="15"/>
  <c r="R459" i="15"/>
  <c r="AA459" i="15"/>
  <c r="X463" i="15"/>
  <c r="T463" i="15"/>
  <c r="Y463" i="15"/>
  <c r="S463" i="15"/>
  <c r="W463" i="15"/>
  <c r="R463" i="15"/>
  <c r="AA463" i="15"/>
  <c r="X467" i="15"/>
  <c r="T467" i="15"/>
  <c r="Y467" i="15"/>
  <c r="S467" i="15"/>
  <c r="W467" i="15"/>
  <c r="R467" i="15"/>
  <c r="AA467" i="15"/>
  <c r="X471" i="15"/>
  <c r="T471" i="15"/>
  <c r="Y471" i="15"/>
  <c r="S471" i="15"/>
  <c r="W471" i="15"/>
  <c r="R471" i="15"/>
  <c r="AA471" i="15"/>
  <c r="X475" i="15"/>
  <c r="T475" i="15"/>
  <c r="Y475" i="15"/>
  <c r="S475" i="15"/>
  <c r="W475" i="15"/>
  <c r="R475" i="15"/>
  <c r="AA475" i="15"/>
  <c r="X479" i="15"/>
  <c r="T479" i="15"/>
  <c r="Y479" i="15"/>
  <c r="S479" i="15"/>
  <c r="W479" i="15"/>
  <c r="R479" i="15"/>
  <c r="AA479" i="15"/>
  <c r="X483" i="15"/>
  <c r="T483" i="15"/>
  <c r="Y483" i="15"/>
  <c r="S483" i="15"/>
  <c r="W483" i="15"/>
  <c r="R483" i="15"/>
  <c r="AA483" i="15"/>
  <c r="X487" i="15"/>
  <c r="T487" i="15"/>
  <c r="Y487" i="15"/>
  <c r="S487" i="15"/>
  <c r="W487" i="15"/>
  <c r="R487" i="15"/>
  <c r="AA487" i="15"/>
  <c r="X491" i="15"/>
  <c r="T491" i="15"/>
  <c r="Y491" i="15"/>
  <c r="S491" i="15"/>
  <c r="W491" i="15"/>
  <c r="R491" i="15"/>
  <c r="AA491" i="15"/>
  <c r="X495" i="15"/>
  <c r="T495" i="15"/>
  <c r="Y495" i="15"/>
  <c r="S495" i="15"/>
  <c r="W495" i="15"/>
  <c r="R495" i="15"/>
  <c r="AA495" i="15"/>
  <c r="X499" i="15"/>
  <c r="T499" i="15"/>
  <c r="Y499" i="15"/>
  <c r="S499" i="15"/>
  <c r="W499" i="15"/>
  <c r="R499" i="15"/>
  <c r="AA499" i="15"/>
  <c r="X503" i="15"/>
  <c r="T503" i="15"/>
  <c r="Y503" i="15"/>
  <c r="S503" i="15"/>
  <c r="W503" i="15"/>
  <c r="R503" i="15"/>
  <c r="AA503" i="15"/>
  <c r="X507" i="15"/>
  <c r="T507" i="15"/>
  <c r="Y507" i="15"/>
  <c r="S507" i="15"/>
  <c r="W507" i="15"/>
  <c r="R507" i="15"/>
  <c r="AA507" i="15"/>
  <c r="X511" i="15"/>
  <c r="T511" i="15"/>
  <c r="Y511" i="15"/>
  <c r="S511" i="15"/>
  <c r="W511" i="15"/>
  <c r="R511" i="15"/>
  <c r="AA511" i="15"/>
  <c r="X515" i="15"/>
  <c r="T515" i="15"/>
  <c r="Y515" i="15"/>
  <c r="S515" i="15"/>
  <c r="W515" i="15"/>
  <c r="R515" i="15"/>
  <c r="AA515" i="15"/>
  <c r="X549" i="15"/>
  <c r="T549" i="15"/>
  <c r="W549" i="15"/>
  <c r="R549" i="15"/>
  <c r="AA549" i="15"/>
  <c r="U549" i="15"/>
  <c r="Y549" i="15"/>
  <c r="V549" i="15"/>
  <c r="X552" i="15"/>
  <c r="T552" i="15"/>
  <c r="Y552" i="15"/>
  <c r="S552" i="15"/>
  <c r="AA552" i="15"/>
  <c r="U552" i="15"/>
  <c r="W552" i="15"/>
  <c r="V552" i="15"/>
  <c r="X555" i="15"/>
  <c r="T555" i="15"/>
  <c r="Z555" i="15"/>
  <c r="U555" i="15"/>
  <c r="AA555" i="15"/>
  <c r="S555" i="15"/>
  <c r="V555" i="15"/>
  <c r="R555" i="15"/>
  <c r="X568" i="15"/>
  <c r="T568" i="15"/>
  <c r="Y568" i="15"/>
  <c r="S568" i="15"/>
  <c r="AA568" i="15"/>
  <c r="U568" i="15"/>
  <c r="Z568" i="15"/>
  <c r="R568" i="15"/>
  <c r="W568" i="15"/>
  <c r="V568" i="15"/>
  <c r="X584" i="15"/>
  <c r="T584" i="15"/>
  <c r="Y584" i="15"/>
  <c r="S584" i="15"/>
  <c r="AA584" i="15"/>
  <c r="U584" i="15"/>
  <c r="Z584" i="15"/>
  <c r="R584" i="15"/>
  <c r="W584" i="15"/>
  <c r="X588" i="15"/>
  <c r="T588" i="15"/>
  <c r="Y588" i="15"/>
  <c r="S588" i="15"/>
  <c r="V588" i="15"/>
  <c r="AA588" i="15"/>
  <c r="U588" i="15"/>
  <c r="Z588" i="15"/>
  <c r="W588" i="15"/>
  <c r="X625" i="15"/>
  <c r="T625" i="15"/>
  <c r="Z625" i="15"/>
  <c r="U625" i="15"/>
  <c r="W625" i="15"/>
  <c r="R625" i="15"/>
  <c r="Y625" i="15"/>
  <c r="V625" i="15"/>
  <c r="AA625" i="15"/>
  <c r="X629" i="15"/>
  <c r="T629" i="15"/>
  <c r="Z629" i="15"/>
  <c r="U629" i="15"/>
  <c r="W629" i="15"/>
  <c r="R629" i="15"/>
  <c r="V629" i="15"/>
  <c r="S629" i="15"/>
  <c r="AA629" i="15"/>
  <c r="Y629" i="15"/>
  <c r="Z741" i="15"/>
  <c r="V741" i="15"/>
  <c r="R741" i="15"/>
  <c r="Y741" i="15"/>
  <c r="T741" i="15"/>
  <c r="AA741" i="15"/>
  <c r="S741" i="15"/>
  <c r="W741" i="15"/>
  <c r="U741" i="15"/>
  <c r="X741" i="15"/>
  <c r="Z754" i="15"/>
  <c r="V754" i="15"/>
  <c r="R754" i="15"/>
  <c r="X754" i="15"/>
  <c r="S754" i="15"/>
  <c r="AA754" i="15"/>
  <c r="T754" i="15"/>
  <c r="W754" i="15"/>
  <c r="U754" i="15"/>
  <c r="Y754" i="15"/>
  <c r="Z820" i="15"/>
  <c r="V820" i="15"/>
  <c r="R820" i="15"/>
  <c r="Y820" i="15"/>
  <c r="T820" i="15"/>
  <c r="W820" i="15"/>
  <c r="AA820" i="15"/>
  <c r="S820" i="15"/>
  <c r="U820" i="15"/>
  <c r="X820" i="15"/>
  <c r="Z876" i="15"/>
  <c r="V876" i="15"/>
  <c r="R876" i="15"/>
  <c r="X876" i="15"/>
  <c r="S876" i="15"/>
  <c r="U876" i="15"/>
  <c r="T876" i="15"/>
  <c r="Y876" i="15"/>
  <c r="W876" i="15"/>
  <c r="AA876" i="15"/>
  <c r="U309" i="15"/>
  <c r="U310" i="15"/>
  <c r="U311" i="15"/>
  <c r="U312" i="15"/>
  <c r="U313" i="15"/>
  <c r="U314" i="15"/>
  <c r="U315" i="15"/>
  <c r="U316" i="15"/>
  <c r="U317" i="15"/>
  <c r="U318" i="15"/>
  <c r="U319" i="15"/>
  <c r="U320" i="15"/>
  <c r="U321" i="15"/>
  <c r="U322" i="15"/>
  <c r="U323" i="15"/>
  <c r="U324" i="15"/>
  <c r="U325" i="15"/>
  <c r="U326" i="15"/>
  <c r="U327" i="15"/>
  <c r="U328" i="15"/>
  <c r="U329" i="15"/>
  <c r="U330" i="15"/>
  <c r="U331" i="15"/>
  <c r="U332" i="15"/>
  <c r="U333" i="15"/>
  <c r="U334" i="15"/>
  <c r="U335" i="15"/>
  <c r="U336" i="15"/>
  <c r="U337" i="15"/>
  <c r="U338" i="15"/>
  <c r="U339" i="15"/>
  <c r="U340" i="15"/>
  <c r="U341" i="15"/>
  <c r="U342" i="15"/>
  <c r="U343" i="15"/>
  <c r="U344" i="15"/>
  <c r="U345" i="15"/>
  <c r="U346" i="15"/>
  <c r="U347" i="15"/>
  <c r="U348" i="15"/>
  <c r="U349" i="15"/>
  <c r="U350" i="15"/>
  <c r="U351" i="15"/>
  <c r="U352" i="15"/>
  <c r="U353" i="15"/>
  <c r="U354" i="15"/>
  <c r="U355" i="15"/>
  <c r="U356" i="15"/>
  <c r="U357" i="15"/>
  <c r="U358" i="15"/>
  <c r="U359" i="15"/>
  <c r="U360" i="15"/>
  <c r="U361" i="15"/>
  <c r="U362" i="15"/>
  <c r="U363" i="15"/>
  <c r="U364" i="15"/>
  <c r="U365" i="15"/>
  <c r="U366" i="15"/>
  <c r="U367" i="15"/>
  <c r="U368" i="15"/>
  <c r="U369" i="15"/>
  <c r="U370" i="15"/>
  <c r="U371" i="15"/>
  <c r="U372" i="15"/>
  <c r="U373" i="15"/>
  <c r="U374" i="15"/>
  <c r="U375" i="15"/>
  <c r="U376" i="15"/>
  <c r="U377" i="15"/>
  <c r="U378" i="15"/>
  <c r="U379" i="15"/>
  <c r="U380" i="15"/>
  <c r="U381" i="15"/>
  <c r="U382" i="15"/>
  <c r="U383" i="15"/>
  <c r="U384" i="15"/>
  <c r="U385" i="15"/>
  <c r="U386" i="15"/>
  <c r="U387" i="15"/>
  <c r="U388" i="15"/>
  <c r="U389" i="15"/>
  <c r="U390" i="15"/>
  <c r="U391" i="15"/>
  <c r="U392" i="15"/>
  <c r="U393" i="15"/>
  <c r="U394" i="15"/>
  <c r="U395" i="15"/>
  <c r="U396" i="15"/>
  <c r="U397" i="15"/>
  <c r="U398" i="15"/>
  <c r="U399" i="15"/>
  <c r="U400" i="15"/>
  <c r="U401" i="15"/>
  <c r="U402" i="15"/>
  <c r="U403" i="15"/>
  <c r="U404" i="15"/>
  <c r="U405" i="15"/>
  <c r="U406" i="15"/>
  <c r="U407" i="15"/>
  <c r="U408" i="15"/>
  <c r="U409" i="15"/>
  <c r="U410" i="15"/>
  <c r="U411" i="15"/>
  <c r="U412" i="15"/>
  <c r="U413" i="15"/>
  <c r="U414" i="15"/>
  <c r="U415" i="15"/>
  <c r="U416" i="15"/>
  <c r="U417" i="15"/>
  <c r="U418" i="15"/>
  <c r="U419" i="15"/>
  <c r="U420" i="15"/>
  <c r="U421" i="15"/>
  <c r="U422" i="15"/>
  <c r="U423" i="15"/>
  <c r="U424" i="15"/>
  <c r="X425" i="15"/>
  <c r="T425" i="15"/>
  <c r="V425" i="15"/>
  <c r="AA425" i="15"/>
  <c r="X427" i="15"/>
  <c r="T427" i="15"/>
  <c r="Y427" i="15"/>
  <c r="S427" i="15"/>
  <c r="W427" i="15"/>
  <c r="X430" i="15"/>
  <c r="T430" i="15"/>
  <c r="Z430" i="15"/>
  <c r="U430" i="15"/>
  <c r="W430" i="15"/>
  <c r="X440" i="15"/>
  <c r="T440" i="15"/>
  <c r="W440" i="15"/>
  <c r="R440" i="15"/>
  <c r="Y440" i="15"/>
  <c r="X443" i="15"/>
  <c r="T443" i="15"/>
  <c r="Y443" i="15"/>
  <c r="S443" i="15"/>
  <c r="W443" i="15"/>
  <c r="X446" i="15"/>
  <c r="T446" i="15"/>
  <c r="Z446" i="15"/>
  <c r="U446" i="15"/>
  <c r="W446" i="15"/>
  <c r="X520" i="15"/>
  <c r="T520" i="15"/>
  <c r="Y520" i="15"/>
  <c r="S520" i="15"/>
  <c r="AA520" i="15"/>
  <c r="U520" i="15"/>
  <c r="W520" i="15"/>
  <c r="V520" i="15"/>
  <c r="X523" i="15"/>
  <c r="T523" i="15"/>
  <c r="Z523" i="15"/>
  <c r="U523" i="15"/>
  <c r="AA523" i="15"/>
  <c r="S523" i="15"/>
  <c r="V523" i="15"/>
  <c r="R523" i="15"/>
  <c r="X537" i="15"/>
  <c r="T537" i="15"/>
  <c r="W537" i="15"/>
  <c r="R537" i="15"/>
  <c r="V537" i="15"/>
  <c r="U537" i="15"/>
  <c r="AA537" i="15"/>
  <c r="S537" i="15"/>
  <c r="X572" i="15"/>
  <c r="T572" i="15"/>
  <c r="Y572" i="15"/>
  <c r="S572" i="15"/>
  <c r="V572" i="15"/>
  <c r="AA572" i="15"/>
  <c r="U572" i="15"/>
  <c r="W572" i="15"/>
  <c r="R572" i="15"/>
  <c r="X603" i="15"/>
  <c r="T603" i="15"/>
  <c r="Z603" i="15"/>
  <c r="U603" i="15"/>
  <c r="AA603" i="15"/>
  <c r="S603" i="15"/>
  <c r="Y603" i="15"/>
  <c r="R603" i="15"/>
  <c r="W603" i="15"/>
  <c r="X615" i="15"/>
  <c r="T615" i="15"/>
  <c r="W615" i="15"/>
  <c r="R615" i="15"/>
  <c r="Z615" i="15"/>
  <c r="U615" i="15"/>
  <c r="Y615" i="15"/>
  <c r="V615" i="15"/>
  <c r="AA615" i="15"/>
  <c r="Z656" i="15"/>
  <c r="V656" i="15"/>
  <c r="R656" i="15"/>
  <c r="AA656" i="15"/>
  <c r="U656" i="15"/>
  <c r="W656" i="15"/>
  <c r="S656" i="15"/>
  <c r="X656" i="15"/>
  <c r="Y656" i="15"/>
  <c r="T656" i="15"/>
  <c r="Z685" i="15"/>
  <c r="V685" i="15"/>
  <c r="R685" i="15"/>
  <c r="Y685" i="15"/>
  <c r="T685" i="15"/>
  <c r="W685" i="15"/>
  <c r="AA685" i="15"/>
  <c r="S685" i="15"/>
  <c r="U685" i="15"/>
  <c r="X685" i="15"/>
  <c r="Z722" i="15"/>
  <c r="V722" i="15"/>
  <c r="R722" i="15"/>
  <c r="X722" i="15"/>
  <c r="S722" i="15"/>
  <c r="AA722" i="15"/>
  <c r="T722" i="15"/>
  <c r="W722" i="15"/>
  <c r="U722" i="15"/>
  <c r="Y722" i="15"/>
  <c r="Z786" i="15"/>
  <c r="V786" i="15"/>
  <c r="W786" i="15"/>
  <c r="R786" i="15"/>
  <c r="Y786" i="15"/>
  <c r="S786" i="15"/>
  <c r="T786" i="15"/>
  <c r="X786" i="15"/>
  <c r="U786" i="15"/>
  <c r="AA786" i="15"/>
  <c r="X452" i="15"/>
  <c r="T452" i="15"/>
  <c r="V452" i="15"/>
  <c r="AA452" i="15"/>
  <c r="X456" i="15"/>
  <c r="T456" i="15"/>
  <c r="V456" i="15"/>
  <c r="AA456" i="15"/>
  <c r="X460" i="15"/>
  <c r="T460" i="15"/>
  <c r="V460" i="15"/>
  <c r="AA460" i="15"/>
  <c r="X464" i="15"/>
  <c r="T464" i="15"/>
  <c r="V464" i="15"/>
  <c r="AA464" i="15"/>
  <c r="X468" i="15"/>
  <c r="T468" i="15"/>
  <c r="V468" i="15"/>
  <c r="AA468" i="15"/>
  <c r="X472" i="15"/>
  <c r="T472" i="15"/>
  <c r="V472" i="15"/>
  <c r="AA472" i="15"/>
  <c r="X476" i="15"/>
  <c r="T476" i="15"/>
  <c r="V476" i="15"/>
  <c r="AA476" i="15"/>
  <c r="X480" i="15"/>
  <c r="T480" i="15"/>
  <c r="V480" i="15"/>
  <c r="AA480" i="15"/>
  <c r="X484" i="15"/>
  <c r="T484" i="15"/>
  <c r="V484" i="15"/>
  <c r="AA484" i="15"/>
  <c r="X488" i="15"/>
  <c r="T488" i="15"/>
  <c r="V488" i="15"/>
  <c r="AA488" i="15"/>
  <c r="X492" i="15"/>
  <c r="T492" i="15"/>
  <c r="V492" i="15"/>
  <c r="AA492" i="15"/>
  <c r="X496" i="15"/>
  <c r="T496" i="15"/>
  <c r="V496" i="15"/>
  <c r="AA496" i="15"/>
  <c r="X500" i="15"/>
  <c r="T500" i="15"/>
  <c r="V500" i="15"/>
  <c r="AA500" i="15"/>
  <c r="X504" i="15"/>
  <c r="T504" i="15"/>
  <c r="V504" i="15"/>
  <c r="AA504" i="15"/>
  <c r="X508" i="15"/>
  <c r="T508" i="15"/>
  <c r="V508" i="15"/>
  <c r="AA508" i="15"/>
  <c r="X512" i="15"/>
  <c r="T512" i="15"/>
  <c r="V512" i="15"/>
  <c r="AA512" i="15"/>
  <c r="X516" i="15"/>
  <c r="T516" i="15"/>
  <c r="V516" i="15"/>
  <c r="AA516" i="15"/>
  <c r="X524" i="15"/>
  <c r="T524" i="15"/>
  <c r="Y524" i="15"/>
  <c r="S524" i="15"/>
  <c r="V524" i="15"/>
  <c r="Z524" i="15"/>
  <c r="X540" i="15"/>
  <c r="T540" i="15"/>
  <c r="Y540" i="15"/>
  <c r="S540" i="15"/>
  <c r="V540" i="15"/>
  <c r="Z540" i="15"/>
  <c r="X556" i="15"/>
  <c r="T556" i="15"/>
  <c r="Y556" i="15"/>
  <c r="S556" i="15"/>
  <c r="V556" i="15"/>
  <c r="Z556" i="15"/>
  <c r="X571" i="15"/>
  <c r="T571" i="15"/>
  <c r="Z571" i="15"/>
  <c r="U571" i="15"/>
  <c r="AA571" i="15"/>
  <c r="S571" i="15"/>
  <c r="Y571" i="15"/>
  <c r="R571" i="15"/>
  <c r="X601" i="15"/>
  <c r="T601" i="15"/>
  <c r="W601" i="15"/>
  <c r="R601" i="15"/>
  <c r="V601" i="15"/>
  <c r="AA601" i="15"/>
  <c r="U601" i="15"/>
  <c r="X607" i="15"/>
  <c r="T607" i="15"/>
  <c r="Z607" i="15"/>
  <c r="U607" i="15"/>
  <c r="V607" i="15"/>
  <c r="AA607" i="15"/>
  <c r="S607" i="15"/>
  <c r="X609" i="15"/>
  <c r="T609" i="15"/>
  <c r="Z609" i="15"/>
  <c r="U609" i="15"/>
  <c r="W609" i="15"/>
  <c r="R609" i="15"/>
  <c r="Y609" i="15"/>
  <c r="V609" i="15"/>
  <c r="X631" i="15"/>
  <c r="T631" i="15"/>
  <c r="W631" i="15"/>
  <c r="R631" i="15"/>
  <c r="Z631" i="15"/>
  <c r="U631" i="15"/>
  <c r="Y631" i="15"/>
  <c r="V631" i="15"/>
  <c r="X635" i="15"/>
  <c r="T635" i="15"/>
  <c r="W635" i="15"/>
  <c r="R635" i="15"/>
  <c r="Z635" i="15"/>
  <c r="U635" i="15"/>
  <c r="V635" i="15"/>
  <c r="S635" i="15"/>
  <c r="Z690" i="15"/>
  <c r="V690" i="15"/>
  <c r="R690" i="15"/>
  <c r="X690" i="15"/>
  <c r="S690" i="15"/>
  <c r="AA690" i="15"/>
  <c r="T690" i="15"/>
  <c r="W690" i="15"/>
  <c r="U690" i="15"/>
  <c r="Y690" i="15"/>
  <c r="Z749" i="15"/>
  <c r="V749" i="15"/>
  <c r="R749" i="15"/>
  <c r="Y749" i="15"/>
  <c r="T749" i="15"/>
  <c r="W749" i="15"/>
  <c r="AA749" i="15"/>
  <c r="S749" i="15"/>
  <c r="U749" i="15"/>
  <c r="Z781" i="15"/>
  <c r="V781" i="15"/>
  <c r="R781" i="15"/>
  <c r="Y781" i="15"/>
  <c r="T781" i="15"/>
  <c r="W781" i="15"/>
  <c r="AA781" i="15"/>
  <c r="S781" i="15"/>
  <c r="U781" i="15"/>
  <c r="Z831" i="15"/>
  <c r="V831" i="15"/>
  <c r="R831" i="15"/>
  <c r="AA831" i="15"/>
  <c r="U831" i="15"/>
  <c r="Y831" i="15"/>
  <c r="S831" i="15"/>
  <c r="W831" i="15"/>
  <c r="T831" i="15"/>
  <c r="X831" i="15"/>
  <c r="Z852" i="15"/>
  <c r="V852" i="15"/>
  <c r="R852" i="15"/>
  <c r="Y852" i="15"/>
  <c r="T852" i="15"/>
  <c r="W852" i="15"/>
  <c r="AA852" i="15"/>
  <c r="S852" i="15"/>
  <c r="U852" i="15"/>
  <c r="X852" i="15"/>
  <c r="X429" i="15"/>
  <c r="T429" i="15"/>
  <c r="V429" i="15"/>
  <c r="AA429" i="15"/>
  <c r="X433" i="15"/>
  <c r="T433" i="15"/>
  <c r="V433" i="15"/>
  <c r="AA433" i="15"/>
  <c r="X437" i="15"/>
  <c r="T437" i="15"/>
  <c r="V437" i="15"/>
  <c r="AA437" i="15"/>
  <c r="X441" i="15"/>
  <c r="T441" i="15"/>
  <c r="V441" i="15"/>
  <c r="AA441" i="15"/>
  <c r="X445" i="15"/>
  <c r="T445" i="15"/>
  <c r="V445" i="15"/>
  <c r="AA445" i="15"/>
  <c r="X449" i="15"/>
  <c r="T449" i="15"/>
  <c r="V449" i="15"/>
  <c r="AA449" i="15"/>
  <c r="R452" i="15"/>
  <c r="W452" i="15"/>
  <c r="X453" i="15"/>
  <c r="T453" i="15"/>
  <c r="V453" i="15"/>
  <c r="AA453" i="15"/>
  <c r="R456" i="15"/>
  <c r="W456" i="15"/>
  <c r="X457" i="15"/>
  <c r="T457" i="15"/>
  <c r="V457" i="15"/>
  <c r="AA457" i="15"/>
  <c r="R460" i="15"/>
  <c r="W460" i="15"/>
  <c r="X461" i="15"/>
  <c r="T461" i="15"/>
  <c r="V461" i="15"/>
  <c r="AA461" i="15"/>
  <c r="R464" i="15"/>
  <c r="W464" i="15"/>
  <c r="X465" i="15"/>
  <c r="T465" i="15"/>
  <c r="V465" i="15"/>
  <c r="AA465" i="15"/>
  <c r="R468" i="15"/>
  <c r="W468" i="15"/>
  <c r="X469" i="15"/>
  <c r="T469" i="15"/>
  <c r="V469" i="15"/>
  <c r="AA469" i="15"/>
  <c r="R472" i="15"/>
  <c r="W472" i="15"/>
  <c r="X473" i="15"/>
  <c r="T473" i="15"/>
  <c r="V473" i="15"/>
  <c r="AA473" i="15"/>
  <c r="R476" i="15"/>
  <c r="W476" i="15"/>
  <c r="X477" i="15"/>
  <c r="T477" i="15"/>
  <c r="V477" i="15"/>
  <c r="AA477" i="15"/>
  <c r="R480" i="15"/>
  <c r="W480" i="15"/>
  <c r="X481" i="15"/>
  <c r="T481" i="15"/>
  <c r="V481" i="15"/>
  <c r="AA481" i="15"/>
  <c r="R484" i="15"/>
  <c r="W484" i="15"/>
  <c r="X485" i="15"/>
  <c r="T485" i="15"/>
  <c r="V485" i="15"/>
  <c r="AA485" i="15"/>
  <c r="R488" i="15"/>
  <c r="W488" i="15"/>
  <c r="X489" i="15"/>
  <c r="T489" i="15"/>
  <c r="V489" i="15"/>
  <c r="AA489" i="15"/>
  <c r="R492" i="15"/>
  <c r="W492" i="15"/>
  <c r="X493" i="15"/>
  <c r="T493" i="15"/>
  <c r="V493" i="15"/>
  <c r="AA493" i="15"/>
  <c r="R496" i="15"/>
  <c r="W496" i="15"/>
  <c r="X497" i="15"/>
  <c r="T497" i="15"/>
  <c r="V497" i="15"/>
  <c r="AA497" i="15"/>
  <c r="R500" i="15"/>
  <c r="W500" i="15"/>
  <c r="X501" i="15"/>
  <c r="T501" i="15"/>
  <c r="V501" i="15"/>
  <c r="AA501" i="15"/>
  <c r="R504" i="15"/>
  <c r="W504" i="15"/>
  <c r="X505" i="15"/>
  <c r="T505" i="15"/>
  <c r="V505" i="15"/>
  <c r="AA505" i="15"/>
  <c r="R508" i="15"/>
  <c r="W508" i="15"/>
  <c r="X509" i="15"/>
  <c r="T509" i="15"/>
  <c r="V509" i="15"/>
  <c r="AA509" i="15"/>
  <c r="R512" i="15"/>
  <c r="W512" i="15"/>
  <c r="X513" i="15"/>
  <c r="T513" i="15"/>
  <c r="V513" i="15"/>
  <c r="AA513" i="15"/>
  <c r="R516" i="15"/>
  <c r="W516" i="15"/>
  <c r="X517" i="15"/>
  <c r="T517" i="15"/>
  <c r="W517" i="15"/>
  <c r="R517" i="15"/>
  <c r="Y517" i="15"/>
  <c r="X519" i="15"/>
  <c r="T519" i="15"/>
  <c r="Z519" i="15"/>
  <c r="U519" i="15"/>
  <c r="Y519" i="15"/>
  <c r="R519" i="15"/>
  <c r="AA519" i="15"/>
  <c r="R524" i="15"/>
  <c r="AA524" i="15"/>
  <c r="X527" i="15"/>
  <c r="T527" i="15"/>
  <c r="Z527" i="15"/>
  <c r="U527" i="15"/>
  <c r="V527" i="15"/>
  <c r="Y527" i="15"/>
  <c r="X529" i="15"/>
  <c r="T529" i="15"/>
  <c r="W529" i="15"/>
  <c r="R529" i="15"/>
  <c r="Z529" i="15"/>
  <c r="S529" i="15"/>
  <c r="AA529" i="15"/>
  <c r="X532" i="15"/>
  <c r="T532" i="15"/>
  <c r="Y532" i="15"/>
  <c r="S532" i="15"/>
  <c r="Z532" i="15"/>
  <c r="R532" i="15"/>
  <c r="AA532" i="15"/>
  <c r="X535" i="15"/>
  <c r="T535" i="15"/>
  <c r="Z535" i="15"/>
  <c r="U535" i="15"/>
  <c r="Y535" i="15"/>
  <c r="R535" i="15"/>
  <c r="AA535" i="15"/>
  <c r="R540" i="15"/>
  <c r="AA540" i="15"/>
  <c r="X543" i="15"/>
  <c r="T543" i="15"/>
  <c r="Z543" i="15"/>
  <c r="U543" i="15"/>
  <c r="V543" i="15"/>
  <c r="Y543" i="15"/>
  <c r="X545" i="15"/>
  <c r="T545" i="15"/>
  <c r="W545" i="15"/>
  <c r="R545" i="15"/>
  <c r="Z545" i="15"/>
  <c r="S545" i="15"/>
  <c r="AA545" i="15"/>
  <c r="X548" i="15"/>
  <c r="T548" i="15"/>
  <c r="Y548" i="15"/>
  <c r="S548" i="15"/>
  <c r="Z548" i="15"/>
  <c r="R548" i="15"/>
  <c r="AA548" i="15"/>
  <c r="X551" i="15"/>
  <c r="T551" i="15"/>
  <c r="Z551" i="15"/>
  <c r="U551" i="15"/>
  <c r="Y551" i="15"/>
  <c r="R551" i="15"/>
  <c r="AA551" i="15"/>
  <c r="R556" i="15"/>
  <c r="AA556" i="15"/>
  <c r="X559" i="15"/>
  <c r="T559" i="15"/>
  <c r="Z559" i="15"/>
  <c r="U559" i="15"/>
  <c r="V559" i="15"/>
  <c r="Y559" i="15"/>
  <c r="X561" i="15"/>
  <c r="T561" i="15"/>
  <c r="W561" i="15"/>
  <c r="R561" i="15"/>
  <c r="Z561" i="15"/>
  <c r="S561" i="15"/>
  <c r="AA561" i="15"/>
  <c r="X564" i="15"/>
  <c r="T564" i="15"/>
  <c r="Y564" i="15"/>
  <c r="S564" i="15"/>
  <c r="Z564" i="15"/>
  <c r="R564" i="15"/>
  <c r="AA564" i="15"/>
  <c r="V571" i="15"/>
  <c r="X585" i="15"/>
  <c r="T585" i="15"/>
  <c r="W585" i="15"/>
  <c r="R585" i="15"/>
  <c r="V585" i="15"/>
  <c r="AA585" i="15"/>
  <c r="U585" i="15"/>
  <c r="X591" i="15"/>
  <c r="T591" i="15"/>
  <c r="Z591" i="15"/>
  <c r="U591" i="15"/>
  <c r="V591" i="15"/>
  <c r="AA591" i="15"/>
  <c r="S591" i="15"/>
  <c r="X597" i="15"/>
  <c r="T597" i="15"/>
  <c r="W597" i="15"/>
  <c r="R597" i="15"/>
  <c r="AA597" i="15"/>
  <c r="U597" i="15"/>
  <c r="Z597" i="15"/>
  <c r="S597" i="15"/>
  <c r="X600" i="15"/>
  <c r="T600" i="15"/>
  <c r="Y600" i="15"/>
  <c r="S600" i="15"/>
  <c r="AA600" i="15"/>
  <c r="U600" i="15"/>
  <c r="Z600" i="15"/>
  <c r="R600" i="15"/>
  <c r="S601" i="15"/>
  <c r="X604" i="15"/>
  <c r="T604" i="15"/>
  <c r="Y604" i="15"/>
  <c r="S604" i="15"/>
  <c r="V604" i="15"/>
  <c r="AA604" i="15"/>
  <c r="U604" i="15"/>
  <c r="R607" i="15"/>
  <c r="S609" i="15"/>
  <c r="X613" i="15"/>
  <c r="T613" i="15"/>
  <c r="Z613" i="15"/>
  <c r="U613" i="15"/>
  <c r="W613" i="15"/>
  <c r="R613" i="15"/>
  <c r="V613" i="15"/>
  <c r="S613" i="15"/>
  <c r="S631" i="15"/>
  <c r="Y635" i="15"/>
  <c r="Z646" i="15"/>
  <c r="V646" i="15"/>
  <c r="R646" i="15"/>
  <c r="X646" i="15"/>
  <c r="S646" i="15"/>
  <c r="U646" i="15"/>
  <c r="T646" i="15"/>
  <c r="Y646" i="15"/>
  <c r="AA646" i="15"/>
  <c r="Z649" i="15"/>
  <c r="V649" i="15"/>
  <c r="R649" i="15"/>
  <c r="Y649" i="15"/>
  <c r="T649" i="15"/>
  <c r="U649" i="15"/>
  <c r="S649" i="15"/>
  <c r="X649" i="15"/>
  <c r="AA649" i="15"/>
  <c r="W649" i="15"/>
  <c r="Z714" i="15"/>
  <c r="V714" i="15"/>
  <c r="R714" i="15"/>
  <c r="X714" i="15"/>
  <c r="S714" i="15"/>
  <c r="W714" i="15"/>
  <c r="AA714" i="15"/>
  <c r="T714" i="15"/>
  <c r="U714" i="15"/>
  <c r="Z728" i="15"/>
  <c r="V728" i="15"/>
  <c r="R728" i="15"/>
  <c r="AA728" i="15"/>
  <c r="U728" i="15"/>
  <c r="Y728" i="15"/>
  <c r="S728" i="15"/>
  <c r="W728" i="15"/>
  <c r="T728" i="15"/>
  <c r="Z752" i="15"/>
  <c r="V752" i="15"/>
  <c r="R752" i="15"/>
  <c r="AA752" i="15"/>
  <c r="U752" i="15"/>
  <c r="W752" i="15"/>
  <c r="Y752" i="15"/>
  <c r="S752" i="15"/>
  <c r="T752" i="15"/>
  <c r="X752" i="15"/>
  <c r="Z784" i="15"/>
  <c r="V784" i="15"/>
  <c r="R784" i="15"/>
  <c r="AA784" i="15"/>
  <c r="U784" i="15"/>
  <c r="W784" i="15"/>
  <c r="Y784" i="15"/>
  <c r="S784" i="15"/>
  <c r="T784" i="15"/>
  <c r="X784" i="15"/>
  <c r="X567" i="15"/>
  <c r="T567" i="15"/>
  <c r="Z567" i="15"/>
  <c r="U567" i="15"/>
  <c r="W567" i="15"/>
  <c r="X577" i="15"/>
  <c r="T577" i="15"/>
  <c r="W577" i="15"/>
  <c r="R577" i="15"/>
  <c r="Y577" i="15"/>
  <c r="X580" i="15"/>
  <c r="T580" i="15"/>
  <c r="Y580" i="15"/>
  <c r="S580" i="15"/>
  <c r="W580" i="15"/>
  <c r="X583" i="15"/>
  <c r="T583" i="15"/>
  <c r="Z583" i="15"/>
  <c r="U583" i="15"/>
  <c r="W583" i="15"/>
  <c r="X593" i="15"/>
  <c r="T593" i="15"/>
  <c r="W593" i="15"/>
  <c r="R593" i="15"/>
  <c r="Y593" i="15"/>
  <c r="X596" i="15"/>
  <c r="T596" i="15"/>
  <c r="Y596" i="15"/>
  <c r="S596" i="15"/>
  <c r="W596" i="15"/>
  <c r="X599" i="15"/>
  <c r="T599" i="15"/>
  <c r="Z599" i="15"/>
  <c r="U599" i="15"/>
  <c r="W599" i="15"/>
  <c r="X617" i="15"/>
  <c r="T617" i="15"/>
  <c r="Z617" i="15"/>
  <c r="U617" i="15"/>
  <c r="W617" i="15"/>
  <c r="R617" i="15"/>
  <c r="AA617" i="15"/>
  <c r="X623" i="15"/>
  <c r="T623" i="15"/>
  <c r="W623" i="15"/>
  <c r="R623" i="15"/>
  <c r="Z623" i="15"/>
  <c r="U623" i="15"/>
  <c r="AA623" i="15"/>
  <c r="X633" i="15"/>
  <c r="T633" i="15"/>
  <c r="Z633" i="15"/>
  <c r="U633" i="15"/>
  <c r="W633" i="15"/>
  <c r="R633" i="15"/>
  <c r="AA633" i="15"/>
  <c r="Z640" i="15"/>
  <c r="V640" i="15"/>
  <c r="R640" i="15"/>
  <c r="AA640" i="15"/>
  <c r="U640" i="15"/>
  <c r="W640" i="15"/>
  <c r="S640" i="15"/>
  <c r="X640" i="15"/>
  <c r="Z677" i="15"/>
  <c r="V677" i="15"/>
  <c r="R677" i="15"/>
  <c r="Y677" i="15"/>
  <c r="T677" i="15"/>
  <c r="AA677" i="15"/>
  <c r="S677" i="15"/>
  <c r="W677" i="15"/>
  <c r="U677" i="15"/>
  <c r="Z688" i="15"/>
  <c r="V688" i="15"/>
  <c r="R688" i="15"/>
  <c r="AA688" i="15"/>
  <c r="U688" i="15"/>
  <c r="W688" i="15"/>
  <c r="Y688" i="15"/>
  <c r="S688" i="15"/>
  <c r="T688" i="15"/>
  <c r="Z720" i="15"/>
  <c r="V720" i="15"/>
  <c r="R720" i="15"/>
  <c r="AA720" i="15"/>
  <c r="U720" i="15"/>
  <c r="W720" i="15"/>
  <c r="Y720" i="15"/>
  <c r="S720" i="15"/>
  <c r="T720" i="15"/>
  <c r="Z760" i="15"/>
  <c r="V760" i="15"/>
  <c r="R760" i="15"/>
  <c r="AA760" i="15"/>
  <c r="U760" i="15"/>
  <c r="Y760" i="15"/>
  <c r="S760" i="15"/>
  <c r="W760" i="15"/>
  <c r="T760" i="15"/>
  <c r="Z773" i="15"/>
  <c r="V773" i="15"/>
  <c r="R773" i="15"/>
  <c r="Y773" i="15"/>
  <c r="T773" i="15"/>
  <c r="AA773" i="15"/>
  <c r="S773" i="15"/>
  <c r="W773" i="15"/>
  <c r="U773" i="15"/>
  <c r="Z807" i="15"/>
  <c r="V807" i="15"/>
  <c r="R807" i="15"/>
  <c r="AA807" i="15"/>
  <c r="U807" i="15"/>
  <c r="W807" i="15"/>
  <c r="S807" i="15"/>
  <c r="X807" i="15"/>
  <c r="T807" i="15"/>
  <c r="Z857" i="15"/>
  <c r="V857" i="15"/>
  <c r="R857" i="15"/>
  <c r="X857" i="15"/>
  <c r="S857" i="15"/>
  <c r="AA857" i="15"/>
  <c r="T857" i="15"/>
  <c r="W857" i="15"/>
  <c r="U857" i="15"/>
  <c r="Y857" i="15"/>
  <c r="X518" i="15"/>
  <c r="T518" i="15"/>
  <c r="AA518" i="15"/>
  <c r="V518" i="15"/>
  <c r="W518" i="15"/>
  <c r="X525" i="15"/>
  <c r="T525" i="15"/>
  <c r="W525" i="15"/>
  <c r="R525" i="15"/>
  <c r="Y525" i="15"/>
  <c r="X528" i="15"/>
  <c r="T528" i="15"/>
  <c r="Y528" i="15"/>
  <c r="S528" i="15"/>
  <c r="W528" i="15"/>
  <c r="X531" i="15"/>
  <c r="T531" i="15"/>
  <c r="Z531" i="15"/>
  <c r="U531" i="15"/>
  <c r="W531" i="15"/>
  <c r="X541" i="15"/>
  <c r="T541" i="15"/>
  <c r="W541" i="15"/>
  <c r="R541" i="15"/>
  <c r="Y541" i="15"/>
  <c r="X544" i="15"/>
  <c r="T544" i="15"/>
  <c r="Y544" i="15"/>
  <c r="S544" i="15"/>
  <c r="W544" i="15"/>
  <c r="X547" i="15"/>
  <c r="T547" i="15"/>
  <c r="Z547" i="15"/>
  <c r="U547" i="15"/>
  <c r="W547" i="15"/>
  <c r="X557" i="15"/>
  <c r="T557" i="15"/>
  <c r="W557" i="15"/>
  <c r="R557" i="15"/>
  <c r="Y557" i="15"/>
  <c r="X560" i="15"/>
  <c r="T560" i="15"/>
  <c r="Y560" i="15"/>
  <c r="S560" i="15"/>
  <c r="W560" i="15"/>
  <c r="X563" i="15"/>
  <c r="T563" i="15"/>
  <c r="Z563" i="15"/>
  <c r="U563" i="15"/>
  <c r="W563" i="15"/>
  <c r="R567" i="15"/>
  <c r="Y567" i="15"/>
  <c r="X573" i="15"/>
  <c r="T573" i="15"/>
  <c r="W573" i="15"/>
  <c r="R573" i="15"/>
  <c r="Y573" i="15"/>
  <c r="X576" i="15"/>
  <c r="T576" i="15"/>
  <c r="Y576" i="15"/>
  <c r="S576" i="15"/>
  <c r="W576" i="15"/>
  <c r="S577" i="15"/>
  <c r="Z577" i="15"/>
  <c r="X579" i="15"/>
  <c r="T579" i="15"/>
  <c r="Z579" i="15"/>
  <c r="U579" i="15"/>
  <c r="W579" i="15"/>
  <c r="R580" i="15"/>
  <c r="Z580" i="15"/>
  <c r="R583" i="15"/>
  <c r="Y583" i="15"/>
  <c r="X589" i="15"/>
  <c r="T589" i="15"/>
  <c r="W589" i="15"/>
  <c r="R589" i="15"/>
  <c r="Y589" i="15"/>
  <c r="X592" i="15"/>
  <c r="T592" i="15"/>
  <c r="Y592" i="15"/>
  <c r="S592" i="15"/>
  <c r="W592" i="15"/>
  <c r="S593" i="15"/>
  <c r="Z593" i="15"/>
  <c r="X595" i="15"/>
  <c r="T595" i="15"/>
  <c r="Z595" i="15"/>
  <c r="U595" i="15"/>
  <c r="W595" i="15"/>
  <c r="R596" i="15"/>
  <c r="Z596" i="15"/>
  <c r="R599" i="15"/>
  <c r="Y599" i="15"/>
  <c r="X605" i="15"/>
  <c r="T605" i="15"/>
  <c r="W605" i="15"/>
  <c r="R605" i="15"/>
  <c r="Y605" i="15"/>
  <c r="X608" i="15"/>
  <c r="T608" i="15"/>
  <c r="AA608" i="15"/>
  <c r="V608" i="15"/>
  <c r="Y608" i="15"/>
  <c r="S608" i="15"/>
  <c r="Z608" i="15"/>
  <c r="X611" i="15"/>
  <c r="T611" i="15"/>
  <c r="W611" i="15"/>
  <c r="R611" i="15"/>
  <c r="Z611" i="15"/>
  <c r="U611" i="15"/>
  <c r="AA611" i="15"/>
  <c r="S617" i="15"/>
  <c r="X621" i="15"/>
  <c r="T621" i="15"/>
  <c r="Z621" i="15"/>
  <c r="U621" i="15"/>
  <c r="W621" i="15"/>
  <c r="R621" i="15"/>
  <c r="AA621" i="15"/>
  <c r="S623" i="15"/>
  <c r="X627" i="15"/>
  <c r="T627" i="15"/>
  <c r="W627" i="15"/>
  <c r="R627" i="15"/>
  <c r="Z627" i="15"/>
  <c r="U627" i="15"/>
  <c r="AA627" i="15"/>
  <c r="S633" i="15"/>
  <c r="Z637" i="15"/>
  <c r="V637" i="15"/>
  <c r="Y637" i="15"/>
  <c r="T637" i="15"/>
  <c r="W637" i="15"/>
  <c r="U637" i="15"/>
  <c r="AA637" i="15"/>
  <c r="R637" i="15"/>
  <c r="T640" i="15"/>
  <c r="Z662" i="15"/>
  <c r="V662" i="15"/>
  <c r="R662" i="15"/>
  <c r="X662" i="15"/>
  <c r="S662" i="15"/>
  <c r="U662" i="15"/>
  <c r="T662" i="15"/>
  <c r="Y662" i="15"/>
  <c r="X677" i="15"/>
  <c r="X688" i="15"/>
  <c r="Z696" i="15"/>
  <c r="V696" i="15"/>
  <c r="R696" i="15"/>
  <c r="AA696" i="15"/>
  <c r="U696" i="15"/>
  <c r="Y696" i="15"/>
  <c r="S696" i="15"/>
  <c r="W696" i="15"/>
  <c r="T696" i="15"/>
  <c r="Z709" i="15"/>
  <c r="V709" i="15"/>
  <c r="R709" i="15"/>
  <c r="Y709" i="15"/>
  <c r="T709" i="15"/>
  <c r="AA709" i="15"/>
  <c r="S709" i="15"/>
  <c r="W709" i="15"/>
  <c r="U709" i="15"/>
  <c r="X720" i="15"/>
  <c r="Z746" i="15"/>
  <c r="V746" i="15"/>
  <c r="R746" i="15"/>
  <c r="X746" i="15"/>
  <c r="S746" i="15"/>
  <c r="W746" i="15"/>
  <c r="AA746" i="15"/>
  <c r="T746" i="15"/>
  <c r="U746" i="15"/>
  <c r="X760" i="15"/>
  <c r="X773" i="15"/>
  <c r="Z778" i="15"/>
  <c r="V778" i="15"/>
  <c r="R778" i="15"/>
  <c r="X778" i="15"/>
  <c r="S778" i="15"/>
  <c r="W778" i="15"/>
  <c r="AA778" i="15"/>
  <c r="T778" i="15"/>
  <c r="U778" i="15"/>
  <c r="Y807" i="15"/>
  <c r="Z825" i="15"/>
  <c r="V825" i="15"/>
  <c r="R825" i="15"/>
  <c r="X825" i="15"/>
  <c r="S825" i="15"/>
  <c r="AA825" i="15"/>
  <c r="T825" i="15"/>
  <c r="W825" i="15"/>
  <c r="U825" i="15"/>
  <c r="Y825" i="15"/>
  <c r="Z844" i="15"/>
  <c r="V844" i="15"/>
  <c r="R844" i="15"/>
  <c r="Y844" i="15"/>
  <c r="T844" i="15"/>
  <c r="AA844" i="15"/>
  <c r="S844" i="15"/>
  <c r="W844" i="15"/>
  <c r="U844" i="15"/>
  <c r="X844" i="15"/>
  <c r="X522" i="15"/>
  <c r="T522" i="15"/>
  <c r="V522" i="15"/>
  <c r="AA522" i="15"/>
  <c r="X526" i="15"/>
  <c r="T526" i="15"/>
  <c r="V526" i="15"/>
  <c r="AA526" i="15"/>
  <c r="X530" i="15"/>
  <c r="T530" i="15"/>
  <c r="V530" i="15"/>
  <c r="AA530" i="15"/>
  <c r="X534" i="15"/>
  <c r="T534" i="15"/>
  <c r="V534" i="15"/>
  <c r="AA534" i="15"/>
  <c r="X538" i="15"/>
  <c r="T538" i="15"/>
  <c r="V538" i="15"/>
  <c r="AA538" i="15"/>
  <c r="X542" i="15"/>
  <c r="T542" i="15"/>
  <c r="V542" i="15"/>
  <c r="AA542" i="15"/>
  <c r="X546" i="15"/>
  <c r="T546" i="15"/>
  <c r="V546" i="15"/>
  <c r="AA546" i="15"/>
  <c r="X550" i="15"/>
  <c r="T550" i="15"/>
  <c r="V550" i="15"/>
  <c r="AA550" i="15"/>
  <c r="X554" i="15"/>
  <c r="T554" i="15"/>
  <c r="V554" i="15"/>
  <c r="AA554" i="15"/>
  <c r="X558" i="15"/>
  <c r="T558" i="15"/>
  <c r="V558" i="15"/>
  <c r="AA558" i="15"/>
  <c r="X562" i="15"/>
  <c r="T562" i="15"/>
  <c r="V562" i="15"/>
  <c r="AA562" i="15"/>
  <c r="X566" i="15"/>
  <c r="T566" i="15"/>
  <c r="V566" i="15"/>
  <c r="AA566" i="15"/>
  <c r="X570" i="15"/>
  <c r="T570" i="15"/>
  <c r="V570" i="15"/>
  <c r="AA570" i="15"/>
  <c r="X574" i="15"/>
  <c r="T574" i="15"/>
  <c r="V574" i="15"/>
  <c r="AA574" i="15"/>
  <c r="X578" i="15"/>
  <c r="T578" i="15"/>
  <c r="V578" i="15"/>
  <c r="AA578" i="15"/>
  <c r="X582" i="15"/>
  <c r="T582" i="15"/>
  <c r="V582" i="15"/>
  <c r="AA582" i="15"/>
  <c r="X586" i="15"/>
  <c r="T586" i="15"/>
  <c r="V586" i="15"/>
  <c r="AA586" i="15"/>
  <c r="X590" i="15"/>
  <c r="T590" i="15"/>
  <c r="V590" i="15"/>
  <c r="AA590" i="15"/>
  <c r="X594" i="15"/>
  <c r="T594" i="15"/>
  <c r="V594" i="15"/>
  <c r="AA594" i="15"/>
  <c r="X598" i="15"/>
  <c r="T598" i="15"/>
  <c r="V598" i="15"/>
  <c r="AA598" i="15"/>
  <c r="X602" i="15"/>
  <c r="T602" i="15"/>
  <c r="V602" i="15"/>
  <c r="AA602" i="15"/>
  <c r="X606" i="15"/>
  <c r="T606" i="15"/>
  <c r="V606" i="15"/>
  <c r="AA606" i="15"/>
  <c r="X610" i="15"/>
  <c r="T610" i="15"/>
  <c r="V610" i="15"/>
  <c r="AA610" i="15"/>
  <c r="S612" i="15"/>
  <c r="X614" i="15"/>
  <c r="T614" i="15"/>
  <c r="V614" i="15"/>
  <c r="AA614" i="15"/>
  <c r="S616" i="15"/>
  <c r="X618" i="15"/>
  <c r="T618" i="15"/>
  <c r="V618" i="15"/>
  <c r="AA618" i="15"/>
  <c r="S620" i="15"/>
  <c r="X622" i="15"/>
  <c r="T622" i="15"/>
  <c r="V622" i="15"/>
  <c r="AA622" i="15"/>
  <c r="S624" i="15"/>
  <c r="X626" i="15"/>
  <c r="T626" i="15"/>
  <c r="V626" i="15"/>
  <c r="AA626" i="15"/>
  <c r="S628" i="15"/>
  <c r="X630" i="15"/>
  <c r="T630" i="15"/>
  <c r="V630" i="15"/>
  <c r="AA630" i="15"/>
  <c r="S632" i="15"/>
  <c r="X634" i="15"/>
  <c r="T634" i="15"/>
  <c r="V634" i="15"/>
  <c r="AA634" i="15"/>
  <c r="S636" i="15"/>
  <c r="Z642" i="15"/>
  <c r="V642" i="15"/>
  <c r="R642" i="15"/>
  <c r="X642" i="15"/>
  <c r="S642" i="15"/>
  <c r="AA642" i="15"/>
  <c r="T642" i="15"/>
  <c r="Z645" i="15"/>
  <c r="V645" i="15"/>
  <c r="R645" i="15"/>
  <c r="Y645" i="15"/>
  <c r="T645" i="15"/>
  <c r="AA645" i="15"/>
  <c r="S645" i="15"/>
  <c r="Z648" i="15"/>
  <c r="V648" i="15"/>
  <c r="R648" i="15"/>
  <c r="AA648" i="15"/>
  <c r="U648" i="15"/>
  <c r="Y648" i="15"/>
  <c r="S648" i="15"/>
  <c r="Z653" i="15"/>
  <c r="V653" i="15"/>
  <c r="R653" i="15"/>
  <c r="Y653" i="15"/>
  <c r="T653" i="15"/>
  <c r="W653" i="15"/>
  <c r="AA653" i="15"/>
  <c r="Z658" i="15"/>
  <c r="V658" i="15"/>
  <c r="R658" i="15"/>
  <c r="X658" i="15"/>
  <c r="S658" i="15"/>
  <c r="AA658" i="15"/>
  <c r="T658" i="15"/>
  <c r="Z661" i="15"/>
  <c r="V661" i="15"/>
  <c r="R661" i="15"/>
  <c r="Y661" i="15"/>
  <c r="T661" i="15"/>
  <c r="AA661" i="15"/>
  <c r="S661" i="15"/>
  <c r="Z664" i="15"/>
  <c r="V664" i="15"/>
  <c r="R664" i="15"/>
  <c r="AA664" i="15"/>
  <c r="U664" i="15"/>
  <c r="Y664" i="15"/>
  <c r="S664" i="15"/>
  <c r="Z666" i="15"/>
  <c r="V666" i="15"/>
  <c r="R666" i="15"/>
  <c r="X666" i="15"/>
  <c r="S666" i="15"/>
  <c r="W666" i="15"/>
  <c r="AA666" i="15"/>
  <c r="T666" i="15"/>
  <c r="Z672" i="15"/>
  <c r="V672" i="15"/>
  <c r="R672" i="15"/>
  <c r="AA672" i="15"/>
  <c r="U672" i="15"/>
  <c r="W672" i="15"/>
  <c r="Y672" i="15"/>
  <c r="S672" i="15"/>
  <c r="Z674" i="15"/>
  <c r="V674" i="15"/>
  <c r="R674" i="15"/>
  <c r="X674" i="15"/>
  <c r="S674" i="15"/>
  <c r="AA674" i="15"/>
  <c r="T674" i="15"/>
  <c r="W674" i="15"/>
  <c r="Z680" i="15"/>
  <c r="V680" i="15"/>
  <c r="R680" i="15"/>
  <c r="AA680" i="15"/>
  <c r="U680" i="15"/>
  <c r="Y680" i="15"/>
  <c r="S680" i="15"/>
  <c r="W680" i="15"/>
  <c r="Z701" i="15"/>
  <c r="V701" i="15"/>
  <c r="R701" i="15"/>
  <c r="Y701" i="15"/>
  <c r="T701" i="15"/>
  <c r="W701" i="15"/>
  <c r="AA701" i="15"/>
  <c r="S701" i="15"/>
  <c r="Z725" i="15"/>
  <c r="V725" i="15"/>
  <c r="R725" i="15"/>
  <c r="Y725" i="15"/>
  <c r="T725" i="15"/>
  <c r="AA725" i="15"/>
  <c r="S725" i="15"/>
  <c r="W725" i="15"/>
  <c r="Z730" i="15"/>
  <c r="V730" i="15"/>
  <c r="R730" i="15"/>
  <c r="X730" i="15"/>
  <c r="S730" i="15"/>
  <c r="W730" i="15"/>
  <c r="AA730" i="15"/>
  <c r="T730" i="15"/>
  <c r="Z736" i="15"/>
  <c r="V736" i="15"/>
  <c r="R736" i="15"/>
  <c r="AA736" i="15"/>
  <c r="U736" i="15"/>
  <c r="W736" i="15"/>
  <c r="Y736" i="15"/>
  <c r="S736" i="15"/>
  <c r="Z738" i="15"/>
  <c r="V738" i="15"/>
  <c r="R738" i="15"/>
  <c r="X738" i="15"/>
  <c r="S738" i="15"/>
  <c r="AA738" i="15"/>
  <c r="T738" i="15"/>
  <c r="W738" i="15"/>
  <c r="Z744" i="15"/>
  <c r="V744" i="15"/>
  <c r="R744" i="15"/>
  <c r="AA744" i="15"/>
  <c r="U744" i="15"/>
  <c r="Y744" i="15"/>
  <c r="S744" i="15"/>
  <c r="W744" i="15"/>
  <c r="Z765" i="15"/>
  <c r="V765" i="15"/>
  <c r="R765" i="15"/>
  <c r="Y765" i="15"/>
  <c r="T765" i="15"/>
  <c r="W765" i="15"/>
  <c r="AA765" i="15"/>
  <c r="S765" i="15"/>
  <c r="Z817" i="15"/>
  <c r="V817" i="15"/>
  <c r="R817" i="15"/>
  <c r="X817" i="15"/>
  <c r="S817" i="15"/>
  <c r="W817" i="15"/>
  <c r="AA817" i="15"/>
  <c r="T817" i="15"/>
  <c r="U817" i="15"/>
  <c r="Z849" i="15"/>
  <c r="V849" i="15"/>
  <c r="R849" i="15"/>
  <c r="X849" i="15"/>
  <c r="S849" i="15"/>
  <c r="W849" i="15"/>
  <c r="AA849" i="15"/>
  <c r="T849" i="15"/>
  <c r="U849" i="15"/>
  <c r="Z879" i="15"/>
  <c r="V879" i="15"/>
  <c r="R879" i="15"/>
  <c r="Y879" i="15"/>
  <c r="T879" i="15"/>
  <c r="U879" i="15"/>
  <c r="S879" i="15"/>
  <c r="X879" i="15"/>
  <c r="W879" i="15"/>
  <c r="X612" i="15"/>
  <c r="T612" i="15"/>
  <c r="V612" i="15"/>
  <c r="AA612" i="15"/>
  <c r="X616" i="15"/>
  <c r="T616" i="15"/>
  <c r="V616" i="15"/>
  <c r="AA616" i="15"/>
  <c r="X620" i="15"/>
  <c r="T620" i="15"/>
  <c r="V620" i="15"/>
  <c r="AA620" i="15"/>
  <c r="X624" i="15"/>
  <c r="T624" i="15"/>
  <c r="V624" i="15"/>
  <c r="AA624" i="15"/>
  <c r="X628" i="15"/>
  <c r="T628" i="15"/>
  <c r="V628" i="15"/>
  <c r="AA628" i="15"/>
  <c r="X632" i="15"/>
  <c r="T632" i="15"/>
  <c r="V632" i="15"/>
  <c r="AA632" i="15"/>
  <c r="X636" i="15"/>
  <c r="T636" i="15"/>
  <c r="V636" i="15"/>
  <c r="AA636" i="15"/>
  <c r="Z650" i="15"/>
  <c r="V650" i="15"/>
  <c r="R650" i="15"/>
  <c r="X650" i="15"/>
  <c r="S650" i="15"/>
  <c r="W650" i="15"/>
  <c r="AA650" i="15"/>
  <c r="Z652" i="15"/>
  <c r="V652" i="15"/>
  <c r="R652" i="15"/>
  <c r="AA652" i="15"/>
  <c r="U652" i="15"/>
  <c r="T652" i="15"/>
  <c r="Y652" i="15"/>
  <c r="Z669" i="15"/>
  <c r="V669" i="15"/>
  <c r="R669" i="15"/>
  <c r="Y669" i="15"/>
  <c r="T669" i="15"/>
  <c r="W669" i="15"/>
  <c r="AA669" i="15"/>
  <c r="S669" i="15"/>
  <c r="Z693" i="15"/>
  <c r="V693" i="15"/>
  <c r="R693" i="15"/>
  <c r="Y693" i="15"/>
  <c r="T693" i="15"/>
  <c r="AA693" i="15"/>
  <c r="S693" i="15"/>
  <c r="W693" i="15"/>
  <c r="Z698" i="15"/>
  <c r="V698" i="15"/>
  <c r="R698" i="15"/>
  <c r="X698" i="15"/>
  <c r="S698" i="15"/>
  <c r="W698" i="15"/>
  <c r="AA698" i="15"/>
  <c r="T698" i="15"/>
  <c r="Z704" i="15"/>
  <c r="V704" i="15"/>
  <c r="R704" i="15"/>
  <c r="AA704" i="15"/>
  <c r="U704" i="15"/>
  <c r="W704" i="15"/>
  <c r="Y704" i="15"/>
  <c r="S704" i="15"/>
  <c r="Z706" i="15"/>
  <c r="V706" i="15"/>
  <c r="R706" i="15"/>
  <c r="X706" i="15"/>
  <c r="S706" i="15"/>
  <c r="AA706" i="15"/>
  <c r="T706" i="15"/>
  <c r="W706" i="15"/>
  <c r="Z712" i="15"/>
  <c r="V712" i="15"/>
  <c r="R712" i="15"/>
  <c r="AA712" i="15"/>
  <c r="U712" i="15"/>
  <c r="Y712" i="15"/>
  <c r="S712" i="15"/>
  <c r="W712" i="15"/>
  <c r="Z733" i="15"/>
  <c r="V733" i="15"/>
  <c r="R733" i="15"/>
  <c r="Y733" i="15"/>
  <c r="T733" i="15"/>
  <c r="W733" i="15"/>
  <c r="AA733" i="15"/>
  <c r="S733" i="15"/>
  <c r="Z757" i="15"/>
  <c r="V757" i="15"/>
  <c r="R757" i="15"/>
  <c r="Y757" i="15"/>
  <c r="T757" i="15"/>
  <c r="AA757" i="15"/>
  <c r="S757" i="15"/>
  <c r="W757" i="15"/>
  <c r="Z762" i="15"/>
  <c r="V762" i="15"/>
  <c r="R762" i="15"/>
  <c r="X762" i="15"/>
  <c r="S762" i="15"/>
  <c r="W762" i="15"/>
  <c r="AA762" i="15"/>
  <c r="T762" i="15"/>
  <c r="Z768" i="15"/>
  <c r="V768" i="15"/>
  <c r="R768" i="15"/>
  <c r="AA768" i="15"/>
  <c r="U768" i="15"/>
  <c r="W768" i="15"/>
  <c r="Y768" i="15"/>
  <c r="S768" i="15"/>
  <c r="Z770" i="15"/>
  <c r="V770" i="15"/>
  <c r="R770" i="15"/>
  <c r="X770" i="15"/>
  <c r="S770" i="15"/>
  <c r="AA770" i="15"/>
  <c r="T770" i="15"/>
  <c r="W770" i="15"/>
  <c r="Z776" i="15"/>
  <c r="V776" i="15"/>
  <c r="R776" i="15"/>
  <c r="AA776" i="15"/>
  <c r="U776" i="15"/>
  <c r="Y776" i="15"/>
  <c r="S776" i="15"/>
  <c r="W776" i="15"/>
  <c r="Z791" i="15"/>
  <c r="V791" i="15"/>
  <c r="R791" i="15"/>
  <c r="AA791" i="15"/>
  <c r="U791" i="15"/>
  <c r="W791" i="15"/>
  <c r="S791" i="15"/>
  <c r="X791" i="15"/>
  <c r="Z797" i="15"/>
  <c r="V797" i="15"/>
  <c r="R797" i="15"/>
  <c r="X797" i="15"/>
  <c r="S797" i="15"/>
  <c r="U797" i="15"/>
  <c r="T797" i="15"/>
  <c r="Y797" i="15"/>
  <c r="Z800" i="15"/>
  <c r="V800" i="15"/>
  <c r="R800" i="15"/>
  <c r="Y800" i="15"/>
  <c r="T800" i="15"/>
  <c r="U800" i="15"/>
  <c r="S800" i="15"/>
  <c r="X800" i="15"/>
  <c r="Z823" i="15"/>
  <c r="V823" i="15"/>
  <c r="R823" i="15"/>
  <c r="AA823" i="15"/>
  <c r="U823" i="15"/>
  <c r="W823" i="15"/>
  <c r="Y823" i="15"/>
  <c r="S823" i="15"/>
  <c r="T823" i="15"/>
  <c r="Z855" i="15"/>
  <c r="V855" i="15"/>
  <c r="R855" i="15"/>
  <c r="AA855" i="15"/>
  <c r="U855" i="15"/>
  <c r="W855" i="15"/>
  <c r="Y855" i="15"/>
  <c r="S855" i="15"/>
  <c r="T855" i="15"/>
  <c r="Z870" i="15"/>
  <c r="V870" i="15"/>
  <c r="R870" i="15"/>
  <c r="AA870" i="15"/>
  <c r="U870" i="15"/>
  <c r="W870" i="15"/>
  <c r="S870" i="15"/>
  <c r="X870" i="15"/>
  <c r="T870" i="15"/>
  <c r="AA910" i="15"/>
  <c r="W910" i="15"/>
  <c r="S910" i="15"/>
  <c r="Z910" i="15"/>
  <c r="U910" i="15"/>
  <c r="T910" i="15"/>
  <c r="R910" i="15"/>
  <c r="V910" i="15"/>
  <c r="Y910" i="15"/>
  <c r="X910" i="15"/>
  <c r="Z665" i="15"/>
  <c r="V665" i="15"/>
  <c r="R665" i="15"/>
  <c r="Y665" i="15"/>
  <c r="T665" i="15"/>
  <c r="X665" i="15"/>
  <c r="Z668" i="15"/>
  <c r="V668" i="15"/>
  <c r="R668" i="15"/>
  <c r="AA668" i="15"/>
  <c r="U668" i="15"/>
  <c r="X668" i="15"/>
  <c r="Z678" i="15"/>
  <c r="V678" i="15"/>
  <c r="R678" i="15"/>
  <c r="X678" i="15"/>
  <c r="S678" i="15"/>
  <c r="Y678" i="15"/>
  <c r="Z681" i="15"/>
  <c r="V681" i="15"/>
  <c r="R681" i="15"/>
  <c r="Y681" i="15"/>
  <c r="T681" i="15"/>
  <c r="X681" i="15"/>
  <c r="Z684" i="15"/>
  <c r="V684" i="15"/>
  <c r="R684" i="15"/>
  <c r="AA684" i="15"/>
  <c r="U684" i="15"/>
  <c r="X684" i="15"/>
  <c r="Z694" i="15"/>
  <c r="V694" i="15"/>
  <c r="R694" i="15"/>
  <c r="X694" i="15"/>
  <c r="S694" i="15"/>
  <c r="Y694" i="15"/>
  <c r="Z697" i="15"/>
  <c r="V697" i="15"/>
  <c r="R697" i="15"/>
  <c r="Y697" i="15"/>
  <c r="T697" i="15"/>
  <c r="X697" i="15"/>
  <c r="Z700" i="15"/>
  <c r="V700" i="15"/>
  <c r="R700" i="15"/>
  <c r="AA700" i="15"/>
  <c r="U700" i="15"/>
  <c r="X700" i="15"/>
  <c r="Z710" i="15"/>
  <c r="V710" i="15"/>
  <c r="R710" i="15"/>
  <c r="X710" i="15"/>
  <c r="S710" i="15"/>
  <c r="Y710" i="15"/>
  <c r="Z713" i="15"/>
  <c r="V713" i="15"/>
  <c r="R713" i="15"/>
  <c r="Y713" i="15"/>
  <c r="T713" i="15"/>
  <c r="X713" i="15"/>
  <c r="Z716" i="15"/>
  <c r="V716" i="15"/>
  <c r="R716" i="15"/>
  <c r="AA716" i="15"/>
  <c r="U716" i="15"/>
  <c r="X716" i="15"/>
  <c r="Z726" i="15"/>
  <c r="V726" i="15"/>
  <c r="R726" i="15"/>
  <c r="X726" i="15"/>
  <c r="S726" i="15"/>
  <c r="Y726" i="15"/>
  <c r="Z729" i="15"/>
  <c r="V729" i="15"/>
  <c r="R729" i="15"/>
  <c r="Y729" i="15"/>
  <c r="T729" i="15"/>
  <c r="X729" i="15"/>
  <c r="Z732" i="15"/>
  <c r="V732" i="15"/>
  <c r="R732" i="15"/>
  <c r="AA732" i="15"/>
  <c r="U732" i="15"/>
  <c r="X732" i="15"/>
  <c r="Z742" i="15"/>
  <c r="V742" i="15"/>
  <c r="R742" i="15"/>
  <c r="X742" i="15"/>
  <c r="S742" i="15"/>
  <c r="Y742" i="15"/>
  <c r="Z745" i="15"/>
  <c r="V745" i="15"/>
  <c r="R745" i="15"/>
  <c r="Y745" i="15"/>
  <c r="T745" i="15"/>
  <c r="X745" i="15"/>
  <c r="Z748" i="15"/>
  <c r="V748" i="15"/>
  <c r="R748" i="15"/>
  <c r="AA748" i="15"/>
  <c r="U748" i="15"/>
  <c r="X748" i="15"/>
  <c r="Z758" i="15"/>
  <c r="V758" i="15"/>
  <c r="R758" i="15"/>
  <c r="X758" i="15"/>
  <c r="S758" i="15"/>
  <c r="Y758" i="15"/>
  <c r="Z761" i="15"/>
  <c r="V761" i="15"/>
  <c r="R761" i="15"/>
  <c r="Y761" i="15"/>
  <c r="T761" i="15"/>
  <c r="X761" i="15"/>
  <c r="Z764" i="15"/>
  <c r="V764" i="15"/>
  <c r="R764" i="15"/>
  <c r="AA764" i="15"/>
  <c r="U764" i="15"/>
  <c r="X764" i="15"/>
  <c r="Z774" i="15"/>
  <c r="V774" i="15"/>
  <c r="R774" i="15"/>
  <c r="X774" i="15"/>
  <c r="S774" i="15"/>
  <c r="Y774" i="15"/>
  <c r="Z777" i="15"/>
  <c r="V777" i="15"/>
  <c r="R777" i="15"/>
  <c r="Y777" i="15"/>
  <c r="T777" i="15"/>
  <c r="X777" i="15"/>
  <c r="Z780" i="15"/>
  <c r="V780" i="15"/>
  <c r="R780" i="15"/>
  <c r="AA780" i="15"/>
  <c r="U780" i="15"/>
  <c r="X780" i="15"/>
  <c r="Z788" i="15"/>
  <c r="V788" i="15"/>
  <c r="R788" i="15"/>
  <c r="Y788" i="15"/>
  <c r="T788" i="15"/>
  <c r="W788" i="15"/>
  <c r="AA788" i="15"/>
  <c r="Z793" i="15"/>
  <c r="V793" i="15"/>
  <c r="R793" i="15"/>
  <c r="X793" i="15"/>
  <c r="S793" i="15"/>
  <c r="AA793" i="15"/>
  <c r="T793" i="15"/>
  <c r="Z796" i="15"/>
  <c r="V796" i="15"/>
  <c r="R796" i="15"/>
  <c r="Y796" i="15"/>
  <c r="T796" i="15"/>
  <c r="AA796" i="15"/>
  <c r="S796" i="15"/>
  <c r="Z799" i="15"/>
  <c r="V799" i="15"/>
  <c r="R799" i="15"/>
  <c r="AA799" i="15"/>
  <c r="U799" i="15"/>
  <c r="Y799" i="15"/>
  <c r="S799" i="15"/>
  <c r="Z804" i="15"/>
  <c r="V804" i="15"/>
  <c r="R804" i="15"/>
  <c r="Y804" i="15"/>
  <c r="T804" i="15"/>
  <c r="W804" i="15"/>
  <c r="AA804" i="15"/>
  <c r="Z809" i="15"/>
  <c r="V809" i="15"/>
  <c r="R809" i="15"/>
  <c r="X809" i="15"/>
  <c r="S809" i="15"/>
  <c r="AA809" i="15"/>
  <c r="T809" i="15"/>
  <c r="Z812" i="15"/>
  <c r="V812" i="15"/>
  <c r="R812" i="15"/>
  <c r="Y812" i="15"/>
  <c r="T812" i="15"/>
  <c r="AA812" i="15"/>
  <c r="S812" i="15"/>
  <c r="Z828" i="15"/>
  <c r="V828" i="15"/>
  <c r="R828" i="15"/>
  <c r="Y828" i="15"/>
  <c r="T828" i="15"/>
  <c r="AA828" i="15"/>
  <c r="S828" i="15"/>
  <c r="W828" i="15"/>
  <c r="Z833" i="15"/>
  <c r="V833" i="15"/>
  <c r="R833" i="15"/>
  <c r="X833" i="15"/>
  <c r="S833" i="15"/>
  <c r="W833" i="15"/>
  <c r="AA833" i="15"/>
  <c r="T833" i="15"/>
  <c r="Z839" i="15"/>
  <c r="V839" i="15"/>
  <c r="R839" i="15"/>
  <c r="AA839" i="15"/>
  <c r="U839" i="15"/>
  <c r="W839" i="15"/>
  <c r="Y839" i="15"/>
  <c r="S839" i="15"/>
  <c r="Z841" i="15"/>
  <c r="V841" i="15"/>
  <c r="R841" i="15"/>
  <c r="X841" i="15"/>
  <c r="S841" i="15"/>
  <c r="AA841" i="15"/>
  <c r="T841" i="15"/>
  <c r="W841" i="15"/>
  <c r="Z847" i="15"/>
  <c r="V847" i="15"/>
  <c r="R847" i="15"/>
  <c r="AA847" i="15"/>
  <c r="U847" i="15"/>
  <c r="Y847" i="15"/>
  <c r="S847" i="15"/>
  <c r="W847" i="15"/>
  <c r="Z886" i="15"/>
  <c r="V886" i="15"/>
  <c r="R886" i="15"/>
  <c r="AA886" i="15"/>
  <c r="U886" i="15"/>
  <c r="W886" i="15"/>
  <c r="S886" i="15"/>
  <c r="X886" i="15"/>
  <c r="Z892" i="15"/>
  <c r="V892" i="15"/>
  <c r="R892" i="15"/>
  <c r="X892" i="15"/>
  <c r="S892" i="15"/>
  <c r="U892" i="15"/>
  <c r="T892" i="15"/>
  <c r="Y892" i="15"/>
  <c r="AA900" i="15"/>
  <c r="W900" i="15"/>
  <c r="S900" i="15"/>
  <c r="X900" i="15"/>
  <c r="R900" i="15"/>
  <c r="Z900" i="15"/>
  <c r="T900" i="15"/>
  <c r="Y900" i="15"/>
  <c r="U900" i="15"/>
  <c r="AA916" i="15"/>
  <c r="W916" i="15"/>
  <c r="S916" i="15"/>
  <c r="X916" i="15"/>
  <c r="R916" i="15"/>
  <c r="Z916" i="15"/>
  <c r="T916" i="15"/>
  <c r="Y916" i="15"/>
  <c r="U916" i="15"/>
  <c r="Z638" i="15"/>
  <c r="V638" i="15"/>
  <c r="R638" i="15"/>
  <c r="X638" i="15"/>
  <c r="S638" i="15"/>
  <c r="Y638" i="15"/>
  <c r="Z641" i="15"/>
  <c r="V641" i="15"/>
  <c r="R641" i="15"/>
  <c r="Y641" i="15"/>
  <c r="T641" i="15"/>
  <c r="X641" i="15"/>
  <c r="Z644" i="15"/>
  <c r="V644" i="15"/>
  <c r="R644" i="15"/>
  <c r="AA644" i="15"/>
  <c r="U644" i="15"/>
  <c r="X644" i="15"/>
  <c r="Z654" i="15"/>
  <c r="V654" i="15"/>
  <c r="R654" i="15"/>
  <c r="X654" i="15"/>
  <c r="S654" i="15"/>
  <c r="Y654" i="15"/>
  <c r="Z657" i="15"/>
  <c r="V657" i="15"/>
  <c r="R657" i="15"/>
  <c r="Y657" i="15"/>
  <c r="T657" i="15"/>
  <c r="X657" i="15"/>
  <c r="Z660" i="15"/>
  <c r="V660" i="15"/>
  <c r="R660" i="15"/>
  <c r="AA660" i="15"/>
  <c r="U660" i="15"/>
  <c r="X660" i="15"/>
  <c r="U665" i="15"/>
  <c r="T668" i="15"/>
  <c r="Z670" i="15"/>
  <c r="V670" i="15"/>
  <c r="R670" i="15"/>
  <c r="X670" i="15"/>
  <c r="S670" i="15"/>
  <c r="Y670" i="15"/>
  <c r="Z673" i="15"/>
  <c r="V673" i="15"/>
  <c r="R673" i="15"/>
  <c r="Y673" i="15"/>
  <c r="T673" i="15"/>
  <c r="X673" i="15"/>
  <c r="Z676" i="15"/>
  <c r="V676" i="15"/>
  <c r="R676" i="15"/>
  <c r="AA676" i="15"/>
  <c r="U676" i="15"/>
  <c r="X676" i="15"/>
  <c r="U678" i="15"/>
  <c r="U681" i="15"/>
  <c r="T684" i="15"/>
  <c r="Z686" i="15"/>
  <c r="V686" i="15"/>
  <c r="R686" i="15"/>
  <c r="X686" i="15"/>
  <c r="S686" i="15"/>
  <c r="Y686" i="15"/>
  <c r="Z689" i="15"/>
  <c r="V689" i="15"/>
  <c r="R689" i="15"/>
  <c r="Y689" i="15"/>
  <c r="T689" i="15"/>
  <c r="X689" i="15"/>
  <c r="Z692" i="15"/>
  <c r="V692" i="15"/>
  <c r="R692" i="15"/>
  <c r="AA692" i="15"/>
  <c r="U692" i="15"/>
  <c r="X692" i="15"/>
  <c r="U694" i="15"/>
  <c r="U697" i="15"/>
  <c r="T700" i="15"/>
  <c r="Z702" i="15"/>
  <c r="V702" i="15"/>
  <c r="R702" i="15"/>
  <c r="X702" i="15"/>
  <c r="S702" i="15"/>
  <c r="Y702" i="15"/>
  <c r="Z705" i="15"/>
  <c r="V705" i="15"/>
  <c r="R705" i="15"/>
  <c r="Y705" i="15"/>
  <c r="T705" i="15"/>
  <c r="X705" i="15"/>
  <c r="Z708" i="15"/>
  <c r="V708" i="15"/>
  <c r="R708" i="15"/>
  <c r="AA708" i="15"/>
  <c r="U708" i="15"/>
  <c r="X708" i="15"/>
  <c r="U710" i="15"/>
  <c r="U713" i="15"/>
  <c r="T716" i="15"/>
  <c r="Z718" i="15"/>
  <c r="V718" i="15"/>
  <c r="R718" i="15"/>
  <c r="X718" i="15"/>
  <c r="S718" i="15"/>
  <c r="Y718" i="15"/>
  <c r="Z721" i="15"/>
  <c r="V721" i="15"/>
  <c r="R721" i="15"/>
  <c r="Y721" i="15"/>
  <c r="T721" i="15"/>
  <c r="X721" i="15"/>
  <c r="Z724" i="15"/>
  <c r="V724" i="15"/>
  <c r="R724" i="15"/>
  <c r="AA724" i="15"/>
  <c r="U724" i="15"/>
  <c r="X724" i="15"/>
  <c r="U726" i="15"/>
  <c r="U729" i="15"/>
  <c r="T732" i="15"/>
  <c r="Z734" i="15"/>
  <c r="V734" i="15"/>
  <c r="R734" i="15"/>
  <c r="X734" i="15"/>
  <c r="S734" i="15"/>
  <c r="Y734" i="15"/>
  <c r="Z737" i="15"/>
  <c r="V737" i="15"/>
  <c r="R737" i="15"/>
  <c r="Y737" i="15"/>
  <c r="T737" i="15"/>
  <c r="X737" i="15"/>
  <c r="Z740" i="15"/>
  <c r="V740" i="15"/>
  <c r="R740" i="15"/>
  <c r="AA740" i="15"/>
  <c r="U740" i="15"/>
  <c r="X740" i="15"/>
  <c r="U742" i="15"/>
  <c r="U745" i="15"/>
  <c r="T748" i="15"/>
  <c r="Z750" i="15"/>
  <c r="V750" i="15"/>
  <c r="R750" i="15"/>
  <c r="X750" i="15"/>
  <c r="S750" i="15"/>
  <c r="Y750" i="15"/>
  <c r="Z753" i="15"/>
  <c r="V753" i="15"/>
  <c r="R753" i="15"/>
  <c r="Y753" i="15"/>
  <c r="T753" i="15"/>
  <c r="X753" i="15"/>
  <c r="Z756" i="15"/>
  <c r="V756" i="15"/>
  <c r="R756" i="15"/>
  <c r="AA756" i="15"/>
  <c r="U756" i="15"/>
  <c r="X756" i="15"/>
  <c r="U758" i="15"/>
  <c r="U761" i="15"/>
  <c r="T764" i="15"/>
  <c r="Z766" i="15"/>
  <c r="V766" i="15"/>
  <c r="R766" i="15"/>
  <c r="X766" i="15"/>
  <c r="S766" i="15"/>
  <c r="Y766" i="15"/>
  <c r="Z769" i="15"/>
  <c r="V769" i="15"/>
  <c r="R769" i="15"/>
  <c r="Y769" i="15"/>
  <c r="T769" i="15"/>
  <c r="X769" i="15"/>
  <c r="Z772" i="15"/>
  <c r="V772" i="15"/>
  <c r="R772" i="15"/>
  <c r="AA772" i="15"/>
  <c r="U772" i="15"/>
  <c r="X772" i="15"/>
  <c r="U774" i="15"/>
  <c r="U777" i="15"/>
  <c r="T780" i="15"/>
  <c r="Z782" i="15"/>
  <c r="V782" i="15"/>
  <c r="R782" i="15"/>
  <c r="X782" i="15"/>
  <c r="S782" i="15"/>
  <c r="Y782" i="15"/>
  <c r="Z785" i="15"/>
  <c r="V785" i="15"/>
  <c r="R785" i="15"/>
  <c r="Y785" i="15"/>
  <c r="T785" i="15"/>
  <c r="X785" i="15"/>
  <c r="Z787" i="15"/>
  <c r="V787" i="15"/>
  <c r="R787" i="15"/>
  <c r="AA787" i="15"/>
  <c r="U787" i="15"/>
  <c r="T787" i="15"/>
  <c r="Y787" i="15"/>
  <c r="U788" i="15"/>
  <c r="W793" i="15"/>
  <c r="W796" i="15"/>
  <c r="W799" i="15"/>
  <c r="Z801" i="15"/>
  <c r="V801" i="15"/>
  <c r="R801" i="15"/>
  <c r="X801" i="15"/>
  <c r="S801" i="15"/>
  <c r="W801" i="15"/>
  <c r="AA801" i="15"/>
  <c r="Z803" i="15"/>
  <c r="V803" i="15"/>
  <c r="R803" i="15"/>
  <c r="AA803" i="15"/>
  <c r="U803" i="15"/>
  <c r="T803" i="15"/>
  <c r="Y803" i="15"/>
  <c r="U804" i="15"/>
  <c r="W809" i="15"/>
  <c r="W812" i="15"/>
  <c r="Z815" i="15"/>
  <c r="V815" i="15"/>
  <c r="R815" i="15"/>
  <c r="AA815" i="15"/>
  <c r="U815" i="15"/>
  <c r="Y815" i="15"/>
  <c r="S815" i="15"/>
  <c r="W815" i="15"/>
  <c r="X828" i="15"/>
  <c r="Y833" i="15"/>
  <c r="Z836" i="15"/>
  <c r="V836" i="15"/>
  <c r="R836" i="15"/>
  <c r="Y836" i="15"/>
  <c r="T836" i="15"/>
  <c r="W836" i="15"/>
  <c r="AA836" i="15"/>
  <c r="S836" i="15"/>
  <c r="X839" i="15"/>
  <c r="Y841" i="15"/>
  <c r="X847" i="15"/>
  <c r="Z860" i="15"/>
  <c r="V860" i="15"/>
  <c r="R860" i="15"/>
  <c r="X860" i="15"/>
  <c r="S860" i="15"/>
  <c r="U860" i="15"/>
  <c r="T860" i="15"/>
  <c r="Y860" i="15"/>
  <c r="Z863" i="15"/>
  <c r="V863" i="15"/>
  <c r="R863" i="15"/>
  <c r="Y863" i="15"/>
  <c r="T863" i="15"/>
  <c r="U863" i="15"/>
  <c r="S863" i="15"/>
  <c r="X863" i="15"/>
  <c r="Y886" i="15"/>
  <c r="AA892" i="15"/>
  <c r="Z813" i="15"/>
  <c r="V813" i="15"/>
  <c r="R813" i="15"/>
  <c r="X813" i="15"/>
  <c r="S813" i="15"/>
  <c r="Y813" i="15"/>
  <c r="Z816" i="15"/>
  <c r="V816" i="15"/>
  <c r="R816" i="15"/>
  <c r="Y816" i="15"/>
  <c r="T816" i="15"/>
  <c r="X816" i="15"/>
  <c r="Z819" i="15"/>
  <c r="V819" i="15"/>
  <c r="R819" i="15"/>
  <c r="AA819" i="15"/>
  <c r="U819" i="15"/>
  <c r="X819" i="15"/>
  <c r="Z829" i="15"/>
  <c r="V829" i="15"/>
  <c r="R829" i="15"/>
  <c r="X829" i="15"/>
  <c r="S829" i="15"/>
  <c r="Y829" i="15"/>
  <c r="Z832" i="15"/>
  <c r="V832" i="15"/>
  <c r="R832" i="15"/>
  <c r="Y832" i="15"/>
  <c r="T832" i="15"/>
  <c r="X832" i="15"/>
  <c r="Z835" i="15"/>
  <c r="V835" i="15"/>
  <c r="R835" i="15"/>
  <c r="AA835" i="15"/>
  <c r="U835" i="15"/>
  <c r="X835" i="15"/>
  <c r="Z845" i="15"/>
  <c r="V845" i="15"/>
  <c r="R845" i="15"/>
  <c r="X845" i="15"/>
  <c r="S845" i="15"/>
  <c r="Y845" i="15"/>
  <c r="Z848" i="15"/>
  <c r="V848" i="15"/>
  <c r="R848" i="15"/>
  <c r="Y848" i="15"/>
  <c r="T848" i="15"/>
  <c r="X848" i="15"/>
  <c r="Z851" i="15"/>
  <c r="V851" i="15"/>
  <c r="R851" i="15"/>
  <c r="AA851" i="15"/>
  <c r="U851" i="15"/>
  <c r="X851" i="15"/>
  <c r="Z862" i="15"/>
  <c r="V862" i="15"/>
  <c r="R862" i="15"/>
  <c r="AA862" i="15"/>
  <c r="U862" i="15"/>
  <c r="Y862" i="15"/>
  <c r="S862" i="15"/>
  <c r="Z867" i="15"/>
  <c r="V867" i="15"/>
  <c r="R867" i="15"/>
  <c r="Y867" i="15"/>
  <c r="T867" i="15"/>
  <c r="W867" i="15"/>
  <c r="AA867" i="15"/>
  <c r="Z872" i="15"/>
  <c r="V872" i="15"/>
  <c r="R872" i="15"/>
  <c r="X872" i="15"/>
  <c r="S872" i="15"/>
  <c r="AA872" i="15"/>
  <c r="T872" i="15"/>
  <c r="Z875" i="15"/>
  <c r="V875" i="15"/>
  <c r="R875" i="15"/>
  <c r="Y875" i="15"/>
  <c r="T875" i="15"/>
  <c r="AA875" i="15"/>
  <c r="S875" i="15"/>
  <c r="Z878" i="15"/>
  <c r="V878" i="15"/>
  <c r="R878" i="15"/>
  <c r="AA878" i="15"/>
  <c r="U878" i="15"/>
  <c r="Y878" i="15"/>
  <c r="S878" i="15"/>
  <c r="Z883" i="15"/>
  <c r="V883" i="15"/>
  <c r="R883" i="15"/>
  <c r="Y883" i="15"/>
  <c r="T883" i="15"/>
  <c r="W883" i="15"/>
  <c r="AA883" i="15"/>
  <c r="Z888" i="15"/>
  <c r="V888" i="15"/>
  <c r="R888" i="15"/>
  <c r="X888" i="15"/>
  <c r="S888" i="15"/>
  <c r="AA888" i="15"/>
  <c r="T888" i="15"/>
  <c r="Z891" i="15"/>
  <c r="V891" i="15"/>
  <c r="R891" i="15"/>
  <c r="Y891" i="15"/>
  <c r="T891" i="15"/>
  <c r="AA891" i="15"/>
  <c r="S891" i="15"/>
  <c r="AA894" i="15"/>
  <c r="Z894" i="15"/>
  <c r="V894" i="15"/>
  <c r="R894" i="15"/>
  <c r="U894" i="15"/>
  <c r="Y894" i="15"/>
  <c r="S894" i="15"/>
  <c r="AA895" i="15"/>
  <c r="W895" i="15"/>
  <c r="S895" i="15"/>
  <c r="Y895" i="15"/>
  <c r="T895" i="15"/>
  <c r="V895" i="15"/>
  <c r="X895" i="15"/>
  <c r="AA898" i="15"/>
  <c r="W898" i="15"/>
  <c r="S898" i="15"/>
  <c r="Z898" i="15"/>
  <c r="U898" i="15"/>
  <c r="V898" i="15"/>
  <c r="T898" i="15"/>
  <c r="AA903" i="15"/>
  <c r="W903" i="15"/>
  <c r="S903" i="15"/>
  <c r="Y903" i="15"/>
  <c r="T903" i="15"/>
  <c r="Z903" i="15"/>
  <c r="R903" i="15"/>
  <c r="X903" i="15"/>
  <c r="AA904" i="15"/>
  <c r="W904" i="15"/>
  <c r="S904" i="15"/>
  <c r="X904" i="15"/>
  <c r="R904" i="15"/>
  <c r="U904" i="15"/>
  <c r="V904" i="15"/>
  <c r="AA922" i="15"/>
  <c r="W922" i="15"/>
  <c r="S922" i="15"/>
  <c r="Z922" i="15"/>
  <c r="U922" i="15"/>
  <c r="Y922" i="15"/>
  <c r="R922" i="15"/>
  <c r="X922" i="15"/>
  <c r="Z639" i="15"/>
  <c r="V639" i="15"/>
  <c r="R639" i="15"/>
  <c r="W639" i="15"/>
  <c r="Z643" i="15"/>
  <c r="V643" i="15"/>
  <c r="R643" i="15"/>
  <c r="W643" i="15"/>
  <c r="Z647" i="15"/>
  <c r="V647" i="15"/>
  <c r="R647" i="15"/>
  <c r="W647" i="15"/>
  <c r="Z651" i="15"/>
  <c r="V651" i="15"/>
  <c r="R651" i="15"/>
  <c r="W651" i="15"/>
  <c r="Z655" i="15"/>
  <c r="V655" i="15"/>
  <c r="R655" i="15"/>
  <c r="W655" i="15"/>
  <c r="Z659" i="15"/>
  <c r="V659" i="15"/>
  <c r="R659" i="15"/>
  <c r="W659" i="15"/>
  <c r="Z663" i="15"/>
  <c r="V663" i="15"/>
  <c r="R663" i="15"/>
  <c r="W663" i="15"/>
  <c r="Z667" i="15"/>
  <c r="V667" i="15"/>
  <c r="R667" i="15"/>
  <c r="W667" i="15"/>
  <c r="Z671" i="15"/>
  <c r="V671" i="15"/>
  <c r="R671" i="15"/>
  <c r="W671" i="15"/>
  <c r="Z675" i="15"/>
  <c r="V675" i="15"/>
  <c r="R675" i="15"/>
  <c r="W675" i="15"/>
  <c r="Z679" i="15"/>
  <c r="V679" i="15"/>
  <c r="R679" i="15"/>
  <c r="W679" i="15"/>
  <c r="Z683" i="15"/>
  <c r="V683" i="15"/>
  <c r="R683" i="15"/>
  <c r="W683" i="15"/>
  <c r="Z687" i="15"/>
  <c r="V687" i="15"/>
  <c r="R687" i="15"/>
  <c r="W687" i="15"/>
  <c r="Z691" i="15"/>
  <c r="V691" i="15"/>
  <c r="R691" i="15"/>
  <c r="W691" i="15"/>
  <c r="Z695" i="15"/>
  <c r="V695" i="15"/>
  <c r="R695" i="15"/>
  <c r="W695" i="15"/>
  <c r="Z699" i="15"/>
  <c r="V699" i="15"/>
  <c r="R699" i="15"/>
  <c r="W699" i="15"/>
  <c r="Z703" i="15"/>
  <c r="V703" i="15"/>
  <c r="R703" i="15"/>
  <c r="W703" i="15"/>
  <c r="Z707" i="15"/>
  <c r="V707" i="15"/>
  <c r="R707" i="15"/>
  <c r="W707" i="15"/>
  <c r="Z711" i="15"/>
  <c r="V711" i="15"/>
  <c r="R711" i="15"/>
  <c r="W711" i="15"/>
  <c r="Z715" i="15"/>
  <c r="V715" i="15"/>
  <c r="R715" i="15"/>
  <c r="W715" i="15"/>
  <c r="Z719" i="15"/>
  <c r="V719" i="15"/>
  <c r="R719" i="15"/>
  <c r="W719" i="15"/>
  <c r="Z723" i="15"/>
  <c r="V723" i="15"/>
  <c r="R723" i="15"/>
  <c r="W723" i="15"/>
  <c r="Z727" i="15"/>
  <c r="V727" i="15"/>
  <c r="R727" i="15"/>
  <c r="W727" i="15"/>
  <c r="Z731" i="15"/>
  <c r="V731" i="15"/>
  <c r="R731" i="15"/>
  <c r="W731" i="15"/>
  <c r="Z735" i="15"/>
  <c r="V735" i="15"/>
  <c r="R735" i="15"/>
  <c r="W735" i="15"/>
  <c r="Z739" i="15"/>
  <c r="V739" i="15"/>
  <c r="R739" i="15"/>
  <c r="W739" i="15"/>
  <c r="Z743" i="15"/>
  <c r="V743" i="15"/>
  <c r="R743" i="15"/>
  <c r="W743" i="15"/>
  <c r="Z747" i="15"/>
  <c r="V747" i="15"/>
  <c r="R747" i="15"/>
  <c r="W747" i="15"/>
  <c r="Z751" i="15"/>
  <c r="V751" i="15"/>
  <c r="R751" i="15"/>
  <c r="W751" i="15"/>
  <c r="Z755" i="15"/>
  <c r="V755" i="15"/>
  <c r="R755" i="15"/>
  <c r="W755" i="15"/>
  <c r="Z759" i="15"/>
  <c r="V759" i="15"/>
  <c r="R759" i="15"/>
  <c r="W759" i="15"/>
  <c r="Z763" i="15"/>
  <c r="V763" i="15"/>
  <c r="R763" i="15"/>
  <c r="W763" i="15"/>
  <c r="Z767" i="15"/>
  <c r="V767" i="15"/>
  <c r="R767" i="15"/>
  <c r="W767" i="15"/>
  <c r="Z771" i="15"/>
  <c r="V771" i="15"/>
  <c r="R771" i="15"/>
  <c r="W771" i="15"/>
  <c r="Z775" i="15"/>
  <c r="V775" i="15"/>
  <c r="R775" i="15"/>
  <c r="W775" i="15"/>
  <c r="Z779" i="15"/>
  <c r="V779" i="15"/>
  <c r="R779" i="15"/>
  <c r="W779" i="15"/>
  <c r="Z783" i="15"/>
  <c r="V783" i="15"/>
  <c r="R783" i="15"/>
  <c r="W783" i="15"/>
  <c r="Z789" i="15"/>
  <c r="V789" i="15"/>
  <c r="R789" i="15"/>
  <c r="X789" i="15"/>
  <c r="S789" i="15"/>
  <c r="Y789" i="15"/>
  <c r="Z792" i="15"/>
  <c r="V792" i="15"/>
  <c r="R792" i="15"/>
  <c r="Y792" i="15"/>
  <c r="T792" i="15"/>
  <c r="X792" i="15"/>
  <c r="Z795" i="15"/>
  <c r="V795" i="15"/>
  <c r="R795" i="15"/>
  <c r="AA795" i="15"/>
  <c r="U795" i="15"/>
  <c r="X795" i="15"/>
  <c r="Z805" i="15"/>
  <c r="V805" i="15"/>
  <c r="R805" i="15"/>
  <c r="X805" i="15"/>
  <c r="S805" i="15"/>
  <c r="Y805" i="15"/>
  <c r="Z808" i="15"/>
  <c r="V808" i="15"/>
  <c r="R808" i="15"/>
  <c r="Y808" i="15"/>
  <c r="T808" i="15"/>
  <c r="X808" i="15"/>
  <c r="Z811" i="15"/>
  <c r="V811" i="15"/>
  <c r="R811" i="15"/>
  <c r="AA811" i="15"/>
  <c r="U811" i="15"/>
  <c r="X811" i="15"/>
  <c r="U813" i="15"/>
  <c r="U816" i="15"/>
  <c r="T819" i="15"/>
  <c r="Z821" i="15"/>
  <c r="V821" i="15"/>
  <c r="R821" i="15"/>
  <c r="X821" i="15"/>
  <c r="S821" i="15"/>
  <c r="Y821" i="15"/>
  <c r="Z824" i="15"/>
  <c r="V824" i="15"/>
  <c r="R824" i="15"/>
  <c r="Y824" i="15"/>
  <c r="T824" i="15"/>
  <c r="X824" i="15"/>
  <c r="Z827" i="15"/>
  <c r="V827" i="15"/>
  <c r="R827" i="15"/>
  <c r="AA827" i="15"/>
  <c r="U827" i="15"/>
  <c r="X827" i="15"/>
  <c r="U829" i="15"/>
  <c r="U832" i="15"/>
  <c r="T835" i="15"/>
  <c r="Z837" i="15"/>
  <c r="V837" i="15"/>
  <c r="R837" i="15"/>
  <c r="X837" i="15"/>
  <c r="S837" i="15"/>
  <c r="Y837" i="15"/>
  <c r="Z840" i="15"/>
  <c r="V840" i="15"/>
  <c r="R840" i="15"/>
  <c r="Y840" i="15"/>
  <c r="T840" i="15"/>
  <c r="X840" i="15"/>
  <c r="Z843" i="15"/>
  <c r="V843" i="15"/>
  <c r="R843" i="15"/>
  <c r="AA843" i="15"/>
  <c r="U843" i="15"/>
  <c r="X843" i="15"/>
  <c r="U845" i="15"/>
  <c r="U848" i="15"/>
  <c r="T851" i="15"/>
  <c r="Z853" i="15"/>
  <c r="V853" i="15"/>
  <c r="R853" i="15"/>
  <c r="X853" i="15"/>
  <c r="S853" i="15"/>
  <c r="Y853" i="15"/>
  <c r="Z856" i="15"/>
  <c r="V856" i="15"/>
  <c r="R856" i="15"/>
  <c r="Y856" i="15"/>
  <c r="T856" i="15"/>
  <c r="X856" i="15"/>
  <c r="Z859" i="15"/>
  <c r="V859" i="15"/>
  <c r="R859" i="15"/>
  <c r="AA859" i="15"/>
  <c r="U859" i="15"/>
  <c r="X859" i="15"/>
  <c r="W862" i="15"/>
  <c r="Z864" i="15"/>
  <c r="V864" i="15"/>
  <c r="R864" i="15"/>
  <c r="X864" i="15"/>
  <c r="S864" i="15"/>
  <c r="W864" i="15"/>
  <c r="AA864" i="15"/>
  <c r="Z866" i="15"/>
  <c r="V866" i="15"/>
  <c r="R866" i="15"/>
  <c r="AA866" i="15"/>
  <c r="U866" i="15"/>
  <c r="T866" i="15"/>
  <c r="Y866" i="15"/>
  <c r="U867" i="15"/>
  <c r="W872" i="15"/>
  <c r="W875" i="15"/>
  <c r="W878" i="15"/>
  <c r="Z880" i="15"/>
  <c r="V880" i="15"/>
  <c r="R880" i="15"/>
  <c r="X880" i="15"/>
  <c r="S880" i="15"/>
  <c r="W880" i="15"/>
  <c r="AA880" i="15"/>
  <c r="Z882" i="15"/>
  <c r="V882" i="15"/>
  <c r="R882" i="15"/>
  <c r="AA882" i="15"/>
  <c r="U882" i="15"/>
  <c r="T882" i="15"/>
  <c r="Y882" i="15"/>
  <c r="U883" i="15"/>
  <c r="W888" i="15"/>
  <c r="W891" i="15"/>
  <c r="W894" i="15"/>
  <c r="U895" i="15"/>
  <c r="X898" i="15"/>
  <c r="V903" i="15"/>
  <c r="Y904" i="15"/>
  <c r="AA906" i="15"/>
  <c r="W906" i="15"/>
  <c r="S906" i="15"/>
  <c r="Z906" i="15"/>
  <c r="U906" i="15"/>
  <c r="Y906" i="15"/>
  <c r="R906" i="15"/>
  <c r="X906" i="15"/>
  <c r="AA907" i="15"/>
  <c r="W907" i="15"/>
  <c r="S907" i="15"/>
  <c r="Y907" i="15"/>
  <c r="T907" i="15"/>
  <c r="U907" i="15"/>
  <c r="V907" i="15"/>
  <c r="AA908" i="15"/>
  <c r="W908" i="15"/>
  <c r="S908" i="15"/>
  <c r="X908" i="15"/>
  <c r="R908" i="15"/>
  <c r="V908" i="15"/>
  <c r="T908" i="15"/>
  <c r="AA911" i="15"/>
  <c r="W911" i="15"/>
  <c r="S911" i="15"/>
  <c r="Y911" i="15"/>
  <c r="T911" i="15"/>
  <c r="V911" i="15"/>
  <c r="X911" i="15"/>
  <c r="AA914" i="15"/>
  <c r="W914" i="15"/>
  <c r="S914" i="15"/>
  <c r="Z914" i="15"/>
  <c r="U914" i="15"/>
  <c r="V914" i="15"/>
  <c r="T914" i="15"/>
  <c r="AA919" i="15"/>
  <c r="W919" i="15"/>
  <c r="S919" i="15"/>
  <c r="Y919" i="15"/>
  <c r="T919" i="15"/>
  <c r="Z919" i="15"/>
  <c r="R919" i="15"/>
  <c r="X919" i="15"/>
  <c r="AA920" i="15"/>
  <c r="W920" i="15"/>
  <c r="S920" i="15"/>
  <c r="X920" i="15"/>
  <c r="R920" i="15"/>
  <c r="U920" i="15"/>
  <c r="V920" i="15"/>
  <c r="V922" i="15"/>
  <c r="Z790" i="15"/>
  <c r="V790" i="15"/>
  <c r="R790" i="15"/>
  <c r="W790" i="15"/>
  <c r="Z794" i="15"/>
  <c r="V794" i="15"/>
  <c r="R794" i="15"/>
  <c r="W794" i="15"/>
  <c r="Z798" i="15"/>
  <c r="V798" i="15"/>
  <c r="R798" i="15"/>
  <c r="W798" i="15"/>
  <c r="Z802" i="15"/>
  <c r="V802" i="15"/>
  <c r="R802" i="15"/>
  <c r="W802" i="15"/>
  <c r="Z806" i="15"/>
  <c r="V806" i="15"/>
  <c r="R806" i="15"/>
  <c r="W806" i="15"/>
  <c r="Z810" i="15"/>
  <c r="V810" i="15"/>
  <c r="R810" i="15"/>
  <c r="W810" i="15"/>
  <c r="Z814" i="15"/>
  <c r="V814" i="15"/>
  <c r="R814" i="15"/>
  <c r="W814" i="15"/>
  <c r="Z818" i="15"/>
  <c r="V818" i="15"/>
  <c r="R818" i="15"/>
  <c r="W818" i="15"/>
  <c r="Z822" i="15"/>
  <c r="V822" i="15"/>
  <c r="R822" i="15"/>
  <c r="W822" i="15"/>
  <c r="Z826" i="15"/>
  <c r="V826" i="15"/>
  <c r="R826" i="15"/>
  <c r="W826" i="15"/>
  <c r="Z830" i="15"/>
  <c r="V830" i="15"/>
  <c r="R830" i="15"/>
  <c r="W830" i="15"/>
  <c r="Z834" i="15"/>
  <c r="V834" i="15"/>
  <c r="R834" i="15"/>
  <c r="W834" i="15"/>
  <c r="Z838" i="15"/>
  <c r="V838" i="15"/>
  <c r="R838" i="15"/>
  <c r="W838" i="15"/>
  <c r="Z842" i="15"/>
  <c r="V842" i="15"/>
  <c r="R842" i="15"/>
  <c r="W842" i="15"/>
  <c r="Z846" i="15"/>
  <c r="V846" i="15"/>
  <c r="R846" i="15"/>
  <c r="W846" i="15"/>
  <c r="Z850" i="15"/>
  <c r="V850" i="15"/>
  <c r="R850" i="15"/>
  <c r="W850" i="15"/>
  <c r="Z854" i="15"/>
  <c r="V854" i="15"/>
  <c r="R854" i="15"/>
  <c r="W854" i="15"/>
  <c r="Z858" i="15"/>
  <c r="V858" i="15"/>
  <c r="R858" i="15"/>
  <c r="W858" i="15"/>
  <c r="Z868" i="15"/>
  <c r="V868" i="15"/>
  <c r="R868" i="15"/>
  <c r="X868" i="15"/>
  <c r="S868" i="15"/>
  <c r="Y868" i="15"/>
  <c r="Z871" i="15"/>
  <c r="V871" i="15"/>
  <c r="R871" i="15"/>
  <c r="Y871" i="15"/>
  <c r="T871" i="15"/>
  <c r="X871" i="15"/>
  <c r="Z874" i="15"/>
  <c r="V874" i="15"/>
  <c r="R874" i="15"/>
  <c r="AA874" i="15"/>
  <c r="U874" i="15"/>
  <c r="X874" i="15"/>
  <c r="Z884" i="15"/>
  <c r="V884" i="15"/>
  <c r="R884" i="15"/>
  <c r="X884" i="15"/>
  <c r="S884" i="15"/>
  <c r="Y884" i="15"/>
  <c r="Z887" i="15"/>
  <c r="V887" i="15"/>
  <c r="R887" i="15"/>
  <c r="Y887" i="15"/>
  <c r="T887" i="15"/>
  <c r="X887" i="15"/>
  <c r="Z890" i="15"/>
  <c r="V890" i="15"/>
  <c r="R890" i="15"/>
  <c r="AA890" i="15"/>
  <c r="U890" i="15"/>
  <c r="X890" i="15"/>
  <c r="Z861" i="15"/>
  <c r="V861" i="15"/>
  <c r="R861" i="15"/>
  <c r="W861" i="15"/>
  <c r="Z865" i="15"/>
  <c r="V865" i="15"/>
  <c r="R865" i="15"/>
  <c r="W865" i="15"/>
  <c r="Z869" i="15"/>
  <c r="V869" i="15"/>
  <c r="R869" i="15"/>
  <c r="W869" i="15"/>
  <c r="Z873" i="15"/>
  <c r="V873" i="15"/>
  <c r="R873" i="15"/>
  <c r="W873" i="15"/>
  <c r="Z877" i="15"/>
  <c r="V877" i="15"/>
  <c r="R877" i="15"/>
  <c r="W877" i="15"/>
  <c r="Z881" i="15"/>
  <c r="V881" i="15"/>
  <c r="R881" i="15"/>
  <c r="W881" i="15"/>
  <c r="Z885" i="15"/>
  <c r="V885" i="15"/>
  <c r="R885" i="15"/>
  <c r="W885" i="15"/>
  <c r="Z889" i="15"/>
  <c r="V889" i="15"/>
  <c r="R889" i="15"/>
  <c r="W889" i="15"/>
  <c r="Z893" i="15"/>
  <c r="V893" i="15"/>
  <c r="R893" i="15"/>
  <c r="W893" i="15"/>
  <c r="AA896" i="15"/>
  <c r="W896" i="15"/>
  <c r="S896" i="15"/>
  <c r="X896" i="15"/>
  <c r="R896" i="15"/>
  <c r="Y896" i="15"/>
  <c r="AA899" i="15"/>
  <c r="W899" i="15"/>
  <c r="S899" i="15"/>
  <c r="Y899" i="15"/>
  <c r="T899" i="15"/>
  <c r="X899" i="15"/>
  <c r="AA902" i="15"/>
  <c r="W902" i="15"/>
  <c r="S902" i="15"/>
  <c r="Z902" i="15"/>
  <c r="U902" i="15"/>
  <c r="X902" i="15"/>
  <c r="AA912" i="15"/>
  <c r="W912" i="15"/>
  <c r="S912" i="15"/>
  <c r="X912" i="15"/>
  <c r="R912" i="15"/>
  <c r="Y912" i="15"/>
  <c r="AA915" i="15"/>
  <c r="W915" i="15"/>
  <c r="S915" i="15"/>
  <c r="Y915" i="15"/>
  <c r="T915" i="15"/>
  <c r="X915" i="15"/>
  <c r="AA918" i="15"/>
  <c r="W918" i="15"/>
  <c r="S918" i="15"/>
  <c r="Z918" i="15"/>
  <c r="U918" i="15"/>
  <c r="X918" i="15"/>
  <c r="AA897" i="15"/>
  <c r="W897" i="15"/>
  <c r="S897" i="15"/>
  <c r="V897" i="15"/>
  <c r="AA901" i="15"/>
  <c r="W901" i="15"/>
  <c r="S901" i="15"/>
  <c r="V901" i="15"/>
  <c r="AA905" i="15"/>
  <c r="W905" i="15"/>
  <c r="S905" i="15"/>
  <c r="V905" i="15"/>
  <c r="AA909" i="15"/>
  <c r="W909" i="15"/>
  <c r="S909" i="15"/>
  <c r="V909" i="15"/>
  <c r="AA913" i="15"/>
  <c r="W913" i="15"/>
  <c r="S913" i="15"/>
  <c r="V913" i="15"/>
  <c r="AA917" i="15"/>
  <c r="W917" i="15"/>
  <c r="S917" i="15"/>
  <c r="V917" i="15"/>
  <c r="AA921" i="15"/>
  <c r="W921" i="15"/>
  <c r="S921" i="15"/>
  <c r="V921" i="15"/>
  <c r="J33" i="21" l="1"/>
  <c r="X10" i="15"/>
  <c r="U8" i="15"/>
  <c r="Y8" i="15" s="1"/>
  <c r="U9" i="15"/>
  <c r="AA9" i="15"/>
  <c r="Z8" i="15"/>
  <c r="V5" i="15"/>
  <c r="F32" i="21"/>
  <c r="L30" i="21"/>
  <c r="S33" i="21"/>
  <c r="X24" i="21"/>
  <c r="X30" i="21"/>
  <c r="N33" i="21"/>
  <c r="N4" i="18"/>
  <c r="M4" i="18"/>
  <c r="H33" i="21"/>
  <c r="L32" i="21"/>
  <c r="U30" i="21"/>
  <c r="W33" i="21"/>
  <c r="W7" i="21" s="1"/>
  <c r="F18" i="21"/>
  <c r="O85" i="21"/>
  <c r="L31" i="21"/>
  <c r="P33" i="21"/>
  <c r="P7" i="21" s="1"/>
  <c r="I32" i="21"/>
  <c r="F30" i="21"/>
  <c r="L24" i="21"/>
  <c r="O18" i="21"/>
  <c r="F85" i="21"/>
  <c r="O32" i="21"/>
  <c r="L21" i="21"/>
  <c r="U85" i="21"/>
  <c r="R31" i="21"/>
  <c r="X32" i="21"/>
  <c r="T33" i="21"/>
  <c r="I31" i="21"/>
  <c r="G33" i="21"/>
  <c r="S6" i="21"/>
  <c r="S7" i="21"/>
  <c r="F21" i="21"/>
  <c r="I24" i="21"/>
  <c r="F24" i="21"/>
  <c r="U59" i="21"/>
  <c r="O31" i="21"/>
  <c r="E7" i="21"/>
  <c r="E6" i="21"/>
  <c r="U31" i="21"/>
  <c r="R15" i="21"/>
  <c r="R59" i="21"/>
  <c r="F31" i="21"/>
  <c r="L85" i="21"/>
  <c r="I85" i="21"/>
  <c r="O15" i="21"/>
  <c r="O59" i="21"/>
  <c r="I15" i="21"/>
  <c r="I59" i="21"/>
  <c r="R21" i="21"/>
  <c r="X59" i="21"/>
  <c r="X15" i="21"/>
  <c r="X85" i="21"/>
  <c r="Q33" i="21"/>
  <c r="F59" i="21"/>
  <c r="F15" i="21"/>
  <c r="U32" i="21"/>
  <c r="R85" i="21"/>
  <c r="V33" i="21"/>
  <c r="M33" i="21"/>
  <c r="L59" i="21"/>
  <c r="L15" i="21"/>
  <c r="M8" i="20"/>
  <c r="X8" i="15" l="1"/>
  <c r="Y9" i="15"/>
  <c r="X9" i="15"/>
  <c r="W6" i="21"/>
  <c r="W8" i="21" s="1"/>
  <c r="O33" i="21"/>
  <c r="P6" i="21"/>
  <c r="P8" i="21" s="1"/>
  <c r="U33" i="21"/>
  <c r="P4" i="18"/>
  <c r="O4" i="18"/>
  <c r="F33" i="21"/>
  <c r="D8" i="21"/>
  <c r="S8" i="21"/>
  <c r="F7" i="21"/>
  <c r="Q7" i="21"/>
  <c r="Q6" i="21"/>
  <c r="V7" i="21"/>
  <c r="V6" i="21"/>
  <c r="R33" i="21"/>
  <c r="T6" i="21"/>
  <c r="T7" i="21"/>
  <c r="F6" i="21"/>
  <c r="E8" i="21"/>
  <c r="L33" i="21"/>
  <c r="X33" i="21"/>
  <c r="I33" i="21"/>
  <c r="O8" i="20"/>
  <c r="Q4" i="18" l="1"/>
  <c r="R4" i="18"/>
  <c r="U7" i="21"/>
  <c r="F8" i="21"/>
  <c r="X7" i="21"/>
  <c r="G8" i="21"/>
  <c r="T8" i="21"/>
  <c r="Q8" i="21"/>
  <c r="U6" i="21"/>
  <c r="X6" i="21"/>
  <c r="V8" i="21"/>
  <c r="Q8" i="20"/>
  <c r="S4" i="18" l="1"/>
  <c r="T4" i="18"/>
  <c r="X8" i="21"/>
  <c r="U8" i="21"/>
  <c r="S8" i="20"/>
  <c r="AD228" i="12" l="1"/>
  <c r="AD227" i="12"/>
  <c r="AD226" i="12"/>
  <c r="AD224" i="12"/>
  <c r="AD223" i="12"/>
  <c r="AD222" i="12"/>
  <c r="AD220" i="12"/>
  <c r="AD219" i="12"/>
  <c r="AD218" i="12"/>
  <c r="AD216" i="12"/>
  <c r="AD215" i="12"/>
  <c r="AD214" i="12"/>
  <c r="AD212" i="12"/>
  <c r="AD211" i="12"/>
  <c r="AD210" i="12"/>
  <c r="AD204" i="12"/>
  <c r="AD203" i="12"/>
  <c r="AD202" i="12"/>
  <c r="AD201" i="12"/>
  <c r="AD200" i="12"/>
  <c r="AD199" i="12"/>
  <c r="AD198" i="12"/>
  <c r="AD197" i="12"/>
  <c r="AD196" i="12"/>
  <c r="AD194" i="12"/>
  <c r="AD193" i="12"/>
  <c r="AD192" i="12"/>
  <c r="AD191" i="12"/>
  <c r="AD190" i="12"/>
  <c r="AD189" i="12"/>
  <c r="AD188" i="12"/>
  <c r="AD187" i="12"/>
  <c r="AD186" i="12"/>
  <c r="AD184" i="12"/>
  <c r="AD183" i="12"/>
  <c r="AD182" i="12"/>
  <c r="AD181" i="12"/>
  <c r="AD180" i="12"/>
  <c r="AD179" i="12"/>
  <c r="AD178" i="12"/>
  <c r="AD177" i="12"/>
  <c r="AD176" i="12"/>
  <c r="AD174" i="12"/>
  <c r="AD173" i="12"/>
  <c r="AD172" i="12"/>
  <c r="AD171" i="12"/>
  <c r="AD170" i="12"/>
  <c r="AD169" i="12"/>
  <c r="AD168" i="12"/>
  <c r="AD167" i="12"/>
  <c r="AD166" i="12"/>
  <c r="AD164" i="12"/>
  <c r="AD163" i="12"/>
  <c r="AD162" i="12"/>
  <c r="AD161" i="12"/>
  <c r="AD160" i="12"/>
  <c r="AD159" i="12"/>
  <c r="AD158" i="12"/>
  <c r="AD157" i="12"/>
  <c r="AD156" i="12"/>
  <c r="G155" i="12"/>
  <c r="G40" i="12"/>
  <c r="G40" i="20" s="1"/>
  <c r="G28" i="12"/>
  <c r="G28" i="20" s="1"/>
  <c r="G25" i="12"/>
  <c r="G25" i="20" s="1"/>
  <c r="G22" i="12"/>
  <c r="G22" i="20" s="1"/>
  <c r="G145" i="12" l="1"/>
  <c r="G145" i="20" s="1"/>
  <c r="G209" i="12"/>
  <c r="G155" i="20"/>
  <c r="G13" i="12"/>
  <c r="G13" i="20" s="1"/>
  <c r="G43" i="12"/>
  <c r="G43" i="20" s="1"/>
  <c r="G41" i="12"/>
  <c r="G41" i="20" s="1"/>
  <c r="G205" i="12" l="1"/>
  <c r="G205" i="20" s="1"/>
  <c r="G209" i="20"/>
  <c r="G48" i="12"/>
  <c r="G48" i="20" s="1"/>
  <c r="F8" i="12"/>
  <c r="D8" i="12"/>
  <c r="AA340" i="12"/>
  <c r="A299" i="12"/>
  <c r="A285" i="12"/>
  <c r="A270" i="12"/>
  <c r="A231" i="12"/>
  <c r="A208" i="12"/>
  <c r="A207" i="12"/>
  <c r="A206" i="12"/>
  <c r="A205" i="12"/>
  <c r="A228" i="12"/>
  <c r="A227" i="12"/>
  <c r="A226" i="12"/>
  <c r="A225" i="12"/>
  <c r="A224" i="12"/>
  <c r="A223" i="12"/>
  <c r="A222" i="12"/>
  <c r="A221" i="12"/>
  <c r="A220" i="12"/>
  <c r="A219" i="12"/>
  <c r="A218" i="12"/>
  <c r="A217" i="12"/>
  <c r="A216" i="12"/>
  <c r="A215" i="12"/>
  <c r="A214" i="12"/>
  <c r="A213" i="12"/>
  <c r="A212" i="12"/>
  <c r="A211" i="12"/>
  <c r="A210" i="12"/>
  <c r="A209" i="12"/>
  <c r="A154" i="12"/>
  <c r="A153" i="12"/>
  <c r="A152" i="12"/>
  <c r="A151" i="12"/>
  <c r="A150" i="12"/>
  <c r="A149" i="12"/>
  <c r="A148" i="12"/>
  <c r="A147" i="12"/>
  <c r="A146" i="12"/>
  <c r="A14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43" i="12"/>
  <c r="A142" i="12"/>
  <c r="A12" i="12"/>
  <c r="I8" i="14"/>
  <c r="K8" i="14" s="1"/>
  <c r="M8" i="14" s="1"/>
  <c r="O8" i="14" s="1"/>
  <c r="Q8" i="14" s="1"/>
  <c r="S8" i="14" s="1"/>
  <c r="F8" i="14"/>
  <c r="D8" i="14"/>
  <c r="S9" i="14"/>
  <c r="H5" i="19" s="1"/>
  <c r="Q9" i="14"/>
  <c r="G5" i="19" s="1"/>
  <c r="O9" i="14"/>
  <c r="F5" i="19" s="1"/>
  <c r="M9" i="14"/>
  <c r="E5" i="19" s="1"/>
  <c r="K9" i="14"/>
  <c r="D5" i="19" s="1"/>
  <c r="I9" i="14"/>
  <c r="C5" i="19" s="1"/>
  <c r="C7" i="12"/>
  <c r="B16" i="5"/>
  <c r="B12" i="5"/>
  <c r="B8" i="5"/>
  <c r="B4" i="5"/>
  <c r="BQ330" i="4"/>
  <c r="BP330" i="4"/>
  <c r="BO330" i="4"/>
  <c r="BN330" i="4"/>
  <c r="BM330" i="4"/>
  <c r="BL330" i="4"/>
  <c r="BK330" i="4"/>
  <c r="BJ330" i="4"/>
  <c r="BI330" i="4"/>
  <c r="BH330" i="4"/>
  <c r="BG330" i="4"/>
  <c r="BF330" i="4"/>
  <c r="BE330" i="4"/>
  <c r="BD330" i="4"/>
  <c r="BC330" i="4"/>
  <c r="BB330" i="4"/>
  <c r="BA330" i="4"/>
  <c r="AZ330" i="4"/>
  <c r="AY330" i="4"/>
  <c r="AX330" i="4"/>
  <c r="AW330" i="4"/>
  <c r="AV330" i="4"/>
  <c r="AU330" i="4"/>
  <c r="AT330" i="4"/>
  <c r="AS330" i="4"/>
  <c r="AR330" i="4"/>
  <c r="AQ330" i="4"/>
  <c r="AP330" i="4"/>
  <c r="AO330" i="4"/>
  <c r="AN330" i="4"/>
  <c r="AM330" i="4"/>
  <c r="AL330" i="4"/>
  <c r="AK330" i="4"/>
  <c r="AJ330" i="4"/>
  <c r="AI330" i="4"/>
  <c r="AH330" i="4"/>
  <c r="AG330" i="4"/>
  <c r="AF330" i="4"/>
  <c r="AE330" i="4"/>
  <c r="AD330" i="4"/>
  <c r="AC330" i="4"/>
  <c r="AB330" i="4"/>
  <c r="AA330" i="4"/>
  <c r="Z330" i="4"/>
  <c r="Y330" i="4"/>
  <c r="X330" i="4"/>
  <c r="W330" i="4"/>
  <c r="V330" i="4"/>
  <c r="U330" i="4"/>
  <c r="T330" i="4"/>
  <c r="S330" i="4"/>
  <c r="R330" i="4"/>
  <c r="Q330" i="4"/>
  <c r="P330" i="4"/>
  <c r="O330" i="4"/>
  <c r="N330" i="4"/>
  <c r="M330" i="4"/>
  <c r="L330" i="4"/>
  <c r="K330" i="4"/>
  <c r="J330" i="4"/>
  <c r="I330" i="4"/>
  <c r="H330" i="4"/>
  <c r="G330" i="4"/>
  <c r="F330" i="4"/>
  <c r="E330" i="4"/>
  <c r="D330" i="4"/>
  <c r="B330" i="4"/>
  <c r="A330" i="4" s="1"/>
  <c r="BQ329" i="4"/>
  <c r="BP329" i="4"/>
  <c r="BO329" i="4"/>
  <c r="BN329" i="4"/>
  <c r="BM329" i="4"/>
  <c r="BL329" i="4"/>
  <c r="BK329" i="4"/>
  <c r="BJ329" i="4"/>
  <c r="BI329" i="4"/>
  <c r="BH329" i="4"/>
  <c r="BG329" i="4"/>
  <c r="BF329" i="4"/>
  <c r="BE329" i="4"/>
  <c r="BD329" i="4"/>
  <c r="BC329" i="4"/>
  <c r="BB329" i="4"/>
  <c r="BA329" i="4"/>
  <c r="AZ329" i="4"/>
  <c r="AY329" i="4"/>
  <c r="AX329" i="4"/>
  <c r="AW329" i="4"/>
  <c r="AV329" i="4"/>
  <c r="AU329" i="4"/>
  <c r="AT329" i="4"/>
  <c r="AS329" i="4"/>
  <c r="AR329" i="4"/>
  <c r="AQ329" i="4"/>
  <c r="AP329" i="4"/>
  <c r="AO329" i="4"/>
  <c r="AN329" i="4"/>
  <c r="AM329" i="4"/>
  <c r="AL329" i="4"/>
  <c r="AK329" i="4"/>
  <c r="AJ329" i="4"/>
  <c r="AI329" i="4"/>
  <c r="AH329" i="4"/>
  <c r="AG329" i="4"/>
  <c r="AF329" i="4"/>
  <c r="AE329" i="4"/>
  <c r="AD329" i="4"/>
  <c r="AC329" i="4"/>
  <c r="AB329" i="4"/>
  <c r="AA329" i="4"/>
  <c r="Z329" i="4"/>
  <c r="Y329" i="4"/>
  <c r="X329" i="4"/>
  <c r="W329" i="4"/>
  <c r="V329" i="4"/>
  <c r="U329" i="4"/>
  <c r="T329" i="4"/>
  <c r="S329" i="4"/>
  <c r="R329" i="4"/>
  <c r="Q329" i="4"/>
  <c r="P329" i="4"/>
  <c r="O329" i="4"/>
  <c r="N329" i="4"/>
  <c r="M329" i="4"/>
  <c r="L329" i="4"/>
  <c r="K329" i="4"/>
  <c r="J329" i="4"/>
  <c r="I329" i="4"/>
  <c r="H329" i="4"/>
  <c r="G329" i="4"/>
  <c r="F329" i="4"/>
  <c r="E329" i="4"/>
  <c r="D329" i="4"/>
  <c r="B329" i="4"/>
  <c r="A329" i="4" s="1"/>
  <c r="BQ328" i="4"/>
  <c r="BP328" i="4"/>
  <c r="BO328" i="4"/>
  <c r="BN328" i="4"/>
  <c r="BM328" i="4"/>
  <c r="BL328" i="4"/>
  <c r="BK328" i="4"/>
  <c r="BJ328" i="4"/>
  <c r="BI328" i="4"/>
  <c r="BH328" i="4"/>
  <c r="BG328" i="4"/>
  <c r="BF328" i="4"/>
  <c r="BE328" i="4"/>
  <c r="BD328" i="4"/>
  <c r="BC328" i="4"/>
  <c r="BB328" i="4"/>
  <c r="BA328" i="4"/>
  <c r="AZ328" i="4"/>
  <c r="AY328" i="4"/>
  <c r="AX328" i="4"/>
  <c r="AW328" i="4"/>
  <c r="AV328" i="4"/>
  <c r="AU328" i="4"/>
  <c r="AT328" i="4"/>
  <c r="AS328" i="4"/>
  <c r="AR328" i="4"/>
  <c r="AQ328" i="4"/>
  <c r="AP328" i="4"/>
  <c r="AO328" i="4"/>
  <c r="AN328" i="4"/>
  <c r="AM328" i="4"/>
  <c r="AL328" i="4"/>
  <c r="AK328" i="4"/>
  <c r="AJ328" i="4"/>
  <c r="AI328" i="4"/>
  <c r="AH328" i="4"/>
  <c r="AG328" i="4"/>
  <c r="AF328" i="4"/>
  <c r="AE328" i="4"/>
  <c r="AD328" i="4"/>
  <c r="AC328" i="4"/>
  <c r="AB328" i="4"/>
  <c r="AA328" i="4"/>
  <c r="Z328" i="4"/>
  <c r="Y328" i="4"/>
  <c r="X328" i="4"/>
  <c r="W328" i="4"/>
  <c r="V328" i="4"/>
  <c r="U328" i="4"/>
  <c r="T328" i="4"/>
  <c r="S328" i="4"/>
  <c r="R328" i="4"/>
  <c r="Q328" i="4"/>
  <c r="P328" i="4"/>
  <c r="O328" i="4"/>
  <c r="N328" i="4"/>
  <c r="M328" i="4"/>
  <c r="L328" i="4"/>
  <c r="K328" i="4"/>
  <c r="J328" i="4"/>
  <c r="I328" i="4"/>
  <c r="H328" i="4"/>
  <c r="G328" i="4"/>
  <c r="F328" i="4"/>
  <c r="E328" i="4"/>
  <c r="D328" i="4"/>
  <c r="B328" i="4"/>
  <c r="A328" i="4" s="1"/>
  <c r="BQ327" i="4"/>
  <c r="BP327" i="4"/>
  <c r="BO327" i="4"/>
  <c r="BN327" i="4"/>
  <c r="BM327" i="4"/>
  <c r="BL327" i="4"/>
  <c r="BK327" i="4"/>
  <c r="BJ327" i="4"/>
  <c r="BI327" i="4"/>
  <c r="BH327" i="4"/>
  <c r="BG327" i="4"/>
  <c r="BF327" i="4"/>
  <c r="BE327" i="4"/>
  <c r="BD327" i="4"/>
  <c r="BC327" i="4"/>
  <c r="BB327" i="4"/>
  <c r="BA327" i="4"/>
  <c r="AZ327" i="4"/>
  <c r="AY327" i="4"/>
  <c r="AX327" i="4"/>
  <c r="AW327" i="4"/>
  <c r="AV327" i="4"/>
  <c r="AU327" i="4"/>
  <c r="AT327" i="4"/>
  <c r="AS327" i="4"/>
  <c r="AR327" i="4"/>
  <c r="AQ327" i="4"/>
  <c r="AP327" i="4"/>
  <c r="AO327" i="4"/>
  <c r="AN327" i="4"/>
  <c r="AM327" i="4"/>
  <c r="AL327" i="4"/>
  <c r="AK327" i="4"/>
  <c r="AJ327" i="4"/>
  <c r="AI327" i="4"/>
  <c r="AH327" i="4"/>
  <c r="AG327" i="4"/>
  <c r="AF327" i="4"/>
  <c r="AE327" i="4"/>
  <c r="AD327" i="4"/>
  <c r="AC327" i="4"/>
  <c r="AB327" i="4"/>
  <c r="AA327" i="4"/>
  <c r="Z327" i="4"/>
  <c r="Y327" i="4"/>
  <c r="X327" i="4"/>
  <c r="W327" i="4"/>
  <c r="V327" i="4"/>
  <c r="U327" i="4"/>
  <c r="T327" i="4"/>
  <c r="S327" i="4"/>
  <c r="R327" i="4"/>
  <c r="Q327" i="4"/>
  <c r="P327" i="4"/>
  <c r="O327" i="4"/>
  <c r="N327" i="4"/>
  <c r="M327" i="4"/>
  <c r="L327" i="4"/>
  <c r="K327" i="4"/>
  <c r="J327" i="4"/>
  <c r="I327" i="4"/>
  <c r="H327" i="4"/>
  <c r="G327" i="4"/>
  <c r="F327" i="4"/>
  <c r="E327" i="4"/>
  <c r="D327" i="4"/>
  <c r="B327" i="4"/>
  <c r="A327" i="4" s="1"/>
  <c r="BQ326" i="4"/>
  <c r="BP326" i="4"/>
  <c r="BO326" i="4"/>
  <c r="BN326" i="4"/>
  <c r="BM326" i="4"/>
  <c r="BL326" i="4"/>
  <c r="BK326" i="4"/>
  <c r="BJ326" i="4"/>
  <c r="BI326" i="4"/>
  <c r="BH326" i="4"/>
  <c r="BG326" i="4"/>
  <c r="BF326" i="4"/>
  <c r="BE326" i="4"/>
  <c r="BD326" i="4"/>
  <c r="BC326" i="4"/>
  <c r="BB326" i="4"/>
  <c r="BA326" i="4"/>
  <c r="AZ326" i="4"/>
  <c r="AY326" i="4"/>
  <c r="AX326" i="4"/>
  <c r="AW326" i="4"/>
  <c r="AV326" i="4"/>
  <c r="AU326" i="4"/>
  <c r="AT326" i="4"/>
  <c r="AS326" i="4"/>
  <c r="AR326" i="4"/>
  <c r="AQ326" i="4"/>
  <c r="AP326" i="4"/>
  <c r="AO326" i="4"/>
  <c r="AN326" i="4"/>
  <c r="AM326" i="4"/>
  <c r="AL326" i="4"/>
  <c r="AK326" i="4"/>
  <c r="AJ326" i="4"/>
  <c r="AI326" i="4"/>
  <c r="AH326" i="4"/>
  <c r="AG326" i="4"/>
  <c r="AF326" i="4"/>
  <c r="AE326" i="4"/>
  <c r="AD326" i="4"/>
  <c r="AC326" i="4"/>
  <c r="AB326" i="4"/>
  <c r="AA326" i="4"/>
  <c r="Z326" i="4"/>
  <c r="Y326" i="4"/>
  <c r="X326" i="4"/>
  <c r="W326" i="4"/>
  <c r="V326" i="4"/>
  <c r="U326" i="4"/>
  <c r="T326" i="4"/>
  <c r="S326" i="4"/>
  <c r="R326" i="4"/>
  <c r="Q326" i="4"/>
  <c r="P326" i="4"/>
  <c r="O326" i="4"/>
  <c r="N326" i="4"/>
  <c r="M326" i="4"/>
  <c r="L326" i="4"/>
  <c r="K326" i="4"/>
  <c r="J326" i="4"/>
  <c r="I326" i="4"/>
  <c r="H326" i="4"/>
  <c r="G326" i="4"/>
  <c r="F326" i="4"/>
  <c r="E326" i="4"/>
  <c r="D326" i="4"/>
  <c r="B326" i="4"/>
  <c r="BQ325" i="4"/>
  <c r="BP325" i="4"/>
  <c r="BO325" i="4"/>
  <c r="BN325" i="4"/>
  <c r="BM325" i="4"/>
  <c r="BL325" i="4"/>
  <c r="BK325" i="4"/>
  <c r="BJ325" i="4"/>
  <c r="BI325" i="4"/>
  <c r="BH325" i="4"/>
  <c r="BG325" i="4"/>
  <c r="BF325" i="4"/>
  <c r="BE325" i="4"/>
  <c r="BD325" i="4"/>
  <c r="BC325" i="4"/>
  <c r="BB325" i="4"/>
  <c r="BA325" i="4"/>
  <c r="AZ325" i="4"/>
  <c r="AY325" i="4"/>
  <c r="AX325" i="4"/>
  <c r="AW325" i="4"/>
  <c r="AV325" i="4"/>
  <c r="AU325" i="4"/>
  <c r="AT325" i="4"/>
  <c r="AS325" i="4"/>
  <c r="AR325" i="4"/>
  <c r="AQ325" i="4"/>
  <c r="AP325" i="4"/>
  <c r="AO325" i="4"/>
  <c r="AN325" i="4"/>
  <c r="AM325" i="4"/>
  <c r="AL325" i="4"/>
  <c r="AK325" i="4"/>
  <c r="AJ325" i="4"/>
  <c r="AI325" i="4"/>
  <c r="AH325" i="4"/>
  <c r="AG325" i="4"/>
  <c r="AF325" i="4"/>
  <c r="AE325" i="4"/>
  <c r="AD325" i="4"/>
  <c r="AC325" i="4"/>
  <c r="AB325" i="4"/>
  <c r="AA325" i="4"/>
  <c r="Z325" i="4"/>
  <c r="Y325" i="4"/>
  <c r="X325" i="4"/>
  <c r="W325" i="4"/>
  <c r="V325" i="4"/>
  <c r="U325" i="4"/>
  <c r="T325" i="4"/>
  <c r="S325" i="4"/>
  <c r="R325" i="4"/>
  <c r="Q325" i="4"/>
  <c r="P325" i="4"/>
  <c r="O325" i="4"/>
  <c r="N325" i="4"/>
  <c r="M325" i="4"/>
  <c r="L325" i="4"/>
  <c r="K325" i="4"/>
  <c r="J325" i="4"/>
  <c r="I325" i="4"/>
  <c r="H325" i="4"/>
  <c r="G325" i="4"/>
  <c r="F325" i="4"/>
  <c r="E325" i="4"/>
  <c r="D325" i="4"/>
  <c r="B325" i="4"/>
  <c r="BQ324" i="4"/>
  <c r="BP324" i="4"/>
  <c r="BO324" i="4"/>
  <c r="BN324" i="4"/>
  <c r="BM324" i="4"/>
  <c r="BL324" i="4"/>
  <c r="BK324" i="4"/>
  <c r="BJ324" i="4"/>
  <c r="BI324" i="4"/>
  <c r="BH324" i="4"/>
  <c r="BG324" i="4"/>
  <c r="BF324" i="4"/>
  <c r="BE324" i="4"/>
  <c r="BD324" i="4"/>
  <c r="BC324" i="4"/>
  <c r="BB324" i="4"/>
  <c r="BA324" i="4"/>
  <c r="AZ324" i="4"/>
  <c r="AY324" i="4"/>
  <c r="AX324" i="4"/>
  <c r="AW324" i="4"/>
  <c r="AV324" i="4"/>
  <c r="AU324" i="4"/>
  <c r="AT324" i="4"/>
  <c r="AS324" i="4"/>
  <c r="AR324" i="4"/>
  <c r="AQ324" i="4"/>
  <c r="AP324" i="4"/>
  <c r="AO324" i="4"/>
  <c r="AN324" i="4"/>
  <c r="AM324" i="4"/>
  <c r="AL324" i="4"/>
  <c r="AK324" i="4"/>
  <c r="AJ324" i="4"/>
  <c r="AI324" i="4"/>
  <c r="AH324" i="4"/>
  <c r="AG324" i="4"/>
  <c r="AF324" i="4"/>
  <c r="AE324" i="4"/>
  <c r="AD324" i="4"/>
  <c r="AC324" i="4"/>
  <c r="AB324" i="4"/>
  <c r="AA324" i="4"/>
  <c r="Z324" i="4"/>
  <c r="Y324" i="4"/>
  <c r="X324" i="4"/>
  <c r="W324" i="4"/>
  <c r="V324" i="4"/>
  <c r="U324" i="4"/>
  <c r="T324" i="4"/>
  <c r="S324" i="4"/>
  <c r="R324" i="4"/>
  <c r="Q324" i="4"/>
  <c r="P324" i="4"/>
  <c r="O324" i="4"/>
  <c r="N324" i="4"/>
  <c r="M324" i="4"/>
  <c r="L324" i="4"/>
  <c r="K324" i="4"/>
  <c r="J324" i="4"/>
  <c r="I324" i="4"/>
  <c r="H324" i="4"/>
  <c r="G324" i="4"/>
  <c r="F324" i="4"/>
  <c r="E324" i="4"/>
  <c r="D324" i="4"/>
  <c r="B324" i="4"/>
  <c r="BQ323" i="4"/>
  <c r="BP323" i="4"/>
  <c r="BO323" i="4"/>
  <c r="BN323" i="4"/>
  <c r="BM323" i="4"/>
  <c r="BL323" i="4"/>
  <c r="BK323" i="4"/>
  <c r="BJ323" i="4"/>
  <c r="BI323" i="4"/>
  <c r="BH323" i="4"/>
  <c r="BG323" i="4"/>
  <c r="BF323" i="4"/>
  <c r="BE323" i="4"/>
  <c r="BD323" i="4"/>
  <c r="BC323" i="4"/>
  <c r="BB323" i="4"/>
  <c r="BA323" i="4"/>
  <c r="AZ323" i="4"/>
  <c r="AY323" i="4"/>
  <c r="AX323" i="4"/>
  <c r="AW323" i="4"/>
  <c r="AV323" i="4"/>
  <c r="AU323" i="4"/>
  <c r="AT323" i="4"/>
  <c r="AS323" i="4"/>
  <c r="AR323" i="4"/>
  <c r="AQ323" i="4"/>
  <c r="AP323" i="4"/>
  <c r="AO323" i="4"/>
  <c r="AN323" i="4"/>
  <c r="AM323" i="4"/>
  <c r="AL323" i="4"/>
  <c r="AK323" i="4"/>
  <c r="AJ323" i="4"/>
  <c r="AI323" i="4"/>
  <c r="AH323" i="4"/>
  <c r="AG323" i="4"/>
  <c r="AF323" i="4"/>
  <c r="AE323" i="4"/>
  <c r="AD323" i="4"/>
  <c r="AC323" i="4"/>
  <c r="AB323" i="4"/>
  <c r="AA323" i="4"/>
  <c r="Z323" i="4"/>
  <c r="Y323" i="4"/>
  <c r="X323" i="4"/>
  <c r="W323" i="4"/>
  <c r="V323" i="4"/>
  <c r="U323" i="4"/>
  <c r="T323" i="4"/>
  <c r="S323" i="4"/>
  <c r="R323" i="4"/>
  <c r="Q323" i="4"/>
  <c r="P323" i="4"/>
  <c r="O323" i="4"/>
  <c r="N323" i="4"/>
  <c r="M323" i="4"/>
  <c r="L323" i="4"/>
  <c r="K323" i="4"/>
  <c r="J323" i="4"/>
  <c r="I323" i="4"/>
  <c r="H323" i="4"/>
  <c r="G323" i="4"/>
  <c r="F323" i="4"/>
  <c r="E323" i="4"/>
  <c r="D323" i="4"/>
  <c r="B323" i="4"/>
  <c r="BQ322" i="4"/>
  <c r="BP322" i="4"/>
  <c r="BO322" i="4"/>
  <c r="BN322" i="4"/>
  <c r="BM322" i="4"/>
  <c r="BL322" i="4"/>
  <c r="BK322" i="4"/>
  <c r="BJ322" i="4"/>
  <c r="BI322" i="4"/>
  <c r="BH322" i="4"/>
  <c r="BG322" i="4"/>
  <c r="BF322" i="4"/>
  <c r="BE322" i="4"/>
  <c r="BD322" i="4"/>
  <c r="BC322" i="4"/>
  <c r="BB322" i="4"/>
  <c r="BA322" i="4"/>
  <c r="AZ322" i="4"/>
  <c r="AY322" i="4"/>
  <c r="AX322" i="4"/>
  <c r="AW322" i="4"/>
  <c r="AV322" i="4"/>
  <c r="AU322" i="4"/>
  <c r="AT322" i="4"/>
  <c r="AS322" i="4"/>
  <c r="AR322" i="4"/>
  <c r="AQ322" i="4"/>
  <c r="AP322" i="4"/>
  <c r="AO322" i="4"/>
  <c r="AN322" i="4"/>
  <c r="AM322" i="4"/>
  <c r="AL322" i="4"/>
  <c r="AK322" i="4"/>
  <c r="AJ322" i="4"/>
  <c r="AI322" i="4"/>
  <c r="AH322" i="4"/>
  <c r="AG322" i="4"/>
  <c r="AF322" i="4"/>
  <c r="AE322" i="4"/>
  <c r="AD322" i="4"/>
  <c r="AC322" i="4"/>
  <c r="AB322" i="4"/>
  <c r="AA322" i="4"/>
  <c r="Z322" i="4"/>
  <c r="Y322" i="4"/>
  <c r="X322" i="4"/>
  <c r="W322" i="4"/>
  <c r="V322" i="4"/>
  <c r="U322" i="4"/>
  <c r="T322" i="4"/>
  <c r="S322" i="4"/>
  <c r="R322" i="4"/>
  <c r="Q322" i="4"/>
  <c r="P322" i="4"/>
  <c r="O322" i="4"/>
  <c r="N322" i="4"/>
  <c r="M322" i="4"/>
  <c r="L322" i="4"/>
  <c r="K322" i="4"/>
  <c r="J322" i="4"/>
  <c r="I322" i="4"/>
  <c r="H322" i="4"/>
  <c r="G322" i="4"/>
  <c r="F322" i="4"/>
  <c r="E322" i="4"/>
  <c r="D322" i="4"/>
  <c r="B322" i="4"/>
  <c r="BQ321" i="4"/>
  <c r="BP321" i="4"/>
  <c r="BO321" i="4"/>
  <c r="BN321" i="4"/>
  <c r="BM321" i="4"/>
  <c r="BL321" i="4"/>
  <c r="BK321" i="4"/>
  <c r="BJ321" i="4"/>
  <c r="BI321" i="4"/>
  <c r="BH321" i="4"/>
  <c r="BG321" i="4"/>
  <c r="BF321" i="4"/>
  <c r="BE321" i="4"/>
  <c r="BD321" i="4"/>
  <c r="BC321" i="4"/>
  <c r="BB321" i="4"/>
  <c r="BA321" i="4"/>
  <c r="AZ321" i="4"/>
  <c r="AY321" i="4"/>
  <c r="AX321" i="4"/>
  <c r="AW321" i="4"/>
  <c r="AV321" i="4"/>
  <c r="AU321" i="4"/>
  <c r="AT321" i="4"/>
  <c r="AS321" i="4"/>
  <c r="AR321" i="4"/>
  <c r="AQ321" i="4"/>
  <c r="AP321" i="4"/>
  <c r="AO321" i="4"/>
  <c r="AN321" i="4"/>
  <c r="AM321" i="4"/>
  <c r="AL321" i="4"/>
  <c r="AK321" i="4"/>
  <c r="AJ321" i="4"/>
  <c r="AI321" i="4"/>
  <c r="AH321" i="4"/>
  <c r="AG321" i="4"/>
  <c r="AF321" i="4"/>
  <c r="AE321" i="4"/>
  <c r="AD321" i="4"/>
  <c r="AC321" i="4"/>
  <c r="AB321" i="4"/>
  <c r="AA321" i="4"/>
  <c r="Z321" i="4"/>
  <c r="Y321" i="4"/>
  <c r="X321" i="4"/>
  <c r="W321" i="4"/>
  <c r="V321" i="4"/>
  <c r="U321" i="4"/>
  <c r="T321" i="4"/>
  <c r="S321" i="4"/>
  <c r="R321" i="4"/>
  <c r="Q321" i="4"/>
  <c r="P321" i="4"/>
  <c r="O321" i="4"/>
  <c r="N321" i="4"/>
  <c r="M321" i="4"/>
  <c r="L321" i="4"/>
  <c r="K321" i="4"/>
  <c r="J321" i="4"/>
  <c r="I321" i="4"/>
  <c r="H321" i="4"/>
  <c r="G321" i="4"/>
  <c r="F321" i="4"/>
  <c r="E321" i="4"/>
  <c r="D321" i="4"/>
  <c r="B321" i="4"/>
  <c r="BQ320" i="4"/>
  <c r="BP320" i="4"/>
  <c r="BO320" i="4"/>
  <c r="BN320" i="4"/>
  <c r="BM320" i="4"/>
  <c r="BL320" i="4"/>
  <c r="BK320" i="4"/>
  <c r="BJ320" i="4"/>
  <c r="BI320" i="4"/>
  <c r="BH320" i="4"/>
  <c r="BG320" i="4"/>
  <c r="BF320" i="4"/>
  <c r="BE320" i="4"/>
  <c r="BD320" i="4"/>
  <c r="BC320" i="4"/>
  <c r="BB320" i="4"/>
  <c r="BA320" i="4"/>
  <c r="AZ320" i="4"/>
  <c r="AY320" i="4"/>
  <c r="AX320" i="4"/>
  <c r="AW320" i="4"/>
  <c r="AV320" i="4"/>
  <c r="AU320" i="4"/>
  <c r="AT320" i="4"/>
  <c r="AS320" i="4"/>
  <c r="AR320" i="4"/>
  <c r="AQ320" i="4"/>
  <c r="AP320" i="4"/>
  <c r="AO320" i="4"/>
  <c r="AN320" i="4"/>
  <c r="AM320" i="4"/>
  <c r="AL320" i="4"/>
  <c r="AK320" i="4"/>
  <c r="AJ320" i="4"/>
  <c r="AI320" i="4"/>
  <c r="AH320" i="4"/>
  <c r="AG320" i="4"/>
  <c r="AF320" i="4"/>
  <c r="AE320" i="4"/>
  <c r="AD320" i="4"/>
  <c r="AC320" i="4"/>
  <c r="AB320" i="4"/>
  <c r="AA320" i="4"/>
  <c r="Z320" i="4"/>
  <c r="Y320" i="4"/>
  <c r="X320" i="4"/>
  <c r="W320" i="4"/>
  <c r="V320" i="4"/>
  <c r="U320" i="4"/>
  <c r="T320" i="4"/>
  <c r="S320" i="4"/>
  <c r="R320" i="4"/>
  <c r="Q320" i="4"/>
  <c r="P320" i="4"/>
  <c r="O320" i="4"/>
  <c r="N320" i="4"/>
  <c r="M320" i="4"/>
  <c r="L320" i="4"/>
  <c r="K320" i="4"/>
  <c r="J320" i="4"/>
  <c r="I320" i="4"/>
  <c r="H320" i="4"/>
  <c r="G320" i="4"/>
  <c r="F320" i="4"/>
  <c r="E320" i="4"/>
  <c r="D320" i="4"/>
  <c r="B320" i="4"/>
  <c r="BQ319" i="4"/>
  <c r="BP319" i="4"/>
  <c r="BO319" i="4"/>
  <c r="BN319" i="4"/>
  <c r="BM319" i="4"/>
  <c r="BL319" i="4"/>
  <c r="BK319" i="4"/>
  <c r="BJ319" i="4"/>
  <c r="BI319" i="4"/>
  <c r="BH319" i="4"/>
  <c r="BG319" i="4"/>
  <c r="BF319" i="4"/>
  <c r="BE319" i="4"/>
  <c r="BD319" i="4"/>
  <c r="BC319" i="4"/>
  <c r="BB319" i="4"/>
  <c r="BA319" i="4"/>
  <c r="AZ319" i="4"/>
  <c r="AY319" i="4"/>
  <c r="AX319" i="4"/>
  <c r="AW319" i="4"/>
  <c r="AV319" i="4"/>
  <c r="AU319" i="4"/>
  <c r="AT319" i="4"/>
  <c r="AS319" i="4"/>
  <c r="AR319" i="4"/>
  <c r="AQ319" i="4"/>
  <c r="AP319" i="4"/>
  <c r="AO319" i="4"/>
  <c r="AN319" i="4"/>
  <c r="AM319" i="4"/>
  <c r="AL319" i="4"/>
  <c r="AK319" i="4"/>
  <c r="AJ319" i="4"/>
  <c r="AI319" i="4"/>
  <c r="AH319" i="4"/>
  <c r="AG319" i="4"/>
  <c r="AF319" i="4"/>
  <c r="AE319" i="4"/>
  <c r="AD319" i="4"/>
  <c r="AC319" i="4"/>
  <c r="AB319" i="4"/>
  <c r="AA319" i="4"/>
  <c r="Z319" i="4"/>
  <c r="Y319" i="4"/>
  <c r="X319" i="4"/>
  <c r="W319" i="4"/>
  <c r="V319" i="4"/>
  <c r="U319" i="4"/>
  <c r="T319" i="4"/>
  <c r="S319" i="4"/>
  <c r="R319" i="4"/>
  <c r="Q319" i="4"/>
  <c r="P319" i="4"/>
  <c r="O319" i="4"/>
  <c r="N319" i="4"/>
  <c r="M319" i="4"/>
  <c r="L319" i="4"/>
  <c r="K319" i="4"/>
  <c r="J319" i="4"/>
  <c r="I319" i="4"/>
  <c r="H319" i="4"/>
  <c r="G319" i="4"/>
  <c r="F319" i="4"/>
  <c r="E319" i="4"/>
  <c r="D319" i="4"/>
  <c r="B319" i="4"/>
  <c r="BQ318" i="4"/>
  <c r="BP318" i="4"/>
  <c r="BO318" i="4"/>
  <c r="BN318" i="4"/>
  <c r="BM318" i="4"/>
  <c r="BL318" i="4"/>
  <c r="BK318" i="4"/>
  <c r="BJ318" i="4"/>
  <c r="BI318" i="4"/>
  <c r="BH318" i="4"/>
  <c r="BG318" i="4"/>
  <c r="BF318" i="4"/>
  <c r="BE318" i="4"/>
  <c r="BD318" i="4"/>
  <c r="BC318" i="4"/>
  <c r="BB318" i="4"/>
  <c r="BA318" i="4"/>
  <c r="AZ318" i="4"/>
  <c r="AY318" i="4"/>
  <c r="AX318" i="4"/>
  <c r="AW318" i="4"/>
  <c r="AV318" i="4"/>
  <c r="AU318" i="4"/>
  <c r="AT318" i="4"/>
  <c r="AS318" i="4"/>
  <c r="AR318" i="4"/>
  <c r="AQ318" i="4"/>
  <c r="AP318" i="4"/>
  <c r="AO318" i="4"/>
  <c r="AN318" i="4"/>
  <c r="AM318" i="4"/>
  <c r="AL318" i="4"/>
  <c r="AK318" i="4"/>
  <c r="AJ318" i="4"/>
  <c r="AI318" i="4"/>
  <c r="AH318" i="4"/>
  <c r="AG318" i="4"/>
  <c r="AF318" i="4"/>
  <c r="AE318" i="4"/>
  <c r="AD318" i="4"/>
  <c r="AC318" i="4"/>
  <c r="AB318" i="4"/>
  <c r="AA318" i="4"/>
  <c r="Z318" i="4"/>
  <c r="Y318" i="4"/>
  <c r="X318" i="4"/>
  <c r="W318" i="4"/>
  <c r="V318" i="4"/>
  <c r="U318" i="4"/>
  <c r="T318" i="4"/>
  <c r="S318" i="4"/>
  <c r="R318" i="4"/>
  <c r="Q318" i="4"/>
  <c r="P318" i="4"/>
  <c r="O318" i="4"/>
  <c r="N318" i="4"/>
  <c r="M318" i="4"/>
  <c r="L318" i="4"/>
  <c r="K318" i="4"/>
  <c r="J318" i="4"/>
  <c r="I318" i="4"/>
  <c r="H318" i="4"/>
  <c r="G318" i="4"/>
  <c r="F318" i="4"/>
  <c r="E318" i="4"/>
  <c r="D318" i="4"/>
  <c r="B318" i="4"/>
  <c r="BQ317" i="4"/>
  <c r="BP317" i="4"/>
  <c r="BO317" i="4"/>
  <c r="BN317" i="4"/>
  <c r="BM317" i="4"/>
  <c r="BL317" i="4"/>
  <c r="BK317" i="4"/>
  <c r="BJ317" i="4"/>
  <c r="BI317" i="4"/>
  <c r="BH317" i="4"/>
  <c r="BG317" i="4"/>
  <c r="BF317" i="4"/>
  <c r="BE317" i="4"/>
  <c r="BD317" i="4"/>
  <c r="BC317" i="4"/>
  <c r="BB317" i="4"/>
  <c r="BA317" i="4"/>
  <c r="AZ317" i="4"/>
  <c r="AY317" i="4"/>
  <c r="AX317" i="4"/>
  <c r="AW317" i="4"/>
  <c r="AV317" i="4"/>
  <c r="AU317" i="4"/>
  <c r="AT317" i="4"/>
  <c r="AS317" i="4"/>
  <c r="AR317" i="4"/>
  <c r="AQ317" i="4"/>
  <c r="AP317" i="4"/>
  <c r="AO317" i="4"/>
  <c r="AN317" i="4"/>
  <c r="AM317" i="4"/>
  <c r="AL317" i="4"/>
  <c r="AK317" i="4"/>
  <c r="AJ317" i="4"/>
  <c r="AI317" i="4"/>
  <c r="AH317" i="4"/>
  <c r="AG317" i="4"/>
  <c r="AF317" i="4"/>
  <c r="AE317" i="4"/>
  <c r="AD317" i="4"/>
  <c r="AC317" i="4"/>
  <c r="AB317" i="4"/>
  <c r="AA317" i="4"/>
  <c r="Z317" i="4"/>
  <c r="Y317" i="4"/>
  <c r="X317" i="4"/>
  <c r="W317" i="4"/>
  <c r="V317" i="4"/>
  <c r="U317" i="4"/>
  <c r="T317" i="4"/>
  <c r="S317" i="4"/>
  <c r="R317" i="4"/>
  <c r="Q317" i="4"/>
  <c r="P317" i="4"/>
  <c r="O317" i="4"/>
  <c r="N317" i="4"/>
  <c r="M317" i="4"/>
  <c r="L317" i="4"/>
  <c r="K317" i="4"/>
  <c r="J317" i="4"/>
  <c r="I317" i="4"/>
  <c r="H317" i="4"/>
  <c r="G317" i="4"/>
  <c r="F317" i="4"/>
  <c r="E317" i="4"/>
  <c r="D317" i="4"/>
  <c r="B317" i="4"/>
  <c r="BQ316" i="4"/>
  <c r="BP316" i="4"/>
  <c r="BO316" i="4"/>
  <c r="BN316" i="4"/>
  <c r="BM316" i="4"/>
  <c r="BL316" i="4"/>
  <c r="BK316" i="4"/>
  <c r="BJ316" i="4"/>
  <c r="BI316" i="4"/>
  <c r="BH316" i="4"/>
  <c r="BG316" i="4"/>
  <c r="BF316" i="4"/>
  <c r="BE316" i="4"/>
  <c r="BD316" i="4"/>
  <c r="BC316" i="4"/>
  <c r="BB316" i="4"/>
  <c r="BA316" i="4"/>
  <c r="AZ316" i="4"/>
  <c r="AY316" i="4"/>
  <c r="AX316" i="4"/>
  <c r="AW316" i="4"/>
  <c r="AV316" i="4"/>
  <c r="AU316" i="4"/>
  <c r="AT316" i="4"/>
  <c r="AS316" i="4"/>
  <c r="AR316" i="4"/>
  <c r="AQ316" i="4"/>
  <c r="AP316" i="4"/>
  <c r="AO316" i="4"/>
  <c r="AN316" i="4"/>
  <c r="AM316" i="4"/>
  <c r="AL316" i="4"/>
  <c r="AK316" i="4"/>
  <c r="AJ316" i="4"/>
  <c r="AI316" i="4"/>
  <c r="AH316" i="4"/>
  <c r="AG316" i="4"/>
  <c r="AF316" i="4"/>
  <c r="AE316" i="4"/>
  <c r="AD316" i="4"/>
  <c r="AC316" i="4"/>
  <c r="AB316" i="4"/>
  <c r="AA316" i="4"/>
  <c r="Z316" i="4"/>
  <c r="Y316" i="4"/>
  <c r="X316" i="4"/>
  <c r="W316" i="4"/>
  <c r="V316" i="4"/>
  <c r="U316" i="4"/>
  <c r="T316" i="4"/>
  <c r="S316" i="4"/>
  <c r="R316" i="4"/>
  <c r="Q316" i="4"/>
  <c r="P316" i="4"/>
  <c r="O316" i="4"/>
  <c r="N316" i="4"/>
  <c r="M316" i="4"/>
  <c r="L316" i="4"/>
  <c r="K316" i="4"/>
  <c r="J316" i="4"/>
  <c r="I316" i="4"/>
  <c r="H316" i="4"/>
  <c r="G316" i="4"/>
  <c r="F316" i="4"/>
  <c r="E316" i="4"/>
  <c r="D316" i="4"/>
  <c r="B316" i="4"/>
  <c r="BQ315" i="4"/>
  <c r="BP315" i="4"/>
  <c r="BO315" i="4"/>
  <c r="BN315" i="4"/>
  <c r="BM315" i="4"/>
  <c r="BL315" i="4"/>
  <c r="BK315" i="4"/>
  <c r="BJ315" i="4"/>
  <c r="BI315" i="4"/>
  <c r="BH315" i="4"/>
  <c r="BG315" i="4"/>
  <c r="BF315" i="4"/>
  <c r="BE315" i="4"/>
  <c r="BD315" i="4"/>
  <c r="BC315" i="4"/>
  <c r="BB315" i="4"/>
  <c r="BA315" i="4"/>
  <c r="AZ315" i="4"/>
  <c r="AY315" i="4"/>
  <c r="AX315" i="4"/>
  <c r="AW315" i="4"/>
  <c r="AV315" i="4"/>
  <c r="AU315" i="4"/>
  <c r="AT315" i="4"/>
  <c r="AS315" i="4"/>
  <c r="AR315" i="4"/>
  <c r="AQ315" i="4"/>
  <c r="AP315" i="4"/>
  <c r="AO315" i="4"/>
  <c r="AN315" i="4"/>
  <c r="AM315" i="4"/>
  <c r="AL315" i="4"/>
  <c r="AK315" i="4"/>
  <c r="AJ315" i="4"/>
  <c r="AI315" i="4"/>
  <c r="AH315" i="4"/>
  <c r="AG315" i="4"/>
  <c r="AF315" i="4"/>
  <c r="AE315" i="4"/>
  <c r="AD315" i="4"/>
  <c r="AC315" i="4"/>
  <c r="AB315" i="4"/>
  <c r="AA315" i="4"/>
  <c r="Z315" i="4"/>
  <c r="Y315" i="4"/>
  <c r="X315" i="4"/>
  <c r="W315" i="4"/>
  <c r="V315" i="4"/>
  <c r="U315" i="4"/>
  <c r="T315" i="4"/>
  <c r="S315" i="4"/>
  <c r="R315" i="4"/>
  <c r="Q315" i="4"/>
  <c r="P315" i="4"/>
  <c r="O315" i="4"/>
  <c r="N315" i="4"/>
  <c r="M315" i="4"/>
  <c r="L315" i="4"/>
  <c r="K315" i="4"/>
  <c r="J315" i="4"/>
  <c r="I315" i="4"/>
  <c r="H315" i="4"/>
  <c r="G315" i="4"/>
  <c r="F315" i="4"/>
  <c r="E315" i="4"/>
  <c r="D315" i="4"/>
  <c r="B315" i="4"/>
  <c r="BQ330" i="2"/>
  <c r="BP330" i="2"/>
  <c r="BO330" i="2"/>
  <c r="BN330" i="2"/>
  <c r="BM330" i="2"/>
  <c r="BL330" i="2"/>
  <c r="BK330" i="2"/>
  <c r="BJ330" i="2"/>
  <c r="BI330" i="2"/>
  <c r="BH330" i="2"/>
  <c r="BG330" i="2"/>
  <c r="BF330" i="2"/>
  <c r="BE330" i="2"/>
  <c r="BD330" i="2"/>
  <c r="BC330" i="2"/>
  <c r="BB330" i="2"/>
  <c r="BA330" i="2"/>
  <c r="AZ330" i="2"/>
  <c r="AY330" i="2"/>
  <c r="AX330" i="2"/>
  <c r="AW330" i="2"/>
  <c r="AV330" i="2"/>
  <c r="AU330" i="2"/>
  <c r="AT330" i="2"/>
  <c r="AS330" i="2"/>
  <c r="AR330" i="2"/>
  <c r="AQ330" i="2"/>
  <c r="AP330" i="2"/>
  <c r="AO330" i="2"/>
  <c r="AN330" i="2"/>
  <c r="AM330" i="2"/>
  <c r="AL330" i="2"/>
  <c r="AK330" i="2"/>
  <c r="AJ330" i="2"/>
  <c r="AI330" i="2"/>
  <c r="AH330" i="2"/>
  <c r="AG330" i="2"/>
  <c r="AF330" i="2"/>
  <c r="AE330" i="2"/>
  <c r="AD330" i="2"/>
  <c r="AC330" i="2"/>
  <c r="AB330" i="2"/>
  <c r="AA330" i="2"/>
  <c r="Z330" i="2"/>
  <c r="Y330" i="2"/>
  <c r="X330" i="2"/>
  <c r="W330" i="2"/>
  <c r="V330" i="2"/>
  <c r="U330" i="2"/>
  <c r="T330" i="2"/>
  <c r="S330" i="2"/>
  <c r="R330" i="2"/>
  <c r="Q330" i="2"/>
  <c r="P330" i="2"/>
  <c r="O330" i="2"/>
  <c r="N330" i="2"/>
  <c r="M330" i="2"/>
  <c r="L330" i="2"/>
  <c r="K330" i="2"/>
  <c r="J330" i="2"/>
  <c r="I330" i="2"/>
  <c r="H330" i="2"/>
  <c r="G330" i="2"/>
  <c r="F330" i="2"/>
  <c r="E330" i="2"/>
  <c r="D330" i="2"/>
  <c r="B330" i="2"/>
  <c r="A330" i="2" s="1"/>
  <c r="BQ329" i="2"/>
  <c r="BP329" i="2"/>
  <c r="BO329" i="2"/>
  <c r="BN329" i="2"/>
  <c r="BM329" i="2"/>
  <c r="BL329" i="2"/>
  <c r="BK329" i="2"/>
  <c r="BJ329" i="2"/>
  <c r="BI329" i="2"/>
  <c r="BH329" i="2"/>
  <c r="BG329" i="2"/>
  <c r="BF329" i="2"/>
  <c r="BE329" i="2"/>
  <c r="BD329" i="2"/>
  <c r="BC329" i="2"/>
  <c r="BB329" i="2"/>
  <c r="BA329" i="2"/>
  <c r="AZ329" i="2"/>
  <c r="AY329" i="2"/>
  <c r="AX329" i="2"/>
  <c r="AW329" i="2"/>
  <c r="AV329" i="2"/>
  <c r="AU329" i="2"/>
  <c r="AT329" i="2"/>
  <c r="AS329" i="2"/>
  <c r="AR329" i="2"/>
  <c r="AQ329" i="2"/>
  <c r="AP329" i="2"/>
  <c r="AO329" i="2"/>
  <c r="AN329" i="2"/>
  <c r="AM329" i="2"/>
  <c r="AL329" i="2"/>
  <c r="AK329" i="2"/>
  <c r="AJ329" i="2"/>
  <c r="AI329" i="2"/>
  <c r="AH329" i="2"/>
  <c r="AG329" i="2"/>
  <c r="AF329" i="2"/>
  <c r="AE329" i="2"/>
  <c r="AD329" i="2"/>
  <c r="AC329" i="2"/>
  <c r="AB329" i="2"/>
  <c r="AA329" i="2"/>
  <c r="Z329" i="2"/>
  <c r="Y329" i="2"/>
  <c r="X329" i="2"/>
  <c r="W329" i="2"/>
  <c r="V329" i="2"/>
  <c r="U329" i="2"/>
  <c r="T329" i="2"/>
  <c r="S329" i="2"/>
  <c r="R329" i="2"/>
  <c r="Q329" i="2"/>
  <c r="P329" i="2"/>
  <c r="O329" i="2"/>
  <c r="N329" i="2"/>
  <c r="M329" i="2"/>
  <c r="L329" i="2"/>
  <c r="K329" i="2"/>
  <c r="J329" i="2"/>
  <c r="I329" i="2"/>
  <c r="H329" i="2"/>
  <c r="G329" i="2"/>
  <c r="F329" i="2"/>
  <c r="E329" i="2"/>
  <c r="D329" i="2"/>
  <c r="B329" i="2"/>
  <c r="A329" i="2" s="1"/>
  <c r="BQ328" i="2"/>
  <c r="BP328" i="2"/>
  <c r="BO328" i="2"/>
  <c r="BN328" i="2"/>
  <c r="BM328" i="2"/>
  <c r="BL328" i="2"/>
  <c r="BK328" i="2"/>
  <c r="BJ328" i="2"/>
  <c r="BI328" i="2"/>
  <c r="BH328" i="2"/>
  <c r="BG328" i="2"/>
  <c r="BF328" i="2"/>
  <c r="BE328" i="2"/>
  <c r="BD328" i="2"/>
  <c r="BC328" i="2"/>
  <c r="BB328" i="2"/>
  <c r="BA328" i="2"/>
  <c r="AZ328" i="2"/>
  <c r="AY328" i="2"/>
  <c r="AX328" i="2"/>
  <c r="AW328" i="2"/>
  <c r="AV328" i="2"/>
  <c r="AU328" i="2"/>
  <c r="AT328" i="2"/>
  <c r="AS328" i="2"/>
  <c r="AR328" i="2"/>
  <c r="AQ328" i="2"/>
  <c r="AP328" i="2"/>
  <c r="AO328" i="2"/>
  <c r="AN328" i="2"/>
  <c r="AM328" i="2"/>
  <c r="AL328" i="2"/>
  <c r="AK328" i="2"/>
  <c r="AJ328" i="2"/>
  <c r="AI328" i="2"/>
  <c r="AH328" i="2"/>
  <c r="AG328" i="2"/>
  <c r="AF328" i="2"/>
  <c r="AE328" i="2"/>
  <c r="AD328" i="2"/>
  <c r="AC328" i="2"/>
  <c r="AB328" i="2"/>
  <c r="AA328" i="2"/>
  <c r="Z328" i="2"/>
  <c r="Y328" i="2"/>
  <c r="X328" i="2"/>
  <c r="W328" i="2"/>
  <c r="V328" i="2"/>
  <c r="U328" i="2"/>
  <c r="T328" i="2"/>
  <c r="S328" i="2"/>
  <c r="R328" i="2"/>
  <c r="Q328" i="2"/>
  <c r="P328" i="2"/>
  <c r="O328" i="2"/>
  <c r="N328" i="2"/>
  <c r="M328" i="2"/>
  <c r="L328" i="2"/>
  <c r="K328" i="2"/>
  <c r="J328" i="2"/>
  <c r="I328" i="2"/>
  <c r="H328" i="2"/>
  <c r="G328" i="2"/>
  <c r="F328" i="2"/>
  <c r="E328" i="2"/>
  <c r="D328" i="2"/>
  <c r="B328" i="2"/>
  <c r="A328" i="2" s="1"/>
  <c r="BQ327" i="2"/>
  <c r="BP327" i="2"/>
  <c r="BO327" i="2"/>
  <c r="BN327" i="2"/>
  <c r="BM327" i="2"/>
  <c r="BL327" i="2"/>
  <c r="BK327" i="2"/>
  <c r="BJ327" i="2"/>
  <c r="BI327" i="2"/>
  <c r="BH327" i="2"/>
  <c r="BG327" i="2"/>
  <c r="BF327" i="2"/>
  <c r="BE327" i="2"/>
  <c r="BD327" i="2"/>
  <c r="BC327" i="2"/>
  <c r="BB327" i="2"/>
  <c r="BA327" i="2"/>
  <c r="AZ327" i="2"/>
  <c r="AY327" i="2"/>
  <c r="AX327" i="2"/>
  <c r="AW327" i="2"/>
  <c r="AV327" i="2"/>
  <c r="AU327" i="2"/>
  <c r="AT327" i="2"/>
  <c r="AS327" i="2"/>
  <c r="AR327" i="2"/>
  <c r="AQ327" i="2"/>
  <c r="AP327" i="2"/>
  <c r="AO327" i="2"/>
  <c r="AN327" i="2"/>
  <c r="AM327" i="2"/>
  <c r="AL327" i="2"/>
  <c r="AK327" i="2"/>
  <c r="AJ327" i="2"/>
  <c r="AI327" i="2"/>
  <c r="AH327" i="2"/>
  <c r="AG327" i="2"/>
  <c r="AF327" i="2"/>
  <c r="AE327" i="2"/>
  <c r="AD327" i="2"/>
  <c r="AC327" i="2"/>
  <c r="AB327" i="2"/>
  <c r="AA327" i="2"/>
  <c r="Z327" i="2"/>
  <c r="Y327" i="2"/>
  <c r="X327" i="2"/>
  <c r="W327" i="2"/>
  <c r="V327" i="2"/>
  <c r="U327" i="2"/>
  <c r="T327" i="2"/>
  <c r="S327" i="2"/>
  <c r="R327" i="2"/>
  <c r="Q327" i="2"/>
  <c r="P327" i="2"/>
  <c r="O327" i="2"/>
  <c r="N327" i="2"/>
  <c r="M327" i="2"/>
  <c r="L327" i="2"/>
  <c r="K327" i="2"/>
  <c r="J327" i="2"/>
  <c r="I327" i="2"/>
  <c r="H327" i="2"/>
  <c r="G327" i="2"/>
  <c r="F327" i="2"/>
  <c r="E327" i="2"/>
  <c r="D327" i="2"/>
  <c r="B327" i="2"/>
  <c r="A327" i="2" s="1"/>
  <c r="BQ326" i="2"/>
  <c r="BP326" i="2"/>
  <c r="BO326" i="2"/>
  <c r="BN326" i="2"/>
  <c r="BM326" i="2"/>
  <c r="BL326" i="2"/>
  <c r="BK326" i="2"/>
  <c r="BJ326" i="2"/>
  <c r="BI326" i="2"/>
  <c r="BH326" i="2"/>
  <c r="BG326" i="2"/>
  <c r="BF326" i="2"/>
  <c r="BE326" i="2"/>
  <c r="BD326" i="2"/>
  <c r="BC326" i="2"/>
  <c r="BB326" i="2"/>
  <c r="BA326" i="2"/>
  <c r="AZ326" i="2"/>
  <c r="AY326" i="2"/>
  <c r="AX326" i="2"/>
  <c r="AW326" i="2"/>
  <c r="AV326" i="2"/>
  <c r="AU326" i="2"/>
  <c r="AT326" i="2"/>
  <c r="AS326" i="2"/>
  <c r="AR326" i="2"/>
  <c r="AQ326" i="2"/>
  <c r="AP326" i="2"/>
  <c r="AO326" i="2"/>
  <c r="AN326" i="2"/>
  <c r="AM326" i="2"/>
  <c r="AL326" i="2"/>
  <c r="AK326" i="2"/>
  <c r="AJ326" i="2"/>
  <c r="AI326" i="2"/>
  <c r="AH326" i="2"/>
  <c r="AG326" i="2"/>
  <c r="AF326" i="2"/>
  <c r="AE326" i="2"/>
  <c r="AD326" i="2"/>
  <c r="AC326" i="2"/>
  <c r="AB326" i="2"/>
  <c r="AA326" i="2"/>
  <c r="Z326" i="2"/>
  <c r="Y326" i="2"/>
  <c r="X326" i="2"/>
  <c r="W326" i="2"/>
  <c r="V326" i="2"/>
  <c r="U326" i="2"/>
  <c r="T326" i="2"/>
  <c r="S326" i="2"/>
  <c r="R326" i="2"/>
  <c r="Q326" i="2"/>
  <c r="P326" i="2"/>
  <c r="O326" i="2"/>
  <c r="N326" i="2"/>
  <c r="M326" i="2"/>
  <c r="L326" i="2"/>
  <c r="K326" i="2"/>
  <c r="J326" i="2"/>
  <c r="I326" i="2"/>
  <c r="H326" i="2"/>
  <c r="G326" i="2"/>
  <c r="F326" i="2"/>
  <c r="E326" i="2"/>
  <c r="D326" i="2"/>
  <c r="B326" i="2"/>
  <c r="A326" i="2" s="1"/>
  <c r="BQ325" i="2"/>
  <c r="BP325" i="2"/>
  <c r="BO325" i="2"/>
  <c r="BN325" i="2"/>
  <c r="BM325" i="2"/>
  <c r="BL325" i="2"/>
  <c r="BK325" i="2"/>
  <c r="BJ325" i="2"/>
  <c r="BI325" i="2"/>
  <c r="BH325" i="2"/>
  <c r="BG325" i="2"/>
  <c r="BF325" i="2"/>
  <c r="BE325" i="2"/>
  <c r="BD325" i="2"/>
  <c r="BC325" i="2"/>
  <c r="BB325" i="2"/>
  <c r="BA325" i="2"/>
  <c r="AZ325" i="2"/>
  <c r="AY325" i="2"/>
  <c r="AX325" i="2"/>
  <c r="AW325" i="2"/>
  <c r="AV325" i="2"/>
  <c r="AU325" i="2"/>
  <c r="AT325" i="2"/>
  <c r="AS325" i="2"/>
  <c r="AR325" i="2"/>
  <c r="AQ325" i="2"/>
  <c r="AP325" i="2"/>
  <c r="AO325" i="2"/>
  <c r="AN325" i="2"/>
  <c r="AM325" i="2"/>
  <c r="AL325" i="2"/>
  <c r="AK325" i="2"/>
  <c r="AJ325" i="2"/>
  <c r="AI325" i="2"/>
  <c r="AH325" i="2"/>
  <c r="AG325" i="2"/>
  <c r="AF325" i="2"/>
  <c r="AE325" i="2"/>
  <c r="AD325" i="2"/>
  <c r="AC325" i="2"/>
  <c r="AB325" i="2"/>
  <c r="AA325" i="2"/>
  <c r="Z325" i="2"/>
  <c r="Y325" i="2"/>
  <c r="X325" i="2"/>
  <c r="W325" i="2"/>
  <c r="V325" i="2"/>
  <c r="U325" i="2"/>
  <c r="T325" i="2"/>
  <c r="S325" i="2"/>
  <c r="R325" i="2"/>
  <c r="Q325" i="2"/>
  <c r="P325" i="2"/>
  <c r="O325" i="2"/>
  <c r="N325" i="2"/>
  <c r="M325" i="2"/>
  <c r="L325" i="2"/>
  <c r="K325" i="2"/>
  <c r="J325" i="2"/>
  <c r="I325" i="2"/>
  <c r="H325" i="2"/>
  <c r="G325" i="2"/>
  <c r="F325" i="2"/>
  <c r="E325" i="2"/>
  <c r="D325" i="2"/>
  <c r="B325" i="2"/>
  <c r="BQ324" i="2"/>
  <c r="BP324" i="2"/>
  <c r="BO324" i="2"/>
  <c r="BN324" i="2"/>
  <c r="BM324" i="2"/>
  <c r="BL324" i="2"/>
  <c r="BK324" i="2"/>
  <c r="BJ324" i="2"/>
  <c r="BI324" i="2"/>
  <c r="BH324" i="2"/>
  <c r="BG324" i="2"/>
  <c r="BF324" i="2"/>
  <c r="BE324" i="2"/>
  <c r="BD324" i="2"/>
  <c r="BC324" i="2"/>
  <c r="BB324" i="2"/>
  <c r="BA324" i="2"/>
  <c r="AZ324" i="2"/>
  <c r="AY324" i="2"/>
  <c r="AX324" i="2"/>
  <c r="AW324" i="2"/>
  <c r="AV324" i="2"/>
  <c r="AU324" i="2"/>
  <c r="AT324" i="2"/>
  <c r="AS324" i="2"/>
  <c r="AR324" i="2"/>
  <c r="AQ324" i="2"/>
  <c r="AP324" i="2"/>
  <c r="AO324" i="2"/>
  <c r="AN324" i="2"/>
  <c r="AM324" i="2"/>
  <c r="AL324" i="2"/>
  <c r="AK324" i="2"/>
  <c r="AJ324" i="2"/>
  <c r="AI324" i="2"/>
  <c r="AH324" i="2"/>
  <c r="AG324" i="2"/>
  <c r="AF324" i="2"/>
  <c r="AE324" i="2"/>
  <c r="AD324" i="2"/>
  <c r="AC324" i="2"/>
  <c r="AB324" i="2"/>
  <c r="AA324" i="2"/>
  <c r="Z324" i="2"/>
  <c r="Y324" i="2"/>
  <c r="X324" i="2"/>
  <c r="W324" i="2"/>
  <c r="V324" i="2"/>
  <c r="U324" i="2"/>
  <c r="T324" i="2"/>
  <c r="S324" i="2"/>
  <c r="R324" i="2"/>
  <c r="Q324" i="2"/>
  <c r="P324" i="2"/>
  <c r="O324" i="2"/>
  <c r="N324" i="2"/>
  <c r="M324" i="2"/>
  <c r="L324" i="2"/>
  <c r="K324" i="2"/>
  <c r="J324" i="2"/>
  <c r="I324" i="2"/>
  <c r="H324" i="2"/>
  <c r="G324" i="2"/>
  <c r="F324" i="2"/>
  <c r="E324" i="2"/>
  <c r="D324" i="2"/>
  <c r="B324" i="2"/>
  <c r="BQ323" i="2"/>
  <c r="BP323" i="2"/>
  <c r="BO323" i="2"/>
  <c r="BN323" i="2"/>
  <c r="BM323" i="2"/>
  <c r="BL323" i="2"/>
  <c r="BK323" i="2"/>
  <c r="BJ323" i="2"/>
  <c r="BI323" i="2"/>
  <c r="BH323" i="2"/>
  <c r="BG323" i="2"/>
  <c r="BF323" i="2"/>
  <c r="BE323" i="2"/>
  <c r="BD323" i="2"/>
  <c r="BC323" i="2"/>
  <c r="BB323" i="2"/>
  <c r="BA323" i="2"/>
  <c r="AZ323" i="2"/>
  <c r="AY323" i="2"/>
  <c r="AX323" i="2"/>
  <c r="AW323" i="2"/>
  <c r="AV323" i="2"/>
  <c r="AU323" i="2"/>
  <c r="AT323" i="2"/>
  <c r="AS323" i="2"/>
  <c r="AR323" i="2"/>
  <c r="AQ323" i="2"/>
  <c r="AP323" i="2"/>
  <c r="AO323" i="2"/>
  <c r="AN323" i="2"/>
  <c r="AM323" i="2"/>
  <c r="AL323" i="2"/>
  <c r="AK323" i="2"/>
  <c r="AJ323" i="2"/>
  <c r="AI323" i="2"/>
  <c r="AH323" i="2"/>
  <c r="AG323" i="2"/>
  <c r="AF323" i="2"/>
  <c r="AE323" i="2"/>
  <c r="AD323" i="2"/>
  <c r="AC323" i="2"/>
  <c r="AB323" i="2"/>
  <c r="AA323" i="2"/>
  <c r="Z323" i="2"/>
  <c r="Y323" i="2"/>
  <c r="X323" i="2"/>
  <c r="W323" i="2"/>
  <c r="V323" i="2"/>
  <c r="U323" i="2"/>
  <c r="T323" i="2"/>
  <c r="S323" i="2"/>
  <c r="R323" i="2"/>
  <c r="Q323" i="2"/>
  <c r="P323" i="2"/>
  <c r="O323" i="2"/>
  <c r="N323" i="2"/>
  <c r="M323" i="2"/>
  <c r="L323" i="2"/>
  <c r="K323" i="2"/>
  <c r="J323" i="2"/>
  <c r="I323" i="2"/>
  <c r="H323" i="2"/>
  <c r="G323" i="2"/>
  <c r="F323" i="2"/>
  <c r="E323" i="2"/>
  <c r="D323" i="2"/>
  <c r="B323" i="2"/>
  <c r="BQ322" i="2"/>
  <c r="BP322" i="2"/>
  <c r="BO322" i="2"/>
  <c r="BN322" i="2"/>
  <c r="BM322" i="2"/>
  <c r="BL322" i="2"/>
  <c r="BK322" i="2"/>
  <c r="BJ322" i="2"/>
  <c r="BI322" i="2"/>
  <c r="BH322" i="2"/>
  <c r="BG322" i="2"/>
  <c r="BF322" i="2"/>
  <c r="BE322" i="2"/>
  <c r="BD322" i="2"/>
  <c r="BC322" i="2"/>
  <c r="BB322" i="2"/>
  <c r="BA322" i="2"/>
  <c r="AZ322" i="2"/>
  <c r="AY322" i="2"/>
  <c r="AX322" i="2"/>
  <c r="AW322" i="2"/>
  <c r="AV322" i="2"/>
  <c r="AU322" i="2"/>
  <c r="AT322" i="2"/>
  <c r="AS322" i="2"/>
  <c r="AR322" i="2"/>
  <c r="AQ322" i="2"/>
  <c r="AP322" i="2"/>
  <c r="AO322" i="2"/>
  <c r="AN322" i="2"/>
  <c r="AM322" i="2"/>
  <c r="AL322" i="2"/>
  <c r="AK322" i="2"/>
  <c r="AJ322" i="2"/>
  <c r="AI322" i="2"/>
  <c r="AH322" i="2"/>
  <c r="AG322" i="2"/>
  <c r="AF322" i="2"/>
  <c r="AE322" i="2"/>
  <c r="AD322" i="2"/>
  <c r="AC322" i="2"/>
  <c r="AB322" i="2"/>
  <c r="AA322" i="2"/>
  <c r="Z322" i="2"/>
  <c r="Y322" i="2"/>
  <c r="X322" i="2"/>
  <c r="W322" i="2"/>
  <c r="V322" i="2"/>
  <c r="U322" i="2"/>
  <c r="T322" i="2"/>
  <c r="S322" i="2"/>
  <c r="R322" i="2"/>
  <c r="Q322" i="2"/>
  <c r="P322" i="2"/>
  <c r="O322" i="2"/>
  <c r="N322" i="2"/>
  <c r="M322" i="2"/>
  <c r="L322" i="2"/>
  <c r="K322" i="2"/>
  <c r="J322" i="2"/>
  <c r="I322" i="2"/>
  <c r="H322" i="2"/>
  <c r="G322" i="2"/>
  <c r="F322" i="2"/>
  <c r="E322" i="2"/>
  <c r="D322" i="2"/>
  <c r="B322" i="2"/>
  <c r="BQ321" i="2"/>
  <c r="BP321" i="2"/>
  <c r="BO321" i="2"/>
  <c r="BN321" i="2"/>
  <c r="BM321" i="2"/>
  <c r="BL321" i="2"/>
  <c r="BK321" i="2"/>
  <c r="BJ321" i="2"/>
  <c r="BI321" i="2"/>
  <c r="BH321" i="2"/>
  <c r="BG321" i="2"/>
  <c r="BF321" i="2"/>
  <c r="BE321" i="2"/>
  <c r="BD321" i="2"/>
  <c r="BC321" i="2"/>
  <c r="BB321" i="2"/>
  <c r="BA321" i="2"/>
  <c r="AZ321" i="2"/>
  <c r="AY321" i="2"/>
  <c r="AX321" i="2"/>
  <c r="AW321" i="2"/>
  <c r="AV321" i="2"/>
  <c r="AU321" i="2"/>
  <c r="AT321" i="2"/>
  <c r="AS321" i="2"/>
  <c r="AR321" i="2"/>
  <c r="AQ321" i="2"/>
  <c r="AP321" i="2"/>
  <c r="AO321" i="2"/>
  <c r="AN321" i="2"/>
  <c r="AM321" i="2"/>
  <c r="AL321" i="2"/>
  <c r="AK321" i="2"/>
  <c r="AJ321" i="2"/>
  <c r="AI321" i="2"/>
  <c r="AH321" i="2"/>
  <c r="AG321" i="2"/>
  <c r="AF321" i="2"/>
  <c r="AE321" i="2"/>
  <c r="AD321" i="2"/>
  <c r="AC321" i="2"/>
  <c r="AB321" i="2"/>
  <c r="AA321" i="2"/>
  <c r="Z321" i="2"/>
  <c r="Y321" i="2"/>
  <c r="X321" i="2"/>
  <c r="W321" i="2"/>
  <c r="V321" i="2"/>
  <c r="U321" i="2"/>
  <c r="T321" i="2"/>
  <c r="S321" i="2"/>
  <c r="R321" i="2"/>
  <c r="Q321" i="2"/>
  <c r="P321" i="2"/>
  <c r="O321" i="2"/>
  <c r="N321" i="2"/>
  <c r="M321" i="2"/>
  <c r="L321" i="2"/>
  <c r="K321" i="2"/>
  <c r="J321" i="2"/>
  <c r="I321" i="2"/>
  <c r="H321" i="2"/>
  <c r="G321" i="2"/>
  <c r="F321" i="2"/>
  <c r="E321" i="2"/>
  <c r="D321" i="2"/>
  <c r="B321" i="2"/>
  <c r="BQ320" i="2"/>
  <c r="BP320" i="2"/>
  <c r="BO320" i="2"/>
  <c r="BN320" i="2"/>
  <c r="BM320" i="2"/>
  <c r="BL320" i="2"/>
  <c r="BK320" i="2"/>
  <c r="BJ320" i="2"/>
  <c r="BI320" i="2"/>
  <c r="BH320" i="2"/>
  <c r="BG320" i="2"/>
  <c r="BF320" i="2"/>
  <c r="BE320" i="2"/>
  <c r="BD320" i="2"/>
  <c r="BC320" i="2"/>
  <c r="BB320" i="2"/>
  <c r="BA320" i="2"/>
  <c r="AZ320" i="2"/>
  <c r="AY320" i="2"/>
  <c r="AX320" i="2"/>
  <c r="AW320" i="2"/>
  <c r="AV320" i="2"/>
  <c r="AU320" i="2"/>
  <c r="AT320" i="2"/>
  <c r="AS320" i="2"/>
  <c r="AR320" i="2"/>
  <c r="AQ320" i="2"/>
  <c r="AP320" i="2"/>
  <c r="AO320" i="2"/>
  <c r="AN320" i="2"/>
  <c r="AM320" i="2"/>
  <c r="AL320" i="2"/>
  <c r="AK320" i="2"/>
  <c r="AJ320" i="2"/>
  <c r="AI320" i="2"/>
  <c r="AH320" i="2"/>
  <c r="AG320" i="2"/>
  <c r="AF320" i="2"/>
  <c r="AE320" i="2"/>
  <c r="AD320" i="2"/>
  <c r="AC320" i="2"/>
  <c r="AB320" i="2"/>
  <c r="AA320" i="2"/>
  <c r="Z320" i="2"/>
  <c r="Y320" i="2"/>
  <c r="X320" i="2"/>
  <c r="W320" i="2"/>
  <c r="V320" i="2"/>
  <c r="U320" i="2"/>
  <c r="T320" i="2"/>
  <c r="S320" i="2"/>
  <c r="R320" i="2"/>
  <c r="Q320" i="2"/>
  <c r="P320" i="2"/>
  <c r="O320" i="2"/>
  <c r="N320" i="2"/>
  <c r="M320" i="2"/>
  <c r="L320" i="2"/>
  <c r="K320" i="2"/>
  <c r="J320" i="2"/>
  <c r="I320" i="2"/>
  <c r="H320" i="2"/>
  <c r="G320" i="2"/>
  <c r="F320" i="2"/>
  <c r="E320" i="2"/>
  <c r="D320" i="2"/>
  <c r="B320" i="2"/>
  <c r="BQ319" i="2"/>
  <c r="BP319" i="2"/>
  <c r="BO319" i="2"/>
  <c r="BN319" i="2"/>
  <c r="BM319" i="2"/>
  <c r="BL319" i="2"/>
  <c r="BK319" i="2"/>
  <c r="BJ319" i="2"/>
  <c r="BI319" i="2"/>
  <c r="BH319" i="2"/>
  <c r="BG319" i="2"/>
  <c r="BF319" i="2"/>
  <c r="BE319" i="2"/>
  <c r="BD319" i="2"/>
  <c r="BC319" i="2"/>
  <c r="BB319" i="2"/>
  <c r="BA319" i="2"/>
  <c r="AZ319" i="2"/>
  <c r="AY319" i="2"/>
  <c r="AX319" i="2"/>
  <c r="AW319" i="2"/>
  <c r="AV319" i="2"/>
  <c r="AU319" i="2"/>
  <c r="AT319" i="2"/>
  <c r="AS319" i="2"/>
  <c r="AR319" i="2"/>
  <c r="AQ319" i="2"/>
  <c r="AP319" i="2"/>
  <c r="AO319" i="2"/>
  <c r="AN319" i="2"/>
  <c r="AM319" i="2"/>
  <c r="AL319" i="2"/>
  <c r="AK319" i="2"/>
  <c r="AJ319" i="2"/>
  <c r="AI319" i="2"/>
  <c r="AH319" i="2"/>
  <c r="AG319" i="2"/>
  <c r="AF319" i="2"/>
  <c r="AE319" i="2"/>
  <c r="AD319" i="2"/>
  <c r="AC319" i="2"/>
  <c r="AB319" i="2"/>
  <c r="AA319" i="2"/>
  <c r="Z319" i="2"/>
  <c r="Y319" i="2"/>
  <c r="X319" i="2"/>
  <c r="W319" i="2"/>
  <c r="V319" i="2"/>
  <c r="U319" i="2"/>
  <c r="T319" i="2"/>
  <c r="S319" i="2"/>
  <c r="R319" i="2"/>
  <c r="Q319" i="2"/>
  <c r="P319" i="2"/>
  <c r="O319" i="2"/>
  <c r="N319" i="2"/>
  <c r="M319" i="2"/>
  <c r="L319" i="2"/>
  <c r="K319" i="2"/>
  <c r="J319" i="2"/>
  <c r="I319" i="2"/>
  <c r="H319" i="2"/>
  <c r="G319" i="2"/>
  <c r="F319" i="2"/>
  <c r="E319" i="2"/>
  <c r="D319" i="2"/>
  <c r="B319" i="2"/>
  <c r="BQ318" i="2"/>
  <c r="BP318" i="2"/>
  <c r="BO318" i="2"/>
  <c r="BN318" i="2"/>
  <c r="BM318" i="2"/>
  <c r="BL318" i="2"/>
  <c r="BK318" i="2"/>
  <c r="BJ318" i="2"/>
  <c r="BI318" i="2"/>
  <c r="BH318" i="2"/>
  <c r="BG318" i="2"/>
  <c r="BF318" i="2"/>
  <c r="BE318" i="2"/>
  <c r="BD318" i="2"/>
  <c r="BC318" i="2"/>
  <c r="BB318" i="2"/>
  <c r="BA318" i="2"/>
  <c r="AZ318" i="2"/>
  <c r="AY318" i="2"/>
  <c r="AX318" i="2"/>
  <c r="AW318" i="2"/>
  <c r="AV318" i="2"/>
  <c r="AU318" i="2"/>
  <c r="AT318" i="2"/>
  <c r="AS318" i="2"/>
  <c r="AR318" i="2"/>
  <c r="AQ318" i="2"/>
  <c r="AP318" i="2"/>
  <c r="AO318" i="2"/>
  <c r="AN318" i="2"/>
  <c r="AM318" i="2"/>
  <c r="AL318" i="2"/>
  <c r="AK318" i="2"/>
  <c r="AJ318" i="2"/>
  <c r="AI318" i="2"/>
  <c r="AH318" i="2"/>
  <c r="AG318" i="2"/>
  <c r="AF318" i="2"/>
  <c r="AE318" i="2"/>
  <c r="AD318" i="2"/>
  <c r="AC318" i="2"/>
  <c r="AB318" i="2"/>
  <c r="AA318" i="2"/>
  <c r="Z318" i="2"/>
  <c r="Y318" i="2"/>
  <c r="X318" i="2"/>
  <c r="W318" i="2"/>
  <c r="V318" i="2"/>
  <c r="U318" i="2"/>
  <c r="T318" i="2"/>
  <c r="S318" i="2"/>
  <c r="R318" i="2"/>
  <c r="Q318" i="2"/>
  <c r="P318" i="2"/>
  <c r="O318" i="2"/>
  <c r="N318" i="2"/>
  <c r="M318" i="2"/>
  <c r="L318" i="2"/>
  <c r="K318" i="2"/>
  <c r="J318" i="2"/>
  <c r="I318" i="2"/>
  <c r="H318" i="2"/>
  <c r="G318" i="2"/>
  <c r="F318" i="2"/>
  <c r="E318" i="2"/>
  <c r="D318" i="2"/>
  <c r="B318" i="2"/>
  <c r="BQ317" i="2"/>
  <c r="BP317" i="2"/>
  <c r="BO317" i="2"/>
  <c r="BN317" i="2"/>
  <c r="BM317" i="2"/>
  <c r="BL317" i="2"/>
  <c r="BK317" i="2"/>
  <c r="BJ317" i="2"/>
  <c r="BI317" i="2"/>
  <c r="BH317" i="2"/>
  <c r="BG317" i="2"/>
  <c r="BF317" i="2"/>
  <c r="BE317" i="2"/>
  <c r="BD317" i="2"/>
  <c r="BC317" i="2"/>
  <c r="BB317" i="2"/>
  <c r="BA317" i="2"/>
  <c r="AZ317" i="2"/>
  <c r="AY317" i="2"/>
  <c r="AX317" i="2"/>
  <c r="AW317" i="2"/>
  <c r="AV317" i="2"/>
  <c r="AU317" i="2"/>
  <c r="AT317" i="2"/>
  <c r="AS317" i="2"/>
  <c r="AR317" i="2"/>
  <c r="AQ317" i="2"/>
  <c r="AP317" i="2"/>
  <c r="AO317" i="2"/>
  <c r="AN317" i="2"/>
  <c r="AM317" i="2"/>
  <c r="AL317" i="2"/>
  <c r="AK317" i="2"/>
  <c r="AJ317" i="2"/>
  <c r="AI317" i="2"/>
  <c r="AH317" i="2"/>
  <c r="AG317" i="2"/>
  <c r="AF317" i="2"/>
  <c r="AE317" i="2"/>
  <c r="AD317" i="2"/>
  <c r="AC317" i="2"/>
  <c r="AB317" i="2"/>
  <c r="AA317" i="2"/>
  <c r="Z317" i="2"/>
  <c r="Y317" i="2"/>
  <c r="X317" i="2"/>
  <c r="W317" i="2"/>
  <c r="V317" i="2"/>
  <c r="U317" i="2"/>
  <c r="T317" i="2"/>
  <c r="S317" i="2"/>
  <c r="R317" i="2"/>
  <c r="Q317" i="2"/>
  <c r="P317" i="2"/>
  <c r="O317" i="2"/>
  <c r="N317" i="2"/>
  <c r="M317" i="2"/>
  <c r="L317" i="2"/>
  <c r="K317" i="2"/>
  <c r="J317" i="2"/>
  <c r="I317" i="2"/>
  <c r="H317" i="2"/>
  <c r="G317" i="2"/>
  <c r="F317" i="2"/>
  <c r="E317" i="2"/>
  <c r="D317" i="2"/>
  <c r="B317" i="2"/>
  <c r="BQ316" i="2"/>
  <c r="BP316" i="2"/>
  <c r="BO316" i="2"/>
  <c r="BN316" i="2"/>
  <c r="BM316" i="2"/>
  <c r="BL316" i="2"/>
  <c r="BK316" i="2"/>
  <c r="BJ316" i="2"/>
  <c r="BI316" i="2"/>
  <c r="BH316" i="2"/>
  <c r="BG316" i="2"/>
  <c r="BF316" i="2"/>
  <c r="BE316" i="2"/>
  <c r="BD316" i="2"/>
  <c r="BC316" i="2"/>
  <c r="BB316" i="2"/>
  <c r="BA316" i="2"/>
  <c r="AZ316" i="2"/>
  <c r="AY316" i="2"/>
  <c r="AX316" i="2"/>
  <c r="AW316" i="2"/>
  <c r="AV316" i="2"/>
  <c r="AU316" i="2"/>
  <c r="AT316" i="2"/>
  <c r="AS316" i="2"/>
  <c r="AR316" i="2"/>
  <c r="AQ316" i="2"/>
  <c r="AP316" i="2"/>
  <c r="AO316" i="2"/>
  <c r="AN316" i="2"/>
  <c r="AM316" i="2"/>
  <c r="AL316" i="2"/>
  <c r="AK316" i="2"/>
  <c r="AJ316" i="2"/>
  <c r="AI316" i="2"/>
  <c r="AH316" i="2"/>
  <c r="AG316" i="2"/>
  <c r="AF316" i="2"/>
  <c r="AE316" i="2"/>
  <c r="AD316" i="2"/>
  <c r="AC316" i="2"/>
  <c r="AB316" i="2"/>
  <c r="AA316" i="2"/>
  <c r="Z316" i="2"/>
  <c r="Y316" i="2"/>
  <c r="X316" i="2"/>
  <c r="W316" i="2"/>
  <c r="V316" i="2"/>
  <c r="U316" i="2"/>
  <c r="T316" i="2"/>
  <c r="S316" i="2"/>
  <c r="R316" i="2"/>
  <c r="Q316" i="2"/>
  <c r="P316" i="2"/>
  <c r="O316" i="2"/>
  <c r="N316" i="2"/>
  <c r="M316" i="2"/>
  <c r="L316" i="2"/>
  <c r="K316" i="2"/>
  <c r="J316" i="2"/>
  <c r="I316" i="2"/>
  <c r="H316" i="2"/>
  <c r="G316" i="2"/>
  <c r="F316" i="2"/>
  <c r="E316" i="2"/>
  <c r="D316" i="2"/>
  <c r="B316" i="2"/>
  <c r="B144" i="2"/>
  <c r="B143" i="2"/>
  <c r="B142" i="2"/>
  <c r="A142" i="2" s="1"/>
  <c r="B141" i="2"/>
  <c r="B140" i="2"/>
  <c r="B139" i="2"/>
  <c r="B11" i="2"/>
  <c r="A11" i="2" s="1"/>
  <c r="L19" i="13"/>
  <c r="Q19" i="13" s="1"/>
  <c r="F19" i="13"/>
  <c r="K19" i="13" s="1"/>
  <c r="E19" i="13"/>
  <c r="D19" i="13"/>
  <c r="L18" i="13"/>
  <c r="Q18" i="13" s="1"/>
  <c r="F18" i="13"/>
  <c r="K18" i="13" s="1"/>
  <c r="E18" i="13"/>
  <c r="D18" i="13"/>
  <c r="L17" i="13"/>
  <c r="Q17" i="13" s="1"/>
  <c r="F17" i="13"/>
  <c r="E17" i="13"/>
  <c r="D17" i="13"/>
  <c r="L16" i="13"/>
  <c r="Q16" i="13" s="1"/>
  <c r="F16" i="13"/>
  <c r="E16" i="13"/>
  <c r="D16" i="13"/>
  <c r="L15" i="13"/>
  <c r="Q15" i="13" s="1"/>
  <c r="F15" i="13"/>
  <c r="E15" i="13"/>
  <c r="D15" i="13"/>
  <c r="L14" i="13"/>
  <c r="Q14" i="13" s="1"/>
  <c r="F14" i="13"/>
  <c r="E14" i="13"/>
  <c r="D14" i="13"/>
  <c r="L13" i="13"/>
  <c r="Q13" i="13" s="1"/>
  <c r="F13" i="13"/>
  <c r="E13" i="13"/>
  <c r="D13" i="13"/>
  <c r="L12" i="13"/>
  <c r="Q12" i="13" s="1"/>
  <c r="F12" i="13"/>
  <c r="E12" i="13"/>
  <c r="D12" i="13"/>
  <c r="Q11" i="13"/>
  <c r="Q10" i="13"/>
  <c r="Q9" i="13"/>
  <c r="Q8" i="13"/>
  <c r="Q7" i="13"/>
  <c r="Q6" i="13"/>
  <c r="Q5" i="13"/>
  <c r="L4" i="13"/>
  <c r="Q4" i="13" s="1"/>
  <c r="F4" i="13"/>
  <c r="E4" i="13"/>
  <c r="D4" i="13"/>
  <c r="P1" i="13"/>
  <c r="B2" i="13"/>
  <c r="B1" i="13"/>
  <c r="F25" i="13"/>
  <c r="P20" i="13"/>
  <c r="M52" i="10" s="1"/>
  <c r="O20" i="13"/>
  <c r="M51" i="10" s="1"/>
  <c r="N20" i="13"/>
  <c r="M50" i="10" s="1"/>
  <c r="M20" i="13"/>
  <c r="J20" i="13"/>
  <c r="M47" i="10" s="1"/>
  <c r="I20" i="13"/>
  <c r="M46" i="10" s="1"/>
  <c r="H20" i="13"/>
  <c r="M45" i="10" s="1"/>
  <c r="G12" i="13" l="1"/>
  <c r="K12" i="13" s="1"/>
  <c r="G14" i="13"/>
  <c r="K14" i="13" s="1"/>
  <c r="G16" i="13"/>
  <c r="K16" i="13" s="1"/>
  <c r="G13" i="13"/>
  <c r="K13" i="13" s="1"/>
  <c r="G15" i="13"/>
  <c r="K15" i="13" s="1"/>
  <c r="G17" i="13"/>
  <c r="K17" i="13" s="1"/>
  <c r="G4" i="13"/>
  <c r="O25" i="13"/>
  <c r="I223" i="12"/>
  <c r="I215" i="12"/>
  <c r="I228" i="12"/>
  <c r="I222" i="12"/>
  <c r="I220" i="12"/>
  <c r="I214" i="12"/>
  <c r="I212" i="12"/>
  <c r="I227" i="12"/>
  <c r="I219" i="12"/>
  <c r="I211" i="12"/>
  <c r="I226" i="12"/>
  <c r="I224" i="12"/>
  <c r="I218" i="12"/>
  <c r="I216" i="12"/>
  <c r="I50" i="12"/>
  <c r="I27" i="12"/>
  <c r="I24" i="12"/>
  <c r="I49" i="12"/>
  <c r="I23" i="12"/>
  <c r="M25" i="13"/>
  <c r="M49" i="10"/>
  <c r="C7" i="14"/>
  <c r="A3" i="19" s="1"/>
  <c r="I203" i="12"/>
  <c r="I201" i="12"/>
  <c r="I199" i="12"/>
  <c r="I197" i="12"/>
  <c r="I194" i="12"/>
  <c r="I192" i="12"/>
  <c r="I190" i="12"/>
  <c r="I188" i="12"/>
  <c r="I186" i="12"/>
  <c r="I183" i="12"/>
  <c r="I204" i="12"/>
  <c r="I200" i="12"/>
  <c r="I196" i="12"/>
  <c r="I191" i="12"/>
  <c r="I187" i="12"/>
  <c r="I181" i="12"/>
  <c r="I179" i="12"/>
  <c r="I177" i="12"/>
  <c r="I174" i="12"/>
  <c r="I172" i="12"/>
  <c r="I170" i="12"/>
  <c r="I168" i="12"/>
  <c r="I166" i="12"/>
  <c r="I163" i="12"/>
  <c r="I161" i="12"/>
  <c r="I198" i="12"/>
  <c r="I189" i="12"/>
  <c r="I180" i="12"/>
  <c r="I176" i="12"/>
  <c r="I171" i="12"/>
  <c r="I167" i="12"/>
  <c r="I162" i="12"/>
  <c r="I158" i="12"/>
  <c r="I184" i="12"/>
  <c r="I178" i="12"/>
  <c r="I193" i="12"/>
  <c r="I182" i="12"/>
  <c r="I173" i="12"/>
  <c r="I164" i="12"/>
  <c r="I156" i="12"/>
  <c r="I12" i="12"/>
  <c r="I202" i="12"/>
  <c r="I169" i="12"/>
  <c r="A3" i="18"/>
  <c r="I1" i="13"/>
  <c r="M1" i="13"/>
  <c r="X6" i="13" s="1"/>
  <c r="O1" i="13"/>
  <c r="H1" i="13"/>
  <c r="U18" i="13" s="1"/>
  <c r="A155" i="12"/>
  <c r="G51" i="12"/>
  <c r="G51" i="20" s="1"/>
  <c r="A13" i="12"/>
  <c r="A15" i="12"/>
  <c r="A23" i="12"/>
  <c r="A31" i="12"/>
  <c r="A39" i="12"/>
  <c r="A16" i="12"/>
  <c r="A20" i="12"/>
  <c r="A24" i="12"/>
  <c r="A28" i="12"/>
  <c r="A32" i="12"/>
  <c r="A36" i="12"/>
  <c r="A40" i="12"/>
  <c r="A19" i="12"/>
  <c r="A27" i="12"/>
  <c r="A35" i="12"/>
  <c r="A17" i="12"/>
  <c r="A21" i="12"/>
  <c r="A25" i="12"/>
  <c r="A29" i="12"/>
  <c r="A33" i="12"/>
  <c r="A37" i="12"/>
  <c r="A14" i="12"/>
  <c r="A18" i="12"/>
  <c r="A22" i="12"/>
  <c r="A26" i="12"/>
  <c r="A30" i="12"/>
  <c r="A34" i="12"/>
  <c r="A38" i="12"/>
  <c r="A47" i="12"/>
  <c r="A51" i="12"/>
  <c r="A59" i="12"/>
  <c r="A71" i="12"/>
  <c r="A75" i="12"/>
  <c r="A83" i="12"/>
  <c r="A91" i="12"/>
  <c r="A99" i="12"/>
  <c r="A107" i="12"/>
  <c r="A115" i="12"/>
  <c r="A123" i="12"/>
  <c r="A131" i="12"/>
  <c r="A236" i="12"/>
  <c r="A244" i="12"/>
  <c r="A252" i="12"/>
  <c r="A260" i="12"/>
  <c r="A268" i="12"/>
  <c r="A275" i="12"/>
  <c r="A283" i="12"/>
  <c r="A291" i="12"/>
  <c r="A318" i="12"/>
  <c r="A322" i="12"/>
  <c r="A329" i="12"/>
  <c r="A333" i="12"/>
  <c r="A48" i="12"/>
  <c r="A52" i="12"/>
  <c r="A60" i="12"/>
  <c r="A68" i="12"/>
  <c r="A80" i="12"/>
  <c r="A84" i="12"/>
  <c r="A96" i="12"/>
  <c r="A100" i="12"/>
  <c r="A108" i="12"/>
  <c r="A116" i="12"/>
  <c r="A124" i="12"/>
  <c r="A136" i="12"/>
  <c r="A233" i="12"/>
  <c r="A241" i="12"/>
  <c r="A249" i="12"/>
  <c r="A261" i="12"/>
  <c r="A272" i="12"/>
  <c r="A276" i="12"/>
  <c r="A288" i="12"/>
  <c r="A296" i="12"/>
  <c r="A305" i="12"/>
  <c r="A323" i="12"/>
  <c r="A326" i="12"/>
  <c r="A330" i="12"/>
  <c r="A334" i="12"/>
  <c r="A338" i="12"/>
  <c r="A41" i="12"/>
  <c r="A45" i="12"/>
  <c r="A49" i="12"/>
  <c r="A53" i="12"/>
  <c r="A57" i="12"/>
  <c r="A61" i="12"/>
  <c r="A65" i="12"/>
  <c r="A69" i="12"/>
  <c r="A73" i="12"/>
  <c r="A77" i="12"/>
  <c r="A81" i="12"/>
  <c r="A85" i="12"/>
  <c r="A89" i="12"/>
  <c r="A93" i="12"/>
  <c r="A97" i="12"/>
  <c r="A101" i="12"/>
  <c r="A105" i="12"/>
  <c r="A109" i="12"/>
  <c r="A113" i="12"/>
  <c r="A117" i="12"/>
  <c r="A121" i="12"/>
  <c r="A125" i="12"/>
  <c r="A129" i="12"/>
  <c r="A133" i="12"/>
  <c r="A137" i="12"/>
  <c r="A141" i="12"/>
  <c r="A230" i="12"/>
  <c r="A234" i="12"/>
  <c r="A238" i="12"/>
  <c r="A242" i="12"/>
  <c r="A246" i="12"/>
  <c r="A250" i="12"/>
  <c r="A254" i="12"/>
  <c r="A258" i="12"/>
  <c r="A262" i="12"/>
  <c r="A266" i="12"/>
  <c r="A269" i="12"/>
  <c r="A273" i="12"/>
  <c r="A277" i="12"/>
  <c r="A281" i="12"/>
  <c r="A289" i="12"/>
  <c r="A293" i="12"/>
  <c r="A297" i="12"/>
  <c r="A301" i="12"/>
  <c r="A306" i="12"/>
  <c r="A320" i="12"/>
  <c r="A324" i="12"/>
  <c r="A327" i="12"/>
  <c r="A331" i="12"/>
  <c r="A335" i="12"/>
  <c r="A339" i="12"/>
  <c r="A43" i="12"/>
  <c r="A55" i="12"/>
  <c r="A63" i="12"/>
  <c r="A67" i="12"/>
  <c r="A79" i="12"/>
  <c r="A87" i="12"/>
  <c r="A95" i="12"/>
  <c r="A103" i="12"/>
  <c r="A111" i="12"/>
  <c r="A119" i="12"/>
  <c r="A127" i="12"/>
  <c r="A135" i="12"/>
  <c r="A139" i="12"/>
  <c r="A232" i="12"/>
  <c r="A240" i="12"/>
  <c r="A248" i="12"/>
  <c r="A256" i="12"/>
  <c r="A264" i="12"/>
  <c r="A271" i="12"/>
  <c r="A279" i="12"/>
  <c r="A287" i="12"/>
  <c r="A295" i="12"/>
  <c r="A304" i="12"/>
  <c r="A337" i="12"/>
  <c r="A44" i="12"/>
  <c r="A56" i="12"/>
  <c r="A64" i="12"/>
  <c r="A72" i="12"/>
  <c r="A76" i="12"/>
  <c r="A88" i="12"/>
  <c r="A92" i="12"/>
  <c r="A104" i="12"/>
  <c r="A112" i="12"/>
  <c r="A120" i="12"/>
  <c r="A128" i="12"/>
  <c r="A132" i="12"/>
  <c r="A140" i="12"/>
  <c r="A229" i="12"/>
  <c r="A237" i="12"/>
  <c r="A245" i="12"/>
  <c r="A253" i="12"/>
  <c r="A257" i="12"/>
  <c r="A265" i="12"/>
  <c r="A280" i="12"/>
  <c r="A284" i="12"/>
  <c r="A292" i="12"/>
  <c r="A300" i="12"/>
  <c r="A319" i="12"/>
  <c r="A42" i="12"/>
  <c r="A46" i="12"/>
  <c r="A50" i="12"/>
  <c r="A54" i="12"/>
  <c r="A58" i="12"/>
  <c r="A62" i="12"/>
  <c r="A66" i="12"/>
  <c r="A70" i="12"/>
  <c r="A74" i="12"/>
  <c r="A78" i="12"/>
  <c r="A82" i="12"/>
  <c r="A86" i="12"/>
  <c r="A90" i="12"/>
  <c r="A94" i="12"/>
  <c r="A98" i="12"/>
  <c r="A102" i="12"/>
  <c r="A106" i="12"/>
  <c r="A110" i="12"/>
  <c r="A114" i="12"/>
  <c r="A118" i="12"/>
  <c r="A122" i="12"/>
  <c r="A126" i="12"/>
  <c r="A130" i="12"/>
  <c r="A134" i="12"/>
  <c r="A138" i="12"/>
  <c r="A235" i="12"/>
  <c r="A239" i="12"/>
  <c r="A243" i="12"/>
  <c r="A247" i="12"/>
  <c r="A251" i="12"/>
  <c r="A255" i="12"/>
  <c r="A259" i="12"/>
  <c r="A263" i="12"/>
  <c r="A267" i="12"/>
  <c r="A274" i="12"/>
  <c r="A278" i="12"/>
  <c r="A282" i="12"/>
  <c r="A286" i="12"/>
  <c r="A290" i="12"/>
  <c r="A294" i="12"/>
  <c r="A298" i="12"/>
  <c r="A303" i="12"/>
  <c r="A307" i="12"/>
  <c r="A321" i="12"/>
  <c r="A325" i="12"/>
  <c r="A328" i="12"/>
  <c r="A332" i="12"/>
  <c r="A336" i="12"/>
  <c r="A340" i="12"/>
  <c r="G1" i="13"/>
  <c r="T19" i="13" s="1"/>
  <c r="N1" i="13"/>
  <c r="Y17" i="13" s="1"/>
  <c r="P25" i="13"/>
  <c r="N25" i="13"/>
  <c r="I25" i="13"/>
  <c r="H25" i="13"/>
  <c r="J25" i="13"/>
  <c r="AA18" i="13"/>
  <c r="AA10" i="13"/>
  <c r="AA13" i="13"/>
  <c r="AA14" i="13"/>
  <c r="AA17" i="13"/>
  <c r="AA9" i="13"/>
  <c r="AA6" i="13"/>
  <c r="J1" i="13"/>
  <c r="W15" i="13" s="1"/>
  <c r="AA16" i="13"/>
  <c r="AA12" i="13"/>
  <c r="AA8" i="13"/>
  <c r="AA4" i="13"/>
  <c r="AA19" i="13"/>
  <c r="AA15" i="13"/>
  <c r="AA11" i="13"/>
  <c r="AA5" i="13"/>
  <c r="L20" i="13"/>
  <c r="Q20" i="13" s="1"/>
  <c r="F20" i="13"/>
  <c r="AA7" i="13"/>
  <c r="G20" i="13" l="1"/>
  <c r="K4" i="13"/>
  <c r="U12" i="13"/>
  <c r="X15" i="13"/>
  <c r="Y8" i="13"/>
  <c r="X12" i="13"/>
  <c r="X14" i="13"/>
  <c r="X5" i="13"/>
  <c r="Q25" i="13"/>
  <c r="R25" i="13" s="1"/>
  <c r="I221" i="12"/>
  <c r="I299" i="12" s="1"/>
  <c r="I146" i="12"/>
  <c r="I225" i="12"/>
  <c r="I309" i="12" s="1"/>
  <c r="I207" i="12"/>
  <c r="I213" i="12"/>
  <c r="I270" i="12" s="1"/>
  <c r="U6" i="13"/>
  <c r="U14" i="13"/>
  <c r="U19" i="13"/>
  <c r="U4" i="13"/>
  <c r="U11" i="13"/>
  <c r="U13" i="13"/>
  <c r="I148" i="12"/>
  <c r="I175" i="12"/>
  <c r="I165" i="12"/>
  <c r="I195" i="12"/>
  <c r="I208" i="12"/>
  <c r="I151" i="12"/>
  <c r="I217" i="12"/>
  <c r="I285" i="12" s="1"/>
  <c r="J27" i="12"/>
  <c r="J49" i="12"/>
  <c r="J24" i="12"/>
  <c r="I25" i="12"/>
  <c r="I153" i="12"/>
  <c r="I185" i="12"/>
  <c r="J23" i="12"/>
  <c r="I154" i="12"/>
  <c r="J50" i="12"/>
  <c r="I152" i="12"/>
  <c r="X18" i="13"/>
  <c r="U16" i="13"/>
  <c r="U5" i="13"/>
  <c r="U8" i="13"/>
  <c r="U9" i="13"/>
  <c r="U10" i="13"/>
  <c r="X4" i="13"/>
  <c r="X13" i="13"/>
  <c r="X19" i="13"/>
  <c r="U7" i="13"/>
  <c r="U15" i="13"/>
  <c r="U17" i="13"/>
  <c r="X17" i="13"/>
  <c r="X9" i="13"/>
  <c r="X7" i="13"/>
  <c r="X16" i="13"/>
  <c r="X8" i="13"/>
  <c r="X10" i="13"/>
  <c r="X11" i="13"/>
  <c r="Y7" i="13"/>
  <c r="Y16" i="13"/>
  <c r="Y11" i="13"/>
  <c r="T17" i="13"/>
  <c r="T5" i="13"/>
  <c r="T6" i="13"/>
  <c r="T4" i="13"/>
  <c r="T18" i="13"/>
  <c r="W12" i="13"/>
  <c r="Y14" i="13"/>
  <c r="T15" i="13"/>
  <c r="T16" i="13"/>
  <c r="T9" i="13"/>
  <c r="T8" i="13"/>
  <c r="T7" i="13"/>
  <c r="T12" i="13"/>
  <c r="T14" i="13"/>
  <c r="Y10" i="13"/>
  <c r="W8" i="13"/>
  <c r="W14" i="13"/>
  <c r="W5" i="13"/>
  <c r="T11" i="13"/>
  <c r="T10" i="13"/>
  <c r="T13" i="13"/>
  <c r="Y6" i="13"/>
  <c r="Y9" i="13"/>
  <c r="Y15" i="13"/>
  <c r="Y12" i="13"/>
  <c r="Y13" i="13"/>
  <c r="Y18" i="13"/>
  <c r="Y19" i="13"/>
  <c r="W17" i="13"/>
  <c r="W9" i="13"/>
  <c r="Y4" i="13"/>
  <c r="W4" i="13"/>
  <c r="Y5" i="13"/>
  <c r="AA20" i="13"/>
  <c r="W10" i="13"/>
  <c r="W11" i="13"/>
  <c r="W7" i="13"/>
  <c r="W6" i="13"/>
  <c r="W18" i="13"/>
  <c r="W13" i="13"/>
  <c r="W19" i="13"/>
  <c r="W16" i="13"/>
  <c r="V17" i="13"/>
  <c r="V13" i="13"/>
  <c r="V9" i="13"/>
  <c r="V5" i="13"/>
  <c r="V16" i="13"/>
  <c r="V12" i="13"/>
  <c r="V7" i="13"/>
  <c r="V19" i="13"/>
  <c r="V15" i="13"/>
  <c r="V11" i="13"/>
  <c r="V8" i="13"/>
  <c r="V18" i="13"/>
  <c r="V14" i="13"/>
  <c r="V10" i="13"/>
  <c r="V6" i="13"/>
  <c r="V4" i="13"/>
  <c r="Z17" i="13"/>
  <c r="Z13" i="13"/>
  <c r="Z9" i="13"/>
  <c r="Z5" i="13"/>
  <c r="Z16" i="13"/>
  <c r="Z12" i="13"/>
  <c r="Z8" i="13"/>
  <c r="Z18" i="13"/>
  <c r="Z14" i="13"/>
  <c r="Z10" i="13"/>
  <c r="Z6" i="13"/>
  <c r="Z4" i="13"/>
  <c r="Z7" i="13"/>
  <c r="Z19" i="13"/>
  <c r="Z15" i="13"/>
  <c r="Z11" i="13"/>
  <c r="M44" i="10" l="1"/>
  <c r="K20" i="13"/>
  <c r="G25" i="13"/>
  <c r="K25" i="13" s="1"/>
  <c r="C14" i="18"/>
  <c r="C15" i="18"/>
  <c r="J25" i="12"/>
  <c r="U20" i="13"/>
  <c r="X20" i="13"/>
  <c r="T20" i="13"/>
  <c r="Y20" i="13"/>
  <c r="W20" i="13"/>
  <c r="Z20" i="13"/>
  <c r="V20" i="13"/>
  <c r="L25" i="13" l="1"/>
  <c r="I276" i="12"/>
  <c r="I277" i="12"/>
  <c r="I271" i="12"/>
  <c r="I275" i="12"/>
  <c r="J12" i="12" l="1"/>
  <c r="H138" i="14" l="1"/>
  <c r="S10" i="12" l="1"/>
  <c r="H6" i="18" s="1"/>
  <c r="Q10" i="12"/>
  <c r="G6" i="18" s="1"/>
  <c r="O10" i="12"/>
  <c r="F6" i="18" s="1"/>
  <c r="M10" i="12"/>
  <c r="E6" i="18" s="1"/>
  <c r="K10" i="12"/>
  <c r="D6" i="18" s="1"/>
  <c r="I10" i="12"/>
  <c r="C6" i="18" s="1"/>
  <c r="G10" i="12"/>
  <c r="F10" i="12"/>
  <c r="D10" i="12"/>
  <c r="K8" i="12"/>
  <c r="D5" i="22" s="1"/>
  <c r="G37" i="10"/>
  <c r="G34" i="10"/>
  <c r="G32" i="10"/>
  <c r="G31" i="10"/>
  <c r="G43" i="10"/>
  <c r="H3" i="11"/>
  <c r="L21" i="11"/>
  <c r="G26" i="19" s="1"/>
  <c r="K21" i="11"/>
  <c r="F26" i="19" s="1"/>
  <c r="J21" i="11"/>
  <c r="E26" i="19" s="1"/>
  <c r="I21" i="11"/>
  <c r="D26" i="19" s="1"/>
  <c r="M21" i="11"/>
  <c r="H26" i="19" s="1"/>
  <c r="N18" i="11"/>
  <c r="P18" i="11" s="1"/>
  <c r="N17" i="11"/>
  <c r="P17" i="11" s="1"/>
  <c r="N16" i="11"/>
  <c r="P16" i="11" s="1"/>
  <c r="N15" i="11"/>
  <c r="P15" i="11" s="1"/>
  <c r="N14" i="11"/>
  <c r="P14" i="11" s="1"/>
  <c r="N13" i="11"/>
  <c r="P13" i="11" s="1"/>
  <c r="N12" i="11"/>
  <c r="P12" i="11" s="1"/>
  <c r="N11" i="11"/>
  <c r="P11" i="11" s="1"/>
  <c r="N10" i="11"/>
  <c r="P10" i="11" s="1"/>
  <c r="N9" i="11"/>
  <c r="P9" i="11" s="1"/>
  <c r="N8" i="11"/>
  <c r="P8" i="11" s="1"/>
  <c r="N7" i="11"/>
  <c r="P7" i="11" s="1"/>
  <c r="N6" i="11"/>
  <c r="N5" i="11"/>
  <c r="G33" i="10" s="1"/>
  <c r="N4" i="11"/>
  <c r="C16" i="11"/>
  <c r="C17" i="13" s="1"/>
  <c r="C15" i="11"/>
  <c r="C16" i="13" s="1"/>
  <c r="C14" i="11"/>
  <c r="C15" i="13" s="1"/>
  <c r="C13" i="11"/>
  <c r="C14" i="13" s="1"/>
  <c r="C12" i="11"/>
  <c r="C13" i="13" s="1"/>
  <c r="C11" i="11"/>
  <c r="C10" i="11"/>
  <c r="C10" i="13" s="1"/>
  <c r="C4" i="13"/>
  <c r="B18" i="11"/>
  <c r="B16" i="11"/>
  <c r="B17" i="13" s="1"/>
  <c r="B15" i="11"/>
  <c r="B16" i="13" s="1"/>
  <c r="B14" i="11"/>
  <c r="B15" i="13" s="1"/>
  <c r="B13" i="11"/>
  <c r="B14" i="13" s="1"/>
  <c r="B12" i="11"/>
  <c r="B13" i="13" s="1"/>
  <c r="B11" i="11"/>
  <c r="B10" i="11"/>
  <c r="B10" i="13" s="1"/>
  <c r="B4" i="13"/>
  <c r="A18" i="11"/>
  <c r="A19" i="13" s="1"/>
  <c r="A18" i="13"/>
  <c r="A16" i="11"/>
  <c r="A17" i="13" s="1"/>
  <c r="A15" i="11"/>
  <c r="A16" i="13" s="1"/>
  <c r="A14" i="11"/>
  <c r="A15" i="13" s="1"/>
  <c r="A13" i="11"/>
  <c r="A14" i="13" s="1"/>
  <c r="A12" i="11"/>
  <c r="A13" i="13" s="1"/>
  <c r="A11" i="11"/>
  <c r="A12" i="13" s="1"/>
  <c r="A10" i="11"/>
  <c r="A10" i="13"/>
  <c r="A9" i="13"/>
  <c r="A8" i="13"/>
  <c r="A7" i="13"/>
  <c r="A6" i="13"/>
  <c r="A5" i="13"/>
  <c r="K2" i="8"/>
  <c r="B2" i="11"/>
  <c r="B1" i="11"/>
  <c r="BQ314" i="4"/>
  <c r="BP314" i="4"/>
  <c r="BO314" i="4"/>
  <c r="BN314" i="4"/>
  <c r="BM314" i="4"/>
  <c r="BL314" i="4"/>
  <c r="BK314" i="4"/>
  <c r="BJ314" i="4"/>
  <c r="BI314" i="4"/>
  <c r="BH314" i="4"/>
  <c r="BG314" i="4"/>
  <c r="BF314" i="4"/>
  <c r="BE314" i="4"/>
  <c r="BD314" i="4"/>
  <c r="BC314" i="4"/>
  <c r="BB314" i="4"/>
  <c r="BA314" i="4"/>
  <c r="AZ314" i="4"/>
  <c r="AY314" i="4"/>
  <c r="AX314" i="4"/>
  <c r="AW314" i="4"/>
  <c r="AV314" i="4"/>
  <c r="AU314" i="4"/>
  <c r="AT314" i="4"/>
  <c r="AS314" i="4"/>
  <c r="AR314" i="4"/>
  <c r="AQ314" i="4"/>
  <c r="AP314" i="4"/>
  <c r="AO314" i="4"/>
  <c r="AN314" i="4"/>
  <c r="AM314" i="4"/>
  <c r="AL314" i="4"/>
  <c r="AK314" i="4"/>
  <c r="AJ314" i="4"/>
  <c r="AI314" i="4"/>
  <c r="AH314" i="4"/>
  <c r="AG314" i="4"/>
  <c r="AF314" i="4"/>
  <c r="AE314" i="4"/>
  <c r="AD314" i="4"/>
  <c r="AC314" i="4"/>
  <c r="AB314" i="4"/>
  <c r="AA314" i="4"/>
  <c r="Z314" i="4"/>
  <c r="Y314" i="4"/>
  <c r="X314" i="4"/>
  <c r="W314" i="4"/>
  <c r="V314" i="4"/>
  <c r="U314" i="4"/>
  <c r="T314" i="4"/>
  <c r="S314" i="4"/>
  <c r="R314" i="4"/>
  <c r="Q314" i="4"/>
  <c r="P314" i="4"/>
  <c r="O314" i="4"/>
  <c r="N314" i="4"/>
  <c r="M314" i="4"/>
  <c r="L314" i="4"/>
  <c r="K314" i="4"/>
  <c r="J314" i="4"/>
  <c r="I314" i="4"/>
  <c r="H314" i="4"/>
  <c r="G314" i="4"/>
  <c r="F314" i="4"/>
  <c r="E314" i="4"/>
  <c r="D314" i="4"/>
  <c r="B314" i="4"/>
  <c r="BQ313" i="4"/>
  <c r="BP313" i="4"/>
  <c r="BO313" i="4"/>
  <c r="BN313" i="4"/>
  <c r="BM313" i="4"/>
  <c r="BL313" i="4"/>
  <c r="BK313" i="4"/>
  <c r="BJ313" i="4"/>
  <c r="BI313" i="4"/>
  <c r="BH313" i="4"/>
  <c r="BG313" i="4"/>
  <c r="BF313" i="4"/>
  <c r="BE313" i="4"/>
  <c r="BD313" i="4"/>
  <c r="BC313" i="4"/>
  <c r="BB313" i="4"/>
  <c r="BA313" i="4"/>
  <c r="AZ313" i="4"/>
  <c r="AY313" i="4"/>
  <c r="AX313" i="4"/>
  <c r="AW313" i="4"/>
  <c r="AV313" i="4"/>
  <c r="AU313" i="4"/>
  <c r="AT313" i="4"/>
  <c r="AS313" i="4"/>
  <c r="AR313" i="4"/>
  <c r="AQ313" i="4"/>
  <c r="AP313" i="4"/>
  <c r="AO313" i="4"/>
  <c r="AN313" i="4"/>
  <c r="AM313" i="4"/>
  <c r="AL313" i="4"/>
  <c r="AK313" i="4"/>
  <c r="AJ313" i="4"/>
  <c r="AI313" i="4"/>
  <c r="AH313" i="4"/>
  <c r="AG313" i="4"/>
  <c r="AF313" i="4"/>
  <c r="AE313" i="4"/>
  <c r="AD313" i="4"/>
  <c r="AC313" i="4"/>
  <c r="AB313" i="4"/>
  <c r="AA313" i="4"/>
  <c r="Z313" i="4"/>
  <c r="Y313" i="4"/>
  <c r="X313" i="4"/>
  <c r="W313" i="4"/>
  <c r="V313" i="4"/>
  <c r="U313" i="4"/>
  <c r="T313" i="4"/>
  <c r="S313" i="4"/>
  <c r="R313" i="4"/>
  <c r="Q313" i="4"/>
  <c r="P313" i="4"/>
  <c r="O313" i="4"/>
  <c r="N313" i="4"/>
  <c r="M313" i="4"/>
  <c r="L313" i="4"/>
  <c r="K313" i="4"/>
  <c r="J313" i="4"/>
  <c r="I313" i="4"/>
  <c r="H313" i="4"/>
  <c r="G313" i="4"/>
  <c r="F313" i="4"/>
  <c r="E313" i="4"/>
  <c r="D313" i="4"/>
  <c r="B313" i="4"/>
  <c r="BQ312" i="4"/>
  <c r="BP312" i="4"/>
  <c r="BO312" i="4"/>
  <c r="BN312" i="4"/>
  <c r="BM312" i="4"/>
  <c r="BL312" i="4"/>
  <c r="BK312" i="4"/>
  <c r="BJ312" i="4"/>
  <c r="BI312" i="4"/>
  <c r="BH312" i="4"/>
  <c r="BG312" i="4"/>
  <c r="BF312" i="4"/>
  <c r="BE312" i="4"/>
  <c r="BD312" i="4"/>
  <c r="BC312" i="4"/>
  <c r="BB312" i="4"/>
  <c r="BA312" i="4"/>
  <c r="AZ312" i="4"/>
  <c r="AY312" i="4"/>
  <c r="AX312" i="4"/>
  <c r="AW312" i="4"/>
  <c r="AV312" i="4"/>
  <c r="AU312" i="4"/>
  <c r="AT312" i="4"/>
  <c r="AS312" i="4"/>
  <c r="AR312" i="4"/>
  <c r="AQ312" i="4"/>
  <c r="AP312" i="4"/>
  <c r="AO312" i="4"/>
  <c r="AN312" i="4"/>
  <c r="AM312" i="4"/>
  <c r="AL312" i="4"/>
  <c r="AK312" i="4"/>
  <c r="AJ312" i="4"/>
  <c r="AI312" i="4"/>
  <c r="AH312" i="4"/>
  <c r="AG312" i="4"/>
  <c r="AF312" i="4"/>
  <c r="AE312" i="4"/>
  <c r="AD312" i="4"/>
  <c r="AC312" i="4"/>
  <c r="AB312" i="4"/>
  <c r="AA312" i="4"/>
  <c r="Z312" i="4"/>
  <c r="Y312" i="4"/>
  <c r="X312" i="4"/>
  <c r="W312" i="4"/>
  <c r="V312" i="4"/>
  <c r="U312" i="4"/>
  <c r="T312" i="4"/>
  <c r="S312" i="4"/>
  <c r="R312" i="4"/>
  <c r="Q312" i="4"/>
  <c r="P312" i="4"/>
  <c r="O312" i="4"/>
  <c r="N312" i="4"/>
  <c r="M312" i="4"/>
  <c r="L312" i="4"/>
  <c r="K312" i="4"/>
  <c r="J312" i="4"/>
  <c r="I312" i="4"/>
  <c r="H312" i="4"/>
  <c r="G312" i="4"/>
  <c r="F312" i="4"/>
  <c r="E312" i="4"/>
  <c r="D312" i="4"/>
  <c r="B312" i="4"/>
  <c r="BQ311" i="4"/>
  <c r="BP311" i="4"/>
  <c r="BO311" i="4"/>
  <c r="BN311" i="4"/>
  <c r="BM311" i="4"/>
  <c r="BL311" i="4"/>
  <c r="BK311" i="4"/>
  <c r="BJ311" i="4"/>
  <c r="BI311" i="4"/>
  <c r="BH311" i="4"/>
  <c r="BG311" i="4"/>
  <c r="BF311" i="4"/>
  <c r="BE311" i="4"/>
  <c r="BD311" i="4"/>
  <c r="BC311" i="4"/>
  <c r="BB311" i="4"/>
  <c r="BA311" i="4"/>
  <c r="AZ311" i="4"/>
  <c r="AY311" i="4"/>
  <c r="AX311" i="4"/>
  <c r="AW311" i="4"/>
  <c r="AV311" i="4"/>
  <c r="AU311" i="4"/>
  <c r="AT311" i="4"/>
  <c r="AS311" i="4"/>
  <c r="AR311" i="4"/>
  <c r="AQ311" i="4"/>
  <c r="AP311" i="4"/>
  <c r="AO311" i="4"/>
  <c r="AN311" i="4"/>
  <c r="AM311" i="4"/>
  <c r="AL311" i="4"/>
  <c r="AK311" i="4"/>
  <c r="AJ311" i="4"/>
  <c r="AI311" i="4"/>
  <c r="AH311" i="4"/>
  <c r="AG311" i="4"/>
  <c r="AF311" i="4"/>
  <c r="AE311" i="4"/>
  <c r="AD311" i="4"/>
  <c r="AC311" i="4"/>
  <c r="AB311" i="4"/>
  <c r="AA311" i="4"/>
  <c r="Z311" i="4"/>
  <c r="Y311" i="4"/>
  <c r="X311" i="4"/>
  <c r="W311" i="4"/>
  <c r="V311" i="4"/>
  <c r="U311" i="4"/>
  <c r="T311" i="4"/>
  <c r="S311" i="4"/>
  <c r="R311" i="4"/>
  <c r="Q311" i="4"/>
  <c r="P311" i="4"/>
  <c r="O311" i="4"/>
  <c r="N311" i="4"/>
  <c r="M311" i="4"/>
  <c r="L311" i="4"/>
  <c r="K311" i="4"/>
  <c r="J311" i="4"/>
  <c r="I311" i="4"/>
  <c r="H311" i="4"/>
  <c r="G311" i="4"/>
  <c r="F311" i="4"/>
  <c r="E311" i="4"/>
  <c r="D311" i="4"/>
  <c r="B311" i="4"/>
  <c r="BQ310" i="4"/>
  <c r="BP310" i="4"/>
  <c r="BO310" i="4"/>
  <c r="BN310" i="4"/>
  <c r="BM310" i="4"/>
  <c r="BL310" i="4"/>
  <c r="BK310" i="4"/>
  <c r="BJ310" i="4"/>
  <c r="BI310" i="4"/>
  <c r="BH310" i="4"/>
  <c r="BG310" i="4"/>
  <c r="BF310" i="4"/>
  <c r="BE310" i="4"/>
  <c r="BD310" i="4"/>
  <c r="BC310" i="4"/>
  <c r="BB310" i="4"/>
  <c r="BA310" i="4"/>
  <c r="AZ310" i="4"/>
  <c r="AY310" i="4"/>
  <c r="AX310" i="4"/>
  <c r="AW310" i="4"/>
  <c r="AV310" i="4"/>
  <c r="AU310" i="4"/>
  <c r="AT310" i="4"/>
  <c r="AS310" i="4"/>
  <c r="AR310" i="4"/>
  <c r="AQ310" i="4"/>
  <c r="AP310" i="4"/>
  <c r="AO310" i="4"/>
  <c r="AN310" i="4"/>
  <c r="AM310" i="4"/>
  <c r="AL310" i="4"/>
  <c r="AK310" i="4"/>
  <c r="AJ310" i="4"/>
  <c r="AI310" i="4"/>
  <c r="AH310" i="4"/>
  <c r="AG310" i="4"/>
  <c r="AF310" i="4"/>
  <c r="AE310" i="4"/>
  <c r="AD310" i="4"/>
  <c r="AC310" i="4"/>
  <c r="AB310" i="4"/>
  <c r="AA310" i="4"/>
  <c r="Z310" i="4"/>
  <c r="Y310" i="4"/>
  <c r="X310" i="4"/>
  <c r="W310" i="4"/>
  <c r="V310" i="4"/>
  <c r="U310" i="4"/>
  <c r="T310" i="4"/>
  <c r="S310" i="4"/>
  <c r="R310" i="4"/>
  <c r="Q310" i="4"/>
  <c r="P310" i="4"/>
  <c r="O310" i="4"/>
  <c r="N310" i="4"/>
  <c r="M310" i="4"/>
  <c r="L310" i="4"/>
  <c r="K310" i="4"/>
  <c r="J310" i="4"/>
  <c r="I310" i="4"/>
  <c r="H310" i="4"/>
  <c r="G310" i="4"/>
  <c r="F310" i="4"/>
  <c r="E310" i="4"/>
  <c r="D310" i="4"/>
  <c r="B310" i="4"/>
  <c r="BQ309" i="4"/>
  <c r="BP309" i="4"/>
  <c r="BO309" i="4"/>
  <c r="BN309" i="4"/>
  <c r="BM309" i="4"/>
  <c r="BL309" i="4"/>
  <c r="BK309" i="4"/>
  <c r="BJ309" i="4"/>
  <c r="BI309" i="4"/>
  <c r="BH309" i="4"/>
  <c r="BG309" i="4"/>
  <c r="BF309" i="4"/>
  <c r="BE309" i="4"/>
  <c r="BD309" i="4"/>
  <c r="BC309" i="4"/>
  <c r="BB309" i="4"/>
  <c r="BA309" i="4"/>
  <c r="AZ309" i="4"/>
  <c r="AY309" i="4"/>
  <c r="AX309" i="4"/>
  <c r="AW309" i="4"/>
  <c r="AV309" i="4"/>
  <c r="AU309" i="4"/>
  <c r="AT309" i="4"/>
  <c r="AS309" i="4"/>
  <c r="AR309" i="4"/>
  <c r="AQ309" i="4"/>
  <c r="AP309" i="4"/>
  <c r="AO309" i="4"/>
  <c r="AN309" i="4"/>
  <c r="AM309" i="4"/>
  <c r="AL309" i="4"/>
  <c r="AK309" i="4"/>
  <c r="AJ309" i="4"/>
  <c r="AI309" i="4"/>
  <c r="AH309" i="4"/>
  <c r="AG309" i="4"/>
  <c r="AF309" i="4"/>
  <c r="AE309" i="4"/>
  <c r="AD309" i="4"/>
  <c r="AC309" i="4"/>
  <c r="AB309" i="4"/>
  <c r="AA309" i="4"/>
  <c r="Z309" i="4"/>
  <c r="Y309" i="4"/>
  <c r="X309" i="4"/>
  <c r="W309" i="4"/>
  <c r="V309" i="4"/>
  <c r="U309" i="4"/>
  <c r="T309" i="4"/>
  <c r="S309" i="4"/>
  <c r="R309" i="4"/>
  <c r="Q309" i="4"/>
  <c r="P309" i="4"/>
  <c r="O309" i="4"/>
  <c r="N309" i="4"/>
  <c r="M309" i="4"/>
  <c r="L309" i="4"/>
  <c r="K309" i="4"/>
  <c r="J309" i="4"/>
  <c r="I309" i="4"/>
  <c r="H309" i="4"/>
  <c r="G309" i="4"/>
  <c r="F309" i="4"/>
  <c r="E309" i="4"/>
  <c r="D309" i="4"/>
  <c r="B309" i="4"/>
  <c r="BQ308" i="4"/>
  <c r="BP308" i="4"/>
  <c r="BO308" i="4"/>
  <c r="BN308" i="4"/>
  <c r="BM308" i="4"/>
  <c r="BL308" i="4"/>
  <c r="BK308" i="4"/>
  <c r="BJ308" i="4"/>
  <c r="BI308" i="4"/>
  <c r="BH308" i="4"/>
  <c r="BG308" i="4"/>
  <c r="BF308" i="4"/>
  <c r="BE308" i="4"/>
  <c r="BD308" i="4"/>
  <c r="BC308" i="4"/>
  <c r="BB308" i="4"/>
  <c r="BA308" i="4"/>
  <c r="AZ308" i="4"/>
  <c r="AY308" i="4"/>
  <c r="AX308" i="4"/>
  <c r="AW308" i="4"/>
  <c r="AV308" i="4"/>
  <c r="AU308" i="4"/>
  <c r="AT308" i="4"/>
  <c r="AS308" i="4"/>
  <c r="AR308" i="4"/>
  <c r="AQ308" i="4"/>
  <c r="AP308" i="4"/>
  <c r="AO308" i="4"/>
  <c r="AN308" i="4"/>
  <c r="AM308" i="4"/>
  <c r="AL308" i="4"/>
  <c r="AK308" i="4"/>
  <c r="AJ308" i="4"/>
  <c r="AI308" i="4"/>
  <c r="AH308" i="4"/>
  <c r="AG308" i="4"/>
  <c r="AF308" i="4"/>
  <c r="AE308" i="4"/>
  <c r="AD308" i="4"/>
  <c r="AC308" i="4"/>
  <c r="AB308" i="4"/>
  <c r="AA308" i="4"/>
  <c r="Z308" i="4"/>
  <c r="Y308" i="4"/>
  <c r="X308" i="4"/>
  <c r="W308" i="4"/>
  <c r="V308" i="4"/>
  <c r="U308" i="4"/>
  <c r="T308" i="4"/>
  <c r="S308" i="4"/>
  <c r="R308" i="4"/>
  <c r="Q308" i="4"/>
  <c r="P308" i="4"/>
  <c r="O308" i="4"/>
  <c r="N308" i="4"/>
  <c r="M308" i="4"/>
  <c r="L308" i="4"/>
  <c r="K308" i="4"/>
  <c r="J308" i="4"/>
  <c r="I308" i="4"/>
  <c r="H308" i="4"/>
  <c r="G308" i="4"/>
  <c r="F308" i="4"/>
  <c r="E308" i="4"/>
  <c r="D308" i="4"/>
  <c r="B308" i="4"/>
  <c r="BQ307" i="4"/>
  <c r="BP307" i="4"/>
  <c r="BO307" i="4"/>
  <c r="BN307" i="4"/>
  <c r="BM307" i="4"/>
  <c r="BL307" i="4"/>
  <c r="BK307" i="4"/>
  <c r="BJ307" i="4"/>
  <c r="BI307" i="4"/>
  <c r="BH307" i="4"/>
  <c r="BG307" i="4"/>
  <c r="BF307" i="4"/>
  <c r="BE307" i="4"/>
  <c r="BD307" i="4"/>
  <c r="BC307" i="4"/>
  <c r="BB307" i="4"/>
  <c r="BA307" i="4"/>
  <c r="AZ307" i="4"/>
  <c r="AY307" i="4"/>
  <c r="AX307" i="4"/>
  <c r="AW307" i="4"/>
  <c r="AV307" i="4"/>
  <c r="AU307" i="4"/>
  <c r="AT307" i="4"/>
  <c r="AS307" i="4"/>
  <c r="AR307" i="4"/>
  <c r="AQ307" i="4"/>
  <c r="AP307" i="4"/>
  <c r="AO307" i="4"/>
  <c r="AN307" i="4"/>
  <c r="AM307" i="4"/>
  <c r="AL307" i="4"/>
  <c r="AK307" i="4"/>
  <c r="AJ307" i="4"/>
  <c r="AI307" i="4"/>
  <c r="AH307" i="4"/>
  <c r="AG307" i="4"/>
  <c r="AF307" i="4"/>
  <c r="AE307" i="4"/>
  <c r="AD307" i="4"/>
  <c r="AC307" i="4"/>
  <c r="AB307" i="4"/>
  <c r="AA307" i="4"/>
  <c r="Z307" i="4"/>
  <c r="Y307" i="4"/>
  <c r="X307" i="4"/>
  <c r="W307" i="4"/>
  <c r="V307" i="4"/>
  <c r="U307" i="4"/>
  <c r="T307" i="4"/>
  <c r="S307" i="4"/>
  <c r="R307" i="4"/>
  <c r="Q307" i="4"/>
  <c r="P307" i="4"/>
  <c r="O307" i="4"/>
  <c r="N307" i="4"/>
  <c r="M307" i="4"/>
  <c r="L307" i="4"/>
  <c r="K307" i="4"/>
  <c r="J307" i="4"/>
  <c r="I307" i="4"/>
  <c r="H307" i="4"/>
  <c r="G307" i="4"/>
  <c r="F307" i="4"/>
  <c r="E307" i="4"/>
  <c r="D307" i="4"/>
  <c r="B307" i="4"/>
  <c r="BQ306" i="4"/>
  <c r="BP306" i="4"/>
  <c r="BO306" i="4"/>
  <c r="BN306" i="4"/>
  <c r="BM306" i="4"/>
  <c r="BL306" i="4"/>
  <c r="BK306" i="4"/>
  <c r="BJ306" i="4"/>
  <c r="BI306" i="4"/>
  <c r="BH306" i="4"/>
  <c r="BG306" i="4"/>
  <c r="BF306" i="4"/>
  <c r="BE306" i="4"/>
  <c r="BD306" i="4"/>
  <c r="BC306" i="4"/>
  <c r="BB306" i="4"/>
  <c r="BA306" i="4"/>
  <c r="AZ306" i="4"/>
  <c r="AY306" i="4"/>
  <c r="AX306" i="4"/>
  <c r="AW306" i="4"/>
  <c r="AV306" i="4"/>
  <c r="AU306" i="4"/>
  <c r="AT306" i="4"/>
  <c r="AS306" i="4"/>
  <c r="AR306" i="4"/>
  <c r="AQ306" i="4"/>
  <c r="AP306" i="4"/>
  <c r="AO306" i="4"/>
  <c r="AN306" i="4"/>
  <c r="AM306" i="4"/>
  <c r="AL306" i="4"/>
  <c r="AK306" i="4"/>
  <c r="AJ306" i="4"/>
  <c r="AI306" i="4"/>
  <c r="AH306" i="4"/>
  <c r="AG306" i="4"/>
  <c r="AF306" i="4"/>
  <c r="AE306" i="4"/>
  <c r="AD306" i="4"/>
  <c r="AC306" i="4"/>
  <c r="AB306" i="4"/>
  <c r="AA306" i="4"/>
  <c r="Z306" i="4"/>
  <c r="Y306" i="4"/>
  <c r="X306" i="4"/>
  <c r="W306" i="4"/>
  <c r="V306" i="4"/>
  <c r="U306" i="4"/>
  <c r="T306" i="4"/>
  <c r="S306" i="4"/>
  <c r="R306" i="4"/>
  <c r="Q306" i="4"/>
  <c r="P306" i="4"/>
  <c r="O306" i="4"/>
  <c r="N306" i="4"/>
  <c r="M306" i="4"/>
  <c r="L306" i="4"/>
  <c r="K306" i="4"/>
  <c r="J306" i="4"/>
  <c r="I306" i="4"/>
  <c r="H306" i="4"/>
  <c r="G306" i="4"/>
  <c r="F306" i="4"/>
  <c r="E306" i="4"/>
  <c r="D306" i="4"/>
  <c r="B306" i="4"/>
  <c r="BQ305" i="4"/>
  <c r="BP305" i="4"/>
  <c r="BO305" i="4"/>
  <c r="BN305" i="4"/>
  <c r="BM305" i="4"/>
  <c r="BL305" i="4"/>
  <c r="BK305" i="4"/>
  <c r="BJ305" i="4"/>
  <c r="BI305" i="4"/>
  <c r="BH305" i="4"/>
  <c r="BG305" i="4"/>
  <c r="BF305" i="4"/>
  <c r="BE305" i="4"/>
  <c r="BD305" i="4"/>
  <c r="BC305" i="4"/>
  <c r="BB305" i="4"/>
  <c r="BA305" i="4"/>
  <c r="AZ305" i="4"/>
  <c r="AY305" i="4"/>
  <c r="AX305" i="4"/>
  <c r="AW305" i="4"/>
  <c r="AV305" i="4"/>
  <c r="AU305" i="4"/>
  <c r="AT305" i="4"/>
  <c r="AS305" i="4"/>
  <c r="AR305" i="4"/>
  <c r="AQ305" i="4"/>
  <c r="AP305" i="4"/>
  <c r="AO305" i="4"/>
  <c r="AN305" i="4"/>
  <c r="AM305" i="4"/>
  <c r="AL305" i="4"/>
  <c r="AK305" i="4"/>
  <c r="AJ305" i="4"/>
  <c r="AI305" i="4"/>
  <c r="AH305" i="4"/>
  <c r="AG305" i="4"/>
  <c r="AF305" i="4"/>
  <c r="AE305" i="4"/>
  <c r="AD305" i="4"/>
  <c r="AC305" i="4"/>
  <c r="AB305" i="4"/>
  <c r="AA305" i="4"/>
  <c r="Z305" i="4"/>
  <c r="Y305" i="4"/>
  <c r="X305" i="4"/>
  <c r="W305" i="4"/>
  <c r="V305" i="4"/>
  <c r="U305" i="4"/>
  <c r="T305" i="4"/>
  <c r="S305" i="4"/>
  <c r="R305" i="4"/>
  <c r="Q305" i="4"/>
  <c r="P305" i="4"/>
  <c r="O305" i="4"/>
  <c r="N305" i="4"/>
  <c r="M305" i="4"/>
  <c r="L305" i="4"/>
  <c r="K305" i="4"/>
  <c r="J305" i="4"/>
  <c r="I305" i="4"/>
  <c r="H305" i="4"/>
  <c r="G305" i="4"/>
  <c r="F305" i="4"/>
  <c r="E305" i="4"/>
  <c r="D305" i="4"/>
  <c r="B305" i="4"/>
  <c r="BQ304" i="4"/>
  <c r="BP304" i="4"/>
  <c r="BO304" i="4"/>
  <c r="BN304" i="4"/>
  <c r="BM304" i="4"/>
  <c r="BL304" i="4"/>
  <c r="BK304" i="4"/>
  <c r="BJ304" i="4"/>
  <c r="BI304" i="4"/>
  <c r="BH304" i="4"/>
  <c r="BG304" i="4"/>
  <c r="BF304" i="4"/>
  <c r="BE304" i="4"/>
  <c r="BD304" i="4"/>
  <c r="BC304" i="4"/>
  <c r="BB304" i="4"/>
  <c r="BA304" i="4"/>
  <c r="AZ304" i="4"/>
  <c r="AY304" i="4"/>
  <c r="AX304" i="4"/>
  <c r="AW304" i="4"/>
  <c r="AV304" i="4"/>
  <c r="AU304" i="4"/>
  <c r="AT304" i="4"/>
  <c r="AS304" i="4"/>
  <c r="AR304" i="4"/>
  <c r="AQ304" i="4"/>
  <c r="AP304" i="4"/>
  <c r="AO304" i="4"/>
  <c r="AN304" i="4"/>
  <c r="AM304" i="4"/>
  <c r="AL304" i="4"/>
  <c r="AK304" i="4"/>
  <c r="AJ304" i="4"/>
  <c r="AI304" i="4"/>
  <c r="AH304" i="4"/>
  <c r="AG304" i="4"/>
  <c r="AF304" i="4"/>
  <c r="AE304" i="4"/>
  <c r="AD304" i="4"/>
  <c r="AC304" i="4"/>
  <c r="AB304" i="4"/>
  <c r="AA304" i="4"/>
  <c r="Z304" i="4"/>
  <c r="Y304" i="4"/>
  <c r="X304" i="4"/>
  <c r="W304" i="4"/>
  <c r="V304" i="4"/>
  <c r="U304" i="4"/>
  <c r="T304" i="4"/>
  <c r="S304" i="4"/>
  <c r="R304" i="4"/>
  <c r="Q304" i="4"/>
  <c r="P304" i="4"/>
  <c r="O304" i="4"/>
  <c r="N304" i="4"/>
  <c r="M304" i="4"/>
  <c r="L304" i="4"/>
  <c r="K304" i="4"/>
  <c r="J304" i="4"/>
  <c r="I304" i="4"/>
  <c r="H304" i="4"/>
  <c r="G304" i="4"/>
  <c r="F304" i="4"/>
  <c r="E304" i="4"/>
  <c r="D304" i="4"/>
  <c r="B304" i="4"/>
  <c r="BQ303" i="4"/>
  <c r="BP303" i="4"/>
  <c r="BO303" i="4"/>
  <c r="BN303" i="4"/>
  <c r="BM303" i="4"/>
  <c r="BL303" i="4"/>
  <c r="BK303" i="4"/>
  <c r="BJ303" i="4"/>
  <c r="BI303" i="4"/>
  <c r="BH303" i="4"/>
  <c r="BG303" i="4"/>
  <c r="BF303" i="4"/>
  <c r="BE303" i="4"/>
  <c r="BD303" i="4"/>
  <c r="BC303" i="4"/>
  <c r="BB303" i="4"/>
  <c r="BA303" i="4"/>
  <c r="AZ303" i="4"/>
  <c r="AY303" i="4"/>
  <c r="AX303" i="4"/>
  <c r="AW303" i="4"/>
  <c r="AV303" i="4"/>
  <c r="AU303" i="4"/>
  <c r="AT303" i="4"/>
  <c r="AS303" i="4"/>
  <c r="AR303" i="4"/>
  <c r="AQ303" i="4"/>
  <c r="AP303" i="4"/>
  <c r="AO303" i="4"/>
  <c r="AN303" i="4"/>
  <c r="AM303" i="4"/>
  <c r="AL303" i="4"/>
  <c r="AK303" i="4"/>
  <c r="AJ303" i="4"/>
  <c r="AI303" i="4"/>
  <c r="AH303" i="4"/>
  <c r="AG303" i="4"/>
  <c r="AF303" i="4"/>
  <c r="AE303" i="4"/>
  <c r="AD303" i="4"/>
  <c r="AC303" i="4"/>
  <c r="AB303" i="4"/>
  <c r="AA303" i="4"/>
  <c r="Z303" i="4"/>
  <c r="Y303" i="4"/>
  <c r="X303" i="4"/>
  <c r="W303" i="4"/>
  <c r="V303" i="4"/>
  <c r="U303" i="4"/>
  <c r="T303" i="4"/>
  <c r="S303" i="4"/>
  <c r="R303" i="4"/>
  <c r="Q303" i="4"/>
  <c r="P303" i="4"/>
  <c r="O303" i="4"/>
  <c r="N303" i="4"/>
  <c r="M303" i="4"/>
  <c r="L303" i="4"/>
  <c r="K303" i="4"/>
  <c r="J303" i="4"/>
  <c r="I303" i="4"/>
  <c r="H303" i="4"/>
  <c r="G303" i="4"/>
  <c r="F303" i="4"/>
  <c r="E303" i="4"/>
  <c r="D303" i="4"/>
  <c r="B303" i="4"/>
  <c r="BQ302" i="4"/>
  <c r="BP302" i="4"/>
  <c r="BO302" i="4"/>
  <c r="BN302" i="4"/>
  <c r="BM302" i="4"/>
  <c r="BL302" i="4"/>
  <c r="BK302" i="4"/>
  <c r="BJ302" i="4"/>
  <c r="BI302" i="4"/>
  <c r="BH302" i="4"/>
  <c r="BG302" i="4"/>
  <c r="BF302" i="4"/>
  <c r="BE302" i="4"/>
  <c r="BD302" i="4"/>
  <c r="BC302" i="4"/>
  <c r="BB302" i="4"/>
  <c r="BA302" i="4"/>
  <c r="AZ302" i="4"/>
  <c r="AY302" i="4"/>
  <c r="AX302" i="4"/>
  <c r="AW302" i="4"/>
  <c r="AV302" i="4"/>
  <c r="AU302" i="4"/>
  <c r="AT302" i="4"/>
  <c r="AS302" i="4"/>
  <c r="AR302" i="4"/>
  <c r="AQ302" i="4"/>
  <c r="AP302" i="4"/>
  <c r="AO302" i="4"/>
  <c r="AN302" i="4"/>
  <c r="AM302" i="4"/>
  <c r="AL302" i="4"/>
  <c r="AK302" i="4"/>
  <c r="AJ302" i="4"/>
  <c r="AI302" i="4"/>
  <c r="AH302" i="4"/>
  <c r="AG302" i="4"/>
  <c r="AF302" i="4"/>
  <c r="AE302" i="4"/>
  <c r="AD302" i="4"/>
  <c r="AC302" i="4"/>
  <c r="AB302" i="4"/>
  <c r="AA302" i="4"/>
  <c r="Z302" i="4"/>
  <c r="Y302" i="4"/>
  <c r="X302" i="4"/>
  <c r="W302" i="4"/>
  <c r="V302" i="4"/>
  <c r="U302" i="4"/>
  <c r="T302" i="4"/>
  <c r="S302" i="4"/>
  <c r="R302" i="4"/>
  <c r="Q302" i="4"/>
  <c r="P302" i="4"/>
  <c r="O302" i="4"/>
  <c r="N302" i="4"/>
  <c r="M302" i="4"/>
  <c r="L302" i="4"/>
  <c r="K302" i="4"/>
  <c r="J302" i="4"/>
  <c r="I302" i="4"/>
  <c r="H302" i="4"/>
  <c r="G302" i="4"/>
  <c r="F302" i="4"/>
  <c r="E302" i="4"/>
  <c r="D302" i="4"/>
  <c r="B302" i="4"/>
  <c r="BQ301" i="4"/>
  <c r="BP301" i="4"/>
  <c r="BO301" i="4"/>
  <c r="BN301" i="4"/>
  <c r="BM301" i="4"/>
  <c r="BL301" i="4"/>
  <c r="BK301" i="4"/>
  <c r="BJ301" i="4"/>
  <c r="BI301" i="4"/>
  <c r="BH301" i="4"/>
  <c r="BG301" i="4"/>
  <c r="BF301" i="4"/>
  <c r="BE301" i="4"/>
  <c r="BD301" i="4"/>
  <c r="BC301" i="4"/>
  <c r="BB301" i="4"/>
  <c r="BA301" i="4"/>
  <c r="AZ301" i="4"/>
  <c r="AY301" i="4"/>
  <c r="AX301" i="4"/>
  <c r="AW301" i="4"/>
  <c r="AV301" i="4"/>
  <c r="AU301" i="4"/>
  <c r="AT301" i="4"/>
  <c r="AS301" i="4"/>
  <c r="AR301" i="4"/>
  <c r="AQ301" i="4"/>
  <c r="AP301" i="4"/>
  <c r="AO301" i="4"/>
  <c r="AN301" i="4"/>
  <c r="AM301" i="4"/>
  <c r="AL301" i="4"/>
  <c r="AK301" i="4"/>
  <c r="AJ301" i="4"/>
  <c r="AI301" i="4"/>
  <c r="AH301" i="4"/>
  <c r="AG301" i="4"/>
  <c r="AF301" i="4"/>
  <c r="AE301" i="4"/>
  <c r="AD301" i="4"/>
  <c r="AC301" i="4"/>
  <c r="AB301" i="4"/>
  <c r="AA301" i="4"/>
  <c r="Z301" i="4"/>
  <c r="Y301" i="4"/>
  <c r="X301" i="4"/>
  <c r="W301" i="4"/>
  <c r="V301" i="4"/>
  <c r="U301" i="4"/>
  <c r="T301" i="4"/>
  <c r="S301" i="4"/>
  <c r="R301" i="4"/>
  <c r="Q301" i="4"/>
  <c r="P301" i="4"/>
  <c r="O301" i="4"/>
  <c r="N301" i="4"/>
  <c r="M301" i="4"/>
  <c r="L301" i="4"/>
  <c r="K301" i="4"/>
  <c r="J301" i="4"/>
  <c r="I301" i="4"/>
  <c r="H301" i="4"/>
  <c r="G301" i="4"/>
  <c r="F301" i="4"/>
  <c r="E301" i="4"/>
  <c r="D301" i="4"/>
  <c r="B301" i="4"/>
  <c r="BQ300" i="4"/>
  <c r="BP300" i="4"/>
  <c r="BO300" i="4"/>
  <c r="BN300" i="4"/>
  <c r="BM300" i="4"/>
  <c r="BL300" i="4"/>
  <c r="BK300" i="4"/>
  <c r="BJ300" i="4"/>
  <c r="BI300" i="4"/>
  <c r="BH300" i="4"/>
  <c r="BG300" i="4"/>
  <c r="BF300" i="4"/>
  <c r="BE300" i="4"/>
  <c r="BD300" i="4"/>
  <c r="BC300" i="4"/>
  <c r="BB300" i="4"/>
  <c r="BA300" i="4"/>
  <c r="AZ300" i="4"/>
  <c r="AY300" i="4"/>
  <c r="AX300" i="4"/>
  <c r="AW300" i="4"/>
  <c r="AV300" i="4"/>
  <c r="AU300" i="4"/>
  <c r="AT300" i="4"/>
  <c r="AS300" i="4"/>
  <c r="AR300" i="4"/>
  <c r="AQ300" i="4"/>
  <c r="AP300" i="4"/>
  <c r="AO300" i="4"/>
  <c r="AN300" i="4"/>
  <c r="AM300" i="4"/>
  <c r="AL300" i="4"/>
  <c r="AK300" i="4"/>
  <c r="AJ300" i="4"/>
  <c r="AI300" i="4"/>
  <c r="AH300" i="4"/>
  <c r="AG300" i="4"/>
  <c r="AF300" i="4"/>
  <c r="AE300" i="4"/>
  <c r="AD300" i="4"/>
  <c r="AC300" i="4"/>
  <c r="AB300" i="4"/>
  <c r="AA300" i="4"/>
  <c r="Z300" i="4"/>
  <c r="Y300" i="4"/>
  <c r="X300" i="4"/>
  <c r="W300" i="4"/>
  <c r="V300" i="4"/>
  <c r="U300" i="4"/>
  <c r="T300" i="4"/>
  <c r="S300" i="4"/>
  <c r="R300" i="4"/>
  <c r="Q300" i="4"/>
  <c r="P300" i="4"/>
  <c r="O300" i="4"/>
  <c r="N300" i="4"/>
  <c r="M300" i="4"/>
  <c r="L300" i="4"/>
  <c r="K300" i="4"/>
  <c r="J300" i="4"/>
  <c r="I300" i="4"/>
  <c r="H300" i="4"/>
  <c r="G300" i="4"/>
  <c r="F300" i="4"/>
  <c r="E300" i="4"/>
  <c r="D300" i="4"/>
  <c r="B300" i="4"/>
  <c r="BQ299" i="4"/>
  <c r="BP299" i="4"/>
  <c r="BO299" i="4"/>
  <c r="BN299" i="4"/>
  <c r="BM299" i="4"/>
  <c r="BL299" i="4"/>
  <c r="BK299" i="4"/>
  <c r="BJ299" i="4"/>
  <c r="BI299" i="4"/>
  <c r="BH299" i="4"/>
  <c r="BG299" i="4"/>
  <c r="BF299" i="4"/>
  <c r="BE299" i="4"/>
  <c r="BD299" i="4"/>
  <c r="BC299" i="4"/>
  <c r="BB299" i="4"/>
  <c r="BA299" i="4"/>
  <c r="AZ299" i="4"/>
  <c r="AY299" i="4"/>
  <c r="AX299" i="4"/>
  <c r="AW299" i="4"/>
  <c r="AV299" i="4"/>
  <c r="AU299" i="4"/>
  <c r="AT299" i="4"/>
  <c r="AS299" i="4"/>
  <c r="AR299" i="4"/>
  <c r="AQ299" i="4"/>
  <c r="AP299" i="4"/>
  <c r="AO299" i="4"/>
  <c r="AN299" i="4"/>
  <c r="AM299" i="4"/>
  <c r="AL299" i="4"/>
  <c r="AK299" i="4"/>
  <c r="AJ299" i="4"/>
  <c r="AI299" i="4"/>
  <c r="AH299" i="4"/>
  <c r="AG299" i="4"/>
  <c r="AF299" i="4"/>
  <c r="AE299" i="4"/>
  <c r="AD299" i="4"/>
  <c r="AC299" i="4"/>
  <c r="AB299" i="4"/>
  <c r="AA299" i="4"/>
  <c r="Z299" i="4"/>
  <c r="Y299" i="4"/>
  <c r="X299" i="4"/>
  <c r="W299" i="4"/>
  <c r="V299" i="4"/>
  <c r="U299" i="4"/>
  <c r="T299" i="4"/>
  <c r="S299" i="4"/>
  <c r="R299" i="4"/>
  <c r="Q299" i="4"/>
  <c r="P299" i="4"/>
  <c r="O299" i="4"/>
  <c r="N299" i="4"/>
  <c r="M299" i="4"/>
  <c r="L299" i="4"/>
  <c r="K299" i="4"/>
  <c r="J299" i="4"/>
  <c r="I299" i="4"/>
  <c r="H299" i="4"/>
  <c r="G299" i="4"/>
  <c r="F299" i="4"/>
  <c r="E299" i="4"/>
  <c r="D299" i="4"/>
  <c r="B299" i="4"/>
  <c r="BQ298" i="4"/>
  <c r="BP298" i="4"/>
  <c r="BO298" i="4"/>
  <c r="BN298" i="4"/>
  <c r="BM298" i="4"/>
  <c r="BL298" i="4"/>
  <c r="BK298" i="4"/>
  <c r="BJ298" i="4"/>
  <c r="BI298" i="4"/>
  <c r="BH298" i="4"/>
  <c r="BG298" i="4"/>
  <c r="BF298" i="4"/>
  <c r="BE298" i="4"/>
  <c r="BD298" i="4"/>
  <c r="BC298" i="4"/>
  <c r="BB298" i="4"/>
  <c r="BA298" i="4"/>
  <c r="AZ298" i="4"/>
  <c r="AY298" i="4"/>
  <c r="AX298" i="4"/>
  <c r="AW298" i="4"/>
  <c r="AV298" i="4"/>
  <c r="AU298" i="4"/>
  <c r="AT298" i="4"/>
  <c r="AS298" i="4"/>
  <c r="AR298" i="4"/>
  <c r="AQ298" i="4"/>
  <c r="AP298" i="4"/>
  <c r="AO298" i="4"/>
  <c r="AN298" i="4"/>
  <c r="AM298" i="4"/>
  <c r="AL298" i="4"/>
  <c r="AK298" i="4"/>
  <c r="AJ298" i="4"/>
  <c r="AI298" i="4"/>
  <c r="AH298" i="4"/>
  <c r="AG298" i="4"/>
  <c r="AF298" i="4"/>
  <c r="AE298" i="4"/>
  <c r="AD298" i="4"/>
  <c r="AC298" i="4"/>
  <c r="AB298" i="4"/>
  <c r="AA298" i="4"/>
  <c r="Z298" i="4"/>
  <c r="Y298" i="4"/>
  <c r="X298" i="4"/>
  <c r="W298" i="4"/>
  <c r="V298" i="4"/>
  <c r="U298" i="4"/>
  <c r="T298" i="4"/>
  <c r="S298" i="4"/>
  <c r="R298" i="4"/>
  <c r="Q298" i="4"/>
  <c r="P298" i="4"/>
  <c r="O298" i="4"/>
  <c r="N298" i="4"/>
  <c r="M298" i="4"/>
  <c r="L298" i="4"/>
  <c r="K298" i="4"/>
  <c r="J298" i="4"/>
  <c r="I298" i="4"/>
  <c r="H298" i="4"/>
  <c r="G298" i="4"/>
  <c r="F298" i="4"/>
  <c r="E298" i="4"/>
  <c r="D298" i="4"/>
  <c r="B298" i="4"/>
  <c r="BQ297" i="4"/>
  <c r="BP297" i="4"/>
  <c r="BO297" i="4"/>
  <c r="BN297" i="4"/>
  <c r="BM297" i="4"/>
  <c r="BL297" i="4"/>
  <c r="BK297" i="4"/>
  <c r="BJ297" i="4"/>
  <c r="BI297" i="4"/>
  <c r="BH297" i="4"/>
  <c r="BG297" i="4"/>
  <c r="BF297" i="4"/>
  <c r="BE297" i="4"/>
  <c r="BD297" i="4"/>
  <c r="BC297" i="4"/>
  <c r="BB297" i="4"/>
  <c r="BA297" i="4"/>
  <c r="AZ297" i="4"/>
  <c r="AY297" i="4"/>
  <c r="AX297" i="4"/>
  <c r="AW297" i="4"/>
  <c r="AV297" i="4"/>
  <c r="AU297" i="4"/>
  <c r="AT297" i="4"/>
  <c r="AS297" i="4"/>
  <c r="AR297" i="4"/>
  <c r="AQ297" i="4"/>
  <c r="AP297" i="4"/>
  <c r="AO297" i="4"/>
  <c r="AN297" i="4"/>
  <c r="AM297" i="4"/>
  <c r="AL297" i="4"/>
  <c r="AK297" i="4"/>
  <c r="AJ297" i="4"/>
  <c r="AI297" i="4"/>
  <c r="AH297" i="4"/>
  <c r="AG297" i="4"/>
  <c r="AF297" i="4"/>
  <c r="AE297" i="4"/>
  <c r="AD297" i="4"/>
  <c r="AC297" i="4"/>
  <c r="AB297" i="4"/>
  <c r="AA297" i="4"/>
  <c r="Z297" i="4"/>
  <c r="Y297" i="4"/>
  <c r="X297" i="4"/>
  <c r="W297" i="4"/>
  <c r="V297" i="4"/>
  <c r="U297" i="4"/>
  <c r="T297" i="4"/>
  <c r="S297" i="4"/>
  <c r="R297" i="4"/>
  <c r="Q297" i="4"/>
  <c r="P297" i="4"/>
  <c r="O297" i="4"/>
  <c r="N297" i="4"/>
  <c r="M297" i="4"/>
  <c r="L297" i="4"/>
  <c r="K297" i="4"/>
  <c r="J297" i="4"/>
  <c r="I297" i="4"/>
  <c r="H297" i="4"/>
  <c r="G297" i="4"/>
  <c r="F297" i="4"/>
  <c r="E297" i="4"/>
  <c r="D297" i="4"/>
  <c r="B297" i="4"/>
  <c r="BQ296" i="4"/>
  <c r="BP296" i="4"/>
  <c r="BO296" i="4"/>
  <c r="BN296" i="4"/>
  <c r="BM296" i="4"/>
  <c r="BL296" i="4"/>
  <c r="BK296" i="4"/>
  <c r="BJ296" i="4"/>
  <c r="BI296" i="4"/>
  <c r="BH296" i="4"/>
  <c r="BG296" i="4"/>
  <c r="BF296" i="4"/>
  <c r="BE296" i="4"/>
  <c r="BD296" i="4"/>
  <c r="BC296" i="4"/>
  <c r="BB296" i="4"/>
  <c r="BA296" i="4"/>
  <c r="AZ296" i="4"/>
  <c r="AY296" i="4"/>
  <c r="AX296" i="4"/>
  <c r="AW296" i="4"/>
  <c r="AV296" i="4"/>
  <c r="AU296" i="4"/>
  <c r="AT296" i="4"/>
  <c r="AS296" i="4"/>
  <c r="AR296" i="4"/>
  <c r="AQ296" i="4"/>
  <c r="AP296" i="4"/>
  <c r="AO296" i="4"/>
  <c r="AN296" i="4"/>
  <c r="AM296" i="4"/>
  <c r="AL296" i="4"/>
  <c r="AK296" i="4"/>
  <c r="AJ296" i="4"/>
  <c r="AI296" i="4"/>
  <c r="AH296" i="4"/>
  <c r="AG296" i="4"/>
  <c r="AF296" i="4"/>
  <c r="AE296" i="4"/>
  <c r="AD296" i="4"/>
  <c r="AC296" i="4"/>
  <c r="AB296" i="4"/>
  <c r="AA296" i="4"/>
  <c r="Z296" i="4"/>
  <c r="Y296" i="4"/>
  <c r="X296" i="4"/>
  <c r="W296" i="4"/>
  <c r="V296" i="4"/>
  <c r="U296" i="4"/>
  <c r="T296" i="4"/>
  <c r="S296" i="4"/>
  <c r="R296" i="4"/>
  <c r="Q296" i="4"/>
  <c r="P296" i="4"/>
  <c r="O296" i="4"/>
  <c r="N296" i="4"/>
  <c r="M296" i="4"/>
  <c r="L296" i="4"/>
  <c r="K296" i="4"/>
  <c r="J296" i="4"/>
  <c r="I296" i="4"/>
  <c r="H296" i="4"/>
  <c r="G296" i="4"/>
  <c r="F296" i="4"/>
  <c r="E296" i="4"/>
  <c r="D296" i="4"/>
  <c r="B296" i="4"/>
  <c r="BQ295" i="4"/>
  <c r="BP295" i="4"/>
  <c r="BO295" i="4"/>
  <c r="BN295" i="4"/>
  <c r="BM295" i="4"/>
  <c r="BL295" i="4"/>
  <c r="BK295" i="4"/>
  <c r="BJ295" i="4"/>
  <c r="BI295" i="4"/>
  <c r="BH295" i="4"/>
  <c r="BG295" i="4"/>
  <c r="BF295" i="4"/>
  <c r="BE295" i="4"/>
  <c r="BD295" i="4"/>
  <c r="BC295" i="4"/>
  <c r="BB295" i="4"/>
  <c r="BA295" i="4"/>
  <c r="AZ295" i="4"/>
  <c r="AY295" i="4"/>
  <c r="AX295" i="4"/>
  <c r="AW295" i="4"/>
  <c r="AV295" i="4"/>
  <c r="AU295" i="4"/>
  <c r="AT295" i="4"/>
  <c r="AS295" i="4"/>
  <c r="AR295" i="4"/>
  <c r="AQ295" i="4"/>
  <c r="AP295" i="4"/>
  <c r="AO295" i="4"/>
  <c r="AN295" i="4"/>
  <c r="AM295" i="4"/>
  <c r="AL295" i="4"/>
  <c r="AK295" i="4"/>
  <c r="AJ295" i="4"/>
  <c r="AI295" i="4"/>
  <c r="AH295" i="4"/>
  <c r="AG295" i="4"/>
  <c r="AF295" i="4"/>
  <c r="AE295" i="4"/>
  <c r="AD295" i="4"/>
  <c r="AC295" i="4"/>
  <c r="AB295" i="4"/>
  <c r="AA295" i="4"/>
  <c r="Z295" i="4"/>
  <c r="Y295" i="4"/>
  <c r="X295" i="4"/>
  <c r="W295" i="4"/>
  <c r="V295" i="4"/>
  <c r="U295" i="4"/>
  <c r="T295" i="4"/>
  <c r="S295" i="4"/>
  <c r="R295" i="4"/>
  <c r="Q295" i="4"/>
  <c r="P295" i="4"/>
  <c r="O295" i="4"/>
  <c r="N295" i="4"/>
  <c r="M295" i="4"/>
  <c r="L295" i="4"/>
  <c r="K295" i="4"/>
  <c r="J295" i="4"/>
  <c r="I295" i="4"/>
  <c r="H295" i="4"/>
  <c r="G295" i="4"/>
  <c r="F295" i="4"/>
  <c r="E295" i="4"/>
  <c r="D295" i="4"/>
  <c r="B295" i="4"/>
  <c r="BQ294" i="4"/>
  <c r="BP294" i="4"/>
  <c r="BO294" i="4"/>
  <c r="BN294" i="4"/>
  <c r="BM294" i="4"/>
  <c r="BL294" i="4"/>
  <c r="BK294" i="4"/>
  <c r="BJ294" i="4"/>
  <c r="BI294" i="4"/>
  <c r="BH294" i="4"/>
  <c r="BG294" i="4"/>
  <c r="BF294" i="4"/>
  <c r="BE294" i="4"/>
  <c r="BD294" i="4"/>
  <c r="BC294" i="4"/>
  <c r="BB294" i="4"/>
  <c r="BA294" i="4"/>
  <c r="AZ294" i="4"/>
  <c r="AY294" i="4"/>
  <c r="AX294" i="4"/>
  <c r="AW294" i="4"/>
  <c r="AV294" i="4"/>
  <c r="AU294" i="4"/>
  <c r="AT294" i="4"/>
  <c r="AS294" i="4"/>
  <c r="AR294" i="4"/>
  <c r="AQ294" i="4"/>
  <c r="AP294" i="4"/>
  <c r="AO294" i="4"/>
  <c r="AN294" i="4"/>
  <c r="AM294" i="4"/>
  <c r="AL294" i="4"/>
  <c r="AK294" i="4"/>
  <c r="AJ294" i="4"/>
  <c r="AI294" i="4"/>
  <c r="AH294" i="4"/>
  <c r="AG294" i="4"/>
  <c r="AF294" i="4"/>
  <c r="AE294" i="4"/>
  <c r="AD294" i="4"/>
  <c r="AC294" i="4"/>
  <c r="AB294" i="4"/>
  <c r="AA294" i="4"/>
  <c r="Z294" i="4"/>
  <c r="Y294" i="4"/>
  <c r="X294" i="4"/>
  <c r="W294" i="4"/>
  <c r="V294" i="4"/>
  <c r="U294" i="4"/>
  <c r="T294" i="4"/>
  <c r="S294" i="4"/>
  <c r="R294" i="4"/>
  <c r="Q294" i="4"/>
  <c r="P294" i="4"/>
  <c r="O294" i="4"/>
  <c r="N294" i="4"/>
  <c r="M294" i="4"/>
  <c r="L294" i="4"/>
  <c r="K294" i="4"/>
  <c r="J294" i="4"/>
  <c r="I294" i="4"/>
  <c r="H294" i="4"/>
  <c r="G294" i="4"/>
  <c r="F294" i="4"/>
  <c r="E294" i="4"/>
  <c r="D294" i="4"/>
  <c r="B294" i="4"/>
  <c r="BQ293" i="4"/>
  <c r="BP293" i="4"/>
  <c r="BO293" i="4"/>
  <c r="BN293" i="4"/>
  <c r="BM293" i="4"/>
  <c r="BL293" i="4"/>
  <c r="BK293" i="4"/>
  <c r="BJ293" i="4"/>
  <c r="BI293" i="4"/>
  <c r="BH293" i="4"/>
  <c r="BG293" i="4"/>
  <c r="BF293" i="4"/>
  <c r="BE293" i="4"/>
  <c r="BD293" i="4"/>
  <c r="BC293" i="4"/>
  <c r="BB293" i="4"/>
  <c r="BA293" i="4"/>
  <c r="AZ293" i="4"/>
  <c r="AY293" i="4"/>
  <c r="AX293" i="4"/>
  <c r="AW293" i="4"/>
  <c r="AV293" i="4"/>
  <c r="AU293" i="4"/>
  <c r="AT293" i="4"/>
  <c r="AS293" i="4"/>
  <c r="AR293" i="4"/>
  <c r="AQ293" i="4"/>
  <c r="AP293" i="4"/>
  <c r="AO293" i="4"/>
  <c r="AN293" i="4"/>
  <c r="AM293" i="4"/>
  <c r="AL293" i="4"/>
  <c r="AK293" i="4"/>
  <c r="AJ293" i="4"/>
  <c r="AI293" i="4"/>
  <c r="AH293" i="4"/>
  <c r="AG293" i="4"/>
  <c r="AF293" i="4"/>
  <c r="AE293" i="4"/>
  <c r="AD293" i="4"/>
  <c r="AC293" i="4"/>
  <c r="AB293" i="4"/>
  <c r="AA293" i="4"/>
  <c r="Z293" i="4"/>
  <c r="Y293" i="4"/>
  <c r="X293" i="4"/>
  <c r="W293" i="4"/>
  <c r="V293" i="4"/>
  <c r="U293" i="4"/>
  <c r="T293" i="4"/>
  <c r="S293" i="4"/>
  <c r="R293" i="4"/>
  <c r="Q293" i="4"/>
  <c r="P293" i="4"/>
  <c r="O293" i="4"/>
  <c r="N293" i="4"/>
  <c r="M293" i="4"/>
  <c r="L293" i="4"/>
  <c r="K293" i="4"/>
  <c r="J293" i="4"/>
  <c r="I293" i="4"/>
  <c r="H293" i="4"/>
  <c r="G293" i="4"/>
  <c r="F293" i="4"/>
  <c r="E293" i="4"/>
  <c r="D293" i="4"/>
  <c r="B293" i="4"/>
  <c r="BQ292" i="4"/>
  <c r="BP292" i="4"/>
  <c r="BO292" i="4"/>
  <c r="BN292" i="4"/>
  <c r="BM292" i="4"/>
  <c r="BL292" i="4"/>
  <c r="BK292" i="4"/>
  <c r="BJ292" i="4"/>
  <c r="BI292" i="4"/>
  <c r="BH292" i="4"/>
  <c r="BG292" i="4"/>
  <c r="BF292" i="4"/>
  <c r="BE292" i="4"/>
  <c r="BD292" i="4"/>
  <c r="BC292" i="4"/>
  <c r="BB292" i="4"/>
  <c r="BA292" i="4"/>
  <c r="AZ292" i="4"/>
  <c r="AY292" i="4"/>
  <c r="AX292" i="4"/>
  <c r="AW292" i="4"/>
  <c r="AV292" i="4"/>
  <c r="AU292" i="4"/>
  <c r="AT292" i="4"/>
  <c r="AS292" i="4"/>
  <c r="AR292" i="4"/>
  <c r="AQ292" i="4"/>
  <c r="AP292" i="4"/>
  <c r="AO292" i="4"/>
  <c r="AN292" i="4"/>
  <c r="AM292" i="4"/>
  <c r="AL292" i="4"/>
  <c r="AK292" i="4"/>
  <c r="AJ292" i="4"/>
  <c r="AI292" i="4"/>
  <c r="AH292" i="4"/>
  <c r="AG292" i="4"/>
  <c r="AF292" i="4"/>
  <c r="AE292" i="4"/>
  <c r="AD292" i="4"/>
  <c r="AC292" i="4"/>
  <c r="AB292" i="4"/>
  <c r="AA292" i="4"/>
  <c r="Z292" i="4"/>
  <c r="Y292" i="4"/>
  <c r="X292" i="4"/>
  <c r="W292" i="4"/>
  <c r="V292" i="4"/>
  <c r="U292" i="4"/>
  <c r="T292" i="4"/>
  <c r="S292" i="4"/>
  <c r="R292" i="4"/>
  <c r="Q292" i="4"/>
  <c r="P292" i="4"/>
  <c r="O292" i="4"/>
  <c r="N292" i="4"/>
  <c r="M292" i="4"/>
  <c r="L292" i="4"/>
  <c r="K292" i="4"/>
  <c r="J292" i="4"/>
  <c r="I292" i="4"/>
  <c r="H292" i="4"/>
  <c r="G292" i="4"/>
  <c r="F292" i="4"/>
  <c r="E292" i="4"/>
  <c r="D292" i="4"/>
  <c r="B292" i="4"/>
  <c r="BQ291" i="4"/>
  <c r="BP291" i="4"/>
  <c r="BO291" i="4"/>
  <c r="BN291" i="4"/>
  <c r="BM291" i="4"/>
  <c r="BL291" i="4"/>
  <c r="BK291" i="4"/>
  <c r="BJ291" i="4"/>
  <c r="BI291" i="4"/>
  <c r="BH291" i="4"/>
  <c r="BG291" i="4"/>
  <c r="BF291" i="4"/>
  <c r="BE291" i="4"/>
  <c r="BD291" i="4"/>
  <c r="BC291" i="4"/>
  <c r="BB291" i="4"/>
  <c r="BA291" i="4"/>
  <c r="AZ291" i="4"/>
  <c r="AY291" i="4"/>
  <c r="AX291" i="4"/>
  <c r="AW291" i="4"/>
  <c r="AV291" i="4"/>
  <c r="AU291" i="4"/>
  <c r="AT291" i="4"/>
  <c r="AS291" i="4"/>
  <c r="AR291" i="4"/>
  <c r="AQ291" i="4"/>
  <c r="AP291" i="4"/>
  <c r="AO291" i="4"/>
  <c r="AN291" i="4"/>
  <c r="AM291" i="4"/>
  <c r="AL291" i="4"/>
  <c r="AK291" i="4"/>
  <c r="AJ291" i="4"/>
  <c r="AI291" i="4"/>
  <c r="AH291" i="4"/>
  <c r="AG291" i="4"/>
  <c r="AF291" i="4"/>
  <c r="AE291" i="4"/>
  <c r="AD291" i="4"/>
  <c r="AC291" i="4"/>
  <c r="AB291" i="4"/>
  <c r="AA291" i="4"/>
  <c r="Z291" i="4"/>
  <c r="Y291" i="4"/>
  <c r="X291" i="4"/>
  <c r="W291" i="4"/>
  <c r="V291" i="4"/>
  <c r="U291" i="4"/>
  <c r="T291" i="4"/>
  <c r="S291" i="4"/>
  <c r="R291" i="4"/>
  <c r="Q291" i="4"/>
  <c r="P291" i="4"/>
  <c r="O291" i="4"/>
  <c r="N291" i="4"/>
  <c r="M291" i="4"/>
  <c r="L291" i="4"/>
  <c r="K291" i="4"/>
  <c r="J291" i="4"/>
  <c r="I291" i="4"/>
  <c r="H291" i="4"/>
  <c r="G291" i="4"/>
  <c r="F291" i="4"/>
  <c r="E291" i="4"/>
  <c r="D291" i="4"/>
  <c r="B291" i="4"/>
  <c r="BQ290" i="4"/>
  <c r="BP290" i="4"/>
  <c r="BO290" i="4"/>
  <c r="BN290" i="4"/>
  <c r="BM290" i="4"/>
  <c r="BL290" i="4"/>
  <c r="BK290" i="4"/>
  <c r="BJ290" i="4"/>
  <c r="BI290" i="4"/>
  <c r="BH290" i="4"/>
  <c r="BG290" i="4"/>
  <c r="BF290" i="4"/>
  <c r="BE290" i="4"/>
  <c r="BD290" i="4"/>
  <c r="BC290" i="4"/>
  <c r="BB290" i="4"/>
  <c r="BA290" i="4"/>
  <c r="AZ290" i="4"/>
  <c r="AY290" i="4"/>
  <c r="AX290" i="4"/>
  <c r="AW290" i="4"/>
  <c r="AV290" i="4"/>
  <c r="AU290" i="4"/>
  <c r="AT290" i="4"/>
  <c r="AS290" i="4"/>
  <c r="AR290" i="4"/>
  <c r="AQ290" i="4"/>
  <c r="AP290" i="4"/>
  <c r="AO290" i="4"/>
  <c r="AN290" i="4"/>
  <c r="AM290" i="4"/>
  <c r="AL290" i="4"/>
  <c r="AK290" i="4"/>
  <c r="AJ290" i="4"/>
  <c r="AI290" i="4"/>
  <c r="AH290" i="4"/>
  <c r="AG290" i="4"/>
  <c r="AF290" i="4"/>
  <c r="AE290" i="4"/>
  <c r="AD290" i="4"/>
  <c r="AC290" i="4"/>
  <c r="AB290" i="4"/>
  <c r="AA290" i="4"/>
  <c r="Z290" i="4"/>
  <c r="Y290" i="4"/>
  <c r="X290" i="4"/>
  <c r="W290" i="4"/>
  <c r="V290" i="4"/>
  <c r="U290" i="4"/>
  <c r="T290" i="4"/>
  <c r="S290" i="4"/>
  <c r="R290" i="4"/>
  <c r="Q290" i="4"/>
  <c r="P290" i="4"/>
  <c r="O290" i="4"/>
  <c r="N290" i="4"/>
  <c r="M290" i="4"/>
  <c r="L290" i="4"/>
  <c r="K290" i="4"/>
  <c r="J290" i="4"/>
  <c r="I290" i="4"/>
  <c r="H290" i="4"/>
  <c r="G290" i="4"/>
  <c r="F290" i="4"/>
  <c r="E290" i="4"/>
  <c r="D290" i="4"/>
  <c r="B290" i="4"/>
  <c r="BQ289" i="4"/>
  <c r="BP289" i="4"/>
  <c r="BO289" i="4"/>
  <c r="BN289" i="4"/>
  <c r="BM289" i="4"/>
  <c r="BL289" i="4"/>
  <c r="BK289" i="4"/>
  <c r="BJ289" i="4"/>
  <c r="BI289" i="4"/>
  <c r="BH289" i="4"/>
  <c r="BG289" i="4"/>
  <c r="BF289" i="4"/>
  <c r="BE289" i="4"/>
  <c r="BD289" i="4"/>
  <c r="BC289" i="4"/>
  <c r="BB289" i="4"/>
  <c r="BA289" i="4"/>
  <c r="AZ289" i="4"/>
  <c r="AY289" i="4"/>
  <c r="AX289" i="4"/>
  <c r="AW289" i="4"/>
  <c r="AV289" i="4"/>
  <c r="AU289" i="4"/>
  <c r="AT289" i="4"/>
  <c r="AS289" i="4"/>
  <c r="AR289" i="4"/>
  <c r="AQ289" i="4"/>
  <c r="AP289" i="4"/>
  <c r="AO289" i="4"/>
  <c r="AN289" i="4"/>
  <c r="AM289" i="4"/>
  <c r="AL289" i="4"/>
  <c r="AK289" i="4"/>
  <c r="AJ289" i="4"/>
  <c r="AI289" i="4"/>
  <c r="AH289" i="4"/>
  <c r="AG289" i="4"/>
  <c r="AF289" i="4"/>
  <c r="AE289" i="4"/>
  <c r="AD289" i="4"/>
  <c r="AC289" i="4"/>
  <c r="AB289" i="4"/>
  <c r="AA289" i="4"/>
  <c r="Z289" i="4"/>
  <c r="Y289" i="4"/>
  <c r="X289" i="4"/>
  <c r="W289" i="4"/>
  <c r="V289" i="4"/>
  <c r="U289" i="4"/>
  <c r="T289" i="4"/>
  <c r="S289" i="4"/>
  <c r="R289" i="4"/>
  <c r="Q289" i="4"/>
  <c r="P289" i="4"/>
  <c r="O289" i="4"/>
  <c r="N289" i="4"/>
  <c r="M289" i="4"/>
  <c r="L289" i="4"/>
  <c r="K289" i="4"/>
  <c r="J289" i="4"/>
  <c r="I289" i="4"/>
  <c r="H289" i="4"/>
  <c r="G289" i="4"/>
  <c r="F289" i="4"/>
  <c r="E289" i="4"/>
  <c r="D289" i="4"/>
  <c r="B289" i="4"/>
  <c r="BQ288" i="4"/>
  <c r="BP288" i="4"/>
  <c r="BO288" i="4"/>
  <c r="BN288" i="4"/>
  <c r="BM288" i="4"/>
  <c r="BL288" i="4"/>
  <c r="BK288" i="4"/>
  <c r="BJ288" i="4"/>
  <c r="BI288" i="4"/>
  <c r="BH288" i="4"/>
  <c r="BG288" i="4"/>
  <c r="BF288" i="4"/>
  <c r="BE288" i="4"/>
  <c r="BD288" i="4"/>
  <c r="BC288" i="4"/>
  <c r="BB288" i="4"/>
  <c r="BA288" i="4"/>
  <c r="AZ288" i="4"/>
  <c r="AY288" i="4"/>
  <c r="AX288" i="4"/>
  <c r="AW288" i="4"/>
  <c r="AV288" i="4"/>
  <c r="AU288" i="4"/>
  <c r="AT288" i="4"/>
  <c r="AS288" i="4"/>
  <c r="AR288" i="4"/>
  <c r="AQ288" i="4"/>
  <c r="AP288" i="4"/>
  <c r="AO288" i="4"/>
  <c r="AN288" i="4"/>
  <c r="AM288" i="4"/>
  <c r="AL288" i="4"/>
  <c r="AK288" i="4"/>
  <c r="AJ288" i="4"/>
  <c r="AI288" i="4"/>
  <c r="AH288" i="4"/>
  <c r="AG288" i="4"/>
  <c r="AF288" i="4"/>
  <c r="AE288" i="4"/>
  <c r="AD288" i="4"/>
  <c r="AC288" i="4"/>
  <c r="AB288" i="4"/>
  <c r="AA288" i="4"/>
  <c r="Z288" i="4"/>
  <c r="Y288" i="4"/>
  <c r="X288" i="4"/>
  <c r="W288" i="4"/>
  <c r="V288" i="4"/>
  <c r="U288" i="4"/>
  <c r="T288" i="4"/>
  <c r="S288" i="4"/>
  <c r="R288" i="4"/>
  <c r="Q288" i="4"/>
  <c r="P288" i="4"/>
  <c r="O288" i="4"/>
  <c r="N288" i="4"/>
  <c r="M288" i="4"/>
  <c r="L288" i="4"/>
  <c r="K288" i="4"/>
  <c r="J288" i="4"/>
  <c r="I288" i="4"/>
  <c r="H288" i="4"/>
  <c r="G288" i="4"/>
  <c r="F288" i="4"/>
  <c r="E288" i="4"/>
  <c r="D288" i="4"/>
  <c r="B288" i="4"/>
  <c r="BQ287" i="4"/>
  <c r="BP287" i="4"/>
  <c r="BO287" i="4"/>
  <c r="BN287" i="4"/>
  <c r="BM287" i="4"/>
  <c r="BL287" i="4"/>
  <c r="BK287" i="4"/>
  <c r="BJ287" i="4"/>
  <c r="BI287" i="4"/>
  <c r="BH287" i="4"/>
  <c r="BG287" i="4"/>
  <c r="BF287" i="4"/>
  <c r="BE287" i="4"/>
  <c r="BD287" i="4"/>
  <c r="BC287" i="4"/>
  <c r="BB287" i="4"/>
  <c r="BA287" i="4"/>
  <c r="AZ287" i="4"/>
  <c r="AY287" i="4"/>
  <c r="AX287" i="4"/>
  <c r="AW287" i="4"/>
  <c r="AV287" i="4"/>
  <c r="AU287" i="4"/>
  <c r="AT287" i="4"/>
  <c r="AS287" i="4"/>
  <c r="AR287" i="4"/>
  <c r="AQ287" i="4"/>
  <c r="AP287" i="4"/>
  <c r="AO287" i="4"/>
  <c r="AN287" i="4"/>
  <c r="AM287" i="4"/>
  <c r="AL287" i="4"/>
  <c r="AK287" i="4"/>
  <c r="AJ287" i="4"/>
  <c r="AI287" i="4"/>
  <c r="AH287" i="4"/>
  <c r="AG287" i="4"/>
  <c r="AF287" i="4"/>
  <c r="AE287" i="4"/>
  <c r="AD287" i="4"/>
  <c r="AC287" i="4"/>
  <c r="AB287" i="4"/>
  <c r="AA287" i="4"/>
  <c r="Z287" i="4"/>
  <c r="Y287" i="4"/>
  <c r="X287" i="4"/>
  <c r="W287" i="4"/>
  <c r="V287" i="4"/>
  <c r="U287" i="4"/>
  <c r="T287" i="4"/>
  <c r="S287" i="4"/>
  <c r="R287" i="4"/>
  <c r="Q287" i="4"/>
  <c r="P287" i="4"/>
  <c r="O287" i="4"/>
  <c r="N287" i="4"/>
  <c r="M287" i="4"/>
  <c r="L287" i="4"/>
  <c r="K287" i="4"/>
  <c r="J287" i="4"/>
  <c r="I287" i="4"/>
  <c r="H287" i="4"/>
  <c r="G287" i="4"/>
  <c r="F287" i="4"/>
  <c r="E287" i="4"/>
  <c r="D287" i="4"/>
  <c r="B287" i="4"/>
  <c r="BQ286" i="4"/>
  <c r="BP286" i="4"/>
  <c r="BO286" i="4"/>
  <c r="BN286" i="4"/>
  <c r="BM286" i="4"/>
  <c r="BL286" i="4"/>
  <c r="BK286" i="4"/>
  <c r="BJ286" i="4"/>
  <c r="BI286" i="4"/>
  <c r="BH286" i="4"/>
  <c r="BG286" i="4"/>
  <c r="BF286" i="4"/>
  <c r="BE286" i="4"/>
  <c r="BD286" i="4"/>
  <c r="BC286" i="4"/>
  <c r="BB286" i="4"/>
  <c r="BA286" i="4"/>
  <c r="AZ286" i="4"/>
  <c r="AY286" i="4"/>
  <c r="AX286" i="4"/>
  <c r="AW286" i="4"/>
  <c r="AV286" i="4"/>
  <c r="AU286" i="4"/>
  <c r="AT286" i="4"/>
  <c r="AS286" i="4"/>
  <c r="AR286" i="4"/>
  <c r="AQ286" i="4"/>
  <c r="AP286" i="4"/>
  <c r="AO286" i="4"/>
  <c r="AN286" i="4"/>
  <c r="AM286" i="4"/>
  <c r="AL286" i="4"/>
  <c r="AK286" i="4"/>
  <c r="AJ286" i="4"/>
  <c r="AI286" i="4"/>
  <c r="AH286" i="4"/>
  <c r="AG286" i="4"/>
  <c r="AF286" i="4"/>
  <c r="AE286" i="4"/>
  <c r="AD286" i="4"/>
  <c r="AC286" i="4"/>
  <c r="AB286" i="4"/>
  <c r="AA286" i="4"/>
  <c r="Z286" i="4"/>
  <c r="Y286" i="4"/>
  <c r="X286" i="4"/>
  <c r="W286" i="4"/>
  <c r="V286" i="4"/>
  <c r="U286" i="4"/>
  <c r="T286" i="4"/>
  <c r="S286" i="4"/>
  <c r="R286" i="4"/>
  <c r="Q286" i="4"/>
  <c r="P286" i="4"/>
  <c r="O286" i="4"/>
  <c r="N286" i="4"/>
  <c r="M286" i="4"/>
  <c r="L286" i="4"/>
  <c r="K286" i="4"/>
  <c r="J286" i="4"/>
  <c r="I286" i="4"/>
  <c r="H286" i="4"/>
  <c r="G286" i="4"/>
  <c r="F286" i="4"/>
  <c r="E286" i="4"/>
  <c r="D286" i="4"/>
  <c r="B286" i="4"/>
  <c r="BQ285" i="4"/>
  <c r="BP285" i="4"/>
  <c r="BO285" i="4"/>
  <c r="BN285" i="4"/>
  <c r="BM285" i="4"/>
  <c r="BL285" i="4"/>
  <c r="BK285" i="4"/>
  <c r="BJ285" i="4"/>
  <c r="BI285" i="4"/>
  <c r="BH285" i="4"/>
  <c r="BG285" i="4"/>
  <c r="BF285" i="4"/>
  <c r="BE285" i="4"/>
  <c r="BD285" i="4"/>
  <c r="BC285" i="4"/>
  <c r="BB285" i="4"/>
  <c r="BA285" i="4"/>
  <c r="AZ285" i="4"/>
  <c r="AY285" i="4"/>
  <c r="AX285" i="4"/>
  <c r="AW285" i="4"/>
  <c r="AV285" i="4"/>
  <c r="AU285" i="4"/>
  <c r="AT285" i="4"/>
  <c r="AS285" i="4"/>
  <c r="AR285" i="4"/>
  <c r="AQ285" i="4"/>
  <c r="AP285" i="4"/>
  <c r="AO285" i="4"/>
  <c r="AN285" i="4"/>
  <c r="AM285" i="4"/>
  <c r="AL285" i="4"/>
  <c r="AK285" i="4"/>
  <c r="AJ285" i="4"/>
  <c r="AI285" i="4"/>
  <c r="AH285" i="4"/>
  <c r="AG285" i="4"/>
  <c r="AF285" i="4"/>
  <c r="AE285" i="4"/>
  <c r="AD285" i="4"/>
  <c r="AC285" i="4"/>
  <c r="AB285" i="4"/>
  <c r="AA285" i="4"/>
  <c r="Z285" i="4"/>
  <c r="Y285" i="4"/>
  <c r="X285" i="4"/>
  <c r="W285" i="4"/>
  <c r="V285" i="4"/>
  <c r="U285" i="4"/>
  <c r="T285" i="4"/>
  <c r="S285" i="4"/>
  <c r="R285" i="4"/>
  <c r="Q285" i="4"/>
  <c r="P285" i="4"/>
  <c r="O285" i="4"/>
  <c r="N285" i="4"/>
  <c r="M285" i="4"/>
  <c r="L285" i="4"/>
  <c r="K285" i="4"/>
  <c r="J285" i="4"/>
  <c r="I285" i="4"/>
  <c r="H285" i="4"/>
  <c r="G285" i="4"/>
  <c r="F285" i="4"/>
  <c r="E285" i="4"/>
  <c r="D285" i="4"/>
  <c r="B285" i="4"/>
  <c r="BQ284" i="4"/>
  <c r="BP284" i="4"/>
  <c r="BO284" i="4"/>
  <c r="BN284" i="4"/>
  <c r="BM284" i="4"/>
  <c r="BL284" i="4"/>
  <c r="BK284" i="4"/>
  <c r="BJ284" i="4"/>
  <c r="BI284" i="4"/>
  <c r="BH284" i="4"/>
  <c r="BG284" i="4"/>
  <c r="BF284" i="4"/>
  <c r="BE284" i="4"/>
  <c r="BD284" i="4"/>
  <c r="BC284" i="4"/>
  <c r="BB284" i="4"/>
  <c r="BA284" i="4"/>
  <c r="AZ284" i="4"/>
  <c r="AY284" i="4"/>
  <c r="AX284" i="4"/>
  <c r="AW284" i="4"/>
  <c r="AV284" i="4"/>
  <c r="AU284" i="4"/>
  <c r="AT284" i="4"/>
  <c r="AS284" i="4"/>
  <c r="AR284" i="4"/>
  <c r="AQ284" i="4"/>
  <c r="AP284" i="4"/>
  <c r="AO284" i="4"/>
  <c r="AN284" i="4"/>
  <c r="AM284" i="4"/>
  <c r="AL284" i="4"/>
  <c r="AK284" i="4"/>
  <c r="AJ284" i="4"/>
  <c r="AI284" i="4"/>
  <c r="AH284" i="4"/>
  <c r="AG284" i="4"/>
  <c r="AF284" i="4"/>
  <c r="AE284" i="4"/>
  <c r="AD284" i="4"/>
  <c r="AC284" i="4"/>
  <c r="AB284" i="4"/>
  <c r="AA284" i="4"/>
  <c r="Z284" i="4"/>
  <c r="Y284" i="4"/>
  <c r="X284" i="4"/>
  <c r="W284" i="4"/>
  <c r="V284" i="4"/>
  <c r="U284" i="4"/>
  <c r="T284" i="4"/>
  <c r="S284" i="4"/>
  <c r="R284" i="4"/>
  <c r="Q284" i="4"/>
  <c r="P284" i="4"/>
  <c r="O284" i="4"/>
  <c r="N284" i="4"/>
  <c r="M284" i="4"/>
  <c r="L284" i="4"/>
  <c r="K284" i="4"/>
  <c r="J284" i="4"/>
  <c r="I284" i="4"/>
  <c r="H284" i="4"/>
  <c r="G284" i="4"/>
  <c r="F284" i="4"/>
  <c r="E284" i="4"/>
  <c r="D284" i="4"/>
  <c r="B284" i="4"/>
  <c r="BQ283" i="4"/>
  <c r="BP283" i="4"/>
  <c r="BO283" i="4"/>
  <c r="BN283" i="4"/>
  <c r="BM283" i="4"/>
  <c r="BL283" i="4"/>
  <c r="BK283" i="4"/>
  <c r="BJ283" i="4"/>
  <c r="BI283" i="4"/>
  <c r="BH283" i="4"/>
  <c r="BG283" i="4"/>
  <c r="BF283" i="4"/>
  <c r="BE283" i="4"/>
  <c r="BD283" i="4"/>
  <c r="BC283" i="4"/>
  <c r="BB283" i="4"/>
  <c r="BA283" i="4"/>
  <c r="AZ283" i="4"/>
  <c r="AY283" i="4"/>
  <c r="AX283" i="4"/>
  <c r="AW283" i="4"/>
  <c r="AV283" i="4"/>
  <c r="AU283" i="4"/>
  <c r="AT283" i="4"/>
  <c r="AS283" i="4"/>
  <c r="AR283" i="4"/>
  <c r="AQ283" i="4"/>
  <c r="AP283" i="4"/>
  <c r="AO283" i="4"/>
  <c r="AN283" i="4"/>
  <c r="AM283" i="4"/>
  <c r="AL283" i="4"/>
  <c r="AK283" i="4"/>
  <c r="AJ283" i="4"/>
  <c r="AI283" i="4"/>
  <c r="AH283" i="4"/>
  <c r="AG283" i="4"/>
  <c r="AF283" i="4"/>
  <c r="AE283" i="4"/>
  <c r="AD283" i="4"/>
  <c r="AC283" i="4"/>
  <c r="AB283" i="4"/>
  <c r="AA283" i="4"/>
  <c r="Z283" i="4"/>
  <c r="Y283" i="4"/>
  <c r="X283" i="4"/>
  <c r="W283" i="4"/>
  <c r="V283" i="4"/>
  <c r="U283" i="4"/>
  <c r="T283" i="4"/>
  <c r="S283" i="4"/>
  <c r="R283" i="4"/>
  <c r="Q283" i="4"/>
  <c r="P283" i="4"/>
  <c r="O283" i="4"/>
  <c r="N283" i="4"/>
  <c r="M283" i="4"/>
  <c r="L283" i="4"/>
  <c r="K283" i="4"/>
  <c r="J283" i="4"/>
  <c r="I283" i="4"/>
  <c r="H283" i="4"/>
  <c r="G283" i="4"/>
  <c r="F283" i="4"/>
  <c r="E283" i="4"/>
  <c r="D283" i="4"/>
  <c r="B283" i="4"/>
  <c r="BQ282" i="4"/>
  <c r="BP282" i="4"/>
  <c r="BO282" i="4"/>
  <c r="BN282" i="4"/>
  <c r="BM282" i="4"/>
  <c r="BL282" i="4"/>
  <c r="BK282" i="4"/>
  <c r="BJ282" i="4"/>
  <c r="BI282" i="4"/>
  <c r="BH282" i="4"/>
  <c r="BG282" i="4"/>
  <c r="BF282" i="4"/>
  <c r="BE282" i="4"/>
  <c r="BD282" i="4"/>
  <c r="BC282" i="4"/>
  <c r="BB282" i="4"/>
  <c r="BA282" i="4"/>
  <c r="AZ282" i="4"/>
  <c r="AY282" i="4"/>
  <c r="AX282" i="4"/>
  <c r="AW282" i="4"/>
  <c r="AV282" i="4"/>
  <c r="AU282" i="4"/>
  <c r="AT282" i="4"/>
  <c r="AS282" i="4"/>
  <c r="AR282" i="4"/>
  <c r="AQ282" i="4"/>
  <c r="AP282" i="4"/>
  <c r="AO282" i="4"/>
  <c r="AN282" i="4"/>
  <c r="AM282" i="4"/>
  <c r="AL282" i="4"/>
  <c r="AK282" i="4"/>
  <c r="AJ282" i="4"/>
  <c r="AI282" i="4"/>
  <c r="AH282" i="4"/>
  <c r="AG282" i="4"/>
  <c r="AF282" i="4"/>
  <c r="AE282" i="4"/>
  <c r="AD282" i="4"/>
  <c r="AC282" i="4"/>
  <c r="AB282" i="4"/>
  <c r="AA282" i="4"/>
  <c r="Z282" i="4"/>
  <c r="Y282" i="4"/>
  <c r="X282" i="4"/>
  <c r="W282" i="4"/>
  <c r="V282" i="4"/>
  <c r="U282" i="4"/>
  <c r="T282" i="4"/>
  <c r="S282" i="4"/>
  <c r="R282" i="4"/>
  <c r="Q282" i="4"/>
  <c r="P282" i="4"/>
  <c r="O282" i="4"/>
  <c r="N282" i="4"/>
  <c r="M282" i="4"/>
  <c r="L282" i="4"/>
  <c r="K282" i="4"/>
  <c r="J282" i="4"/>
  <c r="I282" i="4"/>
  <c r="H282" i="4"/>
  <c r="G282" i="4"/>
  <c r="F282" i="4"/>
  <c r="E282" i="4"/>
  <c r="D282" i="4"/>
  <c r="B282" i="4"/>
  <c r="BQ281" i="4"/>
  <c r="BP281" i="4"/>
  <c r="BO281" i="4"/>
  <c r="BN281" i="4"/>
  <c r="BM281" i="4"/>
  <c r="BL281" i="4"/>
  <c r="BK281" i="4"/>
  <c r="BJ281" i="4"/>
  <c r="BI281" i="4"/>
  <c r="BH281" i="4"/>
  <c r="BG281" i="4"/>
  <c r="BF281" i="4"/>
  <c r="BE281" i="4"/>
  <c r="BD281" i="4"/>
  <c r="BC281" i="4"/>
  <c r="BB281" i="4"/>
  <c r="BA281" i="4"/>
  <c r="AZ281" i="4"/>
  <c r="AY281" i="4"/>
  <c r="AX281" i="4"/>
  <c r="AW281" i="4"/>
  <c r="AV281" i="4"/>
  <c r="AU281" i="4"/>
  <c r="AT281" i="4"/>
  <c r="AS281" i="4"/>
  <c r="AR281" i="4"/>
  <c r="AQ281" i="4"/>
  <c r="AP281" i="4"/>
  <c r="AO281" i="4"/>
  <c r="AN281" i="4"/>
  <c r="AM281" i="4"/>
  <c r="AL281" i="4"/>
  <c r="AK281" i="4"/>
  <c r="AJ281" i="4"/>
  <c r="AI281" i="4"/>
  <c r="AH281" i="4"/>
  <c r="AG281" i="4"/>
  <c r="AF281" i="4"/>
  <c r="AE281" i="4"/>
  <c r="AD281" i="4"/>
  <c r="AC281" i="4"/>
  <c r="AB281" i="4"/>
  <c r="AA281" i="4"/>
  <c r="Z281" i="4"/>
  <c r="Y281" i="4"/>
  <c r="X281" i="4"/>
  <c r="W281" i="4"/>
  <c r="V281" i="4"/>
  <c r="U281" i="4"/>
  <c r="T281" i="4"/>
  <c r="S281" i="4"/>
  <c r="R281" i="4"/>
  <c r="Q281" i="4"/>
  <c r="P281" i="4"/>
  <c r="O281" i="4"/>
  <c r="N281" i="4"/>
  <c r="M281" i="4"/>
  <c r="L281" i="4"/>
  <c r="K281" i="4"/>
  <c r="J281" i="4"/>
  <c r="I281" i="4"/>
  <c r="H281" i="4"/>
  <c r="G281" i="4"/>
  <c r="F281" i="4"/>
  <c r="E281" i="4"/>
  <c r="D281" i="4"/>
  <c r="B281" i="4"/>
  <c r="BQ280" i="4"/>
  <c r="BP280" i="4"/>
  <c r="BO280" i="4"/>
  <c r="BN280" i="4"/>
  <c r="BM280" i="4"/>
  <c r="BL280" i="4"/>
  <c r="BK280" i="4"/>
  <c r="BJ280" i="4"/>
  <c r="BI280" i="4"/>
  <c r="BH280" i="4"/>
  <c r="BG280" i="4"/>
  <c r="BF280" i="4"/>
  <c r="BE280" i="4"/>
  <c r="BD280" i="4"/>
  <c r="BC280" i="4"/>
  <c r="BB280" i="4"/>
  <c r="BA280" i="4"/>
  <c r="AZ280" i="4"/>
  <c r="AY280" i="4"/>
  <c r="AX280" i="4"/>
  <c r="AW280" i="4"/>
  <c r="AV280" i="4"/>
  <c r="AU280" i="4"/>
  <c r="AT280" i="4"/>
  <c r="AS280" i="4"/>
  <c r="AR280" i="4"/>
  <c r="AQ280" i="4"/>
  <c r="AP280" i="4"/>
  <c r="AO280" i="4"/>
  <c r="AN280" i="4"/>
  <c r="AM280" i="4"/>
  <c r="AL280" i="4"/>
  <c r="AK280" i="4"/>
  <c r="AJ280" i="4"/>
  <c r="AI280" i="4"/>
  <c r="AH280" i="4"/>
  <c r="AG280" i="4"/>
  <c r="AF280" i="4"/>
  <c r="AE280" i="4"/>
  <c r="AD280" i="4"/>
  <c r="AC280" i="4"/>
  <c r="AB280" i="4"/>
  <c r="AA280" i="4"/>
  <c r="Z280" i="4"/>
  <c r="Y280" i="4"/>
  <c r="X280" i="4"/>
  <c r="W280" i="4"/>
  <c r="V280" i="4"/>
  <c r="U280" i="4"/>
  <c r="T280" i="4"/>
  <c r="S280" i="4"/>
  <c r="R280" i="4"/>
  <c r="Q280" i="4"/>
  <c r="P280" i="4"/>
  <c r="O280" i="4"/>
  <c r="N280" i="4"/>
  <c r="M280" i="4"/>
  <c r="L280" i="4"/>
  <c r="K280" i="4"/>
  <c r="J280" i="4"/>
  <c r="I280" i="4"/>
  <c r="H280" i="4"/>
  <c r="G280" i="4"/>
  <c r="F280" i="4"/>
  <c r="E280" i="4"/>
  <c r="D280" i="4"/>
  <c r="B280" i="4"/>
  <c r="BQ279" i="4"/>
  <c r="BP279" i="4"/>
  <c r="BO279" i="4"/>
  <c r="BN279" i="4"/>
  <c r="BM279" i="4"/>
  <c r="BL279" i="4"/>
  <c r="BK279" i="4"/>
  <c r="BJ279" i="4"/>
  <c r="BI279" i="4"/>
  <c r="BH279" i="4"/>
  <c r="BG279" i="4"/>
  <c r="BF279" i="4"/>
  <c r="BE279" i="4"/>
  <c r="BD279" i="4"/>
  <c r="BC279" i="4"/>
  <c r="BB279" i="4"/>
  <c r="BA279" i="4"/>
  <c r="AZ279" i="4"/>
  <c r="AY279" i="4"/>
  <c r="AX279" i="4"/>
  <c r="AW279" i="4"/>
  <c r="AV279" i="4"/>
  <c r="AU279" i="4"/>
  <c r="AT279" i="4"/>
  <c r="AS279" i="4"/>
  <c r="AR279" i="4"/>
  <c r="AQ279" i="4"/>
  <c r="AP279" i="4"/>
  <c r="AO279" i="4"/>
  <c r="AN279" i="4"/>
  <c r="AM279" i="4"/>
  <c r="AL279" i="4"/>
  <c r="AK279" i="4"/>
  <c r="AJ279" i="4"/>
  <c r="AI279" i="4"/>
  <c r="AH279" i="4"/>
  <c r="AG279" i="4"/>
  <c r="AF279" i="4"/>
  <c r="AE279" i="4"/>
  <c r="AD279" i="4"/>
  <c r="AC279" i="4"/>
  <c r="AB279" i="4"/>
  <c r="AA279" i="4"/>
  <c r="Z279" i="4"/>
  <c r="Y279" i="4"/>
  <c r="X279" i="4"/>
  <c r="W279" i="4"/>
  <c r="V279" i="4"/>
  <c r="U279" i="4"/>
  <c r="T279" i="4"/>
  <c r="S279" i="4"/>
  <c r="R279" i="4"/>
  <c r="Q279" i="4"/>
  <c r="P279" i="4"/>
  <c r="O279" i="4"/>
  <c r="N279" i="4"/>
  <c r="M279" i="4"/>
  <c r="L279" i="4"/>
  <c r="K279" i="4"/>
  <c r="J279" i="4"/>
  <c r="I279" i="4"/>
  <c r="H279" i="4"/>
  <c r="G279" i="4"/>
  <c r="F279" i="4"/>
  <c r="E279" i="4"/>
  <c r="D279" i="4"/>
  <c r="B279" i="4"/>
  <c r="BQ278" i="4"/>
  <c r="BP278" i="4"/>
  <c r="BO278" i="4"/>
  <c r="BN278" i="4"/>
  <c r="BM278" i="4"/>
  <c r="BL278" i="4"/>
  <c r="BK278" i="4"/>
  <c r="BJ278" i="4"/>
  <c r="BI278" i="4"/>
  <c r="BH278" i="4"/>
  <c r="BG278" i="4"/>
  <c r="BF278" i="4"/>
  <c r="BE278" i="4"/>
  <c r="BD278" i="4"/>
  <c r="BC278" i="4"/>
  <c r="BB278" i="4"/>
  <c r="BA278" i="4"/>
  <c r="AZ278" i="4"/>
  <c r="AY278" i="4"/>
  <c r="AX278" i="4"/>
  <c r="AW278" i="4"/>
  <c r="AV278" i="4"/>
  <c r="AU278" i="4"/>
  <c r="AT278" i="4"/>
  <c r="AS278" i="4"/>
  <c r="AR278" i="4"/>
  <c r="AQ278" i="4"/>
  <c r="AP278" i="4"/>
  <c r="AO278" i="4"/>
  <c r="AN278" i="4"/>
  <c r="AM278" i="4"/>
  <c r="AL278" i="4"/>
  <c r="AK278" i="4"/>
  <c r="AJ278" i="4"/>
  <c r="AI278" i="4"/>
  <c r="AH278" i="4"/>
  <c r="AG278" i="4"/>
  <c r="AF278" i="4"/>
  <c r="AE278" i="4"/>
  <c r="AD278" i="4"/>
  <c r="AC278" i="4"/>
  <c r="AB278" i="4"/>
  <c r="AA278" i="4"/>
  <c r="Z278" i="4"/>
  <c r="Y278" i="4"/>
  <c r="X278" i="4"/>
  <c r="W278" i="4"/>
  <c r="V278" i="4"/>
  <c r="U278" i="4"/>
  <c r="T278" i="4"/>
  <c r="S278" i="4"/>
  <c r="R278" i="4"/>
  <c r="Q278" i="4"/>
  <c r="P278" i="4"/>
  <c r="O278" i="4"/>
  <c r="N278" i="4"/>
  <c r="M278" i="4"/>
  <c r="L278" i="4"/>
  <c r="K278" i="4"/>
  <c r="J278" i="4"/>
  <c r="I278" i="4"/>
  <c r="H278" i="4"/>
  <c r="G278" i="4"/>
  <c r="F278" i="4"/>
  <c r="E278" i="4"/>
  <c r="D278" i="4"/>
  <c r="B278" i="4"/>
  <c r="BQ277" i="4"/>
  <c r="BP277" i="4"/>
  <c r="BO277" i="4"/>
  <c r="BN277" i="4"/>
  <c r="BM277" i="4"/>
  <c r="BL277" i="4"/>
  <c r="BK277" i="4"/>
  <c r="BJ277" i="4"/>
  <c r="BI277" i="4"/>
  <c r="BH277" i="4"/>
  <c r="BG277" i="4"/>
  <c r="BF277" i="4"/>
  <c r="BE277" i="4"/>
  <c r="BD277" i="4"/>
  <c r="BC277" i="4"/>
  <c r="BB277" i="4"/>
  <c r="BA277" i="4"/>
  <c r="AZ277" i="4"/>
  <c r="AY277" i="4"/>
  <c r="AX277" i="4"/>
  <c r="AW277" i="4"/>
  <c r="AV277" i="4"/>
  <c r="AU277" i="4"/>
  <c r="AT277" i="4"/>
  <c r="AS277" i="4"/>
  <c r="AR277" i="4"/>
  <c r="AQ277" i="4"/>
  <c r="AP277" i="4"/>
  <c r="AO277" i="4"/>
  <c r="AN277" i="4"/>
  <c r="AM277" i="4"/>
  <c r="AL277" i="4"/>
  <c r="AK277" i="4"/>
  <c r="AJ277" i="4"/>
  <c r="AI277" i="4"/>
  <c r="AH277" i="4"/>
  <c r="AG277" i="4"/>
  <c r="AF277" i="4"/>
  <c r="AE277" i="4"/>
  <c r="AD277" i="4"/>
  <c r="AC277" i="4"/>
  <c r="AB277" i="4"/>
  <c r="AA277" i="4"/>
  <c r="Z277" i="4"/>
  <c r="Y277" i="4"/>
  <c r="X277" i="4"/>
  <c r="W277" i="4"/>
  <c r="V277" i="4"/>
  <c r="U277" i="4"/>
  <c r="T277" i="4"/>
  <c r="S277" i="4"/>
  <c r="R277" i="4"/>
  <c r="Q277" i="4"/>
  <c r="P277" i="4"/>
  <c r="O277" i="4"/>
  <c r="N277" i="4"/>
  <c r="M277" i="4"/>
  <c r="L277" i="4"/>
  <c r="K277" i="4"/>
  <c r="J277" i="4"/>
  <c r="I277" i="4"/>
  <c r="H277" i="4"/>
  <c r="G277" i="4"/>
  <c r="F277" i="4"/>
  <c r="E277" i="4"/>
  <c r="D277" i="4"/>
  <c r="B277" i="4"/>
  <c r="BQ276" i="4"/>
  <c r="BP276" i="4"/>
  <c r="BO276" i="4"/>
  <c r="BN276" i="4"/>
  <c r="BM276" i="4"/>
  <c r="BL276" i="4"/>
  <c r="BK276" i="4"/>
  <c r="BJ276" i="4"/>
  <c r="BI276" i="4"/>
  <c r="BH276" i="4"/>
  <c r="BG276" i="4"/>
  <c r="BF276" i="4"/>
  <c r="BE276" i="4"/>
  <c r="BD276" i="4"/>
  <c r="BC276" i="4"/>
  <c r="BB276" i="4"/>
  <c r="BA276" i="4"/>
  <c r="AZ276" i="4"/>
  <c r="AY276" i="4"/>
  <c r="AX276" i="4"/>
  <c r="AW276" i="4"/>
  <c r="AV276" i="4"/>
  <c r="AU276" i="4"/>
  <c r="AT276" i="4"/>
  <c r="AS276" i="4"/>
  <c r="AR276" i="4"/>
  <c r="AQ276" i="4"/>
  <c r="AP276" i="4"/>
  <c r="AO276" i="4"/>
  <c r="AN276" i="4"/>
  <c r="AM276" i="4"/>
  <c r="AL276" i="4"/>
  <c r="AK276" i="4"/>
  <c r="AJ276" i="4"/>
  <c r="AI276" i="4"/>
  <c r="AH276" i="4"/>
  <c r="AG276" i="4"/>
  <c r="AF276" i="4"/>
  <c r="AE276" i="4"/>
  <c r="AD276" i="4"/>
  <c r="AC276" i="4"/>
  <c r="AB276" i="4"/>
  <c r="AA276" i="4"/>
  <c r="Z276" i="4"/>
  <c r="Y276" i="4"/>
  <c r="X276" i="4"/>
  <c r="W276" i="4"/>
  <c r="V276" i="4"/>
  <c r="U276" i="4"/>
  <c r="T276" i="4"/>
  <c r="S276" i="4"/>
  <c r="R276" i="4"/>
  <c r="Q276" i="4"/>
  <c r="P276" i="4"/>
  <c r="O276" i="4"/>
  <c r="N276" i="4"/>
  <c r="M276" i="4"/>
  <c r="L276" i="4"/>
  <c r="K276" i="4"/>
  <c r="J276" i="4"/>
  <c r="I276" i="4"/>
  <c r="H276" i="4"/>
  <c r="G276" i="4"/>
  <c r="F276" i="4"/>
  <c r="E276" i="4"/>
  <c r="D276" i="4"/>
  <c r="B276" i="4"/>
  <c r="BQ275" i="4"/>
  <c r="BP275" i="4"/>
  <c r="BO275" i="4"/>
  <c r="BN275" i="4"/>
  <c r="BM275" i="4"/>
  <c r="BL275" i="4"/>
  <c r="BK275" i="4"/>
  <c r="BJ275" i="4"/>
  <c r="BI275" i="4"/>
  <c r="BH275" i="4"/>
  <c r="BG275" i="4"/>
  <c r="BF275" i="4"/>
  <c r="BE275" i="4"/>
  <c r="BD275" i="4"/>
  <c r="BC275" i="4"/>
  <c r="BB275" i="4"/>
  <c r="BA275" i="4"/>
  <c r="AZ275" i="4"/>
  <c r="AY275" i="4"/>
  <c r="AX275" i="4"/>
  <c r="AW275" i="4"/>
  <c r="AV275" i="4"/>
  <c r="AU275" i="4"/>
  <c r="AT275" i="4"/>
  <c r="AS275" i="4"/>
  <c r="AR275" i="4"/>
  <c r="AQ275" i="4"/>
  <c r="AP275" i="4"/>
  <c r="AO275" i="4"/>
  <c r="AN275" i="4"/>
  <c r="AM275" i="4"/>
  <c r="AL275" i="4"/>
  <c r="AK275" i="4"/>
  <c r="AJ275" i="4"/>
  <c r="AI275" i="4"/>
  <c r="AH275" i="4"/>
  <c r="AG275" i="4"/>
  <c r="AF275" i="4"/>
  <c r="AE275" i="4"/>
  <c r="AD275" i="4"/>
  <c r="AC275" i="4"/>
  <c r="AB275" i="4"/>
  <c r="AA275" i="4"/>
  <c r="Z275" i="4"/>
  <c r="Y275" i="4"/>
  <c r="X275" i="4"/>
  <c r="W275" i="4"/>
  <c r="V275" i="4"/>
  <c r="U275" i="4"/>
  <c r="T275" i="4"/>
  <c r="S275" i="4"/>
  <c r="R275" i="4"/>
  <c r="Q275" i="4"/>
  <c r="P275" i="4"/>
  <c r="O275" i="4"/>
  <c r="N275" i="4"/>
  <c r="M275" i="4"/>
  <c r="L275" i="4"/>
  <c r="K275" i="4"/>
  <c r="J275" i="4"/>
  <c r="I275" i="4"/>
  <c r="H275" i="4"/>
  <c r="G275" i="4"/>
  <c r="F275" i="4"/>
  <c r="E275" i="4"/>
  <c r="D275" i="4"/>
  <c r="B275" i="4"/>
  <c r="BQ274" i="4"/>
  <c r="BP274" i="4"/>
  <c r="BO274" i="4"/>
  <c r="BN274" i="4"/>
  <c r="BM274" i="4"/>
  <c r="BL274" i="4"/>
  <c r="BK274" i="4"/>
  <c r="BJ274" i="4"/>
  <c r="BI274" i="4"/>
  <c r="BH274" i="4"/>
  <c r="BG274" i="4"/>
  <c r="BF274" i="4"/>
  <c r="BE274" i="4"/>
  <c r="BD274" i="4"/>
  <c r="BC274" i="4"/>
  <c r="BB274" i="4"/>
  <c r="BA274" i="4"/>
  <c r="AZ274" i="4"/>
  <c r="AY274" i="4"/>
  <c r="AX274" i="4"/>
  <c r="AW274" i="4"/>
  <c r="AV274" i="4"/>
  <c r="AU274" i="4"/>
  <c r="AT274" i="4"/>
  <c r="AS274" i="4"/>
  <c r="AR274" i="4"/>
  <c r="AQ274" i="4"/>
  <c r="AP274" i="4"/>
  <c r="AO274" i="4"/>
  <c r="AN274" i="4"/>
  <c r="AM274" i="4"/>
  <c r="AL274" i="4"/>
  <c r="AK274" i="4"/>
  <c r="AJ274" i="4"/>
  <c r="AI274" i="4"/>
  <c r="AH274" i="4"/>
  <c r="AG274" i="4"/>
  <c r="AF274" i="4"/>
  <c r="AE274" i="4"/>
  <c r="AD274" i="4"/>
  <c r="AC274" i="4"/>
  <c r="AB274" i="4"/>
  <c r="AA274" i="4"/>
  <c r="Z274" i="4"/>
  <c r="Y274" i="4"/>
  <c r="X274" i="4"/>
  <c r="W274" i="4"/>
  <c r="V274" i="4"/>
  <c r="U274" i="4"/>
  <c r="T274" i="4"/>
  <c r="S274" i="4"/>
  <c r="R274" i="4"/>
  <c r="Q274" i="4"/>
  <c r="P274" i="4"/>
  <c r="O274" i="4"/>
  <c r="N274" i="4"/>
  <c r="M274" i="4"/>
  <c r="L274" i="4"/>
  <c r="K274" i="4"/>
  <c r="J274" i="4"/>
  <c r="I274" i="4"/>
  <c r="H274" i="4"/>
  <c r="G274" i="4"/>
  <c r="F274" i="4"/>
  <c r="E274" i="4"/>
  <c r="D274" i="4"/>
  <c r="B274" i="4"/>
  <c r="BQ273" i="4"/>
  <c r="BP273" i="4"/>
  <c r="BO273" i="4"/>
  <c r="BN273" i="4"/>
  <c r="BM273" i="4"/>
  <c r="BL273" i="4"/>
  <c r="BK273" i="4"/>
  <c r="BJ273" i="4"/>
  <c r="BI273" i="4"/>
  <c r="BH273" i="4"/>
  <c r="BG273" i="4"/>
  <c r="BF273" i="4"/>
  <c r="BE273" i="4"/>
  <c r="BD273" i="4"/>
  <c r="BC273" i="4"/>
  <c r="BB273" i="4"/>
  <c r="BA273" i="4"/>
  <c r="AZ273" i="4"/>
  <c r="AY273" i="4"/>
  <c r="AX273" i="4"/>
  <c r="AW273" i="4"/>
  <c r="AV273" i="4"/>
  <c r="AU273" i="4"/>
  <c r="AT273" i="4"/>
  <c r="AS273" i="4"/>
  <c r="AR273" i="4"/>
  <c r="AQ273" i="4"/>
  <c r="AP273" i="4"/>
  <c r="AO273" i="4"/>
  <c r="AN273" i="4"/>
  <c r="AM273" i="4"/>
  <c r="AL273" i="4"/>
  <c r="AK273" i="4"/>
  <c r="AJ273" i="4"/>
  <c r="AI273" i="4"/>
  <c r="AH273" i="4"/>
  <c r="AG273" i="4"/>
  <c r="AF273" i="4"/>
  <c r="AE273" i="4"/>
  <c r="AD273" i="4"/>
  <c r="AC273" i="4"/>
  <c r="AB273" i="4"/>
  <c r="AA273" i="4"/>
  <c r="Z273" i="4"/>
  <c r="Y273" i="4"/>
  <c r="X273" i="4"/>
  <c r="W273" i="4"/>
  <c r="V273" i="4"/>
  <c r="U273" i="4"/>
  <c r="T273" i="4"/>
  <c r="S273" i="4"/>
  <c r="R273" i="4"/>
  <c r="Q273" i="4"/>
  <c r="P273" i="4"/>
  <c r="O273" i="4"/>
  <c r="N273" i="4"/>
  <c r="M273" i="4"/>
  <c r="L273" i="4"/>
  <c r="K273" i="4"/>
  <c r="J273" i="4"/>
  <c r="I273" i="4"/>
  <c r="H273" i="4"/>
  <c r="G273" i="4"/>
  <c r="F273" i="4"/>
  <c r="E273" i="4"/>
  <c r="D273" i="4"/>
  <c r="B273" i="4"/>
  <c r="BQ272" i="4"/>
  <c r="BP272" i="4"/>
  <c r="BO272" i="4"/>
  <c r="BN272" i="4"/>
  <c r="BM272" i="4"/>
  <c r="BL272" i="4"/>
  <c r="BK272" i="4"/>
  <c r="BJ272" i="4"/>
  <c r="BI272" i="4"/>
  <c r="BH272" i="4"/>
  <c r="BG272" i="4"/>
  <c r="BF272" i="4"/>
  <c r="BE272" i="4"/>
  <c r="BD272" i="4"/>
  <c r="BC272" i="4"/>
  <c r="BB272" i="4"/>
  <c r="BA272" i="4"/>
  <c r="AZ272" i="4"/>
  <c r="AY272" i="4"/>
  <c r="AX272" i="4"/>
  <c r="AW272" i="4"/>
  <c r="AV272" i="4"/>
  <c r="AU272" i="4"/>
  <c r="AT272" i="4"/>
  <c r="AS272" i="4"/>
  <c r="AR272" i="4"/>
  <c r="AQ272" i="4"/>
  <c r="AP272" i="4"/>
  <c r="AO272" i="4"/>
  <c r="AN272" i="4"/>
  <c r="AM272" i="4"/>
  <c r="AL272" i="4"/>
  <c r="AK272" i="4"/>
  <c r="AJ272" i="4"/>
  <c r="AI272" i="4"/>
  <c r="AH272" i="4"/>
  <c r="AG272" i="4"/>
  <c r="AF272" i="4"/>
  <c r="AE272" i="4"/>
  <c r="AD272" i="4"/>
  <c r="AC272" i="4"/>
  <c r="AB272" i="4"/>
  <c r="AA272" i="4"/>
  <c r="Z272" i="4"/>
  <c r="Y272" i="4"/>
  <c r="X272" i="4"/>
  <c r="W272" i="4"/>
  <c r="V272" i="4"/>
  <c r="U272" i="4"/>
  <c r="T272" i="4"/>
  <c r="S272" i="4"/>
  <c r="R272" i="4"/>
  <c r="Q272" i="4"/>
  <c r="P272" i="4"/>
  <c r="O272" i="4"/>
  <c r="N272" i="4"/>
  <c r="M272" i="4"/>
  <c r="L272" i="4"/>
  <c r="K272" i="4"/>
  <c r="J272" i="4"/>
  <c r="I272" i="4"/>
  <c r="H272" i="4"/>
  <c r="G272" i="4"/>
  <c r="F272" i="4"/>
  <c r="E272" i="4"/>
  <c r="D272" i="4"/>
  <c r="B272" i="4"/>
  <c r="BQ271" i="4"/>
  <c r="BP271" i="4"/>
  <c r="BO271" i="4"/>
  <c r="BN271" i="4"/>
  <c r="BM271" i="4"/>
  <c r="BL271" i="4"/>
  <c r="BK271" i="4"/>
  <c r="BJ271" i="4"/>
  <c r="BI271" i="4"/>
  <c r="BH271" i="4"/>
  <c r="BG271" i="4"/>
  <c r="BF271" i="4"/>
  <c r="BE271" i="4"/>
  <c r="BD271" i="4"/>
  <c r="BC271" i="4"/>
  <c r="BB271" i="4"/>
  <c r="BA271" i="4"/>
  <c r="AZ271" i="4"/>
  <c r="AY271" i="4"/>
  <c r="AX271" i="4"/>
  <c r="AW271" i="4"/>
  <c r="AV271" i="4"/>
  <c r="AU271" i="4"/>
  <c r="AT271" i="4"/>
  <c r="AS271" i="4"/>
  <c r="AR271" i="4"/>
  <c r="AQ271" i="4"/>
  <c r="AP271" i="4"/>
  <c r="AO271" i="4"/>
  <c r="AN271" i="4"/>
  <c r="AM271" i="4"/>
  <c r="AL271" i="4"/>
  <c r="AK271" i="4"/>
  <c r="AJ271" i="4"/>
  <c r="AI271" i="4"/>
  <c r="AH271" i="4"/>
  <c r="AG271" i="4"/>
  <c r="AF271" i="4"/>
  <c r="AE271" i="4"/>
  <c r="AD271" i="4"/>
  <c r="AC271" i="4"/>
  <c r="AB271" i="4"/>
  <c r="AA271" i="4"/>
  <c r="Z271" i="4"/>
  <c r="Y271" i="4"/>
  <c r="X271" i="4"/>
  <c r="W271" i="4"/>
  <c r="V271" i="4"/>
  <c r="U271" i="4"/>
  <c r="T271" i="4"/>
  <c r="S271" i="4"/>
  <c r="R271" i="4"/>
  <c r="Q271" i="4"/>
  <c r="P271" i="4"/>
  <c r="O271" i="4"/>
  <c r="N271" i="4"/>
  <c r="M271" i="4"/>
  <c r="L271" i="4"/>
  <c r="K271" i="4"/>
  <c r="J271" i="4"/>
  <c r="I271" i="4"/>
  <c r="H271" i="4"/>
  <c r="G271" i="4"/>
  <c r="F271" i="4"/>
  <c r="E271" i="4"/>
  <c r="D271" i="4"/>
  <c r="B271" i="4"/>
  <c r="BQ270" i="4"/>
  <c r="BP270" i="4"/>
  <c r="BO270" i="4"/>
  <c r="BN270" i="4"/>
  <c r="BM270" i="4"/>
  <c r="BL270" i="4"/>
  <c r="BK270" i="4"/>
  <c r="BJ270" i="4"/>
  <c r="BI270" i="4"/>
  <c r="BH270" i="4"/>
  <c r="BG270" i="4"/>
  <c r="BF270" i="4"/>
  <c r="BE270" i="4"/>
  <c r="BD270" i="4"/>
  <c r="BC270" i="4"/>
  <c r="BB270" i="4"/>
  <c r="BA270" i="4"/>
  <c r="AZ270" i="4"/>
  <c r="AY270" i="4"/>
  <c r="AX270" i="4"/>
  <c r="AW270" i="4"/>
  <c r="AV270" i="4"/>
  <c r="AU270" i="4"/>
  <c r="AT270" i="4"/>
  <c r="AS270" i="4"/>
  <c r="AR270" i="4"/>
  <c r="AQ270" i="4"/>
  <c r="AP270" i="4"/>
  <c r="AO270" i="4"/>
  <c r="AN270" i="4"/>
  <c r="AM270" i="4"/>
  <c r="AL270" i="4"/>
  <c r="AK270" i="4"/>
  <c r="AJ270" i="4"/>
  <c r="AI270" i="4"/>
  <c r="AH270" i="4"/>
  <c r="AG270" i="4"/>
  <c r="AF270" i="4"/>
  <c r="AE270" i="4"/>
  <c r="AD270" i="4"/>
  <c r="AC270" i="4"/>
  <c r="AB270" i="4"/>
  <c r="AA270" i="4"/>
  <c r="Z270" i="4"/>
  <c r="Y270" i="4"/>
  <c r="X270" i="4"/>
  <c r="W270" i="4"/>
  <c r="V270" i="4"/>
  <c r="U270" i="4"/>
  <c r="T270" i="4"/>
  <c r="S270" i="4"/>
  <c r="R270" i="4"/>
  <c r="Q270" i="4"/>
  <c r="P270" i="4"/>
  <c r="O270" i="4"/>
  <c r="N270" i="4"/>
  <c r="M270" i="4"/>
  <c r="L270" i="4"/>
  <c r="K270" i="4"/>
  <c r="J270" i="4"/>
  <c r="I270" i="4"/>
  <c r="H270" i="4"/>
  <c r="G270" i="4"/>
  <c r="F270" i="4"/>
  <c r="E270" i="4"/>
  <c r="D270" i="4"/>
  <c r="B270" i="4"/>
  <c r="BQ269" i="4"/>
  <c r="BP269" i="4"/>
  <c r="BO269" i="4"/>
  <c r="BN269" i="4"/>
  <c r="BM269" i="4"/>
  <c r="BL269" i="4"/>
  <c r="BK269" i="4"/>
  <c r="BJ269" i="4"/>
  <c r="BI269" i="4"/>
  <c r="BH269" i="4"/>
  <c r="BG269" i="4"/>
  <c r="BF269" i="4"/>
  <c r="BE269" i="4"/>
  <c r="BD269" i="4"/>
  <c r="BC269" i="4"/>
  <c r="BB269" i="4"/>
  <c r="BA269" i="4"/>
  <c r="AZ269" i="4"/>
  <c r="AY269" i="4"/>
  <c r="AX269" i="4"/>
  <c r="AW269" i="4"/>
  <c r="AV269" i="4"/>
  <c r="AU269" i="4"/>
  <c r="AT269" i="4"/>
  <c r="AS269" i="4"/>
  <c r="AR269" i="4"/>
  <c r="AQ269" i="4"/>
  <c r="AP269" i="4"/>
  <c r="AO269" i="4"/>
  <c r="AN269" i="4"/>
  <c r="AM269" i="4"/>
  <c r="AL269" i="4"/>
  <c r="AK269" i="4"/>
  <c r="AJ269" i="4"/>
  <c r="AI269" i="4"/>
  <c r="AH269" i="4"/>
  <c r="AG269" i="4"/>
  <c r="AF269" i="4"/>
  <c r="AE269" i="4"/>
  <c r="AD269" i="4"/>
  <c r="AC269" i="4"/>
  <c r="AB269" i="4"/>
  <c r="AA269" i="4"/>
  <c r="Z269" i="4"/>
  <c r="Y269" i="4"/>
  <c r="X269" i="4"/>
  <c r="W269" i="4"/>
  <c r="V269" i="4"/>
  <c r="U269" i="4"/>
  <c r="T269" i="4"/>
  <c r="S269" i="4"/>
  <c r="R269" i="4"/>
  <c r="Q269" i="4"/>
  <c r="P269" i="4"/>
  <c r="O269" i="4"/>
  <c r="N269" i="4"/>
  <c r="M269" i="4"/>
  <c r="L269" i="4"/>
  <c r="K269" i="4"/>
  <c r="J269" i="4"/>
  <c r="I269" i="4"/>
  <c r="H269" i="4"/>
  <c r="G269" i="4"/>
  <c r="F269" i="4"/>
  <c r="E269" i="4"/>
  <c r="D269" i="4"/>
  <c r="B269" i="4"/>
  <c r="BQ268" i="4"/>
  <c r="BP268" i="4"/>
  <c r="BO268" i="4"/>
  <c r="BN268" i="4"/>
  <c r="BM268" i="4"/>
  <c r="BL268" i="4"/>
  <c r="BK268" i="4"/>
  <c r="BJ268" i="4"/>
  <c r="BI268" i="4"/>
  <c r="BH268" i="4"/>
  <c r="BG268" i="4"/>
  <c r="BF268" i="4"/>
  <c r="BE268" i="4"/>
  <c r="BD268" i="4"/>
  <c r="BC268" i="4"/>
  <c r="BB268" i="4"/>
  <c r="BA268" i="4"/>
  <c r="AZ268" i="4"/>
  <c r="AY268" i="4"/>
  <c r="AX268" i="4"/>
  <c r="AW268" i="4"/>
  <c r="AV268" i="4"/>
  <c r="AU268" i="4"/>
  <c r="AT268" i="4"/>
  <c r="AS268" i="4"/>
  <c r="AR268" i="4"/>
  <c r="AQ268" i="4"/>
  <c r="AP268" i="4"/>
  <c r="AO268" i="4"/>
  <c r="AN268" i="4"/>
  <c r="AM268" i="4"/>
  <c r="AL268" i="4"/>
  <c r="AK268" i="4"/>
  <c r="AJ268" i="4"/>
  <c r="AI268" i="4"/>
  <c r="AH268" i="4"/>
  <c r="AG268" i="4"/>
  <c r="AF268" i="4"/>
  <c r="AE268" i="4"/>
  <c r="AD268" i="4"/>
  <c r="AC268" i="4"/>
  <c r="AB268" i="4"/>
  <c r="AA268" i="4"/>
  <c r="Z268" i="4"/>
  <c r="Y268" i="4"/>
  <c r="X268" i="4"/>
  <c r="W268" i="4"/>
  <c r="V268" i="4"/>
  <c r="U268" i="4"/>
  <c r="T268" i="4"/>
  <c r="S268" i="4"/>
  <c r="R268" i="4"/>
  <c r="Q268" i="4"/>
  <c r="P268" i="4"/>
  <c r="O268" i="4"/>
  <c r="N268" i="4"/>
  <c r="M268" i="4"/>
  <c r="L268" i="4"/>
  <c r="K268" i="4"/>
  <c r="J268" i="4"/>
  <c r="I268" i="4"/>
  <c r="H268" i="4"/>
  <c r="G268" i="4"/>
  <c r="F268" i="4"/>
  <c r="E268" i="4"/>
  <c r="D268" i="4"/>
  <c r="B268" i="4"/>
  <c r="BQ267" i="4"/>
  <c r="BP267" i="4"/>
  <c r="BO267" i="4"/>
  <c r="BN267" i="4"/>
  <c r="BM267" i="4"/>
  <c r="BL267" i="4"/>
  <c r="BK267" i="4"/>
  <c r="BJ267" i="4"/>
  <c r="BI267" i="4"/>
  <c r="BH267" i="4"/>
  <c r="BG267" i="4"/>
  <c r="BF267" i="4"/>
  <c r="BE267" i="4"/>
  <c r="BD267" i="4"/>
  <c r="BC267" i="4"/>
  <c r="BB267" i="4"/>
  <c r="BA267" i="4"/>
  <c r="AZ267" i="4"/>
  <c r="AY267" i="4"/>
  <c r="AX267" i="4"/>
  <c r="AW267" i="4"/>
  <c r="AV267" i="4"/>
  <c r="AU267" i="4"/>
  <c r="AT267" i="4"/>
  <c r="AS267" i="4"/>
  <c r="AR267" i="4"/>
  <c r="AQ267" i="4"/>
  <c r="AP267" i="4"/>
  <c r="AO267" i="4"/>
  <c r="AN267" i="4"/>
  <c r="AM267" i="4"/>
  <c r="AL267" i="4"/>
  <c r="AK267" i="4"/>
  <c r="AJ267" i="4"/>
  <c r="AI267" i="4"/>
  <c r="AH267" i="4"/>
  <c r="AG267" i="4"/>
  <c r="AF267" i="4"/>
  <c r="AE267" i="4"/>
  <c r="AD267" i="4"/>
  <c r="AC267" i="4"/>
  <c r="AB267" i="4"/>
  <c r="AA267" i="4"/>
  <c r="Z267" i="4"/>
  <c r="Y267" i="4"/>
  <c r="X267" i="4"/>
  <c r="W267" i="4"/>
  <c r="V267" i="4"/>
  <c r="U267" i="4"/>
  <c r="T267" i="4"/>
  <c r="S267" i="4"/>
  <c r="R267" i="4"/>
  <c r="Q267" i="4"/>
  <c r="P267" i="4"/>
  <c r="O267" i="4"/>
  <c r="N267" i="4"/>
  <c r="M267" i="4"/>
  <c r="L267" i="4"/>
  <c r="K267" i="4"/>
  <c r="J267" i="4"/>
  <c r="I267" i="4"/>
  <c r="H267" i="4"/>
  <c r="G267" i="4"/>
  <c r="F267" i="4"/>
  <c r="E267" i="4"/>
  <c r="D267" i="4"/>
  <c r="B267" i="4"/>
  <c r="BQ266" i="4"/>
  <c r="BP266" i="4"/>
  <c r="BO266" i="4"/>
  <c r="BN266" i="4"/>
  <c r="BM266" i="4"/>
  <c r="BL266" i="4"/>
  <c r="BK266" i="4"/>
  <c r="BJ266" i="4"/>
  <c r="BI266" i="4"/>
  <c r="BH266" i="4"/>
  <c r="BG266" i="4"/>
  <c r="BF266" i="4"/>
  <c r="BE266" i="4"/>
  <c r="BD266" i="4"/>
  <c r="BC266" i="4"/>
  <c r="BB266" i="4"/>
  <c r="BA266" i="4"/>
  <c r="AZ266" i="4"/>
  <c r="AY266" i="4"/>
  <c r="AX266" i="4"/>
  <c r="AW266" i="4"/>
  <c r="AV266" i="4"/>
  <c r="AU266" i="4"/>
  <c r="AT266" i="4"/>
  <c r="AS266" i="4"/>
  <c r="AR266" i="4"/>
  <c r="AQ266" i="4"/>
  <c r="AP266" i="4"/>
  <c r="AO266" i="4"/>
  <c r="AN266" i="4"/>
  <c r="AM266" i="4"/>
  <c r="AL266" i="4"/>
  <c r="AK266" i="4"/>
  <c r="AJ266" i="4"/>
  <c r="AI266" i="4"/>
  <c r="AH266" i="4"/>
  <c r="AG266" i="4"/>
  <c r="AF266" i="4"/>
  <c r="AE266" i="4"/>
  <c r="AD266" i="4"/>
  <c r="AC266" i="4"/>
  <c r="AB266" i="4"/>
  <c r="AA266" i="4"/>
  <c r="Z266" i="4"/>
  <c r="Y266" i="4"/>
  <c r="X266" i="4"/>
  <c r="W266" i="4"/>
  <c r="V266" i="4"/>
  <c r="U266" i="4"/>
  <c r="T266" i="4"/>
  <c r="S266" i="4"/>
  <c r="R266" i="4"/>
  <c r="Q266" i="4"/>
  <c r="P266" i="4"/>
  <c r="O266" i="4"/>
  <c r="N266" i="4"/>
  <c r="M266" i="4"/>
  <c r="L266" i="4"/>
  <c r="K266" i="4"/>
  <c r="J266" i="4"/>
  <c r="I266" i="4"/>
  <c r="H266" i="4"/>
  <c r="G266" i="4"/>
  <c r="F266" i="4"/>
  <c r="E266" i="4"/>
  <c r="D266" i="4"/>
  <c r="B266" i="4"/>
  <c r="BQ265" i="4"/>
  <c r="BP265" i="4"/>
  <c r="BO265" i="4"/>
  <c r="BN265" i="4"/>
  <c r="BM265" i="4"/>
  <c r="BL265" i="4"/>
  <c r="BK265" i="4"/>
  <c r="BJ265" i="4"/>
  <c r="BI265" i="4"/>
  <c r="BH265" i="4"/>
  <c r="BG265" i="4"/>
  <c r="BF265" i="4"/>
  <c r="BE265" i="4"/>
  <c r="BD265" i="4"/>
  <c r="BC265" i="4"/>
  <c r="BB265" i="4"/>
  <c r="BA265" i="4"/>
  <c r="AZ265" i="4"/>
  <c r="AY265" i="4"/>
  <c r="AX265" i="4"/>
  <c r="AW265" i="4"/>
  <c r="AV265" i="4"/>
  <c r="AU265" i="4"/>
  <c r="AT265" i="4"/>
  <c r="AS265" i="4"/>
  <c r="AR265" i="4"/>
  <c r="AQ265" i="4"/>
  <c r="AP265" i="4"/>
  <c r="AO265" i="4"/>
  <c r="AN265" i="4"/>
  <c r="AM265" i="4"/>
  <c r="AL265" i="4"/>
  <c r="AK265" i="4"/>
  <c r="AJ265" i="4"/>
  <c r="AI265" i="4"/>
  <c r="AH265" i="4"/>
  <c r="AG265" i="4"/>
  <c r="AF265" i="4"/>
  <c r="AE265" i="4"/>
  <c r="AD265" i="4"/>
  <c r="AC265" i="4"/>
  <c r="AB265" i="4"/>
  <c r="AA265" i="4"/>
  <c r="Z265" i="4"/>
  <c r="Y265" i="4"/>
  <c r="X265" i="4"/>
  <c r="W265" i="4"/>
  <c r="V265" i="4"/>
  <c r="U265" i="4"/>
  <c r="T265" i="4"/>
  <c r="S265" i="4"/>
  <c r="R265" i="4"/>
  <c r="Q265" i="4"/>
  <c r="P265" i="4"/>
  <c r="O265" i="4"/>
  <c r="N265" i="4"/>
  <c r="M265" i="4"/>
  <c r="L265" i="4"/>
  <c r="K265" i="4"/>
  <c r="J265" i="4"/>
  <c r="I265" i="4"/>
  <c r="H265" i="4"/>
  <c r="G265" i="4"/>
  <c r="F265" i="4"/>
  <c r="E265" i="4"/>
  <c r="D265" i="4"/>
  <c r="B265" i="4"/>
  <c r="BQ264" i="4"/>
  <c r="BP264" i="4"/>
  <c r="BO264" i="4"/>
  <c r="BN264" i="4"/>
  <c r="BM264" i="4"/>
  <c r="BL264" i="4"/>
  <c r="BK264" i="4"/>
  <c r="BJ264" i="4"/>
  <c r="BI264" i="4"/>
  <c r="BH264" i="4"/>
  <c r="BG264" i="4"/>
  <c r="BF264" i="4"/>
  <c r="BE264" i="4"/>
  <c r="BD264" i="4"/>
  <c r="BC264" i="4"/>
  <c r="BB264" i="4"/>
  <c r="BA264" i="4"/>
  <c r="AZ264" i="4"/>
  <c r="AY264" i="4"/>
  <c r="AX264" i="4"/>
  <c r="AW264" i="4"/>
  <c r="AV264" i="4"/>
  <c r="AU264" i="4"/>
  <c r="AT264" i="4"/>
  <c r="AS264" i="4"/>
  <c r="AR264" i="4"/>
  <c r="AQ264" i="4"/>
  <c r="AP264" i="4"/>
  <c r="AO264" i="4"/>
  <c r="AN264" i="4"/>
  <c r="AM264" i="4"/>
  <c r="AL264" i="4"/>
  <c r="AK264" i="4"/>
  <c r="AJ264" i="4"/>
  <c r="AI264" i="4"/>
  <c r="AH264" i="4"/>
  <c r="AG264" i="4"/>
  <c r="AF264" i="4"/>
  <c r="AE264" i="4"/>
  <c r="AD264" i="4"/>
  <c r="AC264" i="4"/>
  <c r="AB264" i="4"/>
  <c r="AA264" i="4"/>
  <c r="Z264" i="4"/>
  <c r="Y264" i="4"/>
  <c r="X264" i="4"/>
  <c r="W264" i="4"/>
  <c r="V264" i="4"/>
  <c r="U264" i="4"/>
  <c r="T264" i="4"/>
  <c r="S264" i="4"/>
  <c r="R264" i="4"/>
  <c r="Q264" i="4"/>
  <c r="P264" i="4"/>
  <c r="O264" i="4"/>
  <c r="N264" i="4"/>
  <c r="M264" i="4"/>
  <c r="L264" i="4"/>
  <c r="K264" i="4"/>
  <c r="J264" i="4"/>
  <c r="I264" i="4"/>
  <c r="H264" i="4"/>
  <c r="G264" i="4"/>
  <c r="F264" i="4"/>
  <c r="E264" i="4"/>
  <c r="D264" i="4"/>
  <c r="B264" i="4"/>
  <c r="BQ263" i="4"/>
  <c r="BP263" i="4"/>
  <c r="BO263" i="4"/>
  <c r="BN263" i="4"/>
  <c r="BM263" i="4"/>
  <c r="BL263" i="4"/>
  <c r="BK263" i="4"/>
  <c r="BJ263" i="4"/>
  <c r="BI263" i="4"/>
  <c r="BH263" i="4"/>
  <c r="BG263" i="4"/>
  <c r="BF263" i="4"/>
  <c r="BE263" i="4"/>
  <c r="BD263" i="4"/>
  <c r="BC263" i="4"/>
  <c r="BB263" i="4"/>
  <c r="BA263" i="4"/>
  <c r="AZ263" i="4"/>
  <c r="AY263" i="4"/>
  <c r="AX263" i="4"/>
  <c r="AW263" i="4"/>
  <c r="AV263" i="4"/>
  <c r="AU263" i="4"/>
  <c r="AT263" i="4"/>
  <c r="AS263" i="4"/>
  <c r="AR263" i="4"/>
  <c r="AQ263" i="4"/>
  <c r="AP263" i="4"/>
  <c r="AO263" i="4"/>
  <c r="AN263" i="4"/>
  <c r="AM263" i="4"/>
  <c r="AL263" i="4"/>
  <c r="AK263" i="4"/>
  <c r="AJ263" i="4"/>
  <c r="AI263" i="4"/>
  <c r="AH263" i="4"/>
  <c r="AG263" i="4"/>
  <c r="AF263" i="4"/>
  <c r="AE263" i="4"/>
  <c r="AD263" i="4"/>
  <c r="AC263" i="4"/>
  <c r="AB263" i="4"/>
  <c r="AA263" i="4"/>
  <c r="Z263" i="4"/>
  <c r="Y263" i="4"/>
  <c r="X263" i="4"/>
  <c r="W263" i="4"/>
  <c r="V263" i="4"/>
  <c r="U263" i="4"/>
  <c r="T263" i="4"/>
  <c r="S263" i="4"/>
  <c r="R263" i="4"/>
  <c r="Q263" i="4"/>
  <c r="P263" i="4"/>
  <c r="O263" i="4"/>
  <c r="N263" i="4"/>
  <c r="M263" i="4"/>
  <c r="L263" i="4"/>
  <c r="K263" i="4"/>
  <c r="J263" i="4"/>
  <c r="I263" i="4"/>
  <c r="H263" i="4"/>
  <c r="G263" i="4"/>
  <c r="F263" i="4"/>
  <c r="E263" i="4"/>
  <c r="D263" i="4"/>
  <c r="B263" i="4"/>
  <c r="BQ262" i="4"/>
  <c r="BP262" i="4"/>
  <c r="BO262" i="4"/>
  <c r="BN262" i="4"/>
  <c r="BM262" i="4"/>
  <c r="BL262" i="4"/>
  <c r="BK262" i="4"/>
  <c r="BJ262" i="4"/>
  <c r="BI262" i="4"/>
  <c r="BH262" i="4"/>
  <c r="BG262" i="4"/>
  <c r="BF262" i="4"/>
  <c r="BE262" i="4"/>
  <c r="BD262" i="4"/>
  <c r="BC262" i="4"/>
  <c r="BB262" i="4"/>
  <c r="BA262" i="4"/>
  <c r="AZ262" i="4"/>
  <c r="AY262" i="4"/>
  <c r="AX262" i="4"/>
  <c r="AW262" i="4"/>
  <c r="AV262" i="4"/>
  <c r="AU262" i="4"/>
  <c r="AT262" i="4"/>
  <c r="AS262" i="4"/>
  <c r="AR262" i="4"/>
  <c r="AQ262" i="4"/>
  <c r="AP262" i="4"/>
  <c r="AO262" i="4"/>
  <c r="AN262" i="4"/>
  <c r="AM262" i="4"/>
  <c r="AL262" i="4"/>
  <c r="AK262" i="4"/>
  <c r="AJ262" i="4"/>
  <c r="AI262" i="4"/>
  <c r="AH262" i="4"/>
  <c r="AG262" i="4"/>
  <c r="AF262" i="4"/>
  <c r="AE262" i="4"/>
  <c r="AD262" i="4"/>
  <c r="AC262" i="4"/>
  <c r="AB262" i="4"/>
  <c r="AA262" i="4"/>
  <c r="Z262" i="4"/>
  <c r="Y262" i="4"/>
  <c r="X262" i="4"/>
  <c r="W262" i="4"/>
  <c r="V262" i="4"/>
  <c r="U262" i="4"/>
  <c r="T262" i="4"/>
  <c r="S262" i="4"/>
  <c r="R262" i="4"/>
  <c r="Q262" i="4"/>
  <c r="P262" i="4"/>
  <c r="O262" i="4"/>
  <c r="N262" i="4"/>
  <c r="M262" i="4"/>
  <c r="L262" i="4"/>
  <c r="K262" i="4"/>
  <c r="J262" i="4"/>
  <c r="I262" i="4"/>
  <c r="H262" i="4"/>
  <c r="G262" i="4"/>
  <c r="F262" i="4"/>
  <c r="E262" i="4"/>
  <c r="D262" i="4"/>
  <c r="B262" i="4"/>
  <c r="BQ261" i="4"/>
  <c r="BP261" i="4"/>
  <c r="BO261" i="4"/>
  <c r="BN261" i="4"/>
  <c r="BM261" i="4"/>
  <c r="BL261" i="4"/>
  <c r="BK261" i="4"/>
  <c r="BJ261" i="4"/>
  <c r="BI261" i="4"/>
  <c r="BH261" i="4"/>
  <c r="BG261" i="4"/>
  <c r="BF261" i="4"/>
  <c r="BE261" i="4"/>
  <c r="BD261" i="4"/>
  <c r="BC261" i="4"/>
  <c r="BB261" i="4"/>
  <c r="BA261" i="4"/>
  <c r="AZ261" i="4"/>
  <c r="AY261" i="4"/>
  <c r="AX261" i="4"/>
  <c r="AW261" i="4"/>
  <c r="AV261" i="4"/>
  <c r="AU261" i="4"/>
  <c r="AT261" i="4"/>
  <c r="AS261" i="4"/>
  <c r="AR261" i="4"/>
  <c r="AQ261" i="4"/>
  <c r="AP261" i="4"/>
  <c r="AO261" i="4"/>
  <c r="AN261" i="4"/>
  <c r="AM261" i="4"/>
  <c r="AL261" i="4"/>
  <c r="AK261" i="4"/>
  <c r="AJ261" i="4"/>
  <c r="AI261" i="4"/>
  <c r="AH261" i="4"/>
  <c r="AG261" i="4"/>
  <c r="AF261" i="4"/>
  <c r="AE261" i="4"/>
  <c r="AD261" i="4"/>
  <c r="AC261" i="4"/>
  <c r="AB261" i="4"/>
  <c r="AA261" i="4"/>
  <c r="Z261" i="4"/>
  <c r="Y261" i="4"/>
  <c r="X261" i="4"/>
  <c r="W261" i="4"/>
  <c r="V261" i="4"/>
  <c r="U261" i="4"/>
  <c r="T261" i="4"/>
  <c r="S261" i="4"/>
  <c r="R261" i="4"/>
  <c r="Q261" i="4"/>
  <c r="P261" i="4"/>
  <c r="O261" i="4"/>
  <c r="N261" i="4"/>
  <c r="M261" i="4"/>
  <c r="L261" i="4"/>
  <c r="K261" i="4"/>
  <c r="J261" i="4"/>
  <c r="I261" i="4"/>
  <c r="H261" i="4"/>
  <c r="G261" i="4"/>
  <c r="F261" i="4"/>
  <c r="E261" i="4"/>
  <c r="D261" i="4"/>
  <c r="B261" i="4"/>
  <c r="BQ260" i="4"/>
  <c r="BP260" i="4"/>
  <c r="BO260" i="4"/>
  <c r="BN260" i="4"/>
  <c r="BM260" i="4"/>
  <c r="BL260" i="4"/>
  <c r="BK260" i="4"/>
  <c r="BJ260" i="4"/>
  <c r="BI260" i="4"/>
  <c r="BH260" i="4"/>
  <c r="BG260" i="4"/>
  <c r="BF260" i="4"/>
  <c r="BE260" i="4"/>
  <c r="BD260" i="4"/>
  <c r="BC260" i="4"/>
  <c r="BB260" i="4"/>
  <c r="BA260" i="4"/>
  <c r="AZ260" i="4"/>
  <c r="AY260" i="4"/>
  <c r="AX260" i="4"/>
  <c r="AW260" i="4"/>
  <c r="AV260" i="4"/>
  <c r="AU260" i="4"/>
  <c r="AT260" i="4"/>
  <c r="AS260" i="4"/>
  <c r="AR260" i="4"/>
  <c r="AQ260" i="4"/>
  <c r="AP260" i="4"/>
  <c r="AO260" i="4"/>
  <c r="AN260" i="4"/>
  <c r="AM260" i="4"/>
  <c r="AL260" i="4"/>
  <c r="AK260" i="4"/>
  <c r="AJ260" i="4"/>
  <c r="AI260" i="4"/>
  <c r="AH260" i="4"/>
  <c r="AG260" i="4"/>
  <c r="AF260" i="4"/>
  <c r="AE260" i="4"/>
  <c r="AD260" i="4"/>
  <c r="AC260" i="4"/>
  <c r="AB260" i="4"/>
  <c r="AA260" i="4"/>
  <c r="Z260" i="4"/>
  <c r="Y260" i="4"/>
  <c r="X260" i="4"/>
  <c r="W260" i="4"/>
  <c r="V260" i="4"/>
  <c r="U260" i="4"/>
  <c r="T260" i="4"/>
  <c r="S260" i="4"/>
  <c r="R260" i="4"/>
  <c r="Q260" i="4"/>
  <c r="P260" i="4"/>
  <c r="O260" i="4"/>
  <c r="N260" i="4"/>
  <c r="M260" i="4"/>
  <c r="L260" i="4"/>
  <c r="K260" i="4"/>
  <c r="J260" i="4"/>
  <c r="I260" i="4"/>
  <c r="H260" i="4"/>
  <c r="G260" i="4"/>
  <c r="F260" i="4"/>
  <c r="E260" i="4"/>
  <c r="D260" i="4"/>
  <c r="B260" i="4"/>
  <c r="BQ259" i="4"/>
  <c r="BP259" i="4"/>
  <c r="BO259" i="4"/>
  <c r="BN259" i="4"/>
  <c r="BM259" i="4"/>
  <c r="BL259" i="4"/>
  <c r="BK259" i="4"/>
  <c r="BJ259" i="4"/>
  <c r="BI259" i="4"/>
  <c r="BH259" i="4"/>
  <c r="BG259" i="4"/>
  <c r="BF259" i="4"/>
  <c r="BE259" i="4"/>
  <c r="BD259" i="4"/>
  <c r="BC259" i="4"/>
  <c r="BB259" i="4"/>
  <c r="BA259" i="4"/>
  <c r="AZ259" i="4"/>
  <c r="AY259" i="4"/>
  <c r="AX259" i="4"/>
  <c r="AW259" i="4"/>
  <c r="AV259" i="4"/>
  <c r="AU259" i="4"/>
  <c r="AT259" i="4"/>
  <c r="AS259" i="4"/>
  <c r="AR259" i="4"/>
  <c r="AQ259" i="4"/>
  <c r="AP259" i="4"/>
  <c r="AO259" i="4"/>
  <c r="AN259" i="4"/>
  <c r="AM259" i="4"/>
  <c r="AL259" i="4"/>
  <c r="AK259" i="4"/>
  <c r="AJ259" i="4"/>
  <c r="AI259" i="4"/>
  <c r="AH259" i="4"/>
  <c r="AG259" i="4"/>
  <c r="AF259" i="4"/>
  <c r="AE259" i="4"/>
  <c r="AD259" i="4"/>
  <c r="AC259" i="4"/>
  <c r="AB259" i="4"/>
  <c r="AA259" i="4"/>
  <c r="Z259" i="4"/>
  <c r="Y259" i="4"/>
  <c r="X259" i="4"/>
  <c r="W259" i="4"/>
  <c r="V259" i="4"/>
  <c r="U259" i="4"/>
  <c r="T259" i="4"/>
  <c r="S259" i="4"/>
  <c r="R259" i="4"/>
  <c r="Q259" i="4"/>
  <c r="P259" i="4"/>
  <c r="O259" i="4"/>
  <c r="N259" i="4"/>
  <c r="M259" i="4"/>
  <c r="L259" i="4"/>
  <c r="K259" i="4"/>
  <c r="J259" i="4"/>
  <c r="I259" i="4"/>
  <c r="H259" i="4"/>
  <c r="G259" i="4"/>
  <c r="F259" i="4"/>
  <c r="E259" i="4"/>
  <c r="D259" i="4"/>
  <c r="B259" i="4"/>
  <c r="BQ258" i="4"/>
  <c r="BP258" i="4"/>
  <c r="BO258" i="4"/>
  <c r="BN258" i="4"/>
  <c r="BM258" i="4"/>
  <c r="BL258" i="4"/>
  <c r="BK258" i="4"/>
  <c r="BJ258" i="4"/>
  <c r="BI258" i="4"/>
  <c r="BH258" i="4"/>
  <c r="BG258" i="4"/>
  <c r="BF258" i="4"/>
  <c r="BE258" i="4"/>
  <c r="BD258" i="4"/>
  <c r="BC258" i="4"/>
  <c r="BB258" i="4"/>
  <c r="BA258" i="4"/>
  <c r="AZ258" i="4"/>
  <c r="AY258" i="4"/>
  <c r="AX258" i="4"/>
  <c r="AW258" i="4"/>
  <c r="AV258" i="4"/>
  <c r="AU258" i="4"/>
  <c r="AT258" i="4"/>
  <c r="AS258" i="4"/>
  <c r="AR258" i="4"/>
  <c r="AQ258" i="4"/>
  <c r="AP258" i="4"/>
  <c r="AO258" i="4"/>
  <c r="AN258" i="4"/>
  <c r="AM258" i="4"/>
  <c r="AL258" i="4"/>
  <c r="AK258" i="4"/>
  <c r="AJ258" i="4"/>
  <c r="AI258" i="4"/>
  <c r="AH258" i="4"/>
  <c r="AG258" i="4"/>
  <c r="AF258" i="4"/>
  <c r="AE258" i="4"/>
  <c r="AD258" i="4"/>
  <c r="AC258" i="4"/>
  <c r="AB258" i="4"/>
  <c r="AA258" i="4"/>
  <c r="Z258" i="4"/>
  <c r="Y258" i="4"/>
  <c r="X258" i="4"/>
  <c r="W258" i="4"/>
  <c r="V258" i="4"/>
  <c r="U258" i="4"/>
  <c r="T258" i="4"/>
  <c r="S258" i="4"/>
  <c r="R258" i="4"/>
  <c r="Q258" i="4"/>
  <c r="P258" i="4"/>
  <c r="O258" i="4"/>
  <c r="N258" i="4"/>
  <c r="M258" i="4"/>
  <c r="L258" i="4"/>
  <c r="K258" i="4"/>
  <c r="J258" i="4"/>
  <c r="I258" i="4"/>
  <c r="H258" i="4"/>
  <c r="G258" i="4"/>
  <c r="F258" i="4"/>
  <c r="E258" i="4"/>
  <c r="D258" i="4"/>
  <c r="B258" i="4"/>
  <c r="BQ257" i="4"/>
  <c r="BP257" i="4"/>
  <c r="BO257" i="4"/>
  <c r="BN257" i="4"/>
  <c r="BM257" i="4"/>
  <c r="BL257" i="4"/>
  <c r="BK257" i="4"/>
  <c r="BJ257" i="4"/>
  <c r="BI257" i="4"/>
  <c r="BH257" i="4"/>
  <c r="BG257" i="4"/>
  <c r="BF257" i="4"/>
  <c r="BE257" i="4"/>
  <c r="BD257" i="4"/>
  <c r="BC257" i="4"/>
  <c r="BB257" i="4"/>
  <c r="BA257" i="4"/>
  <c r="AZ257" i="4"/>
  <c r="AY257" i="4"/>
  <c r="AX257" i="4"/>
  <c r="AW257" i="4"/>
  <c r="AV257" i="4"/>
  <c r="AU257" i="4"/>
  <c r="AT257" i="4"/>
  <c r="AS257" i="4"/>
  <c r="AR257" i="4"/>
  <c r="AQ257" i="4"/>
  <c r="AP257" i="4"/>
  <c r="AO257" i="4"/>
  <c r="AN257" i="4"/>
  <c r="AM257" i="4"/>
  <c r="AL257" i="4"/>
  <c r="AK257" i="4"/>
  <c r="AJ257" i="4"/>
  <c r="AI257" i="4"/>
  <c r="AH257" i="4"/>
  <c r="AG257" i="4"/>
  <c r="AF257" i="4"/>
  <c r="AE257" i="4"/>
  <c r="AD257" i="4"/>
  <c r="AC257" i="4"/>
  <c r="AB257" i="4"/>
  <c r="AA257" i="4"/>
  <c r="Z257" i="4"/>
  <c r="Y257" i="4"/>
  <c r="X257" i="4"/>
  <c r="W257" i="4"/>
  <c r="V257" i="4"/>
  <c r="U257" i="4"/>
  <c r="T257" i="4"/>
  <c r="S257" i="4"/>
  <c r="R257" i="4"/>
  <c r="Q257" i="4"/>
  <c r="P257" i="4"/>
  <c r="O257" i="4"/>
  <c r="N257" i="4"/>
  <c r="M257" i="4"/>
  <c r="L257" i="4"/>
  <c r="K257" i="4"/>
  <c r="J257" i="4"/>
  <c r="I257" i="4"/>
  <c r="H257" i="4"/>
  <c r="G257" i="4"/>
  <c r="F257" i="4"/>
  <c r="E257" i="4"/>
  <c r="D257" i="4"/>
  <c r="B257" i="4"/>
  <c r="BQ256" i="4"/>
  <c r="BP256" i="4"/>
  <c r="BO256" i="4"/>
  <c r="BN256" i="4"/>
  <c r="BM256" i="4"/>
  <c r="BL256" i="4"/>
  <c r="BK256" i="4"/>
  <c r="BJ256" i="4"/>
  <c r="BI256" i="4"/>
  <c r="BH256" i="4"/>
  <c r="BG256" i="4"/>
  <c r="BF256" i="4"/>
  <c r="BE256" i="4"/>
  <c r="BD256" i="4"/>
  <c r="BC256" i="4"/>
  <c r="BB256" i="4"/>
  <c r="BA256" i="4"/>
  <c r="AZ256" i="4"/>
  <c r="AY256" i="4"/>
  <c r="AX256" i="4"/>
  <c r="AW256" i="4"/>
  <c r="AV256" i="4"/>
  <c r="AU256" i="4"/>
  <c r="AT256" i="4"/>
  <c r="AS256" i="4"/>
  <c r="AR256" i="4"/>
  <c r="AQ256" i="4"/>
  <c r="AP256" i="4"/>
  <c r="AO256" i="4"/>
  <c r="AN256" i="4"/>
  <c r="AM256" i="4"/>
  <c r="AL256" i="4"/>
  <c r="AK256" i="4"/>
  <c r="AJ256" i="4"/>
  <c r="AI256" i="4"/>
  <c r="AH256" i="4"/>
  <c r="AG256" i="4"/>
  <c r="AF256" i="4"/>
  <c r="AE256" i="4"/>
  <c r="AD256" i="4"/>
  <c r="AC256" i="4"/>
  <c r="AB256" i="4"/>
  <c r="AA256" i="4"/>
  <c r="Z256" i="4"/>
  <c r="Y256" i="4"/>
  <c r="X256" i="4"/>
  <c r="W256" i="4"/>
  <c r="V256" i="4"/>
  <c r="U256" i="4"/>
  <c r="T256" i="4"/>
  <c r="S256" i="4"/>
  <c r="R256" i="4"/>
  <c r="Q256" i="4"/>
  <c r="P256" i="4"/>
  <c r="O256" i="4"/>
  <c r="N256" i="4"/>
  <c r="M256" i="4"/>
  <c r="L256" i="4"/>
  <c r="K256" i="4"/>
  <c r="J256" i="4"/>
  <c r="I256" i="4"/>
  <c r="H256" i="4"/>
  <c r="G256" i="4"/>
  <c r="F256" i="4"/>
  <c r="E256" i="4"/>
  <c r="D256" i="4"/>
  <c r="B256" i="4"/>
  <c r="BQ255" i="4"/>
  <c r="BP255" i="4"/>
  <c r="BO255" i="4"/>
  <c r="BN255" i="4"/>
  <c r="BM255" i="4"/>
  <c r="BL255" i="4"/>
  <c r="BK255" i="4"/>
  <c r="BJ255" i="4"/>
  <c r="BI255" i="4"/>
  <c r="BH255" i="4"/>
  <c r="BG255" i="4"/>
  <c r="BF255" i="4"/>
  <c r="BE255" i="4"/>
  <c r="BD255" i="4"/>
  <c r="BC255" i="4"/>
  <c r="BB255" i="4"/>
  <c r="BA255" i="4"/>
  <c r="AZ255" i="4"/>
  <c r="AY255" i="4"/>
  <c r="AX255" i="4"/>
  <c r="AW255" i="4"/>
  <c r="AV255" i="4"/>
  <c r="AU255" i="4"/>
  <c r="AT255" i="4"/>
  <c r="AS255" i="4"/>
  <c r="AR255" i="4"/>
  <c r="AQ255" i="4"/>
  <c r="AP255" i="4"/>
  <c r="AO255" i="4"/>
  <c r="AN255" i="4"/>
  <c r="AM255" i="4"/>
  <c r="AL255" i="4"/>
  <c r="AK255" i="4"/>
  <c r="AJ255" i="4"/>
  <c r="AI255" i="4"/>
  <c r="AH255" i="4"/>
  <c r="AG255" i="4"/>
  <c r="AF255" i="4"/>
  <c r="AE255" i="4"/>
  <c r="AD255" i="4"/>
  <c r="AC255" i="4"/>
  <c r="AB255" i="4"/>
  <c r="AA255" i="4"/>
  <c r="Z255" i="4"/>
  <c r="Y255" i="4"/>
  <c r="X255" i="4"/>
  <c r="W255" i="4"/>
  <c r="V255" i="4"/>
  <c r="U255" i="4"/>
  <c r="T255" i="4"/>
  <c r="S255" i="4"/>
  <c r="R255" i="4"/>
  <c r="Q255" i="4"/>
  <c r="P255" i="4"/>
  <c r="O255" i="4"/>
  <c r="N255" i="4"/>
  <c r="M255" i="4"/>
  <c r="L255" i="4"/>
  <c r="K255" i="4"/>
  <c r="J255" i="4"/>
  <c r="I255" i="4"/>
  <c r="H255" i="4"/>
  <c r="G255" i="4"/>
  <c r="F255" i="4"/>
  <c r="E255" i="4"/>
  <c r="D255" i="4"/>
  <c r="B255" i="4"/>
  <c r="BQ254" i="4"/>
  <c r="BP254" i="4"/>
  <c r="BO254" i="4"/>
  <c r="BN254" i="4"/>
  <c r="BM254" i="4"/>
  <c r="BL254" i="4"/>
  <c r="BK254" i="4"/>
  <c r="BJ254" i="4"/>
  <c r="BI254" i="4"/>
  <c r="BH254" i="4"/>
  <c r="BG254" i="4"/>
  <c r="BF254" i="4"/>
  <c r="BE254" i="4"/>
  <c r="BD254" i="4"/>
  <c r="BC254" i="4"/>
  <c r="BB254" i="4"/>
  <c r="BA254" i="4"/>
  <c r="AZ254" i="4"/>
  <c r="AY254" i="4"/>
  <c r="AX254" i="4"/>
  <c r="AW254" i="4"/>
  <c r="AV254" i="4"/>
  <c r="AU254" i="4"/>
  <c r="AT254" i="4"/>
  <c r="AS254" i="4"/>
  <c r="AR254" i="4"/>
  <c r="AQ254" i="4"/>
  <c r="AP254" i="4"/>
  <c r="AO254" i="4"/>
  <c r="AN254" i="4"/>
  <c r="AM254" i="4"/>
  <c r="AL254" i="4"/>
  <c r="AK254" i="4"/>
  <c r="AJ254" i="4"/>
  <c r="AI254" i="4"/>
  <c r="AH254" i="4"/>
  <c r="AG254" i="4"/>
  <c r="AF254" i="4"/>
  <c r="AE254" i="4"/>
  <c r="AD254" i="4"/>
  <c r="AC254" i="4"/>
  <c r="AB254" i="4"/>
  <c r="AA254" i="4"/>
  <c r="Z254" i="4"/>
  <c r="Y254" i="4"/>
  <c r="X254" i="4"/>
  <c r="W254" i="4"/>
  <c r="V254" i="4"/>
  <c r="U254" i="4"/>
  <c r="T254" i="4"/>
  <c r="S254" i="4"/>
  <c r="R254" i="4"/>
  <c r="Q254" i="4"/>
  <c r="P254" i="4"/>
  <c r="O254" i="4"/>
  <c r="N254" i="4"/>
  <c r="M254" i="4"/>
  <c r="L254" i="4"/>
  <c r="K254" i="4"/>
  <c r="J254" i="4"/>
  <c r="I254" i="4"/>
  <c r="H254" i="4"/>
  <c r="G254" i="4"/>
  <c r="F254" i="4"/>
  <c r="E254" i="4"/>
  <c r="D254" i="4"/>
  <c r="B254" i="4"/>
  <c r="BQ253" i="4"/>
  <c r="BP253" i="4"/>
  <c r="BO253" i="4"/>
  <c r="BN253" i="4"/>
  <c r="BM253" i="4"/>
  <c r="BL253" i="4"/>
  <c r="BK253" i="4"/>
  <c r="BJ253" i="4"/>
  <c r="BI253" i="4"/>
  <c r="BH253" i="4"/>
  <c r="BG253" i="4"/>
  <c r="BF253" i="4"/>
  <c r="BE253" i="4"/>
  <c r="BD253" i="4"/>
  <c r="BC253" i="4"/>
  <c r="BB253" i="4"/>
  <c r="BA253" i="4"/>
  <c r="AZ253" i="4"/>
  <c r="AY253" i="4"/>
  <c r="AX253" i="4"/>
  <c r="AW253" i="4"/>
  <c r="AV253" i="4"/>
  <c r="AU253" i="4"/>
  <c r="AT253" i="4"/>
  <c r="AS253" i="4"/>
  <c r="AR253" i="4"/>
  <c r="AQ253" i="4"/>
  <c r="AP253" i="4"/>
  <c r="AO253" i="4"/>
  <c r="AN253" i="4"/>
  <c r="AM253" i="4"/>
  <c r="AL253" i="4"/>
  <c r="AK253" i="4"/>
  <c r="AJ253" i="4"/>
  <c r="AI253" i="4"/>
  <c r="AH253" i="4"/>
  <c r="AG253" i="4"/>
  <c r="AF253" i="4"/>
  <c r="AE253" i="4"/>
  <c r="AD253" i="4"/>
  <c r="AC253" i="4"/>
  <c r="AB253" i="4"/>
  <c r="AA253" i="4"/>
  <c r="Z253" i="4"/>
  <c r="Y253" i="4"/>
  <c r="X253" i="4"/>
  <c r="W253" i="4"/>
  <c r="V253" i="4"/>
  <c r="U253" i="4"/>
  <c r="T253" i="4"/>
  <c r="S253" i="4"/>
  <c r="R253" i="4"/>
  <c r="Q253" i="4"/>
  <c r="P253" i="4"/>
  <c r="O253" i="4"/>
  <c r="N253" i="4"/>
  <c r="M253" i="4"/>
  <c r="L253" i="4"/>
  <c r="K253" i="4"/>
  <c r="J253" i="4"/>
  <c r="I253" i="4"/>
  <c r="H253" i="4"/>
  <c r="G253" i="4"/>
  <c r="F253" i="4"/>
  <c r="E253" i="4"/>
  <c r="D253" i="4"/>
  <c r="B253" i="4"/>
  <c r="BQ252" i="4"/>
  <c r="BP252" i="4"/>
  <c r="BO252" i="4"/>
  <c r="BN252" i="4"/>
  <c r="BM252" i="4"/>
  <c r="BL252" i="4"/>
  <c r="BK252" i="4"/>
  <c r="BJ252" i="4"/>
  <c r="BI252" i="4"/>
  <c r="BH252" i="4"/>
  <c r="BG252" i="4"/>
  <c r="BF252" i="4"/>
  <c r="BE252" i="4"/>
  <c r="BD252" i="4"/>
  <c r="BC252" i="4"/>
  <c r="BB252" i="4"/>
  <c r="BA252" i="4"/>
  <c r="AZ252" i="4"/>
  <c r="AY252" i="4"/>
  <c r="AX252" i="4"/>
  <c r="AW252" i="4"/>
  <c r="AV252" i="4"/>
  <c r="AU252" i="4"/>
  <c r="AT252" i="4"/>
  <c r="AS252" i="4"/>
  <c r="AR252" i="4"/>
  <c r="AQ252" i="4"/>
  <c r="AP252" i="4"/>
  <c r="AO252" i="4"/>
  <c r="AN252" i="4"/>
  <c r="AM252" i="4"/>
  <c r="AL252" i="4"/>
  <c r="AK252" i="4"/>
  <c r="AJ252" i="4"/>
  <c r="AI252" i="4"/>
  <c r="AH252" i="4"/>
  <c r="AG252" i="4"/>
  <c r="AF252" i="4"/>
  <c r="AE252" i="4"/>
  <c r="AD252" i="4"/>
  <c r="AC252" i="4"/>
  <c r="AB252" i="4"/>
  <c r="AA252" i="4"/>
  <c r="Z252" i="4"/>
  <c r="Y252" i="4"/>
  <c r="X252" i="4"/>
  <c r="W252" i="4"/>
  <c r="V252" i="4"/>
  <c r="U252" i="4"/>
  <c r="T252" i="4"/>
  <c r="S252" i="4"/>
  <c r="R252" i="4"/>
  <c r="Q252" i="4"/>
  <c r="P252" i="4"/>
  <c r="O252" i="4"/>
  <c r="N252" i="4"/>
  <c r="M252" i="4"/>
  <c r="L252" i="4"/>
  <c r="K252" i="4"/>
  <c r="J252" i="4"/>
  <c r="I252" i="4"/>
  <c r="H252" i="4"/>
  <c r="G252" i="4"/>
  <c r="F252" i="4"/>
  <c r="E252" i="4"/>
  <c r="D252" i="4"/>
  <c r="B252" i="4"/>
  <c r="BQ251" i="4"/>
  <c r="BP251" i="4"/>
  <c r="BO251" i="4"/>
  <c r="BN251" i="4"/>
  <c r="BM251" i="4"/>
  <c r="BL251" i="4"/>
  <c r="BK251" i="4"/>
  <c r="BJ251" i="4"/>
  <c r="BI251" i="4"/>
  <c r="BH251" i="4"/>
  <c r="BG251" i="4"/>
  <c r="BF251" i="4"/>
  <c r="BE251" i="4"/>
  <c r="BD251" i="4"/>
  <c r="BC251" i="4"/>
  <c r="BB251" i="4"/>
  <c r="BA251" i="4"/>
  <c r="AZ251" i="4"/>
  <c r="AY251" i="4"/>
  <c r="AX251" i="4"/>
  <c r="AW251" i="4"/>
  <c r="AV251" i="4"/>
  <c r="AU251" i="4"/>
  <c r="AT251" i="4"/>
  <c r="AS251" i="4"/>
  <c r="AR251" i="4"/>
  <c r="AQ251" i="4"/>
  <c r="AP251" i="4"/>
  <c r="AO251" i="4"/>
  <c r="AN251" i="4"/>
  <c r="AM251" i="4"/>
  <c r="AL251" i="4"/>
  <c r="AK251" i="4"/>
  <c r="AJ251" i="4"/>
  <c r="AI251" i="4"/>
  <c r="AH251" i="4"/>
  <c r="AG251" i="4"/>
  <c r="AF251" i="4"/>
  <c r="AE251" i="4"/>
  <c r="AD251" i="4"/>
  <c r="AC251" i="4"/>
  <c r="AB251" i="4"/>
  <c r="AA251" i="4"/>
  <c r="Z251" i="4"/>
  <c r="Y251" i="4"/>
  <c r="X251" i="4"/>
  <c r="W251" i="4"/>
  <c r="V251" i="4"/>
  <c r="U251" i="4"/>
  <c r="T251" i="4"/>
  <c r="S251" i="4"/>
  <c r="R251" i="4"/>
  <c r="Q251" i="4"/>
  <c r="P251" i="4"/>
  <c r="O251" i="4"/>
  <c r="N251" i="4"/>
  <c r="M251" i="4"/>
  <c r="L251" i="4"/>
  <c r="K251" i="4"/>
  <c r="J251" i="4"/>
  <c r="I251" i="4"/>
  <c r="H251" i="4"/>
  <c r="G251" i="4"/>
  <c r="F251" i="4"/>
  <c r="E251" i="4"/>
  <c r="D251" i="4"/>
  <c r="B251" i="4"/>
  <c r="BQ250" i="4"/>
  <c r="BP250" i="4"/>
  <c r="BO250" i="4"/>
  <c r="BN250" i="4"/>
  <c r="BM250" i="4"/>
  <c r="BL250" i="4"/>
  <c r="BK250" i="4"/>
  <c r="BJ250" i="4"/>
  <c r="BI250" i="4"/>
  <c r="BH250" i="4"/>
  <c r="BG250" i="4"/>
  <c r="BF250" i="4"/>
  <c r="BE250" i="4"/>
  <c r="BD250" i="4"/>
  <c r="BC250" i="4"/>
  <c r="BB250" i="4"/>
  <c r="BA250" i="4"/>
  <c r="AZ250" i="4"/>
  <c r="AY250" i="4"/>
  <c r="AX250" i="4"/>
  <c r="AW250" i="4"/>
  <c r="AV250" i="4"/>
  <c r="AU250" i="4"/>
  <c r="AT250" i="4"/>
  <c r="AS250" i="4"/>
  <c r="AR250" i="4"/>
  <c r="AQ250" i="4"/>
  <c r="AP250" i="4"/>
  <c r="AO250" i="4"/>
  <c r="AN250" i="4"/>
  <c r="AM250" i="4"/>
  <c r="AL250" i="4"/>
  <c r="AK250" i="4"/>
  <c r="AJ250" i="4"/>
  <c r="AI250" i="4"/>
  <c r="AH250" i="4"/>
  <c r="AG250" i="4"/>
  <c r="AF250" i="4"/>
  <c r="AE250" i="4"/>
  <c r="AD250" i="4"/>
  <c r="AC250" i="4"/>
  <c r="AB250" i="4"/>
  <c r="AA250" i="4"/>
  <c r="Z250" i="4"/>
  <c r="Y250" i="4"/>
  <c r="X250" i="4"/>
  <c r="W250" i="4"/>
  <c r="V250" i="4"/>
  <c r="U250" i="4"/>
  <c r="T250" i="4"/>
  <c r="S250" i="4"/>
  <c r="R250" i="4"/>
  <c r="Q250" i="4"/>
  <c r="P250" i="4"/>
  <c r="O250" i="4"/>
  <c r="N250" i="4"/>
  <c r="M250" i="4"/>
  <c r="L250" i="4"/>
  <c r="K250" i="4"/>
  <c r="J250" i="4"/>
  <c r="I250" i="4"/>
  <c r="H250" i="4"/>
  <c r="G250" i="4"/>
  <c r="F250" i="4"/>
  <c r="E250" i="4"/>
  <c r="D250" i="4"/>
  <c r="B250" i="4"/>
  <c r="BQ249" i="4"/>
  <c r="BP249" i="4"/>
  <c r="BO249" i="4"/>
  <c r="BN249" i="4"/>
  <c r="BM249" i="4"/>
  <c r="BL249" i="4"/>
  <c r="BK249" i="4"/>
  <c r="BJ249" i="4"/>
  <c r="BI249" i="4"/>
  <c r="BH249" i="4"/>
  <c r="BG249" i="4"/>
  <c r="BF249" i="4"/>
  <c r="BE249" i="4"/>
  <c r="BD249" i="4"/>
  <c r="BC249" i="4"/>
  <c r="BB249" i="4"/>
  <c r="BA249" i="4"/>
  <c r="AZ249" i="4"/>
  <c r="AY249" i="4"/>
  <c r="AX249" i="4"/>
  <c r="AW249" i="4"/>
  <c r="AV249" i="4"/>
  <c r="AU249" i="4"/>
  <c r="AT249" i="4"/>
  <c r="AS249" i="4"/>
  <c r="AR249" i="4"/>
  <c r="AQ249" i="4"/>
  <c r="AP249" i="4"/>
  <c r="AO249" i="4"/>
  <c r="AN249" i="4"/>
  <c r="AM249" i="4"/>
  <c r="AL249" i="4"/>
  <c r="AK249" i="4"/>
  <c r="AJ249" i="4"/>
  <c r="AI249" i="4"/>
  <c r="AH249" i="4"/>
  <c r="AG249" i="4"/>
  <c r="AF249" i="4"/>
  <c r="AE249" i="4"/>
  <c r="AD249" i="4"/>
  <c r="AC249" i="4"/>
  <c r="AB249" i="4"/>
  <c r="AA249" i="4"/>
  <c r="Z249" i="4"/>
  <c r="Y249" i="4"/>
  <c r="X249" i="4"/>
  <c r="W249" i="4"/>
  <c r="V249" i="4"/>
  <c r="U249" i="4"/>
  <c r="T249" i="4"/>
  <c r="S249" i="4"/>
  <c r="R249" i="4"/>
  <c r="Q249" i="4"/>
  <c r="P249" i="4"/>
  <c r="O249" i="4"/>
  <c r="N249" i="4"/>
  <c r="M249" i="4"/>
  <c r="L249" i="4"/>
  <c r="K249" i="4"/>
  <c r="J249" i="4"/>
  <c r="I249" i="4"/>
  <c r="H249" i="4"/>
  <c r="G249" i="4"/>
  <c r="F249" i="4"/>
  <c r="E249" i="4"/>
  <c r="D249" i="4"/>
  <c r="B249" i="4"/>
  <c r="BQ248" i="4"/>
  <c r="BP248" i="4"/>
  <c r="BO248" i="4"/>
  <c r="BN248" i="4"/>
  <c r="BM248" i="4"/>
  <c r="BL248" i="4"/>
  <c r="BK248" i="4"/>
  <c r="BJ248" i="4"/>
  <c r="BI248" i="4"/>
  <c r="BH248" i="4"/>
  <c r="BG248" i="4"/>
  <c r="BF248" i="4"/>
  <c r="BE248" i="4"/>
  <c r="BD248" i="4"/>
  <c r="BC248" i="4"/>
  <c r="BB248" i="4"/>
  <c r="BA248" i="4"/>
  <c r="AZ248" i="4"/>
  <c r="AY248" i="4"/>
  <c r="AX248" i="4"/>
  <c r="AW248" i="4"/>
  <c r="AV248" i="4"/>
  <c r="AU248" i="4"/>
  <c r="AT248" i="4"/>
  <c r="AS248" i="4"/>
  <c r="AR248" i="4"/>
  <c r="AQ248" i="4"/>
  <c r="AP248" i="4"/>
  <c r="AO248" i="4"/>
  <c r="AN248" i="4"/>
  <c r="AM248" i="4"/>
  <c r="AL248" i="4"/>
  <c r="AK248" i="4"/>
  <c r="AJ248" i="4"/>
  <c r="AI248" i="4"/>
  <c r="AH248" i="4"/>
  <c r="AG248" i="4"/>
  <c r="AF248" i="4"/>
  <c r="AE248" i="4"/>
  <c r="AD248" i="4"/>
  <c r="AC248" i="4"/>
  <c r="AB248" i="4"/>
  <c r="AA248" i="4"/>
  <c r="Z248" i="4"/>
  <c r="Y248" i="4"/>
  <c r="X248" i="4"/>
  <c r="W248" i="4"/>
  <c r="V248" i="4"/>
  <c r="U248" i="4"/>
  <c r="T248" i="4"/>
  <c r="S248" i="4"/>
  <c r="R248" i="4"/>
  <c r="Q248" i="4"/>
  <c r="P248" i="4"/>
  <c r="O248" i="4"/>
  <c r="N248" i="4"/>
  <c r="M248" i="4"/>
  <c r="L248" i="4"/>
  <c r="K248" i="4"/>
  <c r="J248" i="4"/>
  <c r="I248" i="4"/>
  <c r="H248" i="4"/>
  <c r="G248" i="4"/>
  <c r="F248" i="4"/>
  <c r="E248" i="4"/>
  <c r="D248" i="4"/>
  <c r="B248" i="4"/>
  <c r="BQ247" i="4"/>
  <c r="BP247" i="4"/>
  <c r="BO247" i="4"/>
  <c r="BN247" i="4"/>
  <c r="BM247" i="4"/>
  <c r="BL247" i="4"/>
  <c r="BK247" i="4"/>
  <c r="BJ247" i="4"/>
  <c r="BI247" i="4"/>
  <c r="BH247" i="4"/>
  <c r="BG247" i="4"/>
  <c r="BF247" i="4"/>
  <c r="BE247" i="4"/>
  <c r="BD247" i="4"/>
  <c r="BC247" i="4"/>
  <c r="BB247" i="4"/>
  <c r="BA247" i="4"/>
  <c r="AZ247" i="4"/>
  <c r="AY247" i="4"/>
  <c r="AX247" i="4"/>
  <c r="AW247" i="4"/>
  <c r="AV247" i="4"/>
  <c r="AU247" i="4"/>
  <c r="AT247" i="4"/>
  <c r="AS247" i="4"/>
  <c r="AR247" i="4"/>
  <c r="AQ247" i="4"/>
  <c r="AP247" i="4"/>
  <c r="AO247" i="4"/>
  <c r="AN247" i="4"/>
  <c r="AM247" i="4"/>
  <c r="AL247" i="4"/>
  <c r="AK247" i="4"/>
  <c r="AJ247" i="4"/>
  <c r="AI247" i="4"/>
  <c r="AH247" i="4"/>
  <c r="AG247" i="4"/>
  <c r="AF247" i="4"/>
  <c r="AE247" i="4"/>
  <c r="AD247" i="4"/>
  <c r="AC247" i="4"/>
  <c r="AB247" i="4"/>
  <c r="AA247" i="4"/>
  <c r="Z247" i="4"/>
  <c r="Y247" i="4"/>
  <c r="X247" i="4"/>
  <c r="W247" i="4"/>
  <c r="V247" i="4"/>
  <c r="U247" i="4"/>
  <c r="T247" i="4"/>
  <c r="S247" i="4"/>
  <c r="R247" i="4"/>
  <c r="Q247" i="4"/>
  <c r="P247" i="4"/>
  <c r="O247" i="4"/>
  <c r="N247" i="4"/>
  <c r="M247" i="4"/>
  <c r="L247" i="4"/>
  <c r="K247" i="4"/>
  <c r="J247" i="4"/>
  <c r="I247" i="4"/>
  <c r="H247" i="4"/>
  <c r="G247" i="4"/>
  <c r="F247" i="4"/>
  <c r="E247" i="4"/>
  <c r="D247" i="4"/>
  <c r="B247" i="4"/>
  <c r="BQ246" i="4"/>
  <c r="BP246" i="4"/>
  <c r="BO246" i="4"/>
  <c r="BN246" i="4"/>
  <c r="BM246" i="4"/>
  <c r="BL246" i="4"/>
  <c r="BK246" i="4"/>
  <c r="BJ246" i="4"/>
  <c r="BI246" i="4"/>
  <c r="BH246" i="4"/>
  <c r="BG246" i="4"/>
  <c r="BF246" i="4"/>
  <c r="BE246" i="4"/>
  <c r="BD246" i="4"/>
  <c r="BC246" i="4"/>
  <c r="BB246" i="4"/>
  <c r="BA246" i="4"/>
  <c r="AZ246" i="4"/>
  <c r="AY246" i="4"/>
  <c r="AX246" i="4"/>
  <c r="AW246" i="4"/>
  <c r="AV246" i="4"/>
  <c r="AU246" i="4"/>
  <c r="AT246" i="4"/>
  <c r="AS246" i="4"/>
  <c r="AR246" i="4"/>
  <c r="AQ246" i="4"/>
  <c r="AP246" i="4"/>
  <c r="AO246" i="4"/>
  <c r="AN246" i="4"/>
  <c r="AM246" i="4"/>
  <c r="AL246" i="4"/>
  <c r="AK246" i="4"/>
  <c r="AJ246" i="4"/>
  <c r="AI246" i="4"/>
  <c r="AH246" i="4"/>
  <c r="AG246" i="4"/>
  <c r="AF246" i="4"/>
  <c r="AE246" i="4"/>
  <c r="AD246" i="4"/>
  <c r="AC246" i="4"/>
  <c r="AB246" i="4"/>
  <c r="AA246" i="4"/>
  <c r="Z246" i="4"/>
  <c r="Y246" i="4"/>
  <c r="X246" i="4"/>
  <c r="W246" i="4"/>
  <c r="V246" i="4"/>
  <c r="U246" i="4"/>
  <c r="T246" i="4"/>
  <c r="S246" i="4"/>
  <c r="R246" i="4"/>
  <c r="Q246" i="4"/>
  <c r="P246" i="4"/>
  <c r="O246" i="4"/>
  <c r="N246" i="4"/>
  <c r="M246" i="4"/>
  <c r="L246" i="4"/>
  <c r="K246" i="4"/>
  <c r="J246" i="4"/>
  <c r="I246" i="4"/>
  <c r="H246" i="4"/>
  <c r="G246" i="4"/>
  <c r="F246" i="4"/>
  <c r="E246" i="4"/>
  <c r="D246" i="4"/>
  <c r="B246" i="4"/>
  <c r="BQ245" i="4"/>
  <c r="BP245" i="4"/>
  <c r="BO245" i="4"/>
  <c r="BN245" i="4"/>
  <c r="BM245" i="4"/>
  <c r="BL245" i="4"/>
  <c r="BK245" i="4"/>
  <c r="BJ245" i="4"/>
  <c r="BI245" i="4"/>
  <c r="BH245" i="4"/>
  <c r="BG245" i="4"/>
  <c r="BF245" i="4"/>
  <c r="BE245" i="4"/>
  <c r="BD245" i="4"/>
  <c r="BC245" i="4"/>
  <c r="BB245" i="4"/>
  <c r="BA245" i="4"/>
  <c r="AZ245" i="4"/>
  <c r="AY245" i="4"/>
  <c r="AX245" i="4"/>
  <c r="AW245" i="4"/>
  <c r="AV245" i="4"/>
  <c r="AU245" i="4"/>
  <c r="AT245" i="4"/>
  <c r="AS245" i="4"/>
  <c r="AR245" i="4"/>
  <c r="AQ245" i="4"/>
  <c r="AP245" i="4"/>
  <c r="AO245" i="4"/>
  <c r="AN245" i="4"/>
  <c r="AM245" i="4"/>
  <c r="AL245" i="4"/>
  <c r="AK245" i="4"/>
  <c r="AJ245" i="4"/>
  <c r="AI245" i="4"/>
  <c r="AH245" i="4"/>
  <c r="AG245" i="4"/>
  <c r="AF245" i="4"/>
  <c r="AE245" i="4"/>
  <c r="AD245" i="4"/>
  <c r="AC245" i="4"/>
  <c r="AB245" i="4"/>
  <c r="AA245" i="4"/>
  <c r="Z245" i="4"/>
  <c r="Y245" i="4"/>
  <c r="X245" i="4"/>
  <c r="W245" i="4"/>
  <c r="V245" i="4"/>
  <c r="U245" i="4"/>
  <c r="T245" i="4"/>
  <c r="S245" i="4"/>
  <c r="R245" i="4"/>
  <c r="Q245" i="4"/>
  <c r="P245" i="4"/>
  <c r="O245" i="4"/>
  <c r="N245" i="4"/>
  <c r="M245" i="4"/>
  <c r="L245" i="4"/>
  <c r="K245" i="4"/>
  <c r="J245" i="4"/>
  <c r="I245" i="4"/>
  <c r="H245" i="4"/>
  <c r="G245" i="4"/>
  <c r="F245" i="4"/>
  <c r="E245" i="4"/>
  <c r="D245" i="4"/>
  <c r="B245" i="4"/>
  <c r="BQ244" i="4"/>
  <c r="BP244" i="4"/>
  <c r="BO244" i="4"/>
  <c r="BN244" i="4"/>
  <c r="BM244" i="4"/>
  <c r="BL244" i="4"/>
  <c r="BK244" i="4"/>
  <c r="BJ244" i="4"/>
  <c r="BI244" i="4"/>
  <c r="BH244" i="4"/>
  <c r="BG244" i="4"/>
  <c r="BF244" i="4"/>
  <c r="BE244" i="4"/>
  <c r="BD244" i="4"/>
  <c r="BC244" i="4"/>
  <c r="BB244" i="4"/>
  <c r="BA244" i="4"/>
  <c r="AZ244" i="4"/>
  <c r="AY244" i="4"/>
  <c r="AX244" i="4"/>
  <c r="AW244" i="4"/>
  <c r="AV244" i="4"/>
  <c r="AU244" i="4"/>
  <c r="AT244" i="4"/>
  <c r="AS244" i="4"/>
  <c r="AR244" i="4"/>
  <c r="AQ244" i="4"/>
  <c r="AP244" i="4"/>
  <c r="AO244" i="4"/>
  <c r="AN244" i="4"/>
  <c r="AM244" i="4"/>
  <c r="AL244" i="4"/>
  <c r="AK244" i="4"/>
  <c r="AJ244" i="4"/>
  <c r="AI244" i="4"/>
  <c r="AH244" i="4"/>
  <c r="AG244" i="4"/>
  <c r="AF244" i="4"/>
  <c r="AE244" i="4"/>
  <c r="AD244" i="4"/>
  <c r="AC244" i="4"/>
  <c r="AB244" i="4"/>
  <c r="AA244" i="4"/>
  <c r="Z244" i="4"/>
  <c r="Y244" i="4"/>
  <c r="X244" i="4"/>
  <c r="W244" i="4"/>
  <c r="V244" i="4"/>
  <c r="U244" i="4"/>
  <c r="T244" i="4"/>
  <c r="S244" i="4"/>
  <c r="R244" i="4"/>
  <c r="Q244" i="4"/>
  <c r="P244" i="4"/>
  <c r="O244" i="4"/>
  <c r="N244" i="4"/>
  <c r="M244" i="4"/>
  <c r="L244" i="4"/>
  <c r="K244" i="4"/>
  <c r="J244" i="4"/>
  <c r="I244" i="4"/>
  <c r="H244" i="4"/>
  <c r="G244" i="4"/>
  <c r="F244" i="4"/>
  <c r="E244" i="4"/>
  <c r="D244" i="4"/>
  <c r="B244" i="4"/>
  <c r="BQ243" i="4"/>
  <c r="BP243" i="4"/>
  <c r="BO243" i="4"/>
  <c r="BN243" i="4"/>
  <c r="BM243" i="4"/>
  <c r="BL243" i="4"/>
  <c r="BK243" i="4"/>
  <c r="BJ243" i="4"/>
  <c r="BI243" i="4"/>
  <c r="BH243" i="4"/>
  <c r="BG243" i="4"/>
  <c r="BF243" i="4"/>
  <c r="BE243" i="4"/>
  <c r="BD243" i="4"/>
  <c r="BC243" i="4"/>
  <c r="BB243" i="4"/>
  <c r="BA243" i="4"/>
  <c r="AZ243" i="4"/>
  <c r="AY243" i="4"/>
  <c r="AX243" i="4"/>
  <c r="AW243" i="4"/>
  <c r="AV243" i="4"/>
  <c r="AU243" i="4"/>
  <c r="AT243" i="4"/>
  <c r="AS243" i="4"/>
  <c r="AR243" i="4"/>
  <c r="AQ243" i="4"/>
  <c r="AP243" i="4"/>
  <c r="AO243" i="4"/>
  <c r="AN243" i="4"/>
  <c r="AM243" i="4"/>
  <c r="AL243" i="4"/>
  <c r="AK243" i="4"/>
  <c r="AJ243" i="4"/>
  <c r="AI243" i="4"/>
  <c r="AH243" i="4"/>
  <c r="AG243" i="4"/>
  <c r="AF243" i="4"/>
  <c r="AE243" i="4"/>
  <c r="AD243" i="4"/>
  <c r="AC243" i="4"/>
  <c r="AB243" i="4"/>
  <c r="AA243" i="4"/>
  <c r="Z243" i="4"/>
  <c r="Y243" i="4"/>
  <c r="X243" i="4"/>
  <c r="W243" i="4"/>
  <c r="V243" i="4"/>
  <c r="U243" i="4"/>
  <c r="T243" i="4"/>
  <c r="S243" i="4"/>
  <c r="R243" i="4"/>
  <c r="Q243" i="4"/>
  <c r="P243" i="4"/>
  <c r="O243" i="4"/>
  <c r="N243" i="4"/>
  <c r="M243" i="4"/>
  <c r="L243" i="4"/>
  <c r="K243" i="4"/>
  <c r="J243" i="4"/>
  <c r="I243" i="4"/>
  <c r="H243" i="4"/>
  <c r="G243" i="4"/>
  <c r="F243" i="4"/>
  <c r="E243" i="4"/>
  <c r="D243" i="4"/>
  <c r="B243" i="4"/>
  <c r="BQ242" i="4"/>
  <c r="BP242" i="4"/>
  <c r="BO242" i="4"/>
  <c r="BN242" i="4"/>
  <c r="BM242" i="4"/>
  <c r="BL242" i="4"/>
  <c r="BK242" i="4"/>
  <c r="BJ242" i="4"/>
  <c r="BI242" i="4"/>
  <c r="BH242" i="4"/>
  <c r="BG242" i="4"/>
  <c r="BF242" i="4"/>
  <c r="BE242" i="4"/>
  <c r="BD242" i="4"/>
  <c r="BC242" i="4"/>
  <c r="BB242" i="4"/>
  <c r="BA242" i="4"/>
  <c r="AZ242" i="4"/>
  <c r="AY242" i="4"/>
  <c r="AX242" i="4"/>
  <c r="AW242" i="4"/>
  <c r="AV242" i="4"/>
  <c r="AU242" i="4"/>
  <c r="AT242" i="4"/>
  <c r="AS242" i="4"/>
  <c r="AR242" i="4"/>
  <c r="AQ242" i="4"/>
  <c r="AP242" i="4"/>
  <c r="AO242" i="4"/>
  <c r="AN242" i="4"/>
  <c r="AM242" i="4"/>
  <c r="AL242" i="4"/>
  <c r="AK242" i="4"/>
  <c r="AJ242" i="4"/>
  <c r="AI242" i="4"/>
  <c r="AH242" i="4"/>
  <c r="AG242" i="4"/>
  <c r="AF242" i="4"/>
  <c r="AE242" i="4"/>
  <c r="AD242" i="4"/>
  <c r="AC242" i="4"/>
  <c r="AB242" i="4"/>
  <c r="AA242" i="4"/>
  <c r="Z242" i="4"/>
  <c r="Y242" i="4"/>
  <c r="X242" i="4"/>
  <c r="W242" i="4"/>
  <c r="V242" i="4"/>
  <c r="U242" i="4"/>
  <c r="T242" i="4"/>
  <c r="S242" i="4"/>
  <c r="R242" i="4"/>
  <c r="Q242" i="4"/>
  <c r="P242" i="4"/>
  <c r="O242" i="4"/>
  <c r="N242" i="4"/>
  <c r="M242" i="4"/>
  <c r="L242" i="4"/>
  <c r="K242" i="4"/>
  <c r="J242" i="4"/>
  <c r="I242" i="4"/>
  <c r="H242" i="4"/>
  <c r="G242" i="4"/>
  <c r="F242" i="4"/>
  <c r="E242" i="4"/>
  <c r="D242" i="4"/>
  <c r="B242" i="4"/>
  <c r="BQ241" i="4"/>
  <c r="BP241" i="4"/>
  <c r="BO241" i="4"/>
  <c r="BN241" i="4"/>
  <c r="BM241" i="4"/>
  <c r="BL241" i="4"/>
  <c r="BK241" i="4"/>
  <c r="BJ241" i="4"/>
  <c r="BI241" i="4"/>
  <c r="BH241" i="4"/>
  <c r="BG241" i="4"/>
  <c r="BF241" i="4"/>
  <c r="BE241" i="4"/>
  <c r="BD241" i="4"/>
  <c r="BC241" i="4"/>
  <c r="BB241" i="4"/>
  <c r="BA241" i="4"/>
  <c r="AZ241" i="4"/>
  <c r="AY241" i="4"/>
  <c r="AX241" i="4"/>
  <c r="AW241" i="4"/>
  <c r="AV241" i="4"/>
  <c r="AU241" i="4"/>
  <c r="AT241" i="4"/>
  <c r="AS241" i="4"/>
  <c r="AR241" i="4"/>
  <c r="AQ241" i="4"/>
  <c r="AP241" i="4"/>
  <c r="AO241" i="4"/>
  <c r="AN241" i="4"/>
  <c r="AM241" i="4"/>
  <c r="AL241" i="4"/>
  <c r="AK241" i="4"/>
  <c r="AJ241" i="4"/>
  <c r="AI241" i="4"/>
  <c r="AH241" i="4"/>
  <c r="AG241" i="4"/>
  <c r="AF241" i="4"/>
  <c r="AE241" i="4"/>
  <c r="AD241" i="4"/>
  <c r="AC241" i="4"/>
  <c r="AB241" i="4"/>
  <c r="AA241" i="4"/>
  <c r="Z241" i="4"/>
  <c r="Y241" i="4"/>
  <c r="X241" i="4"/>
  <c r="W241" i="4"/>
  <c r="V241" i="4"/>
  <c r="U241" i="4"/>
  <c r="T241" i="4"/>
  <c r="S241" i="4"/>
  <c r="R241" i="4"/>
  <c r="Q241" i="4"/>
  <c r="P241" i="4"/>
  <c r="O241" i="4"/>
  <c r="N241" i="4"/>
  <c r="M241" i="4"/>
  <c r="L241" i="4"/>
  <c r="K241" i="4"/>
  <c r="J241" i="4"/>
  <c r="I241" i="4"/>
  <c r="H241" i="4"/>
  <c r="G241" i="4"/>
  <c r="F241" i="4"/>
  <c r="E241" i="4"/>
  <c r="D241" i="4"/>
  <c r="B241" i="4"/>
  <c r="BQ240" i="4"/>
  <c r="BP240" i="4"/>
  <c r="BO240" i="4"/>
  <c r="BN240" i="4"/>
  <c r="BM240" i="4"/>
  <c r="BL240" i="4"/>
  <c r="BK240" i="4"/>
  <c r="BJ240" i="4"/>
  <c r="BI240" i="4"/>
  <c r="BH240" i="4"/>
  <c r="BG240" i="4"/>
  <c r="BF240" i="4"/>
  <c r="BE240" i="4"/>
  <c r="BD240" i="4"/>
  <c r="BC240" i="4"/>
  <c r="BB240" i="4"/>
  <c r="BA240" i="4"/>
  <c r="AZ240" i="4"/>
  <c r="AY240" i="4"/>
  <c r="AX240" i="4"/>
  <c r="AW240" i="4"/>
  <c r="AV240" i="4"/>
  <c r="AU240" i="4"/>
  <c r="AT240" i="4"/>
  <c r="AS240" i="4"/>
  <c r="AR240" i="4"/>
  <c r="AQ240" i="4"/>
  <c r="AP240" i="4"/>
  <c r="AO240" i="4"/>
  <c r="AN240" i="4"/>
  <c r="AM240" i="4"/>
  <c r="AL240" i="4"/>
  <c r="AK240" i="4"/>
  <c r="AJ240" i="4"/>
  <c r="AI240" i="4"/>
  <c r="AH240" i="4"/>
  <c r="AG240" i="4"/>
  <c r="AF240" i="4"/>
  <c r="AE240" i="4"/>
  <c r="AD240" i="4"/>
  <c r="AC240" i="4"/>
  <c r="AB240" i="4"/>
  <c r="AA240" i="4"/>
  <c r="Z240" i="4"/>
  <c r="Y240" i="4"/>
  <c r="X240" i="4"/>
  <c r="W240" i="4"/>
  <c r="V240" i="4"/>
  <c r="U240" i="4"/>
  <c r="T240" i="4"/>
  <c r="S240" i="4"/>
  <c r="R240" i="4"/>
  <c r="Q240" i="4"/>
  <c r="P240" i="4"/>
  <c r="O240" i="4"/>
  <c r="N240" i="4"/>
  <c r="M240" i="4"/>
  <c r="L240" i="4"/>
  <c r="K240" i="4"/>
  <c r="J240" i="4"/>
  <c r="I240" i="4"/>
  <c r="H240" i="4"/>
  <c r="G240" i="4"/>
  <c r="F240" i="4"/>
  <c r="E240" i="4"/>
  <c r="D240" i="4"/>
  <c r="B240" i="4"/>
  <c r="BQ239" i="4"/>
  <c r="BP239" i="4"/>
  <c r="BO239" i="4"/>
  <c r="BN239" i="4"/>
  <c r="BM239" i="4"/>
  <c r="BL239" i="4"/>
  <c r="BK239" i="4"/>
  <c r="BJ239" i="4"/>
  <c r="BI239" i="4"/>
  <c r="BH239" i="4"/>
  <c r="BG239" i="4"/>
  <c r="BF239" i="4"/>
  <c r="BE239" i="4"/>
  <c r="BD239" i="4"/>
  <c r="BC239" i="4"/>
  <c r="BB239" i="4"/>
  <c r="BA239" i="4"/>
  <c r="AZ239" i="4"/>
  <c r="AY239" i="4"/>
  <c r="AX239" i="4"/>
  <c r="AW239" i="4"/>
  <c r="AV239" i="4"/>
  <c r="AU239" i="4"/>
  <c r="AT239" i="4"/>
  <c r="AS239" i="4"/>
  <c r="AR239" i="4"/>
  <c r="AQ239" i="4"/>
  <c r="AP239" i="4"/>
  <c r="AO239" i="4"/>
  <c r="AN239" i="4"/>
  <c r="AM239" i="4"/>
  <c r="AL239" i="4"/>
  <c r="AK239" i="4"/>
  <c r="AJ239" i="4"/>
  <c r="AI239" i="4"/>
  <c r="AH239" i="4"/>
  <c r="AG239" i="4"/>
  <c r="AF239" i="4"/>
  <c r="AE239" i="4"/>
  <c r="AD239" i="4"/>
  <c r="AC239" i="4"/>
  <c r="AB239" i="4"/>
  <c r="AA239" i="4"/>
  <c r="Z239" i="4"/>
  <c r="Y239" i="4"/>
  <c r="X239" i="4"/>
  <c r="W239" i="4"/>
  <c r="V239" i="4"/>
  <c r="U239" i="4"/>
  <c r="T239" i="4"/>
  <c r="S239" i="4"/>
  <c r="R239" i="4"/>
  <c r="Q239" i="4"/>
  <c r="P239" i="4"/>
  <c r="O239" i="4"/>
  <c r="N239" i="4"/>
  <c r="M239" i="4"/>
  <c r="L239" i="4"/>
  <c r="K239" i="4"/>
  <c r="J239" i="4"/>
  <c r="I239" i="4"/>
  <c r="H239" i="4"/>
  <c r="G239" i="4"/>
  <c r="F239" i="4"/>
  <c r="E239" i="4"/>
  <c r="D239" i="4"/>
  <c r="B239" i="4"/>
  <c r="BQ238" i="4"/>
  <c r="BP238" i="4"/>
  <c r="BO238" i="4"/>
  <c r="BN238" i="4"/>
  <c r="BM238" i="4"/>
  <c r="BL238" i="4"/>
  <c r="BK238" i="4"/>
  <c r="BJ238" i="4"/>
  <c r="BI238" i="4"/>
  <c r="BH238" i="4"/>
  <c r="BG238" i="4"/>
  <c r="BF238" i="4"/>
  <c r="BE238" i="4"/>
  <c r="BD238" i="4"/>
  <c r="BC238" i="4"/>
  <c r="BB238" i="4"/>
  <c r="BA238" i="4"/>
  <c r="AZ238" i="4"/>
  <c r="AY238" i="4"/>
  <c r="AX238" i="4"/>
  <c r="AW238" i="4"/>
  <c r="AV238" i="4"/>
  <c r="AU238" i="4"/>
  <c r="AT238" i="4"/>
  <c r="AS238" i="4"/>
  <c r="AR238" i="4"/>
  <c r="AQ238" i="4"/>
  <c r="AP238" i="4"/>
  <c r="AO238" i="4"/>
  <c r="AN238" i="4"/>
  <c r="AM238" i="4"/>
  <c r="AL238" i="4"/>
  <c r="AK238" i="4"/>
  <c r="AJ238" i="4"/>
  <c r="AI238" i="4"/>
  <c r="AH238" i="4"/>
  <c r="AG238" i="4"/>
  <c r="AF238" i="4"/>
  <c r="AE238" i="4"/>
  <c r="AD238" i="4"/>
  <c r="AC238" i="4"/>
  <c r="AB238" i="4"/>
  <c r="AA238" i="4"/>
  <c r="Z238" i="4"/>
  <c r="Y238" i="4"/>
  <c r="X238" i="4"/>
  <c r="W238" i="4"/>
  <c r="V238" i="4"/>
  <c r="U238" i="4"/>
  <c r="T238" i="4"/>
  <c r="S238" i="4"/>
  <c r="R238" i="4"/>
  <c r="Q238" i="4"/>
  <c r="P238" i="4"/>
  <c r="O238" i="4"/>
  <c r="N238" i="4"/>
  <c r="M238" i="4"/>
  <c r="L238" i="4"/>
  <c r="K238" i="4"/>
  <c r="J238" i="4"/>
  <c r="I238" i="4"/>
  <c r="H238" i="4"/>
  <c r="G238" i="4"/>
  <c r="F238" i="4"/>
  <c r="E238" i="4"/>
  <c r="D238" i="4"/>
  <c r="B238" i="4"/>
  <c r="BQ237" i="4"/>
  <c r="BP237" i="4"/>
  <c r="BO237" i="4"/>
  <c r="BN237" i="4"/>
  <c r="BM237" i="4"/>
  <c r="BL237" i="4"/>
  <c r="BK237" i="4"/>
  <c r="BJ237" i="4"/>
  <c r="BI237" i="4"/>
  <c r="BH237" i="4"/>
  <c r="BG237" i="4"/>
  <c r="BF237" i="4"/>
  <c r="BE237" i="4"/>
  <c r="BD237" i="4"/>
  <c r="BC237" i="4"/>
  <c r="BB237" i="4"/>
  <c r="BA237" i="4"/>
  <c r="AZ237" i="4"/>
  <c r="AY237" i="4"/>
  <c r="AX237" i="4"/>
  <c r="AW237" i="4"/>
  <c r="AV237" i="4"/>
  <c r="AU237" i="4"/>
  <c r="AT237" i="4"/>
  <c r="AS237" i="4"/>
  <c r="AR237" i="4"/>
  <c r="AQ237" i="4"/>
  <c r="AP237" i="4"/>
  <c r="AO237" i="4"/>
  <c r="AN237" i="4"/>
  <c r="AM237" i="4"/>
  <c r="AL237" i="4"/>
  <c r="AK237" i="4"/>
  <c r="AJ237" i="4"/>
  <c r="AI237" i="4"/>
  <c r="AH237" i="4"/>
  <c r="AG237" i="4"/>
  <c r="AF237" i="4"/>
  <c r="AE237" i="4"/>
  <c r="AD237" i="4"/>
  <c r="AC237" i="4"/>
  <c r="AB237" i="4"/>
  <c r="AA237" i="4"/>
  <c r="Z237" i="4"/>
  <c r="Y237" i="4"/>
  <c r="X237" i="4"/>
  <c r="W237" i="4"/>
  <c r="V237" i="4"/>
  <c r="U237" i="4"/>
  <c r="T237" i="4"/>
  <c r="S237" i="4"/>
  <c r="R237" i="4"/>
  <c r="Q237" i="4"/>
  <c r="P237" i="4"/>
  <c r="O237" i="4"/>
  <c r="N237" i="4"/>
  <c r="M237" i="4"/>
  <c r="L237" i="4"/>
  <c r="K237" i="4"/>
  <c r="J237" i="4"/>
  <c r="I237" i="4"/>
  <c r="H237" i="4"/>
  <c r="G237" i="4"/>
  <c r="F237" i="4"/>
  <c r="E237" i="4"/>
  <c r="D237" i="4"/>
  <c r="B237" i="4"/>
  <c r="BQ236" i="4"/>
  <c r="BP236" i="4"/>
  <c r="BO236" i="4"/>
  <c r="BN236" i="4"/>
  <c r="BM236" i="4"/>
  <c r="BL236" i="4"/>
  <c r="BK236" i="4"/>
  <c r="BJ236" i="4"/>
  <c r="BI236" i="4"/>
  <c r="BH236" i="4"/>
  <c r="BG236" i="4"/>
  <c r="BF236" i="4"/>
  <c r="BE236" i="4"/>
  <c r="BD236" i="4"/>
  <c r="BC236" i="4"/>
  <c r="BB236" i="4"/>
  <c r="BA236" i="4"/>
  <c r="AZ236" i="4"/>
  <c r="AY236" i="4"/>
  <c r="AX236" i="4"/>
  <c r="AW236" i="4"/>
  <c r="AV236" i="4"/>
  <c r="AU236" i="4"/>
  <c r="AT236" i="4"/>
  <c r="AS236" i="4"/>
  <c r="AR236" i="4"/>
  <c r="AQ236" i="4"/>
  <c r="AP236" i="4"/>
  <c r="AO236" i="4"/>
  <c r="AN236" i="4"/>
  <c r="AM236" i="4"/>
  <c r="AL236" i="4"/>
  <c r="AK236" i="4"/>
  <c r="AJ236" i="4"/>
  <c r="AI236" i="4"/>
  <c r="AH236" i="4"/>
  <c r="AG236" i="4"/>
  <c r="AF236" i="4"/>
  <c r="AE236" i="4"/>
  <c r="AD236" i="4"/>
  <c r="AC236" i="4"/>
  <c r="AB236" i="4"/>
  <c r="AA236" i="4"/>
  <c r="Z236" i="4"/>
  <c r="Y236" i="4"/>
  <c r="X236" i="4"/>
  <c r="W236" i="4"/>
  <c r="V236" i="4"/>
  <c r="U236" i="4"/>
  <c r="T236" i="4"/>
  <c r="S236" i="4"/>
  <c r="R236" i="4"/>
  <c r="Q236" i="4"/>
  <c r="P236" i="4"/>
  <c r="O236" i="4"/>
  <c r="N236" i="4"/>
  <c r="M236" i="4"/>
  <c r="L236" i="4"/>
  <c r="K236" i="4"/>
  <c r="J236" i="4"/>
  <c r="I236" i="4"/>
  <c r="H236" i="4"/>
  <c r="G236" i="4"/>
  <c r="F236" i="4"/>
  <c r="E236" i="4"/>
  <c r="D236" i="4"/>
  <c r="B236" i="4"/>
  <c r="BQ235" i="4"/>
  <c r="BP235" i="4"/>
  <c r="BO235" i="4"/>
  <c r="BN235" i="4"/>
  <c r="BM235" i="4"/>
  <c r="BL235" i="4"/>
  <c r="BK235" i="4"/>
  <c r="BJ235" i="4"/>
  <c r="BI235" i="4"/>
  <c r="BH235" i="4"/>
  <c r="BG235" i="4"/>
  <c r="BF235" i="4"/>
  <c r="BE235" i="4"/>
  <c r="BD235" i="4"/>
  <c r="BC235" i="4"/>
  <c r="BB235" i="4"/>
  <c r="BA235" i="4"/>
  <c r="AZ235" i="4"/>
  <c r="AY235" i="4"/>
  <c r="AX235" i="4"/>
  <c r="AW235" i="4"/>
  <c r="AV235" i="4"/>
  <c r="AU235" i="4"/>
  <c r="AT235" i="4"/>
  <c r="AS235" i="4"/>
  <c r="AR235" i="4"/>
  <c r="AQ235" i="4"/>
  <c r="AP235" i="4"/>
  <c r="AO235" i="4"/>
  <c r="AN235" i="4"/>
  <c r="AM235" i="4"/>
  <c r="AL235" i="4"/>
  <c r="AK235" i="4"/>
  <c r="AJ235" i="4"/>
  <c r="AI235" i="4"/>
  <c r="AH235" i="4"/>
  <c r="AG235" i="4"/>
  <c r="AF235" i="4"/>
  <c r="AE235" i="4"/>
  <c r="AD235" i="4"/>
  <c r="AC235" i="4"/>
  <c r="AB235" i="4"/>
  <c r="AA235" i="4"/>
  <c r="Z235" i="4"/>
  <c r="Y235" i="4"/>
  <c r="X235" i="4"/>
  <c r="W235" i="4"/>
  <c r="V235" i="4"/>
  <c r="U235" i="4"/>
  <c r="T235" i="4"/>
  <c r="S235" i="4"/>
  <c r="R235" i="4"/>
  <c r="Q235" i="4"/>
  <c r="P235" i="4"/>
  <c r="O235" i="4"/>
  <c r="N235" i="4"/>
  <c r="M235" i="4"/>
  <c r="L235" i="4"/>
  <c r="K235" i="4"/>
  <c r="J235" i="4"/>
  <c r="I235" i="4"/>
  <c r="H235" i="4"/>
  <c r="G235" i="4"/>
  <c r="F235" i="4"/>
  <c r="E235" i="4"/>
  <c r="D235" i="4"/>
  <c r="B235" i="4"/>
  <c r="BQ234" i="4"/>
  <c r="BP234" i="4"/>
  <c r="BO234" i="4"/>
  <c r="BN234" i="4"/>
  <c r="BM234" i="4"/>
  <c r="BL234" i="4"/>
  <c r="BK234" i="4"/>
  <c r="BJ234" i="4"/>
  <c r="BI234" i="4"/>
  <c r="BH234" i="4"/>
  <c r="BG234" i="4"/>
  <c r="BF234" i="4"/>
  <c r="BE234" i="4"/>
  <c r="BD234" i="4"/>
  <c r="BC234" i="4"/>
  <c r="BB234" i="4"/>
  <c r="BA234" i="4"/>
  <c r="AZ234" i="4"/>
  <c r="AY234" i="4"/>
  <c r="AX234" i="4"/>
  <c r="AW234" i="4"/>
  <c r="AV234" i="4"/>
  <c r="AU234" i="4"/>
  <c r="AT234" i="4"/>
  <c r="AS234" i="4"/>
  <c r="AR234" i="4"/>
  <c r="AQ234" i="4"/>
  <c r="AP234" i="4"/>
  <c r="AO234" i="4"/>
  <c r="AN234" i="4"/>
  <c r="AM234" i="4"/>
  <c r="AL234" i="4"/>
  <c r="AK234" i="4"/>
  <c r="AJ234" i="4"/>
  <c r="AI234" i="4"/>
  <c r="AH234" i="4"/>
  <c r="AG234" i="4"/>
  <c r="AF234" i="4"/>
  <c r="AE234" i="4"/>
  <c r="AD234" i="4"/>
  <c r="AC234" i="4"/>
  <c r="AB234" i="4"/>
  <c r="AA234" i="4"/>
  <c r="Z234" i="4"/>
  <c r="Y234" i="4"/>
  <c r="X234" i="4"/>
  <c r="W234" i="4"/>
  <c r="V234" i="4"/>
  <c r="U234" i="4"/>
  <c r="T234" i="4"/>
  <c r="S234" i="4"/>
  <c r="R234" i="4"/>
  <c r="Q234" i="4"/>
  <c r="P234" i="4"/>
  <c r="O234" i="4"/>
  <c r="N234" i="4"/>
  <c r="M234" i="4"/>
  <c r="L234" i="4"/>
  <c r="K234" i="4"/>
  <c r="J234" i="4"/>
  <c r="I234" i="4"/>
  <c r="H234" i="4"/>
  <c r="G234" i="4"/>
  <c r="F234" i="4"/>
  <c r="E234" i="4"/>
  <c r="D234" i="4"/>
  <c r="B234" i="4"/>
  <c r="BQ233" i="4"/>
  <c r="BP233" i="4"/>
  <c r="BO233" i="4"/>
  <c r="BN233" i="4"/>
  <c r="BM233" i="4"/>
  <c r="BL233" i="4"/>
  <c r="BK233" i="4"/>
  <c r="BJ233" i="4"/>
  <c r="BI233" i="4"/>
  <c r="BH233" i="4"/>
  <c r="BG233" i="4"/>
  <c r="BF233" i="4"/>
  <c r="BE233" i="4"/>
  <c r="BD233" i="4"/>
  <c r="BC233" i="4"/>
  <c r="BB233" i="4"/>
  <c r="BA233" i="4"/>
  <c r="AZ233" i="4"/>
  <c r="AY233" i="4"/>
  <c r="AX233" i="4"/>
  <c r="AW233" i="4"/>
  <c r="AV233" i="4"/>
  <c r="AU233" i="4"/>
  <c r="AT233" i="4"/>
  <c r="AS233" i="4"/>
  <c r="AR233" i="4"/>
  <c r="AQ233" i="4"/>
  <c r="AP233" i="4"/>
  <c r="AO233" i="4"/>
  <c r="AN233" i="4"/>
  <c r="AM233" i="4"/>
  <c r="AL233" i="4"/>
  <c r="AK233" i="4"/>
  <c r="AJ233" i="4"/>
  <c r="AI233" i="4"/>
  <c r="AH233" i="4"/>
  <c r="AG233" i="4"/>
  <c r="AF233" i="4"/>
  <c r="AE233" i="4"/>
  <c r="AD233" i="4"/>
  <c r="AC233" i="4"/>
  <c r="AB233" i="4"/>
  <c r="AA233" i="4"/>
  <c r="Z233" i="4"/>
  <c r="Y233" i="4"/>
  <c r="X233" i="4"/>
  <c r="W233" i="4"/>
  <c r="V233" i="4"/>
  <c r="U233" i="4"/>
  <c r="T233" i="4"/>
  <c r="S233" i="4"/>
  <c r="R233" i="4"/>
  <c r="Q233" i="4"/>
  <c r="P233" i="4"/>
  <c r="O233" i="4"/>
  <c r="N233" i="4"/>
  <c r="M233" i="4"/>
  <c r="L233" i="4"/>
  <c r="K233" i="4"/>
  <c r="J233" i="4"/>
  <c r="I233" i="4"/>
  <c r="H233" i="4"/>
  <c r="G233" i="4"/>
  <c r="F233" i="4"/>
  <c r="E233" i="4"/>
  <c r="D233" i="4"/>
  <c r="B233" i="4"/>
  <c r="BQ232" i="4"/>
  <c r="BP232" i="4"/>
  <c r="BO232" i="4"/>
  <c r="BN232" i="4"/>
  <c r="BM232" i="4"/>
  <c r="BL232" i="4"/>
  <c r="BK232" i="4"/>
  <c r="BJ232" i="4"/>
  <c r="BI232" i="4"/>
  <c r="BH232" i="4"/>
  <c r="BG232" i="4"/>
  <c r="BF232" i="4"/>
  <c r="BE232" i="4"/>
  <c r="BD232" i="4"/>
  <c r="BC232" i="4"/>
  <c r="BB232" i="4"/>
  <c r="BA232" i="4"/>
  <c r="AZ232" i="4"/>
  <c r="AY232" i="4"/>
  <c r="AX232" i="4"/>
  <c r="AW232" i="4"/>
  <c r="AV232" i="4"/>
  <c r="AU232" i="4"/>
  <c r="AT232" i="4"/>
  <c r="AS232" i="4"/>
  <c r="AR232" i="4"/>
  <c r="AQ232" i="4"/>
  <c r="AP232" i="4"/>
  <c r="AO232" i="4"/>
  <c r="AN232" i="4"/>
  <c r="AM232" i="4"/>
  <c r="AL232" i="4"/>
  <c r="AK232" i="4"/>
  <c r="AJ232" i="4"/>
  <c r="AI232" i="4"/>
  <c r="AH232" i="4"/>
  <c r="AG232" i="4"/>
  <c r="AF232" i="4"/>
  <c r="AE232" i="4"/>
  <c r="AD232" i="4"/>
  <c r="AC232" i="4"/>
  <c r="AB232" i="4"/>
  <c r="AA232" i="4"/>
  <c r="Z232" i="4"/>
  <c r="Y232" i="4"/>
  <c r="X232" i="4"/>
  <c r="W232" i="4"/>
  <c r="V232" i="4"/>
  <c r="U232" i="4"/>
  <c r="T232" i="4"/>
  <c r="S232" i="4"/>
  <c r="R232" i="4"/>
  <c r="Q232" i="4"/>
  <c r="P232" i="4"/>
  <c r="O232" i="4"/>
  <c r="N232" i="4"/>
  <c r="M232" i="4"/>
  <c r="L232" i="4"/>
  <c r="K232" i="4"/>
  <c r="J232" i="4"/>
  <c r="I232" i="4"/>
  <c r="H232" i="4"/>
  <c r="G232" i="4"/>
  <c r="F232" i="4"/>
  <c r="E232" i="4"/>
  <c r="D232" i="4"/>
  <c r="B232" i="4"/>
  <c r="BQ231" i="4"/>
  <c r="BP231" i="4"/>
  <c r="BO231" i="4"/>
  <c r="BN231" i="4"/>
  <c r="BM231" i="4"/>
  <c r="BL231" i="4"/>
  <c r="BK231" i="4"/>
  <c r="BJ231" i="4"/>
  <c r="BI231" i="4"/>
  <c r="BH231" i="4"/>
  <c r="BG231" i="4"/>
  <c r="BF231" i="4"/>
  <c r="BE231" i="4"/>
  <c r="BD231" i="4"/>
  <c r="BC231" i="4"/>
  <c r="BB231" i="4"/>
  <c r="BA231" i="4"/>
  <c r="AZ231" i="4"/>
  <c r="AY231" i="4"/>
  <c r="AX231" i="4"/>
  <c r="AW231" i="4"/>
  <c r="AV231" i="4"/>
  <c r="AU231" i="4"/>
  <c r="AT231" i="4"/>
  <c r="AS231" i="4"/>
  <c r="AR231" i="4"/>
  <c r="AQ231" i="4"/>
  <c r="AP231" i="4"/>
  <c r="AO231" i="4"/>
  <c r="AN231" i="4"/>
  <c r="AM231" i="4"/>
  <c r="AL231" i="4"/>
  <c r="AK231" i="4"/>
  <c r="AJ231" i="4"/>
  <c r="AI231" i="4"/>
  <c r="AH231" i="4"/>
  <c r="AG231" i="4"/>
  <c r="AF231" i="4"/>
  <c r="AE231" i="4"/>
  <c r="AD231" i="4"/>
  <c r="AC231" i="4"/>
  <c r="AB231" i="4"/>
  <c r="AA231" i="4"/>
  <c r="Z231" i="4"/>
  <c r="Y231" i="4"/>
  <c r="X231" i="4"/>
  <c r="W231" i="4"/>
  <c r="V231" i="4"/>
  <c r="U231" i="4"/>
  <c r="T231" i="4"/>
  <c r="S231" i="4"/>
  <c r="R231" i="4"/>
  <c r="Q231" i="4"/>
  <c r="P231" i="4"/>
  <c r="O231" i="4"/>
  <c r="N231" i="4"/>
  <c r="M231" i="4"/>
  <c r="L231" i="4"/>
  <c r="K231" i="4"/>
  <c r="J231" i="4"/>
  <c r="I231" i="4"/>
  <c r="H231" i="4"/>
  <c r="G231" i="4"/>
  <c r="F231" i="4"/>
  <c r="E231" i="4"/>
  <c r="D231" i="4"/>
  <c r="B231" i="4"/>
  <c r="BQ230" i="4"/>
  <c r="BP230" i="4"/>
  <c r="BO230" i="4"/>
  <c r="BN230" i="4"/>
  <c r="BM230" i="4"/>
  <c r="BL230" i="4"/>
  <c r="BK230" i="4"/>
  <c r="BJ230" i="4"/>
  <c r="BI230" i="4"/>
  <c r="BH230" i="4"/>
  <c r="BG230" i="4"/>
  <c r="BF230" i="4"/>
  <c r="BE230" i="4"/>
  <c r="BD230" i="4"/>
  <c r="BC230" i="4"/>
  <c r="BB230" i="4"/>
  <c r="BA230" i="4"/>
  <c r="AZ230" i="4"/>
  <c r="AY230" i="4"/>
  <c r="AX230" i="4"/>
  <c r="AW230" i="4"/>
  <c r="AV230" i="4"/>
  <c r="AU230" i="4"/>
  <c r="AT230" i="4"/>
  <c r="AS230" i="4"/>
  <c r="AR230" i="4"/>
  <c r="AQ230" i="4"/>
  <c r="AP230" i="4"/>
  <c r="AO230" i="4"/>
  <c r="AN230" i="4"/>
  <c r="AM230" i="4"/>
  <c r="AL230" i="4"/>
  <c r="AK230" i="4"/>
  <c r="AJ230" i="4"/>
  <c r="AI230" i="4"/>
  <c r="AH230" i="4"/>
  <c r="AG230" i="4"/>
  <c r="AF230" i="4"/>
  <c r="AE230" i="4"/>
  <c r="AD230" i="4"/>
  <c r="AC230" i="4"/>
  <c r="AB230" i="4"/>
  <c r="AA230" i="4"/>
  <c r="Z230" i="4"/>
  <c r="Y230" i="4"/>
  <c r="X230" i="4"/>
  <c r="W230" i="4"/>
  <c r="V230" i="4"/>
  <c r="U230" i="4"/>
  <c r="T230" i="4"/>
  <c r="S230" i="4"/>
  <c r="R230" i="4"/>
  <c r="Q230" i="4"/>
  <c r="P230" i="4"/>
  <c r="O230" i="4"/>
  <c r="N230" i="4"/>
  <c r="M230" i="4"/>
  <c r="L230" i="4"/>
  <c r="K230" i="4"/>
  <c r="J230" i="4"/>
  <c r="I230" i="4"/>
  <c r="H230" i="4"/>
  <c r="G230" i="4"/>
  <c r="F230" i="4"/>
  <c r="E230" i="4"/>
  <c r="D230" i="4"/>
  <c r="B230" i="4"/>
  <c r="BQ229" i="4"/>
  <c r="BP229" i="4"/>
  <c r="BO229" i="4"/>
  <c r="BN229" i="4"/>
  <c r="BM229" i="4"/>
  <c r="BL229" i="4"/>
  <c r="BK229" i="4"/>
  <c r="BJ229" i="4"/>
  <c r="BI229" i="4"/>
  <c r="BH229" i="4"/>
  <c r="BG229" i="4"/>
  <c r="BF229" i="4"/>
  <c r="BE229" i="4"/>
  <c r="BD229" i="4"/>
  <c r="BC229" i="4"/>
  <c r="BB229" i="4"/>
  <c r="BA229" i="4"/>
  <c r="AZ229" i="4"/>
  <c r="AY229" i="4"/>
  <c r="AX229" i="4"/>
  <c r="AW229" i="4"/>
  <c r="AV229" i="4"/>
  <c r="AU229" i="4"/>
  <c r="AT229" i="4"/>
  <c r="AS229" i="4"/>
  <c r="AR229" i="4"/>
  <c r="AQ229" i="4"/>
  <c r="AP229" i="4"/>
  <c r="AO229" i="4"/>
  <c r="AN229" i="4"/>
  <c r="AM229" i="4"/>
  <c r="AL229" i="4"/>
  <c r="AK229" i="4"/>
  <c r="AJ229" i="4"/>
  <c r="AI229" i="4"/>
  <c r="AH229" i="4"/>
  <c r="AG229" i="4"/>
  <c r="AF229" i="4"/>
  <c r="AE229" i="4"/>
  <c r="AD229" i="4"/>
  <c r="AC229" i="4"/>
  <c r="AB229" i="4"/>
  <c r="AA229" i="4"/>
  <c r="Z229" i="4"/>
  <c r="Y229" i="4"/>
  <c r="X229" i="4"/>
  <c r="W229" i="4"/>
  <c r="V229" i="4"/>
  <c r="U229" i="4"/>
  <c r="T229" i="4"/>
  <c r="S229" i="4"/>
  <c r="R229" i="4"/>
  <c r="Q229" i="4"/>
  <c r="P229" i="4"/>
  <c r="O229" i="4"/>
  <c r="N229" i="4"/>
  <c r="M229" i="4"/>
  <c r="L229" i="4"/>
  <c r="K229" i="4"/>
  <c r="J229" i="4"/>
  <c r="I229" i="4"/>
  <c r="H229" i="4"/>
  <c r="G229" i="4"/>
  <c r="F229" i="4"/>
  <c r="E229" i="4"/>
  <c r="D229" i="4"/>
  <c r="B229" i="4"/>
  <c r="BQ228" i="4"/>
  <c r="BP228" i="4"/>
  <c r="BO228" i="4"/>
  <c r="BN228" i="4"/>
  <c r="BM228" i="4"/>
  <c r="BL228" i="4"/>
  <c r="BK228" i="4"/>
  <c r="BJ228" i="4"/>
  <c r="BI228" i="4"/>
  <c r="BH228" i="4"/>
  <c r="BG228" i="4"/>
  <c r="BF228" i="4"/>
  <c r="BE228" i="4"/>
  <c r="BD228" i="4"/>
  <c r="BC228" i="4"/>
  <c r="BB228" i="4"/>
  <c r="BA228" i="4"/>
  <c r="AZ228" i="4"/>
  <c r="AY228" i="4"/>
  <c r="AX228" i="4"/>
  <c r="AW228" i="4"/>
  <c r="AV228" i="4"/>
  <c r="AU228" i="4"/>
  <c r="AT228" i="4"/>
  <c r="AS228" i="4"/>
  <c r="AR228" i="4"/>
  <c r="AQ228" i="4"/>
  <c r="AP228" i="4"/>
  <c r="AO228" i="4"/>
  <c r="AN228" i="4"/>
  <c r="AM228" i="4"/>
  <c r="AL228" i="4"/>
  <c r="AK228" i="4"/>
  <c r="AJ228" i="4"/>
  <c r="AI228" i="4"/>
  <c r="AH228" i="4"/>
  <c r="AG228" i="4"/>
  <c r="AF228" i="4"/>
  <c r="AE228" i="4"/>
  <c r="AD228" i="4"/>
  <c r="AC228" i="4"/>
  <c r="AB228" i="4"/>
  <c r="AA228" i="4"/>
  <c r="Z228" i="4"/>
  <c r="Y228" i="4"/>
  <c r="X228" i="4"/>
  <c r="W228" i="4"/>
  <c r="V228" i="4"/>
  <c r="U228" i="4"/>
  <c r="T228" i="4"/>
  <c r="S228" i="4"/>
  <c r="R228" i="4"/>
  <c r="Q228" i="4"/>
  <c r="P228" i="4"/>
  <c r="O228" i="4"/>
  <c r="N228" i="4"/>
  <c r="M228" i="4"/>
  <c r="L228" i="4"/>
  <c r="K228" i="4"/>
  <c r="J228" i="4"/>
  <c r="I228" i="4"/>
  <c r="H228" i="4"/>
  <c r="G228" i="4"/>
  <c r="F228" i="4"/>
  <c r="E228" i="4"/>
  <c r="D228" i="4"/>
  <c r="B228" i="4"/>
  <c r="BQ227" i="4"/>
  <c r="BP227" i="4"/>
  <c r="BO227" i="4"/>
  <c r="BN227" i="4"/>
  <c r="BM227" i="4"/>
  <c r="BL227" i="4"/>
  <c r="BK227" i="4"/>
  <c r="BJ227" i="4"/>
  <c r="BI227" i="4"/>
  <c r="BH227" i="4"/>
  <c r="BG227" i="4"/>
  <c r="BF227" i="4"/>
  <c r="BE227" i="4"/>
  <c r="BD227" i="4"/>
  <c r="BC227" i="4"/>
  <c r="BB227" i="4"/>
  <c r="BA227" i="4"/>
  <c r="AZ227" i="4"/>
  <c r="AY227" i="4"/>
  <c r="AX227" i="4"/>
  <c r="AW227" i="4"/>
  <c r="AV227" i="4"/>
  <c r="AU227" i="4"/>
  <c r="AT227" i="4"/>
  <c r="AS227" i="4"/>
  <c r="AR227" i="4"/>
  <c r="AQ227" i="4"/>
  <c r="AP227" i="4"/>
  <c r="AO227" i="4"/>
  <c r="AN227" i="4"/>
  <c r="AM227" i="4"/>
  <c r="AL227" i="4"/>
  <c r="AK227" i="4"/>
  <c r="AJ227" i="4"/>
  <c r="AI227" i="4"/>
  <c r="AH227" i="4"/>
  <c r="AG227" i="4"/>
  <c r="AF227" i="4"/>
  <c r="AE227" i="4"/>
  <c r="AD227" i="4"/>
  <c r="AC227" i="4"/>
  <c r="AB227" i="4"/>
  <c r="AA227" i="4"/>
  <c r="Z227" i="4"/>
  <c r="Y227" i="4"/>
  <c r="X227" i="4"/>
  <c r="W227" i="4"/>
  <c r="V227" i="4"/>
  <c r="U227" i="4"/>
  <c r="T227" i="4"/>
  <c r="S227" i="4"/>
  <c r="R227" i="4"/>
  <c r="Q227" i="4"/>
  <c r="P227" i="4"/>
  <c r="O227" i="4"/>
  <c r="N227" i="4"/>
  <c r="M227" i="4"/>
  <c r="L227" i="4"/>
  <c r="K227" i="4"/>
  <c r="J227" i="4"/>
  <c r="I227" i="4"/>
  <c r="H227" i="4"/>
  <c r="G227" i="4"/>
  <c r="F227" i="4"/>
  <c r="E227" i="4"/>
  <c r="D227" i="4"/>
  <c r="B227" i="4"/>
  <c r="BQ226" i="4"/>
  <c r="BP226" i="4"/>
  <c r="BO226" i="4"/>
  <c r="BN226" i="4"/>
  <c r="BM226" i="4"/>
  <c r="BL226" i="4"/>
  <c r="BK226" i="4"/>
  <c r="BJ226" i="4"/>
  <c r="BI226" i="4"/>
  <c r="BH226" i="4"/>
  <c r="BG226" i="4"/>
  <c r="BF226" i="4"/>
  <c r="BE226" i="4"/>
  <c r="BD226" i="4"/>
  <c r="BC226" i="4"/>
  <c r="BB226" i="4"/>
  <c r="BA226" i="4"/>
  <c r="AZ226" i="4"/>
  <c r="AY226" i="4"/>
  <c r="AX226" i="4"/>
  <c r="AW226" i="4"/>
  <c r="AV226" i="4"/>
  <c r="AU226" i="4"/>
  <c r="AT226" i="4"/>
  <c r="AS226" i="4"/>
  <c r="AR226" i="4"/>
  <c r="AQ226" i="4"/>
  <c r="AP226" i="4"/>
  <c r="AO226" i="4"/>
  <c r="AN226" i="4"/>
  <c r="AM226" i="4"/>
  <c r="AL226" i="4"/>
  <c r="AK226" i="4"/>
  <c r="AJ226" i="4"/>
  <c r="AI226" i="4"/>
  <c r="AH226" i="4"/>
  <c r="AG226" i="4"/>
  <c r="AF226" i="4"/>
  <c r="AE226" i="4"/>
  <c r="AD226" i="4"/>
  <c r="AC226" i="4"/>
  <c r="AB226" i="4"/>
  <c r="AA226" i="4"/>
  <c r="Z226" i="4"/>
  <c r="Y226" i="4"/>
  <c r="X226" i="4"/>
  <c r="W226" i="4"/>
  <c r="V226" i="4"/>
  <c r="U226" i="4"/>
  <c r="T226" i="4"/>
  <c r="S226" i="4"/>
  <c r="R226" i="4"/>
  <c r="Q226" i="4"/>
  <c r="P226" i="4"/>
  <c r="O226" i="4"/>
  <c r="N226" i="4"/>
  <c r="M226" i="4"/>
  <c r="L226" i="4"/>
  <c r="K226" i="4"/>
  <c r="J226" i="4"/>
  <c r="I226" i="4"/>
  <c r="H226" i="4"/>
  <c r="G226" i="4"/>
  <c r="F226" i="4"/>
  <c r="E226" i="4"/>
  <c r="D226" i="4"/>
  <c r="B226" i="4"/>
  <c r="BQ225" i="4"/>
  <c r="BP225" i="4"/>
  <c r="BO225" i="4"/>
  <c r="BN225" i="4"/>
  <c r="BM225" i="4"/>
  <c r="BL225" i="4"/>
  <c r="BK225" i="4"/>
  <c r="BJ225" i="4"/>
  <c r="BI225" i="4"/>
  <c r="BH225" i="4"/>
  <c r="BG225" i="4"/>
  <c r="BF225" i="4"/>
  <c r="BE225" i="4"/>
  <c r="BD225" i="4"/>
  <c r="BC225" i="4"/>
  <c r="BB225" i="4"/>
  <c r="BA225" i="4"/>
  <c r="AZ225" i="4"/>
  <c r="AY225" i="4"/>
  <c r="AX225" i="4"/>
  <c r="AW225" i="4"/>
  <c r="AV225" i="4"/>
  <c r="AU225" i="4"/>
  <c r="AT225" i="4"/>
  <c r="AS225" i="4"/>
  <c r="AR225" i="4"/>
  <c r="AQ225" i="4"/>
  <c r="AP225" i="4"/>
  <c r="AO225" i="4"/>
  <c r="AN225" i="4"/>
  <c r="AM225" i="4"/>
  <c r="AL225" i="4"/>
  <c r="AK225" i="4"/>
  <c r="AJ225" i="4"/>
  <c r="AI225" i="4"/>
  <c r="AH225" i="4"/>
  <c r="AG225" i="4"/>
  <c r="AF225" i="4"/>
  <c r="AE225" i="4"/>
  <c r="AD225" i="4"/>
  <c r="AC225" i="4"/>
  <c r="AB225" i="4"/>
  <c r="AA225" i="4"/>
  <c r="Z225" i="4"/>
  <c r="Y225" i="4"/>
  <c r="X225" i="4"/>
  <c r="W225" i="4"/>
  <c r="V225" i="4"/>
  <c r="U225" i="4"/>
  <c r="T225" i="4"/>
  <c r="S225" i="4"/>
  <c r="R225" i="4"/>
  <c r="Q225" i="4"/>
  <c r="P225" i="4"/>
  <c r="O225" i="4"/>
  <c r="N225" i="4"/>
  <c r="M225" i="4"/>
  <c r="L225" i="4"/>
  <c r="K225" i="4"/>
  <c r="J225" i="4"/>
  <c r="I225" i="4"/>
  <c r="H225" i="4"/>
  <c r="G225" i="4"/>
  <c r="F225" i="4"/>
  <c r="E225" i="4"/>
  <c r="D225" i="4"/>
  <c r="B225" i="4"/>
  <c r="BQ224" i="4"/>
  <c r="BP224" i="4"/>
  <c r="BO224" i="4"/>
  <c r="BN224" i="4"/>
  <c r="BM224" i="4"/>
  <c r="BL224" i="4"/>
  <c r="BK224" i="4"/>
  <c r="BJ224" i="4"/>
  <c r="BI224" i="4"/>
  <c r="BH224" i="4"/>
  <c r="BG224" i="4"/>
  <c r="BF224" i="4"/>
  <c r="BE224" i="4"/>
  <c r="BD224" i="4"/>
  <c r="BC224" i="4"/>
  <c r="BB224" i="4"/>
  <c r="BA224" i="4"/>
  <c r="AZ224" i="4"/>
  <c r="AY224" i="4"/>
  <c r="AX224" i="4"/>
  <c r="AW224" i="4"/>
  <c r="AV224" i="4"/>
  <c r="AU224" i="4"/>
  <c r="AT224" i="4"/>
  <c r="AS224" i="4"/>
  <c r="AR224" i="4"/>
  <c r="AQ224" i="4"/>
  <c r="AP224" i="4"/>
  <c r="AO224" i="4"/>
  <c r="AN224" i="4"/>
  <c r="AM224" i="4"/>
  <c r="AL224" i="4"/>
  <c r="AK224" i="4"/>
  <c r="AJ224" i="4"/>
  <c r="AI224" i="4"/>
  <c r="AH224" i="4"/>
  <c r="AG224" i="4"/>
  <c r="AF224" i="4"/>
  <c r="AE224" i="4"/>
  <c r="AD224" i="4"/>
  <c r="AC224" i="4"/>
  <c r="AB224" i="4"/>
  <c r="AA224" i="4"/>
  <c r="Z224" i="4"/>
  <c r="Y224" i="4"/>
  <c r="X224" i="4"/>
  <c r="W224" i="4"/>
  <c r="V224" i="4"/>
  <c r="U224" i="4"/>
  <c r="T224" i="4"/>
  <c r="S224" i="4"/>
  <c r="R224" i="4"/>
  <c r="Q224" i="4"/>
  <c r="P224" i="4"/>
  <c r="O224" i="4"/>
  <c r="N224" i="4"/>
  <c r="M224" i="4"/>
  <c r="L224" i="4"/>
  <c r="K224" i="4"/>
  <c r="J224" i="4"/>
  <c r="I224" i="4"/>
  <c r="H224" i="4"/>
  <c r="G224" i="4"/>
  <c r="F224" i="4"/>
  <c r="E224" i="4"/>
  <c r="D224" i="4"/>
  <c r="B224" i="4"/>
  <c r="BQ223" i="4"/>
  <c r="BP223" i="4"/>
  <c r="BO223" i="4"/>
  <c r="BN223" i="4"/>
  <c r="BM223" i="4"/>
  <c r="BL223" i="4"/>
  <c r="BK223" i="4"/>
  <c r="BJ223" i="4"/>
  <c r="BI223" i="4"/>
  <c r="BH223" i="4"/>
  <c r="BG223" i="4"/>
  <c r="BF223" i="4"/>
  <c r="BE223" i="4"/>
  <c r="BD223" i="4"/>
  <c r="BC223" i="4"/>
  <c r="BB223" i="4"/>
  <c r="BA223" i="4"/>
  <c r="AZ223" i="4"/>
  <c r="AY223" i="4"/>
  <c r="AX223" i="4"/>
  <c r="AW223" i="4"/>
  <c r="AV223" i="4"/>
  <c r="AU223" i="4"/>
  <c r="AT223" i="4"/>
  <c r="AS223" i="4"/>
  <c r="AR223" i="4"/>
  <c r="AQ223" i="4"/>
  <c r="AP223" i="4"/>
  <c r="AO223" i="4"/>
  <c r="AN223" i="4"/>
  <c r="AM223" i="4"/>
  <c r="AL223" i="4"/>
  <c r="AK223" i="4"/>
  <c r="AJ223" i="4"/>
  <c r="AI223" i="4"/>
  <c r="AH223" i="4"/>
  <c r="AG223" i="4"/>
  <c r="AF223" i="4"/>
  <c r="AE223" i="4"/>
  <c r="AD223" i="4"/>
  <c r="AC223" i="4"/>
  <c r="AB223" i="4"/>
  <c r="AA223" i="4"/>
  <c r="Z223" i="4"/>
  <c r="Y223" i="4"/>
  <c r="X223" i="4"/>
  <c r="W223" i="4"/>
  <c r="V223" i="4"/>
  <c r="U223" i="4"/>
  <c r="T223" i="4"/>
  <c r="S223" i="4"/>
  <c r="R223" i="4"/>
  <c r="Q223" i="4"/>
  <c r="P223" i="4"/>
  <c r="O223" i="4"/>
  <c r="N223" i="4"/>
  <c r="M223" i="4"/>
  <c r="L223" i="4"/>
  <c r="K223" i="4"/>
  <c r="J223" i="4"/>
  <c r="I223" i="4"/>
  <c r="H223" i="4"/>
  <c r="G223" i="4"/>
  <c r="F223" i="4"/>
  <c r="E223" i="4"/>
  <c r="D223" i="4"/>
  <c r="B223" i="4"/>
  <c r="BQ222" i="4"/>
  <c r="BP222" i="4"/>
  <c r="BO222" i="4"/>
  <c r="BN222" i="4"/>
  <c r="BM222" i="4"/>
  <c r="BL222" i="4"/>
  <c r="BK222" i="4"/>
  <c r="BJ222" i="4"/>
  <c r="BI222" i="4"/>
  <c r="BH222" i="4"/>
  <c r="BG222" i="4"/>
  <c r="BF222" i="4"/>
  <c r="BE222" i="4"/>
  <c r="BD222" i="4"/>
  <c r="BC222" i="4"/>
  <c r="BB222" i="4"/>
  <c r="BA222" i="4"/>
  <c r="AZ222" i="4"/>
  <c r="AY222" i="4"/>
  <c r="AX222" i="4"/>
  <c r="AW222" i="4"/>
  <c r="AV222" i="4"/>
  <c r="AU222" i="4"/>
  <c r="AT222" i="4"/>
  <c r="AS222" i="4"/>
  <c r="AR222" i="4"/>
  <c r="AQ222" i="4"/>
  <c r="AP222" i="4"/>
  <c r="AO222" i="4"/>
  <c r="AN222" i="4"/>
  <c r="AM222" i="4"/>
  <c r="AL222" i="4"/>
  <c r="AK222" i="4"/>
  <c r="AJ222" i="4"/>
  <c r="AI222" i="4"/>
  <c r="AH222" i="4"/>
  <c r="AG222" i="4"/>
  <c r="AF222" i="4"/>
  <c r="AE222" i="4"/>
  <c r="AD222" i="4"/>
  <c r="AC222" i="4"/>
  <c r="AB222" i="4"/>
  <c r="AA222" i="4"/>
  <c r="Z222" i="4"/>
  <c r="Y222" i="4"/>
  <c r="X222" i="4"/>
  <c r="W222" i="4"/>
  <c r="V222" i="4"/>
  <c r="U222" i="4"/>
  <c r="T222" i="4"/>
  <c r="S222" i="4"/>
  <c r="R222" i="4"/>
  <c r="Q222" i="4"/>
  <c r="P222" i="4"/>
  <c r="O222" i="4"/>
  <c r="N222" i="4"/>
  <c r="M222" i="4"/>
  <c r="L222" i="4"/>
  <c r="K222" i="4"/>
  <c r="J222" i="4"/>
  <c r="I222" i="4"/>
  <c r="H222" i="4"/>
  <c r="G222" i="4"/>
  <c r="F222" i="4"/>
  <c r="E222" i="4"/>
  <c r="D222" i="4"/>
  <c r="B222" i="4"/>
  <c r="BQ221" i="4"/>
  <c r="BP221" i="4"/>
  <c r="BO221" i="4"/>
  <c r="BN221" i="4"/>
  <c r="BM221" i="4"/>
  <c r="BL221" i="4"/>
  <c r="BK221" i="4"/>
  <c r="BJ221" i="4"/>
  <c r="BI221" i="4"/>
  <c r="BH221" i="4"/>
  <c r="BG221" i="4"/>
  <c r="BF221" i="4"/>
  <c r="BE221" i="4"/>
  <c r="BD221" i="4"/>
  <c r="BC221" i="4"/>
  <c r="BB221" i="4"/>
  <c r="BA221" i="4"/>
  <c r="AZ221" i="4"/>
  <c r="AY221" i="4"/>
  <c r="AX221" i="4"/>
  <c r="AW221" i="4"/>
  <c r="AV221" i="4"/>
  <c r="AU221" i="4"/>
  <c r="AT221" i="4"/>
  <c r="AS221" i="4"/>
  <c r="AR221" i="4"/>
  <c r="AQ221" i="4"/>
  <c r="AP221" i="4"/>
  <c r="AO221" i="4"/>
  <c r="AN221" i="4"/>
  <c r="AM221" i="4"/>
  <c r="AL221" i="4"/>
  <c r="AK221" i="4"/>
  <c r="AJ221" i="4"/>
  <c r="AI221" i="4"/>
  <c r="AH221" i="4"/>
  <c r="AG221" i="4"/>
  <c r="AF221" i="4"/>
  <c r="AE221" i="4"/>
  <c r="AD221" i="4"/>
  <c r="AC221" i="4"/>
  <c r="AB221" i="4"/>
  <c r="AA221" i="4"/>
  <c r="Z221" i="4"/>
  <c r="Y221" i="4"/>
  <c r="X221" i="4"/>
  <c r="W221" i="4"/>
  <c r="V221" i="4"/>
  <c r="U221" i="4"/>
  <c r="T221" i="4"/>
  <c r="S221" i="4"/>
  <c r="R221" i="4"/>
  <c r="Q221" i="4"/>
  <c r="P221" i="4"/>
  <c r="O221" i="4"/>
  <c r="N221" i="4"/>
  <c r="M221" i="4"/>
  <c r="L221" i="4"/>
  <c r="K221" i="4"/>
  <c r="J221" i="4"/>
  <c r="I221" i="4"/>
  <c r="H221" i="4"/>
  <c r="G221" i="4"/>
  <c r="F221" i="4"/>
  <c r="E221" i="4"/>
  <c r="D221" i="4"/>
  <c r="B221" i="4"/>
  <c r="BQ220" i="4"/>
  <c r="BP220" i="4"/>
  <c r="BO220" i="4"/>
  <c r="BN220" i="4"/>
  <c r="BM220" i="4"/>
  <c r="BL220" i="4"/>
  <c r="BK220" i="4"/>
  <c r="BJ220" i="4"/>
  <c r="BI220" i="4"/>
  <c r="BH220" i="4"/>
  <c r="BG220" i="4"/>
  <c r="BF220" i="4"/>
  <c r="BE220" i="4"/>
  <c r="BD220" i="4"/>
  <c r="BC220" i="4"/>
  <c r="BB220" i="4"/>
  <c r="BA220" i="4"/>
  <c r="AZ220" i="4"/>
  <c r="AY220" i="4"/>
  <c r="AX220" i="4"/>
  <c r="AW220" i="4"/>
  <c r="AV220" i="4"/>
  <c r="AU220" i="4"/>
  <c r="AT220" i="4"/>
  <c r="AS220" i="4"/>
  <c r="AR220" i="4"/>
  <c r="AQ220" i="4"/>
  <c r="AP220" i="4"/>
  <c r="AO220" i="4"/>
  <c r="AN220" i="4"/>
  <c r="AM220" i="4"/>
  <c r="AL220" i="4"/>
  <c r="AK220" i="4"/>
  <c r="AJ220" i="4"/>
  <c r="AI220" i="4"/>
  <c r="AH220"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B220" i="4"/>
  <c r="BQ219" i="4"/>
  <c r="BP219" i="4"/>
  <c r="BO219" i="4"/>
  <c r="BN219" i="4"/>
  <c r="BM219" i="4"/>
  <c r="BL219" i="4"/>
  <c r="BK219" i="4"/>
  <c r="BJ219" i="4"/>
  <c r="BI219" i="4"/>
  <c r="BH219" i="4"/>
  <c r="BG219" i="4"/>
  <c r="BF219" i="4"/>
  <c r="BE219" i="4"/>
  <c r="BD219" i="4"/>
  <c r="BC219" i="4"/>
  <c r="BB219" i="4"/>
  <c r="BA219" i="4"/>
  <c r="AZ219" i="4"/>
  <c r="AY219" i="4"/>
  <c r="AX219" i="4"/>
  <c r="AW219" i="4"/>
  <c r="AV219" i="4"/>
  <c r="AU219" i="4"/>
  <c r="AT219" i="4"/>
  <c r="AS219" i="4"/>
  <c r="AR219" i="4"/>
  <c r="AQ219" i="4"/>
  <c r="AP219" i="4"/>
  <c r="AO219" i="4"/>
  <c r="AN219" i="4"/>
  <c r="AM219" i="4"/>
  <c r="AL219" i="4"/>
  <c r="AK219" i="4"/>
  <c r="AJ219" i="4"/>
  <c r="AI219" i="4"/>
  <c r="AH219" i="4"/>
  <c r="AG219" i="4"/>
  <c r="AF219" i="4"/>
  <c r="AE219" i="4"/>
  <c r="AD219" i="4"/>
  <c r="AC219" i="4"/>
  <c r="AB219" i="4"/>
  <c r="AA219" i="4"/>
  <c r="Z219" i="4"/>
  <c r="Y219" i="4"/>
  <c r="X219" i="4"/>
  <c r="W219" i="4"/>
  <c r="V219" i="4"/>
  <c r="U219" i="4"/>
  <c r="T219" i="4"/>
  <c r="S219" i="4"/>
  <c r="R219" i="4"/>
  <c r="Q219" i="4"/>
  <c r="P219" i="4"/>
  <c r="O219" i="4"/>
  <c r="N219" i="4"/>
  <c r="M219" i="4"/>
  <c r="L219" i="4"/>
  <c r="K219" i="4"/>
  <c r="J219" i="4"/>
  <c r="I219" i="4"/>
  <c r="H219" i="4"/>
  <c r="G219" i="4"/>
  <c r="F219" i="4"/>
  <c r="E219" i="4"/>
  <c r="D219" i="4"/>
  <c r="B219" i="4"/>
  <c r="BQ218" i="4"/>
  <c r="BP218" i="4"/>
  <c r="BO218" i="4"/>
  <c r="BN218" i="4"/>
  <c r="BM218" i="4"/>
  <c r="BL218" i="4"/>
  <c r="BK218" i="4"/>
  <c r="BJ218" i="4"/>
  <c r="BI218" i="4"/>
  <c r="BH218" i="4"/>
  <c r="BG218" i="4"/>
  <c r="BF218" i="4"/>
  <c r="BE218" i="4"/>
  <c r="BD218" i="4"/>
  <c r="BC218" i="4"/>
  <c r="BB218" i="4"/>
  <c r="BA218" i="4"/>
  <c r="AZ218" i="4"/>
  <c r="AY218" i="4"/>
  <c r="AX218" i="4"/>
  <c r="AW218" i="4"/>
  <c r="AV218" i="4"/>
  <c r="AU218" i="4"/>
  <c r="AT218" i="4"/>
  <c r="AS218" i="4"/>
  <c r="AR218" i="4"/>
  <c r="AQ218" i="4"/>
  <c r="AP218" i="4"/>
  <c r="AO218" i="4"/>
  <c r="AN218" i="4"/>
  <c r="AM218" i="4"/>
  <c r="AL218" i="4"/>
  <c r="AK218" i="4"/>
  <c r="AJ218" i="4"/>
  <c r="AI218" i="4"/>
  <c r="AH218" i="4"/>
  <c r="AG218" i="4"/>
  <c r="AF218" i="4"/>
  <c r="AE218" i="4"/>
  <c r="AD218" i="4"/>
  <c r="AC218" i="4"/>
  <c r="AB218" i="4"/>
  <c r="AA218" i="4"/>
  <c r="Z218" i="4"/>
  <c r="Y218" i="4"/>
  <c r="X218" i="4"/>
  <c r="W218" i="4"/>
  <c r="V218" i="4"/>
  <c r="U218" i="4"/>
  <c r="T218" i="4"/>
  <c r="S218" i="4"/>
  <c r="R218" i="4"/>
  <c r="Q218" i="4"/>
  <c r="P218" i="4"/>
  <c r="O218" i="4"/>
  <c r="N218" i="4"/>
  <c r="M218" i="4"/>
  <c r="L218" i="4"/>
  <c r="K218" i="4"/>
  <c r="J218" i="4"/>
  <c r="I218" i="4"/>
  <c r="H218" i="4"/>
  <c r="G218" i="4"/>
  <c r="F218" i="4"/>
  <c r="E218" i="4"/>
  <c r="D218" i="4"/>
  <c r="B218" i="4"/>
  <c r="BQ217" i="4"/>
  <c r="BP217" i="4"/>
  <c r="BO217" i="4"/>
  <c r="BN217" i="4"/>
  <c r="BM217" i="4"/>
  <c r="BL217" i="4"/>
  <c r="BK217" i="4"/>
  <c r="BJ217" i="4"/>
  <c r="BI217" i="4"/>
  <c r="BH217" i="4"/>
  <c r="BG217" i="4"/>
  <c r="BF217" i="4"/>
  <c r="BE217" i="4"/>
  <c r="BD217" i="4"/>
  <c r="BC217" i="4"/>
  <c r="BB217" i="4"/>
  <c r="BA217" i="4"/>
  <c r="AZ217" i="4"/>
  <c r="AY217" i="4"/>
  <c r="AX217" i="4"/>
  <c r="AW217" i="4"/>
  <c r="AV217" i="4"/>
  <c r="AU217" i="4"/>
  <c r="AT217" i="4"/>
  <c r="AS217" i="4"/>
  <c r="AR217" i="4"/>
  <c r="AQ217" i="4"/>
  <c r="AP217" i="4"/>
  <c r="AO217" i="4"/>
  <c r="AN217" i="4"/>
  <c r="AM217" i="4"/>
  <c r="AL217" i="4"/>
  <c r="AK217" i="4"/>
  <c r="AJ217" i="4"/>
  <c r="AI217" i="4"/>
  <c r="AH217" i="4"/>
  <c r="AG217" i="4"/>
  <c r="AF217" i="4"/>
  <c r="AE217" i="4"/>
  <c r="AD217" i="4"/>
  <c r="AC217" i="4"/>
  <c r="AB217" i="4"/>
  <c r="AA217" i="4"/>
  <c r="Z217" i="4"/>
  <c r="Y217" i="4"/>
  <c r="X217" i="4"/>
  <c r="W217" i="4"/>
  <c r="V217" i="4"/>
  <c r="U217" i="4"/>
  <c r="T217" i="4"/>
  <c r="S217" i="4"/>
  <c r="R217" i="4"/>
  <c r="Q217" i="4"/>
  <c r="P217" i="4"/>
  <c r="O217" i="4"/>
  <c r="N217" i="4"/>
  <c r="M217" i="4"/>
  <c r="L217" i="4"/>
  <c r="K217" i="4"/>
  <c r="J217" i="4"/>
  <c r="I217" i="4"/>
  <c r="H217" i="4"/>
  <c r="G217" i="4"/>
  <c r="F217" i="4"/>
  <c r="E217" i="4"/>
  <c r="D217" i="4"/>
  <c r="B217" i="4"/>
  <c r="BQ216" i="4"/>
  <c r="BP216" i="4"/>
  <c r="BO216" i="4"/>
  <c r="BN216" i="4"/>
  <c r="BM216" i="4"/>
  <c r="BL216" i="4"/>
  <c r="BK216" i="4"/>
  <c r="BJ216" i="4"/>
  <c r="BI216" i="4"/>
  <c r="BH216" i="4"/>
  <c r="BG216" i="4"/>
  <c r="BF216" i="4"/>
  <c r="BE216" i="4"/>
  <c r="BD216" i="4"/>
  <c r="BC216" i="4"/>
  <c r="BB216" i="4"/>
  <c r="BA216" i="4"/>
  <c r="AZ216" i="4"/>
  <c r="AY216" i="4"/>
  <c r="AX216" i="4"/>
  <c r="AW216" i="4"/>
  <c r="AV216" i="4"/>
  <c r="AU216" i="4"/>
  <c r="AT216" i="4"/>
  <c r="AS216" i="4"/>
  <c r="AR216" i="4"/>
  <c r="AQ216" i="4"/>
  <c r="AP216" i="4"/>
  <c r="AO216" i="4"/>
  <c r="AN216" i="4"/>
  <c r="AM216" i="4"/>
  <c r="AL216" i="4"/>
  <c r="AK216" i="4"/>
  <c r="AJ216" i="4"/>
  <c r="AI216" i="4"/>
  <c r="AH216" i="4"/>
  <c r="AG216" i="4"/>
  <c r="AF216" i="4"/>
  <c r="AE216" i="4"/>
  <c r="AD216" i="4"/>
  <c r="AC216" i="4"/>
  <c r="AB216" i="4"/>
  <c r="AA216" i="4"/>
  <c r="Z216" i="4"/>
  <c r="Y216" i="4"/>
  <c r="X216" i="4"/>
  <c r="W216" i="4"/>
  <c r="V216" i="4"/>
  <c r="U216" i="4"/>
  <c r="T216" i="4"/>
  <c r="S216" i="4"/>
  <c r="R216" i="4"/>
  <c r="Q216" i="4"/>
  <c r="P216" i="4"/>
  <c r="O216" i="4"/>
  <c r="N216" i="4"/>
  <c r="M216" i="4"/>
  <c r="L216" i="4"/>
  <c r="K216" i="4"/>
  <c r="J216" i="4"/>
  <c r="I216" i="4"/>
  <c r="H216" i="4"/>
  <c r="G216" i="4"/>
  <c r="F216" i="4"/>
  <c r="E216" i="4"/>
  <c r="D216" i="4"/>
  <c r="B216" i="4"/>
  <c r="BQ215" i="4"/>
  <c r="BP215" i="4"/>
  <c r="BO215" i="4"/>
  <c r="BN215" i="4"/>
  <c r="BM215" i="4"/>
  <c r="BL215" i="4"/>
  <c r="BK215" i="4"/>
  <c r="BJ215" i="4"/>
  <c r="BI215" i="4"/>
  <c r="BH215" i="4"/>
  <c r="BG215" i="4"/>
  <c r="BF215" i="4"/>
  <c r="BE215" i="4"/>
  <c r="BD215" i="4"/>
  <c r="BC215" i="4"/>
  <c r="BB215" i="4"/>
  <c r="BA215" i="4"/>
  <c r="AZ215" i="4"/>
  <c r="AY215" i="4"/>
  <c r="AX215" i="4"/>
  <c r="AW215" i="4"/>
  <c r="AV215" i="4"/>
  <c r="AU215" i="4"/>
  <c r="AT215" i="4"/>
  <c r="AS215" i="4"/>
  <c r="AR215" i="4"/>
  <c r="AQ215" i="4"/>
  <c r="AP215" i="4"/>
  <c r="AO215" i="4"/>
  <c r="AN215" i="4"/>
  <c r="AM215" i="4"/>
  <c r="AL215" i="4"/>
  <c r="AK215" i="4"/>
  <c r="AJ215" i="4"/>
  <c r="AI215" i="4"/>
  <c r="AH215" i="4"/>
  <c r="AG215" i="4"/>
  <c r="AF215" i="4"/>
  <c r="AE215" i="4"/>
  <c r="AD215" i="4"/>
  <c r="AC215" i="4"/>
  <c r="AB215" i="4"/>
  <c r="AA215" i="4"/>
  <c r="Z215" i="4"/>
  <c r="Y215" i="4"/>
  <c r="X215" i="4"/>
  <c r="W215" i="4"/>
  <c r="V215" i="4"/>
  <c r="U215" i="4"/>
  <c r="T215" i="4"/>
  <c r="S215" i="4"/>
  <c r="R215" i="4"/>
  <c r="Q215" i="4"/>
  <c r="P215" i="4"/>
  <c r="O215" i="4"/>
  <c r="N215" i="4"/>
  <c r="M215" i="4"/>
  <c r="L215" i="4"/>
  <c r="K215" i="4"/>
  <c r="J215" i="4"/>
  <c r="I215" i="4"/>
  <c r="H215" i="4"/>
  <c r="G215" i="4"/>
  <c r="F215" i="4"/>
  <c r="E215" i="4"/>
  <c r="D215" i="4"/>
  <c r="B215" i="4"/>
  <c r="BQ214" i="4"/>
  <c r="BP214" i="4"/>
  <c r="BO214" i="4"/>
  <c r="BN214" i="4"/>
  <c r="BM214" i="4"/>
  <c r="BL214" i="4"/>
  <c r="BK214" i="4"/>
  <c r="BJ214" i="4"/>
  <c r="BI214" i="4"/>
  <c r="BH214" i="4"/>
  <c r="BG214" i="4"/>
  <c r="BF214" i="4"/>
  <c r="BE214" i="4"/>
  <c r="BD214" i="4"/>
  <c r="BC214" i="4"/>
  <c r="BB214" i="4"/>
  <c r="BA214" i="4"/>
  <c r="AZ214" i="4"/>
  <c r="AY214" i="4"/>
  <c r="AX214" i="4"/>
  <c r="AW214" i="4"/>
  <c r="AV214" i="4"/>
  <c r="AU214" i="4"/>
  <c r="AT214" i="4"/>
  <c r="AS214" i="4"/>
  <c r="AR214" i="4"/>
  <c r="AQ214" i="4"/>
  <c r="AP214" i="4"/>
  <c r="AO214" i="4"/>
  <c r="AN214" i="4"/>
  <c r="AM214" i="4"/>
  <c r="AL214" i="4"/>
  <c r="AK214" i="4"/>
  <c r="AJ214" i="4"/>
  <c r="AI214" i="4"/>
  <c r="AH214" i="4"/>
  <c r="AG214" i="4"/>
  <c r="AF214" i="4"/>
  <c r="AE214" i="4"/>
  <c r="AD214" i="4"/>
  <c r="AC214" i="4"/>
  <c r="AB214" i="4"/>
  <c r="AA214" i="4"/>
  <c r="Z214" i="4"/>
  <c r="Y214" i="4"/>
  <c r="X214" i="4"/>
  <c r="W214" i="4"/>
  <c r="V214" i="4"/>
  <c r="U214" i="4"/>
  <c r="T214" i="4"/>
  <c r="S214" i="4"/>
  <c r="R214" i="4"/>
  <c r="Q214" i="4"/>
  <c r="P214" i="4"/>
  <c r="O214" i="4"/>
  <c r="N214" i="4"/>
  <c r="M214" i="4"/>
  <c r="L214" i="4"/>
  <c r="K214" i="4"/>
  <c r="J214" i="4"/>
  <c r="I214" i="4"/>
  <c r="H214" i="4"/>
  <c r="G214" i="4"/>
  <c r="F214" i="4"/>
  <c r="E214" i="4"/>
  <c r="D214" i="4"/>
  <c r="B214" i="4"/>
  <c r="BQ213" i="4"/>
  <c r="BP213" i="4"/>
  <c r="BO213" i="4"/>
  <c r="BN213" i="4"/>
  <c r="BM213" i="4"/>
  <c r="BL213" i="4"/>
  <c r="BK213" i="4"/>
  <c r="BJ213" i="4"/>
  <c r="BI213" i="4"/>
  <c r="BH213" i="4"/>
  <c r="BG213" i="4"/>
  <c r="BF213" i="4"/>
  <c r="BE213" i="4"/>
  <c r="BD213" i="4"/>
  <c r="BC213" i="4"/>
  <c r="BB213" i="4"/>
  <c r="BA213" i="4"/>
  <c r="AZ213" i="4"/>
  <c r="AY213" i="4"/>
  <c r="AX213" i="4"/>
  <c r="AW213" i="4"/>
  <c r="AV213" i="4"/>
  <c r="AU213" i="4"/>
  <c r="AT213" i="4"/>
  <c r="AS213" i="4"/>
  <c r="AR213" i="4"/>
  <c r="AQ213" i="4"/>
  <c r="AP213" i="4"/>
  <c r="AO213" i="4"/>
  <c r="AN213" i="4"/>
  <c r="AM213" i="4"/>
  <c r="AL213" i="4"/>
  <c r="AK213" i="4"/>
  <c r="AJ213" i="4"/>
  <c r="AI213" i="4"/>
  <c r="AH213" i="4"/>
  <c r="AG213" i="4"/>
  <c r="AF213" i="4"/>
  <c r="AE213" i="4"/>
  <c r="AD213" i="4"/>
  <c r="AC213" i="4"/>
  <c r="AB213" i="4"/>
  <c r="AA213" i="4"/>
  <c r="Z213" i="4"/>
  <c r="Y213" i="4"/>
  <c r="X213" i="4"/>
  <c r="W213" i="4"/>
  <c r="V213" i="4"/>
  <c r="U213" i="4"/>
  <c r="T213" i="4"/>
  <c r="S213" i="4"/>
  <c r="R213" i="4"/>
  <c r="Q213" i="4"/>
  <c r="P213" i="4"/>
  <c r="O213" i="4"/>
  <c r="N213" i="4"/>
  <c r="M213" i="4"/>
  <c r="L213" i="4"/>
  <c r="K213" i="4"/>
  <c r="J213" i="4"/>
  <c r="I213" i="4"/>
  <c r="H213" i="4"/>
  <c r="G213" i="4"/>
  <c r="F213" i="4"/>
  <c r="E213" i="4"/>
  <c r="D213" i="4"/>
  <c r="B213" i="4"/>
  <c r="BQ212" i="4"/>
  <c r="BP212" i="4"/>
  <c r="BO212" i="4"/>
  <c r="BN212" i="4"/>
  <c r="BM212" i="4"/>
  <c r="BL212" i="4"/>
  <c r="BK212" i="4"/>
  <c r="BJ212" i="4"/>
  <c r="BI212" i="4"/>
  <c r="BH212" i="4"/>
  <c r="BG212" i="4"/>
  <c r="BF212" i="4"/>
  <c r="BE212" i="4"/>
  <c r="BD212" i="4"/>
  <c r="BC212" i="4"/>
  <c r="BB212" i="4"/>
  <c r="BA212" i="4"/>
  <c r="AZ212" i="4"/>
  <c r="AY212" i="4"/>
  <c r="AX212" i="4"/>
  <c r="AW212" i="4"/>
  <c r="AV212" i="4"/>
  <c r="AU212" i="4"/>
  <c r="AT212" i="4"/>
  <c r="AS212" i="4"/>
  <c r="AR212" i="4"/>
  <c r="AQ212" i="4"/>
  <c r="AP212" i="4"/>
  <c r="AO212" i="4"/>
  <c r="AN212" i="4"/>
  <c r="AM212" i="4"/>
  <c r="AL212" i="4"/>
  <c r="AK212" i="4"/>
  <c r="AJ212" i="4"/>
  <c r="AI212" i="4"/>
  <c r="AH212" i="4"/>
  <c r="AG212" i="4"/>
  <c r="AF212" i="4"/>
  <c r="AE212" i="4"/>
  <c r="AD212" i="4"/>
  <c r="AC212" i="4"/>
  <c r="AB212" i="4"/>
  <c r="AA212" i="4"/>
  <c r="Z212" i="4"/>
  <c r="Y212" i="4"/>
  <c r="X212" i="4"/>
  <c r="W212" i="4"/>
  <c r="V212" i="4"/>
  <c r="U212" i="4"/>
  <c r="T212" i="4"/>
  <c r="S212" i="4"/>
  <c r="R212" i="4"/>
  <c r="Q212" i="4"/>
  <c r="P212" i="4"/>
  <c r="O212" i="4"/>
  <c r="N212" i="4"/>
  <c r="M212" i="4"/>
  <c r="L212" i="4"/>
  <c r="K212" i="4"/>
  <c r="J212" i="4"/>
  <c r="I212" i="4"/>
  <c r="H212" i="4"/>
  <c r="G212" i="4"/>
  <c r="F212" i="4"/>
  <c r="E212" i="4"/>
  <c r="D212" i="4"/>
  <c r="B212" i="4"/>
  <c r="BQ211" i="4"/>
  <c r="BP211" i="4"/>
  <c r="BO211" i="4"/>
  <c r="BN211" i="4"/>
  <c r="BM211" i="4"/>
  <c r="BL211" i="4"/>
  <c r="BK211" i="4"/>
  <c r="BJ211" i="4"/>
  <c r="BI211" i="4"/>
  <c r="BH211" i="4"/>
  <c r="BG211" i="4"/>
  <c r="BF211" i="4"/>
  <c r="BE211" i="4"/>
  <c r="BD211" i="4"/>
  <c r="BC211" i="4"/>
  <c r="BB211" i="4"/>
  <c r="BA211" i="4"/>
  <c r="AZ211" i="4"/>
  <c r="AY211" i="4"/>
  <c r="AX211" i="4"/>
  <c r="AW211" i="4"/>
  <c r="AV211" i="4"/>
  <c r="AU211" i="4"/>
  <c r="AT211" i="4"/>
  <c r="AS211" i="4"/>
  <c r="AR211" i="4"/>
  <c r="AQ211" i="4"/>
  <c r="AP211" i="4"/>
  <c r="AO211" i="4"/>
  <c r="AN211" i="4"/>
  <c r="AM211" i="4"/>
  <c r="AL211" i="4"/>
  <c r="AK211" i="4"/>
  <c r="AJ211" i="4"/>
  <c r="AI211" i="4"/>
  <c r="AH211" i="4"/>
  <c r="AG211" i="4"/>
  <c r="AF211" i="4"/>
  <c r="AE211" i="4"/>
  <c r="AD211" i="4"/>
  <c r="AC211" i="4"/>
  <c r="AB211" i="4"/>
  <c r="AA211" i="4"/>
  <c r="Z211" i="4"/>
  <c r="Y211" i="4"/>
  <c r="X211" i="4"/>
  <c r="W211" i="4"/>
  <c r="V211" i="4"/>
  <c r="U211" i="4"/>
  <c r="T211" i="4"/>
  <c r="S211" i="4"/>
  <c r="R211" i="4"/>
  <c r="Q211" i="4"/>
  <c r="P211" i="4"/>
  <c r="O211" i="4"/>
  <c r="N211" i="4"/>
  <c r="M211" i="4"/>
  <c r="L211" i="4"/>
  <c r="K211" i="4"/>
  <c r="J211" i="4"/>
  <c r="I211" i="4"/>
  <c r="H211" i="4"/>
  <c r="G211" i="4"/>
  <c r="F211" i="4"/>
  <c r="E211" i="4"/>
  <c r="D211" i="4"/>
  <c r="B211" i="4"/>
  <c r="BQ210" i="4"/>
  <c r="BP210" i="4"/>
  <c r="BO210" i="4"/>
  <c r="BN210" i="4"/>
  <c r="BM210" i="4"/>
  <c r="BL210" i="4"/>
  <c r="BK210" i="4"/>
  <c r="BJ210" i="4"/>
  <c r="BI210" i="4"/>
  <c r="BH210" i="4"/>
  <c r="BG210" i="4"/>
  <c r="BF210" i="4"/>
  <c r="BE210" i="4"/>
  <c r="BD210" i="4"/>
  <c r="BC210" i="4"/>
  <c r="BB210" i="4"/>
  <c r="BA210" i="4"/>
  <c r="AZ210" i="4"/>
  <c r="AY210" i="4"/>
  <c r="AX210" i="4"/>
  <c r="AW210" i="4"/>
  <c r="AV210" i="4"/>
  <c r="AU210" i="4"/>
  <c r="AT210" i="4"/>
  <c r="AS210" i="4"/>
  <c r="AR210" i="4"/>
  <c r="AQ210" i="4"/>
  <c r="AP210" i="4"/>
  <c r="AO210" i="4"/>
  <c r="AN210" i="4"/>
  <c r="AM210" i="4"/>
  <c r="AL210" i="4"/>
  <c r="AK210" i="4"/>
  <c r="AJ210" i="4"/>
  <c r="AI210" i="4"/>
  <c r="AH210" i="4"/>
  <c r="AG210" i="4"/>
  <c r="AF210" i="4"/>
  <c r="AE210" i="4"/>
  <c r="AD210" i="4"/>
  <c r="AC210" i="4"/>
  <c r="AB210" i="4"/>
  <c r="AA210" i="4"/>
  <c r="Z210" i="4"/>
  <c r="Y210" i="4"/>
  <c r="X210" i="4"/>
  <c r="W210" i="4"/>
  <c r="V210" i="4"/>
  <c r="U210" i="4"/>
  <c r="T210" i="4"/>
  <c r="S210" i="4"/>
  <c r="R210" i="4"/>
  <c r="Q210" i="4"/>
  <c r="P210" i="4"/>
  <c r="O210" i="4"/>
  <c r="N210" i="4"/>
  <c r="M210" i="4"/>
  <c r="L210" i="4"/>
  <c r="K210" i="4"/>
  <c r="J210" i="4"/>
  <c r="I210" i="4"/>
  <c r="H210" i="4"/>
  <c r="G210" i="4"/>
  <c r="F210" i="4"/>
  <c r="E210" i="4"/>
  <c r="D210" i="4"/>
  <c r="B210" i="4"/>
  <c r="BQ209" i="4"/>
  <c r="BP209" i="4"/>
  <c r="BO209" i="4"/>
  <c r="BN209" i="4"/>
  <c r="BM209" i="4"/>
  <c r="BL209" i="4"/>
  <c r="BK209" i="4"/>
  <c r="BJ209" i="4"/>
  <c r="BI209" i="4"/>
  <c r="BH209" i="4"/>
  <c r="BG209" i="4"/>
  <c r="BF209" i="4"/>
  <c r="BE209" i="4"/>
  <c r="BD209" i="4"/>
  <c r="BC209" i="4"/>
  <c r="BB209" i="4"/>
  <c r="BA209" i="4"/>
  <c r="AZ209" i="4"/>
  <c r="AY209" i="4"/>
  <c r="AX209" i="4"/>
  <c r="AW209" i="4"/>
  <c r="AV209" i="4"/>
  <c r="AU209" i="4"/>
  <c r="AT209" i="4"/>
  <c r="AS209" i="4"/>
  <c r="AR209" i="4"/>
  <c r="AQ209" i="4"/>
  <c r="AP209" i="4"/>
  <c r="AO209" i="4"/>
  <c r="AN209" i="4"/>
  <c r="AM209" i="4"/>
  <c r="AL209" i="4"/>
  <c r="AK209" i="4"/>
  <c r="AJ209" i="4"/>
  <c r="AI209" i="4"/>
  <c r="AH209" i="4"/>
  <c r="AG209" i="4"/>
  <c r="AF209" i="4"/>
  <c r="AE209" i="4"/>
  <c r="AD209" i="4"/>
  <c r="AC209" i="4"/>
  <c r="AB209" i="4"/>
  <c r="AA209" i="4"/>
  <c r="Z209" i="4"/>
  <c r="Y209" i="4"/>
  <c r="X209" i="4"/>
  <c r="W209" i="4"/>
  <c r="V209" i="4"/>
  <c r="U209" i="4"/>
  <c r="T209" i="4"/>
  <c r="S209" i="4"/>
  <c r="R209" i="4"/>
  <c r="Q209" i="4"/>
  <c r="P209" i="4"/>
  <c r="O209" i="4"/>
  <c r="N209" i="4"/>
  <c r="M209" i="4"/>
  <c r="L209" i="4"/>
  <c r="K209" i="4"/>
  <c r="J209" i="4"/>
  <c r="I209" i="4"/>
  <c r="H209" i="4"/>
  <c r="G209" i="4"/>
  <c r="F209" i="4"/>
  <c r="E209" i="4"/>
  <c r="D209" i="4"/>
  <c r="B209" i="4"/>
  <c r="BQ208" i="4"/>
  <c r="BP208" i="4"/>
  <c r="BO208" i="4"/>
  <c r="BN208" i="4"/>
  <c r="BM208" i="4"/>
  <c r="BL208" i="4"/>
  <c r="BK208" i="4"/>
  <c r="BJ208" i="4"/>
  <c r="BI208" i="4"/>
  <c r="BH208" i="4"/>
  <c r="BG208" i="4"/>
  <c r="BF208" i="4"/>
  <c r="BE208" i="4"/>
  <c r="BD208" i="4"/>
  <c r="BC208" i="4"/>
  <c r="BB208" i="4"/>
  <c r="BA208" i="4"/>
  <c r="AZ208" i="4"/>
  <c r="AY208" i="4"/>
  <c r="AX208" i="4"/>
  <c r="AW208" i="4"/>
  <c r="AV208" i="4"/>
  <c r="AU208" i="4"/>
  <c r="AT208" i="4"/>
  <c r="AS208" i="4"/>
  <c r="AR208" i="4"/>
  <c r="AQ208" i="4"/>
  <c r="AP208" i="4"/>
  <c r="AO208" i="4"/>
  <c r="AN208" i="4"/>
  <c r="AM208" i="4"/>
  <c r="AL208" i="4"/>
  <c r="AK208" i="4"/>
  <c r="AJ208" i="4"/>
  <c r="AI208" i="4"/>
  <c r="AH208" i="4"/>
  <c r="AG208" i="4"/>
  <c r="AF208" i="4"/>
  <c r="AE208" i="4"/>
  <c r="AD208" i="4"/>
  <c r="AC208" i="4"/>
  <c r="AB208" i="4"/>
  <c r="AA208" i="4"/>
  <c r="Z208" i="4"/>
  <c r="Y208" i="4"/>
  <c r="X208" i="4"/>
  <c r="W208" i="4"/>
  <c r="V208" i="4"/>
  <c r="U208" i="4"/>
  <c r="T208" i="4"/>
  <c r="S208" i="4"/>
  <c r="R208" i="4"/>
  <c r="Q208" i="4"/>
  <c r="P208" i="4"/>
  <c r="O208" i="4"/>
  <c r="N208" i="4"/>
  <c r="M208" i="4"/>
  <c r="L208" i="4"/>
  <c r="K208" i="4"/>
  <c r="J208" i="4"/>
  <c r="I208" i="4"/>
  <c r="H208" i="4"/>
  <c r="G208" i="4"/>
  <c r="F208" i="4"/>
  <c r="E208" i="4"/>
  <c r="D208" i="4"/>
  <c r="B208" i="4"/>
  <c r="BQ207" i="4"/>
  <c r="BP207" i="4"/>
  <c r="BO207" i="4"/>
  <c r="BN207" i="4"/>
  <c r="BM207" i="4"/>
  <c r="BL207" i="4"/>
  <c r="BK207" i="4"/>
  <c r="BJ207" i="4"/>
  <c r="BI207" i="4"/>
  <c r="BH207" i="4"/>
  <c r="BG207" i="4"/>
  <c r="BF207" i="4"/>
  <c r="BE207" i="4"/>
  <c r="BD207" i="4"/>
  <c r="BC207" i="4"/>
  <c r="BB207" i="4"/>
  <c r="BA207" i="4"/>
  <c r="AZ207" i="4"/>
  <c r="AY207" i="4"/>
  <c r="AX207" i="4"/>
  <c r="AW207" i="4"/>
  <c r="AV207" i="4"/>
  <c r="AU207" i="4"/>
  <c r="AT207" i="4"/>
  <c r="AS207" i="4"/>
  <c r="AR207" i="4"/>
  <c r="AQ207" i="4"/>
  <c r="AP207" i="4"/>
  <c r="AO207" i="4"/>
  <c r="AN207" i="4"/>
  <c r="AM207" i="4"/>
  <c r="AL207" i="4"/>
  <c r="AK207" i="4"/>
  <c r="AJ207" i="4"/>
  <c r="AI207" i="4"/>
  <c r="AH207" i="4"/>
  <c r="AG207" i="4"/>
  <c r="AF207" i="4"/>
  <c r="AE207" i="4"/>
  <c r="AD207" i="4"/>
  <c r="AC207" i="4"/>
  <c r="AB207" i="4"/>
  <c r="AA207" i="4"/>
  <c r="Z207" i="4"/>
  <c r="Y207" i="4"/>
  <c r="X207" i="4"/>
  <c r="W207" i="4"/>
  <c r="V207" i="4"/>
  <c r="U207" i="4"/>
  <c r="T207" i="4"/>
  <c r="S207" i="4"/>
  <c r="R207" i="4"/>
  <c r="Q207" i="4"/>
  <c r="P207" i="4"/>
  <c r="O207" i="4"/>
  <c r="N207" i="4"/>
  <c r="M207" i="4"/>
  <c r="L207" i="4"/>
  <c r="K207" i="4"/>
  <c r="J207" i="4"/>
  <c r="I207" i="4"/>
  <c r="H207" i="4"/>
  <c r="G207" i="4"/>
  <c r="F207" i="4"/>
  <c r="E207" i="4"/>
  <c r="D207" i="4"/>
  <c r="B207" i="4"/>
  <c r="BQ206" i="4"/>
  <c r="BP206" i="4"/>
  <c r="BO206" i="4"/>
  <c r="BN206" i="4"/>
  <c r="BM206" i="4"/>
  <c r="BL206" i="4"/>
  <c r="BK206" i="4"/>
  <c r="BJ206" i="4"/>
  <c r="BI206" i="4"/>
  <c r="BH206" i="4"/>
  <c r="BG206" i="4"/>
  <c r="BF206" i="4"/>
  <c r="BE206" i="4"/>
  <c r="BD206" i="4"/>
  <c r="BC206" i="4"/>
  <c r="BB206" i="4"/>
  <c r="BA206" i="4"/>
  <c r="AZ206" i="4"/>
  <c r="AY206" i="4"/>
  <c r="AX206" i="4"/>
  <c r="AW206" i="4"/>
  <c r="AV206" i="4"/>
  <c r="AU206" i="4"/>
  <c r="AT206" i="4"/>
  <c r="AS206" i="4"/>
  <c r="AR206" i="4"/>
  <c r="AQ206" i="4"/>
  <c r="AP206" i="4"/>
  <c r="AO206" i="4"/>
  <c r="AN206" i="4"/>
  <c r="AM206" i="4"/>
  <c r="AL206" i="4"/>
  <c r="AK206" i="4"/>
  <c r="AJ206" i="4"/>
  <c r="AI206" i="4"/>
  <c r="AH206" i="4"/>
  <c r="AG206" i="4"/>
  <c r="AF206" i="4"/>
  <c r="AE206" i="4"/>
  <c r="AD206" i="4"/>
  <c r="AC206" i="4"/>
  <c r="AB206" i="4"/>
  <c r="AA206" i="4"/>
  <c r="Z206" i="4"/>
  <c r="Y206" i="4"/>
  <c r="X206" i="4"/>
  <c r="W206" i="4"/>
  <c r="V206" i="4"/>
  <c r="U206" i="4"/>
  <c r="T206" i="4"/>
  <c r="S206" i="4"/>
  <c r="R206" i="4"/>
  <c r="Q206" i="4"/>
  <c r="P206" i="4"/>
  <c r="O206" i="4"/>
  <c r="N206" i="4"/>
  <c r="M206" i="4"/>
  <c r="L206" i="4"/>
  <c r="K206" i="4"/>
  <c r="J206" i="4"/>
  <c r="I206" i="4"/>
  <c r="H206" i="4"/>
  <c r="G206" i="4"/>
  <c r="F206" i="4"/>
  <c r="E206" i="4"/>
  <c r="D206" i="4"/>
  <c r="B206" i="4"/>
  <c r="BQ205" i="4"/>
  <c r="BP205" i="4"/>
  <c r="BO205" i="4"/>
  <c r="BN205" i="4"/>
  <c r="BM205" i="4"/>
  <c r="BL205" i="4"/>
  <c r="BK205" i="4"/>
  <c r="BJ205" i="4"/>
  <c r="BI205" i="4"/>
  <c r="BH205" i="4"/>
  <c r="BG205" i="4"/>
  <c r="BF205" i="4"/>
  <c r="BE205" i="4"/>
  <c r="BD205" i="4"/>
  <c r="BC205" i="4"/>
  <c r="BB205" i="4"/>
  <c r="BA205" i="4"/>
  <c r="AZ205" i="4"/>
  <c r="AY205" i="4"/>
  <c r="AX205" i="4"/>
  <c r="AW205" i="4"/>
  <c r="AV205" i="4"/>
  <c r="AU205" i="4"/>
  <c r="AT205" i="4"/>
  <c r="AS205" i="4"/>
  <c r="AR205" i="4"/>
  <c r="AQ205" i="4"/>
  <c r="AP205" i="4"/>
  <c r="AO205" i="4"/>
  <c r="AN205" i="4"/>
  <c r="AM205" i="4"/>
  <c r="AL205" i="4"/>
  <c r="AK205" i="4"/>
  <c r="AJ205" i="4"/>
  <c r="AI205" i="4"/>
  <c r="AH205" i="4"/>
  <c r="AG205" i="4"/>
  <c r="AF205" i="4"/>
  <c r="AE205" i="4"/>
  <c r="AD205" i="4"/>
  <c r="AC205" i="4"/>
  <c r="AB205" i="4"/>
  <c r="AA205" i="4"/>
  <c r="Z205" i="4"/>
  <c r="Y205" i="4"/>
  <c r="X205" i="4"/>
  <c r="W205" i="4"/>
  <c r="V205" i="4"/>
  <c r="U205" i="4"/>
  <c r="T205" i="4"/>
  <c r="S205" i="4"/>
  <c r="R205" i="4"/>
  <c r="Q205" i="4"/>
  <c r="P205" i="4"/>
  <c r="O205" i="4"/>
  <c r="N205" i="4"/>
  <c r="M205" i="4"/>
  <c r="L205" i="4"/>
  <c r="K205" i="4"/>
  <c r="J205" i="4"/>
  <c r="I205" i="4"/>
  <c r="H205" i="4"/>
  <c r="G205" i="4"/>
  <c r="F205" i="4"/>
  <c r="E205" i="4"/>
  <c r="D205" i="4"/>
  <c r="B205" i="4"/>
  <c r="BQ204" i="4"/>
  <c r="BP204" i="4"/>
  <c r="BO204" i="4"/>
  <c r="BN204" i="4"/>
  <c r="BM204" i="4"/>
  <c r="BL204" i="4"/>
  <c r="BK204" i="4"/>
  <c r="BJ204" i="4"/>
  <c r="BI204" i="4"/>
  <c r="BH204" i="4"/>
  <c r="BG204" i="4"/>
  <c r="BF204" i="4"/>
  <c r="BE204" i="4"/>
  <c r="BD204" i="4"/>
  <c r="BC204" i="4"/>
  <c r="BB204" i="4"/>
  <c r="BA204" i="4"/>
  <c r="AZ204" i="4"/>
  <c r="AY204" i="4"/>
  <c r="AX204" i="4"/>
  <c r="AW204" i="4"/>
  <c r="AV204" i="4"/>
  <c r="AU204" i="4"/>
  <c r="AT204" i="4"/>
  <c r="AS204" i="4"/>
  <c r="AR204" i="4"/>
  <c r="AQ204" i="4"/>
  <c r="AP204" i="4"/>
  <c r="AO204" i="4"/>
  <c r="AN204" i="4"/>
  <c r="AM204" i="4"/>
  <c r="AL204" i="4"/>
  <c r="AK204" i="4"/>
  <c r="AJ204" i="4"/>
  <c r="AI204" i="4"/>
  <c r="AH204" i="4"/>
  <c r="AG204" i="4"/>
  <c r="AF204" i="4"/>
  <c r="AE204" i="4"/>
  <c r="AD204" i="4"/>
  <c r="AC204" i="4"/>
  <c r="AB204" i="4"/>
  <c r="AA204" i="4"/>
  <c r="Z204" i="4"/>
  <c r="Y204" i="4"/>
  <c r="X204" i="4"/>
  <c r="W204" i="4"/>
  <c r="V204" i="4"/>
  <c r="U204" i="4"/>
  <c r="T204" i="4"/>
  <c r="S204" i="4"/>
  <c r="R204" i="4"/>
  <c r="Q204" i="4"/>
  <c r="P204" i="4"/>
  <c r="O204" i="4"/>
  <c r="N204" i="4"/>
  <c r="M204" i="4"/>
  <c r="L204" i="4"/>
  <c r="K204" i="4"/>
  <c r="J204" i="4"/>
  <c r="I204" i="4"/>
  <c r="H204" i="4"/>
  <c r="G204" i="4"/>
  <c r="F204" i="4"/>
  <c r="E204" i="4"/>
  <c r="D204" i="4"/>
  <c r="B204" i="4"/>
  <c r="BQ203" i="4"/>
  <c r="BP203" i="4"/>
  <c r="BO203" i="4"/>
  <c r="BN203" i="4"/>
  <c r="BM203" i="4"/>
  <c r="BL203" i="4"/>
  <c r="BK203" i="4"/>
  <c r="BJ203" i="4"/>
  <c r="BI203" i="4"/>
  <c r="BH203" i="4"/>
  <c r="BG203" i="4"/>
  <c r="BF203" i="4"/>
  <c r="BE203" i="4"/>
  <c r="BD203" i="4"/>
  <c r="BC203" i="4"/>
  <c r="BB203" i="4"/>
  <c r="BA203" i="4"/>
  <c r="AZ203" i="4"/>
  <c r="AY203" i="4"/>
  <c r="AX203" i="4"/>
  <c r="AW203" i="4"/>
  <c r="AV203" i="4"/>
  <c r="AU203" i="4"/>
  <c r="AT203" i="4"/>
  <c r="AS203" i="4"/>
  <c r="AR203" i="4"/>
  <c r="AQ203" i="4"/>
  <c r="AP203" i="4"/>
  <c r="AO203" i="4"/>
  <c r="AN203" i="4"/>
  <c r="AM203" i="4"/>
  <c r="AL203" i="4"/>
  <c r="AK203" i="4"/>
  <c r="AJ203" i="4"/>
  <c r="AI203" i="4"/>
  <c r="AH203" i="4"/>
  <c r="AG203" i="4"/>
  <c r="AF203" i="4"/>
  <c r="AE203" i="4"/>
  <c r="AD203" i="4"/>
  <c r="AC203" i="4"/>
  <c r="AB203" i="4"/>
  <c r="AA203" i="4"/>
  <c r="Z203" i="4"/>
  <c r="Y203" i="4"/>
  <c r="X203" i="4"/>
  <c r="W203" i="4"/>
  <c r="V203" i="4"/>
  <c r="U203" i="4"/>
  <c r="T203" i="4"/>
  <c r="S203" i="4"/>
  <c r="R203" i="4"/>
  <c r="Q203" i="4"/>
  <c r="P203" i="4"/>
  <c r="O203" i="4"/>
  <c r="N203" i="4"/>
  <c r="M203" i="4"/>
  <c r="L203" i="4"/>
  <c r="K203" i="4"/>
  <c r="J203" i="4"/>
  <c r="I203" i="4"/>
  <c r="H203" i="4"/>
  <c r="G203" i="4"/>
  <c r="F203" i="4"/>
  <c r="E203" i="4"/>
  <c r="D203" i="4"/>
  <c r="B203" i="4"/>
  <c r="BQ202" i="4"/>
  <c r="BP202" i="4"/>
  <c r="BO202" i="4"/>
  <c r="BN202" i="4"/>
  <c r="BM202" i="4"/>
  <c r="BL202" i="4"/>
  <c r="BK202" i="4"/>
  <c r="BJ202" i="4"/>
  <c r="BI202" i="4"/>
  <c r="BH202" i="4"/>
  <c r="BG202" i="4"/>
  <c r="BF202" i="4"/>
  <c r="BE202" i="4"/>
  <c r="BD202" i="4"/>
  <c r="BC202" i="4"/>
  <c r="BB202" i="4"/>
  <c r="BA202" i="4"/>
  <c r="AZ202" i="4"/>
  <c r="AY202" i="4"/>
  <c r="AX202" i="4"/>
  <c r="AW202" i="4"/>
  <c r="AV202" i="4"/>
  <c r="AU202" i="4"/>
  <c r="AT202" i="4"/>
  <c r="AS202" i="4"/>
  <c r="AR202" i="4"/>
  <c r="AQ202" i="4"/>
  <c r="AP202" i="4"/>
  <c r="AO202" i="4"/>
  <c r="AN202" i="4"/>
  <c r="AM202" i="4"/>
  <c r="AL202" i="4"/>
  <c r="AK202" i="4"/>
  <c r="AJ202" i="4"/>
  <c r="AI202" i="4"/>
  <c r="AH202" i="4"/>
  <c r="AG202" i="4"/>
  <c r="AF202" i="4"/>
  <c r="AE202" i="4"/>
  <c r="AD202" i="4"/>
  <c r="AC202" i="4"/>
  <c r="AB202" i="4"/>
  <c r="AA202" i="4"/>
  <c r="Z202" i="4"/>
  <c r="Y202" i="4"/>
  <c r="X202" i="4"/>
  <c r="W202" i="4"/>
  <c r="V202" i="4"/>
  <c r="U202" i="4"/>
  <c r="T202" i="4"/>
  <c r="S202" i="4"/>
  <c r="R202" i="4"/>
  <c r="Q202" i="4"/>
  <c r="P202" i="4"/>
  <c r="O202" i="4"/>
  <c r="N202" i="4"/>
  <c r="M202" i="4"/>
  <c r="L202" i="4"/>
  <c r="K202" i="4"/>
  <c r="J202" i="4"/>
  <c r="I202" i="4"/>
  <c r="H202" i="4"/>
  <c r="G202" i="4"/>
  <c r="F202" i="4"/>
  <c r="E202" i="4"/>
  <c r="D202" i="4"/>
  <c r="B202" i="4"/>
  <c r="BQ201" i="4"/>
  <c r="BP201" i="4"/>
  <c r="BO201" i="4"/>
  <c r="BN201" i="4"/>
  <c r="BM201" i="4"/>
  <c r="BL201" i="4"/>
  <c r="BK201" i="4"/>
  <c r="BJ201" i="4"/>
  <c r="BI201" i="4"/>
  <c r="BH201" i="4"/>
  <c r="BG201" i="4"/>
  <c r="BF201" i="4"/>
  <c r="BE201" i="4"/>
  <c r="BD201" i="4"/>
  <c r="BC201" i="4"/>
  <c r="BB201" i="4"/>
  <c r="BA201" i="4"/>
  <c r="AZ201" i="4"/>
  <c r="AY201" i="4"/>
  <c r="AX201" i="4"/>
  <c r="AW201" i="4"/>
  <c r="AV201" i="4"/>
  <c r="AU201" i="4"/>
  <c r="AT201" i="4"/>
  <c r="AS201" i="4"/>
  <c r="AR201" i="4"/>
  <c r="AQ201" i="4"/>
  <c r="AP201" i="4"/>
  <c r="AO201" i="4"/>
  <c r="AN201" i="4"/>
  <c r="AM201" i="4"/>
  <c r="AL201" i="4"/>
  <c r="AK201" i="4"/>
  <c r="AJ201" i="4"/>
  <c r="AI201" i="4"/>
  <c r="AH201" i="4"/>
  <c r="AG201" i="4"/>
  <c r="AF201" i="4"/>
  <c r="AE201" i="4"/>
  <c r="AD201" i="4"/>
  <c r="AC201" i="4"/>
  <c r="AB201" i="4"/>
  <c r="AA201" i="4"/>
  <c r="Z201" i="4"/>
  <c r="Y201" i="4"/>
  <c r="X201" i="4"/>
  <c r="W201" i="4"/>
  <c r="V201" i="4"/>
  <c r="U201" i="4"/>
  <c r="T201" i="4"/>
  <c r="S201" i="4"/>
  <c r="R201" i="4"/>
  <c r="Q201" i="4"/>
  <c r="P201" i="4"/>
  <c r="O201" i="4"/>
  <c r="N201" i="4"/>
  <c r="M201" i="4"/>
  <c r="L201" i="4"/>
  <c r="K201" i="4"/>
  <c r="J201" i="4"/>
  <c r="I201" i="4"/>
  <c r="H201" i="4"/>
  <c r="G201" i="4"/>
  <c r="F201" i="4"/>
  <c r="E201" i="4"/>
  <c r="D201" i="4"/>
  <c r="B201" i="4"/>
  <c r="BQ200" i="4"/>
  <c r="BP200" i="4"/>
  <c r="BO200" i="4"/>
  <c r="BN200" i="4"/>
  <c r="BM200" i="4"/>
  <c r="BL200" i="4"/>
  <c r="BK200" i="4"/>
  <c r="BJ200" i="4"/>
  <c r="BI200" i="4"/>
  <c r="BH200" i="4"/>
  <c r="BG200" i="4"/>
  <c r="BF200" i="4"/>
  <c r="BE200" i="4"/>
  <c r="BD200" i="4"/>
  <c r="BC200" i="4"/>
  <c r="BB200" i="4"/>
  <c r="BA200" i="4"/>
  <c r="AZ200" i="4"/>
  <c r="AY200" i="4"/>
  <c r="AX200" i="4"/>
  <c r="AW200" i="4"/>
  <c r="AV200" i="4"/>
  <c r="AU200" i="4"/>
  <c r="AT200" i="4"/>
  <c r="AS200" i="4"/>
  <c r="AR200" i="4"/>
  <c r="AQ200" i="4"/>
  <c r="AP200" i="4"/>
  <c r="AO200" i="4"/>
  <c r="AN200" i="4"/>
  <c r="AM200" i="4"/>
  <c r="AL200" i="4"/>
  <c r="AK200" i="4"/>
  <c r="AJ200" i="4"/>
  <c r="AI200" i="4"/>
  <c r="AH200" i="4"/>
  <c r="AG200" i="4"/>
  <c r="AF200" i="4"/>
  <c r="AE200" i="4"/>
  <c r="AD200" i="4"/>
  <c r="AC200" i="4"/>
  <c r="AB200" i="4"/>
  <c r="AA200" i="4"/>
  <c r="Z200" i="4"/>
  <c r="Y200" i="4"/>
  <c r="X200" i="4"/>
  <c r="W200" i="4"/>
  <c r="V200" i="4"/>
  <c r="U200" i="4"/>
  <c r="T200" i="4"/>
  <c r="S200" i="4"/>
  <c r="R200" i="4"/>
  <c r="Q200" i="4"/>
  <c r="P200" i="4"/>
  <c r="O200" i="4"/>
  <c r="N200" i="4"/>
  <c r="M200" i="4"/>
  <c r="L200" i="4"/>
  <c r="K200" i="4"/>
  <c r="J200" i="4"/>
  <c r="I200" i="4"/>
  <c r="H200" i="4"/>
  <c r="G200" i="4"/>
  <c r="F200" i="4"/>
  <c r="E200" i="4"/>
  <c r="D200" i="4"/>
  <c r="B200" i="4"/>
  <c r="BQ199" i="4"/>
  <c r="BP199" i="4"/>
  <c r="BO199" i="4"/>
  <c r="BN199" i="4"/>
  <c r="BM199" i="4"/>
  <c r="BL199" i="4"/>
  <c r="BK199" i="4"/>
  <c r="BJ199" i="4"/>
  <c r="BI199" i="4"/>
  <c r="BH199" i="4"/>
  <c r="BG199" i="4"/>
  <c r="BF199" i="4"/>
  <c r="BE199" i="4"/>
  <c r="BD199" i="4"/>
  <c r="BC199" i="4"/>
  <c r="BB199" i="4"/>
  <c r="BA199" i="4"/>
  <c r="AZ199" i="4"/>
  <c r="AY199" i="4"/>
  <c r="AX199" i="4"/>
  <c r="AW199" i="4"/>
  <c r="AV199" i="4"/>
  <c r="AU199" i="4"/>
  <c r="AT199" i="4"/>
  <c r="AS199" i="4"/>
  <c r="AR199" i="4"/>
  <c r="AQ199" i="4"/>
  <c r="AP199" i="4"/>
  <c r="AO199" i="4"/>
  <c r="AN199" i="4"/>
  <c r="AM199" i="4"/>
  <c r="AL199" i="4"/>
  <c r="AK199" i="4"/>
  <c r="AJ199" i="4"/>
  <c r="AI199" i="4"/>
  <c r="AH199" i="4"/>
  <c r="AG199" i="4"/>
  <c r="AF199" i="4"/>
  <c r="AE199" i="4"/>
  <c r="AD199" i="4"/>
  <c r="AC199" i="4"/>
  <c r="AB199" i="4"/>
  <c r="AA199" i="4"/>
  <c r="Z199" i="4"/>
  <c r="Y199" i="4"/>
  <c r="X199" i="4"/>
  <c r="W199" i="4"/>
  <c r="V199" i="4"/>
  <c r="U199" i="4"/>
  <c r="T199" i="4"/>
  <c r="S199" i="4"/>
  <c r="R199" i="4"/>
  <c r="Q199" i="4"/>
  <c r="P199" i="4"/>
  <c r="O199" i="4"/>
  <c r="N199" i="4"/>
  <c r="M199" i="4"/>
  <c r="L199" i="4"/>
  <c r="K199" i="4"/>
  <c r="J199" i="4"/>
  <c r="I199" i="4"/>
  <c r="H199" i="4"/>
  <c r="G199" i="4"/>
  <c r="F199" i="4"/>
  <c r="E199" i="4"/>
  <c r="D199" i="4"/>
  <c r="B199" i="4"/>
  <c r="BQ198" i="4"/>
  <c r="BP198" i="4"/>
  <c r="BO198" i="4"/>
  <c r="BN198" i="4"/>
  <c r="BM198" i="4"/>
  <c r="BL198" i="4"/>
  <c r="BK198" i="4"/>
  <c r="BJ198" i="4"/>
  <c r="BI198" i="4"/>
  <c r="BH198" i="4"/>
  <c r="BG198" i="4"/>
  <c r="BF198" i="4"/>
  <c r="BE198" i="4"/>
  <c r="BD198" i="4"/>
  <c r="BC198" i="4"/>
  <c r="BB198" i="4"/>
  <c r="BA198" i="4"/>
  <c r="AZ198" i="4"/>
  <c r="AY198" i="4"/>
  <c r="AX198" i="4"/>
  <c r="AW198" i="4"/>
  <c r="AV198" i="4"/>
  <c r="AU198" i="4"/>
  <c r="AT198" i="4"/>
  <c r="AS198" i="4"/>
  <c r="AR198" i="4"/>
  <c r="AQ198" i="4"/>
  <c r="AP198" i="4"/>
  <c r="AO198" i="4"/>
  <c r="AN198" i="4"/>
  <c r="AM198" i="4"/>
  <c r="AL198" i="4"/>
  <c r="AK198" i="4"/>
  <c r="AJ198" i="4"/>
  <c r="AI198" i="4"/>
  <c r="AH198" i="4"/>
  <c r="AG198" i="4"/>
  <c r="AF198" i="4"/>
  <c r="AE198" i="4"/>
  <c r="AD198" i="4"/>
  <c r="AC198" i="4"/>
  <c r="AB198" i="4"/>
  <c r="AA198" i="4"/>
  <c r="Z198" i="4"/>
  <c r="Y198" i="4"/>
  <c r="X198" i="4"/>
  <c r="W198" i="4"/>
  <c r="V198" i="4"/>
  <c r="U198" i="4"/>
  <c r="T198" i="4"/>
  <c r="S198" i="4"/>
  <c r="R198" i="4"/>
  <c r="Q198" i="4"/>
  <c r="P198" i="4"/>
  <c r="O198" i="4"/>
  <c r="N198" i="4"/>
  <c r="M198" i="4"/>
  <c r="L198" i="4"/>
  <c r="K198" i="4"/>
  <c r="J198" i="4"/>
  <c r="I198" i="4"/>
  <c r="H198" i="4"/>
  <c r="G198" i="4"/>
  <c r="F198" i="4"/>
  <c r="E198" i="4"/>
  <c r="D198" i="4"/>
  <c r="B198" i="4"/>
  <c r="BQ197" i="4"/>
  <c r="BP197" i="4"/>
  <c r="BO197" i="4"/>
  <c r="BN197" i="4"/>
  <c r="BM197" i="4"/>
  <c r="BL197" i="4"/>
  <c r="BK197" i="4"/>
  <c r="BJ197" i="4"/>
  <c r="BI197" i="4"/>
  <c r="BH197" i="4"/>
  <c r="BG197" i="4"/>
  <c r="BF197" i="4"/>
  <c r="BE197" i="4"/>
  <c r="BD197" i="4"/>
  <c r="BC197" i="4"/>
  <c r="BB197" i="4"/>
  <c r="BA197" i="4"/>
  <c r="AZ197" i="4"/>
  <c r="AY197" i="4"/>
  <c r="AX197" i="4"/>
  <c r="AW197" i="4"/>
  <c r="AV197" i="4"/>
  <c r="AU197" i="4"/>
  <c r="AT197" i="4"/>
  <c r="AS197" i="4"/>
  <c r="AR197" i="4"/>
  <c r="AQ197" i="4"/>
  <c r="AP197" i="4"/>
  <c r="AO197" i="4"/>
  <c r="AN197" i="4"/>
  <c r="AM197" i="4"/>
  <c r="AL197" i="4"/>
  <c r="AK197" i="4"/>
  <c r="AJ197" i="4"/>
  <c r="AI197" i="4"/>
  <c r="AH197" i="4"/>
  <c r="AG197" i="4"/>
  <c r="AF197" i="4"/>
  <c r="AE197" i="4"/>
  <c r="AD197" i="4"/>
  <c r="AC197" i="4"/>
  <c r="AB197" i="4"/>
  <c r="AA197" i="4"/>
  <c r="Z197" i="4"/>
  <c r="Y197" i="4"/>
  <c r="X197" i="4"/>
  <c r="W197" i="4"/>
  <c r="V197" i="4"/>
  <c r="U197" i="4"/>
  <c r="T197" i="4"/>
  <c r="S197" i="4"/>
  <c r="R197" i="4"/>
  <c r="Q197" i="4"/>
  <c r="P197" i="4"/>
  <c r="O197" i="4"/>
  <c r="N197" i="4"/>
  <c r="M197" i="4"/>
  <c r="L197" i="4"/>
  <c r="K197" i="4"/>
  <c r="J197" i="4"/>
  <c r="I197" i="4"/>
  <c r="H197" i="4"/>
  <c r="G197" i="4"/>
  <c r="F197" i="4"/>
  <c r="E197" i="4"/>
  <c r="D197" i="4"/>
  <c r="B197" i="4"/>
  <c r="BQ196" i="4"/>
  <c r="BP196" i="4"/>
  <c r="BO196" i="4"/>
  <c r="BN196" i="4"/>
  <c r="BM196" i="4"/>
  <c r="BL196" i="4"/>
  <c r="BK196" i="4"/>
  <c r="BJ196" i="4"/>
  <c r="BI196" i="4"/>
  <c r="BH196" i="4"/>
  <c r="BG196" i="4"/>
  <c r="BF196" i="4"/>
  <c r="BE196" i="4"/>
  <c r="BD196" i="4"/>
  <c r="BC196" i="4"/>
  <c r="BB196" i="4"/>
  <c r="BA196" i="4"/>
  <c r="AZ196" i="4"/>
  <c r="AY196" i="4"/>
  <c r="AX196" i="4"/>
  <c r="AW196" i="4"/>
  <c r="AV196" i="4"/>
  <c r="AU196" i="4"/>
  <c r="AT196" i="4"/>
  <c r="AS196" i="4"/>
  <c r="AR196" i="4"/>
  <c r="AQ196" i="4"/>
  <c r="AP196" i="4"/>
  <c r="AO196" i="4"/>
  <c r="AN196" i="4"/>
  <c r="AM196" i="4"/>
  <c r="AL196" i="4"/>
  <c r="AK196" i="4"/>
  <c r="AJ196" i="4"/>
  <c r="AI196" i="4"/>
  <c r="AH196" i="4"/>
  <c r="AG196" i="4"/>
  <c r="AF196" i="4"/>
  <c r="AE196" i="4"/>
  <c r="AD196" i="4"/>
  <c r="AC196" i="4"/>
  <c r="AB196" i="4"/>
  <c r="AA196" i="4"/>
  <c r="Z196" i="4"/>
  <c r="Y196" i="4"/>
  <c r="X196" i="4"/>
  <c r="W196" i="4"/>
  <c r="V196" i="4"/>
  <c r="U196" i="4"/>
  <c r="T196" i="4"/>
  <c r="S196" i="4"/>
  <c r="R196" i="4"/>
  <c r="Q196" i="4"/>
  <c r="P196" i="4"/>
  <c r="O196" i="4"/>
  <c r="N196" i="4"/>
  <c r="M196" i="4"/>
  <c r="L196" i="4"/>
  <c r="K196" i="4"/>
  <c r="J196" i="4"/>
  <c r="I196" i="4"/>
  <c r="H196" i="4"/>
  <c r="G196" i="4"/>
  <c r="F196" i="4"/>
  <c r="E196" i="4"/>
  <c r="D196" i="4"/>
  <c r="B196" i="4"/>
  <c r="BQ195" i="4"/>
  <c r="BP195" i="4"/>
  <c r="BO195" i="4"/>
  <c r="BN195" i="4"/>
  <c r="BM195" i="4"/>
  <c r="BL195" i="4"/>
  <c r="BK195" i="4"/>
  <c r="BJ195" i="4"/>
  <c r="BI195" i="4"/>
  <c r="BH195" i="4"/>
  <c r="BG195" i="4"/>
  <c r="BF195" i="4"/>
  <c r="BE195" i="4"/>
  <c r="BD195" i="4"/>
  <c r="BC195" i="4"/>
  <c r="BB195" i="4"/>
  <c r="BA195" i="4"/>
  <c r="AZ195" i="4"/>
  <c r="AY195" i="4"/>
  <c r="AX195" i="4"/>
  <c r="AW195" i="4"/>
  <c r="AV195" i="4"/>
  <c r="AU195" i="4"/>
  <c r="AT195" i="4"/>
  <c r="AS195" i="4"/>
  <c r="AR195" i="4"/>
  <c r="AQ195" i="4"/>
  <c r="AP195" i="4"/>
  <c r="AO195" i="4"/>
  <c r="AN195" i="4"/>
  <c r="AM195" i="4"/>
  <c r="AL195" i="4"/>
  <c r="AK195" i="4"/>
  <c r="AJ195" i="4"/>
  <c r="AI195" i="4"/>
  <c r="AH195" i="4"/>
  <c r="AG195" i="4"/>
  <c r="AF195" i="4"/>
  <c r="AE195" i="4"/>
  <c r="AD195" i="4"/>
  <c r="AC195" i="4"/>
  <c r="AB195" i="4"/>
  <c r="AA195" i="4"/>
  <c r="Z195" i="4"/>
  <c r="Y195" i="4"/>
  <c r="X195" i="4"/>
  <c r="W195" i="4"/>
  <c r="V195" i="4"/>
  <c r="U195" i="4"/>
  <c r="T195" i="4"/>
  <c r="S195" i="4"/>
  <c r="R195" i="4"/>
  <c r="Q195" i="4"/>
  <c r="P195" i="4"/>
  <c r="O195" i="4"/>
  <c r="N195" i="4"/>
  <c r="M195" i="4"/>
  <c r="L195" i="4"/>
  <c r="K195" i="4"/>
  <c r="J195" i="4"/>
  <c r="I195" i="4"/>
  <c r="H195" i="4"/>
  <c r="G195" i="4"/>
  <c r="F195" i="4"/>
  <c r="E195" i="4"/>
  <c r="D195" i="4"/>
  <c r="B195" i="4"/>
  <c r="BQ194" i="4"/>
  <c r="BP194" i="4"/>
  <c r="BO194" i="4"/>
  <c r="BN194" i="4"/>
  <c r="BM194" i="4"/>
  <c r="BL194" i="4"/>
  <c r="BK194" i="4"/>
  <c r="BJ194" i="4"/>
  <c r="BI194" i="4"/>
  <c r="BH194" i="4"/>
  <c r="BG194" i="4"/>
  <c r="BF194" i="4"/>
  <c r="BE194" i="4"/>
  <c r="BD194" i="4"/>
  <c r="BC194" i="4"/>
  <c r="BB194" i="4"/>
  <c r="BA194" i="4"/>
  <c r="AZ194" i="4"/>
  <c r="AY194" i="4"/>
  <c r="AX194" i="4"/>
  <c r="AW194" i="4"/>
  <c r="AV194" i="4"/>
  <c r="AU194" i="4"/>
  <c r="AT194" i="4"/>
  <c r="AS194" i="4"/>
  <c r="AR194" i="4"/>
  <c r="AQ194" i="4"/>
  <c r="AP194" i="4"/>
  <c r="AO194" i="4"/>
  <c r="AN194" i="4"/>
  <c r="AM194" i="4"/>
  <c r="AL194" i="4"/>
  <c r="AK194" i="4"/>
  <c r="AJ194" i="4"/>
  <c r="AI194" i="4"/>
  <c r="AH194" i="4"/>
  <c r="AG194" i="4"/>
  <c r="AF194" i="4"/>
  <c r="AE194" i="4"/>
  <c r="AD194" i="4"/>
  <c r="AC194" i="4"/>
  <c r="AB194" i="4"/>
  <c r="AA194" i="4"/>
  <c r="Z194" i="4"/>
  <c r="Y194" i="4"/>
  <c r="X194" i="4"/>
  <c r="W194" i="4"/>
  <c r="V194" i="4"/>
  <c r="U194" i="4"/>
  <c r="T194" i="4"/>
  <c r="S194" i="4"/>
  <c r="R194" i="4"/>
  <c r="Q194" i="4"/>
  <c r="P194" i="4"/>
  <c r="O194" i="4"/>
  <c r="N194" i="4"/>
  <c r="M194" i="4"/>
  <c r="L194" i="4"/>
  <c r="K194" i="4"/>
  <c r="J194" i="4"/>
  <c r="I194" i="4"/>
  <c r="H194" i="4"/>
  <c r="G194" i="4"/>
  <c r="F194" i="4"/>
  <c r="E194" i="4"/>
  <c r="D194" i="4"/>
  <c r="B194" i="4"/>
  <c r="BQ193" i="4"/>
  <c r="BP193" i="4"/>
  <c r="BO193" i="4"/>
  <c r="BN193" i="4"/>
  <c r="BM193" i="4"/>
  <c r="BL193" i="4"/>
  <c r="BK193" i="4"/>
  <c r="BJ193" i="4"/>
  <c r="BI193" i="4"/>
  <c r="BH193" i="4"/>
  <c r="BG193" i="4"/>
  <c r="BF193" i="4"/>
  <c r="BE193" i="4"/>
  <c r="BD193" i="4"/>
  <c r="BC193" i="4"/>
  <c r="BB193" i="4"/>
  <c r="BA193" i="4"/>
  <c r="AZ193" i="4"/>
  <c r="AY193" i="4"/>
  <c r="AX193" i="4"/>
  <c r="AW193" i="4"/>
  <c r="AV193" i="4"/>
  <c r="AU193" i="4"/>
  <c r="AT193" i="4"/>
  <c r="AS193" i="4"/>
  <c r="AR193" i="4"/>
  <c r="AQ193" i="4"/>
  <c r="AP193" i="4"/>
  <c r="AO193" i="4"/>
  <c r="AN193" i="4"/>
  <c r="AM193" i="4"/>
  <c r="AL193" i="4"/>
  <c r="AK193" i="4"/>
  <c r="AJ193" i="4"/>
  <c r="AI193" i="4"/>
  <c r="AH193" i="4"/>
  <c r="AG193" i="4"/>
  <c r="AF193" i="4"/>
  <c r="AE193" i="4"/>
  <c r="AD193" i="4"/>
  <c r="AC193" i="4"/>
  <c r="AB193" i="4"/>
  <c r="AA193" i="4"/>
  <c r="Z193" i="4"/>
  <c r="Y193" i="4"/>
  <c r="X193" i="4"/>
  <c r="W193" i="4"/>
  <c r="V193" i="4"/>
  <c r="U193" i="4"/>
  <c r="T193" i="4"/>
  <c r="S193" i="4"/>
  <c r="R193" i="4"/>
  <c r="Q193" i="4"/>
  <c r="P193" i="4"/>
  <c r="O193" i="4"/>
  <c r="N193" i="4"/>
  <c r="M193" i="4"/>
  <c r="L193" i="4"/>
  <c r="K193" i="4"/>
  <c r="J193" i="4"/>
  <c r="I193" i="4"/>
  <c r="H193" i="4"/>
  <c r="G193" i="4"/>
  <c r="F193" i="4"/>
  <c r="E193" i="4"/>
  <c r="D193" i="4"/>
  <c r="B193" i="4"/>
  <c r="BQ192" i="4"/>
  <c r="BP192" i="4"/>
  <c r="BO192" i="4"/>
  <c r="BN192" i="4"/>
  <c r="BM192" i="4"/>
  <c r="BL192" i="4"/>
  <c r="BK192" i="4"/>
  <c r="BJ192" i="4"/>
  <c r="BI192" i="4"/>
  <c r="BH192" i="4"/>
  <c r="BG192" i="4"/>
  <c r="BF192" i="4"/>
  <c r="BE192" i="4"/>
  <c r="BD192" i="4"/>
  <c r="BC192" i="4"/>
  <c r="BB192" i="4"/>
  <c r="BA192" i="4"/>
  <c r="AZ192" i="4"/>
  <c r="AY192" i="4"/>
  <c r="AX192" i="4"/>
  <c r="AW192" i="4"/>
  <c r="AV192" i="4"/>
  <c r="AU192" i="4"/>
  <c r="AT192" i="4"/>
  <c r="AS192" i="4"/>
  <c r="AR192" i="4"/>
  <c r="AQ192" i="4"/>
  <c r="AP192" i="4"/>
  <c r="AO192" i="4"/>
  <c r="AN192" i="4"/>
  <c r="AM192" i="4"/>
  <c r="AL192" i="4"/>
  <c r="AK192" i="4"/>
  <c r="AJ192" i="4"/>
  <c r="AI192" i="4"/>
  <c r="AH192" i="4"/>
  <c r="AG192" i="4"/>
  <c r="AF192" i="4"/>
  <c r="AE192" i="4"/>
  <c r="AD192" i="4"/>
  <c r="AC192" i="4"/>
  <c r="AB192" i="4"/>
  <c r="AA192" i="4"/>
  <c r="Z192" i="4"/>
  <c r="Y192" i="4"/>
  <c r="X192" i="4"/>
  <c r="W192" i="4"/>
  <c r="V192" i="4"/>
  <c r="U192" i="4"/>
  <c r="T192" i="4"/>
  <c r="S192" i="4"/>
  <c r="R192" i="4"/>
  <c r="Q192" i="4"/>
  <c r="P192" i="4"/>
  <c r="O192" i="4"/>
  <c r="N192" i="4"/>
  <c r="M192" i="4"/>
  <c r="L192" i="4"/>
  <c r="K192" i="4"/>
  <c r="J192" i="4"/>
  <c r="I192" i="4"/>
  <c r="H192" i="4"/>
  <c r="G192" i="4"/>
  <c r="F192" i="4"/>
  <c r="E192" i="4"/>
  <c r="D192" i="4"/>
  <c r="B192" i="4"/>
  <c r="BQ191" i="4"/>
  <c r="BP191" i="4"/>
  <c r="BO191" i="4"/>
  <c r="BN191" i="4"/>
  <c r="BM191" i="4"/>
  <c r="BL191" i="4"/>
  <c r="BK191" i="4"/>
  <c r="BJ191" i="4"/>
  <c r="BI191" i="4"/>
  <c r="BH191" i="4"/>
  <c r="BG191" i="4"/>
  <c r="BF191" i="4"/>
  <c r="BE191" i="4"/>
  <c r="BD191" i="4"/>
  <c r="BC191" i="4"/>
  <c r="BB191" i="4"/>
  <c r="BA191" i="4"/>
  <c r="AZ191" i="4"/>
  <c r="AY191" i="4"/>
  <c r="AX191" i="4"/>
  <c r="AW191" i="4"/>
  <c r="AV191" i="4"/>
  <c r="AU191" i="4"/>
  <c r="AT191" i="4"/>
  <c r="AS191" i="4"/>
  <c r="AR191" i="4"/>
  <c r="AQ191" i="4"/>
  <c r="AP191" i="4"/>
  <c r="AO191" i="4"/>
  <c r="AN191" i="4"/>
  <c r="AM191" i="4"/>
  <c r="AL191" i="4"/>
  <c r="AK191" i="4"/>
  <c r="AJ191" i="4"/>
  <c r="AI191" i="4"/>
  <c r="AH191" i="4"/>
  <c r="AG191" i="4"/>
  <c r="AF191" i="4"/>
  <c r="AE191" i="4"/>
  <c r="AD191" i="4"/>
  <c r="AC191" i="4"/>
  <c r="AB191" i="4"/>
  <c r="AA191" i="4"/>
  <c r="Z191" i="4"/>
  <c r="Y191" i="4"/>
  <c r="X191" i="4"/>
  <c r="W191" i="4"/>
  <c r="V191" i="4"/>
  <c r="U191" i="4"/>
  <c r="T191" i="4"/>
  <c r="S191" i="4"/>
  <c r="R191" i="4"/>
  <c r="Q191" i="4"/>
  <c r="P191" i="4"/>
  <c r="O191" i="4"/>
  <c r="N191" i="4"/>
  <c r="M191" i="4"/>
  <c r="L191" i="4"/>
  <c r="K191" i="4"/>
  <c r="J191" i="4"/>
  <c r="I191" i="4"/>
  <c r="H191" i="4"/>
  <c r="G191" i="4"/>
  <c r="F191" i="4"/>
  <c r="E191" i="4"/>
  <c r="D191" i="4"/>
  <c r="B191" i="4"/>
  <c r="BQ190" i="4"/>
  <c r="BP190" i="4"/>
  <c r="BO190" i="4"/>
  <c r="BN190" i="4"/>
  <c r="BM190" i="4"/>
  <c r="BL190" i="4"/>
  <c r="BK190" i="4"/>
  <c r="BJ190" i="4"/>
  <c r="BI190" i="4"/>
  <c r="BH190" i="4"/>
  <c r="BG190" i="4"/>
  <c r="BF190" i="4"/>
  <c r="BE190" i="4"/>
  <c r="BD190" i="4"/>
  <c r="BC190" i="4"/>
  <c r="BB190" i="4"/>
  <c r="BA190" i="4"/>
  <c r="AZ190" i="4"/>
  <c r="AY190" i="4"/>
  <c r="AX190" i="4"/>
  <c r="AW190" i="4"/>
  <c r="AV190" i="4"/>
  <c r="AU190" i="4"/>
  <c r="AT190" i="4"/>
  <c r="AS190" i="4"/>
  <c r="AR190" i="4"/>
  <c r="AQ190" i="4"/>
  <c r="AP190" i="4"/>
  <c r="AO190" i="4"/>
  <c r="AN190" i="4"/>
  <c r="AM190" i="4"/>
  <c r="AL190" i="4"/>
  <c r="AK190" i="4"/>
  <c r="AJ190" i="4"/>
  <c r="AI190" i="4"/>
  <c r="AH190" i="4"/>
  <c r="AG190" i="4"/>
  <c r="AF190" i="4"/>
  <c r="AE190" i="4"/>
  <c r="AD190" i="4"/>
  <c r="AC190" i="4"/>
  <c r="AB190" i="4"/>
  <c r="AA190" i="4"/>
  <c r="Z190" i="4"/>
  <c r="Y190" i="4"/>
  <c r="X190" i="4"/>
  <c r="W190" i="4"/>
  <c r="V190" i="4"/>
  <c r="U190" i="4"/>
  <c r="T190" i="4"/>
  <c r="S190" i="4"/>
  <c r="R190" i="4"/>
  <c r="Q190" i="4"/>
  <c r="P190" i="4"/>
  <c r="O190" i="4"/>
  <c r="N190" i="4"/>
  <c r="M190" i="4"/>
  <c r="L190" i="4"/>
  <c r="K190" i="4"/>
  <c r="J190" i="4"/>
  <c r="I190" i="4"/>
  <c r="H190" i="4"/>
  <c r="G190" i="4"/>
  <c r="F190" i="4"/>
  <c r="E190" i="4"/>
  <c r="D190" i="4"/>
  <c r="B190" i="4"/>
  <c r="BQ189" i="4"/>
  <c r="BP189" i="4"/>
  <c r="BO189" i="4"/>
  <c r="BN189" i="4"/>
  <c r="BM189" i="4"/>
  <c r="BL189" i="4"/>
  <c r="BK189" i="4"/>
  <c r="BJ189" i="4"/>
  <c r="BI189" i="4"/>
  <c r="BH189" i="4"/>
  <c r="BG189" i="4"/>
  <c r="BF189" i="4"/>
  <c r="BE189" i="4"/>
  <c r="BD189" i="4"/>
  <c r="BC189" i="4"/>
  <c r="BB189" i="4"/>
  <c r="BA189" i="4"/>
  <c r="AZ189" i="4"/>
  <c r="AY189" i="4"/>
  <c r="AX189" i="4"/>
  <c r="AW189" i="4"/>
  <c r="AV189" i="4"/>
  <c r="AU189" i="4"/>
  <c r="AT189" i="4"/>
  <c r="AS189" i="4"/>
  <c r="AR189" i="4"/>
  <c r="AQ189" i="4"/>
  <c r="AP189" i="4"/>
  <c r="AO189" i="4"/>
  <c r="AN189" i="4"/>
  <c r="AM189" i="4"/>
  <c r="AL189" i="4"/>
  <c r="AK189" i="4"/>
  <c r="AJ189" i="4"/>
  <c r="AI189" i="4"/>
  <c r="AH189" i="4"/>
  <c r="AG189" i="4"/>
  <c r="AF189" i="4"/>
  <c r="AE189" i="4"/>
  <c r="AD189" i="4"/>
  <c r="AC189" i="4"/>
  <c r="AB189" i="4"/>
  <c r="AA189" i="4"/>
  <c r="Z189" i="4"/>
  <c r="Y189" i="4"/>
  <c r="X189" i="4"/>
  <c r="W189" i="4"/>
  <c r="V189" i="4"/>
  <c r="U189" i="4"/>
  <c r="T189" i="4"/>
  <c r="S189" i="4"/>
  <c r="R189" i="4"/>
  <c r="Q189" i="4"/>
  <c r="P189" i="4"/>
  <c r="O189" i="4"/>
  <c r="N189" i="4"/>
  <c r="M189" i="4"/>
  <c r="L189" i="4"/>
  <c r="K189" i="4"/>
  <c r="J189" i="4"/>
  <c r="I189" i="4"/>
  <c r="H189" i="4"/>
  <c r="G189" i="4"/>
  <c r="F189" i="4"/>
  <c r="E189" i="4"/>
  <c r="D189" i="4"/>
  <c r="B189" i="4"/>
  <c r="BQ188" i="4"/>
  <c r="BP188" i="4"/>
  <c r="BO188" i="4"/>
  <c r="BN188" i="4"/>
  <c r="BM188" i="4"/>
  <c r="BL188" i="4"/>
  <c r="BK188" i="4"/>
  <c r="BJ188" i="4"/>
  <c r="BI188" i="4"/>
  <c r="BH188" i="4"/>
  <c r="BG188" i="4"/>
  <c r="BF188" i="4"/>
  <c r="BE188" i="4"/>
  <c r="BD188" i="4"/>
  <c r="BC188" i="4"/>
  <c r="BB188" i="4"/>
  <c r="BA188" i="4"/>
  <c r="AZ188" i="4"/>
  <c r="AY188" i="4"/>
  <c r="AX188" i="4"/>
  <c r="AW188" i="4"/>
  <c r="AV188" i="4"/>
  <c r="AU188" i="4"/>
  <c r="AT188" i="4"/>
  <c r="AS188" i="4"/>
  <c r="AR188" i="4"/>
  <c r="AQ188" i="4"/>
  <c r="AP188" i="4"/>
  <c r="AO188" i="4"/>
  <c r="AN188" i="4"/>
  <c r="AM188" i="4"/>
  <c r="AL188" i="4"/>
  <c r="AK188" i="4"/>
  <c r="AJ188" i="4"/>
  <c r="AI188" i="4"/>
  <c r="AH188" i="4"/>
  <c r="AG188" i="4"/>
  <c r="AF188" i="4"/>
  <c r="AE188" i="4"/>
  <c r="AD188" i="4"/>
  <c r="AC188" i="4"/>
  <c r="AB188" i="4"/>
  <c r="AA188" i="4"/>
  <c r="Z188" i="4"/>
  <c r="Y188" i="4"/>
  <c r="X188" i="4"/>
  <c r="W188" i="4"/>
  <c r="V188" i="4"/>
  <c r="U188" i="4"/>
  <c r="T188" i="4"/>
  <c r="S188" i="4"/>
  <c r="R188" i="4"/>
  <c r="Q188" i="4"/>
  <c r="P188" i="4"/>
  <c r="O188" i="4"/>
  <c r="N188" i="4"/>
  <c r="M188" i="4"/>
  <c r="L188" i="4"/>
  <c r="K188" i="4"/>
  <c r="J188" i="4"/>
  <c r="I188" i="4"/>
  <c r="H188" i="4"/>
  <c r="G188" i="4"/>
  <c r="F188" i="4"/>
  <c r="E188" i="4"/>
  <c r="D188" i="4"/>
  <c r="B188" i="4"/>
  <c r="BQ187" i="4"/>
  <c r="BP187" i="4"/>
  <c r="BO187" i="4"/>
  <c r="BN187" i="4"/>
  <c r="BM187" i="4"/>
  <c r="BL187" i="4"/>
  <c r="BK187" i="4"/>
  <c r="BJ187" i="4"/>
  <c r="BI187" i="4"/>
  <c r="BH187" i="4"/>
  <c r="BG187" i="4"/>
  <c r="BF187" i="4"/>
  <c r="BE187" i="4"/>
  <c r="BD187" i="4"/>
  <c r="BC187" i="4"/>
  <c r="BB187" i="4"/>
  <c r="BA187" i="4"/>
  <c r="AZ187" i="4"/>
  <c r="AY187" i="4"/>
  <c r="AX187" i="4"/>
  <c r="AW187" i="4"/>
  <c r="AV187" i="4"/>
  <c r="AU187" i="4"/>
  <c r="AT187" i="4"/>
  <c r="AS187" i="4"/>
  <c r="AR187" i="4"/>
  <c r="AQ187" i="4"/>
  <c r="AP187" i="4"/>
  <c r="AO187" i="4"/>
  <c r="AN187" i="4"/>
  <c r="AM187" i="4"/>
  <c r="AL187" i="4"/>
  <c r="AK187" i="4"/>
  <c r="AJ187" i="4"/>
  <c r="AI187" i="4"/>
  <c r="AH187" i="4"/>
  <c r="AG187" i="4"/>
  <c r="AF187" i="4"/>
  <c r="AE187" i="4"/>
  <c r="AD187" i="4"/>
  <c r="AC187" i="4"/>
  <c r="AB187" i="4"/>
  <c r="AA187" i="4"/>
  <c r="Z187" i="4"/>
  <c r="Y187" i="4"/>
  <c r="X187" i="4"/>
  <c r="W187" i="4"/>
  <c r="V187" i="4"/>
  <c r="U187" i="4"/>
  <c r="T187" i="4"/>
  <c r="S187" i="4"/>
  <c r="R187" i="4"/>
  <c r="Q187" i="4"/>
  <c r="P187" i="4"/>
  <c r="O187" i="4"/>
  <c r="N187" i="4"/>
  <c r="M187" i="4"/>
  <c r="L187" i="4"/>
  <c r="K187" i="4"/>
  <c r="J187" i="4"/>
  <c r="I187" i="4"/>
  <c r="H187" i="4"/>
  <c r="G187" i="4"/>
  <c r="F187" i="4"/>
  <c r="E187" i="4"/>
  <c r="D187" i="4"/>
  <c r="B187" i="4"/>
  <c r="BQ186" i="4"/>
  <c r="BP186" i="4"/>
  <c r="BO186" i="4"/>
  <c r="BN186" i="4"/>
  <c r="BM186" i="4"/>
  <c r="BL186" i="4"/>
  <c r="BK186" i="4"/>
  <c r="BJ186" i="4"/>
  <c r="BI186" i="4"/>
  <c r="BH186" i="4"/>
  <c r="BG186" i="4"/>
  <c r="BF186" i="4"/>
  <c r="BE186" i="4"/>
  <c r="BD186" i="4"/>
  <c r="BC186" i="4"/>
  <c r="BB186" i="4"/>
  <c r="BA186" i="4"/>
  <c r="AZ186" i="4"/>
  <c r="AY186" i="4"/>
  <c r="AX186" i="4"/>
  <c r="AW186" i="4"/>
  <c r="AV186" i="4"/>
  <c r="AU186" i="4"/>
  <c r="AT186" i="4"/>
  <c r="AS186" i="4"/>
  <c r="AR186" i="4"/>
  <c r="AQ186" i="4"/>
  <c r="AP186" i="4"/>
  <c r="AO186" i="4"/>
  <c r="AN186" i="4"/>
  <c r="AM186" i="4"/>
  <c r="AL186" i="4"/>
  <c r="AK186" i="4"/>
  <c r="AJ186" i="4"/>
  <c r="AI186" i="4"/>
  <c r="AH186" i="4"/>
  <c r="AG186" i="4"/>
  <c r="AF186" i="4"/>
  <c r="AE186" i="4"/>
  <c r="AD186" i="4"/>
  <c r="AC186" i="4"/>
  <c r="AB186" i="4"/>
  <c r="AA186" i="4"/>
  <c r="Z186" i="4"/>
  <c r="Y186" i="4"/>
  <c r="X186" i="4"/>
  <c r="W186" i="4"/>
  <c r="V186" i="4"/>
  <c r="U186" i="4"/>
  <c r="T186" i="4"/>
  <c r="S186" i="4"/>
  <c r="R186" i="4"/>
  <c r="Q186" i="4"/>
  <c r="P186" i="4"/>
  <c r="O186" i="4"/>
  <c r="N186" i="4"/>
  <c r="M186" i="4"/>
  <c r="L186" i="4"/>
  <c r="K186" i="4"/>
  <c r="J186" i="4"/>
  <c r="I186" i="4"/>
  <c r="H186" i="4"/>
  <c r="G186" i="4"/>
  <c r="F186" i="4"/>
  <c r="E186" i="4"/>
  <c r="D186" i="4"/>
  <c r="B186" i="4"/>
  <c r="BQ185" i="4"/>
  <c r="BP185" i="4"/>
  <c r="BO185" i="4"/>
  <c r="BN185" i="4"/>
  <c r="BM185" i="4"/>
  <c r="BL185" i="4"/>
  <c r="BK185" i="4"/>
  <c r="BJ185" i="4"/>
  <c r="BI185" i="4"/>
  <c r="BH185" i="4"/>
  <c r="BG185" i="4"/>
  <c r="BF185" i="4"/>
  <c r="BE185" i="4"/>
  <c r="BD185" i="4"/>
  <c r="BC185" i="4"/>
  <c r="BB185" i="4"/>
  <c r="BA185" i="4"/>
  <c r="AZ185" i="4"/>
  <c r="AY185" i="4"/>
  <c r="AX185" i="4"/>
  <c r="AW185" i="4"/>
  <c r="AV185" i="4"/>
  <c r="AU185" i="4"/>
  <c r="AT185" i="4"/>
  <c r="AS185" i="4"/>
  <c r="AR185" i="4"/>
  <c r="AQ185" i="4"/>
  <c r="AP185" i="4"/>
  <c r="AO185" i="4"/>
  <c r="AN185" i="4"/>
  <c r="AM185" i="4"/>
  <c r="AL185" i="4"/>
  <c r="AK185" i="4"/>
  <c r="AJ185" i="4"/>
  <c r="AI185" i="4"/>
  <c r="AH185" i="4"/>
  <c r="AG185" i="4"/>
  <c r="AF185" i="4"/>
  <c r="AE185" i="4"/>
  <c r="AD185" i="4"/>
  <c r="AC185" i="4"/>
  <c r="AB185" i="4"/>
  <c r="AA185" i="4"/>
  <c r="Z185" i="4"/>
  <c r="Y185" i="4"/>
  <c r="X185" i="4"/>
  <c r="W185" i="4"/>
  <c r="V185" i="4"/>
  <c r="U185" i="4"/>
  <c r="T185" i="4"/>
  <c r="S185" i="4"/>
  <c r="R185" i="4"/>
  <c r="Q185" i="4"/>
  <c r="P185" i="4"/>
  <c r="O185" i="4"/>
  <c r="N185" i="4"/>
  <c r="M185" i="4"/>
  <c r="L185" i="4"/>
  <c r="K185" i="4"/>
  <c r="J185" i="4"/>
  <c r="I185" i="4"/>
  <c r="H185" i="4"/>
  <c r="G185" i="4"/>
  <c r="F185" i="4"/>
  <c r="E185" i="4"/>
  <c r="D185" i="4"/>
  <c r="B185" i="4"/>
  <c r="BQ184" i="4"/>
  <c r="BP184" i="4"/>
  <c r="BO184" i="4"/>
  <c r="BN184" i="4"/>
  <c r="BM184" i="4"/>
  <c r="BL184" i="4"/>
  <c r="BK184" i="4"/>
  <c r="BJ184" i="4"/>
  <c r="BI184" i="4"/>
  <c r="BH184" i="4"/>
  <c r="BG184" i="4"/>
  <c r="BF184" i="4"/>
  <c r="BE184" i="4"/>
  <c r="BD184" i="4"/>
  <c r="BC184" i="4"/>
  <c r="BB184" i="4"/>
  <c r="BA184" i="4"/>
  <c r="AZ184" i="4"/>
  <c r="AY184" i="4"/>
  <c r="AX184" i="4"/>
  <c r="AW184" i="4"/>
  <c r="AV184" i="4"/>
  <c r="AU184" i="4"/>
  <c r="AT184" i="4"/>
  <c r="AS184" i="4"/>
  <c r="AR184" i="4"/>
  <c r="AQ184" i="4"/>
  <c r="AP184" i="4"/>
  <c r="AO184" i="4"/>
  <c r="AN184" i="4"/>
  <c r="AM184" i="4"/>
  <c r="AL184" i="4"/>
  <c r="AK184" i="4"/>
  <c r="AJ184" i="4"/>
  <c r="AI184" i="4"/>
  <c r="AH184" i="4"/>
  <c r="AG184" i="4"/>
  <c r="AF184" i="4"/>
  <c r="AE184" i="4"/>
  <c r="AD184" i="4"/>
  <c r="AC184" i="4"/>
  <c r="AB184" i="4"/>
  <c r="AA184" i="4"/>
  <c r="Z184" i="4"/>
  <c r="Y184" i="4"/>
  <c r="X184" i="4"/>
  <c r="W184" i="4"/>
  <c r="V184" i="4"/>
  <c r="U184" i="4"/>
  <c r="T184" i="4"/>
  <c r="S184" i="4"/>
  <c r="R184" i="4"/>
  <c r="Q184" i="4"/>
  <c r="P184" i="4"/>
  <c r="O184" i="4"/>
  <c r="N184" i="4"/>
  <c r="M184" i="4"/>
  <c r="L184" i="4"/>
  <c r="K184" i="4"/>
  <c r="J184" i="4"/>
  <c r="I184" i="4"/>
  <c r="H184" i="4"/>
  <c r="G184" i="4"/>
  <c r="F184" i="4"/>
  <c r="E184" i="4"/>
  <c r="D184" i="4"/>
  <c r="B184" i="4"/>
  <c r="BQ183" i="4"/>
  <c r="BP183" i="4"/>
  <c r="BO183" i="4"/>
  <c r="BN183" i="4"/>
  <c r="BM183" i="4"/>
  <c r="BL183" i="4"/>
  <c r="BK183" i="4"/>
  <c r="BJ183" i="4"/>
  <c r="BI183" i="4"/>
  <c r="BH183" i="4"/>
  <c r="BG183" i="4"/>
  <c r="BF183" i="4"/>
  <c r="BE183" i="4"/>
  <c r="BD183" i="4"/>
  <c r="BC183" i="4"/>
  <c r="BB183" i="4"/>
  <c r="BA183" i="4"/>
  <c r="AZ183" i="4"/>
  <c r="AY183" i="4"/>
  <c r="AX183" i="4"/>
  <c r="AW183" i="4"/>
  <c r="AV183" i="4"/>
  <c r="AU183" i="4"/>
  <c r="AT183" i="4"/>
  <c r="AS183" i="4"/>
  <c r="AR183" i="4"/>
  <c r="AQ183" i="4"/>
  <c r="AP183" i="4"/>
  <c r="AO183" i="4"/>
  <c r="AN183" i="4"/>
  <c r="AM183" i="4"/>
  <c r="AL183" i="4"/>
  <c r="AK183" i="4"/>
  <c r="AJ183" i="4"/>
  <c r="AI183" i="4"/>
  <c r="AH183" i="4"/>
  <c r="AG183" i="4"/>
  <c r="AF183" i="4"/>
  <c r="AE183" i="4"/>
  <c r="AD183" i="4"/>
  <c r="AC183" i="4"/>
  <c r="AB183" i="4"/>
  <c r="AA183" i="4"/>
  <c r="Z183" i="4"/>
  <c r="Y183" i="4"/>
  <c r="X183" i="4"/>
  <c r="W183" i="4"/>
  <c r="V183" i="4"/>
  <c r="U183" i="4"/>
  <c r="T183" i="4"/>
  <c r="S183" i="4"/>
  <c r="R183" i="4"/>
  <c r="Q183" i="4"/>
  <c r="P183" i="4"/>
  <c r="O183" i="4"/>
  <c r="N183" i="4"/>
  <c r="M183" i="4"/>
  <c r="L183" i="4"/>
  <c r="K183" i="4"/>
  <c r="J183" i="4"/>
  <c r="I183" i="4"/>
  <c r="H183" i="4"/>
  <c r="G183" i="4"/>
  <c r="F183" i="4"/>
  <c r="E183" i="4"/>
  <c r="D183" i="4"/>
  <c r="B183" i="4"/>
  <c r="BQ182" i="4"/>
  <c r="BP182" i="4"/>
  <c r="BO182" i="4"/>
  <c r="BN182" i="4"/>
  <c r="BM182" i="4"/>
  <c r="BL182" i="4"/>
  <c r="BK182" i="4"/>
  <c r="BJ182" i="4"/>
  <c r="BI182" i="4"/>
  <c r="BH182" i="4"/>
  <c r="BG182" i="4"/>
  <c r="BF182" i="4"/>
  <c r="BE182" i="4"/>
  <c r="BD182" i="4"/>
  <c r="BC182" i="4"/>
  <c r="BB182" i="4"/>
  <c r="BA182" i="4"/>
  <c r="AZ182" i="4"/>
  <c r="AY182" i="4"/>
  <c r="AX182" i="4"/>
  <c r="AW182" i="4"/>
  <c r="AV182" i="4"/>
  <c r="AU182" i="4"/>
  <c r="AT182" i="4"/>
  <c r="AS182" i="4"/>
  <c r="AR182" i="4"/>
  <c r="AQ182" i="4"/>
  <c r="AP182" i="4"/>
  <c r="AO182" i="4"/>
  <c r="AN182" i="4"/>
  <c r="AM182" i="4"/>
  <c r="AL182" i="4"/>
  <c r="AK182" i="4"/>
  <c r="AJ182" i="4"/>
  <c r="AI182" i="4"/>
  <c r="AH182" i="4"/>
  <c r="AG182" i="4"/>
  <c r="AF182" i="4"/>
  <c r="AE182" i="4"/>
  <c r="AD182" i="4"/>
  <c r="AC182" i="4"/>
  <c r="AB182" i="4"/>
  <c r="AA182" i="4"/>
  <c r="Z182" i="4"/>
  <c r="Y182" i="4"/>
  <c r="X182" i="4"/>
  <c r="W182" i="4"/>
  <c r="V182" i="4"/>
  <c r="U182" i="4"/>
  <c r="T182" i="4"/>
  <c r="S182" i="4"/>
  <c r="R182" i="4"/>
  <c r="Q182" i="4"/>
  <c r="P182" i="4"/>
  <c r="O182" i="4"/>
  <c r="N182" i="4"/>
  <c r="M182" i="4"/>
  <c r="L182" i="4"/>
  <c r="K182" i="4"/>
  <c r="J182" i="4"/>
  <c r="I182" i="4"/>
  <c r="H182" i="4"/>
  <c r="G182" i="4"/>
  <c r="F182" i="4"/>
  <c r="E182" i="4"/>
  <c r="D182" i="4"/>
  <c r="B182" i="4"/>
  <c r="BQ181" i="4"/>
  <c r="BP181" i="4"/>
  <c r="BO181" i="4"/>
  <c r="BN181" i="4"/>
  <c r="BM181" i="4"/>
  <c r="BL181" i="4"/>
  <c r="BK181" i="4"/>
  <c r="BJ181" i="4"/>
  <c r="BI181" i="4"/>
  <c r="BH181" i="4"/>
  <c r="BG181" i="4"/>
  <c r="BF181" i="4"/>
  <c r="BE181" i="4"/>
  <c r="BD181" i="4"/>
  <c r="BC181" i="4"/>
  <c r="BB181" i="4"/>
  <c r="BA181" i="4"/>
  <c r="AZ181" i="4"/>
  <c r="AY181" i="4"/>
  <c r="AX181" i="4"/>
  <c r="AW181" i="4"/>
  <c r="AV181" i="4"/>
  <c r="AU181" i="4"/>
  <c r="AT181" i="4"/>
  <c r="AS181" i="4"/>
  <c r="AR181" i="4"/>
  <c r="AQ181" i="4"/>
  <c r="AP181" i="4"/>
  <c r="AO181" i="4"/>
  <c r="AN181" i="4"/>
  <c r="AM181" i="4"/>
  <c r="AL181" i="4"/>
  <c r="AK181" i="4"/>
  <c r="AJ181" i="4"/>
  <c r="AI181" i="4"/>
  <c r="AH181" i="4"/>
  <c r="AG181" i="4"/>
  <c r="AF181" i="4"/>
  <c r="AE181" i="4"/>
  <c r="AD181" i="4"/>
  <c r="AC181" i="4"/>
  <c r="AB181" i="4"/>
  <c r="AA181" i="4"/>
  <c r="Z181" i="4"/>
  <c r="Y181" i="4"/>
  <c r="X181" i="4"/>
  <c r="W181" i="4"/>
  <c r="V181" i="4"/>
  <c r="U181" i="4"/>
  <c r="T181" i="4"/>
  <c r="S181" i="4"/>
  <c r="R181" i="4"/>
  <c r="Q181" i="4"/>
  <c r="P181" i="4"/>
  <c r="O181" i="4"/>
  <c r="N181" i="4"/>
  <c r="M181" i="4"/>
  <c r="L181" i="4"/>
  <c r="K181" i="4"/>
  <c r="J181" i="4"/>
  <c r="I181" i="4"/>
  <c r="H181" i="4"/>
  <c r="G181" i="4"/>
  <c r="F181" i="4"/>
  <c r="E181" i="4"/>
  <c r="D181" i="4"/>
  <c r="B181" i="4"/>
  <c r="BQ180" i="4"/>
  <c r="BP180" i="4"/>
  <c r="BO180" i="4"/>
  <c r="BN180" i="4"/>
  <c r="BM180" i="4"/>
  <c r="BL180" i="4"/>
  <c r="BK180" i="4"/>
  <c r="BJ180" i="4"/>
  <c r="BI180" i="4"/>
  <c r="BH180" i="4"/>
  <c r="BG180" i="4"/>
  <c r="BF180" i="4"/>
  <c r="BE180" i="4"/>
  <c r="BD180" i="4"/>
  <c r="BC180" i="4"/>
  <c r="BB180" i="4"/>
  <c r="BA180" i="4"/>
  <c r="AZ180" i="4"/>
  <c r="AY180" i="4"/>
  <c r="AX180" i="4"/>
  <c r="AW180" i="4"/>
  <c r="AV180" i="4"/>
  <c r="AU180" i="4"/>
  <c r="AT180" i="4"/>
  <c r="AS180" i="4"/>
  <c r="AR180" i="4"/>
  <c r="AQ180" i="4"/>
  <c r="AP180" i="4"/>
  <c r="AO180" i="4"/>
  <c r="AN180" i="4"/>
  <c r="AM180" i="4"/>
  <c r="AL180" i="4"/>
  <c r="AK180" i="4"/>
  <c r="AJ180" i="4"/>
  <c r="AI180" i="4"/>
  <c r="AH180" i="4"/>
  <c r="AG180" i="4"/>
  <c r="AF180" i="4"/>
  <c r="AE180" i="4"/>
  <c r="AD180" i="4"/>
  <c r="AC180" i="4"/>
  <c r="AB180" i="4"/>
  <c r="AA180" i="4"/>
  <c r="Z180" i="4"/>
  <c r="Y180" i="4"/>
  <c r="X180" i="4"/>
  <c r="W180" i="4"/>
  <c r="V180" i="4"/>
  <c r="U180" i="4"/>
  <c r="T180" i="4"/>
  <c r="S180" i="4"/>
  <c r="R180" i="4"/>
  <c r="Q180" i="4"/>
  <c r="P180" i="4"/>
  <c r="O180" i="4"/>
  <c r="N180" i="4"/>
  <c r="M180" i="4"/>
  <c r="L180" i="4"/>
  <c r="K180" i="4"/>
  <c r="J180" i="4"/>
  <c r="I180" i="4"/>
  <c r="H180" i="4"/>
  <c r="G180" i="4"/>
  <c r="F180" i="4"/>
  <c r="E180" i="4"/>
  <c r="D180" i="4"/>
  <c r="B180" i="4"/>
  <c r="BQ179" i="4"/>
  <c r="BP179" i="4"/>
  <c r="BO179" i="4"/>
  <c r="BN179" i="4"/>
  <c r="BM179" i="4"/>
  <c r="BL179" i="4"/>
  <c r="BK179" i="4"/>
  <c r="BJ179" i="4"/>
  <c r="BI179" i="4"/>
  <c r="BH179" i="4"/>
  <c r="BG179" i="4"/>
  <c r="BF179" i="4"/>
  <c r="BE179" i="4"/>
  <c r="BD179" i="4"/>
  <c r="BC179" i="4"/>
  <c r="BB179" i="4"/>
  <c r="BA179" i="4"/>
  <c r="AZ179" i="4"/>
  <c r="AY179" i="4"/>
  <c r="AX179" i="4"/>
  <c r="AW179" i="4"/>
  <c r="AV179" i="4"/>
  <c r="AU179" i="4"/>
  <c r="AT179" i="4"/>
  <c r="AS179" i="4"/>
  <c r="AR179" i="4"/>
  <c r="AQ179" i="4"/>
  <c r="AP179" i="4"/>
  <c r="AO179" i="4"/>
  <c r="AN179" i="4"/>
  <c r="AM179" i="4"/>
  <c r="AL179" i="4"/>
  <c r="AK179" i="4"/>
  <c r="AJ179" i="4"/>
  <c r="AI179" i="4"/>
  <c r="AH179" i="4"/>
  <c r="AG179" i="4"/>
  <c r="AF179" i="4"/>
  <c r="AE179" i="4"/>
  <c r="AD179" i="4"/>
  <c r="AC179" i="4"/>
  <c r="AB179" i="4"/>
  <c r="AA179" i="4"/>
  <c r="Z179" i="4"/>
  <c r="Y179" i="4"/>
  <c r="X179" i="4"/>
  <c r="W179" i="4"/>
  <c r="V179" i="4"/>
  <c r="U179" i="4"/>
  <c r="T179" i="4"/>
  <c r="S179" i="4"/>
  <c r="R179" i="4"/>
  <c r="Q179" i="4"/>
  <c r="P179" i="4"/>
  <c r="O179" i="4"/>
  <c r="N179" i="4"/>
  <c r="M179" i="4"/>
  <c r="L179" i="4"/>
  <c r="K179" i="4"/>
  <c r="J179" i="4"/>
  <c r="I179" i="4"/>
  <c r="H179" i="4"/>
  <c r="G179" i="4"/>
  <c r="F179" i="4"/>
  <c r="E179" i="4"/>
  <c r="D179" i="4"/>
  <c r="B179" i="4"/>
  <c r="BQ178" i="4"/>
  <c r="BP178" i="4"/>
  <c r="BO178" i="4"/>
  <c r="BN178" i="4"/>
  <c r="BM178" i="4"/>
  <c r="BL178" i="4"/>
  <c r="BK178" i="4"/>
  <c r="BJ178" i="4"/>
  <c r="BI178" i="4"/>
  <c r="BH178" i="4"/>
  <c r="BG178" i="4"/>
  <c r="BF178" i="4"/>
  <c r="BE178" i="4"/>
  <c r="BD178" i="4"/>
  <c r="BC178" i="4"/>
  <c r="BB178" i="4"/>
  <c r="BA178" i="4"/>
  <c r="AZ178" i="4"/>
  <c r="AY178" i="4"/>
  <c r="AX178" i="4"/>
  <c r="AW178" i="4"/>
  <c r="AV178" i="4"/>
  <c r="AU178" i="4"/>
  <c r="AT178" i="4"/>
  <c r="AS178" i="4"/>
  <c r="AR178" i="4"/>
  <c r="AQ178" i="4"/>
  <c r="AP178" i="4"/>
  <c r="AO178" i="4"/>
  <c r="AN178" i="4"/>
  <c r="AM178" i="4"/>
  <c r="AL178" i="4"/>
  <c r="AK178" i="4"/>
  <c r="AJ178" i="4"/>
  <c r="AI178" i="4"/>
  <c r="AH178" i="4"/>
  <c r="AG178" i="4"/>
  <c r="AF178" i="4"/>
  <c r="AE178" i="4"/>
  <c r="AD178" i="4"/>
  <c r="AC178" i="4"/>
  <c r="AB178" i="4"/>
  <c r="AA178" i="4"/>
  <c r="Z178" i="4"/>
  <c r="Y178" i="4"/>
  <c r="X178" i="4"/>
  <c r="W178" i="4"/>
  <c r="V178" i="4"/>
  <c r="U178" i="4"/>
  <c r="T178" i="4"/>
  <c r="S178" i="4"/>
  <c r="R178" i="4"/>
  <c r="Q178" i="4"/>
  <c r="P178" i="4"/>
  <c r="O178" i="4"/>
  <c r="N178" i="4"/>
  <c r="M178" i="4"/>
  <c r="L178" i="4"/>
  <c r="K178" i="4"/>
  <c r="J178" i="4"/>
  <c r="I178" i="4"/>
  <c r="H178" i="4"/>
  <c r="G178" i="4"/>
  <c r="F178" i="4"/>
  <c r="E178" i="4"/>
  <c r="D178" i="4"/>
  <c r="B178" i="4"/>
  <c r="BQ177" i="4"/>
  <c r="BP177" i="4"/>
  <c r="BO177" i="4"/>
  <c r="BN177" i="4"/>
  <c r="BM177" i="4"/>
  <c r="BL177" i="4"/>
  <c r="BK177" i="4"/>
  <c r="BJ177" i="4"/>
  <c r="BI177" i="4"/>
  <c r="BH177" i="4"/>
  <c r="BG177" i="4"/>
  <c r="BF177" i="4"/>
  <c r="BE177" i="4"/>
  <c r="BD177" i="4"/>
  <c r="BC177" i="4"/>
  <c r="BB177" i="4"/>
  <c r="BA177" i="4"/>
  <c r="AZ177" i="4"/>
  <c r="AY177" i="4"/>
  <c r="AX177" i="4"/>
  <c r="AW177" i="4"/>
  <c r="AV177" i="4"/>
  <c r="AU177" i="4"/>
  <c r="AT177" i="4"/>
  <c r="AS177" i="4"/>
  <c r="AR177" i="4"/>
  <c r="AQ177" i="4"/>
  <c r="AP177" i="4"/>
  <c r="AO177" i="4"/>
  <c r="AN177" i="4"/>
  <c r="AM177" i="4"/>
  <c r="AL177" i="4"/>
  <c r="AK177" i="4"/>
  <c r="AJ177" i="4"/>
  <c r="AI177" i="4"/>
  <c r="AH177" i="4"/>
  <c r="AG177" i="4"/>
  <c r="AF177" i="4"/>
  <c r="AE177" i="4"/>
  <c r="AD177" i="4"/>
  <c r="AC177" i="4"/>
  <c r="AB177" i="4"/>
  <c r="AA177" i="4"/>
  <c r="Z177" i="4"/>
  <c r="Y177" i="4"/>
  <c r="X177" i="4"/>
  <c r="W177" i="4"/>
  <c r="V177" i="4"/>
  <c r="U177" i="4"/>
  <c r="T177" i="4"/>
  <c r="S177" i="4"/>
  <c r="R177" i="4"/>
  <c r="Q177" i="4"/>
  <c r="P177" i="4"/>
  <c r="O177" i="4"/>
  <c r="N177" i="4"/>
  <c r="M177" i="4"/>
  <c r="L177" i="4"/>
  <c r="K177" i="4"/>
  <c r="J177" i="4"/>
  <c r="I177" i="4"/>
  <c r="H177" i="4"/>
  <c r="G177" i="4"/>
  <c r="F177" i="4"/>
  <c r="E177" i="4"/>
  <c r="D177" i="4"/>
  <c r="B177" i="4"/>
  <c r="BQ176" i="4"/>
  <c r="BP176" i="4"/>
  <c r="BO176" i="4"/>
  <c r="BN176" i="4"/>
  <c r="BM176" i="4"/>
  <c r="BL176" i="4"/>
  <c r="BK176" i="4"/>
  <c r="BJ176" i="4"/>
  <c r="BI176" i="4"/>
  <c r="BH176" i="4"/>
  <c r="BG176" i="4"/>
  <c r="BF176" i="4"/>
  <c r="BE176" i="4"/>
  <c r="BD176" i="4"/>
  <c r="BC176" i="4"/>
  <c r="BB176" i="4"/>
  <c r="BA176" i="4"/>
  <c r="AZ176" i="4"/>
  <c r="AY176" i="4"/>
  <c r="AX176" i="4"/>
  <c r="AW176" i="4"/>
  <c r="AV176" i="4"/>
  <c r="AU176" i="4"/>
  <c r="AT176" i="4"/>
  <c r="AS176" i="4"/>
  <c r="AR176" i="4"/>
  <c r="AQ176" i="4"/>
  <c r="AP176" i="4"/>
  <c r="AO176" i="4"/>
  <c r="AN176" i="4"/>
  <c r="AM176" i="4"/>
  <c r="AL176" i="4"/>
  <c r="AK176" i="4"/>
  <c r="AJ176" i="4"/>
  <c r="AI176" i="4"/>
  <c r="AH176" i="4"/>
  <c r="AG176" i="4"/>
  <c r="AF176" i="4"/>
  <c r="AE176" i="4"/>
  <c r="AD176" i="4"/>
  <c r="AC176" i="4"/>
  <c r="AB176" i="4"/>
  <c r="AA176" i="4"/>
  <c r="Z176" i="4"/>
  <c r="Y176" i="4"/>
  <c r="X176" i="4"/>
  <c r="W176" i="4"/>
  <c r="V176" i="4"/>
  <c r="U176" i="4"/>
  <c r="T176" i="4"/>
  <c r="S176" i="4"/>
  <c r="R176" i="4"/>
  <c r="Q176" i="4"/>
  <c r="P176" i="4"/>
  <c r="O176" i="4"/>
  <c r="N176" i="4"/>
  <c r="M176" i="4"/>
  <c r="L176" i="4"/>
  <c r="K176" i="4"/>
  <c r="J176" i="4"/>
  <c r="I176" i="4"/>
  <c r="H176" i="4"/>
  <c r="G176" i="4"/>
  <c r="F176" i="4"/>
  <c r="E176" i="4"/>
  <c r="D176" i="4"/>
  <c r="B176" i="4"/>
  <c r="BQ175" i="4"/>
  <c r="BP175" i="4"/>
  <c r="BO175" i="4"/>
  <c r="BN175" i="4"/>
  <c r="BM175" i="4"/>
  <c r="BL175" i="4"/>
  <c r="BK175" i="4"/>
  <c r="BJ175" i="4"/>
  <c r="BI175" i="4"/>
  <c r="BH175" i="4"/>
  <c r="BG175" i="4"/>
  <c r="BF175" i="4"/>
  <c r="BE175" i="4"/>
  <c r="BD175" i="4"/>
  <c r="BC175" i="4"/>
  <c r="BB175" i="4"/>
  <c r="BA175" i="4"/>
  <c r="AZ175" i="4"/>
  <c r="AY175" i="4"/>
  <c r="AX175" i="4"/>
  <c r="AW175" i="4"/>
  <c r="AV175" i="4"/>
  <c r="AU175" i="4"/>
  <c r="AT175" i="4"/>
  <c r="AS175" i="4"/>
  <c r="AR175" i="4"/>
  <c r="AQ175" i="4"/>
  <c r="AP175" i="4"/>
  <c r="AO175" i="4"/>
  <c r="AN175" i="4"/>
  <c r="AM175" i="4"/>
  <c r="AL175" i="4"/>
  <c r="AK175" i="4"/>
  <c r="AJ175" i="4"/>
  <c r="AI175" i="4"/>
  <c r="AH175" i="4"/>
  <c r="AG175" i="4"/>
  <c r="AF175" i="4"/>
  <c r="AE175" i="4"/>
  <c r="AD175" i="4"/>
  <c r="AC175" i="4"/>
  <c r="AB175" i="4"/>
  <c r="AA175" i="4"/>
  <c r="Z175" i="4"/>
  <c r="Y175" i="4"/>
  <c r="X175" i="4"/>
  <c r="W175" i="4"/>
  <c r="V175" i="4"/>
  <c r="U175" i="4"/>
  <c r="T175" i="4"/>
  <c r="S175" i="4"/>
  <c r="R175" i="4"/>
  <c r="Q175" i="4"/>
  <c r="P175" i="4"/>
  <c r="O175" i="4"/>
  <c r="N175" i="4"/>
  <c r="M175" i="4"/>
  <c r="L175" i="4"/>
  <c r="K175" i="4"/>
  <c r="J175" i="4"/>
  <c r="I175" i="4"/>
  <c r="H175" i="4"/>
  <c r="G175" i="4"/>
  <c r="F175" i="4"/>
  <c r="E175" i="4"/>
  <c r="D175" i="4"/>
  <c r="B175" i="4"/>
  <c r="BQ174" i="4"/>
  <c r="BP174" i="4"/>
  <c r="BO174" i="4"/>
  <c r="BN174" i="4"/>
  <c r="BM174" i="4"/>
  <c r="BL174" i="4"/>
  <c r="BK174" i="4"/>
  <c r="BJ174" i="4"/>
  <c r="BI174" i="4"/>
  <c r="BH174" i="4"/>
  <c r="BG174" i="4"/>
  <c r="BF174" i="4"/>
  <c r="BE174" i="4"/>
  <c r="BD174" i="4"/>
  <c r="BC174" i="4"/>
  <c r="BB174" i="4"/>
  <c r="BA174" i="4"/>
  <c r="AZ174" i="4"/>
  <c r="AY174" i="4"/>
  <c r="AX174" i="4"/>
  <c r="AW174" i="4"/>
  <c r="AV174" i="4"/>
  <c r="AU174" i="4"/>
  <c r="AT174" i="4"/>
  <c r="AS174" i="4"/>
  <c r="AR174" i="4"/>
  <c r="AQ174" i="4"/>
  <c r="AP174" i="4"/>
  <c r="AO174" i="4"/>
  <c r="AN174" i="4"/>
  <c r="AM174" i="4"/>
  <c r="AL174" i="4"/>
  <c r="AK174" i="4"/>
  <c r="AJ174" i="4"/>
  <c r="AI174" i="4"/>
  <c r="AH174" i="4"/>
  <c r="AG174" i="4"/>
  <c r="AF174" i="4"/>
  <c r="AE174" i="4"/>
  <c r="AD174" i="4"/>
  <c r="AC174" i="4"/>
  <c r="AB174" i="4"/>
  <c r="AA174" i="4"/>
  <c r="Z174" i="4"/>
  <c r="Y174" i="4"/>
  <c r="X174" i="4"/>
  <c r="W174" i="4"/>
  <c r="V174" i="4"/>
  <c r="U174" i="4"/>
  <c r="T174" i="4"/>
  <c r="S174" i="4"/>
  <c r="R174" i="4"/>
  <c r="Q174" i="4"/>
  <c r="P174" i="4"/>
  <c r="O174" i="4"/>
  <c r="N174" i="4"/>
  <c r="M174" i="4"/>
  <c r="L174" i="4"/>
  <c r="K174" i="4"/>
  <c r="J174" i="4"/>
  <c r="I174" i="4"/>
  <c r="H174" i="4"/>
  <c r="G174" i="4"/>
  <c r="F174" i="4"/>
  <c r="E174" i="4"/>
  <c r="D174" i="4"/>
  <c r="B174" i="4"/>
  <c r="BQ173" i="4"/>
  <c r="BP173" i="4"/>
  <c r="BO173" i="4"/>
  <c r="BN173" i="4"/>
  <c r="BM173" i="4"/>
  <c r="BL173" i="4"/>
  <c r="BK173" i="4"/>
  <c r="BJ173" i="4"/>
  <c r="BI173" i="4"/>
  <c r="BH173" i="4"/>
  <c r="BG173" i="4"/>
  <c r="BF173" i="4"/>
  <c r="BE173" i="4"/>
  <c r="BD173" i="4"/>
  <c r="BC173" i="4"/>
  <c r="BB173" i="4"/>
  <c r="BA173" i="4"/>
  <c r="AZ173" i="4"/>
  <c r="AY173" i="4"/>
  <c r="AX173" i="4"/>
  <c r="AW173" i="4"/>
  <c r="AV173" i="4"/>
  <c r="AU173" i="4"/>
  <c r="AT173" i="4"/>
  <c r="AS173" i="4"/>
  <c r="AR173" i="4"/>
  <c r="AQ173" i="4"/>
  <c r="AP173" i="4"/>
  <c r="AO173" i="4"/>
  <c r="AN173" i="4"/>
  <c r="AM173" i="4"/>
  <c r="AL173" i="4"/>
  <c r="AK173" i="4"/>
  <c r="AJ173" i="4"/>
  <c r="AI173" i="4"/>
  <c r="AH173" i="4"/>
  <c r="AG173" i="4"/>
  <c r="AF173" i="4"/>
  <c r="AE173" i="4"/>
  <c r="AD173" i="4"/>
  <c r="AC173" i="4"/>
  <c r="AB173" i="4"/>
  <c r="AA173" i="4"/>
  <c r="Z173" i="4"/>
  <c r="Y173" i="4"/>
  <c r="X173" i="4"/>
  <c r="W173" i="4"/>
  <c r="V173" i="4"/>
  <c r="U173" i="4"/>
  <c r="T173" i="4"/>
  <c r="S173" i="4"/>
  <c r="R173" i="4"/>
  <c r="Q173" i="4"/>
  <c r="P173" i="4"/>
  <c r="O173" i="4"/>
  <c r="N173" i="4"/>
  <c r="M173" i="4"/>
  <c r="L173" i="4"/>
  <c r="K173" i="4"/>
  <c r="J173" i="4"/>
  <c r="I173" i="4"/>
  <c r="H173" i="4"/>
  <c r="G173" i="4"/>
  <c r="F173" i="4"/>
  <c r="E173" i="4"/>
  <c r="D173" i="4"/>
  <c r="B173" i="4"/>
  <c r="BQ172" i="4"/>
  <c r="BP172" i="4"/>
  <c r="BO172" i="4"/>
  <c r="BN172" i="4"/>
  <c r="BM172" i="4"/>
  <c r="BL172" i="4"/>
  <c r="BK172" i="4"/>
  <c r="BJ172" i="4"/>
  <c r="BI172" i="4"/>
  <c r="BH172" i="4"/>
  <c r="BG172" i="4"/>
  <c r="BF172" i="4"/>
  <c r="BE172" i="4"/>
  <c r="BD172" i="4"/>
  <c r="BC172" i="4"/>
  <c r="BB172" i="4"/>
  <c r="BA172" i="4"/>
  <c r="AZ172" i="4"/>
  <c r="AY172" i="4"/>
  <c r="AX172" i="4"/>
  <c r="AW172" i="4"/>
  <c r="AV172" i="4"/>
  <c r="AU172" i="4"/>
  <c r="AT172" i="4"/>
  <c r="AS172" i="4"/>
  <c r="AR172" i="4"/>
  <c r="AQ172" i="4"/>
  <c r="AP172" i="4"/>
  <c r="AO172" i="4"/>
  <c r="AN172" i="4"/>
  <c r="AM172" i="4"/>
  <c r="AL172" i="4"/>
  <c r="AK172" i="4"/>
  <c r="AJ172" i="4"/>
  <c r="AI172" i="4"/>
  <c r="AH172" i="4"/>
  <c r="AG172" i="4"/>
  <c r="AF172" i="4"/>
  <c r="AE172" i="4"/>
  <c r="AD172" i="4"/>
  <c r="AC172" i="4"/>
  <c r="AB172" i="4"/>
  <c r="AA172" i="4"/>
  <c r="Z172" i="4"/>
  <c r="Y172" i="4"/>
  <c r="X172" i="4"/>
  <c r="W172" i="4"/>
  <c r="V172" i="4"/>
  <c r="U172" i="4"/>
  <c r="T172" i="4"/>
  <c r="S172" i="4"/>
  <c r="R172" i="4"/>
  <c r="Q172" i="4"/>
  <c r="P172" i="4"/>
  <c r="O172" i="4"/>
  <c r="N172" i="4"/>
  <c r="M172" i="4"/>
  <c r="L172" i="4"/>
  <c r="K172" i="4"/>
  <c r="J172" i="4"/>
  <c r="I172" i="4"/>
  <c r="H172" i="4"/>
  <c r="G172" i="4"/>
  <c r="F172" i="4"/>
  <c r="E172" i="4"/>
  <c r="D172" i="4"/>
  <c r="B172" i="4"/>
  <c r="BQ171" i="4"/>
  <c r="BP171" i="4"/>
  <c r="BO171" i="4"/>
  <c r="BN171" i="4"/>
  <c r="BM171" i="4"/>
  <c r="BL171" i="4"/>
  <c r="BK171" i="4"/>
  <c r="BJ171" i="4"/>
  <c r="BI171" i="4"/>
  <c r="BH171" i="4"/>
  <c r="BG171" i="4"/>
  <c r="BF171" i="4"/>
  <c r="BE171" i="4"/>
  <c r="BD171" i="4"/>
  <c r="BC171" i="4"/>
  <c r="BB171" i="4"/>
  <c r="BA171" i="4"/>
  <c r="AZ171" i="4"/>
  <c r="AY171" i="4"/>
  <c r="AX171" i="4"/>
  <c r="AW171" i="4"/>
  <c r="AV171" i="4"/>
  <c r="AU171" i="4"/>
  <c r="AT171" i="4"/>
  <c r="AS171" i="4"/>
  <c r="AR171" i="4"/>
  <c r="AQ171" i="4"/>
  <c r="AP171" i="4"/>
  <c r="AO171" i="4"/>
  <c r="AN171" i="4"/>
  <c r="AM171" i="4"/>
  <c r="AL171" i="4"/>
  <c r="AK171" i="4"/>
  <c r="AJ171" i="4"/>
  <c r="AI171" i="4"/>
  <c r="AH171" i="4"/>
  <c r="AG171" i="4"/>
  <c r="AF171" i="4"/>
  <c r="AE171" i="4"/>
  <c r="AD171" i="4"/>
  <c r="AC171" i="4"/>
  <c r="AB171" i="4"/>
  <c r="AA171" i="4"/>
  <c r="Z171" i="4"/>
  <c r="Y171" i="4"/>
  <c r="X171" i="4"/>
  <c r="W171" i="4"/>
  <c r="V171" i="4"/>
  <c r="U171" i="4"/>
  <c r="T171" i="4"/>
  <c r="S171" i="4"/>
  <c r="R171" i="4"/>
  <c r="Q171" i="4"/>
  <c r="P171" i="4"/>
  <c r="O171" i="4"/>
  <c r="N171" i="4"/>
  <c r="M171" i="4"/>
  <c r="L171" i="4"/>
  <c r="K171" i="4"/>
  <c r="J171" i="4"/>
  <c r="I171" i="4"/>
  <c r="H171" i="4"/>
  <c r="G171" i="4"/>
  <c r="F171" i="4"/>
  <c r="E171" i="4"/>
  <c r="D171" i="4"/>
  <c r="B171" i="4"/>
  <c r="BQ170" i="4"/>
  <c r="BP170" i="4"/>
  <c r="BO170" i="4"/>
  <c r="BN170" i="4"/>
  <c r="BM170" i="4"/>
  <c r="BL170" i="4"/>
  <c r="BK170" i="4"/>
  <c r="BJ170" i="4"/>
  <c r="BI170" i="4"/>
  <c r="BH170" i="4"/>
  <c r="BG170" i="4"/>
  <c r="BF170" i="4"/>
  <c r="BE170" i="4"/>
  <c r="BD170" i="4"/>
  <c r="BC170" i="4"/>
  <c r="BB170" i="4"/>
  <c r="BA170" i="4"/>
  <c r="AZ170" i="4"/>
  <c r="AY170" i="4"/>
  <c r="AX170" i="4"/>
  <c r="AW170" i="4"/>
  <c r="AV170" i="4"/>
  <c r="AU170" i="4"/>
  <c r="AT170" i="4"/>
  <c r="AS170" i="4"/>
  <c r="AR170" i="4"/>
  <c r="AQ170" i="4"/>
  <c r="AP170" i="4"/>
  <c r="AO170" i="4"/>
  <c r="AN170" i="4"/>
  <c r="AM170" i="4"/>
  <c r="AL170" i="4"/>
  <c r="AK170" i="4"/>
  <c r="AJ170" i="4"/>
  <c r="AI170" i="4"/>
  <c r="AH170" i="4"/>
  <c r="AG170" i="4"/>
  <c r="AF170" i="4"/>
  <c r="AE170" i="4"/>
  <c r="AD170" i="4"/>
  <c r="AC170" i="4"/>
  <c r="AB170" i="4"/>
  <c r="AA170" i="4"/>
  <c r="Z170" i="4"/>
  <c r="Y170" i="4"/>
  <c r="X170" i="4"/>
  <c r="W170" i="4"/>
  <c r="V170" i="4"/>
  <c r="U170" i="4"/>
  <c r="T170" i="4"/>
  <c r="S170" i="4"/>
  <c r="R170" i="4"/>
  <c r="Q170" i="4"/>
  <c r="P170" i="4"/>
  <c r="O170" i="4"/>
  <c r="N170" i="4"/>
  <c r="M170" i="4"/>
  <c r="L170" i="4"/>
  <c r="K170" i="4"/>
  <c r="J170" i="4"/>
  <c r="I170" i="4"/>
  <c r="H170" i="4"/>
  <c r="G170" i="4"/>
  <c r="F170" i="4"/>
  <c r="E170" i="4"/>
  <c r="D170" i="4"/>
  <c r="B170" i="4"/>
  <c r="BQ169" i="4"/>
  <c r="BP169" i="4"/>
  <c r="BO169" i="4"/>
  <c r="BN169" i="4"/>
  <c r="BM169" i="4"/>
  <c r="BL169" i="4"/>
  <c r="BK169" i="4"/>
  <c r="BJ169" i="4"/>
  <c r="BI169" i="4"/>
  <c r="BH169" i="4"/>
  <c r="BG169" i="4"/>
  <c r="BF169" i="4"/>
  <c r="BE169" i="4"/>
  <c r="BD169" i="4"/>
  <c r="BC169" i="4"/>
  <c r="BB169" i="4"/>
  <c r="BA169" i="4"/>
  <c r="AZ169" i="4"/>
  <c r="AY169" i="4"/>
  <c r="AX169" i="4"/>
  <c r="AW169" i="4"/>
  <c r="AV169" i="4"/>
  <c r="AU169" i="4"/>
  <c r="AT169" i="4"/>
  <c r="AS169" i="4"/>
  <c r="AR169" i="4"/>
  <c r="AQ169" i="4"/>
  <c r="AP169" i="4"/>
  <c r="AO169" i="4"/>
  <c r="AN169" i="4"/>
  <c r="AM169" i="4"/>
  <c r="AL169" i="4"/>
  <c r="AK169" i="4"/>
  <c r="AJ169" i="4"/>
  <c r="AI169" i="4"/>
  <c r="AH169" i="4"/>
  <c r="AG169" i="4"/>
  <c r="AF169" i="4"/>
  <c r="AE169" i="4"/>
  <c r="AD169" i="4"/>
  <c r="AC169" i="4"/>
  <c r="AB169" i="4"/>
  <c r="AA169" i="4"/>
  <c r="Z169" i="4"/>
  <c r="Y169" i="4"/>
  <c r="X169" i="4"/>
  <c r="W169" i="4"/>
  <c r="V169" i="4"/>
  <c r="U169" i="4"/>
  <c r="T169" i="4"/>
  <c r="S169" i="4"/>
  <c r="R169" i="4"/>
  <c r="Q169" i="4"/>
  <c r="P169" i="4"/>
  <c r="O169" i="4"/>
  <c r="N169" i="4"/>
  <c r="M169" i="4"/>
  <c r="L169" i="4"/>
  <c r="K169" i="4"/>
  <c r="J169" i="4"/>
  <c r="I169" i="4"/>
  <c r="H169" i="4"/>
  <c r="G169" i="4"/>
  <c r="F169" i="4"/>
  <c r="E169" i="4"/>
  <c r="D169" i="4"/>
  <c r="B169" i="4"/>
  <c r="BQ168" i="4"/>
  <c r="BP168" i="4"/>
  <c r="BO168" i="4"/>
  <c r="BN168" i="4"/>
  <c r="BM168" i="4"/>
  <c r="BL168" i="4"/>
  <c r="BK168" i="4"/>
  <c r="BJ168" i="4"/>
  <c r="BI168" i="4"/>
  <c r="BH168" i="4"/>
  <c r="BG168" i="4"/>
  <c r="BF168" i="4"/>
  <c r="BE168" i="4"/>
  <c r="BD168" i="4"/>
  <c r="BC168" i="4"/>
  <c r="BB168" i="4"/>
  <c r="BA168" i="4"/>
  <c r="AZ168" i="4"/>
  <c r="AY168" i="4"/>
  <c r="AX168" i="4"/>
  <c r="AW168" i="4"/>
  <c r="AV168" i="4"/>
  <c r="AU168" i="4"/>
  <c r="AT168" i="4"/>
  <c r="AS168" i="4"/>
  <c r="AR168" i="4"/>
  <c r="AQ168" i="4"/>
  <c r="AP168" i="4"/>
  <c r="AO168" i="4"/>
  <c r="AN168" i="4"/>
  <c r="AM168" i="4"/>
  <c r="AL168" i="4"/>
  <c r="AK168" i="4"/>
  <c r="AJ168" i="4"/>
  <c r="AI168" i="4"/>
  <c r="AH168" i="4"/>
  <c r="AG168" i="4"/>
  <c r="AF168" i="4"/>
  <c r="AE168" i="4"/>
  <c r="AD168" i="4"/>
  <c r="AC168" i="4"/>
  <c r="AB168" i="4"/>
  <c r="AA168" i="4"/>
  <c r="Z168" i="4"/>
  <c r="Y168" i="4"/>
  <c r="X168" i="4"/>
  <c r="W168" i="4"/>
  <c r="V168" i="4"/>
  <c r="U168" i="4"/>
  <c r="T168" i="4"/>
  <c r="S168" i="4"/>
  <c r="R168" i="4"/>
  <c r="Q168" i="4"/>
  <c r="P168" i="4"/>
  <c r="O168" i="4"/>
  <c r="N168" i="4"/>
  <c r="M168" i="4"/>
  <c r="L168" i="4"/>
  <c r="K168" i="4"/>
  <c r="J168" i="4"/>
  <c r="I168" i="4"/>
  <c r="H168" i="4"/>
  <c r="G168" i="4"/>
  <c r="F168" i="4"/>
  <c r="E168" i="4"/>
  <c r="D168" i="4"/>
  <c r="B168" i="4"/>
  <c r="BQ167" i="4"/>
  <c r="BP167" i="4"/>
  <c r="BO167" i="4"/>
  <c r="BN167" i="4"/>
  <c r="BM167" i="4"/>
  <c r="BL167" i="4"/>
  <c r="BK167" i="4"/>
  <c r="BJ167" i="4"/>
  <c r="BI167" i="4"/>
  <c r="BH167" i="4"/>
  <c r="BG167" i="4"/>
  <c r="BF167" i="4"/>
  <c r="BE167" i="4"/>
  <c r="BD167" i="4"/>
  <c r="BC167" i="4"/>
  <c r="BB167" i="4"/>
  <c r="BA167" i="4"/>
  <c r="AZ167" i="4"/>
  <c r="AY167" i="4"/>
  <c r="AX167" i="4"/>
  <c r="AW167" i="4"/>
  <c r="AV167" i="4"/>
  <c r="AU167" i="4"/>
  <c r="AT167" i="4"/>
  <c r="AS167" i="4"/>
  <c r="AR167" i="4"/>
  <c r="AQ167" i="4"/>
  <c r="AP167" i="4"/>
  <c r="AO167" i="4"/>
  <c r="AN167" i="4"/>
  <c r="AM167" i="4"/>
  <c r="AL167" i="4"/>
  <c r="AK167" i="4"/>
  <c r="AJ167" i="4"/>
  <c r="AI167" i="4"/>
  <c r="AH167" i="4"/>
  <c r="AG167" i="4"/>
  <c r="AF167" i="4"/>
  <c r="AE167" i="4"/>
  <c r="AD167" i="4"/>
  <c r="AC167" i="4"/>
  <c r="AB167" i="4"/>
  <c r="AA167" i="4"/>
  <c r="Z167" i="4"/>
  <c r="Y167" i="4"/>
  <c r="X167" i="4"/>
  <c r="W167" i="4"/>
  <c r="V167" i="4"/>
  <c r="U167" i="4"/>
  <c r="T167" i="4"/>
  <c r="S167" i="4"/>
  <c r="R167" i="4"/>
  <c r="Q167" i="4"/>
  <c r="P167" i="4"/>
  <c r="O167" i="4"/>
  <c r="N167" i="4"/>
  <c r="M167" i="4"/>
  <c r="L167" i="4"/>
  <c r="K167" i="4"/>
  <c r="J167" i="4"/>
  <c r="I167" i="4"/>
  <c r="H167" i="4"/>
  <c r="G167" i="4"/>
  <c r="F167" i="4"/>
  <c r="E167" i="4"/>
  <c r="D167" i="4"/>
  <c r="B167" i="4"/>
  <c r="BQ166" i="4"/>
  <c r="BP166" i="4"/>
  <c r="BO166" i="4"/>
  <c r="BN166" i="4"/>
  <c r="BM166" i="4"/>
  <c r="BL166" i="4"/>
  <c r="BK166" i="4"/>
  <c r="BJ166" i="4"/>
  <c r="BI166" i="4"/>
  <c r="BH166" i="4"/>
  <c r="BG166" i="4"/>
  <c r="BF166" i="4"/>
  <c r="BE166" i="4"/>
  <c r="BD166" i="4"/>
  <c r="BC166" i="4"/>
  <c r="BB166" i="4"/>
  <c r="BA166" i="4"/>
  <c r="AZ166" i="4"/>
  <c r="AY166" i="4"/>
  <c r="AX166" i="4"/>
  <c r="AW166" i="4"/>
  <c r="AV166" i="4"/>
  <c r="AU166" i="4"/>
  <c r="AT166" i="4"/>
  <c r="AS166" i="4"/>
  <c r="AR166" i="4"/>
  <c r="AQ166" i="4"/>
  <c r="AP166" i="4"/>
  <c r="AO166" i="4"/>
  <c r="AN166" i="4"/>
  <c r="AM166" i="4"/>
  <c r="AL166" i="4"/>
  <c r="AK166" i="4"/>
  <c r="AJ166" i="4"/>
  <c r="AI166" i="4"/>
  <c r="AH166" i="4"/>
  <c r="AG166" i="4"/>
  <c r="AF166" i="4"/>
  <c r="AE166" i="4"/>
  <c r="AD166" i="4"/>
  <c r="AC166" i="4"/>
  <c r="AB166" i="4"/>
  <c r="AA166" i="4"/>
  <c r="Z166" i="4"/>
  <c r="Y166" i="4"/>
  <c r="X166" i="4"/>
  <c r="W166" i="4"/>
  <c r="V166" i="4"/>
  <c r="U166" i="4"/>
  <c r="T166" i="4"/>
  <c r="S166" i="4"/>
  <c r="R166" i="4"/>
  <c r="Q166" i="4"/>
  <c r="P166" i="4"/>
  <c r="O166" i="4"/>
  <c r="N166" i="4"/>
  <c r="M166" i="4"/>
  <c r="L166" i="4"/>
  <c r="K166" i="4"/>
  <c r="J166" i="4"/>
  <c r="I166" i="4"/>
  <c r="H166" i="4"/>
  <c r="G166" i="4"/>
  <c r="F166" i="4"/>
  <c r="E166" i="4"/>
  <c r="D166" i="4"/>
  <c r="B166" i="4"/>
  <c r="BQ165" i="4"/>
  <c r="BP165" i="4"/>
  <c r="BO165" i="4"/>
  <c r="BN165" i="4"/>
  <c r="BM165" i="4"/>
  <c r="BL165" i="4"/>
  <c r="BK165" i="4"/>
  <c r="BJ165" i="4"/>
  <c r="BI165" i="4"/>
  <c r="BH165" i="4"/>
  <c r="BG165" i="4"/>
  <c r="BF165" i="4"/>
  <c r="BE165" i="4"/>
  <c r="BD165" i="4"/>
  <c r="BC165" i="4"/>
  <c r="BB165" i="4"/>
  <c r="BA165" i="4"/>
  <c r="AZ165" i="4"/>
  <c r="AY165" i="4"/>
  <c r="AX165" i="4"/>
  <c r="AW165" i="4"/>
  <c r="AV165" i="4"/>
  <c r="AU165" i="4"/>
  <c r="AT165" i="4"/>
  <c r="AS165" i="4"/>
  <c r="AR165" i="4"/>
  <c r="AQ165" i="4"/>
  <c r="AP165" i="4"/>
  <c r="AO165" i="4"/>
  <c r="AN165" i="4"/>
  <c r="AM165" i="4"/>
  <c r="AL165" i="4"/>
  <c r="AK165" i="4"/>
  <c r="AJ165" i="4"/>
  <c r="AI165" i="4"/>
  <c r="AH165"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E165" i="4"/>
  <c r="D165" i="4"/>
  <c r="B165" i="4"/>
  <c r="BQ164" i="4"/>
  <c r="BP164" i="4"/>
  <c r="BO164" i="4"/>
  <c r="BN164" i="4"/>
  <c r="BM164" i="4"/>
  <c r="BL164" i="4"/>
  <c r="BK164" i="4"/>
  <c r="BJ164" i="4"/>
  <c r="BI164" i="4"/>
  <c r="BH164" i="4"/>
  <c r="BG164" i="4"/>
  <c r="BF164" i="4"/>
  <c r="BE164" i="4"/>
  <c r="BD164" i="4"/>
  <c r="BC164" i="4"/>
  <c r="BB164" i="4"/>
  <c r="BA164" i="4"/>
  <c r="AZ164" i="4"/>
  <c r="AY164" i="4"/>
  <c r="AX164" i="4"/>
  <c r="AW164" i="4"/>
  <c r="AV164" i="4"/>
  <c r="AU164" i="4"/>
  <c r="AT164" i="4"/>
  <c r="AS164" i="4"/>
  <c r="AR164" i="4"/>
  <c r="AQ164" i="4"/>
  <c r="AP164" i="4"/>
  <c r="AO164" i="4"/>
  <c r="AN164" i="4"/>
  <c r="AM164" i="4"/>
  <c r="AL164" i="4"/>
  <c r="AK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D164" i="4"/>
  <c r="B164" i="4"/>
  <c r="BQ163" i="4"/>
  <c r="BP163" i="4"/>
  <c r="BO163" i="4"/>
  <c r="BN163" i="4"/>
  <c r="BM163" i="4"/>
  <c r="BL163" i="4"/>
  <c r="BK163" i="4"/>
  <c r="BJ163" i="4"/>
  <c r="BI163" i="4"/>
  <c r="BH163" i="4"/>
  <c r="BG163" i="4"/>
  <c r="BF163" i="4"/>
  <c r="BE163" i="4"/>
  <c r="BD163" i="4"/>
  <c r="BC163" i="4"/>
  <c r="BB163" i="4"/>
  <c r="BA163" i="4"/>
  <c r="AZ163" i="4"/>
  <c r="AY163" i="4"/>
  <c r="AX163" i="4"/>
  <c r="AW163" i="4"/>
  <c r="AV163" i="4"/>
  <c r="AU163" i="4"/>
  <c r="AT163" i="4"/>
  <c r="AS163" i="4"/>
  <c r="AR163" i="4"/>
  <c r="AQ163" i="4"/>
  <c r="AP163" i="4"/>
  <c r="AO163" i="4"/>
  <c r="AN163" i="4"/>
  <c r="AM163" i="4"/>
  <c r="AL163" i="4"/>
  <c r="AK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D163" i="4"/>
  <c r="B163" i="4"/>
  <c r="BQ162" i="4"/>
  <c r="BP162" i="4"/>
  <c r="BO162" i="4"/>
  <c r="BN162" i="4"/>
  <c r="BM162" i="4"/>
  <c r="BL162" i="4"/>
  <c r="BK162" i="4"/>
  <c r="BJ162" i="4"/>
  <c r="BI162" i="4"/>
  <c r="BH162" i="4"/>
  <c r="BG162" i="4"/>
  <c r="BF162" i="4"/>
  <c r="BE162" i="4"/>
  <c r="BD162" i="4"/>
  <c r="BC162" i="4"/>
  <c r="BB162" i="4"/>
  <c r="BA162" i="4"/>
  <c r="AZ162" i="4"/>
  <c r="AY162" i="4"/>
  <c r="AX162" i="4"/>
  <c r="AW162" i="4"/>
  <c r="AV162" i="4"/>
  <c r="AU162" i="4"/>
  <c r="AT162" i="4"/>
  <c r="AS162" i="4"/>
  <c r="AR162" i="4"/>
  <c r="AQ162" i="4"/>
  <c r="AP162" i="4"/>
  <c r="AO162" i="4"/>
  <c r="AN162" i="4"/>
  <c r="AM162" i="4"/>
  <c r="AL162" i="4"/>
  <c r="AK162" i="4"/>
  <c r="AJ162" i="4"/>
  <c r="AI162" i="4"/>
  <c r="AH162"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E162" i="4"/>
  <c r="D162" i="4"/>
  <c r="B162" i="4"/>
  <c r="BQ161" i="4"/>
  <c r="BP161" i="4"/>
  <c r="BO161" i="4"/>
  <c r="BN161" i="4"/>
  <c r="BM161" i="4"/>
  <c r="BL161" i="4"/>
  <c r="BK161" i="4"/>
  <c r="BJ161" i="4"/>
  <c r="BI161" i="4"/>
  <c r="BH161" i="4"/>
  <c r="BG161" i="4"/>
  <c r="BF161" i="4"/>
  <c r="BE161" i="4"/>
  <c r="BD161" i="4"/>
  <c r="BC161" i="4"/>
  <c r="BB161" i="4"/>
  <c r="BA161" i="4"/>
  <c r="AZ161" i="4"/>
  <c r="AY161" i="4"/>
  <c r="AX161" i="4"/>
  <c r="AW161" i="4"/>
  <c r="AV161" i="4"/>
  <c r="AU161" i="4"/>
  <c r="AT161" i="4"/>
  <c r="AS161" i="4"/>
  <c r="AR161" i="4"/>
  <c r="AQ161" i="4"/>
  <c r="AP161" i="4"/>
  <c r="AO161" i="4"/>
  <c r="AN161" i="4"/>
  <c r="AM161" i="4"/>
  <c r="AL161" i="4"/>
  <c r="AK161" i="4"/>
  <c r="AJ161" i="4"/>
  <c r="AI161" i="4"/>
  <c r="AH161"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E161" i="4"/>
  <c r="D161" i="4"/>
  <c r="B161" i="4"/>
  <c r="BQ160" i="4"/>
  <c r="BP160" i="4"/>
  <c r="BO160" i="4"/>
  <c r="BN160" i="4"/>
  <c r="BM160" i="4"/>
  <c r="BL160" i="4"/>
  <c r="BK160" i="4"/>
  <c r="BJ160" i="4"/>
  <c r="BI160" i="4"/>
  <c r="BH160" i="4"/>
  <c r="BG160" i="4"/>
  <c r="BF160" i="4"/>
  <c r="BE160" i="4"/>
  <c r="BD160" i="4"/>
  <c r="BC160" i="4"/>
  <c r="BB160" i="4"/>
  <c r="BA160" i="4"/>
  <c r="AZ160" i="4"/>
  <c r="AY160" i="4"/>
  <c r="AX160" i="4"/>
  <c r="AW160" i="4"/>
  <c r="AV160" i="4"/>
  <c r="AU160" i="4"/>
  <c r="AT160" i="4"/>
  <c r="AS160" i="4"/>
  <c r="AR160" i="4"/>
  <c r="AQ160" i="4"/>
  <c r="AP160" i="4"/>
  <c r="AO160" i="4"/>
  <c r="AN160" i="4"/>
  <c r="AM160" i="4"/>
  <c r="AL160" i="4"/>
  <c r="AK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D160" i="4"/>
  <c r="B160" i="4"/>
  <c r="BQ159" i="4"/>
  <c r="BP159" i="4"/>
  <c r="BO159" i="4"/>
  <c r="BN159" i="4"/>
  <c r="BM159" i="4"/>
  <c r="BL159" i="4"/>
  <c r="BK159" i="4"/>
  <c r="BJ159" i="4"/>
  <c r="BI159" i="4"/>
  <c r="BH159" i="4"/>
  <c r="BG159" i="4"/>
  <c r="BF159" i="4"/>
  <c r="BE159" i="4"/>
  <c r="BD159" i="4"/>
  <c r="BC159" i="4"/>
  <c r="BB159" i="4"/>
  <c r="BA159" i="4"/>
  <c r="AZ159" i="4"/>
  <c r="AY159" i="4"/>
  <c r="AX159" i="4"/>
  <c r="AW159" i="4"/>
  <c r="AV159" i="4"/>
  <c r="AU159" i="4"/>
  <c r="AT159" i="4"/>
  <c r="AS159" i="4"/>
  <c r="AR159" i="4"/>
  <c r="AQ159" i="4"/>
  <c r="AP159" i="4"/>
  <c r="AO159" i="4"/>
  <c r="AN159" i="4"/>
  <c r="AM159" i="4"/>
  <c r="AL159" i="4"/>
  <c r="AK159" i="4"/>
  <c r="AJ159" i="4"/>
  <c r="AI159" i="4"/>
  <c r="AH159" i="4"/>
  <c r="AG159" i="4"/>
  <c r="AF159" i="4"/>
  <c r="AE159" i="4"/>
  <c r="AD159" i="4"/>
  <c r="AC159" i="4"/>
  <c r="AB159" i="4"/>
  <c r="AA159" i="4"/>
  <c r="Z159" i="4"/>
  <c r="Y159" i="4"/>
  <c r="X159" i="4"/>
  <c r="W159" i="4"/>
  <c r="V159" i="4"/>
  <c r="U159" i="4"/>
  <c r="T159" i="4"/>
  <c r="S159" i="4"/>
  <c r="R159" i="4"/>
  <c r="Q159" i="4"/>
  <c r="P159" i="4"/>
  <c r="O159" i="4"/>
  <c r="N159" i="4"/>
  <c r="M159" i="4"/>
  <c r="L159" i="4"/>
  <c r="K159" i="4"/>
  <c r="J159" i="4"/>
  <c r="I159" i="4"/>
  <c r="H159" i="4"/>
  <c r="G159" i="4"/>
  <c r="F159" i="4"/>
  <c r="E159" i="4"/>
  <c r="D159" i="4"/>
  <c r="B159" i="4"/>
  <c r="BQ158" i="4"/>
  <c r="BP158" i="4"/>
  <c r="BO158" i="4"/>
  <c r="BN158" i="4"/>
  <c r="BM158" i="4"/>
  <c r="BL158" i="4"/>
  <c r="BK158" i="4"/>
  <c r="BJ158" i="4"/>
  <c r="BI158" i="4"/>
  <c r="BH158" i="4"/>
  <c r="BG158" i="4"/>
  <c r="BF158" i="4"/>
  <c r="BE158" i="4"/>
  <c r="BD158" i="4"/>
  <c r="BC158" i="4"/>
  <c r="BB158" i="4"/>
  <c r="BA158" i="4"/>
  <c r="AZ158" i="4"/>
  <c r="AY158" i="4"/>
  <c r="AX158" i="4"/>
  <c r="AW158" i="4"/>
  <c r="AV158" i="4"/>
  <c r="AU158" i="4"/>
  <c r="AT158" i="4"/>
  <c r="AS158" i="4"/>
  <c r="AR158" i="4"/>
  <c r="AQ158" i="4"/>
  <c r="AP158" i="4"/>
  <c r="AO158" i="4"/>
  <c r="AN158" i="4"/>
  <c r="AM158" i="4"/>
  <c r="AL158" i="4"/>
  <c r="AK158" i="4"/>
  <c r="AJ158" i="4"/>
  <c r="AI158" i="4"/>
  <c r="AH158"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E158" i="4"/>
  <c r="D158" i="4"/>
  <c r="B158" i="4"/>
  <c r="BQ157" i="4"/>
  <c r="BP157" i="4"/>
  <c r="BO157" i="4"/>
  <c r="BN157" i="4"/>
  <c r="BM157" i="4"/>
  <c r="BL157" i="4"/>
  <c r="BK157" i="4"/>
  <c r="BJ157" i="4"/>
  <c r="BI157" i="4"/>
  <c r="BH157" i="4"/>
  <c r="BG157" i="4"/>
  <c r="BF157" i="4"/>
  <c r="BE157" i="4"/>
  <c r="BD157" i="4"/>
  <c r="BC157" i="4"/>
  <c r="BB157" i="4"/>
  <c r="BA157" i="4"/>
  <c r="AZ157" i="4"/>
  <c r="AY157" i="4"/>
  <c r="AX157" i="4"/>
  <c r="AW157" i="4"/>
  <c r="AV157" i="4"/>
  <c r="AU157" i="4"/>
  <c r="AT157" i="4"/>
  <c r="AS157" i="4"/>
  <c r="AR157" i="4"/>
  <c r="AQ157" i="4"/>
  <c r="AP157" i="4"/>
  <c r="AO157" i="4"/>
  <c r="AN157" i="4"/>
  <c r="AM157" i="4"/>
  <c r="AL157" i="4"/>
  <c r="AK157" i="4"/>
  <c r="AJ157" i="4"/>
  <c r="AI157" i="4"/>
  <c r="AH157"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E157" i="4"/>
  <c r="D157" i="4"/>
  <c r="B157" i="4"/>
  <c r="BQ156" i="4"/>
  <c r="BP156" i="4"/>
  <c r="BO156" i="4"/>
  <c r="BN156" i="4"/>
  <c r="BM156" i="4"/>
  <c r="BL156" i="4"/>
  <c r="BK156" i="4"/>
  <c r="BJ156" i="4"/>
  <c r="BI156" i="4"/>
  <c r="BH156" i="4"/>
  <c r="BG156" i="4"/>
  <c r="BF156" i="4"/>
  <c r="BE156" i="4"/>
  <c r="BD156" i="4"/>
  <c r="BC156" i="4"/>
  <c r="BB156" i="4"/>
  <c r="BA156" i="4"/>
  <c r="AZ156" i="4"/>
  <c r="AY156" i="4"/>
  <c r="AX156" i="4"/>
  <c r="AW156" i="4"/>
  <c r="AV156" i="4"/>
  <c r="AU156" i="4"/>
  <c r="AT156" i="4"/>
  <c r="AS156" i="4"/>
  <c r="AR156" i="4"/>
  <c r="AQ156" i="4"/>
  <c r="AP156" i="4"/>
  <c r="AO156" i="4"/>
  <c r="AN156" i="4"/>
  <c r="AM156" i="4"/>
  <c r="AL156" i="4"/>
  <c r="AK156" i="4"/>
  <c r="AJ156" i="4"/>
  <c r="AI156" i="4"/>
  <c r="AH156"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D156" i="4"/>
  <c r="B156" i="4"/>
  <c r="BQ155" i="4"/>
  <c r="BP155" i="4"/>
  <c r="BO155" i="4"/>
  <c r="BN155" i="4"/>
  <c r="BM155" i="4"/>
  <c r="BL155" i="4"/>
  <c r="BK155" i="4"/>
  <c r="BJ155" i="4"/>
  <c r="BI155" i="4"/>
  <c r="BH155" i="4"/>
  <c r="BG155" i="4"/>
  <c r="BF155" i="4"/>
  <c r="BE155" i="4"/>
  <c r="BD155" i="4"/>
  <c r="BC155" i="4"/>
  <c r="BB155" i="4"/>
  <c r="BA155" i="4"/>
  <c r="AZ155" i="4"/>
  <c r="AY155" i="4"/>
  <c r="AX155" i="4"/>
  <c r="AW155" i="4"/>
  <c r="AV155" i="4"/>
  <c r="AU155" i="4"/>
  <c r="AT155" i="4"/>
  <c r="AS155" i="4"/>
  <c r="AR155" i="4"/>
  <c r="AQ155" i="4"/>
  <c r="AP155" i="4"/>
  <c r="AO155" i="4"/>
  <c r="AN155" i="4"/>
  <c r="AM155" i="4"/>
  <c r="AL155" i="4"/>
  <c r="AK155" i="4"/>
  <c r="AJ155" i="4"/>
  <c r="AI155" i="4"/>
  <c r="AH155"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E155" i="4"/>
  <c r="D155" i="4"/>
  <c r="B155" i="4"/>
  <c r="BQ154" i="4"/>
  <c r="BP154" i="4"/>
  <c r="BO154" i="4"/>
  <c r="BN154" i="4"/>
  <c r="BM154" i="4"/>
  <c r="BL154" i="4"/>
  <c r="BK154" i="4"/>
  <c r="BJ154" i="4"/>
  <c r="BI154" i="4"/>
  <c r="BH154" i="4"/>
  <c r="BG154" i="4"/>
  <c r="BF154" i="4"/>
  <c r="BE154" i="4"/>
  <c r="BD154" i="4"/>
  <c r="BC154" i="4"/>
  <c r="BB154" i="4"/>
  <c r="BA154" i="4"/>
  <c r="AZ154" i="4"/>
  <c r="AY154" i="4"/>
  <c r="AX154" i="4"/>
  <c r="AW154" i="4"/>
  <c r="AV154" i="4"/>
  <c r="AU154" i="4"/>
  <c r="AT154" i="4"/>
  <c r="AS154" i="4"/>
  <c r="AR154" i="4"/>
  <c r="AQ154" i="4"/>
  <c r="AP154" i="4"/>
  <c r="AO154" i="4"/>
  <c r="AN154" i="4"/>
  <c r="AM154" i="4"/>
  <c r="AL154" i="4"/>
  <c r="AK154" i="4"/>
  <c r="AJ154" i="4"/>
  <c r="AI154" i="4"/>
  <c r="AH154"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E154" i="4"/>
  <c r="D154" i="4"/>
  <c r="B154" i="4"/>
  <c r="BQ153" i="4"/>
  <c r="BP153" i="4"/>
  <c r="BO153" i="4"/>
  <c r="BN153" i="4"/>
  <c r="BM153" i="4"/>
  <c r="BL153" i="4"/>
  <c r="BK153" i="4"/>
  <c r="BJ153" i="4"/>
  <c r="BI153" i="4"/>
  <c r="BH153" i="4"/>
  <c r="BG153" i="4"/>
  <c r="BF153" i="4"/>
  <c r="BE153" i="4"/>
  <c r="BD153" i="4"/>
  <c r="BC153" i="4"/>
  <c r="BB153" i="4"/>
  <c r="BA153" i="4"/>
  <c r="AZ153" i="4"/>
  <c r="AY153" i="4"/>
  <c r="AX153" i="4"/>
  <c r="AW153" i="4"/>
  <c r="AV153" i="4"/>
  <c r="AU153" i="4"/>
  <c r="AT153" i="4"/>
  <c r="AS153" i="4"/>
  <c r="AR153" i="4"/>
  <c r="AQ153" i="4"/>
  <c r="AP153" i="4"/>
  <c r="AO153" i="4"/>
  <c r="AN153" i="4"/>
  <c r="AM153" i="4"/>
  <c r="AL153" i="4"/>
  <c r="AK153" i="4"/>
  <c r="AJ153" i="4"/>
  <c r="AI153" i="4"/>
  <c r="AH153"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E153" i="4"/>
  <c r="D153" i="4"/>
  <c r="B153" i="4"/>
  <c r="BQ152" i="4"/>
  <c r="BP152" i="4"/>
  <c r="BO152" i="4"/>
  <c r="BN152" i="4"/>
  <c r="BM152" i="4"/>
  <c r="BL152" i="4"/>
  <c r="BK152" i="4"/>
  <c r="BJ152" i="4"/>
  <c r="BI152" i="4"/>
  <c r="BH152" i="4"/>
  <c r="BG152" i="4"/>
  <c r="BF152" i="4"/>
  <c r="BE152" i="4"/>
  <c r="BD152" i="4"/>
  <c r="BC152" i="4"/>
  <c r="BB152" i="4"/>
  <c r="BA152" i="4"/>
  <c r="AZ152" i="4"/>
  <c r="AY152" i="4"/>
  <c r="AX152" i="4"/>
  <c r="AW152" i="4"/>
  <c r="AV152" i="4"/>
  <c r="AU152" i="4"/>
  <c r="AT152" i="4"/>
  <c r="AS152" i="4"/>
  <c r="AR152" i="4"/>
  <c r="AQ152" i="4"/>
  <c r="AP152" i="4"/>
  <c r="AO152" i="4"/>
  <c r="AN152" i="4"/>
  <c r="AM152" i="4"/>
  <c r="AL152" i="4"/>
  <c r="AK152" i="4"/>
  <c r="AJ152" i="4"/>
  <c r="AI152" i="4"/>
  <c r="AH152"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D152" i="4"/>
  <c r="B152" i="4"/>
  <c r="BQ151" i="4"/>
  <c r="BP151" i="4"/>
  <c r="BO151" i="4"/>
  <c r="BN151" i="4"/>
  <c r="BM151" i="4"/>
  <c r="BL151" i="4"/>
  <c r="BK151" i="4"/>
  <c r="BJ151" i="4"/>
  <c r="BI151" i="4"/>
  <c r="BH151" i="4"/>
  <c r="BG151" i="4"/>
  <c r="BF151" i="4"/>
  <c r="BE151" i="4"/>
  <c r="BD151" i="4"/>
  <c r="BC151" i="4"/>
  <c r="BB151" i="4"/>
  <c r="BA151" i="4"/>
  <c r="AZ151" i="4"/>
  <c r="AY151" i="4"/>
  <c r="AX151" i="4"/>
  <c r="AW151" i="4"/>
  <c r="AV151" i="4"/>
  <c r="AU151" i="4"/>
  <c r="AT151" i="4"/>
  <c r="AS151" i="4"/>
  <c r="AR151" i="4"/>
  <c r="AQ151" i="4"/>
  <c r="AP151" i="4"/>
  <c r="AO151" i="4"/>
  <c r="AN151" i="4"/>
  <c r="AM151" i="4"/>
  <c r="AL151" i="4"/>
  <c r="AK151" i="4"/>
  <c r="AJ151" i="4"/>
  <c r="AI151" i="4"/>
  <c r="AH151"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E151" i="4"/>
  <c r="D151" i="4"/>
  <c r="B151" i="4"/>
  <c r="BQ150" i="4"/>
  <c r="BP150" i="4"/>
  <c r="BO150" i="4"/>
  <c r="BN150" i="4"/>
  <c r="BM150" i="4"/>
  <c r="BL150" i="4"/>
  <c r="BK150" i="4"/>
  <c r="BJ150" i="4"/>
  <c r="BI150" i="4"/>
  <c r="BH150" i="4"/>
  <c r="BG150" i="4"/>
  <c r="BF150" i="4"/>
  <c r="BE150" i="4"/>
  <c r="BD150" i="4"/>
  <c r="BC150" i="4"/>
  <c r="BB150" i="4"/>
  <c r="BA150" i="4"/>
  <c r="AZ150" i="4"/>
  <c r="AY150" i="4"/>
  <c r="AX150" i="4"/>
  <c r="AW150" i="4"/>
  <c r="AV150" i="4"/>
  <c r="AU150" i="4"/>
  <c r="AT150" i="4"/>
  <c r="AS150" i="4"/>
  <c r="AR150" i="4"/>
  <c r="AQ150" i="4"/>
  <c r="AP150" i="4"/>
  <c r="AO150" i="4"/>
  <c r="AN150" i="4"/>
  <c r="AM150" i="4"/>
  <c r="AL150" i="4"/>
  <c r="AK150" i="4"/>
  <c r="AJ150" i="4"/>
  <c r="AI150" i="4"/>
  <c r="AH150"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E150" i="4"/>
  <c r="D150" i="4"/>
  <c r="B150" i="4"/>
  <c r="BQ149" i="4"/>
  <c r="BP149" i="4"/>
  <c r="BO149" i="4"/>
  <c r="BN149" i="4"/>
  <c r="BM149" i="4"/>
  <c r="BL149" i="4"/>
  <c r="BK149" i="4"/>
  <c r="BJ149" i="4"/>
  <c r="BI149" i="4"/>
  <c r="BH149" i="4"/>
  <c r="BG149" i="4"/>
  <c r="BF149" i="4"/>
  <c r="BE149" i="4"/>
  <c r="BD149" i="4"/>
  <c r="BC149" i="4"/>
  <c r="BB149" i="4"/>
  <c r="BA149" i="4"/>
  <c r="AZ149" i="4"/>
  <c r="AY149" i="4"/>
  <c r="AX149" i="4"/>
  <c r="AW149" i="4"/>
  <c r="AV149" i="4"/>
  <c r="AU149" i="4"/>
  <c r="AT149" i="4"/>
  <c r="AS149" i="4"/>
  <c r="AR149" i="4"/>
  <c r="AQ149" i="4"/>
  <c r="AP149" i="4"/>
  <c r="AO149" i="4"/>
  <c r="AN149" i="4"/>
  <c r="AM149" i="4"/>
  <c r="AL149" i="4"/>
  <c r="AK149" i="4"/>
  <c r="AJ149" i="4"/>
  <c r="AI149" i="4"/>
  <c r="AH149"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E149" i="4"/>
  <c r="D149" i="4"/>
  <c r="B149" i="4"/>
  <c r="BQ148" i="4"/>
  <c r="BP148" i="4"/>
  <c r="BO148" i="4"/>
  <c r="BN148" i="4"/>
  <c r="BM148" i="4"/>
  <c r="BL148" i="4"/>
  <c r="BK148" i="4"/>
  <c r="BJ148" i="4"/>
  <c r="BI148" i="4"/>
  <c r="BH148" i="4"/>
  <c r="BG148" i="4"/>
  <c r="BF148" i="4"/>
  <c r="BE148" i="4"/>
  <c r="BD148" i="4"/>
  <c r="BC148" i="4"/>
  <c r="BB148" i="4"/>
  <c r="BA148" i="4"/>
  <c r="AZ148" i="4"/>
  <c r="AY148" i="4"/>
  <c r="AX148" i="4"/>
  <c r="AW148" i="4"/>
  <c r="AV148" i="4"/>
  <c r="AU148" i="4"/>
  <c r="AT148" i="4"/>
  <c r="AS148" i="4"/>
  <c r="AR148" i="4"/>
  <c r="AQ148" i="4"/>
  <c r="AP148" i="4"/>
  <c r="AO148" i="4"/>
  <c r="AN148" i="4"/>
  <c r="AM148" i="4"/>
  <c r="AL148" i="4"/>
  <c r="AK148" i="4"/>
  <c r="AJ148" i="4"/>
  <c r="AI148" i="4"/>
  <c r="AH148"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D148" i="4"/>
  <c r="B148" i="4"/>
  <c r="BQ147" i="4"/>
  <c r="BP147" i="4"/>
  <c r="BO147" i="4"/>
  <c r="BN147" i="4"/>
  <c r="BM147" i="4"/>
  <c r="BL147" i="4"/>
  <c r="BK147" i="4"/>
  <c r="BJ147" i="4"/>
  <c r="BI147" i="4"/>
  <c r="BH147" i="4"/>
  <c r="BG147" i="4"/>
  <c r="BF147" i="4"/>
  <c r="BE147" i="4"/>
  <c r="BD147" i="4"/>
  <c r="BC147" i="4"/>
  <c r="BB147" i="4"/>
  <c r="BA147" i="4"/>
  <c r="AZ147" i="4"/>
  <c r="AY147" i="4"/>
  <c r="AX147" i="4"/>
  <c r="AW147" i="4"/>
  <c r="AV147" i="4"/>
  <c r="AU147" i="4"/>
  <c r="AT147" i="4"/>
  <c r="AS147" i="4"/>
  <c r="AR147" i="4"/>
  <c r="AQ147" i="4"/>
  <c r="AP147" i="4"/>
  <c r="AO147" i="4"/>
  <c r="AN147" i="4"/>
  <c r="AM147" i="4"/>
  <c r="AL147" i="4"/>
  <c r="AK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D147" i="4"/>
  <c r="B147" i="4"/>
  <c r="BQ146" i="4"/>
  <c r="BP146" i="4"/>
  <c r="BO146" i="4"/>
  <c r="BN146" i="4"/>
  <c r="BM146" i="4"/>
  <c r="BL146" i="4"/>
  <c r="BK146" i="4"/>
  <c r="BJ146" i="4"/>
  <c r="BI146" i="4"/>
  <c r="BH146" i="4"/>
  <c r="BG146" i="4"/>
  <c r="BF146" i="4"/>
  <c r="BE146" i="4"/>
  <c r="BD146" i="4"/>
  <c r="BC146" i="4"/>
  <c r="BB146" i="4"/>
  <c r="BA146" i="4"/>
  <c r="AZ146" i="4"/>
  <c r="AY146" i="4"/>
  <c r="AX146" i="4"/>
  <c r="AW146" i="4"/>
  <c r="AV146" i="4"/>
  <c r="AU146" i="4"/>
  <c r="AT146" i="4"/>
  <c r="AS146" i="4"/>
  <c r="AR146" i="4"/>
  <c r="AQ146" i="4"/>
  <c r="AP146" i="4"/>
  <c r="AO146" i="4"/>
  <c r="AN146" i="4"/>
  <c r="AM146" i="4"/>
  <c r="AL146" i="4"/>
  <c r="AK146" i="4"/>
  <c r="AJ146" i="4"/>
  <c r="AI146" i="4"/>
  <c r="AH146"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E146" i="4"/>
  <c r="D146" i="4"/>
  <c r="B146" i="4"/>
  <c r="BQ145" i="4"/>
  <c r="BP145" i="4"/>
  <c r="BO145" i="4"/>
  <c r="BN145" i="4"/>
  <c r="BM145" i="4"/>
  <c r="BL145" i="4"/>
  <c r="BK145" i="4"/>
  <c r="BJ145" i="4"/>
  <c r="BI145" i="4"/>
  <c r="BH145" i="4"/>
  <c r="BG145" i="4"/>
  <c r="BF145" i="4"/>
  <c r="BE145" i="4"/>
  <c r="BD145" i="4"/>
  <c r="BC145" i="4"/>
  <c r="BB145" i="4"/>
  <c r="BA145" i="4"/>
  <c r="AZ145" i="4"/>
  <c r="AY145" i="4"/>
  <c r="AX145" i="4"/>
  <c r="AW145" i="4"/>
  <c r="AV145" i="4"/>
  <c r="AU145" i="4"/>
  <c r="AT145" i="4"/>
  <c r="AS145" i="4"/>
  <c r="AR145" i="4"/>
  <c r="AQ145" i="4"/>
  <c r="AP145" i="4"/>
  <c r="AO145" i="4"/>
  <c r="AN145" i="4"/>
  <c r="AM145" i="4"/>
  <c r="AL145" i="4"/>
  <c r="AK145" i="4"/>
  <c r="AJ145" i="4"/>
  <c r="AI145" i="4"/>
  <c r="AH145"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E145" i="4"/>
  <c r="D145" i="4"/>
  <c r="B145" i="4"/>
  <c r="BQ144" i="4"/>
  <c r="BP144" i="4"/>
  <c r="BO144" i="4"/>
  <c r="BN144" i="4"/>
  <c r="BM144" i="4"/>
  <c r="BL144" i="4"/>
  <c r="BK144" i="4"/>
  <c r="BJ144" i="4"/>
  <c r="BI144" i="4"/>
  <c r="BH144" i="4"/>
  <c r="BG144" i="4"/>
  <c r="BF144" i="4"/>
  <c r="BE144" i="4"/>
  <c r="BD144" i="4"/>
  <c r="BC144" i="4"/>
  <c r="BB144" i="4"/>
  <c r="BA144" i="4"/>
  <c r="AZ144" i="4"/>
  <c r="AY144" i="4"/>
  <c r="AX144" i="4"/>
  <c r="AW144" i="4"/>
  <c r="AV144" i="4"/>
  <c r="AU144" i="4"/>
  <c r="AT144" i="4"/>
  <c r="AS144" i="4"/>
  <c r="AR144" i="4"/>
  <c r="AQ144" i="4"/>
  <c r="AP144" i="4"/>
  <c r="AO144" i="4"/>
  <c r="AN144" i="4"/>
  <c r="AM144" i="4"/>
  <c r="AL144" i="4"/>
  <c r="AK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D144" i="4"/>
  <c r="B144" i="4"/>
  <c r="BQ143" i="4"/>
  <c r="BP143" i="4"/>
  <c r="BO143" i="4"/>
  <c r="BN143" i="4"/>
  <c r="BM143" i="4"/>
  <c r="BL143" i="4"/>
  <c r="BK143" i="4"/>
  <c r="BJ143" i="4"/>
  <c r="BI143" i="4"/>
  <c r="BH143" i="4"/>
  <c r="BG143" i="4"/>
  <c r="BF143" i="4"/>
  <c r="BE143" i="4"/>
  <c r="BD143" i="4"/>
  <c r="BC143" i="4"/>
  <c r="BB143" i="4"/>
  <c r="BA143" i="4"/>
  <c r="AZ143" i="4"/>
  <c r="AY143" i="4"/>
  <c r="AX143" i="4"/>
  <c r="AW143" i="4"/>
  <c r="AV143" i="4"/>
  <c r="AU143" i="4"/>
  <c r="AT143" i="4"/>
  <c r="AS143" i="4"/>
  <c r="AR143" i="4"/>
  <c r="AQ143" i="4"/>
  <c r="AP143" i="4"/>
  <c r="AO143" i="4"/>
  <c r="AN143" i="4"/>
  <c r="AM143" i="4"/>
  <c r="AL143" i="4"/>
  <c r="AK143" i="4"/>
  <c r="AJ143" i="4"/>
  <c r="AI143" i="4"/>
  <c r="AH143" i="4"/>
  <c r="AG143" i="4"/>
  <c r="AF143" i="4"/>
  <c r="AE143" i="4"/>
  <c r="AD143" i="4"/>
  <c r="AC143" i="4"/>
  <c r="AB143" i="4"/>
  <c r="AA143" i="4"/>
  <c r="Z143" i="4"/>
  <c r="Y143" i="4"/>
  <c r="X143" i="4"/>
  <c r="W143" i="4"/>
  <c r="V143" i="4"/>
  <c r="U143" i="4"/>
  <c r="T143" i="4"/>
  <c r="S143" i="4"/>
  <c r="R143" i="4"/>
  <c r="Q143" i="4"/>
  <c r="P143" i="4"/>
  <c r="O143" i="4"/>
  <c r="N143" i="4"/>
  <c r="M143" i="4"/>
  <c r="L143" i="4"/>
  <c r="K143" i="4"/>
  <c r="J143" i="4"/>
  <c r="I143" i="4"/>
  <c r="H143" i="4"/>
  <c r="G143" i="4"/>
  <c r="F143" i="4"/>
  <c r="E143" i="4"/>
  <c r="D143" i="4"/>
  <c r="C143" i="4"/>
  <c r="B143" i="4"/>
  <c r="BQ142" i="4"/>
  <c r="BP142" i="4"/>
  <c r="BO142" i="4"/>
  <c r="BN142" i="4"/>
  <c r="BM142" i="4"/>
  <c r="BL142" i="4"/>
  <c r="BK142" i="4"/>
  <c r="BJ142" i="4"/>
  <c r="BI142" i="4"/>
  <c r="BH142" i="4"/>
  <c r="BG142" i="4"/>
  <c r="BF142" i="4"/>
  <c r="BE142" i="4"/>
  <c r="BD142" i="4"/>
  <c r="BC142" i="4"/>
  <c r="BB142" i="4"/>
  <c r="BA142" i="4"/>
  <c r="AZ142" i="4"/>
  <c r="AY142" i="4"/>
  <c r="AX142" i="4"/>
  <c r="AW142" i="4"/>
  <c r="AV142" i="4"/>
  <c r="AU142" i="4"/>
  <c r="AT142" i="4"/>
  <c r="AS142" i="4"/>
  <c r="AR142" i="4"/>
  <c r="AQ142" i="4"/>
  <c r="AP142" i="4"/>
  <c r="AO142" i="4"/>
  <c r="AN142" i="4"/>
  <c r="AM142" i="4"/>
  <c r="AL142" i="4"/>
  <c r="AK142" i="4"/>
  <c r="AJ142" i="4"/>
  <c r="AI142" i="4"/>
  <c r="AH142"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E142" i="4"/>
  <c r="D142" i="4"/>
  <c r="C142" i="4"/>
  <c r="B142" i="4"/>
  <c r="A142" i="4" s="1"/>
  <c r="BQ141" i="4"/>
  <c r="BP141" i="4"/>
  <c r="BO141" i="4"/>
  <c r="BN141" i="4"/>
  <c r="BM141" i="4"/>
  <c r="BL141" i="4"/>
  <c r="BK141" i="4"/>
  <c r="BJ141" i="4"/>
  <c r="BI141" i="4"/>
  <c r="BH141" i="4"/>
  <c r="BG141" i="4"/>
  <c r="BF141" i="4"/>
  <c r="BE141" i="4"/>
  <c r="BD141" i="4"/>
  <c r="BC141" i="4"/>
  <c r="BB141" i="4"/>
  <c r="BA141" i="4"/>
  <c r="AZ141" i="4"/>
  <c r="AY141" i="4"/>
  <c r="AX141" i="4"/>
  <c r="AW141" i="4"/>
  <c r="AV141" i="4"/>
  <c r="AU141" i="4"/>
  <c r="AT141" i="4"/>
  <c r="AS141" i="4"/>
  <c r="AR141" i="4"/>
  <c r="AQ141" i="4"/>
  <c r="AP141" i="4"/>
  <c r="AO141" i="4"/>
  <c r="AN141" i="4"/>
  <c r="AM141" i="4"/>
  <c r="AL141" i="4"/>
  <c r="AK141" i="4"/>
  <c r="AJ141" i="4"/>
  <c r="AI141" i="4"/>
  <c r="AH141"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E141" i="4"/>
  <c r="D141" i="4"/>
  <c r="C141" i="4"/>
  <c r="B141" i="4"/>
  <c r="BQ140" i="4"/>
  <c r="BP140" i="4"/>
  <c r="BO140" i="4"/>
  <c r="BN140" i="4"/>
  <c r="BM140" i="4"/>
  <c r="BL140" i="4"/>
  <c r="BK140" i="4"/>
  <c r="BJ140" i="4"/>
  <c r="BI140" i="4"/>
  <c r="BH140" i="4"/>
  <c r="BG140" i="4"/>
  <c r="BF140" i="4"/>
  <c r="BE140" i="4"/>
  <c r="BD140" i="4"/>
  <c r="BC140" i="4"/>
  <c r="BB140" i="4"/>
  <c r="BA140" i="4"/>
  <c r="AZ140" i="4"/>
  <c r="AY140" i="4"/>
  <c r="AX140" i="4"/>
  <c r="AW140" i="4"/>
  <c r="AV140" i="4"/>
  <c r="AU140" i="4"/>
  <c r="AT140" i="4"/>
  <c r="AS140" i="4"/>
  <c r="AR140" i="4"/>
  <c r="AQ140" i="4"/>
  <c r="AP140" i="4"/>
  <c r="AO140" i="4"/>
  <c r="AN140" i="4"/>
  <c r="AM140" i="4"/>
  <c r="AL140" i="4"/>
  <c r="AK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D140" i="4"/>
  <c r="C140" i="4"/>
  <c r="B140" i="4"/>
  <c r="BQ139" i="4"/>
  <c r="BP139" i="4"/>
  <c r="BO139" i="4"/>
  <c r="BN139" i="4"/>
  <c r="BM139" i="4"/>
  <c r="BL139" i="4"/>
  <c r="BK139" i="4"/>
  <c r="BJ139" i="4"/>
  <c r="BI139" i="4"/>
  <c r="BH139" i="4"/>
  <c r="BG139" i="4"/>
  <c r="BF139" i="4"/>
  <c r="BE139" i="4"/>
  <c r="BD139" i="4"/>
  <c r="BC139" i="4"/>
  <c r="BB139" i="4"/>
  <c r="BA139" i="4"/>
  <c r="AZ139" i="4"/>
  <c r="AY139" i="4"/>
  <c r="AX139" i="4"/>
  <c r="AW139" i="4"/>
  <c r="AV139" i="4"/>
  <c r="AU139" i="4"/>
  <c r="AT139" i="4"/>
  <c r="AS139" i="4"/>
  <c r="AR139" i="4"/>
  <c r="AQ139" i="4"/>
  <c r="AP139" i="4"/>
  <c r="AO139" i="4"/>
  <c r="AN139" i="4"/>
  <c r="AM139" i="4"/>
  <c r="AL139" i="4"/>
  <c r="AK139" i="4"/>
  <c r="AJ139" i="4"/>
  <c r="AI139" i="4"/>
  <c r="AH139"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E139" i="4"/>
  <c r="D139" i="4"/>
  <c r="C139" i="4"/>
  <c r="B139" i="4"/>
  <c r="BQ138" i="4"/>
  <c r="BP138" i="4"/>
  <c r="BO138" i="4"/>
  <c r="BN138" i="4"/>
  <c r="BM138" i="4"/>
  <c r="BL138" i="4"/>
  <c r="BK138" i="4"/>
  <c r="BJ138" i="4"/>
  <c r="BI138" i="4"/>
  <c r="BH138" i="4"/>
  <c r="BG138" i="4"/>
  <c r="BF138" i="4"/>
  <c r="BE138" i="4"/>
  <c r="BD138" i="4"/>
  <c r="BC138" i="4"/>
  <c r="BB138" i="4"/>
  <c r="BA138" i="4"/>
  <c r="AZ138" i="4"/>
  <c r="AY138" i="4"/>
  <c r="AX138" i="4"/>
  <c r="AW138" i="4"/>
  <c r="AV138" i="4"/>
  <c r="AU138" i="4"/>
  <c r="AT138" i="4"/>
  <c r="AS138" i="4"/>
  <c r="AR138" i="4"/>
  <c r="AQ138" i="4"/>
  <c r="AP138" i="4"/>
  <c r="AO138" i="4"/>
  <c r="AN138" i="4"/>
  <c r="AM138" i="4"/>
  <c r="AL138" i="4"/>
  <c r="AK138" i="4"/>
  <c r="AJ138" i="4"/>
  <c r="AI138" i="4"/>
  <c r="AH138"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E138" i="4"/>
  <c r="D138" i="4"/>
  <c r="C138" i="4"/>
  <c r="B138" i="4"/>
  <c r="BQ137" i="4"/>
  <c r="BP137" i="4"/>
  <c r="BO137" i="4"/>
  <c r="BN137" i="4"/>
  <c r="BM137" i="4"/>
  <c r="BL137" i="4"/>
  <c r="BK137" i="4"/>
  <c r="BJ137" i="4"/>
  <c r="BI137" i="4"/>
  <c r="BH137" i="4"/>
  <c r="BG137" i="4"/>
  <c r="BF137" i="4"/>
  <c r="BE137" i="4"/>
  <c r="BD137" i="4"/>
  <c r="BC137" i="4"/>
  <c r="BB137" i="4"/>
  <c r="BA137" i="4"/>
  <c r="AZ137" i="4"/>
  <c r="AY137" i="4"/>
  <c r="AX137" i="4"/>
  <c r="AW137" i="4"/>
  <c r="AV137" i="4"/>
  <c r="AU137" i="4"/>
  <c r="AT137" i="4"/>
  <c r="AS137" i="4"/>
  <c r="AR137" i="4"/>
  <c r="AQ137" i="4"/>
  <c r="AP137" i="4"/>
  <c r="AO137" i="4"/>
  <c r="AN137" i="4"/>
  <c r="AM137" i="4"/>
  <c r="AL137" i="4"/>
  <c r="AK137" i="4"/>
  <c r="AJ137" i="4"/>
  <c r="AI137" i="4"/>
  <c r="AH137"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E137" i="4"/>
  <c r="D137" i="4"/>
  <c r="C137" i="4"/>
  <c r="B137" i="4"/>
  <c r="BQ136" i="4"/>
  <c r="BP136" i="4"/>
  <c r="BO136" i="4"/>
  <c r="BN136" i="4"/>
  <c r="BM136" i="4"/>
  <c r="BL136" i="4"/>
  <c r="BK136" i="4"/>
  <c r="BJ136" i="4"/>
  <c r="BI136" i="4"/>
  <c r="BH136" i="4"/>
  <c r="BG136" i="4"/>
  <c r="BF136" i="4"/>
  <c r="BE136" i="4"/>
  <c r="BD136" i="4"/>
  <c r="BC136" i="4"/>
  <c r="BB136" i="4"/>
  <c r="BA136" i="4"/>
  <c r="AZ136" i="4"/>
  <c r="AY136" i="4"/>
  <c r="AX136" i="4"/>
  <c r="AW136" i="4"/>
  <c r="AV136" i="4"/>
  <c r="AU136" i="4"/>
  <c r="AT136" i="4"/>
  <c r="AS136" i="4"/>
  <c r="AR136" i="4"/>
  <c r="AQ136" i="4"/>
  <c r="AP136" i="4"/>
  <c r="AO136" i="4"/>
  <c r="AN136" i="4"/>
  <c r="AM136" i="4"/>
  <c r="AL136" i="4"/>
  <c r="AK136" i="4"/>
  <c r="AJ136" i="4"/>
  <c r="AI136" i="4"/>
  <c r="AH136"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D136" i="4"/>
  <c r="C136" i="4"/>
  <c r="B136" i="4"/>
  <c r="BQ135" i="4"/>
  <c r="BP135" i="4"/>
  <c r="BO135" i="4"/>
  <c r="BN135" i="4"/>
  <c r="BM135" i="4"/>
  <c r="BL135" i="4"/>
  <c r="BK135" i="4"/>
  <c r="BJ135" i="4"/>
  <c r="BI135" i="4"/>
  <c r="BH135" i="4"/>
  <c r="BG135" i="4"/>
  <c r="BF135" i="4"/>
  <c r="BE135" i="4"/>
  <c r="BD135" i="4"/>
  <c r="BC135" i="4"/>
  <c r="BB135" i="4"/>
  <c r="BA135" i="4"/>
  <c r="AZ135" i="4"/>
  <c r="AY135" i="4"/>
  <c r="AX135" i="4"/>
  <c r="AW135" i="4"/>
  <c r="AV135" i="4"/>
  <c r="AU135" i="4"/>
  <c r="AT135" i="4"/>
  <c r="AS135" i="4"/>
  <c r="AR135" i="4"/>
  <c r="AQ135" i="4"/>
  <c r="AP135" i="4"/>
  <c r="AO135" i="4"/>
  <c r="AN135" i="4"/>
  <c r="AM135" i="4"/>
  <c r="AL135" i="4"/>
  <c r="AK135" i="4"/>
  <c r="AJ135" i="4"/>
  <c r="AI135" i="4"/>
  <c r="AH135"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E135" i="4"/>
  <c r="D135" i="4"/>
  <c r="C135" i="4"/>
  <c r="B135" i="4"/>
  <c r="BQ134" i="4"/>
  <c r="BP134" i="4"/>
  <c r="BO134" i="4"/>
  <c r="BN134" i="4"/>
  <c r="BM134" i="4"/>
  <c r="BL134" i="4"/>
  <c r="BK134" i="4"/>
  <c r="BJ134" i="4"/>
  <c r="BI134" i="4"/>
  <c r="BH134" i="4"/>
  <c r="BG134" i="4"/>
  <c r="BF134" i="4"/>
  <c r="BE134" i="4"/>
  <c r="BD134" i="4"/>
  <c r="BC134" i="4"/>
  <c r="BB134" i="4"/>
  <c r="BA134" i="4"/>
  <c r="AZ134" i="4"/>
  <c r="AY134" i="4"/>
  <c r="AX134" i="4"/>
  <c r="AW134" i="4"/>
  <c r="AV134" i="4"/>
  <c r="AU134" i="4"/>
  <c r="AT134" i="4"/>
  <c r="AS134" i="4"/>
  <c r="AR134" i="4"/>
  <c r="AQ134" i="4"/>
  <c r="AP134" i="4"/>
  <c r="AO134" i="4"/>
  <c r="AN134" i="4"/>
  <c r="AM134" i="4"/>
  <c r="AL134" i="4"/>
  <c r="AK134" i="4"/>
  <c r="AJ134" i="4"/>
  <c r="AI134" i="4"/>
  <c r="AH134"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E134" i="4"/>
  <c r="D134" i="4"/>
  <c r="C134" i="4"/>
  <c r="B134" i="4"/>
  <c r="BQ133" i="4"/>
  <c r="BP133" i="4"/>
  <c r="BO133" i="4"/>
  <c r="BN133" i="4"/>
  <c r="BM133" i="4"/>
  <c r="BL133" i="4"/>
  <c r="BK133" i="4"/>
  <c r="BJ133" i="4"/>
  <c r="BI133" i="4"/>
  <c r="BH133" i="4"/>
  <c r="BG133" i="4"/>
  <c r="BF133" i="4"/>
  <c r="BE133" i="4"/>
  <c r="BD133" i="4"/>
  <c r="BC133" i="4"/>
  <c r="BB133" i="4"/>
  <c r="BA133" i="4"/>
  <c r="AZ133" i="4"/>
  <c r="AY133" i="4"/>
  <c r="AX133" i="4"/>
  <c r="AW133" i="4"/>
  <c r="AV133" i="4"/>
  <c r="AU133" i="4"/>
  <c r="AT133" i="4"/>
  <c r="AS133" i="4"/>
  <c r="AR133" i="4"/>
  <c r="AQ133" i="4"/>
  <c r="AP133" i="4"/>
  <c r="AO133" i="4"/>
  <c r="AN133" i="4"/>
  <c r="AM133" i="4"/>
  <c r="AL133" i="4"/>
  <c r="AK133" i="4"/>
  <c r="AJ133" i="4"/>
  <c r="AI133" i="4"/>
  <c r="AH133"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E133" i="4"/>
  <c r="D133" i="4"/>
  <c r="C133" i="4"/>
  <c r="B133" i="4"/>
  <c r="BQ132" i="4"/>
  <c r="BP132" i="4"/>
  <c r="BO132" i="4"/>
  <c r="BN132" i="4"/>
  <c r="BM132" i="4"/>
  <c r="BL132" i="4"/>
  <c r="BK132" i="4"/>
  <c r="BJ132" i="4"/>
  <c r="BI132" i="4"/>
  <c r="BH132" i="4"/>
  <c r="BG132" i="4"/>
  <c r="BF132" i="4"/>
  <c r="BE132" i="4"/>
  <c r="BD132" i="4"/>
  <c r="BC132" i="4"/>
  <c r="BB132" i="4"/>
  <c r="BA132" i="4"/>
  <c r="AZ132" i="4"/>
  <c r="AY132" i="4"/>
  <c r="AX132" i="4"/>
  <c r="AW132" i="4"/>
  <c r="AV132" i="4"/>
  <c r="AU132" i="4"/>
  <c r="AT132" i="4"/>
  <c r="AS132" i="4"/>
  <c r="AR132" i="4"/>
  <c r="AQ132" i="4"/>
  <c r="AP132" i="4"/>
  <c r="AO132" i="4"/>
  <c r="AN132" i="4"/>
  <c r="AM132" i="4"/>
  <c r="AL132" i="4"/>
  <c r="AK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D132" i="4"/>
  <c r="C132" i="4"/>
  <c r="B132" i="4"/>
  <c r="BQ131" i="4"/>
  <c r="BP131" i="4"/>
  <c r="BO131" i="4"/>
  <c r="BN131" i="4"/>
  <c r="BM131" i="4"/>
  <c r="BL131" i="4"/>
  <c r="BK131" i="4"/>
  <c r="BJ131" i="4"/>
  <c r="BI131" i="4"/>
  <c r="BH131" i="4"/>
  <c r="BG131" i="4"/>
  <c r="BF131" i="4"/>
  <c r="BE131" i="4"/>
  <c r="BD131" i="4"/>
  <c r="BC131" i="4"/>
  <c r="BB131" i="4"/>
  <c r="BA131" i="4"/>
  <c r="AZ131" i="4"/>
  <c r="AY131" i="4"/>
  <c r="AX131" i="4"/>
  <c r="AW131" i="4"/>
  <c r="AV131" i="4"/>
  <c r="AU131" i="4"/>
  <c r="AT131" i="4"/>
  <c r="AS131" i="4"/>
  <c r="AR131" i="4"/>
  <c r="AQ131" i="4"/>
  <c r="AP131" i="4"/>
  <c r="AO131" i="4"/>
  <c r="AN131" i="4"/>
  <c r="AM131" i="4"/>
  <c r="AL131" i="4"/>
  <c r="AK131" i="4"/>
  <c r="AJ131" i="4"/>
  <c r="AI131" i="4"/>
  <c r="AH131"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E131" i="4"/>
  <c r="D131" i="4"/>
  <c r="C131" i="4"/>
  <c r="B131" i="4"/>
  <c r="BQ130" i="4"/>
  <c r="BP130" i="4"/>
  <c r="BO130" i="4"/>
  <c r="BN130" i="4"/>
  <c r="BM130" i="4"/>
  <c r="BL130" i="4"/>
  <c r="BK130" i="4"/>
  <c r="BJ130" i="4"/>
  <c r="BI130" i="4"/>
  <c r="BH130" i="4"/>
  <c r="BG130" i="4"/>
  <c r="BF130" i="4"/>
  <c r="BE130" i="4"/>
  <c r="BD130" i="4"/>
  <c r="BC130" i="4"/>
  <c r="BB130" i="4"/>
  <c r="BA130" i="4"/>
  <c r="AZ130" i="4"/>
  <c r="AY130" i="4"/>
  <c r="AX130" i="4"/>
  <c r="AW130" i="4"/>
  <c r="AV130" i="4"/>
  <c r="AU130" i="4"/>
  <c r="AT130" i="4"/>
  <c r="AS130" i="4"/>
  <c r="AR130" i="4"/>
  <c r="AQ130" i="4"/>
  <c r="AP130" i="4"/>
  <c r="AO130" i="4"/>
  <c r="AN130" i="4"/>
  <c r="AM130" i="4"/>
  <c r="AL130" i="4"/>
  <c r="AK130" i="4"/>
  <c r="AJ130" i="4"/>
  <c r="AI130" i="4"/>
  <c r="AH130"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E130" i="4"/>
  <c r="D130" i="4"/>
  <c r="C130" i="4"/>
  <c r="B130" i="4"/>
  <c r="BQ129" i="4"/>
  <c r="BP129" i="4"/>
  <c r="BO129" i="4"/>
  <c r="BN129" i="4"/>
  <c r="BM129" i="4"/>
  <c r="BL129" i="4"/>
  <c r="BK129" i="4"/>
  <c r="BJ129" i="4"/>
  <c r="BI129" i="4"/>
  <c r="BH129" i="4"/>
  <c r="BG129" i="4"/>
  <c r="BF129" i="4"/>
  <c r="BE129" i="4"/>
  <c r="BD129" i="4"/>
  <c r="BC129" i="4"/>
  <c r="BB129" i="4"/>
  <c r="BA129" i="4"/>
  <c r="AZ129" i="4"/>
  <c r="AY129" i="4"/>
  <c r="AX129" i="4"/>
  <c r="AW129" i="4"/>
  <c r="AV129" i="4"/>
  <c r="AU129" i="4"/>
  <c r="AT129" i="4"/>
  <c r="AS129" i="4"/>
  <c r="AR129" i="4"/>
  <c r="AQ129" i="4"/>
  <c r="AP129" i="4"/>
  <c r="AO129" i="4"/>
  <c r="AN129" i="4"/>
  <c r="AM129" i="4"/>
  <c r="AL129" i="4"/>
  <c r="AK129" i="4"/>
  <c r="AJ129" i="4"/>
  <c r="AI129" i="4"/>
  <c r="AH129"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E129" i="4"/>
  <c r="D129" i="4"/>
  <c r="C129" i="4"/>
  <c r="B129" i="4"/>
  <c r="BQ128" i="4"/>
  <c r="BP128" i="4"/>
  <c r="BO128" i="4"/>
  <c r="BN128" i="4"/>
  <c r="BM128" i="4"/>
  <c r="BL128" i="4"/>
  <c r="BK128" i="4"/>
  <c r="BJ128" i="4"/>
  <c r="BI128" i="4"/>
  <c r="BH128" i="4"/>
  <c r="BG128" i="4"/>
  <c r="BF128" i="4"/>
  <c r="BE128" i="4"/>
  <c r="BD128" i="4"/>
  <c r="BC128" i="4"/>
  <c r="BB128" i="4"/>
  <c r="BA128" i="4"/>
  <c r="AZ128" i="4"/>
  <c r="AY128" i="4"/>
  <c r="AX128" i="4"/>
  <c r="AW128" i="4"/>
  <c r="AV128" i="4"/>
  <c r="AU128" i="4"/>
  <c r="AT128" i="4"/>
  <c r="AS128" i="4"/>
  <c r="AR128" i="4"/>
  <c r="AQ128" i="4"/>
  <c r="AP128" i="4"/>
  <c r="AO128" i="4"/>
  <c r="AN128" i="4"/>
  <c r="AM128" i="4"/>
  <c r="AL128" i="4"/>
  <c r="AK128" i="4"/>
  <c r="AJ128" i="4"/>
  <c r="AI128" i="4"/>
  <c r="AH128"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D128" i="4"/>
  <c r="C128" i="4"/>
  <c r="B128" i="4"/>
  <c r="BQ127" i="4"/>
  <c r="BP127" i="4"/>
  <c r="BO127" i="4"/>
  <c r="BN127" i="4"/>
  <c r="BM127" i="4"/>
  <c r="BL127" i="4"/>
  <c r="BK127" i="4"/>
  <c r="BJ127" i="4"/>
  <c r="BI127" i="4"/>
  <c r="BH127" i="4"/>
  <c r="BG127" i="4"/>
  <c r="BF127" i="4"/>
  <c r="BE127" i="4"/>
  <c r="BD127" i="4"/>
  <c r="BC127" i="4"/>
  <c r="BB127" i="4"/>
  <c r="BA127" i="4"/>
  <c r="AZ127" i="4"/>
  <c r="AY127" i="4"/>
  <c r="AX127" i="4"/>
  <c r="AW127" i="4"/>
  <c r="AV127" i="4"/>
  <c r="AU127" i="4"/>
  <c r="AT127" i="4"/>
  <c r="AS127" i="4"/>
  <c r="AR127" i="4"/>
  <c r="AQ127" i="4"/>
  <c r="AP127" i="4"/>
  <c r="AO127" i="4"/>
  <c r="AN127" i="4"/>
  <c r="AM127" i="4"/>
  <c r="AL127" i="4"/>
  <c r="AK127" i="4"/>
  <c r="AJ127" i="4"/>
  <c r="AI127" i="4"/>
  <c r="AH127" i="4"/>
  <c r="AG127" i="4"/>
  <c r="AF127" i="4"/>
  <c r="AE127" i="4"/>
  <c r="AD127" i="4"/>
  <c r="AC127" i="4"/>
  <c r="AB127" i="4"/>
  <c r="AA127" i="4"/>
  <c r="Z127" i="4"/>
  <c r="Y127" i="4"/>
  <c r="X127" i="4"/>
  <c r="W127" i="4"/>
  <c r="V127" i="4"/>
  <c r="U127" i="4"/>
  <c r="T127" i="4"/>
  <c r="S127" i="4"/>
  <c r="R127" i="4"/>
  <c r="Q127" i="4"/>
  <c r="P127" i="4"/>
  <c r="O127" i="4"/>
  <c r="N127" i="4"/>
  <c r="M127" i="4"/>
  <c r="L127" i="4"/>
  <c r="K127" i="4"/>
  <c r="J127" i="4"/>
  <c r="I127" i="4"/>
  <c r="H127" i="4"/>
  <c r="G127" i="4"/>
  <c r="F127" i="4"/>
  <c r="E127" i="4"/>
  <c r="D127" i="4"/>
  <c r="C127" i="4"/>
  <c r="B127" i="4"/>
  <c r="BQ126" i="4"/>
  <c r="BP126" i="4"/>
  <c r="BO126" i="4"/>
  <c r="BN126" i="4"/>
  <c r="BM126" i="4"/>
  <c r="BL126" i="4"/>
  <c r="BK126" i="4"/>
  <c r="BJ126" i="4"/>
  <c r="BI126" i="4"/>
  <c r="BH126" i="4"/>
  <c r="BG126" i="4"/>
  <c r="BF126" i="4"/>
  <c r="BE126" i="4"/>
  <c r="BD126" i="4"/>
  <c r="BC126" i="4"/>
  <c r="BB126" i="4"/>
  <c r="BA126" i="4"/>
  <c r="AZ126" i="4"/>
  <c r="AY126" i="4"/>
  <c r="AX126" i="4"/>
  <c r="AW126" i="4"/>
  <c r="AV126" i="4"/>
  <c r="AU126" i="4"/>
  <c r="AT126" i="4"/>
  <c r="AS126" i="4"/>
  <c r="AR126" i="4"/>
  <c r="AQ126" i="4"/>
  <c r="AP126" i="4"/>
  <c r="AO126" i="4"/>
  <c r="AN126" i="4"/>
  <c r="AM126" i="4"/>
  <c r="AL126" i="4"/>
  <c r="AK126" i="4"/>
  <c r="AJ126" i="4"/>
  <c r="AI126" i="4"/>
  <c r="AH126"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E126" i="4"/>
  <c r="D126" i="4"/>
  <c r="C126" i="4"/>
  <c r="B126" i="4"/>
  <c r="BQ125" i="4"/>
  <c r="BP125" i="4"/>
  <c r="BO125" i="4"/>
  <c r="BN125" i="4"/>
  <c r="BM125" i="4"/>
  <c r="BL125" i="4"/>
  <c r="BK125" i="4"/>
  <c r="BJ125" i="4"/>
  <c r="BI125" i="4"/>
  <c r="BH125" i="4"/>
  <c r="BG125" i="4"/>
  <c r="BF125" i="4"/>
  <c r="BE125" i="4"/>
  <c r="BD125" i="4"/>
  <c r="BC125" i="4"/>
  <c r="BB125" i="4"/>
  <c r="BA125" i="4"/>
  <c r="AZ125" i="4"/>
  <c r="AY125" i="4"/>
  <c r="AX125" i="4"/>
  <c r="AW125" i="4"/>
  <c r="AV125" i="4"/>
  <c r="AU125" i="4"/>
  <c r="AT125" i="4"/>
  <c r="AS125" i="4"/>
  <c r="AR125" i="4"/>
  <c r="AQ125" i="4"/>
  <c r="AP125" i="4"/>
  <c r="AO125" i="4"/>
  <c r="AN125" i="4"/>
  <c r="AM125" i="4"/>
  <c r="AL125" i="4"/>
  <c r="AK125" i="4"/>
  <c r="AJ125" i="4"/>
  <c r="AI125" i="4"/>
  <c r="AH125" i="4"/>
  <c r="AG125" i="4"/>
  <c r="AF125" i="4"/>
  <c r="AE125" i="4"/>
  <c r="AD125" i="4"/>
  <c r="AC125" i="4"/>
  <c r="AB125" i="4"/>
  <c r="AA125" i="4"/>
  <c r="Z125" i="4"/>
  <c r="Y125" i="4"/>
  <c r="X125" i="4"/>
  <c r="W125" i="4"/>
  <c r="V125" i="4"/>
  <c r="U125" i="4"/>
  <c r="T125" i="4"/>
  <c r="S125" i="4"/>
  <c r="R125" i="4"/>
  <c r="Q125" i="4"/>
  <c r="P125" i="4"/>
  <c r="O125" i="4"/>
  <c r="N125" i="4"/>
  <c r="M125" i="4"/>
  <c r="L125" i="4"/>
  <c r="K125" i="4"/>
  <c r="J125" i="4"/>
  <c r="I125" i="4"/>
  <c r="H125" i="4"/>
  <c r="G125" i="4"/>
  <c r="F125" i="4"/>
  <c r="E125" i="4"/>
  <c r="D125" i="4"/>
  <c r="C125" i="4"/>
  <c r="B125" i="4"/>
  <c r="BQ124" i="4"/>
  <c r="BP124" i="4"/>
  <c r="BO124" i="4"/>
  <c r="BN124" i="4"/>
  <c r="BM124" i="4"/>
  <c r="BL124" i="4"/>
  <c r="BK124" i="4"/>
  <c r="BJ124" i="4"/>
  <c r="BI124" i="4"/>
  <c r="BH124" i="4"/>
  <c r="BG124" i="4"/>
  <c r="BF124" i="4"/>
  <c r="BE124" i="4"/>
  <c r="BD124" i="4"/>
  <c r="BC124" i="4"/>
  <c r="BB124" i="4"/>
  <c r="BA124" i="4"/>
  <c r="AZ124" i="4"/>
  <c r="AY124" i="4"/>
  <c r="AX124" i="4"/>
  <c r="AW124" i="4"/>
  <c r="AV124" i="4"/>
  <c r="AU124" i="4"/>
  <c r="AT124" i="4"/>
  <c r="AS124" i="4"/>
  <c r="AR124" i="4"/>
  <c r="AQ124" i="4"/>
  <c r="AP124" i="4"/>
  <c r="AO124" i="4"/>
  <c r="AN124" i="4"/>
  <c r="AM124" i="4"/>
  <c r="AL124" i="4"/>
  <c r="AK124" i="4"/>
  <c r="AJ124" i="4"/>
  <c r="AI124" i="4"/>
  <c r="AH124"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D124" i="4"/>
  <c r="C124" i="4"/>
  <c r="B124" i="4"/>
  <c r="BQ123" i="4"/>
  <c r="BP123" i="4"/>
  <c r="BO123" i="4"/>
  <c r="BN123" i="4"/>
  <c r="BM123" i="4"/>
  <c r="BL123" i="4"/>
  <c r="BK123" i="4"/>
  <c r="BJ123" i="4"/>
  <c r="BI123" i="4"/>
  <c r="BH123" i="4"/>
  <c r="BG123" i="4"/>
  <c r="BF123" i="4"/>
  <c r="BE123" i="4"/>
  <c r="BD123" i="4"/>
  <c r="BC123" i="4"/>
  <c r="BB123" i="4"/>
  <c r="BA123" i="4"/>
  <c r="AZ123" i="4"/>
  <c r="AY123" i="4"/>
  <c r="AX123" i="4"/>
  <c r="AW123" i="4"/>
  <c r="AV123" i="4"/>
  <c r="AU123" i="4"/>
  <c r="AT123" i="4"/>
  <c r="AS123" i="4"/>
  <c r="AR123" i="4"/>
  <c r="AQ123" i="4"/>
  <c r="AP123" i="4"/>
  <c r="AO123" i="4"/>
  <c r="AN123" i="4"/>
  <c r="AM123" i="4"/>
  <c r="AL123" i="4"/>
  <c r="AK123" i="4"/>
  <c r="AJ123" i="4"/>
  <c r="AI123" i="4"/>
  <c r="AH123" i="4"/>
  <c r="AG123" i="4"/>
  <c r="AF123" i="4"/>
  <c r="AE123" i="4"/>
  <c r="AD123" i="4"/>
  <c r="AC123" i="4"/>
  <c r="AB123" i="4"/>
  <c r="AA123" i="4"/>
  <c r="Z123" i="4"/>
  <c r="Y123" i="4"/>
  <c r="X123" i="4"/>
  <c r="W123" i="4"/>
  <c r="V123" i="4"/>
  <c r="U123" i="4"/>
  <c r="T123" i="4"/>
  <c r="S123" i="4"/>
  <c r="R123" i="4"/>
  <c r="Q123" i="4"/>
  <c r="P123" i="4"/>
  <c r="O123" i="4"/>
  <c r="N123" i="4"/>
  <c r="M123" i="4"/>
  <c r="L123" i="4"/>
  <c r="K123" i="4"/>
  <c r="J123" i="4"/>
  <c r="I123" i="4"/>
  <c r="H123" i="4"/>
  <c r="G123" i="4"/>
  <c r="F123" i="4"/>
  <c r="E123" i="4"/>
  <c r="D123" i="4"/>
  <c r="C123" i="4"/>
  <c r="B123" i="4"/>
  <c r="BQ122" i="4"/>
  <c r="BP122" i="4"/>
  <c r="BO122" i="4"/>
  <c r="BN122" i="4"/>
  <c r="BM122" i="4"/>
  <c r="BL122" i="4"/>
  <c r="BK122" i="4"/>
  <c r="BJ122" i="4"/>
  <c r="BI122" i="4"/>
  <c r="BH122" i="4"/>
  <c r="BG122" i="4"/>
  <c r="BF122" i="4"/>
  <c r="BE122" i="4"/>
  <c r="BD122" i="4"/>
  <c r="BC122" i="4"/>
  <c r="BB122" i="4"/>
  <c r="BA122" i="4"/>
  <c r="AZ122" i="4"/>
  <c r="AY122" i="4"/>
  <c r="AX122" i="4"/>
  <c r="AW122" i="4"/>
  <c r="AV122" i="4"/>
  <c r="AU122" i="4"/>
  <c r="AT122" i="4"/>
  <c r="AS122" i="4"/>
  <c r="AR122" i="4"/>
  <c r="AQ122" i="4"/>
  <c r="AP122" i="4"/>
  <c r="AO122" i="4"/>
  <c r="AN122" i="4"/>
  <c r="AM122" i="4"/>
  <c r="AL122" i="4"/>
  <c r="AK122" i="4"/>
  <c r="AJ122" i="4"/>
  <c r="AI122" i="4"/>
  <c r="AH122" i="4"/>
  <c r="AG122" i="4"/>
  <c r="AF122" i="4"/>
  <c r="AE122" i="4"/>
  <c r="AD122" i="4"/>
  <c r="AC122" i="4"/>
  <c r="AB122" i="4"/>
  <c r="AA122" i="4"/>
  <c r="Z122" i="4"/>
  <c r="Y122" i="4"/>
  <c r="X122" i="4"/>
  <c r="W122" i="4"/>
  <c r="V122" i="4"/>
  <c r="U122" i="4"/>
  <c r="T122" i="4"/>
  <c r="S122" i="4"/>
  <c r="R122" i="4"/>
  <c r="Q122" i="4"/>
  <c r="P122" i="4"/>
  <c r="O122" i="4"/>
  <c r="N122" i="4"/>
  <c r="M122" i="4"/>
  <c r="L122" i="4"/>
  <c r="K122" i="4"/>
  <c r="J122" i="4"/>
  <c r="I122" i="4"/>
  <c r="H122" i="4"/>
  <c r="G122" i="4"/>
  <c r="F122" i="4"/>
  <c r="E122" i="4"/>
  <c r="D122" i="4"/>
  <c r="C122" i="4"/>
  <c r="B122" i="4"/>
  <c r="BQ121" i="4"/>
  <c r="BP121" i="4"/>
  <c r="BO121" i="4"/>
  <c r="BN121" i="4"/>
  <c r="BM121" i="4"/>
  <c r="BL121" i="4"/>
  <c r="BK121" i="4"/>
  <c r="BJ121" i="4"/>
  <c r="BI121" i="4"/>
  <c r="BH121" i="4"/>
  <c r="BG121" i="4"/>
  <c r="BF121" i="4"/>
  <c r="BE121" i="4"/>
  <c r="BD121" i="4"/>
  <c r="BC121" i="4"/>
  <c r="BB121" i="4"/>
  <c r="BA121" i="4"/>
  <c r="AZ121" i="4"/>
  <c r="AY121" i="4"/>
  <c r="AX121" i="4"/>
  <c r="AW121" i="4"/>
  <c r="AV121" i="4"/>
  <c r="AU121" i="4"/>
  <c r="AT121" i="4"/>
  <c r="AS121" i="4"/>
  <c r="AR121" i="4"/>
  <c r="AQ121" i="4"/>
  <c r="AP121" i="4"/>
  <c r="AO121" i="4"/>
  <c r="AN121" i="4"/>
  <c r="AM121" i="4"/>
  <c r="AL121" i="4"/>
  <c r="AK121" i="4"/>
  <c r="AJ121" i="4"/>
  <c r="AI121" i="4"/>
  <c r="AH121"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D121" i="4"/>
  <c r="C121" i="4"/>
  <c r="B121" i="4"/>
  <c r="BQ120" i="4"/>
  <c r="BP120" i="4"/>
  <c r="BO120" i="4"/>
  <c r="BN120" i="4"/>
  <c r="BM120" i="4"/>
  <c r="BL120" i="4"/>
  <c r="BK120" i="4"/>
  <c r="BJ120" i="4"/>
  <c r="BI120" i="4"/>
  <c r="BH120" i="4"/>
  <c r="BG120" i="4"/>
  <c r="BF120" i="4"/>
  <c r="BE120" i="4"/>
  <c r="BD120" i="4"/>
  <c r="BC120" i="4"/>
  <c r="BB120" i="4"/>
  <c r="BA120" i="4"/>
  <c r="AZ120" i="4"/>
  <c r="AY120" i="4"/>
  <c r="AX120" i="4"/>
  <c r="AW120" i="4"/>
  <c r="AV120" i="4"/>
  <c r="AU120" i="4"/>
  <c r="AT120" i="4"/>
  <c r="AS120" i="4"/>
  <c r="AR120" i="4"/>
  <c r="AQ120" i="4"/>
  <c r="AP120" i="4"/>
  <c r="AO120" i="4"/>
  <c r="AN120" i="4"/>
  <c r="AM120" i="4"/>
  <c r="AL120" i="4"/>
  <c r="AK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D120" i="4"/>
  <c r="C120" i="4"/>
  <c r="B120" i="4"/>
  <c r="BQ119" i="4"/>
  <c r="BP119" i="4"/>
  <c r="BO119" i="4"/>
  <c r="BN119" i="4"/>
  <c r="BM119" i="4"/>
  <c r="BL119" i="4"/>
  <c r="BK119" i="4"/>
  <c r="BJ119" i="4"/>
  <c r="BI119" i="4"/>
  <c r="BH119" i="4"/>
  <c r="BG119" i="4"/>
  <c r="BF119" i="4"/>
  <c r="BE119" i="4"/>
  <c r="BD119" i="4"/>
  <c r="BC119" i="4"/>
  <c r="BB119" i="4"/>
  <c r="BA119" i="4"/>
  <c r="AZ119" i="4"/>
  <c r="AY119" i="4"/>
  <c r="AX119" i="4"/>
  <c r="AW119" i="4"/>
  <c r="AV119" i="4"/>
  <c r="AU119" i="4"/>
  <c r="AT119" i="4"/>
  <c r="AS119" i="4"/>
  <c r="AR119" i="4"/>
  <c r="AQ119" i="4"/>
  <c r="AP119" i="4"/>
  <c r="AO119" i="4"/>
  <c r="AN119" i="4"/>
  <c r="AM119" i="4"/>
  <c r="AL119" i="4"/>
  <c r="AK119" i="4"/>
  <c r="AJ119" i="4"/>
  <c r="AI119" i="4"/>
  <c r="AH119"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D119" i="4"/>
  <c r="C119" i="4"/>
  <c r="B119" i="4"/>
  <c r="BQ118" i="4"/>
  <c r="BP118" i="4"/>
  <c r="BO118" i="4"/>
  <c r="BN118" i="4"/>
  <c r="BM118" i="4"/>
  <c r="BL118" i="4"/>
  <c r="BK118" i="4"/>
  <c r="BJ118" i="4"/>
  <c r="BI118" i="4"/>
  <c r="BH118" i="4"/>
  <c r="BG118" i="4"/>
  <c r="BF118" i="4"/>
  <c r="BE118" i="4"/>
  <c r="BD118" i="4"/>
  <c r="BC118" i="4"/>
  <c r="BB118" i="4"/>
  <c r="BA118" i="4"/>
  <c r="AZ118" i="4"/>
  <c r="AY118" i="4"/>
  <c r="AX118" i="4"/>
  <c r="AW118" i="4"/>
  <c r="AV118" i="4"/>
  <c r="AU118" i="4"/>
  <c r="AT118" i="4"/>
  <c r="AS118" i="4"/>
  <c r="AR118" i="4"/>
  <c r="AQ118" i="4"/>
  <c r="AP118" i="4"/>
  <c r="AO118" i="4"/>
  <c r="AN118" i="4"/>
  <c r="AM118" i="4"/>
  <c r="AL118" i="4"/>
  <c r="AK118" i="4"/>
  <c r="AJ118" i="4"/>
  <c r="AI118" i="4"/>
  <c r="AH118" i="4"/>
  <c r="AG118" i="4"/>
  <c r="AF118" i="4"/>
  <c r="AE118" i="4"/>
  <c r="AD118" i="4"/>
  <c r="AC118" i="4"/>
  <c r="AB118" i="4"/>
  <c r="AA118" i="4"/>
  <c r="Z118" i="4"/>
  <c r="Y118" i="4"/>
  <c r="X118" i="4"/>
  <c r="W118" i="4"/>
  <c r="V118" i="4"/>
  <c r="U118" i="4"/>
  <c r="T118" i="4"/>
  <c r="S118" i="4"/>
  <c r="R118" i="4"/>
  <c r="Q118" i="4"/>
  <c r="P118" i="4"/>
  <c r="O118" i="4"/>
  <c r="N118" i="4"/>
  <c r="M118" i="4"/>
  <c r="L118" i="4"/>
  <c r="K118" i="4"/>
  <c r="J118" i="4"/>
  <c r="I118" i="4"/>
  <c r="H118" i="4"/>
  <c r="G118" i="4"/>
  <c r="F118" i="4"/>
  <c r="E118" i="4"/>
  <c r="D118" i="4"/>
  <c r="C118" i="4"/>
  <c r="B118" i="4"/>
  <c r="BQ117" i="4"/>
  <c r="BP117" i="4"/>
  <c r="BO117" i="4"/>
  <c r="BN117" i="4"/>
  <c r="BM117" i="4"/>
  <c r="BL117" i="4"/>
  <c r="BK117" i="4"/>
  <c r="BJ117" i="4"/>
  <c r="BI117" i="4"/>
  <c r="BH117" i="4"/>
  <c r="BG117" i="4"/>
  <c r="BF117" i="4"/>
  <c r="BE117" i="4"/>
  <c r="BD117" i="4"/>
  <c r="BC117" i="4"/>
  <c r="BB117" i="4"/>
  <c r="BA117" i="4"/>
  <c r="AZ117" i="4"/>
  <c r="AY117" i="4"/>
  <c r="AX117" i="4"/>
  <c r="AW117" i="4"/>
  <c r="AV117" i="4"/>
  <c r="AU117" i="4"/>
  <c r="AT117" i="4"/>
  <c r="AS117" i="4"/>
  <c r="AR117" i="4"/>
  <c r="AQ117" i="4"/>
  <c r="AP117" i="4"/>
  <c r="AO117" i="4"/>
  <c r="AN117" i="4"/>
  <c r="AM117" i="4"/>
  <c r="AL117" i="4"/>
  <c r="AK117" i="4"/>
  <c r="AJ117" i="4"/>
  <c r="AI117" i="4"/>
  <c r="AH117" i="4"/>
  <c r="AG117" i="4"/>
  <c r="AF117" i="4"/>
  <c r="AE117" i="4"/>
  <c r="AD117" i="4"/>
  <c r="AC117" i="4"/>
  <c r="AB117" i="4"/>
  <c r="AA117" i="4"/>
  <c r="Z117" i="4"/>
  <c r="Y117" i="4"/>
  <c r="X117" i="4"/>
  <c r="W117" i="4"/>
  <c r="V117" i="4"/>
  <c r="U117" i="4"/>
  <c r="T117" i="4"/>
  <c r="S117" i="4"/>
  <c r="R117" i="4"/>
  <c r="Q117" i="4"/>
  <c r="P117" i="4"/>
  <c r="O117" i="4"/>
  <c r="N117" i="4"/>
  <c r="M117" i="4"/>
  <c r="L117" i="4"/>
  <c r="K117" i="4"/>
  <c r="J117" i="4"/>
  <c r="I117" i="4"/>
  <c r="H117" i="4"/>
  <c r="G117" i="4"/>
  <c r="F117" i="4"/>
  <c r="E117" i="4"/>
  <c r="D117" i="4"/>
  <c r="C117" i="4"/>
  <c r="B117" i="4"/>
  <c r="BQ116" i="4"/>
  <c r="BP116" i="4"/>
  <c r="BO116" i="4"/>
  <c r="BN116" i="4"/>
  <c r="BM116" i="4"/>
  <c r="BL116" i="4"/>
  <c r="BK116" i="4"/>
  <c r="BJ116" i="4"/>
  <c r="BI116" i="4"/>
  <c r="BH116" i="4"/>
  <c r="BG116" i="4"/>
  <c r="BF116" i="4"/>
  <c r="BE116" i="4"/>
  <c r="BD116" i="4"/>
  <c r="BC116" i="4"/>
  <c r="BB116" i="4"/>
  <c r="BA116" i="4"/>
  <c r="AZ116" i="4"/>
  <c r="AY116" i="4"/>
  <c r="AX116" i="4"/>
  <c r="AW116" i="4"/>
  <c r="AV116" i="4"/>
  <c r="AU116" i="4"/>
  <c r="AT116" i="4"/>
  <c r="AS116" i="4"/>
  <c r="AR116" i="4"/>
  <c r="AQ116" i="4"/>
  <c r="AP116" i="4"/>
  <c r="AO116" i="4"/>
  <c r="AN116" i="4"/>
  <c r="AM116" i="4"/>
  <c r="AL116" i="4"/>
  <c r="AK116" i="4"/>
  <c r="AJ116" i="4"/>
  <c r="AI116" i="4"/>
  <c r="AH116"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D116" i="4"/>
  <c r="C116" i="4"/>
  <c r="B116" i="4"/>
  <c r="BQ115" i="4"/>
  <c r="BP115" i="4"/>
  <c r="BO115" i="4"/>
  <c r="BN115" i="4"/>
  <c r="BM115" i="4"/>
  <c r="BL115" i="4"/>
  <c r="BK115" i="4"/>
  <c r="BJ115" i="4"/>
  <c r="BI115" i="4"/>
  <c r="BH115" i="4"/>
  <c r="BG115" i="4"/>
  <c r="BF115" i="4"/>
  <c r="BE115" i="4"/>
  <c r="BD115" i="4"/>
  <c r="BC115" i="4"/>
  <c r="BB115" i="4"/>
  <c r="BA115" i="4"/>
  <c r="AZ115" i="4"/>
  <c r="AY115" i="4"/>
  <c r="AX115" i="4"/>
  <c r="AW115" i="4"/>
  <c r="AV115" i="4"/>
  <c r="AU115" i="4"/>
  <c r="AT115" i="4"/>
  <c r="AS115" i="4"/>
  <c r="AR115" i="4"/>
  <c r="AQ115" i="4"/>
  <c r="AP115" i="4"/>
  <c r="AO115" i="4"/>
  <c r="AN115" i="4"/>
  <c r="AM115" i="4"/>
  <c r="AL115" i="4"/>
  <c r="AK115" i="4"/>
  <c r="AJ115" i="4"/>
  <c r="AI115" i="4"/>
  <c r="AH115"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D115" i="4"/>
  <c r="C115" i="4"/>
  <c r="B115" i="4"/>
  <c r="BQ114" i="4"/>
  <c r="BP114" i="4"/>
  <c r="BO114" i="4"/>
  <c r="BN114" i="4"/>
  <c r="BM114" i="4"/>
  <c r="BL114" i="4"/>
  <c r="BK114" i="4"/>
  <c r="BJ114" i="4"/>
  <c r="BI114" i="4"/>
  <c r="BH114" i="4"/>
  <c r="BG114" i="4"/>
  <c r="BF114" i="4"/>
  <c r="BE114" i="4"/>
  <c r="BD114" i="4"/>
  <c r="BC114" i="4"/>
  <c r="BB114" i="4"/>
  <c r="BA114" i="4"/>
  <c r="AZ114" i="4"/>
  <c r="AY114" i="4"/>
  <c r="AX114" i="4"/>
  <c r="AW114" i="4"/>
  <c r="AV114" i="4"/>
  <c r="AU114" i="4"/>
  <c r="AT114" i="4"/>
  <c r="AS114" i="4"/>
  <c r="AR114" i="4"/>
  <c r="AQ114" i="4"/>
  <c r="AP114" i="4"/>
  <c r="AO114" i="4"/>
  <c r="AN114" i="4"/>
  <c r="AM114" i="4"/>
  <c r="AL114" i="4"/>
  <c r="AK114" i="4"/>
  <c r="AJ114" i="4"/>
  <c r="AI114"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D114" i="4"/>
  <c r="C114" i="4"/>
  <c r="B114" i="4"/>
  <c r="BQ113" i="4"/>
  <c r="BP113" i="4"/>
  <c r="BO113" i="4"/>
  <c r="BN113" i="4"/>
  <c r="BM113" i="4"/>
  <c r="BL113" i="4"/>
  <c r="BK113" i="4"/>
  <c r="BJ113" i="4"/>
  <c r="BI113" i="4"/>
  <c r="BH113" i="4"/>
  <c r="BG113" i="4"/>
  <c r="BF113" i="4"/>
  <c r="BE113" i="4"/>
  <c r="BD113" i="4"/>
  <c r="BC113" i="4"/>
  <c r="BB113" i="4"/>
  <c r="BA113" i="4"/>
  <c r="AZ113" i="4"/>
  <c r="AY113" i="4"/>
  <c r="AX113" i="4"/>
  <c r="AW113" i="4"/>
  <c r="AV113" i="4"/>
  <c r="AU113" i="4"/>
  <c r="AT113" i="4"/>
  <c r="AS113" i="4"/>
  <c r="AR113" i="4"/>
  <c r="AQ113" i="4"/>
  <c r="AP113" i="4"/>
  <c r="AO113" i="4"/>
  <c r="AN113" i="4"/>
  <c r="AM113" i="4"/>
  <c r="AL113" i="4"/>
  <c r="AK113" i="4"/>
  <c r="AJ113" i="4"/>
  <c r="AI113" i="4"/>
  <c r="AH113"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D113" i="4"/>
  <c r="C113" i="4"/>
  <c r="B113" i="4"/>
  <c r="BQ112" i="4"/>
  <c r="BP112" i="4"/>
  <c r="BO112" i="4"/>
  <c r="BN112" i="4"/>
  <c r="BM112" i="4"/>
  <c r="BL112" i="4"/>
  <c r="BK112" i="4"/>
  <c r="BJ112" i="4"/>
  <c r="BI112" i="4"/>
  <c r="BH112" i="4"/>
  <c r="BG112" i="4"/>
  <c r="BF112" i="4"/>
  <c r="BE112" i="4"/>
  <c r="BD112" i="4"/>
  <c r="BC112" i="4"/>
  <c r="BB112" i="4"/>
  <c r="BA112" i="4"/>
  <c r="AZ112" i="4"/>
  <c r="AY112" i="4"/>
  <c r="AX112" i="4"/>
  <c r="AW112" i="4"/>
  <c r="AV112" i="4"/>
  <c r="AU112" i="4"/>
  <c r="AT112" i="4"/>
  <c r="AS112" i="4"/>
  <c r="AR112" i="4"/>
  <c r="AQ112" i="4"/>
  <c r="AP112" i="4"/>
  <c r="AO112" i="4"/>
  <c r="AN112" i="4"/>
  <c r="AM112" i="4"/>
  <c r="AL112" i="4"/>
  <c r="AK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D112" i="4"/>
  <c r="C112" i="4"/>
  <c r="B112" i="4"/>
  <c r="BQ111" i="4"/>
  <c r="BP111" i="4"/>
  <c r="BO111" i="4"/>
  <c r="BN111" i="4"/>
  <c r="BM111" i="4"/>
  <c r="BL111" i="4"/>
  <c r="BK111" i="4"/>
  <c r="BJ111" i="4"/>
  <c r="BI111" i="4"/>
  <c r="BH111" i="4"/>
  <c r="BG111" i="4"/>
  <c r="BF111" i="4"/>
  <c r="BE111" i="4"/>
  <c r="BD111" i="4"/>
  <c r="BC111" i="4"/>
  <c r="BB111" i="4"/>
  <c r="BA111" i="4"/>
  <c r="AZ111" i="4"/>
  <c r="AY111" i="4"/>
  <c r="AX111" i="4"/>
  <c r="AW111" i="4"/>
  <c r="AV111" i="4"/>
  <c r="AU111" i="4"/>
  <c r="AT111" i="4"/>
  <c r="AS111" i="4"/>
  <c r="AR111" i="4"/>
  <c r="AQ111" i="4"/>
  <c r="AP111" i="4"/>
  <c r="AO111" i="4"/>
  <c r="AN111" i="4"/>
  <c r="AM111" i="4"/>
  <c r="AL111" i="4"/>
  <c r="AK111" i="4"/>
  <c r="AJ111" i="4"/>
  <c r="AI111" i="4"/>
  <c r="AH111"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D111" i="4"/>
  <c r="C111" i="4"/>
  <c r="B111" i="4"/>
  <c r="BQ110" i="4"/>
  <c r="BP110" i="4"/>
  <c r="BO110" i="4"/>
  <c r="BN110" i="4"/>
  <c r="BM110" i="4"/>
  <c r="BL110" i="4"/>
  <c r="BK110" i="4"/>
  <c r="BJ110" i="4"/>
  <c r="BI110" i="4"/>
  <c r="BH110" i="4"/>
  <c r="BG110" i="4"/>
  <c r="BF110" i="4"/>
  <c r="BE110" i="4"/>
  <c r="BD110" i="4"/>
  <c r="BC110" i="4"/>
  <c r="BB110" i="4"/>
  <c r="BA110" i="4"/>
  <c r="AZ110" i="4"/>
  <c r="AY110" i="4"/>
  <c r="AX110" i="4"/>
  <c r="AW110" i="4"/>
  <c r="AV110" i="4"/>
  <c r="AU110" i="4"/>
  <c r="AT110" i="4"/>
  <c r="AS110" i="4"/>
  <c r="AR110" i="4"/>
  <c r="AQ110" i="4"/>
  <c r="AP110" i="4"/>
  <c r="AO110" i="4"/>
  <c r="AN110" i="4"/>
  <c r="AM110" i="4"/>
  <c r="AL110" i="4"/>
  <c r="AK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D110" i="4"/>
  <c r="C110" i="4"/>
  <c r="B110" i="4"/>
  <c r="BQ109" i="4"/>
  <c r="BP109" i="4"/>
  <c r="BO109" i="4"/>
  <c r="BN109" i="4"/>
  <c r="BM109" i="4"/>
  <c r="BL109" i="4"/>
  <c r="BK109" i="4"/>
  <c r="BJ109" i="4"/>
  <c r="BI109" i="4"/>
  <c r="BH109" i="4"/>
  <c r="BG109" i="4"/>
  <c r="BF109" i="4"/>
  <c r="BE109" i="4"/>
  <c r="BD109" i="4"/>
  <c r="BC109" i="4"/>
  <c r="BB109" i="4"/>
  <c r="BA109" i="4"/>
  <c r="AZ109" i="4"/>
  <c r="AY109" i="4"/>
  <c r="AX109" i="4"/>
  <c r="AW109" i="4"/>
  <c r="AV109" i="4"/>
  <c r="AU109" i="4"/>
  <c r="AT109" i="4"/>
  <c r="AS109" i="4"/>
  <c r="AR109" i="4"/>
  <c r="AQ109" i="4"/>
  <c r="AP109" i="4"/>
  <c r="AO109" i="4"/>
  <c r="AN109" i="4"/>
  <c r="AM109" i="4"/>
  <c r="AL109" i="4"/>
  <c r="AK109" i="4"/>
  <c r="AJ109" i="4"/>
  <c r="AI109" i="4"/>
  <c r="AH109"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D109" i="4"/>
  <c r="C109" i="4"/>
  <c r="B109" i="4"/>
  <c r="BQ108" i="4"/>
  <c r="BP108" i="4"/>
  <c r="BO108" i="4"/>
  <c r="BN108" i="4"/>
  <c r="BM108" i="4"/>
  <c r="BL108" i="4"/>
  <c r="BK108" i="4"/>
  <c r="BJ108" i="4"/>
  <c r="BI108" i="4"/>
  <c r="BH108" i="4"/>
  <c r="BG108" i="4"/>
  <c r="BF108" i="4"/>
  <c r="BE108" i="4"/>
  <c r="BD108" i="4"/>
  <c r="BC108" i="4"/>
  <c r="BB108" i="4"/>
  <c r="BA108" i="4"/>
  <c r="AZ108" i="4"/>
  <c r="AY108" i="4"/>
  <c r="AX108" i="4"/>
  <c r="AW108" i="4"/>
  <c r="AV108" i="4"/>
  <c r="AU108" i="4"/>
  <c r="AT108" i="4"/>
  <c r="AS108" i="4"/>
  <c r="AR108" i="4"/>
  <c r="AQ108" i="4"/>
  <c r="AP108" i="4"/>
  <c r="AO108" i="4"/>
  <c r="AN108" i="4"/>
  <c r="AM108" i="4"/>
  <c r="AL108" i="4"/>
  <c r="AK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D108" i="4"/>
  <c r="C108" i="4"/>
  <c r="B108" i="4"/>
  <c r="BQ107" i="4"/>
  <c r="BP107" i="4"/>
  <c r="BO107" i="4"/>
  <c r="BN107" i="4"/>
  <c r="BM107" i="4"/>
  <c r="BL107" i="4"/>
  <c r="BK107" i="4"/>
  <c r="BJ107" i="4"/>
  <c r="BI107" i="4"/>
  <c r="BH107" i="4"/>
  <c r="BG107" i="4"/>
  <c r="BF107" i="4"/>
  <c r="BE107" i="4"/>
  <c r="BD107" i="4"/>
  <c r="BC107" i="4"/>
  <c r="BB107" i="4"/>
  <c r="BA107" i="4"/>
  <c r="AZ107" i="4"/>
  <c r="AY107" i="4"/>
  <c r="AX107" i="4"/>
  <c r="AW107" i="4"/>
  <c r="AV107" i="4"/>
  <c r="AU107" i="4"/>
  <c r="AT107" i="4"/>
  <c r="AS107" i="4"/>
  <c r="AR107" i="4"/>
  <c r="AQ107" i="4"/>
  <c r="AP107" i="4"/>
  <c r="AO107" i="4"/>
  <c r="AN107" i="4"/>
  <c r="AM107" i="4"/>
  <c r="AL107" i="4"/>
  <c r="AK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D107" i="4"/>
  <c r="C107" i="4"/>
  <c r="B107" i="4"/>
  <c r="BQ106" i="4"/>
  <c r="BP106" i="4"/>
  <c r="BO106" i="4"/>
  <c r="BN106" i="4"/>
  <c r="BM106" i="4"/>
  <c r="BL106" i="4"/>
  <c r="BK106" i="4"/>
  <c r="BJ106" i="4"/>
  <c r="BI106" i="4"/>
  <c r="BH106" i="4"/>
  <c r="BG106" i="4"/>
  <c r="BF106" i="4"/>
  <c r="BE106" i="4"/>
  <c r="BD106" i="4"/>
  <c r="BC106" i="4"/>
  <c r="BB106" i="4"/>
  <c r="BA106" i="4"/>
  <c r="AZ106" i="4"/>
  <c r="AY106" i="4"/>
  <c r="AX106" i="4"/>
  <c r="AW106" i="4"/>
  <c r="AV106" i="4"/>
  <c r="AU106" i="4"/>
  <c r="AT106" i="4"/>
  <c r="AS106" i="4"/>
  <c r="AR106" i="4"/>
  <c r="AQ106" i="4"/>
  <c r="AP106" i="4"/>
  <c r="AO106" i="4"/>
  <c r="AN106" i="4"/>
  <c r="AM106" i="4"/>
  <c r="AL106" i="4"/>
  <c r="AK106"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D106" i="4"/>
  <c r="C106" i="4"/>
  <c r="B106" i="4"/>
  <c r="BQ105" i="4"/>
  <c r="BP105" i="4"/>
  <c r="BO105" i="4"/>
  <c r="BN105" i="4"/>
  <c r="BM105" i="4"/>
  <c r="BL105" i="4"/>
  <c r="BK105" i="4"/>
  <c r="BJ105" i="4"/>
  <c r="BI105" i="4"/>
  <c r="BH105" i="4"/>
  <c r="BG105" i="4"/>
  <c r="BF105" i="4"/>
  <c r="BE105" i="4"/>
  <c r="BD105" i="4"/>
  <c r="BC105" i="4"/>
  <c r="BB105" i="4"/>
  <c r="BA105" i="4"/>
  <c r="AZ105" i="4"/>
  <c r="AY105" i="4"/>
  <c r="AX105" i="4"/>
  <c r="AW105" i="4"/>
  <c r="AV105" i="4"/>
  <c r="AU105" i="4"/>
  <c r="AT105" i="4"/>
  <c r="AS105" i="4"/>
  <c r="AR105" i="4"/>
  <c r="AQ105" i="4"/>
  <c r="AP105" i="4"/>
  <c r="AO105" i="4"/>
  <c r="AN105" i="4"/>
  <c r="AM105" i="4"/>
  <c r="AL105" i="4"/>
  <c r="AK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D105" i="4"/>
  <c r="C105" i="4"/>
  <c r="B105" i="4"/>
  <c r="BQ104" i="4"/>
  <c r="BP104" i="4"/>
  <c r="BO104" i="4"/>
  <c r="BN104" i="4"/>
  <c r="BM104" i="4"/>
  <c r="BL104" i="4"/>
  <c r="BK104" i="4"/>
  <c r="BJ104" i="4"/>
  <c r="BI104" i="4"/>
  <c r="BH104" i="4"/>
  <c r="BG104" i="4"/>
  <c r="BF104" i="4"/>
  <c r="BE104" i="4"/>
  <c r="BD104" i="4"/>
  <c r="BC104" i="4"/>
  <c r="BB104" i="4"/>
  <c r="BA104" i="4"/>
  <c r="AZ104" i="4"/>
  <c r="AY104" i="4"/>
  <c r="AX104" i="4"/>
  <c r="AW104" i="4"/>
  <c r="AV104" i="4"/>
  <c r="AU104" i="4"/>
  <c r="AT104" i="4"/>
  <c r="AS104" i="4"/>
  <c r="AR104" i="4"/>
  <c r="AQ104" i="4"/>
  <c r="AP104" i="4"/>
  <c r="AO104" i="4"/>
  <c r="AN104" i="4"/>
  <c r="AM104" i="4"/>
  <c r="AL104" i="4"/>
  <c r="AK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C104" i="4"/>
  <c r="B104" i="4"/>
  <c r="BQ103" i="4"/>
  <c r="BP103" i="4"/>
  <c r="BO103" i="4"/>
  <c r="BN103" i="4"/>
  <c r="BM103" i="4"/>
  <c r="BL103" i="4"/>
  <c r="BK103" i="4"/>
  <c r="BJ103" i="4"/>
  <c r="BI103" i="4"/>
  <c r="BH103" i="4"/>
  <c r="BG103" i="4"/>
  <c r="BF103" i="4"/>
  <c r="BE103" i="4"/>
  <c r="BD103" i="4"/>
  <c r="BC103" i="4"/>
  <c r="BB103" i="4"/>
  <c r="BA103" i="4"/>
  <c r="AZ103" i="4"/>
  <c r="AY103" i="4"/>
  <c r="AX103" i="4"/>
  <c r="AW103" i="4"/>
  <c r="AV103" i="4"/>
  <c r="AU103" i="4"/>
  <c r="AT103" i="4"/>
  <c r="AS103" i="4"/>
  <c r="AR103" i="4"/>
  <c r="AQ103" i="4"/>
  <c r="AP103" i="4"/>
  <c r="AO103" i="4"/>
  <c r="AN103" i="4"/>
  <c r="AM103" i="4"/>
  <c r="AL103" i="4"/>
  <c r="AK103" i="4"/>
  <c r="AJ103" i="4"/>
  <c r="AI103" i="4"/>
  <c r="AH103"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D103" i="4"/>
  <c r="C103" i="4"/>
  <c r="B103" i="4"/>
  <c r="BQ102" i="4"/>
  <c r="BP102" i="4"/>
  <c r="BO102" i="4"/>
  <c r="BN102" i="4"/>
  <c r="BM102" i="4"/>
  <c r="BL102" i="4"/>
  <c r="BK102" i="4"/>
  <c r="BJ102" i="4"/>
  <c r="BI102" i="4"/>
  <c r="BH102" i="4"/>
  <c r="BG102" i="4"/>
  <c r="BF102" i="4"/>
  <c r="BE102" i="4"/>
  <c r="BD102" i="4"/>
  <c r="BC102" i="4"/>
  <c r="BB102" i="4"/>
  <c r="BA102" i="4"/>
  <c r="AZ102" i="4"/>
  <c r="AY102" i="4"/>
  <c r="AX102" i="4"/>
  <c r="AW102" i="4"/>
  <c r="AV102" i="4"/>
  <c r="AU102" i="4"/>
  <c r="AT102" i="4"/>
  <c r="AS102" i="4"/>
  <c r="AR102" i="4"/>
  <c r="AQ102" i="4"/>
  <c r="AP102" i="4"/>
  <c r="AO102" i="4"/>
  <c r="AN102" i="4"/>
  <c r="AM102" i="4"/>
  <c r="AL102" i="4"/>
  <c r="AK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D102" i="4"/>
  <c r="C102" i="4"/>
  <c r="B102" i="4"/>
  <c r="BQ101" i="4"/>
  <c r="BP101" i="4"/>
  <c r="BO101" i="4"/>
  <c r="BN101" i="4"/>
  <c r="BM101" i="4"/>
  <c r="BL101" i="4"/>
  <c r="BK101" i="4"/>
  <c r="BJ101" i="4"/>
  <c r="BI101" i="4"/>
  <c r="BH101" i="4"/>
  <c r="BG101" i="4"/>
  <c r="BF101" i="4"/>
  <c r="BE101" i="4"/>
  <c r="BD101" i="4"/>
  <c r="BC101" i="4"/>
  <c r="BB101" i="4"/>
  <c r="BA101" i="4"/>
  <c r="AZ101" i="4"/>
  <c r="AY101" i="4"/>
  <c r="AX101" i="4"/>
  <c r="AW101" i="4"/>
  <c r="AV101" i="4"/>
  <c r="AU101" i="4"/>
  <c r="AT101" i="4"/>
  <c r="AS101" i="4"/>
  <c r="AR101" i="4"/>
  <c r="AQ101" i="4"/>
  <c r="AP101" i="4"/>
  <c r="AO101" i="4"/>
  <c r="AN101" i="4"/>
  <c r="AM101" i="4"/>
  <c r="AL101" i="4"/>
  <c r="AK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D101" i="4"/>
  <c r="C101" i="4"/>
  <c r="B101" i="4"/>
  <c r="BQ100" i="4"/>
  <c r="BP100" i="4"/>
  <c r="BO100" i="4"/>
  <c r="BN100" i="4"/>
  <c r="BM100" i="4"/>
  <c r="BL100" i="4"/>
  <c r="BK100" i="4"/>
  <c r="BJ100" i="4"/>
  <c r="BI100" i="4"/>
  <c r="BH100" i="4"/>
  <c r="BG100" i="4"/>
  <c r="BF100" i="4"/>
  <c r="BE100" i="4"/>
  <c r="BD100" i="4"/>
  <c r="BC100" i="4"/>
  <c r="BB100" i="4"/>
  <c r="BA100" i="4"/>
  <c r="AZ100" i="4"/>
  <c r="AY100" i="4"/>
  <c r="AX100" i="4"/>
  <c r="AW100" i="4"/>
  <c r="AV100" i="4"/>
  <c r="AU100" i="4"/>
  <c r="AT100" i="4"/>
  <c r="AS100" i="4"/>
  <c r="AR100" i="4"/>
  <c r="AQ100" i="4"/>
  <c r="AP100" i="4"/>
  <c r="AO100"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D100" i="4"/>
  <c r="C100" i="4"/>
  <c r="B100" i="4"/>
  <c r="BQ99" i="4"/>
  <c r="BP99" i="4"/>
  <c r="BO99" i="4"/>
  <c r="BN99" i="4"/>
  <c r="BM99" i="4"/>
  <c r="BL99" i="4"/>
  <c r="BK99" i="4"/>
  <c r="BJ99" i="4"/>
  <c r="BI99" i="4"/>
  <c r="BH99" i="4"/>
  <c r="BG99" i="4"/>
  <c r="BF99" i="4"/>
  <c r="BE99" i="4"/>
  <c r="BD99" i="4"/>
  <c r="BC99" i="4"/>
  <c r="BB99" i="4"/>
  <c r="BA99" i="4"/>
  <c r="AZ99" i="4"/>
  <c r="AY99" i="4"/>
  <c r="AX99" i="4"/>
  <c r="AW99" i="4"/>
  <c r="AV99" i="4"/>
  <c r="AU99" i="4"/>
  <c r="AT99" i="4"/>
  <c r="AS99" i="4"/>
  <c r="AR99" i="4"/>
  <c r="AQ99" i="4"/>
  <c r="AP99" i="4"/>
  <c r="AO99" i="4"/>
  <c r="AN99" i="4"/>
  <c r="AM99" i="4"/>
  <c r="AL99" i="4"/>
  <c r="AK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D99" i="4"/>
  <c r="C99" i="4"/>
  <c r="B99" i="4"/>
  <c r="BQ98" i="4"/>
  <c r="BP98" i="4"/>
  <c r="BO98" i="4"/>
  <c r="BN98" i="4"/>
  <c r="BM98" i="4"/>
  <c r="BL98" i="4"/>
  <c r="BK98" i="4"/>
  <c r="BJ98" i="4"/>
  <c r="BI98" i="4"/>
  <c r="BH98" i="4"/>
  <c r="BG98" i="4"/>
  <c r="BF98" i="4"/>
  <c r="BE98" i="4"/>
  <c r="BD98" i="4"/>
  <c r="BC98" i="4"/>
  <c r="BB98" i="4"/>
  <c r="BA98" i="4"/>
  <c r="AZ98" i="4"/>
  <c r="AY98" i="4"/>
  <c r="AX98" i="4"/>
  <c r="AW98" i="4"/>
  <c r="AV98" i="4"/>
  <c r="AU98" i="4"/>
  <c r="AT98" i="4"/>
  <c r="AS98" i="4"/>
  <c r="AR98" i="4"/>
  <c r="AQ98" i="4"/>
  <c r="AP98" i="4"/>
  <c r="AO98" i="4"/>
  <c r="AN98" i="4"/>
  <c r="AM98" i="4"/>
  <c r="AL98" i="4"/>
  <c r="AK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D98" i="4"/>
  <c r="C98" i="4"/>
  <c r="B98" i="4"/>
  <c r="BQ97" i="4"/>
  <c r="BP97" i="4"/>
  <c r="BO97" i="4"/>
  <c r="BN97" i="4"/>
  <c r="BM97" i="4"/>
  <c r="BL97" i="4"/>
  <c r="BK97" i="4"/>
  <c r="BJ97" i="4"/>
  <c r="BI97" i="4"/>
  <c r="BH97" i="4"/>
  <c r="BG97" i="4"/>
  <c r="BF97" i="4"/>
  <c r="BE97" i="4"/>
  <c r="BD97" i="4"/>
  <c r="BC97" i="4"/>
  <c r="BB97" i="4"/>
  <c r="BA97" i="4"/>
  <c r="AZ97" i="4"/>
  <c r="AY97" i="4"/>
  <c r="AX97" i="4"/>
  <c r="AW97" i="4"/>
  <c r="AV97" i="4"/>
  <c r="AU97" i="4"/>
  <c r="AT97" i="4"/>
  <c r="AS97" i="4"/>
  <c r="AR97" i="4"/>
  <c r="AQ97" i="4"/>
  <c r="AP97" i="4"/>
  <c r="AO97" i="4"/>
  <c r="AN97" i="4"/>
  <c r="AM97" i="4"/>
  <c r="AL97" i="4"/>
  <c r="AK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D97" i="4"/>
  <c r="C97" i="4"/>
  <c r="B97" i="4"/>
  <c r="BQ96" i="4"/>
  <c r="BP96" i="4"/>
  <c r="BO96" i="4"/>
  <c r="BN96" i="4"/>
  <c r="BM96" i="4"/>
  <c r="BL96" i="4"/>
  <c r="BK96" i="4"/>
  <c r="BJ96" i="4"/>
  <c r="BI96" i="4"/>
  <c r="BH96" i="4"/>
  <c r="BG96" i="4"/>
  <c r="BF96" i="4"/>
  <c r="BE96" i="4"/>
  <c r="BD96" i="4"/>
  <c r="BC96" i="4"/>
  <c r="BB96" i="4"/>
  <c r="BA96" i="4"/>
  <c r="AZ96" i="4"/>
  <c r="AY96" i="4"/>
  <c r="AX96" i="4"/>
  <c r="AW96" i="4"/>
  <c r="AV96" i="4"/>
  <c r="AU96" i="4"/>
  <c r="AT96" i="4"/>
  <c r="AS96" i="4"/>
  <c r="AR96" i="4"/>
  <c r="AQ96" i="4"/>
  <c r="AP96" i="4"/>
  <c r="AO96" i="4"/>
  <c r="AN96" i="4"/>
  <c r="AM96" i="4"/>
  <c r="AL96" i="4"/>
  <c r="AK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D96" i="4"/>
  <c r="C96" i="4"/>
  <c r="B96" i="4"/>
  <c r="BQ95" i="4"/>
  <c r="BP95" i="4"/>
  <c r="BO95" i="4"/>
  <c r="BN95" i="4"/>
  <c r="BM95" i="4"/>
  <c r="BL95" i="4"/>
  <c r="BK95" i="4"/>
  <c r="BJ95" i="4"/>
  <c r="BI95" i="4"/>
  <c r="BH95" i="4"/>
  <c r="BG95" i="4"/>
  <c r="BF95" i="4"/>
  <c r="BE95" i="4"/>
  <c r="BD95" i="4"/>
  <c r="BC95" i="4"/>
  <c r="BB95" i="4"/>
  <c r="BA95" i="4"/>
  <c r="AZ95" i="4"/>
  <c r="AY95" i="4"/>
  <c r="AX95" i="4"/>
  <c r="AW95" i="4"/>
  <c r="AV95" i="4"/>
  <c r="AU95" i="4"/>
  <c r="AT95" i="4"/>
  <c r="AS95" i="4"/>
  <c r="AR95" i="4"/>
  <c r="AQ95" i="4"/>
  <c r="AP95" i="4"/>
  <c r="AO95" i="4"/>
  <c r="AN95" i="4"/>
  <c r="AM95" i="4"/>
  <c r="AL95" i="4"/>
  <c r="AK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D95" i="4"/>
  <c r="C95" i="4"/>
  <c r="B95" i="4"/>
  <c r="BQ94" i="4"/>
  <c r="BP94" i="4"/>
  <c r="BO94" i="4"/>
  <c r="BN94" i="4"/>
  <c r="BM94" i="4"/>
  <c r="BL94" i="4"/>
  <c r="BK94" i="4"/>
  <c r="BJ94" i="4"/>
  <c r="BI94" i="4"/>
  <c r="BH94" i="4"/>
  <c r="BG94" i="4"/>
  <c r="BF94" i="4"/>
  <c r="BE94" i="4"/>
  <c r="BD94" i="4"/>
  <c r="BC94" i="4"/>
  <c r="BB94" i="4"/>
  <c r="BA94" i="4"/>
  <c r="AZ94" i="4"/>
  <c r="AY94" i="4"/>
  <c r="AX94" i="4"/>
  <c r="AW94" i="4"/>
  <c r="AV94" i="4"/>
  <c r="AU94" i="4"/>
  <c r="AT94" i="4"/>
  <c r="AS94" i="4"/>
  <c r="AR94" i="4"/>
  <c r="AQ94" i="4"/>
  <c r="AP94" i="4"/>
  <c r="AO94" i="4"/>
  <c r="AN94" i="4"/>
  <c r="AM94" i="4"/>
  <c r="AL94" i="4"/>
  <c r="AK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D94" i="4"/>
  <c r="C94" i="4"/>
  <c r="B94" i="4"/>
  <c r="BQ93" i="4"/>
  <c r="BP93" i="4"/>
  <c r="BO93" i="4"/>
  <c r="BN93" i="4"/>
  <c r="BM93" i="4"/>
  <c r="BL93" i="4"/>
  <c r="BK93" i="4"/>
  <c r="BJ93" i="4"/>
  <c r="BI93" i="4"/>
  <c r="BH93" i="4"/>
  <c r="BG93" i="4"/>
  <c r="BF93" i="4"/>
  <c r="BE93" i="4"/>
  <c r="BD93" i="4"/>
  <c r="BC93" i="4"/>
  <c r="BB93" i="4"/>
  <c r="BA93" i="4"/>
  <c r="AZ93" i="4"/>
  <c r="AY93" i="4"/>
  <c r="AX93" i="4"/>
  <c r="AW93" i="4"/>
  <c r="AV93" i="4"/>
  <c r="AU93" i="4"/>
  <c r="AT93" i="4"/>
  <c r="AS93" i="4"/>
  <c r="AR93" i="4"/>
  <c r="AQ93" i="4"/>
  <c r="AP93" i="4"/>
  <c r="AO93" i="4"/>
  <c r="AN93" i="4"/>
  <c r="AM93" i="4"/>
  <c r="AL93" i="4"/>
  <c r="AK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D93" i="4"/>
  <c r="C93" i="4"/>
  <c r="B93" i="4"/>
  <c r="BQ92" i="4"/>
  <c r="BP92" i="4"/>
  <c r="BO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K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D92" i="4"/>
  <c r="C92" i="4"/>
  <c r="B92" i="4"/>
  <c r="BQ91" i="4"/>
  <c r="BP91" i="4"/>
  <c r="BO91" i="4"/>
  <c r="BN91" i="4"/>
  <c r="BM91" i="4"/>
  <c r="BL91" i="4"/>
  <c r="BK91" i="4"/>
  <c r="BJ91" i="4"/>
  <c r="BI91" i="4"/>
  <c r="BH91" i="4"/>
  <c r="BG91" i="4"/>
  <c r="BF91" i="4"/>
  <c r="BE91" i="4"/>
  <c r="BD91" i="4"/>
  <c r="BC91" i="4"/>
  <c r="BB91" i="4"/>
  <c r="BA91" i="4"/>
  <c r="AZ91" i="4"/>
  <c r="AY91" i="4"/>
  <c r="AX91" i="4"/>
  <c r="AW91" i="4"/>
  <c r="AV91" i="4"/>
  <c r="AU91" i="4"/>
  <c r="AT91" i="4"/>
  <c r="AS91" i="4"/>
  <c r="AR91" i="4"/>
  <c r="AQ91" i="4"/>
  <c r="AP91" i="4"/>
  <c r="AO91" i="4"/>
  <c r="AN91" i="4"/>
  <c r="AM91" i="4"/>
  <c r="AL91" i="4"/>
  <c r="AK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D91" i="4"/>
  <c r="C91" i="4"/>
  <c r="B91" i="4"/>
  <c r="BQ90" i="4"/>
  <c r="BP90" i="4"/>
  <c r="BO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K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D90" i="4"/>
  <c r="C90" i="4"/>
  <c r="B90" i="4"/>
  <c r="BQ89" i="4"/>
  <c r="BP89" i="4"/>
  <c r="BO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K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D89" i="4"/>
  <c r="C89" i="4"/>
  <c r="B89" i="4"/>
  <c r="BQ88" i="4"/>
  <c r="BP88" i="4"/>
  <c r="BO88" i="4"/>
  <c r="BN88" i="4"/>
  <c r="BM88" i="4"/>
  <c r="BL88" i="4"/>
  <c r="BK88" i="4"/>
  <c r="BJ88" i="4"/>
  <c r="BI88" i="4"/>
  <c r="BH88" i="4"/>
  <c r="BG88" i="4"/>
  <c r="BF88" i="4"/>
  <c r="BE88" i="4"/>
  <c r="BD88" i="4"/>
  <c r="BC88" i="4"/>
  <c r="BB88" i="4"/>
  <c r="BA88" i="4"/>
  <c r="AZ88" i="4"/>
  <c r="AY88" i="4"/>
  <c r="AX88" i="4"/>
  <c r="AW88" i="4"/>
  <c r="AV88" i="4"/>
  <c r="AU88" i="4"/>
  <c r="AT88" i="4"/>
  <c r="AS88" i="4"/>
  <c r="AR88" i="4"/>
  <c r="AQ88" i="4"/>
  <c r="AP88" i="4"/>
  <c r="AO88" i="4"/>
  <c r="AN88" i="4"/>
  <c r="AM88" i="4"/>
  <c r="AL88" i="4"/>
  <c r="AK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D88" i="4"/>
  <c r="C88" i="4"/>
  <c r="B88" i="4"/>
  <c r="BQ87" i="4"/>
  <c r="BP87" i="4"/>
  <c r="BO87" i="4"/>
  <c r="BN87" i="4"/>
  <c r="BM87" i="4"/>
  <c r="BL87" i="4"/>
  <c r="BK87" i="4"/>
  <c r="BJ87" i="4"/>
  <c r="BI87" i="4"/>
  <c r="BH87" i="4"/>
  <c r="BG87" i="4"/>
  <c r="BF87" i="4"/>
  <c r="BE87" i="4"/>
  <c r="BD87" i="4"/>
  <c r="BC87" i="4"/>
  <c r="BB87" i="4"/>
  <c r="BA87" i="4"/>
  <c r="AZ87" i="4"/>
  <c r="AY87" i="4"/>
  <c r="AX87" i="4"/>
  <c r="AW87" i="4"/>
  <c r="AV87" i="4"/>
  <c r="AU87" i="4"/>
  <c r="AT87" i="4"/>
  <c r="AS87" i="4"/>
  <c r="AR87" i="4"/>
  <c r="AQ87" i="4"/>
  <c r="AP87" i="4"/>
  <c r="AO87" i="4"/>
  <c r="AN87" i="4"/>
  <c r="AM87" i="4"/>
  <c r="AL87" i="4"/>
  <c r="AK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D87" i="4"/>
  <c r="C87" i="4"/>
  <c r="B87" i="4"/>
  <c r="BQ86" i="4"/>
  <c r="BP86" i="4"/>
  <c r="BO86" i="4"/>
  <c r="BN86" i="4"/>
  <c r="BM86" i="4"/>
  <c r="BL86" i="4"/>
  <c r="BK86" i="4"/>
  <c r="BJ86" i="4"/>
  <c r="BI86" i="4"/>
  <c r="BH86" i="4"/>
  <c r="BG86" i="4"/>
  <c r="BF86" i="4"/>
  <c r="BE86" i="4"/>
  <c r="BD86" i="4"/>
  <c r="BC86" i="4"/>
  <c r="BB86" i="4"/>
  <c r="BA86" i="4"/>
  <c r="AZ86" i="4"/>
  <c r="AY86" i="4"/>
  <c r="AX86" i="4"/>
  <c r="AW86" i="4"/>
  <c r="AV86" i="4"/>
  <c r="AU86" i="4"/>
  <c r="AT86" i="4"/>
  <c r="AS86" i="4"/>
  <c r="AR86" i="4"/>
  <c r="AQ86" i="4"/>
  <c r="AP86" i="4"/>
  <c r="AO86" i="4"/>
  <c r="AN86" i="4"/>
  <c r="AM86" i="4"/>
  <c r="AL86" i="4"/>
  <c r="AK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D86" i="4"/>
  <c r="C86" i="4"/>
  <c r="B86" i="4"/>
  <c r="BQ85" i="4"/>
  <c r="BP85" i="4"/>
  <c r="BO85" i="4"/>
  <c r="BN85" i="4"/>
  <c r="BM85" i="4"/>
  <c r="BL85" i="4"/>
  <c r="BK85" i="4"/>
  <c r="BJ85" i="4"/>
  <c r="BI85" i="4"/>
  <c r="BH85" i="4"/>
  <c r="BG85" i="4"/>
  <c r="BF85" i="4"/>
  <c r="BE85" i="4"/>
  <c r="BD85" i="4"/>
  <c r="BC85" i="4"/>
  <c r="BB85" i="4"/>
  <c r="BA85" i="4"/>
  <c r="AZ85" i="4"/>
  <c r="AY85" i="4"/>
  <c r="AX85" i="4"/>
  <c r="AW85" i="4"/>
  <c r="AV85" i="4"/>
  <c r="AU85" i="4"/>
  <c r="AT85" i="4"/>
  <c r="AS85" i="4"/>
  <c r="AR85" i="4"/>
  <c r="AQ85" i="4"/>
  <c r="AP85" i="4"/>
  <c r="AO85" i="4"/>
  <c r="AN85" i="4"/>
  <c r="AM85" i="4"/>
  <c r="AL85" i="4"/>
  <c r="AK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D85" i="4"/>
  <c r="C85" i="4"/>
  <c r="B85" i="4"/>
  <c r="BQ84" i="4"/>
  <c r="BP84" i="4"/>
  <c r="BO84" i="4"/>
  <c r="BN84" i="4"/>
  <c r="BM84" i="4"/>
  <c r="BL84" i="4"/>
  <c r="BK84" i="4"/>
  <c r="BJ84" i="4"/>
  <c r="BI84" i="4"/>
  <c r="BH84" i="4"/>
  <c r="BG84" i="4"/>
  <c r="BF84" i="4"/>
  <c r="BE84" i="4"/>
  <c r="BD84" i="4"/>
  <c r="BC84" i="4"/>
  <c r="BB84" i="4"/>
  <c r="BA84" i="4"/>
  <c r="AZ84" i="4"/>
  <c r="AY84" i="4"/>
  <c r="AX84" i="4"/>
  <c r="AW84" i="4"/>
  <c r="AV84" i="4"/>
  <c r="AU84" i="4"/>
  <c r="AT84" i="4"/>
  <c r="AS84" i="4"/>
  <c r="AR84" i="4"/>
  <c r="AQ84" i="4"/>
  <c r="AP84" i="4"/>
  <c r="AO84" i="4"/>
  <c r="AN84" i="4"/>
  <c r="AM84" i="4"/>
  <c r="AL84" i="4"/>
  <c r="AK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D84" i="4"/>
  <c r="C84" i="4"/>
  <c r="B84" i="4"/>
  <c r="BQ83" i="4"/>
  <c r="BP83" i="4"/>
  <c r="BO83" i="4"/>
  <c r="BN83" i="4"/>
  <c r="BM83" i="4"/>
  <c r="BL83" i="4"/>
  <c r="BK83" i="4"/>
  <c r="BJ83" i="4"/>
  <c r="BI83" i="4"/>
  <c r="BH83" i="4"/>
  <c r="BG83" i="4"/>
  <c r="BF83" i="4"/>
  <c r="BE83" i="4"/>
  <c r="BD83" i="4"/>
  <c r="BC83" i="4"/>
  <c r="BB83" i="4"/>
  <c r="BA83" i="4"/>
  <c r="AZ83" i="4"/>
  <c r="AY83" i="4"/>
  <c r="AX83" i="4"/>
  <c r="AW83" i="4"/>
  <c r="AV83" i="4"/>
  <c r="AU83" i="4"/>
  <c r="AT83" i="4"/>
  <c r="AS83" i="4"/>
  <c r="AR83" i="4"/>
  <c r="AQ83" i="4"/>
  <c r="AP83" i="4"/>
  <c r="AO83" i="4"/>
  <c r="AN83" i="4"/>
  <c r="AM83" i="4"/>
  <c r="AL83" i="4"/>
  <c r="AK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C83" i="4"/>
  <c r="B83" i="4"/>
  <c r="BQ82" i="4"/>
  <c r="BP82" i="4"/>
  <c r="BO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B82" i="4"/>
  <c r="BQ81" i="4"/>
  <c r="BP81" i="4"/>
  <c r="BO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K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D81" i="4"/>
  <c r="C81" i="4"/>
  <c r="B81" i="4"/>
  <c r="BQ80" i="4"/>
  <c r="BP80" i="4"/>
  <c r="BO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K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D80" i="4"/>
  <c r="C80" i="4"/>
  <c r="B80" i="4"/>
  <c r="BQ79" i="4"/>
  <c r="BP79" i="4"/>
  <c r="BO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K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C79" i="4"/>
  <c r="B79" i="4"/>
  <c r="BQ78" i="4"/>
  <c r="BP78" i="4"/>
  <c r="BO78" i="4"/>
  <c r="BN78" i="4"/>
  <c r="BM78" i="4"/>
  <c r="BL78" i="4"/>
  <c r="BK78" i="4"/>
  <c r="BJ78" i="4"/>
  <c r="BI78" i="4"/>
  <c r="BH78" i="4"/>
  <c r="BG78" i="4"/>
  <c r="BF78" i="4"/>
  <c r="BE78" i="4"/>
  <c r="BD78" i="4"/>
  <c r="BC78" i="4"/>
  <c r="BB78" i="4"/>
  <c r="BA78" i="4"/>
  <c r="AZ78" i="4"/>
  <c r="AY78" i="4"/>
  <c r="AX78" i="4"/>
  <c r="AW78" i="4"/>
  <c r="AV78" i="4"/>
  <c r="AU78" i="4"/>
  <c r="AT78" i="4"/>
  <c r="AS78" i="4"/>
  <c r="AR78" i="4"/>
  <c r="AQ78" i="4"/>
  <c r="AP78" i="4"/>
  <c r="AO78" i="4"/>
  <c r="AN78" i="4"/>
  <c r="AM78" i="4"/>
  <c r="AL78" i="4"/>
  <c r="AK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D78" i="4"/>
  <c r="C78" i="4"/>
  <c r="B78" i="4"/>
  <c r="BQ77" i="4"/>
  <c r="BP77" i="4"/>
  <c r="BO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K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D77" i="4"/>
  <c r="C77" i="4"/>
  <c r="B77" i="4"/>
  <c r="BQ76" i="4"/>
  <c r="BP76" i="4"/>
  <c r="BO76" i="4"/>
  <c r="BN76" i="4"/>
  <c r="BM76" i="4"/>
  <c r="BL76" i="4"/>
  <c r="BK76" i="4"/>
  <c r="BJ76" i="4"/>
  <c r="BI76" i="4"/>
  <c r="BH76" i="4"/>
  <c r="BG76" i="4"/>
  <c r="BF76" i="4"/>
  <c r="BE76" i="4"/>
  <c r="BD76" i="4"/>
  <c r="BC76" i="4"/>
  <c r="BB76" i="4"/>
  <c r="BA76" i="4"/>
  <c r="AZ76" i="4"/>
  <c r="AY76" i="4"/>
  <c r="AX76" i="4"/>
  <c r="AW76" i="4"/>
  <c r="AV76" i="4"/>
  <c r="AU76" i="4"/>
  <c r="AT76" i="4"/>
  <c r="AS76" i="4"/>
  <c r="AR76" i="4"/>
  <c r="AQ76" i="4"/>
  <c r="AP76" i="4"/>
  <c r="AO76" i="4"/>
  <c r="AN76" i="4"/>
  <c r="AM76" i="4"/>
  <c r="AL76" i="4"/>
  <c r="AK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D76" i="4"/>
  <c r="C76" i="4"/>
  <c r="B76" i="4"/>
  <c r="BQ75" i="4"/>
  <c r="BP75" i="4"/>
  <c r="BO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K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C75" i="4"/>
  <c r="B75" i="4"/>
  <c r="BQ74" i="4"/>
  <c r="BP74" i="4"/>
  <c r="BO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K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C74" i="4"/>
  <c r="B74" i="4"/>
  <c r="BQ73" i="4"/>
  <c r="BP73" i="4"/>
  <c r="BO73" i="4"/>
  <c r="BN73" i="4"/>
  <c r="BM73" i="4"/>
  <c r="BL73" i="4"/>
  <c r="BK73" i="4"/>
  <c r="BJ73" i="4"/>
  <c r="BI73" i="4"/>
  <c r="BH73" i="4"/>
  <c r="BG73" i="4"/>
  <c r="BF73" i="4"/>
  <c r="BE73" i="4"/>
  <c r="BD73" i="4"/>
  <c r="BC73" i="4"/>
  <c r="BB73" i="4"/>
  <c r="BA73" i="4"/>
  <c r="AZ73" i="4"/>
  <c r="AY73" i="4"/>
  <c r="AX73" i="4"/>
  <c r="AW73" i="4"/>
  <c r="AV73" i="4"/>
  <c r="AU73" i="4"/>
  <c r="AT73" i="4"/>
  <c r="AS73" i="4"/>
  <c r="AR73" i="4"/>
  <c r="AQ73" i="4"/>
  <c r="AP73" i="4"/>
  <c r="AO73" i="4"/>
  <c r="AN73" i="4"/>
  <c r="AM73" i="4"/>
  <c r="AL73" i="4"/>
  <c r="AK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D73" i="4"/>
  <c r="C73" i="4"/>
  <c r="B73" i="4"/>
  <c r="BQ72" i="4"/>
  <c r="BP72" i="4"/>
  <c r="BO72" i="4"/>
  <c r="BN72" i="4"/>
  <c r="BM72" i="4"/>
  <c r="BL72" i="4"/>
  <c r="BK72" i="4"/>
  <c r="BJ72" i="4"/>
  <c r="BI72" i="4"/>
  <c r="BH72" i="4"/>
  <c r="BG72" i="4"/>
  <c r="BF72" i="4"/>
  <c r="BE72" i="4"/>
  <c r="BD72" i="4"/>
  <c r="BC72" i="4"/>
  <c r="BB72" i="4"/>
  <c r="BA72" i="4"/>
  <c r="AZ72" i="4"/>
  <c r="AY72" i="4"/>
  <c r="AX72" i="4"/>
  <c r="AW72" i="4"/>
  <c r="AV72" i="4"/>
  <c r="AU72" i="4"/>
  <c r="AT72" i="4"/>
  <c r="AS72" i="4"/>
  <c r="AR72" i="4"/>
  <c r="AQ72" i="4"/>
  <c r="AP72" i="4"/>
  <c r="AO72" i="4"/>
  <c r="AN72" i="4"/>
  <c r="AM72" i="4"/>
  <c r="AL72" i="4"/>
  <c r="AK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C72" i="4"/>
  <c r="B72" i="4"/>
  <c r="BQ71" i="4"/>
  <c r="BP71" i="4"/>
  <c r="BO71" i="4"/>
  <c r="BN71" i="4"/>
  <c r="BM71" i="4"/>
  <c r="BL71" i="4"/>
  <c r="BK71" i="4"/>
  <c r="BJ71" i="4"/>
  <c r="BI71" i="4"/>
  <c r="BH71" i="4"/>
  <c r="BG71" i="4"/>
  <c r="BF71" i="4"/>
  <c r="BE71" i="4"/>
  <c r="BD71" i="4"/>
  <c r="BC71" i="4"/>
  <c r="BB71" i="4"/>
  <c r="BA71" i="4"/>
  <c r="AZ71" i="4"/>
  <c r="AY71" i="4"/>
  <c r="AX71"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C71" i="4"/>
  <c r="B71" i="4"/>
  <c r="BQ70" i="4"/>
  <c r="BP70" i="4"/>
  <c r="BO70" i="4"/>
  <c r="BN70" i="4"/>
  <c r="BM70" i="4"/>
  <c r="BL70" i="4"/>
  <c r="BK70" i="4"/>
  <c r="BJ70" i="4"/>
  <c r="BI70" i="4"/>
  <c r="BH70" i="4"/>
  <c r="BG70" i="4"/>
  <c r="BF70" i="4"/>
  <c r="BE70" i="4"/>
  <c r="BD70" i="4"/>
  <c r="BC70" i="4"/>
  <c r="BB70" i="4"/>
  <c r="BA70" i="4"/>
  <c r="AZ70" i="4"/>
  <c r="AY70" i="4"/>
  <c r="AX70" i="4"/>
  <c r="AW70" i="4"/>
  <c r="AV70" i="4"/>
  <c r="AU70" i="4"/>
  <c r="AT70" i="4"/>
  <c r="AS70" i="4"/>
  <c r="AR70" i="4"/>
  <c r="AQ70" i="4"/>
  <c r="AP70" i="4"/>
  <c r="AO70" i="4"/>
  <c r="AN70" i="4"/>
  <c r="AM70" i="4"/>
  <c r="AL70" i="4"/>
  <c r="AK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B70" i="4"/>
  <c r="BQ69" i="4"/>
  <c r="BP69" i="4"/>
  <c r="BO69" i="4"/>
  <c r="BN69" i="4"/>
  <c r="BM69" i="4"/>
  <c r="BL69" i="4"/>
  <c r="BK69" i="4"/>
  <c r="BJ69" i="4"/>
  <c r="BI69" i="4"/>
  <c r="BH69" i="4"/>
  <c r="BG69" i="4"/>
  <c r="BF69" i="4"/>
  <c r="BE69" i="4"/>
  <c r="BD69" i="4"/>
  <c r="BC69" i="4"/>
  <c r="BB69" i="4"/>
  <c r="BA69" i="4"/>
  <c r="AZ69" i="4"/>
  <c r="AY69" i="4"/>
  <c r="AX69" i="4"/>
  <c r="AW69" i="4"/>
  <c r="AV69" i="4"/>
  <c r="AU69" i="4"/>
  <c r="AT69" i="4"/>
  <c r="AS69" i="4"/>
  <c r="AR69" i="4"/>
  <c r="AQ69" i="4"/>
  <c r="AP69" i="4"/>
  <c r="AO69" i="4"/>
  <c r="AN69" i="4"/>
  <c r="AM69" i="4"/>
  <c r="AL69" i="4"/>
  <c r="AK69" i="4"/>
  <c r="AJ69" i="4"/>
  <c r="AI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D69" i="4"/>
  <c r="C69" i="4"/>
  <c r="B69" i="4"/>
  <c r="BQ68" i="4"/>
  <c r="BP68" i="4"/>
  <c r="BO68" i="4"/>
  <c r="BN68" i="4"/>
  <c r="BM68" i="4"/>
  <c r="BL68" i="4"/>
  <c r="BK68" i="4"/>
  <c r="BJ68" i="4"/>
  <c r="BI68" i="4"/>
  <c r="BH68" i="4"/>
  <c r="BG68" i="4"/>
  <c r="BF68" i="4"/>
  <c r="BE68" i="4"/>
  <c r="BD68" i="4"/>
  <c r="BC68" i="4"/>
  <c r="BB68" i="4"/>
  <c r="BA68" i="4"/>
  <c r="AZ68" i="4"/>
  <c r="AY68" i="4"/>
  <c r="AX68" i="4"/>
  <c r="AW68" i="4"/>
  <c r="AV68" i="4"/>
  <c r="AU68" i="4"/>
  <c r="AT68" i="4"/>
  <c r="AS68" i="4"/>
  <c r="AR68" i="4"/>
  <c r="AQ68" i="4"/>
  <c r="AP68" i="4"/>
  <c r="AO68" i="4"/>
  <c r="AN68" i="4"/>
  <c r="AM68" i="4"/>
  <c r="AL68" i="4"/>
  <c r="AK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D68" i="4"/>
  <c r="C68" i="4"/>
  <c r="B68" i="4"/>
  <c r="BQ67" i="4"/>
  <c r="BP67" i="4"/>
  <c r="BO67" i="4"/>
  <c r="BN67" i="4"/>
  <c r="BM67" i="4"/>
  <c r="BL67" i="4"/>
  <c r="BK67" i="4"/>
  <c r="BJ67" i="4"/>
  <c r="BI67" i="4"/>
  <c r="BH67" i="4"/>
  <c r="BG67" i="4"/>
  <c r="BF67" i="4"/>
  <c r="BE67" i="4"/>
  <c r="BD67" i="4"/>
  <c r="BC67" i="4"/>
  <c r="BB67" i="4"/>
  <c r="BA67" i="4"/>
  <c r="AZ67" i="4"/>
  <c r="AY67" i="4"/>
  <c r="AX67" i="4"/>
  <c r="AW67" i="4"/>
  <c r="AV67" i="4"/>
  <c r="AU67" i="4"/>
  <c r="AT67" i="4"/>
  <c r="AS67" i="4"/>
  <c r="AR67" i="4"/>
  <c r="AQ67" i="4"/>
  <c r="AP67" i="4"/>
  <c r="AO67" i="4"/>
  <c r="AN67" i="4"/>
  <c r="AM67" i="4"/>
  <c r="AL67" i="4"/>
  <c r="AK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D67" i="4"/>
  <c r="C67" i="4"/>
  <c r="B67" i="4"/>
  <c r="BQ66" i="4"/>
  <c r="BP66" i="4"/>
  <c r="BO66" i="4"/>
  <c r="BN66" i="4"/>
  <c r="BM66" i="4"/>
  <c r="BL66" i="4"/>
  <c r="BK66" i="4"/>
  <c r="BJ66" i="4"/>
  <c r="BI66" i="4"/>
  <c r="BH66" i="4"/>
  <c r="BG66" i="4"/>
  <c r="BF66" i="4"/>
  <c r="BE66" i="4"/>
  <c r="BD66" i="4"/>
  <c r="BC66" i="4"/>
  <c r="BB66" i="4"/>
  <c r="BA66" i="4"/>
  <c r="AZ66" i="4"/>
  <c r="AY66" i="4"/>
  <c r="AX66" i="4"/>
  <c r="AW66" i="4"/>
  <c r="AV66" i="4"/>
  <c r="AU66" i="4"/>
  <c r="AT66" i="4"/>
  <c r="AS66" i="4"/>
  <c r="AR66" i="4"/>
  <c r="AQ66" i="4"/>
  <c r="AP66" i="4"/>
  <c r="AO66" i="4"/>
  <c r="AN66" i="4"/>
  <c r="AM66" i="4"/>
  <c r="AL66" i="4"/>
  <c r="AK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D66" i="4"/>
  <c r="C66" i="4"/>
  <c r="B66" i="4"/>
  <c r="BQ65" i="4"/>
  <c r="BP65" i="4"/>
  <c r="BO65" i="4"/>
  <c r="BN65" i="4"/>
  <c r="BM65" i="4"/>
  <c r="BL65" i="4"/>
  <c r="BK65" i="4"/>
  <c r="BJ65" i="4"/>
  <c r="BI65" i="4"/>
  <c r="BH65" i="4"/>
  <c r="BG65" i="4"/>
  <c r="BF65" i="4"/>
  <c r="BE65" i="4"/>
  <c r="BD65" i="4"/>
  <c r="BC65" i="4"/>
  <c r="BB65" i="4"/>
  <c r="BA65" i="4"/>
  <c r="AZ65" i="4"/>
  <c r="AY65" i="4"/>
  <c r="AX65" i="4"/>
  <c r="AW65" i="4"/>
  <c r="AV65" i="4"/>
  <c r="AU65" i="4"/>
  <c r="AT65" i="4"/>
  <c r="AS65" i="4"/>
  <c r="AR65" i="4"/>
  <c r="AQ65" i="4"/>
  <c r="AP65" i="4"/>
  <c r="AO65" i="4"/>
  <c r="AN65" i="4"/>
  <c r="AM65" i="4"/>
  <c r="AL65" i="4"/>
  <c r="AK65" i="4"/>
  <c r="AJ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C65" i="4"/>
  <c r="B65" i="4"/>
  <c r="BQ64" i="4"/>
  <c r="BP64" i="4"/>
  <c r="BO64" i="4"/>
  <c r="BN64" i="4"/>
  <c r="BM64" i="4"/>
  <c r="BL64" i="4"/>
  <c r="BK64" i="4"/>
  <c r="BJ64" i="4"/>
  <c r="BI64" i="4"/>
  <c r="BH64" i="4"/>
  <c r="BG64" i="4"/>
  <c r="BF64" i="4"/>
  <c r="BE64" i="4"/>
  <c r="BD64" i="4"/>
  <c r="BC64" i="4"/>
  <c r="BB64" i="4"/>
  <c r="BA64" i="4"/>
  <c r="AZ64" i="4"/>
  <c r="AY64" i="4"/>
  <c r="AX64" i="4"/>
  <c r="AW64" i="4"/>
  <c r="AV64" i="4"/>
  <c r="AU64" i="4"/>
  <c r="AT64" i="4"/>
  <c r="AS64" i="4"/>
  <c r="AR64" i="4"/>
  <c r="AQ64" i="4"/>
  <c r="AP64" i="4"/>
  <c r="AO64" i="4"/>
  <c r="AN64" i="4"/>
  <c r="AM64" i="4"/>
  <c r="AL64" i="4"/>
  <c r="AK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C64" i="4"/>
  <c r="B64" i="4"/>
  <c r="BQ63" i="4"/>
  <c r="BP63" i="4"/>
  <c r="BO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K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C63" i="4"/>
  <c r="B63" i="4"/>
  <c r="BQ62" i="4"/>
  <c r="BP62" i="4"/>
  <c r="BO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D62" i="4"/>
  <c r="C62" i="4"/>
  <c r="B62" i="4"/>
  <c r="BQ61" i="4"/>
  <c r="BP61" i="4"/>
  <c r="BO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D61" i="4"/>
  <c r="C61" i="4"/>
  <c r="B61" i="4"/>
  <c r="BQ60" i="4"/>
  <c r="BP60" i="4"/>
  <c r="BO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K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C60" i="4"/>
  <c r="B60" i="4"/>
  <c r="BQ59" i="4"/>
  <c r="BP59" i="4"/>
  <c r="BO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C59" i="4"/>
  <c r="B59" i="4"/>
  <c r="BQ58" i="4"/>
  <c r="BP58" i="4"/>
  <c r="BO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C58" i="4"/>
  <c r="B58" i="4"/>
  <c r="BQ57" i="4"/>
  <c r="BP57" i="4"/>
  <c r="BO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C57" i="4"/>
  <c r="B57" i="4"/>
  <c r="BQ56" i="4"/>
  <c r="BP56" i="4"/>
  <c r="BO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C56" i="4"/>
  <c r="B56" i="4"/>
  <c r="BQ55" i="4"/>
  <c r="BP55" i="4"/>
  <c r="BO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D55" i="4"/>
  <c r="C55" i="4"/>
  <c r="B55" i="4"/>
  <c r="BQ54" i="4"/>
  <c r="BP54" i="4"/>
  <c r="BO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K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C54" i="4"/>
  <c r="B54" i="4"/>
  <c r="BQ53" i="4"/>
  <c r="BP53" i="4"/>
  <c r="BO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C53" i="4"/>
  <c r="B53" i="4"/>
  <c r="BQ52" i="4"/>
  <c r="BP52" i="4"/>
  <c r="BO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K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D52" i="4"/>
  <c r="C52" i="4"/>
  <c r="B52" i="4"/>
  <c r="BQ51" i="4"/>
  <c r="BP51" i="4"/>
  <c r="BO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C51" i="4"/>
  <c r="B51" i="4"/>
  <c r="BQ50" i="4"/>
  <c r="BP50" i="4"/>
  <c r="BO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C50" i="4"/>
  <c r="B50" i="4"/>
  <c r="BQ49" i="4"/>
  <c r="BP49" i="4"/>
  <c r="BO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C49" i="4"/>
  <c r="B49" i="4"/>
  <c r="BQ48" i="4"/>
  <c r="BP48" i="4"/>
  <c r="BO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48" i="4"/>
  <c r="C48" i="4"/>
  <c r="B48"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B47"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46" i="4"/>
  <c r="C46" i="4"/>
  <c r="B46"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C45" i="4"/>
  <c r="B45"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C44" i="4"/>
  <c r="B44" i="4"/>
  <c r="BQ43" i="4"/>
  <c r="BP43" i="4"/>
  <c r="BO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C43" i="4"/>
  <c r="B43" i="4"/>
  <c r="BQ42" i="4"/>
  <c r="BP42" i="4"/>
  <c r="BO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D42" i="4"/>
  <c r="C42" i="4"/>
  <c r="B42"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D41" i="4"/>
  <c r="C41" i="4"/>
  <c r="B41" i="4"/>
  <c r="BQ40" i="4"/>
  <c r="BP40" i="4"/>
  <c r="BO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C40" i="4"/>
  <c r="B40" i="4"/>
  <c r="BQ39" i="4"/>
  <c r="BP39" i="4"/>
  <c r="BO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D39" i="4"/>
  <c r="C39" i="4"/>
  <c r="B39" i="4"/>
  <c r="BQ38" i="4"/>
  <c r="BP38" i="4"/>
  <c r="BO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D38" i="4"/>
  <c r="C38" i="4"/>
  <c r="B38" i="4"/>
  <c r="BQ37" i="4"/>
  <c r="BP37" i="4"/>
  <c r="BO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BQ36" i="4"/>
  <c r="BP36"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C35" i="4"/>
  <c r="B35" i="4"/>
  <c r="BQ34" i="4"/>
  <c r="BP34" i="4"/>
  <c r="BO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C34" i="4"/>
  <c r="B34" i="4"/>
  <c r="BQ33" i="4"/>
  <c r="BP33" i="4"/>
  <c r="BO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BQ32" i="4"/>
  <c r="BP32" i="4"/>
  <c r="BO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BQ31" i="4"/>
  <c r="BP31" i="4"/>
  <c r="BO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B31" i="4"/>
  <c r="BQ30" i="4"/>
  <c r="BP30"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D28" i="4"/>
  <c r="C28" i="4"/>
  <c r="B28"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B23" i="4"/>
  <c r="BQ22" i="4"/>
  <c r="BP22"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BQ19" i="4"/>
  <c r="BP19"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BQ18" i="4"/>
  <c r="BP18" i="4"/>
  <c r="BO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Q17" i="4"/>
  <c r="BP17" i="4"/>
  <c r="BO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BQ14" i="4"/>
  <c r="BP14" i="4"/>
  <c r="BO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BQ13" i="4"/>
  <c r="BP13" i="4"/>
  <c r="BO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BQ11" i="4"/>
  <c r="BP11" i="4"/>
  <c r="BO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B10" i="4"/>
  <c r="BQ9" i="4"/>
  <c r="BP9" i="4"/>
  <c r="BO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BQ8" i="4"/>
  <c r="BQ5" i="4" s="1"/>
  <c r="BQ6" i="4" s="1"/>
  <c r="BP8" i="4"/>
  <c r="BP5" i="4" s="1"/>
  <c r="BP6" i="4" s="1"/>
  <c r="BO8" i="4"/>
  <c r="BO5" i="4" s="1"/>
  <c r="BO6" i="4" s="1"/>
  <c r="BN8" i="4"/>
  <c r="BN5" i="4" s="1"/>
  <c r="BN6" i="4" s="1"/>
  <c r="BM8" i="4"/>
  <c r="BM5" i="4" s="1"/>
  <c r="BM6" i="4" s="1"/>
  <c r="BL8" i="4"/>
  <c r="BL5" i="4" s="1"/>
  <c r="BL6" i="4" s="1"/>
  <c r="BK8" i="4"/>
  <c r="BK5" i="4" s="1"/>
  <c r="BK6" i="4" s="1"/>
  <c r="BJ8" i="4"/>
  <c r="BJ5" i="4" s="1"/>
  <c r="BJ6" i="4" s="1"/>
  <c r="BI8" i="4"/>
  <c r="BI5" i="4" s="1"/>
  <c r="BI6" i="4" s="1"/>
  <c r="BH8" i="4"/>
  <c r="BH5" i="4" s="1"/>
  <c r="BH6" i="4" s="1"/>
  <c r="BG8" i="4"/>
  <c r="BG5" i="4" s="1"/>
  <c r="BG6" i="4" s="1"/>
  <c r="BF8" i="4"/>
  <c r="BF5" i="4" s="1"/>
  <c r="BF6" i="4" s="1"/>
  <c r="BE8" i="4"/>
  <c r="BE5" i="4" s="1"/>
  <c r="BE6" i="4" s="1"/>
  <c r="BD8" i="4"/>
  <c r="BD5" i="4" s="1"/>
  <c r="BD6" i="4" s="1"/>
  <c r="BC8" i="4"/>
  <c r="BC5" i="4" s="1"/>
  <c r="BC6" i="4" s="1"/>
  <c r="BB8" i="4"/>
  <c r="BB5" i="4" s="1"/>
  <c r="BB6" i="4" s="1"/>
  <c r="BA8" i="4"/>
  <c r="BA5" i="4" s="1"/>
  <c r="BA6" i="4" s="1"/>
  <c r="AZ8" i="4"/>
  <c r="AZ5" i="4" s="1"/>
  <c r="AZ6" i="4" s="1"/>
  <c r="AY8" i="4"/>
  <c r="AY5" i="4" s="1"/>
  <c r="AY6" i="4" s="1"/>
  <c r="AX8" i="4"/>
  <c r="AX5" i="4" s="1"/>
  <c r="AX6" i="4" s="1"/>
  <c r="AW8" i="4"/>
  <c r="AW5" i="4" s="1"/>
  <c r="AW6" i="4" s="1"/>
  <c r="AV8" i="4"/>
  <c r="AV5" i="4" s="1"/>
  <c r="AV6" i="4" s="1"/>
  <c r="AU8" i="4"/>
  <c r="AU5" i="4" s="1"/>
  <c r="AU6" i="4" s="1"/>
  <c r="AT8" i="4"/>
  <c r="AT5" i="4" s="1"/>
  <c r="AT6" i="4" s="1"/>
  <c r="AS8" i="4"/>
  <c r="AS5" i="4" s="1"/>
  <c r="AS6" i="4" s="1"/>
  <c r="AR8" i="4"/>
  <c r="AR5" i="4" s="1"/>
  <c r="AR6" i="4" s="1"/>
  <c r="AQ8" i="4"/>
  <c r="AQ5" i="4" s="1"/>
  <c r="AQ6" i="4" s="1"/>
  <c r="AP8" i="4"/>
  <c r="AP5" i="4" s="1"/>
  <c r="AP6" i="4" s="1"/>
  <c r="AO8" i="4"/>
  <c r="AO5" i="4" s="1"/>
  <c r="AO6" i="4" s="1"/>
  <c r="AN8" i="4"/>
  <c r="AN5" i="4" s="1"/>
  <c r="AN6" i="4" s="1"/>
  <c r="AM8" i="4"/>
  <c r="AM5" i="4" s="1"/>
  <c r="AM6" i="4" s="1"/>
  <c r="AL8" i="4"/>
  <c r="AL5" i="4" s="1"/>
  <c r="AL6" i="4" s="1"/>
  <c r="AK8" i="4"/>
  <c r="AK5" i="4" s="1"/>
  <c r="AK6" i="4" s="1"/>
  <c r="AJ8" i="4"/>
  <c r="AJ5" i="4" s="1"/>
  <c r="AJ6" i="4" s="1"/>
  <c r="AI8" i="4"/>
  <c r="AI5" i="4" s="1"/>
  <c r="AI6" i="4" s="1"/>
  <c r="AH8" i="4"/>
  <c r="AH5" i="4" s="1"/>
  <c r="AH6" i="4" s="1"/>
  <c r="AG8" i="4"/>
  <c r="AG5" i="4" s="1"/>
  <c r="AG6" i="4" s="1"/>
  <c r="AF8" i="4"/>
  <c r="AF5" i="4" s="1"/>
  <c r="AF6" i="4" s="1"/>
  <c r="AE8" i="4"/>
  <c r="AE5" i="4" s="1"/>
  <c r="AE6" i="4" s="1"/>
  <c r="AD8" i="4"/>
  <c r="AD5" i="4" s="1"/>
  <c r="AD6" i="4" s="1"/>
  <c r="AC8" i="4"/>
  <c r="AC5" i="4" s="1"/>
  <c r="AC6" i="4" s="1"/>
  <c r="AB8" i="4"/>
  <c r="AB5" i="4" s="1"/>
  <c r="AB6" i="4" s="1"/>
  <c r="AA8" i="4"/>
  <c r="AA5" i="4" s="1"/>
  <c r="AA6" i="4" s="1"/>
  <c r="Z8" i="4"/>
  <c r="Z5" i="4" s="1"/>
  <c r="Z6" i="4" s="1"/>
  <c r="Y8" i="4"/>
  <c r="Y5" i="4" s="1"/>
  <c r="Y6" i="4" s="1"/>
  <c r="X8" i="4"/>
  <c r="X5" i="4" s="1"/>
  <c r="X6" i="4" s="1"/>
  <c r="W8" i="4"/>
  <c r="W5" i="4" s="1"/>
  <c r="W6" i="4" s="1"/>
  <c r="V8" i="4"/>
  <c r="V5" i="4" s="1"/>
  <c r="V6" i="4" s="1"/>
  <c r="U8" i="4"/>
  <c r="U5" i="4" s="1"/>
  <c r="U6" i="4" s="1"/>
  <c r="T8" i="4"/>
  <c r="T5" i="4" s="1"/>
  <c r="T6" i="4" s="1"/>
  <c r="S8" i="4"/>
  <c r="S5" i="4" s="1"/>
  <c r="S6" i="4" s="1"/>
  <c r="R8" i="4"/>
  <c r="R5" i="4" s="1"/>
  <c r="R6" i="4" s="1"/>
  <c r="Q8" i="4"/>
  <c r="Q5" i="4" s="1"/>
  <c r="Q6" i="4" s="1"/>
  <c r="P8" i="4"/>
  <c r="P5" i="4" s="1"/>
  <c r="P6" i="4" s="1"/>
  <c r="O8" i="4"/>
  <c r="O5" i="4" s="1"/>
  <c r="O6" i="4" s="1"/>
  <c r="N8" i="4"/>
  <c r="N5" i="4" s="1"/>
  <c r="N6" i="4" s="1"/>
  <c r="M8" i="4"/>
  <c r="M5" i="4" s="1"/>
  <c r="M6" i="4" s="1"/>
  <c r="L8" i="4"/>
  <c r="L5" i="4" s="1"/>
  <c r="L6" i="4" s="1"/>
  <c r="K8" i="4"/>
  <c r="K5" i="4" s="1"/>
  <c r="K6" i="4" s="1"/>
  <c r="J8" i="4"/>
  <c r="J5" i="4" s="1"/>
  <c r="J6" i="4" s="1"/>
  <c r="I8" i="4"/>
  <c r="I5" i="4" s="1"/>
  <c r="I6" i="4" s="1"/>
  <c r="H8" i="4"/>
  <c r="H5" i="4" s="1"/>
  <c r="H6" i="4" s="1"/>
  <c r="G8" i="4"/>
  <c r="G5" i="4" s="1"/>
  <c r="G6" i="4" s="1"/>
  <c r="F8" i="4"/>
  <c r="F5" i="4" s="1"/>
  <c r="F6" i="4" s="1"/>
  <c r="E8" i="4"/>
  <c r="E5" i="4" s="1"/>
  <c r="D8" i="4"/>
  <c r="C8" i="4"/>
  <c r="B8" i="4"/>
  <c r="B5" i="4"/>
  <c r="B3" i="4"/>
  <c r="B2" i="4"/>
  <c r="BQ315" i="2"/>
  <c r="BP315" i="2"/>
  <c r="BO315" i="2"/>
  <c r="BN315" i="2"/>
  <c r="BM315" i="2"/>
  <c r="BL315" i="2"/>
  <c r="BK315" i="2"/>
  <c r="BJ315" i="2"/>
  <c r="BI315" i="2"/>
  <c r="BH315" i="2"/>
  <c r="BG315" i="2"/>
  <c r="BF315" i="2"/>
  <c r="BE315" i="2"/>
  <c r="BD315" i="2"/>
  <c r="BC315" i="2"/>
  <c r="BB315" i="2"/>
  <c r="BA315" i="2"/>
  <c r="AZ315" i="2"/>
  <c r="AY315" i="2"/>
  <c r="AX315" i="2"/>
  <c r="AW315" i="2"/>
  <c r="AV315" i="2"/>
  <c r="AU315" i="2"/>
  <c r="AT315" i="2"/>
  <c r="AS315" i="2"/>
  <c r="AR315" i="2"/>
  <c r="AQ315" i="2"/>
  <c r="AP315" i="2"/>
  <c r="AO315" i="2"/>
  <c r="AN315" i="2"/>
  <c r="AM315" i="2"/>
  <c r="AL315" i="2"/>
  <c r="AK315" i="2"/>
  <c r="AJ315" i="2"/>
  <c r="AI315" i="2"/>
  <c r="AH315" i="2"/>
  <c r="AG315" i="2"/>
  <c r="AF315" i="2"/>
  <c r="AE315" i="2"/>
  <c r="AD315" i="2"/>
  <c r="AC315" i="2"/>
  <c r="AB315" i="2"/>
  <c r="AA315" i="2"/>
  <c r="Z315" i="2"/>
  <c r="Y315" i="2"/>
  <c r="X315" i="2"/>
  <c r="W315" i="2"/>
  <c r="V315" i="2"/>
  <c r="U315" i="2"/>
  <c r="T315" i="2"/>
  <c r="S315" i="2"/>
  <c r="R315" i="2"/>
  <c r="Q315" i="2"/>
  <c r="P315" i="2"/>
  <c r="O315" i="2"/>
  <c r="N315" i="2"/>
  <c r="M315" i="2"/>
  <c r="L315" i="2"/>
  <c r="K315" i="2"/>
  <c r="J315" i="2"/>
  <c r="I315" i="2"/>
  <c r="H315" i="2"/>
  <c r="G315" i="2"/>
  <c r="F315" i="2"/>
  <c r="E315" i="2"/>
  <c r="D315" i="2"/>
  <c r="BQ314" i="2"/>
  <c r="BP314" i="2"/>
  <c r="BO314" i="2"/>
  <c r="BN314" i="2"/>
  <c r="BM314" i="2"/>
  <c r="BL314" i="2"/>
  <c r="BK314" i="2"/>
  <c r="BJ314" i="2"/>
  <c r="BI314" i="2"/>
  <c r="BH314" i="2"/>
  <c r="BG314" i="2"/>
  <c r="BF314" i="2"/>
  <c r="BE314" i="2"/>
  <c r="BD314" i="2"/>
  <c r="BC314" i="2"/>
  <c r="BB314" i="2"/>
  <c r="BA314" i="2"/>
  <c r="AZ314" i="2"/>
  <c r="AY314" i="2"/>
  <c r="AX314" i="2"/>
  <c r="AW314" i="2"/>
  <c r="AV314" i="2"/>
  <c r="AU314" i="2"/>
  <c r="AT314" i="2"/>
  <c r="AS314" i="2"/>
  <c r="AR314" i="2"/>
  <c r="AQ314" i="2"/>
  <c r="AP314" i="2"/>
  <c r="AO314" i="2"/>
  <c r="AN314" i="2"/>
  <c r="AM314" i="2"/>
  <c r="AL314" i="2"/>
  <c r="AK314" i="2"/>
  <c r="AJ314" i="2"/>
  <c r="AI314" i="2"/>
  <c r="AH314" i="2"/>
  <c r="AG314" i="2"/>
  <c r="AF314" i="2"/>
  <c r="AE314" i="2"/>
  <c r="AD314" i="2"/>
  <c r="AC314" i="2"/>
  <c r="AB314" i="2"/>
  <c r="AA314" i="2"/>
  <c r="Z314" i="2"/>
  <c r="Y314" i="2"/>
  <c r="X314" i="2"/>
  <c r="W314" i="2"/>
  <c r="V314" i="2"/>
  <c r="U314" i="2"/>
  <c r="T314" i="2"/>
  <c r="S314" i="2"/>
  <c r="R314" i="2"/>
  <c r="Q314" i="2"/>
  <c r="P314" i="2"/>
  <c r="O314" i="2"/>
  <c r="N314" i="2"/>
  <c r="M314" i="2"/>
  <c r="L314" i="2"/>
  <c r="K314" i="2"/>
  <c r="J314" i="2"/>
  <c r="I314" i="2"/>
  <c r="H314" i="2"/>
  <c r="G314" i="2"/>
  <c r="F314" i="2"/>
  <c r="E314" i="2"/>
  <c r="D314" i="2"/>
  <c r="BQ313" i="2"/>
  <c r="BP313" i="2"/>
  <c r="BO313" i="2"/>
  <c r="BN313" i="2"/>
  <c r="BM313" i="2"/>
  <c r="BL313" i="2"/>
  <c r="BK313" i="2"/>
  <c r="BJ313" i="2"/>
  <c r="BI313" i="2"/>
  <c r="BH313" i="2"/>
  <c r="BG313" i="2"/>
  <c r="BF313" i="2"/>
  <c r="BE313" i="2"/>
  <c r="BD313" i="2"/>
  <c r="BC313" i="2"/>
  <c r="BB313" i="2"/>
  <c r="BA313" i="2"/>
  <c r="AZ313" i="2"/>
  <c r="AY313" i="2"/>
  <c r="AX313" i="2"/>
  <c r="AW313" i="2"/>
  <c r="AV313" i="2"/>
  <c r="AU313" i="2"/>
  <c r="AT313" i="2"/>
  <c r="AS313" i="2"/>
  <c r="AR313" i="2"/>
  <c r="AQ313" i="2"/>
  <c r="AP313" i="2"/>
  <c r="AO313" i="2"/>
  <c r="AN313" i="2"/>
  <c r="AM313" i="2"/>
  <c r="AL313" i="2"/>
  <c r="AK313" i="2"/>
  <c r="AJ313" i="2"/>
  <c r="AI313" i="2"/>
  <c r="AH313" i="2"/>
  <c r="AG313" i="2"/>
  <c r="AF313" i="2"/>
  <c r="AE313" i="2"/>
  <c r="AD313" i="2"/>
  <c r="AC313" i="2"/>
  <c r="AB313" i="2"/>
  <c r="AA313" i="2"/>
  <c r="Z313" i="2"/>
  <c r="Y313" i="2"/>
  <c r="X313" i="2"/>
  <c r="W313" i="2"/>
  <c r="V313" i="2"/>
  <c r="U313" i="2"/>
  <c r="T313" i="2"/>
  <c r="S313" i="2"/>
  <c r="R313" i="2"/>
  <c r="Q313" i="2"/>
  <c r="P313" i="2"/>
  <c r="O313" i="2"/>
  <c r="N313" i="2"/>
  <c r="M313" i="2"/>
  <c r="L313" i="2"/>
  <c r="K313" i="2"/>
  <c r="J313" i="2"/>
  <c r="I313" i="2"/>
  <c r="H313" i="2"/>
  <c r="G313" i="2"/>
  <c r="F313" i="2"/>
  <c r="E313" i="2"/>
  <c r="D313" i="2"/>
  <c r="BQ312" i="2"/>
  <c r="BP312" i="2"/>
  <c r="BO312" i="2"/>
  <c r="BN312" i="2"/>
  <c r="BM312" i="2"/>
  <c r="BL312" i="2"/>
  <c r="BK312" i="2"/>
  <c r="BJ312" i="2"/>
  <c r="BI312" i="2"/>
  <c r="BH312" i="2"/>
  <c r="BG312" i="2"/>
  <c r="BF312" i="2"/>
  <c r="BE312" i="2"/>
  <c r="BD312" i="2"/>
  <c r="BC312" i="2"/>
  <c r="BB312" i="2"/>
  <c r="BA312" i="2"/>
  <c r="AZ312" i="2"/>
  <c r="AY312" i="2"/>
  <c r="AX312" i="2"/>
  <c r="AW312" i="2"/>
  <c r="AV312" i="2"/>
  <c r="AU312" i="2"/>
  <c r="AT312" i="2"/>
  <c r="AS312" i="2"/>
  <c r="AR312" i="2"/>
  <c r="AQ312" i="2"/>
  <c r="AP312" i="2"/>
  <c r="AO312" i="2"/>
  <c r="AN312" i="2"/>
  <c r="AM312" i="2"/>
  <c r="AL312" i="2"/>
  <c r="AK312" i="2"/>
  <c r="AJ312" i="2"/>
  <c r="AI312" i="2"/>
  <c r="AH312" i="2"/>
  <c r="AG312" i="2"/>
  <c r="AF312" i="2"/>
  <c r="AE312" i="2"/>
  <c r="AD312" i="2"/>
  <c r="AC312" i="2"/>
  <c r="AB312" i="2"/>
  <c r="AA312" i="2"/>
  <c r="Z312" i="2"/>
  <c r="Y312" i="2"/>
  <c r="X312" i="2"/>
  <c r="W312" i="2"/>
  <c r="V312" i="2"/>
  <c r="U312" i="2"/>
  <c r="T312" i="2"/>
  <c r="S312" i="2"/>
  <c r="R312" i="2"/>
  <c r="Q312" i="2"/>
  <c r="P312" i="2"/>
  <c r="O312" i="2"/>
  <c r="N312" i="2"/>
  <c r="M312" i="2"/>
  <c r="L312" i="2"/>
  <c r="K312" i="2"/>
  <c r="J312" i="2"/>
  <c r="I312" i="2"/>
  <c r="H312" i="2"/>
  <c r="G312" i="2"/>
  <c r="F312" i="2"/>
  <c r="E312" i="2"/>
  <c r="D312" i="2"/>
  <c r="BQ311" i="2"/>
  <c r="BP311" i="2"/>
  <c r="BO311" i="2"/>
  <c r="BN311" i="2"/>
  <c r="BM311" i="2"/>
  <c r="BL311" i="2"/>
  <c r="BK311" i="2"/>
  <c r="BJ311" i="2"/>
  <c r="BI311" i="2"/>
  <c r="BH311" i="2"/>
  <c r="BG311" i="2"/>
  <c r="BF311" i="2"/>
  <c r="BE311" i="2"/>
  <c r="BD311" i="2"/>
  <c r="BC311" i="2"/>
  <c r="BB311" i="2"/>
  <c r="BA311" i="2"/>
  <c r="AZ311" i="2"/>
  <c r="AY311" i="2"/>
  <c r="AX311" i="2"/>
  <c r="AW311" i="2"/>
  <c r="AV311" i="2"/>
  <c r="AU311" i="2"/>
  <c r="AT311" i="2"/>
  <c r="AS311" i="2"/>
  <c r="AR311" i="2"/>
  <c r="AQ311" i="2"/>
  <c r="AP311" i="2"/>
  <c r="AO311" i="2"/>
  <c r="AN311" i="2"/>
  <c r="AM311" i="2"/>
  <c r="AL311" i="2"/>
  <c r="AK311" i="2"/>
  <c r="AJ311" i="2"/>
  <c r="AI311" i="2"/>
  <c r="AH311" i="2"/>
  <c r="AG311" i="2"/>
  <c r="AF311" i="2"/>
  <c r="AE311" i="2"/>
  <c r="AD311" i="2"/>
  <c r="AC311" i="2"/>
  <c r="AB311" i="2"/>
  <c r="AA311" i="2"/>
  <c r="Z311" i="2"/>
  <c r="Y311" i="2"/>
  <c r="X311" i="2"/>
  <c r="W311" i="2"/>
  <c r="V311" i="2"/>
  <c r="U311" i="2"/>
  <c r="T311" i="2"/>
  <c r="S311" i="2"/>
  <c r="R311" i="2"/>
  <c r="Q311" i="2"/>
  <c r="P311" i="2"/>
  <c r="O311" i="2"/>
  <c r="N311" i="2"/>
  <c r="M311" i="2"/>
  <c r="L311" i="2"/>
  <c r="K311" i="2"/>
  <c r="J311" i="2"/>
  <c r="I311" i="2"/>
  <c r="H311" i="2"/>
  <c r="G311" i="2"/>
  <c r="F311" i="2"/>
  <c r="E311" i="2"/>
  <c r="D311" i="2"/>
  <c r="BQ310" i="2"/>
  <c r="BP310" i="2"/>
  <c r="BO310" i="2"/>
  <c r="BN310" i="2"/>
  <c r="BM310" i="2"/>
  <c r="BL310" i="2"/>
  <c r="BK310" i="2"/>
  <c r="BJ310" i="2"/>
  <c r="BI310" i="2"/>
  <c r="BH310" i="2"/>
  <c r="BG310" i="2"/>
  <c r="BF310" i="2"/>
  <c r="BE310" i="2"/>
  <c r="BD310" i="2"/>
  <c r="BC310" i="2"/>
  <c r="BB310" i="2"/>
  <c r="BA310" i="2"/>
  <c r="AZ310" i="2"/>
  <c r="AY310" i="2"/>
  <c r="AX310" i="2"/>
  <c r="AW310" i="2"/>
  <c r="AV310" i="2"/>
  <c r="AU310" i="2"/>
  <c r="AT310" i="2"/>
  <c r="AS310" i="2"/>
  <c r="AR310" i="2"/>
  <c r="AQ310" i="2"/>
  <c r="AP310" i="2"/>
  <c r="AO310" i="2"/>
  <c r="AN310" i="2"/>
  <c r="AM310" i="2"/>
  <c r="AL310" i="2"/>
  <c r="AK310" i="2"/>
  <c r="AJ310" i="2"/>
  <c r="AI310" i="2"/>
  <c r="AH310" i="2"/>
  <c r="AG310" i="2"/>
  <c r="AF310" i="2"/>
  <c r="AE310" i="2"/>
  <c r="AD310" i="2"/>
  <c r="AC310" i="2"/>
  <c r="AB310" i="2"/>
  <c r="AA310" i="2"/>
  <c r="Z310" i="2"/>
  <c r="Y310" i="2"/>
  <c r="X310" i="2"/>
  <c r="W310" i="2"/>
  <c r="V310" i="2"/>
  <c r="U310" i="2"/>
  <c r="T310" i="2"/>
  <c r="S310" i="2"/>
  <c r="R310" i="2"/>
  <c r="Q310" i="2"/>
  <c r="P310" i="2"/>
  <c r="O310" i="2"/>
  <c r="N310" i="2"/>
  <c r="M310" i="2"/>
  <c r="L310" i="2"/>
  <c r="K310" i="2"/>
  <c r="J310" i="2"/>
  <c r="I310" i="2"/>
  <c r="H310" i="2"/>
  <c r="G310" i="2"/>
  <c r="F310" i="2"/>
  <c r="E310" i="2"/>
  <c r="D310" i="2"/>
  <c r="BQ309" i="2"/>
  <c r="BP309" i="2"/>
  <c r="BO309" i="2"/>
  <c r="BN309" i="2"/>
  <c r="BM309" i="2"/>
  <c r="BL309" i="2"/>
  <c r="BK309" i="2"/>
  <c r="BJ309" i="2"/>
  <c r="BI309" i="2"/>
  <c r="BH309" i="2"/>
  <c r="BG309" i="2"/>
  <c r="BF309" i="2"/>
  <c r="BE309" i="2"/>
  <c r="BD309" i="2"/>
  <c r="BC309" i="2"/>
  <c r="BB309" i="2"/>
  <c r="BA309" i="2"/>
  <c r="AZ309" i="2"/>
  <c r="AY309" i="2"/>
  <c r="AX309" i="2"/>
  <c r="AW309" i="2"/>
  <c r="AV309" i="2"/>
  <c r="AU309" i="2"/>
  <c r="AT309" i="2"/>
  <c r="AS309" i="2"/>
  <c r="AR309" i="2"/>
  <c r="AQ309" i="2"/>
  <c r="AP309" i="2"/>
  <c r="AO309" i="2"/>
  <c r="AN309" i="2"/>
  <c r="AM309" i="2"/>
  <c r="AL309" i="2"/>
  <c r="AK309" i="2"/>
  <c r="AJ309" i="2"/>
  <c r="AI309" i="2"/>
  <c r="AH309" i="2"/>
  <c r="AG309" i="2"/>
  <c r="AF309" i="2"/>
  <c r="AE309" i="2"/>
  <c r="AD309" i="2"/>
  <c r="AC309" i="2"/>
  <c r="AB309" i="2"/>
  <c r="AA309" i="2"/>
  <c r="Z309" i="2"/>
  <c r="Y309" i="2"/>
  <c r="X309" i="2"/>
  <c r="W309" i="2"/>
  <c r="V309" i="2"/>
  <c r="U309" i="2"/>
  <c r="T309" i="2"/>
  <c r="S309" i="2"/>
  <c r="R309" i="2"/>
  <c r="Q309" i="2"/>
  <c r="P309" i="2"/>
  <c r="O309" i="2"/>
  <c r="N309" i="2"/>
  <c r="M309" i="2"/>
  <c r="L309" i="2"/>
  <c r="K309" i="2"/>
  <c r="J309" i="2"/>
  <c r="I309" i="2"/>
  <c r="H309" i="2"/>
  <c r="G309" i="2"/>
  <c r="F309" i="2"/>
  <c r="E309" i="2"/>
  <c r="D309" i="2"/>
  <c r="BQ308" i="2"/>
  <c r="BP308" i="2"/>
  <c r="BO308" i="2"/>
  <c r="BN308" i="2"/>
  <c r="BM308" i="2"/>
  <c r="BL308" i="2"/>
  <c r="BK308" i="2"/>
  <c r="BJ308" i="2"/>
  <c r="BI308" i="2"/>
  <c r="BH308" i="2"/>
  <c r="BG308" i="2"/>
  <c r="BF308" i="2"/>
  <c r="BE308" i="2"/>
  <c r="BD308" i="2"/>
  <c r="BC308" i="2"/>
  <c r="BB308" i="2"/>
  <c r="BA308" i="2"/>
  <c r="AZ308" i="2"/>
  <c r="AY308" i="2"/>
  <c r="AX308" i="2"/>
  <c r="AW308" i="2"/>
  <c r="AV308" i="2"/>
  <c r="AU308" i="2"/>
  <c r="AT308" i="2"/>
  <c r="AS308" i="2"/>
  <c r="AR308" i="2"/>
  <c r="AQ308" i="2"/>
  <c r="AP308" i="2"/>
  <c r="AO308" i="2"/>
  <c r="AN308" i="2"/>
  <c r="AM308" i="2"/>
  <c r="AL308" i="2"/>
  <c r="AK308" i="2"/>
  <c r="AJ308" i="2"/>
  <c r="AI308" i="2"/>
  <c r="AH308" i="2"/>
  <c r="AG308" i="2"/>
  <c r="AF308" i="2"/>
  <c r="AE308" i="2"/>
  <c r="AD308" i="2"/>
  <c r="AC308" i="2"/>
  <c r="AB308" i="2"/>
  <c r="AA308" i="2"/>
  <c r="Z308" i="2"/>
  <c r="Y308" i="2"/>
  <c r="X308" i="2"/>
  <c r="W308" i="2"/>
  <c r="V308" i="2"/>
  <c r="U308" i="2"/>
  <c r="T308" i="2"/>
  <c r="S308" i="2"/>
  <c r="R308" i="2"/>
  <c r="Q308" i="2"/>
  <c r="P308" i="2"/>
  <c r="O308" i="2"/>
  <c r="N308" i="2"/>
  <c r="M308" i="2"/>
  <c r="L308" i="2"/>
  <c r="K308" i="2"/>
  <c r="J308" i="2"/>
  <c r="I308" i="2"/>
  <c r="H308" i="2"/>
  <c r="G308" i="2"/>
  <c r="F308" i="2"/>
  <c r="E308" i="2"/>
  <c r="D308" i="2"/>
  <c r="BQ307" i="2"/>
  <c r="BP307" i="2"/>
  <c r="BO307" i="2"/>
  <c r="BN307" i="2"/>
  <c r="BM307" i="2"/>
  <c r="BL307" i="2"/>
  <c r="BK307" i="2"/>
  <c r="BJ307" i="2"/>
  <c r="BI307" i="2"/>
  <c r="BH307" i="2"/>
  <c r="BG307" i="2"/>
  <c r="BF307" i="2"/>
  <c r="BE307" i="2"/>
  <c r="BD307" i="2"/>
  <c r="BC307" i="2"/>
  <c r="BB307" i="2"/>
  <c r="BA307" i="2"/>
  <c r="AZ307" i="2"/>
  <c r="AY307" i="2"/>
  <c r="AX307" i="2"/>
  <c r="AW307" i="2"/>
  <c r="AV307" i="2"/>
  <c r="AU307" i="2"/>
  <c r="AT307" i="2"/>
  <c r="AS307" i="2"/>
  <c r="AR307" i="2"/>
  <c r="AQ307" i="2"/>
  <c r="AP307" i="2"/>
  <c r="AO307" i="2"/>
  <c r="AN307" i="2"/>
  <c r="AM307" i="2"/>
  <c r="AL307" i="2"/>
  <c r="AK307" i="2"/>
  <c r="AJ307" i="2"/>
  <c r="AI307" i="2"/>
  <c r="AH307" i="2"/>
  <c r="AG307" i="2"/>
  <c r="AF307" i="2"/>
  <c r="AE307" i="2"/>
  <c r="AD307" i="2"/>
  <c r="AC307" i="2"/>
  <c r="AB307" i="2"/>
  <c r="AA307" i="2"/>
  <c r="Z307" i="2"/>
  <c r="Y307" i="2"/>
  <c r="X307" i="2"/>
  <c r="W307" i="2"/>
  <c r="V307" i="2"/>
  <c r="U307" i="2"/>
  <c r="T307" i="2"/>
  <c r="S307" i="2"/>
  <c r="R307" i="2"/>
  <c r="Q307" i="2"/>
  <c r="P307" i="2"/>
  <c r="O307" i="2"/>
  <c r="N307" i="2"/>
  <c r="M307" i="2"/>
  <c r="L307" i="2"/>
  <c r="K307" i="2"/>
  <c r="J307" i="2"/>
  <c r="I307" i="2"/>
  <c r="H307" i="2"/>
  <c r="G307" i="2"/>
  <c r="F307" i="2"/>
  <c r="E307" i="2"/>
  <c r="D307" i="2"/>
  <c r="BQ306" i="2"/>
  <c r="BP306" i="2"/>
  <c r="BO306" i="2"/>
  <c r="BN306" i="2"/>
  <c r="BM306" i="2"/>
  <c r="BL306" i="2"/>
  <c r="BK306" i="2"/>
  <c r="BJ306" i="2"/>
  <c r="BI306" i="2"/>
  <c r="BH306" i="2"/>
  <c r="BG306" i="2"/>
  <c r="BF306" i="2"/>
  <c r="BE306" i="2"/>
  <c r="BD306" i="2"/>
  <c r="BC306" i="2"/>
  <c r="BB306" i="2"/>
  <c r="BA306" i="2"/>
  <c r="AZ306" i="2"/>
  <c r="AY306" i="2"/>
  <c r="AX306" i="2"/>
  <c r="AW306" i="2"/>
  <c r="AV306" i="2"/>
  <c r="AU306" i="2"/>
  <c r="AT306" i="2"/>
  <c r="AS306" i="2"/>
  <c r="AR306" i="2"/>
  <c r="AQ306" i="2"/>
  <c r="AP306" i="2"/>
  <c r="AO306" i="2"/>
  <c r="AN306" i="2"/>
  <c r="AM306" i="2"/>
  <c r="AL306" i="2"/>
  <c r="AK306" i="2"/>
  <c r="AJ306" i="2"/>
  <c r="AI306" i="2"/>
  <c r="AH306" i="2"/>
  <c r="AG306" i="2"/>
  <c r="AF306" i="2"/>
  <c r="AE306" i="2"/>
  <c r="AD306" i="2"/>
  <c r="AC306" i="2"/>
  <c r="AB306" i="2"/>
  <c r="AA306" i="2"/>
  <c r="Z306" i="2"/>
  <c r="Y306" i="2"/>
  <c r="X306" i="2"/>
  <c r="W306" i="2"/>
  <c r="V306" i="2"/>
  <c r="U306" i="2"/>
  <c r="T306" i="2"/>
  <c r="S306" i="2"/>
  <c r="R306" i="2"/>
  <c r="Q306" i="2"/>
  <c r="P306" i="2"/>
  <c r="O306" i="2"/>
  <c r="N306" i="2"/>
  <c r="M306" i="2"/>
  <c r="L306" i="2"/>
  <c r="K306" i="2"/>
  <c r="J306" i="2"/>
  <c r="I306" i="2"/>
  <c r="H306" i="2"/>
  <c r="G306" i="2"/>
  <c r="F306" i="2"/>
  <c r="E306" i="2"/>
  <c r="D306" i="2"/>
  <c r="BQ305" i="2"/>
  <c r="BP305" i="2"/>
  <c r="BO305" i="2"/>
  <c r="BN305" i="2"/>
  <c r="BM305" i="2"/>
  <c r="BL305" i="2"/>
  <c r="BK305" i="2"/>
  <c r="BJ305" i="2"/>
  <c r="BI305" i="2"/>
  <c r="BH305" i="2"/>
  <c r="BG305" i="2"/>
  <c r="BF305" i="2"/>
  <c r="BE305" i="2"/>
  <c r="BD305" i="2"/>
  <c r="BC305" i="2"/>
  <c r="BB305" i="2"/>
  <c r="BA305" i="2"/>
  <c r="AZ305" i="2"/>
  <c r="AY305" i="2"/>
  <c r="AX305" i="2"/>
  <c r="AW305" i="2"/>
  <c r="AV305" i="2"/>
  <c r="AU305" i="2"/>
  <c r="AT305" i="2"/>
  <c r="AS305" i="2"/>
  <c r="AR305" i="2"/>
  <c r="AQ305" i="2"/>
  <c r="AP305" i="2"/>
  <c r="AO305" i="2"/>
  <c r="AN305" i="2"/>
  <c r="AM305" i="2"/>
  <c r="AL305" i="2"/>
  <c r="AK305" i="2"/>
  <c r="AJ305" i="2"/>
  <c r="AI305" i="2"/>
  <c r="AH305" i="2"/>
  <c r="AG305" i="2"/>
  <c r="AF305" i="2"/>
  <c r="AE305" i="2"/>
  <c r="AD305" i="2"/>
  <c r="AC305" i="2"/>
  <c r="AB305" i="2"/>
  <c r="AA305" i="2"/>
  <c r="Z305" i="2"/>
  <c r="Y305" i="2"/>
  <c r="X305" i="2"/>
  <c r="W305" i="2"/>
  <c r="V305" i="2"/>
  <c r="U305" i="2"/>
  <c r="T305" i="2"/>
  <c r="S305" i="2"/>
  <c r="R305" i="2"/>
  <c r="Q305" i="2"/>
  <c r="P305" i="2"/>
  <c r="O305" i="2"/>
  <c r="N305" i="2"/>
  <c r="M305" i="2"/>
  <c r="L305" i="2"/>
  <c r="K305" i="2"/>
  <c r="J305" i="2"/>
  <c r="I305" i="2"/>
  <c r="H305" i="2"/>
  <c r="G305" i="2"/>
  <c r="F305" i="2"/>
  <c r="E305" i="2"/>
  <c r="D305" i="2"/>
  <c r="BQ304" i="2"/>
  <c r="BP304" i="2"/>
  <c r="BO304" i="2"/>
  <c r="BN304" i="2"/>
  <c r="BM304" i="2"/>
  <c r="BL304" i="2"/>
  <c r="BK304" i="2"/>
  <c r="BJ304" i="2"/>
  <c r="BI304" i="2"/>
  <c r="BH304" i="2"/>
  <c r="BG304" i="2"/>
  <c r="BF304" i="2"/>
  <c r="BE304" i="2"/>
  <c r="BD304" i="2"/>
  <c r="BC304" i="2"/>
  <c r="BB304" i="2"/>
  <c r="BA304" i="2"/>
  <c r="AZ304" i="2"/>
  <c r="AY304" i="2"/>
  <c r="AX304" i="2"/>
  <c r="AW304" i="2"/>
  <c r="AV304" i="2"/>
  <c r="AU304" i="2"/>
  <c r="AT304" i="2"/>
  <c r="AS304" i="2"/>
  <c r="AR304" i="2"/>
  <c r="AQ304" i="2"/>
  <c r="AP304" i="2"/>
  <c r="AO304" i="2"/>
  <c r="AN304" i="2"/>
  <c r="AM304" i="2"/>
  <c r="AL304" i="2"/>
  <c r="AK304" i="2"/>
  <c r="AJ304" i="2"/>
  <c r="AI304" i="2"/>
  <c r="AH304" i="2"/>
  <c r="AG304" i="2"/>
  <c r="AF304" i="2"/>
  <c r="AE304" i="2"/>
  <c r="AD304" i="2"/>
  <c r="AC304" i="2"/>
  <c r="AB304" i="2"/>
  <c r="AA304" i="2"/>
  <c r="Z304" i="2"/>
  <c r="Y304" i="2"/>
  <c r="X304" i="2"/>
  <c r="W304" i="2"/>
  <c r="V304" i="2"/>
  <c r="U304" i="2"/>
  <c r="T304" i="2"/>
  <c r="S304" i="2"/>
  <c r="R304" i="2"/>
  <c r="Q304" i="2"/>
  <c r="P304" i="2"/>
  <c r="O304" i="2"/>
  <c r="N304" i="2"/>
  <c r="M304" i="2"/>
  <c r="L304" i="2"/>
  <c r="K304" i="2"/>
  <c r="J304" i="2"/>
  <c r="I304" i="2"/>
  <c r="H304" i="2"/>
  <c r="G304" i="2"/>
  <c r="F304" i="2"/>
  <c r="E304" i="2"/>
  <c r="D304" i="2"/>
  <c r="BQ303" i="2"/>
  <c r="BP303" i="2"/>
  <c r="BO303" i="2"/>
  <c r="BN303" i="2"/>
  <c r="BM303" i="2"/>
  <c r="BL303" i="2"/>
  <c r="BK303" i="2"/>
  <c r="BJ303" i="2"/>
  <c r="BI303" i="2"/>
  <c r="BH303" i="2"/>
  <c r="BG303" i="2"/>
  <c r="BF303" i="2"/>
  <c r="BE303" i="2"/>
  <c r="BD303" i="2"/>
  <c r="BC303" i="2"/>
  <c r="BB303" i="2"/>
  <c r="BA303" i="2"/>
  <c r="AZ303" i="2"/>
  <c r="AY303" i="2"/>
  <c r="AX303" i="2"/>
  <c r="AW303" i="2"/>
  <c r="AV303" i="2"/>
  <c r="AU303" i="2"/>
  <c r="AT303" i="2"/>
  <c r="AS303" i="2"/>
  <c r="AR303" i="2"/>
  <c r="AQ303" i="2"/>
  <c r="AP303" i="2"/>
  <c r="AO303" i="2"/>
  <c r="AN303" i="2"/>
  <c r="AM303" i="2"/>
  <c r="AL303" i="2"/>
  <c r="AK303" i="2"/>
  <c r="AJ303" i="2"/>
  <c r="AI303" i="2"/>
  <c r="AH303" i="2"/>
  <c r="AG303" i="2"/>
  <c r="AF303" i="2"/>
  <c r="AE303" i="2"/>
  <c r="AD303" i="2"/>
  <c r="AC303" i="2"/>
  <c r="AB303" i="2"/>
  <c r="AA303" i="2"/>
  <c r="Z303" i="2"/>
  <c r="Y303" i="2"/>
  <c r="X303" i="2"/>
  <c r="W303" i="2"/>
  <c r="V303" i="2"/>
  <c r="U303" i="2"/>
  <c r="T303" i="2"/>
  <c r="S303" i="2"/>
  <c r="R303" i="2"/>
  <c r="Q303" i="2"/>
  <c r="P303" i="2"/>
  <c r="O303" i="2"/>
  <c r="N303" i="2"/>
  <c r="M303" i="2"/>
  <c r="L303" i="2"/>
  <c r="K303" i="2"/>
  <c r="J303" i="2"/>
  <c r="I303" i="2"/>
  <c r="H303" i="2"/>
  <c r="G303" i="2"/>
  <c r="F303" i="2"/>
  <c r="E303" i="2"/>
  <c r="D303" i="2"/>
  <c r="BQ302" i="2"/>
  <c r="BP302" i="2"/>
  <c r="BO302" i="2"/>
  <c r="BN302" i="2"/>
  <c r="BM302" i="2"/>
  <c r="BL302" i="2"/>
  <c r="BK302" i="2"/>
  <c r="BJ302" i="2"/>
  <c r="BI302" i="2"/>
  <c r="BH302" i="2"/>
  <c r="BG302" i="2"/>
  <c r="BF302" i="2"/>
  <c r="BE302" i="2"/>
  <c r="BD302" i="2"/>
  <c r="BC302" i="2"/>
  <c r="BB302" i="2"/>
  <c r="BA302" i="2"/>
  <c r="AZ302" i="2"/>
  <c r="AY302" i="2"/>
  <c r="AX302" i="2"/>
  <c r="AW302" i="2"/>
  <c r="AV302" i="2"/>
  <c r="AU302" i="2"/>
  <c r="AT302" i="2"/>
  <c r="AS302" i="2"/>
  <c r="AR302" i="2"/>
  <c r="AQ302" i="2"/>
  <c r="AP302" i="2"/>
  <c r="AO302" i="2"/>
  <c r="AN302" i="2"/>
  <c r="AM302" i="2"/>
  <c r="AL302" i="2"/>
  <c r="AK302" i="2"/>
  <c r="AJ302" i="2"/>
  <c r="AI302" i="2"/>
  <c r="AH302" i="2"/>
  <c r="AG302" i="2"/>
  <c r="AF302" i="2"/>
  <c r="AE302" i="2"/>
  <c r="AD302" i="2"/>
  <c r="AC302" i="2"/>
  <c r="AB302" i="2"/>
  <c r="AA302" i="2"/>
  <c r="Z302" i="2"/>
  <c r="Y302" i="2"/>
  <c r="X302" i="2"/>
  <c r="W302" i="2"/>
  <c r="V302" i="2"/>
  <c r="U302" i="2"/>
  <c r="T302" i="2"/>
  <c r="S302" i="2"/>
  <c r="R302" i="2"/>
  <c r="Q302" i="2"/>
  <c r="P302" i="2"/>
  <c r="O302" i="2"/>
  <c r="N302" i="2"/>
  <c r="M302" i="2"/>
  <c r="L302" i="2"/>
  <c r="K302" i="2"/>
  <c r="J302" i="2"/>
  <c r="I302" i="2"/>
  <c r="H302" i="2"/>
  <c r="G302" i="2"/>
  <c r="F302" i="2"/>
  <c r="E302" i="2"/>
  <c r="D302" i="2"/>
  <c r="BQ301" i="2"/>
  <c r="BP301" i="2"/>
  <c r="BO301" i="2"/>
  <c r="BN301" i="2"/>
  <c r="BM301" i="2"/>
  <c r="BL301" i="2"/>
  <c r="BK301" i="2"/>
  <c r="BJ301" i="2"/>
  <c r="BI301" i="2"/>
  <c r="BH301" i="2"/>
  <c r="BG301" i="2"/>
  <c r="BF301" i="2"/>
  <c r="BE301" i="2"/>
  <c r="BD301" i="2"/>
  <c r="BC301" i="2"/>
  <c r="BB301" i="2"/>
  <c r="BA301" i="2"/>
  <c r="AZ301" i="2"/>
  <c r="AY301" i="2"/>
  <c r="AX301" i="2"/>
  <c r="AW301" i="2"/>
  <c r="AV301" i="2"/>
  <c r="AU301" i="2"/>
  <c r="AT301" i="2"/>
  <c r="AS301" i="2"/>
  <c r="AR301" i="2"/>
  <c r="AQ301" i="2"/>
  <c r="AP301" i="2"/>
  <c r="AO301" i="2"/>
  <c r="AN301" i="2"/>
  <c r="AM301" i="2"/>
  <c r="AL301" i="2"/>
  <c r="AK301" i="2"/>
  <c r="AJ301" i="2"/>
  <c r="AI301" i="2"/>
  <c r="AH301" i="2"/>
  <c r="AG301" i="2"/>
  <c r="AF301" i="2"/>
  <c r="AE301" i="2"/>
  <c r="AD301" i="2"/>
  <c r="AC301" i="2"/>
  <c r="AB301" i="2"/>
  <c r="AA301" i="2"/>
  <c r="Z301" i="2"/>
  <c r="Y301" i="2"/>
  <c r="X301" i="2"/>
  <c r="W301" i="2"/>
  <c r="V301" i="2"/>
  <c r="U301" i="2"/>
  <c r="T301" i="2"/>
  <c r="S301" i="2"/>
  <c r="R301" i="2"/>
  <c r="Q301" i="2"/>
  <c r="P301" i="2"/>
  <c r="O301" i="2"/>
  <c r="N301" i="2"/>
  <c r="M301" i="2"/>
  <c r="L301" i="2"/>
  <c r="K301" i="2"/>
  <c r="J301" i="2"/>
  <c r="I301" i="2"/>
  <c r="H301" i="2"/>
  <c r="G301" i="2"/>
  <c r="F301" i="2"/>
  <c r="E301" i="2"/>
  <c r="D301" i="2"/>
  <c r="BQ300" i="2"/>
  <c r="BP300" i="2"/>
  <c r="BO300" i="2"/>
  <c r="BN300" i="2"/>
  <c r="BM300" i="2"/>
  <c r="BL300" i="2"/>
  <c r="BK300" i="2"/>
  <c r="BJ300" i="2"/>
  <c r="BI300" i="2"/>
  <c r="BH300" i="2"/>
  <c r="BG300" i="2"/>
  <c r="BF300" i="2"/>
  <c r="BE300" i="2"/>
  <c r="BD300" i="2"/>
  <c r="BC300" i="2"/>
  <c r="BB300" i="2"/>
  <c r="BA300" i="2"/>
  <c r="AZ300" i="2"/>
  <c r="AY300" i="2"/>
  <c r="AX300" i="2"/>
  <c r="AW300" i="2"/>
  <c r="AV300" i="2"/>
  <c r="AU300" i="2"/>
  <c r="AT300" i="2"/>
  <c r="AS300" i="2"/>
  <c r="AR300" i="2"/>
  <c r="AQ300" i="2"/>
  <c r="AP300" i="2"/>
  <c r="AO300" i="2"/>
  <c r="AN300" i="2"/>
  <c r="AM300" i="2"/>
  <c r="AL300" i="2"/>
  <c r="AK300" i="2"/>
  <c r="AJ300" i="2"/>
  <c r="AI300" i="2"/>
  <c r="AH300" i="2"/>
  <c r="AG300" i="2"/>
  <c r="AF300" i="2"/>
  <c r="AE300" i="2"/>
  <c r="AD300" i="2"/>
  <c r="AC300" i="2"/>
  <c r="AB300" i="2"/>
  <c r="AA300" i="2"/>
  <c r="Z300" i="2"/>
  <c r="Y300" i="2"/>
  <c r="X300" i="2"/>
  <c r="W300" i="2"/>
  <c r="V300" i="2"/>
  <c r="U300" i="2"/>
  <c r="T300" i="2"/>
  <c r="S300" i="2"/>
  <c r="R300" i="2"/>
  <c r="Q300" i="2"/>
  <c r="P300" i="2"/>
  <c r="O300" i="2"/>
  <c r="N300" i="2"/>
  <c r="M300" i="2"/>
  <c r="L300" i="2"/>
  <c r="K300" i="2"/>
  <c r="J300" i="2"/>
  <c r="I300" i="2"/>
  <c r="H300" i="2"/>
  <c r="G300" i="2"/>
  <c r="F300" i="2"/>
  <c r="E300" i="2"/>
  <c r="D300" i="2"/>
  <c r="BQ299" i="2"/>
  <c r="BP299" i="2"/>
  <c r="BO299" i="2"/>
  <c r="BN299" i="2"/>
  <c r="BM299" i="2"/>
  <c r="BL299" i="2"/>
  <c r="BK299" i="2"/>
  <c r="BJ299" i="2"/>
  <c r="BI299" i="2"/>
  <c r="BH299" i="2"/>
  <c r="BG299" i="2"/>
  <c r="BF299" i="2"/>
  <c r="BE299" i="2"/>
  <c r="BD299" i="2"/>
  <c r="BC299" i="2"/>
  <c r="BB299" i="2"/>
  <c r="BA299" i="2"/>
  <c r="AZ299" i="2"/>
  <c r="AY299" i="2"/>
  <c r="AX299" i="2"/>
  <c r="AW299" i="2"/>
  <c r="AV299" i="2"/>
  <c r="AU299" i="2"/>
  <c r="AT299" i="2"/>
  <c r="AS299" i="2"/>
  <c r="AR299" i="2"/>
  <c r="AQ299" i="2"/>
  <c r="AP299" i="2"/>
  <c r="AO299" i="2"/>
  <c r="AN299" i="2"/>
  <c r="AM299" i="2"/>
  <c r="AL299" i="2"/>
  <c r="AK299" i="2"/>
  <c r="AJ299"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H299" i="2"/>
  <c r="G299" i="2"/>
  <c r="F299" i="2"/>
  <c r="E299" i="2"/>
  <c r="D299" i="2"/>
  <c r="BQ298" i="2"/>
  <c r="BP298" i="2"/>
  <c r="BO298" i="2"/>
  <c r="BN298" i="2"/>
  <c r="BM298" i="2"/>
  <c r="BL298" i="2"/>
  <c r="BK298" i="2"/>
  <c r="BJ298" i="2"/>
  <c r="BI298" i="2"/>
  <c r="BH298" i="2"/>
  <c r="BG298" i="2"/>
  <c r="BF298" i="2"/>
  <c r="BE298" i="2"/>
  <c r="BD298" i="2"/>
  <c r="BC298" i="2"/>
  <c r="BB298" i="2"/>
  <c r="BA298" i="2"/>
  <c r="AZ298" i="2"/>
  <c r="AY298" i="2"/>
  <c r="AX298" i="2"/>
  <c r="AW298" i="2"/>
  <c r="AV298" i="2"/>
  <c r="AU298" i="2"/>
  <c r="AT298" i="2"/>
  <c r="AS298" i="2"/>
  <c r="AR298" i="2"/>
  <c r="AQ298" i="2"/>
  <c r="AP298" i="2"/>
  <c r="AO298" i="2"/>
  <c r="AN298" i="2"/>
  <c r="AM298" i="2"/>
  <c r="AL298" i="2"/>
  <c r="AK298" i="2"/>
  <c r="AJ298"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BQ297" i="2"/>
  <c r="BP297" i="2"/>
  <c r="BO297" i="2"/>
  <c r="BN297" i="2"/>
  <c r="BM297" i="2"/>
  <c r="BL297" i="2"/>
  <c r="BK297" i="2"/>
  <c r="BJ297" i="2"/>
  <c r="BI297" i="2"/>
  <c r="BH297" i="2"/>
  <c r="BG297" i="2"/>
  <c r="BF297" i="2"/>
  <c r="BE297" i="2"/>
  <c r="BD297" i="2"/>
  <c r="BC297" i="2"/>
  <c r="BB297" i="2"/>
  <c r="BA297" i="2"/>
  <c r="AZ297" i="2"/>
  <c r="AY297" i="2"/>
  <c r="AX297" i="2"/>
  <c r="AW297" i="2"/>
  <c r="AV297" i="2"/>
  <c r="AU297" i="2"/>
  <c r="AT297" i="2"/>
  <c r="AS297" i="2"/>
  <c r="AR297" i="2"/>
  <c r="AQ297" i="2"/>
  <c r="AP297" i="2"/>
  <c r="AO297" i="2"/>
  <c r="AN297" i="2"/>
  <c r="AM297" i="2"/>
  <c r="AL297" i="2"/>
  <c r="AK297" i="2"/>
  <c r="AJ297"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I297" i="2"/>
  <c r="H297" i="2"/>
  <c r="G297" i="2"/>
  <c r="F297" i="2"/>
  <c r="E297" i="2"/>
  <c r="D297" i="2"/>
  <c r="BQ296" i="2"/>
  <c r="BP296" i="2"/>
  <c r="BO296" i="2"/>
  <c r="BN296" i="2"/>
  <c r="BM296" i="2"/>
  <c r="BL296" i="2"/>
  <c r="BK296" i="2"/>
  <c r="BJ296" i="2"/>
  <c r="BI296" i="2"/>
  <c r="BH296" i="2"/>
  <c r="BG296" i="2"/>
  <c r="BF296" i="2"/>
  <c r="BE296" i="2"/>
  <c r="BD296" i="2"/>
  <c r="BC296" i="2"/>
  <c r="BB296" i="2"/>
  <c r="BA296" i="2"/>
  <c r="AZ296" i="2"/>
  <c r="AY296" i="2"/>
  <c r="AX296" i="2"/>
  <c r="AW296" i="2"/>
  <c r="AV296" i="2"/>
  <c r="AU296" i="2"/>
  <c r="AT296" i="2"/>
  <c r="AS296" i="2"/>
  <c r="AR296" i="2"/>
  <c r="AQ296" i="2"/>
  <c r="AP296" i="2"/>
  <c r="AO296" i="2"/>
  <c r="AN296" i="2"/>
  <c r="AM296" i="2"/>
  <c r="AL296" i="2"/>
  <c r="AK296" i="2"/>
  <c r="AJ296"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H296" i="2"/>
  <c r="G296" i="2"/>
  <c r="F296" i="2"/>
  <c r="E296" i="2"/>
  <c r="D296" i="2"/>
  <c r="BQ295" i="2"/>
  <c r="BP295" i="2"/>
  <c r="BO295" i="2"/>
  <c r="BN295" i="2"/>
  <c r="BM295" i="2"/>
  <c r="BL295" i="2"/>
  <c r="BK295" i="2"/>
  <c r="BJ295" i="2"/>
  <c r="BI295" i="2"/>
  <c r="BH295" i="2"/>
  <c r="BG295" i="2"/>
  <c r="BF295" i="2"/>
  <c r="BE295" i="2"/>
  <c r="BD295" i="2"/>
  <c r="BC295" i="2"/>
  <c r="BB295" i="2"/>
  <c r="BA295" i="2"/>
  <c r="AZ295" i="2"/>
  <c r="AY295" i="2"/>
  <c r="AX295" i="2"/>
  <c r="AW295" i="2"/>
  <c r="AV295" i="2"/>
  <c r="AU295" i="2"/>
  <c r="AT295" i="2"/>
  <c r="AS295" i="2"/>
  <c r="AR295" i="2"/>
  <c r="AQ295" i="2"/>
  <c r="AP295" i="2"/>
  <c r="AO295" i="2"/>
  <c r="AN295" i="2"/>
  <c r="AM295" i="2"/>
  <c r="AL295" i="2"/>
  <c r="AK295" i="2"/>
  <c r="AJ295"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BQ294" i="2"/>
  <c r="BP294" i="2"/>
  <c r="BO294" i="2"/>
  <c r="BN294" i="2"/>
  <c r="BM294" i="2"/>
  <c r="BL294" i="2"/>
  <c r="BK294" i="2"/>
  <c r="BJ294" i="2"/>
  <c r="BI294" i="2"/>
  <c r="BH294" i="2"/>
  <c r="BG294" i="2"/>
  <c r="BF294" i="2"/>
  <c r="BE294" i="2"/>
  <c r="BD294" i="2"/>
  <c r="BC294" i="2"/>
  <c r="BB294" i="2"/>
  <c r="BA294" i="2"/>
  <c r="AZ294" i="2"/>
  <c r="AY294" i="2"/>
  <c r="AX294" i="2"/>
  <c r="AW294" i="2"/>
  <c r="AV294" i="2"/>
  <c r="AU294" i="2"/>
  <c r="AT294" i="2"/>
  <c r="AS294" i="2"/>
  <c r="AR294" i="2"/>
  <c r="AQ294" i="2"/>
  <c r="AP294" i="2"/>
  <c r="AO294" i="2"/>
  <c r="AN294" i="2"/>
  <c r="AM294" i="2"/>
  <c r="AL294" i="2"/>
  <c r="AK294" i="2"/>
  <c r="AJ294"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I294" i="2"/>
  <c r="H294" i="2"/>
  <c r="G294" i="2"/>
  <c r="F294" i="2"/>
  <c r="E294" i="2"/>
  <c r="D294" i="2"/>
  <c r="BQ293" i="2"/>
  <c r="BP293" i="2"/>
  <c r="BO293" i="2"/>
  <c r="BN293" i="2"/>
  <c r="BM293" i="2"/>
  <c r="BL293" i="2"/>
  <c r="BK293" i="2"/>
  <c r="BJ293" i="2"/>
  <c r="BI293" i="2"/>
  <c r="BH293" i="2"/>
  <c r="BG293" i="2"/>
  <c r="BF293" i="2"/>
  <c r="BE293" i="2"/>
  <c r="BD293" i="2"/>
  <c r="BC293" i="2"/>
  <c r="BB293" i="2"/>
  <c r="BA293" i="2"/>
  <c r="AZ293" i="2"/>
  <c r="AY293" i="2"/>
  <c r="AX293" i="2"/>
  <c r="AW293" i="2"/>
  <c r="AV293" i="2"/>
  <c r="AU293" i="2"/>
  <c r="AT293" i="2"/>
  <c r="AS293" i="2"/>
  <c r="AR293" i="2"/>
  <c r="AQ293" i="2"/>
  <c r="AP293" i="2"/>
  <c r="AO293" i="2"/>
  <c r="AN293" i="2"/>
  <c r="AM293" i="2"/>
  <c r="AL293" i="2"/>
  <c r="AK293" i="2"/>
  <c r="AJ293"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BQ292" i="2"/>
  <c r="BP292" i="2"/>
  <c r="BO292" i="2"/>
  <c r="BN292" i="2"/>
  <c r="BM292" i="2"/>
  <c r="BL292" i="2"/>
  <c r="BK292" i="2"/>
  <c r="BJ292" i="2"/>
  <c r="BI292" i="2"/>
  <c r="BH292" i="2"/>
  <c r="BG292" i="2"/>
  <c r="BF292" i="2"/>
  <c r="BE292" i="2"/>
  <c r="BD292" i="2"/>
  <c r="BC292" i="2"/>
  <c r="BB292" i="2"/>
  <c r="BA292" i="2"/>
  <c r="AZ292" i="2"/>
  <c r="AY292" i="2"/>
  <c r="AX292" i="2"/>
  <c r="AW292" i="2"/>
  <c r="AV292" i="2"/>
  <c r="AU292" i="2"/>
  <c r="AT292" i="2"/>
  <c r="AS292" i="2"/>
  <c r="AR292" i="2"/>
  <c r="AQ292" i="2"/>
  <c r="AP292" i="2"/>
  <c r="AO292" i="2"/>
  <c r="AN292" i="2"/>
  <c r="AM292" i="2"/>
  <c r="AL292" i="2"/>
  <c r="AK292" i="2"/>
  <c r="AJ292"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H292" i="2"/>
  <c r="G292" i="2"/>
  <c r="F292" i="2"/>
  <c r="E292" i="2"/>
  <c r="D292" i="2"/>
  <c r="BQ291" i="2"/>
  <c r="BP291" i="2"/>
  <c r="BO291" i="2"/>
  <c r="BN291" i="2"/>
  <c r="BM291" i="2"/>
  <c r="BL291" i="2"/>
  <c r="BK291" i="2"/>
  <c r="BJ291" i="2"/>
  <c r="BI291" i="2"/>
  <c r="BH291" i="2"/>
  <c r="BG291" i="2"/>
  <c r="BF291" i="2"/>
  <c r="BE291" i="2"/>
  <c r="BD291" i="2"/>
  <c r="BC291" i="2"/>
  <c r="BB291" i="2"/>
  <c r="BA291" i="2"/>
  <c r="AZ291" i="2"/>
  <c r="AY291" i="2"/>
  <c r="AX291" i="2"/>
  <c r="AW291" i="2"/>
  <c r="AV291" i="2"/>
  <c r="AU291" i="2"/>
  <c r="AT291" i="2"/>
  <c r="AS291" i="2"/>
  <c r="AR291" i="2"/>
  <c r="AQ291" i="2"/>
  <c r="AP291" i="2"/>
  <c r="AO291" i="2"/>
  <c r="AN291" i="2"/>
  <c r="AM291" i="2"/>
  <c r="AL291" i="2"/>
  <c r="AK291" i="2"/>
  <c r="AJ291"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BQ290" i="2"/>
  <c r="BP290" i="2"/>
  <c r="BO290" i="2"/>
  <c r="BN290" i="2"/>
  <c r="BM290" i="2"/>
  <c r="BL290" i="2"/>
  <c r="BK290" i="2"/>
  <c r="BJ290" i="2"/>
  <c r="BI290" i="2"/>
  <c r="BH290" i="2"/>
  <c r="BG290" i="2"/>
  <c r="BF290" i="2"/>
  <c r="BE290" i="2"/>
  <c r="BD290" i="2"/>
  <c r="BC290" i="2"/>
  <c r="BB290" i="2"/>
  <c r="BA290" i="2"/>
  <c r="AZ290" i="2"/>
  <c r="AY290" i="2"/>
  <c r="AX290" i="2"/>
  <c r="AW290" i="2"/>
  <c r="AV290" i="2"/>
  <c r="AU290" i="2"/>
  <c r="AT290" i="2"/>
  <c r="AS290" i="2"/>
  <c r="AR290" i="2"/>
  <c r="AQ290" i="2"/>
  <c r="AP290" i="2"/>
  <c r="AO290" i="2"/>
  <c r="AN290" i="2"/>
  <c r="AM290" i="2"/>
  <c r="AL290" i="2"/>
  <c r="AK290" i="2"/>
  <c r="AJ290"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I290" i="2"/>
  <c r="H290" i="2"/>
  <c r="G290" i="2"/>
  <c r="F290" i="2"/>
  <c r="E290" i="2"/>
  <c r="D290" i="2"/>
  <c r="BQ289" i="2"/>
  <c r="BP289" i="2"/>
  <c r="BO289" i="2"/>
  <c r="BN289" i="2"/>
  <c r="BM289" i="2"/>
  <c r="BL289" i="2"/>
  <c r="BK289" i="2"/>
  <c r="BJ289" i="2"/>
  <c r="BI289" i="2"/>
  <c r="BH289" i="2"/>
  <c r="BG289" i="2"/>
  <c r="BF289" i="2"/>
  <c r="BE289" i="2"/>
  <c r="BD289" i="2"/>
  <c r="BC289" i="2"/>
  <c r="BB289" i="2"/>
  <c r="BA289" i="2"/>
  <c r="AZ289" i="2"/>
  <c r="AY289" i="2"/>
  <c r="AX289" i="2"/>
  <c r="AW289" i="2"/>
  <c r="AV289" i="2"/>
  <c r="AU289" i="2"/>
  <c r="AT289" i="2"/>
  <c r="AS289" i="2"/>
  <c r="AR289" i="2"/>
  <c r="AQ289" i="2"/>
  <c r="AP289" i="2"/>
  <c r="AO289" i="2"/>
  <c r="AN289" i="2"/>
  <c r="AM289" i="2"/>
  <c r="AL289" i="2"/>
  <c r="AK289" i="2"/>
  <c r="AJ289"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I289" i="2"/>
  <c r="H289" i="2"/>
  <c r="G289" i="2"/>
  <c r="F289" i="2"/>
  <c r="E289" i="2"/>
  <c r="D289" i="2"/>
  <c r="BQ288" i="2"/>
  <c r="BP288" i="2"/>
  <c r="BO288" i="2"/>
  <c r="BN288" i="2"/>
  <c r="BM288" i="2"/>
  <c r="BL288" i="2"/>
  <c r="BK288" i="2"/>
  <c r="BJ288" i="2"/>
  <c r="BI288" i="2"/>
  <c r="BH288" i="2"/>
  <c r="BG288" i="2"/>
  <c r="BF288" i="2"/>
  <c r="BE288" i="2"/>
  <c r="BD288" i="2"/>
  <c r="BC288" i="2"/>
  <c r="BB288" i="2"/>
  <c r="BA288" i="2"/>
  <c r="AZ288" i="2"/>
  <c r="AY288" i="2"/>
  <c r="AX288" i="2"/>
  <c r="AW288" i="2"/>
  <c r="AV288" i="2"/>
  <c r="AU288" i="2"/>
  <c r="AT288" i="2"/>
  <c r="AS288" i="2"/>
  <c r="AR288" i="2"/>
  <c r="AQ288" i="2"/>
  <c r="AP288" i="2"/>
  <c r="AO288" i="2"/>
  <c r="AN288" i="2"/>
  <c r="AM288" i="2"/>
  <c r="AL288" i="2"/>
  <c r="AK288" i="2"/>
  <c r="AJ288"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BQ287" i="2"/>
  <c r="BP287" i="2"/>
  <c r="BO287" i="2"/>
  <c r="BN287" i="2"/>
  <c r="BM287" i="2"/>
  <c r="BL287" i="2"/>
  <c r="BK287" i="2"/>
  <c r="BJ287" i="2"/>
  <c r="BI287" i="2"/>
  <c r="BH287" i="2"/>
  <c r="BG287" i="2"/>
  <c r="BF287" i="2"/>
  <c r="BE287" i="2"/>
  <c r="BD287" i="2"/>
  <c r="BC287" i="2"/>
  <c r="BB287" i="2"/>
  <c r="BA287" i="2"/>
  <c r="AZ287" i="2"/>
  <c r="AY287" i="2"/>
  <c r="AX287" i="2"/>
  <c r="AW287" i="2"/>
  <c r="AV287" i="2"/>
  <c r="AU287" i="2"/>
  <c r="AT287" i="2"/>
  <c r="AS287" i="2"/>
  <c r="AR287" i="2"/>
  <c r="AQ287" i="2"/>
  <c r="AP287" i="2"/>
  <c r="AO287" i="2"/>
  <c r="AN287" i="2"/>
  <c r="AM287" i="2"/>
  <c r="AL287" i="2"/>
  <c r="AK287" i="2"/>
  <c r="AJ287"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H287" i="2"/>
  <c r="G287" i="2"/>
  <c r="F287" i="2"/>
  <c r="E287" i="2"/>
  <c r="D287" i="2"/>
  <c r="BQ286" i="2"/>
  <c r="BP286" i="2"/>
  <c r="BO286" i="2"/>
  <c r="BN286" i="2"/>
  <c r="BM286" i="2"/>
  <c r="BL286" i="2"/>
  <c r="BK286" i="2"/>
  <c r="BJ286" i="2"/>
  <c r="BI286" i="2"/>
  <c r="BH286" i="2"/>
  <c r="BG286" i="2"/>
  <c r="BF286" i="2"/>
  <c r="BE286" i="2"/>
  <c r="BD286" i="2"/>
  <c r="BC286" i="2"/>
  <c r="BB286" i="2"/>
  <c r="BA286" i="2"/>
  <c r="AZ286"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BQ285" i="2"/>
  <c r="BP285" i="2"/>
  <c r="BO285" i="2"/>
  <c r="BN285" i="2"/>
  <c r="BM285" i="2"/>
  <c r="BL285" i="2"/>
  <c r="BK285" i="2"/>
  <c r="BJ285" i="2"/>
  <c r="BI285" i="2"/>
  <c r="BH285" i="2"/>
  <c r="BG285" i="2"/>
  <c r="BF285" i="2"/>
  <c r="BE285" i="2"/>
  <c r="BD285" i="2"/>
  <c r="BC285" i="2"/>
  <c r="BB285" i="2"/>
  <c r="BA285" i="2"/>
  <c r="AZ285" i="2"/>
  <c r="AY285" i="2"/>
  <c r="AX285" i="2"/>
  <c r="AW285" i="2"/>
  <c r="AV285" i="2"/>
  <c r="AU285" i="2"/>
  <c r="AT285" i="2"/>
  <c r="AS285" i="2"/>
  <c r="AR285" i="2"/>
  <c r="AQ285" i="2"/>
  <c r="AP285" i="2"/>
  <c r="AO285" i="2"/>
  <c r="AN285" i="2"/>
  <c r="AM285" i="2"/>
  <c r="AL285" i="2"/>
  <c r="AK285" i="2"/>
  <c r="AJ285"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BQ284" i="2"/>
  <c r="BP284" i="2"/>
  <c r="BO284" i="2"/>
  <c r="BN284" i="2"/>
  <c r="BM284" i="2"/>
  <c r="BL284" i="2"/>
  <c r="BK284" i="2"/>
  <c r="BJ284" i="2"/>
  <c r="BI284" i="2"/>
  <c r="BH284" i="2"/>
  <c r="BG284" i="2"/>
  <c r="BF284" i="2"/>
  <c r="BE284" i="2"/>
  <c r="BD284" i="2"/>
  <c r="BC284" i="2"/>
  <c r="BB284" i="2"/>
  <c r="BA284" i="2"/>
  <c r="AZ284" i="2"/>
  <c r="AY284" i="2"/>
  <c r="AX284" i="2"/>
  <c r="AW284" i="2"/>
  <c r="AV284" i="2"/>
  <c r="AU284" i="2"/>
  <c r="AT284" i="2"/>
  <c r="AS284" i="2"/>
  <c r="AR284" i="2"/>
  <c r="AQ284" i="2"/>
  <c r="AP284" i="2"/>
  <c r="AO284" i="2"/>
  <c r="AN284" i="2"/>
  <c r="AM284" i="2"/>
  <c r="AL284" i="2"/>
  <c r="AK284" i="2"/>
  <c r="AJ284"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BQ283" i="2"/>
  <c r="BP283" i="2"/>
  <c r="BO283" i="2"/>
  <c r="BN283" i="2"/>
  <c r="BM283" i="2"/>
  <c r="BL283" i="2"/>
  <c r="BK283" i="2"/>
  <c r="BJ283" i="2"/>
  <c r="BI283" i="2"/>
  <c r="BH283" i="2"/>
  <c r="BG283" i="2"/>
  <c r="BF283" i="2"/>
  <c r="BE283" i="2"/>
  <c r="BD283" i="2"/>
  <c r="BC283" i="2"/>
  <c r="BB283" i="2"/>
  <c r="BA283" i="2"/>
  <c r="AZ283" i="2"/>
  <c r="AY283" i="2"/>
  <c r="AX283" i="2"/>
  <c r="AW283" i="2"/>
  <c r="AV283" i="2"/>
  <c r="AU283" i="2"/>
  <c r="AT283" i="2"/>
  <c r="AS283" i="2"/>
  <c r="AR283" i="2"/>
  <c r="AQ283" i="2"/>
  <c r="AP283" i="2"/>
  <c r="AO283" i="2"/>
  <c r="AN283" i="2"/>
  <c r="AM283" i="2"/>
  <c r="AL283" i="2"/>
  <c r="AK283" i="2"/>
  <c r="AJ283"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H283" i="2"/>
  <c r="G283" i="2"/>
  <c r="F283" i="2"/>
  <c r="E283" i="2"/>
  <c r="D283" i="2"/>
  <c r="BQ282" i="2"/>
  <c r="BP282" i="2"/>
  <c r="BO282" i="2"/>
  <c r="BN282" i="2"/>
  <c r="BM282" i="2"/>
  <c r="BL282" i="2"/>
  <c r="BK282" i="2"/>
  <c r="BJ282" i="2"/>
  <c r="BI282" i="2"/>
  <c r="BH282" i="2"/>
  <c r="BG282" i="2"/>
  <c r="BF282" i="2"/>
  <c r="BE282" i="2"/>
  <c r="BD282" i="2"/>
  <c r="BC282" i="2"/>
  <c r="BB282" i="2"/>
  <c r="BA282" i="2"/>
  <c r="AZ282" i="2"/>
  <c r="AY282" i="2"/>
  <c r="AX282" i="2"/>
  <c r="AW282" i="2"/>
  <c r="AV282" i="2"/>
  <c r="AU282" i="2"/>
  <c r="AT282" i="2"/>
  <c r="AS282" i="2"/>
  <c r="AR282" i="2"/>
  <c r="AQ282" i="2"/>
  <c r="AP282" i="2"/>
  <c r="AO282" i="2"/>
  <c r="AN282" i="2"/>
  <c r="AM282" i="2"/>
  <c r="AL282" i="2"/>
  <c r="AK282" i="2"/>
  <c r="AJ282"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BQ281" i="2"/>
  <c r="BP281" i="2"/>
  <c r="BO281" i="2"/>
  <c r="BN281" i="2"/>
  <c r="BM281" i="2"/>
  <c r="BL281" i="2"/>
  <c r="BK281" i="2"/>
  <c r="BJ281" i="2"/>
  <c r="BI281" i="2"/>
  <c r="BH281" i="2"/>
  <c r="BG281" i="2"/>
  <c r="BF281" i="2"/>
  <c r="BE281" i="2"/>
  <c r="BD281" i="2"/>
  <c r="BC281" i="2"/>
  <c r="BB281" i="2"/>
  <c r="BA281" i="2"/>
  <c r="AZ281" i="2"/>
  <c r="AY281" i="2"/>
  <c r="AX281" i="2"/>
  <c r="AW281" i="2"/>
  <c r="AV281" i="2"/>
  <c r="AU281" i="2"/>
  <c r="AT281" i="2"/>
  <c r="AS281" i="2"/>
  <c r="AR281" i="2"/>
  <c r="AQ281" i="2"/>
  <c r="AP281" i="2"/>
  <c r="AO281" i="2"/>
  <c r="AN281" i="2"/>
  <c r="AM281" i="2"/>
  <c r="AL281" i="2"/>
  <c r="AK281" i="2"/>
  <c r="AJ281"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I281" i="2"/>
  <c r="H281" i="2"/>
  <c r="G281" i="2"/>
  <c r="F281" i="2"/>
  <c r="E281" i="2"/>
  <c r="D281" i="2"/>
  <c r="BQ280" i="2"/>
  <c r="BP280" i="2"/>
  <c r="BO280" i="2"/>
  <c r="BN280" i="2"/>
  <c r="BM280" i="2"/>
  <c r="BL280" i="2"/>
  <c r="BK280" i="2"/>
  <c r="BJ280" i="2"/>
  <c r="BI280" i="2"/>
  <c r="BH280" i="2"/>
  <c r="BG280" i="2"/>
  <c r="BF280" i="2"/>
  <c r="BE280" i="2"/>
  <c r="BD280" i="2"/>
  <c r="BC280" i="2"/>
  <c r="BB280" i="2"/>
  <c r="BA280" i="2"/>
  <c r="AZ280" i="2"/>
  <c r="AY280" i="2"/>
  <c r="AX280" i="2"/>
  <c r="AW280" i="2"/>
  <c r="AV280" i="2"/>
  <c r="AU280" i="2"/>
  <c r="AT280" i="2"/>
  <c r="AS280" i="2"/>
  <c r="AR280" i="2"/>
  <c r="AQ280" i="2"/>
  <c r="AP280" i="2"/>
  <c r="AO280" i="2"/>
  <c r="AN280" i="2"/>
  <c r="AM280" i="2"/>
  <c r="AL280" i="2"/>
  <c r="AK280" i="2"/>
  <c r="AJ280"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BQ279" i="2"/>
  <c r="BP279" i="2"/>
  <c r="BO279" i="2"/>
  <c r="BN279" i="2"/>
  <c r="BM279" i="2"/>
  <c r="BL279" i="2"/>
  <c r="BK279" i="2"/>
  <c r="BJ279" i="2"/>
  <c r="BI279" i="2"/>
  <c r="BH279" i="2"/>
  <c r="BG279" i="2"/>
  <c r="BF279" i="2"/>
  <c r="BE279" i="2"/>
  <c r="BD279" i="2"/>
  <c r="BC279" i="2"/>
  <c r="BB279" i="2"/>
  <c r="BA279" i="2"/>
  <c r="AZ279" i="2"/>
  <c r="AY279" i="2"/>
  <c r="AX279" i="2"/>
  <c r="AW279" i="2"/>
  <c r="AV279" i="2"/>
  <c r="AU279" i="2"/>
  <c r="AT279" i="2"/>
  <c r="AS279" i="2"/>
  <c r="AR279" i="2"/>
  <c r="AQ279" i="2"/>
  <c r="AP279" i="2"/>
  <c r="AO279" i="2"/>
  <c r="AN279" i="2"/>
  <c r="AM279" i="2"/>
  <c r="AL279" i="2"/>
  <c r="AK279" i="2"/>
  <c r="AJ279"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BQ278" i="2"/>
  <c r="BP278" i="2"/>
  <c r="BO278" i="2"/>
  <c r="BN278" i="2"/>
  <c r="BM278" i="2"/>
  <c r="BL278" i="2"/>
  <c r="BK278" i="2"/>
  <c r="BJ278" i="2"/>
  <c r="BI278" i="2"/>
  <c r="BH278" i="2"/>
  <c r="BG278" i="2"/>
  <c r="BF278" i="2"/>
  <c r="BE278" i="2"/>
  <c r="BD278" i="2"/>
  <c r="BC278" i="2"/>
  <c r="BB278" i="2"/>
  <c r="BA278" i="2"/>
  <c r="AZ278" i="2"/>
  <c r="AY278" i="2"/>
  <c r="AX278" i="2"/>
  <c r="AW278" i="2"/>
  <c r="AV278" i="2"/>
  <c r="AU278" i="2"/>
  <c r="AT278" i="2"/>
  <c r="AS278" i="2"/>
  <c r="AR278" i="2"/>
  <c r="AQ278" i="2"/>
  <c r="AP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BQ277" i="2"/>
  <c r="BP277" i="2"/>
  <c r="BO277" i="2"/>
  <c r="BN277" i="2"/>
  <c r="BM277" i="2"/>
  <c r="BL277" i="2"/>
  <c r="BK277" i="2"/>
  <c r="BJ277" i="2"/>
  <c r="BI277" i="2"/>
  <c r="BH277" i="2"/>
  <c r="BG277" i="2"/>
  <c r="BF277" i="2"/>
  <c r="BE277" i="2"/>
  <c r="BD277" i="2"/>
  <c r="BC277" i="2"/>
  <c r="BB277" i="2"/>
  <c r="BA277" i="2"/>
  <c r="AZ277" i="2"/>
  <c r="AY277" i="2"/>
  <c r="AX277" i="2"/>
  <c r="AW277" i="2"/>
  <c r="AV277" i="2"/>
  <c r="AU277" i="2"/>
  <c r="AT277" i="2"/>
  <c r="AS277" i="2"/>
  <c r="AR277" i="2"/>
  <c r="AQ277" i="2"/>
  <c r="AP277" i="2"/>
  <c r="AO277" i="2"/>
  <c r="AN277" i="2"/>
  <c r="AM277" i="2"/>
  <c r="AL277" i="2"/>
  <c r="AK277" i="2"/>
  <c r="AJ277"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I277" i="2"/>
  <c r="H277" i="2"/>
  <c r="G277" i="2"/>
  <c r="F277" i="2"/>
  <c r="E277" i="2"/>
  <c r="D277" i="2"/>
  <c r="BQ276" i="2"/>
  <c r="BP276" i="2"/>
  <c r="BO276" i="2"/>
  <c r="BN276" i="2"/>
  <c r="BM276" i="2"/>
  <c r="BL276" i="2"/>
  <c r="BK276" i="2"/>
  <c r="BJ276" i="2"/>
  <c r="BI276" i="2"/>
  <c r="BH276" i="2"/>
  <c r="BG276" i="2"/>
  <c r="BF276" i="2"/>
  <c r="BE276" i="2"/>
  <c r="BD276" i="2"/>
  <c r="BC276" i="2"/>
  <c r="BB276" i="2"/>
  <c r="BA276" i="2"/>
  <c r="AZ276" i="2"/>
  <c r="AY276" i="2"/>
  <c r="AX276" i="2"/>
  <c r="AW276" i="2"/>
  <c r="AV276" i="2"/>
  <c r="AU276" i="2"/>
  <c r="AT276" i="2"/>
  <c r="AS276" i="2"/>
  <c r="AR276" i="2"/>
  <c r="AQ276" i="2"/>
  <c r="AP276" i="2"/>
  <c r="AO276" i="2"/>
  <c r="AN276" i="2"/>
  <c r="AM276" i="2"/>
  <c r="AL276" i="2"/>
  <c r="AK276" i="2"/>
  <c r="AJ276"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BQ275" i="2"/>
  <c r="BP275" i="2"/>
  <c r="BO275" i="2"/>
  <c r="BN275" i="2"/>
  <c r="BM275" i="2"/>
  <c r="BL275" i="2"/>
  <c r="BK275" i="2"/>
  <c r="BJ275" i="2"/>
  <c r="BI275" i="2"/>
  <c r="BH275" i="2"/>
  <c r="BG275" i="2"/>
  <c r="BF275" i="2"/>
  <c r="BE275" i="2"/>
  <c r="BD275" i="2"/>
  <c r="BC275" i="2"/>
  <c r="BB275" i="2"/>
  <c r="BA275" i="2"/>
  <c r="AZ275" i="2"/>
  <c r="AY275" i="2"/>
  <c r="AX275" i="2"/>
  <c r="AW275" i="2"/>
  <c r="AV275" i="2"/>
  <c r="AU275" i="2"/>
  <c r="AT275" i="2"/>
  <c r="AS275" i="2"/>
  <c r="AR275" i="2"/>
  <c r="AQ275" i="2"/>
  <c r="AP275" i="2"/>
  <c r="AO275" i="2"/>
  <c r="AN275" i="2"/>
  <c r="AM275" i="2"/>
  <c r="AL275" i="2"/>
  <c r="AK275" i="2"/>
  <c r="AJ275"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H275" i="2"/>
  <c r="G275" i="2"/>
  <c r="F275" i="2"/>
  <c r="E275" i="2"/>
  <c r="D275" i="2"/>
  <c r="BQ274" i="2"/>
  <c r="BP274" i="2"/>
  <c r="BO274" i="2"/>
  <c r="BN274" i="2"/>
  <c r="BM274" i="2"/>
  <c r="BL274" i="2"/>
  <c r="BK274" i="2"/>
  <c r="BJ274" i="2"/>
  <c r="BI274" i="2"/>
  <c r="BH274" i="2"/>
  <c r="BG274" i="2"/>
  <c r="BF274" i="2"/>
  <c r="BE274" i="2"/>
  <c r="BD274" i="2"/>
  <c r="BC274" i="2"/>
  <c r="BB274" i="2"/>
  <c r="BA274" i="2"/>
  <c r="AZ274" i="2"/>
  <c r="AY274" i="2"/>
  <c r="AX274" i="2"/>
  <c r="AW274" i="2"/>
  <c r="AV274" i="2"/>
  <c r="AU274" i="2"/>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BQ273" i="2"/>
  <c r="BP273" i="2"/>
  <c r="BO273" i="2"/>
  <c r="BN273" i="2"/>
  <c r="BM273" i="2"/>
  <c r="BL273" i="2"/>
  <c r="BK273" i="2"/>
  <c r="BJ273" i="2"/>
  <c r="BI273" i="2"/>
  <c r="BH273" i="2"/>
  <c r="BG273" i="2"/>
  <c r="BF273" i="2"/>
  <c r="BE273" i="2"/>
  <c r="BD273" i="2"/>
  <c r="BC273" i="2"/>
  <c r="BB273" i="2"/>
  <c r="BA273" i="2"/>
  <c r="AZ273" i="2"/>
  <c r="AY273" i="2"/>
  <c r="AX273" i="2"/>
  <c r="AW273" i="2"/>
  <c r="AV273"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BQ272" i="2"/>
  <c r="BP272" i="2"/>
  <c r="BO272" i="2"/>
  <c r="BN272" i="2"/>
  <c r="BM272" i="2"/>
  <c r="BL272" i="2"/>
  <c r="BK272" i="2"/>
  <c r="BJ272" i="2"/>
  <c r="BI272" i="2"/>
  <c r="BH272" i="2"/>
  <c r="BG272" i="2"/>
  <c r="BF272" i="2"/>
  <c r="BE272" i="2"/>
  <c r="BD272" i="2"/>
  <c r="BC272" i="2"/>
  <c r="BB272" i="2"/>
  <c r="BA272" i="2"/>
  <c r="AZ272" i="2"/>
  <c r="AY272" i="2"/>
  <c r="AX272" i="2"/>
  <c r="AW272" i="2"/>
  <c r="AV272"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BQ271" i="2"/>
  <c r="BP271" i="2"/>
  <c r="BO271" i="2"/>
  <c r="BN271" i="2"/>
  <c r="BM271" i="2"/>
  <c r="BL271" i="2"/>
  <c r="BK271" i="2"/>
  <c r="BJ271" i="2"/>
  <c r="BI271" i="2"/>
  <c r="BH271" i="2"/>
  <c r="BG271" i="2"/>
  <c r="BF271" i="2"/>
  <c r="BE271" i="2"/>
  <c r="BD271" i="2"/>
  <c r="BC271" i="2"/>
  <c r="BB271" i="2"/>
  <c r="BA271" i="2"/>
  <c r="AZ271" i="2"/>
  <c r="AY271" i="2"/>
  <c r="AX271" i="2"/>
  <c r="AW271" i="2"/>
  <c r="AV271" i="2"/>
  <c r="AU271" i="2"/>
  <c r="AT271" i="2"/>
  <c r="AS271" i="2"/>
  <c r="AR271" i="2"/>
  <c r="AQ271" i="2"/>
  <c r="AP271" i="2"/>
  <c r="AO271" i="2"/>
  <c r="AN271" i="2"/>
  <c r="AM271" i="2"/>
  <c r="AL271" i="2"/>
  <c r="AK271" i="2"/>
  <c r="AJ271"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BQ270" i="2"/>
  <c r="BP270" i="2"/>
  <c r="BO270" i="2"/>
  <c r="BN270" i="2"/>
  <c r="BM270" i="2"/>
  <c r="BL270" i="2"/>
  <c r="BK270" i="2"/>
  <c r="BJ270" i="2"/>
  <c r="BI270" i="2"/>
  <c r="BH270" i="2"/>
  <c r="BG270" i="2"/>
  <c r="BF270" i="2"/>
  <c r="BE270" i="2"/>
  <c r="BD270" i="2"/>
  <c r="BC270" i="2"/>
  <c r="BB270" i="2"/>
  <c r="BA270" i="2"/>
  <c r="AZ270" i="2"/>
  <c r="AY270" i="2"/>
  <c r="AX270" i="2"/>
  <c r="AW270" i="2"/>
  <c r="AV270" i="2"/>
  <c r="AU270" i="2"/>
  <c r="AT270" i="2"/>
  <c r="AS270" i="2"/>
  <c r="AR270" i="2"/>
  <c r="AQ270" i="2"/>
  <c r="AP270" i="2"/>
  <c r="AO270" i="2"/>
  <c r="AN270" i="2"/>
  <c r="AM270" i="2"/>
  <c r="AL270" i="2"/>
  <c r="AK270" i="2"/>
  <c r="AJ270"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BQ269" i="2"/>
  <c r="BP269" i="2"/>
  <c r="BO269" i="2"/>
  <c r="BN269" i="2"/>
  <c r="BM269" i="2"/>
  <c r="BL269" i="2"/>
  <c r="BK269" i="2"/>
  <c r="BJ269" i="2"/>
  <c r="BI269" i="2"/>
  <c r="BH269" i="2"/>
  <c r="BG269" i="2"/>
  <c r="BF269" i="2"/>
  <c r="BE269" i="2"/>
  <c r="BD269" i="2"/>
  <c r="BC269" i="2"/>
  <c r="BB269" i="2"/>
  <c r="BA269" i="2"/>
  <c r="AZ269" i="2"/>
  <c r="AY269" i="2"/>
  <c r="AX269" i="2"/>
  <c r="AW269" i="2"/>
  <c r="AV269" i="2"/>
  <c r="AU269" i="2"/>
  <c r="AT269" i="2"/>
  <c r="AS269" i="2"/>
  <c r="AR269" i="2"/>
  <c r="AQ269" i="2"/>
  <c r="AP269" i="2"/>
  <c r="AO269" i="2"/>
  <c r="AN269" i="2"/>
  <c r="AM269" i="2"/>
  <c r="AL269" i="2"/>
  <c r="AK269" i="2"/>
  <c r="AJ269"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BQ268" i="2"/>
  <c r="BP268" i="2"/>
  <c r="BO268" i="2"/>
  <c r="BN268" i="2"/>
  <c r="BM268" i="2"/>
  <c r="BL268" i="2"/>
  <c r="BK268" i="2"/>
  <c r="BJ268" i="2"/>
  <c r="BI268" i="2"/>
  <c r="BH268" i="2"/>
  <c r="BG268" i="2"/>
  <c r="BF268" i="2"/>
  <c r="BE268" i="2"/>
  <c r="BD268" i="2"/>
  <c r="BC268" i="2"/>
  <c r="BB268" i="2"/>
  <c r="BA268" i="2"/>
  <c r="AZ268" i="2"/>
  <c r="AY268" i="2"/>
  <c r="AX268" i="2"/>
  <c r="AW268" i="2"/>
  <c r="AV268" i="2"/>
  <c r="AU268" i="2"/>
  <c r="AT268" i="2"/>
  <c r="AS268" i="2"/>
  <c r="AR268" i="2"/>
  <c r="AQ268" i="2"/>
  <c r="AP268" i="2"/>
  <c r="AO268" i="2"/>
  <c r="AN268" i="2"/>
  <c r="AM268" i="2"/>
  <c r="AL268" i="2"/>
  <c r="AK268" i="2"/>
  <c r="AJ268"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H268" i="2"/>
  <c r="G268" i="2"/>
  <c r="F268" i="2"/>
  <c r="E268" i="2"/>
  <c r="D268" i="2"/>
  <c r="BQ267" i="2"/>
  <c r="BP267" i="2"/>
  <c r="BO267" i="2"/>
  <c r="BN267" i="2"/>
  <c r="BM267" i="2"/>
  <c r="BL267" i="2"/>
  <c r="BK267" i="2"/>
  <c r="BJ267" i="2"/>
  <c r="BI267" i="2"/>
  <c r="BH267" i="2"/>
  <c r="BG267" i="2"/>
  <c r="BF267" i="2"/>
  <c r="BE267" i="2"/>
  <c r="BD267" i="2"/>
  <c r="BC267" i="2"/>
  <c r="BB267" i="2"/>
  <c r="BA267" i="2"/>
  <c r="AZ267" i="2"/>
  <c r="AY267" i="2"/>
  <c r="AX267" i="2"/>
  <c r="AW267" i="2"/>
  <c r="AV267" i="2"/>
  <c r="AU267" i="2"/>
  <c r="AT267" i="2"/>
  <c r="AS267" i="2"/>
  <c r="AR267" i="2"/>
  <c r="AQ267" i="2"/>
  <c r="AP267" i="2"/>
  <c r="AO267" i="2"/>
  <c r="AN267" i="2"/>
  <c r="AM267" i="2"/>
  <c r="AL267" i="2"/>
  <c r="AK267" i="2"/>
  <c r="AJ267"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H267" i="2"/>
  <c r="G267" i="2"/>
  <c r="F267" i="2"/>
  <c r="E267" i="2"/>
  <c r="D267" i="2"/>
  <c r="BQ266" i="2"/>
  <c r="BP266" i="2"/>
  <c r="BO266" i="2"/>
  <c r="BN266" i="2"/>
  <c r="BM266" i="2"/>
  <c r="BL266" i="2"/>
  <c r="BK266" i="2"/>
  <c r="BJ266" i="2"/>
  <c r="BI266" i="2"/>
  <c r="BH266" i="2"/>
  <c r="BG266" i="2"/>
  <c r="BF266" i="2"/>
  <c r="BE266" i="2"/>
  <c r="BD266" i="2"/>
  <c r="BC266" i="2"/>
  <c r="BB266" i="2"/>
  <c r="BA266" i="2"/>
  <c r="AZ266" i="2"/>
  <c r="AY266" i="2"/>
  <c r="AX266" i="2"/>
  <c r="AW266" i="2"/>
  <c r="AV266" i="2"/>
  <c r="AU266" i="2"/>
  <c r="AT266" i="2"/>
  <c r="AS266" i="2"/>
  <c r="AR266" i="2"/>
  <c r="AQ266" i="2"/>
  <c r="AP266" i="2"/>
  <c r="AO266" i="2"/>
  <c r="AN266" i="2"/>
  <c r="AM266" i="2"/>
  <c r="AL266" i="2"/>
  <c r="AK266" i="2"/>
  <c r="AJ266"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BQ265" i="2"/>
  <c r="BP265" i="2"/>
  <c r="BO265" i="2"/>
  <c r="BN265" i="2"/>
  <c r="BM265" i="2"/>
  <c r="BL265" i="2"/>
  <c r="BK265" i="2"/>
  <c r="BJ265" i="2"/>
  <c r="BI265" i="2"/>
  <c r="BH265" i="2"/>
  <c r="BG265" i="2"/>
  <c r="BF265" i="2"/>
  <c r="BE265" i="2"/>
  <c r="BD265" i="2"/>
  <c r="BC265" i="2"/>
  <c r="BB265" i="2"/>
  <c r="BA265" i="2"/>
  <c r="AZ265" i="2"/>
  <c r="AY265" i="2"/>
  <c r="AX265" i="2"/>
  <c r="AW265" i="2"/>
  <c r="AV265" i="2"/>
  <c r="AU265" i="2"/>
  <c r="AT265" i="2"/>
  <c r="AS265" i="2"/>
  <c r="AR265" i="2"/>
  <c r="AQ265" i="2"/>
  <c r="AP265" i="2"/>
  <c r="AO265" i="2"/>
  <c r="AN265" i="2"/>
  <c r="AM265" i="2"/>
  <c r="AL265" i="2"/>
  <c r="AK265" i="2"/>
  <c r="AJ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BQ264" i="2"/>
  <c r="BP264" i="2"/>
  <c r="BO264" i="2"/>
  <c r="BN264" i="2"/>
  <c r="BM264" i="2"/>
  <c r="BL264" i="2"/>
  <c r="BK264" i="2"/>
  <c r="BJ264" i="2"/>
  <c r="BI264" i="2"/>
  <c r="BH264" i="2"/>
  <c r="BG264" i="2"/>
  <c r="BF264" i="2"/>
  <c r="BE264" i="2"/>
  <c r="BD264" i="2"/>
  <c r="BC264" i="2"/>
  <c r="BB264" i="2"/>
  <c r="BA264" i="2"/>
  <c r="AZ264" i="2"/>
  <c r="AY264" i="2"/>
  <c r="AX264" i="2"/>
  <c r="AW264" i="2"/>
  <c r="AV264" i="2"/>
  <c r="AU264" i="2"/>
  <c r="AT264" i="2"/>
  <c r="AS264" i="2"/>
  <c r="AR264" i="2"/>
  <c r="AQ264" i="2"/>
  <c r="AP264" i="2"/>
  <c r="AO264" i="2"/>
  <c r="AN264" i="2"/>
  <c r="AM264" i="2"/>
  <c r="AL264" i="2"/>
  <c r="AK264" i="2"/>
  <c r="AJ264"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H264" i="2"/>
  <c r="G264" i="2"/>
  <c r="F264" i="2"/>
  <c r="E264" i="2"/>
  <c r="D264" i="2"/>
  <c r="BQ263" i="2"/>
  <c r="BP263" i="2"/>
  <c r="BO263" i="2"/>
  <c r="BN263" i="2"/>
  <c r="BM263" i="2"/>
  <c r="BL263" i="2"/>
  <c r="BK263" i="2"/>
  <c r="BJ263" i="2"/>
  <c r="BI263" i="2"/>
  <c r="BH263" i="2"/>
  <c r="BG263" i="2"/>
  <c r="BF263" i="2"/>
  <c r="BE263" i="2"/>
  <c r="BD263" i="2"/>
  <c r="BC263" i="2"/>
  <c r="BB263" i="2"/>
  <c r="BA263" i="2"/>
  <c r="AZ263" i="2"/>
  <c r="AY263" i="2"/>
  <c r="AX263" i="2"/>
  <c r="AW263" i="2"/>
  <c r="AV263" i="2"/>
  <c r="AU263" i="2"/>
  <c r="AT263" i="2"/>
  <c r="AS263" i="2"/>
  <c r="AR263" i="2"/>
  <c r="AQ263" i="2"/>
  <c r="AP263" i="2"/>
  <c r="AO263" i="2"/>
  <c r="AN263" i="2"/>
  <c r="AM263" i="2"/>
  <c r="AL263" i="2"/>
  <c r="AK263" i="2"/>
  <c r="AJ263"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H263" i="2"/>
  <c r="G263" i="2"/>
  <c r="F263" i="2"/>
  <c r="E263" i="2"/>
  <c r="D263" i="2"/>
  <c r="BQ262" i="2"/>
  <c r="BP262" i="2"/>
  <c r="BO262" i="2"/>
  <c r="BN262" i="2"/>
  <c r="BM262" i="2"/>
  <c r="BL262" i="2"/>
  <c r="BK262" i="2"/>
  <c r="BJ262" i="2"/>
  <c r="BI262" i="2"/>
  <c r="BH262" i="2"/>
  <c r="BG262" i="2"/>
  <c r="BF262" i="2"/>
  <c r="BE262" i="2"/>
  <c r="BD262" i="2"/>
  <c r="BC262" i="2"/>
  <c r="BB262" i="2"/>
  <c r="BA262" i="2"/>
  <c r="AZ262" i="2"/>
  <c r="AY262" i="2"/>
  <c r="AX262" i="2"/>
  <c r="AW262" i="2"/>
  <c r="AV262" i="2"/>
  <c r="AU262" i="2"/>
  <c r="AT262" i="2"/>
  <c r="AS262" i="2"/>
  <c r="AR262" i="2"/>
  <c r="AQ262" i="2"/>
  <c r="AP262" i="2"/>
  <c r="AO262" i="2"/>
  <c r="AN262" i="2"/>
  <c r="AM262" i="2"/>
  <c r="AL262" i="2"/>
  <c r="AK262" i="2"/>
  <c r="AJ262"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I262" i="2"/>
  <c r="H262" i="2"/>
  <c r="G262" i="2"/>
  <c r="F262" i="2"/>
  <c r="E262" i="2"/>
  <c r="D262" i="2"/>
  <c r="BQ261" i="2"/>
  <c r="BP261" i="2"/>
  <c r="BO261" i="2"/>
  <c r="BN261" i="2"/>
  <c r="BM261" i="2"/>
  <c r="BL261" i="2"/>
  <c r="BK261" i="2"/>
  <c r="BJ261" i="2"/>
  <c r="BI261" i="2"/>
  <c r="BH261" i="2"/>
  <c r="BG261" i="2"/>
  <c r="BF261" i="2"/>
  <c r="BE261" i="2"/>
  <c r="BD261" i="2"/>
  <c r="BC261" i="2"/>
  <c r="BB261" i="2"/>
  <c r="BA261" i="2"/>
  <c r="AZ261" i="2"/>
  <c r="AY261" i="2"/>
  <c r="AX261" i="2"/>
  <c r="AW261" i="2"/>
  <c r="AV261" i="2"/>
  <c r="AU261" i="2"/>
  <c r="AT261" i="2"/>
  <c r="AS261" i="2"/>
  <c r="AR261" i="2"/>
  <c r="AQ261" i="2"/>
  <c r="AP261" i="2"/>
  <c r="AO261" i="2"/>
  <c r="AN261" i="2"/>
  <c r="AM261" i="2"/>
  <c r="AL261" i="2"/>
  <c r="AK261" i="2"/>
  <c r="AJ261"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I261" i="2"/>
  <c r="H261" i="2"/>
  <c r="G261" i="2"/>
  <c r="F261" i="2"/>
  <c r="E261" i="2"/>
  <c r="D261" i="2"/>
  <c r="BQ260" i="2"/>
  <c r="BP260" i="2"/>
  <c r="BO260" i="2"/>
  <c r="BN260" i="2"/>
  <c r="BM260" i="2"/>
  <c r="BL260" i="2"/>
  <c r="BK260" i="2"/>
  <c r="BJ260" i="2"/>
  <c r="BI260" i="2"/>
  <c r="BH260" i="2"/>
  <c r="BG260" i="2"/>
  <c r="BF260" i="2"/>
  <c r="BE260" i="2"/>
  <c r="BD260" i="2"/>
  <c r="BC260" i="2"/>
  <c r="BB260" i="2"/>
  <c r="BA260" i="2"/>
  <c r="AZ260" i="2"/>
  <c r="AY260" i="2"/>
  <c r="AX260" i="2"/>
  <c r="AW260" i="2"/>
  <c r="AV260" i="2"/>
  <c r="AU260" i="2"/>
  <c r="AT260" i="2"/>
  <c r="AS260" i="2"/>
  <c r="AR260" i="2"/>
  <c r="AQ260" i="2"/>
  <c r="AP260" i="2"/>
  <c r="AO260" i="2"/>
  <c r="AN260" i="2"/>
  <c r="AM260" i="2"/>
  <c r="AL260" i="2"/>
  <c r="AK260" i="2"/>
  <c r="AJ260"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BQ259" i="2"/>
  <c r="BP259" i="2"/>
  <c r="BO259" i="2"/>
  <c r="BN259" i="2"/>
  <c r="BM259" i="2"/>
  <c r="BL259" i="2"/>
  <c r="BK259" i="2"/>
  <c r="BJ259" i="2"/>
  <c r="BI259" i="2"/>
  <c r="BH259" i="2"/>
  <c r="BG259" i="2"/>
  <c r="BF259" i="2"/>
  <c r="BE259" i="2"/>
  <c r="BD259" i="2"/>
  <c r="BC259" i="2"/>
  <c r="BB259" i="2"/>
  <c r="BA259" i="2"/>
  <c r="AZ259" i="2"/>
  <c r="AY259" i="2"/>
  <c r="AX259" i="2"/>
  <c r="AW259" i="2"/>
  <c r="AV259" i="2"/>
  <c r="AU259" i="2"/>
  <c r="AT259" i="2"/>
  <c r="AS259" i="2"/>
  <c r="AR259" i="2"/>
  <c r="AQ259" i="2"/>
  <c r="AP259" i="2"/>
  <c r="AO259" i="2"/>
  <c r="AN259" i="2"/>
  <c r="AM259" i="2"/>
  <c r="AL259" i="2"/>
  <c r="AK259" i="2"/>
  <c r="AJ259"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BQ258" i="2"/>
  <c r="BP258" i="2"/>
  <c r="BO258" i="2"/>
  <c r="BN258" i="2"/>
  <c r="BM258" i="2"/>
  <c r="BL258" i="2"/>
  <c r="BK258" i="2"/>
  <c r="BJ258" i="2"/>
  <c r="BI258" i="2"/>
  <c r="BH258" i="2"/>
  <c r="BG258" i="2"/>
  <c r="BF258" i="2"/>
  <c r="BE258" i="2"/>
  <c r="BD258" i="2"/>
  <c r="BC258" i="2"/>
  <c r="BB258" i="2"/>
  <c r="BA258" i="2"/>
  <c r="AZ258"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BQ257" i="2"/>
  <c r="BP257" i="2"/>
  <c r="BO257" i="2"/>
  <c r="BN257" i="2"/>
  <c r="BM257" i="2"/>
  <c r="BL257" i="2"/>
  <c r="BK257" i="2"/>
  <c r="BJ257" i="2"/>
  <c r="BI257" i="2"/>
  <c r="BH257" i="2"/>
  <c r="BG257" i="2"/>
  <c r="BF257" i="2"/>
  <c r="BE257" i="2"/>
  <c r="BD257" i="2"/>
  <c r="BC257" i="2"/>
  <c r="BB257" i="2"/>
  <c r="BA257" i="2"/>
  <c r="AZ257" i="2"/>
  <c r="AY257" i="2"/>
  <c r="AX257" i="2"/>
  <c r="AW257" i="2"/>
  <c r="AV257" i="2"/>
  <c r="AU257" i="2"/>
  <c r="AT257" i="2"/>
  <c r="AS257" i="2"/>
  <c r="AR257" i="2"/>
  <c r="AQ257" i="2"/>
  <c r="AP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BQ256" i="2"/>
  <c r="BP256" i="2"/>
  <c r="BO256" i="2"/>
  <c r="BN256" i="2"/>
  <c r="BM256" i="2"/>
  <c r="BL256" i="2"/>
  <c r="BK256" i="2"/>
  <c r="BJ256" i="2"/>
  <c r="BI256" i="2"/>
  <c r="BH256" i="2"/>
  <c r="BG256" i="2"/>
  <c r="BF256" i="2"/>
  <c r="BE256" i="2"/>
  <c r="BD256" i="2"/>
  <c r="BC256" i="2"/>
  <c r="BB256" i="2"/>
  <c r="BA256" i="2"/>
  <c r="AZ256" i="2"/>
  <c r="AY256" i="2"/>
  <c r="AX256" i="2"/>
  <c r="AW256" i="2"/>
  <c r="AV256" i="2"/>
  <c r="AU256" i="2"/>
  <c r="AT256" i="2"/>
  <c r="AS256" i="2"/>
  <c r="AR256" i="2"/>
  <c r="AQ256" i="2"/>
  <c r="AP256" i="2"/>
  <c r="AO256" i="2"/>
  <c r="AN256" i="2"/>
  <c r="AM256" i="2"/>
  <c r="AL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BQ255" i="2"/>
  <c r="BP255" i="2"/>
  <c r="BO255" i="2"/>
  <c r="BN255" i="2"/>
  <c r="BM255" i="2"/>
  <c r="BL255" i="2"/>
  <c r="BK255" i="2"/>
  <c r="BJ255" i="2"/>
  <c r="BI255" i="2"/>
  <c r="BH255" i="2"/>
  <c r="BG255" i="2"/>
  <c r="BF255" i="2"/>
  <c r="BE255" i="2"/>
  <c r="BD255" i="2"/>
  <c r="BC255" i="2"/>
  <c r="BB255" i="2"/>
  <c r="BA255" i="2"/>
  <c r="AZ255" i="2"/>
  <c r="AY255" i="2"/>
  <c r="AX255" i="2"/>
  <c r="AW255" i="2"/>
  <c r="AV255" i="2"/>
  <c r="AU255" i="2"/>
  <c r="AT255" i="2"/>
  <c r="AS255" i="2"/>
  <c r="AR255" i="2"/>
  <c r="AQ255" i="2"/>
  <c r="AP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BQ254" i="2"/>
  <c r="BP254" i="2"/>
  <c r="BO254" i="2"/>
  <c r="BN254" i="2"/>
  <c r="BM254" i="2"/>
  <c r="BL254" i="2"/>
  <c r="BK254" i="2"/>
  <c r="BJ254" i="2"/>
  <c r="BI254" i="2"/>
  <c r="BH254" i="2"/>
  <c r="BG254" i="2"/>
  <c r="BF254" i="2"/>
  <c r="BE254" i="2"/>
  <c r="BD254" i="2"/>
  <c r="BC254" i="2"/>
  <c r="BB254" i="2"/>
  <c r="BA254" i="2"/>
  <c r="AZ254" i="2"/>
  <c r="AY254" i="2"/>
  <c r="AX254" i="2"/>
  <c r="AW254" i="2"/>
  <c r="AV254" i="2"/>
  <c r="AU254" i="2"/>
  <c r="AT254" i="2"/>
  <c r="AS254" i="2"/>
  <c r="AR254" i="2"/>
  <c r="AQ254" i="2"/>
  <c r="AP254" i="2"/>
  <c r="AO254" i="2"/>
  <c r="AN254" i="2"/>
  <c r="AM254" i="2"/>
  <c r="AL254" i="2"/>
  <c r="AK254" i="2"/>
  <c r="AJ254"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BQ253" i="2"/>
  <c r="BP253" i="2"/>
  <c r="BO253" i="2"/>
  <c r="BN253" i="2"/>
  <c r="BM253" i="2"/>
  <c r="BL253" i="2"/>
  <c r="BK253" i="2"/>
  <c r="BJ253" i="2"/>
  <c r="BI253" i="2"/>
  <c r="BH253" i="2"/>
  <c r="BG253" i="2"/>
  <c r="BF253" i="2"/>
  <c r="BE253" i="2"/>
  <c r="BD253" i="2"/>
  <c r="BC253" i="2"/>
  <c r="BB253" i="2"/>
  <c r="BA253" i="2"/>
  <c r="AZ253" i="2"/>
  <c r="AY253" i="2"/>
  <c r="AX253" i="2"/>
  <c r="AW253" i="2"/>
  <c r="AV253" i="2"/>
  <c r="AU253" i="2"/>
  <c r="AT253" i="2"/>
  <c r="AS253" i="2"/>
  <c r="AR253" i="2"/>
  <c r="AQ253" i="2"/>
  <c r="AP253" i="2"/>
  <c r="AO253" i="2"/>
  <c r="AN253" i="2"/>
  <c r="AM253" i="2"/>
  <c r="AL253" i="2"/>
  <c r="AK253" i="2"/>
  <c r="AJ253"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BQ252" i="2"/>
  <c r="BP252" i="2"/>
  <c r="BO252" i="2"/>
  <c r="BN252" i="2"/>
  <c r="BM252" i="2"/>
  <c r="BL252" i="2"/>
  <c r="BK252" i="2"/>
  <c r="BJ252" i="2"/>
  <c r="BI252" i="2"/>
  <c r="BH252" i="2"/>
  <c r="BG252" i="2"/>
  <c r="BF252" i="2"/>
  <c r="BE252" i="2"/>
  <c r="BD252" i="2"/>
  <c r="BC252" i="2"/>
  <c r="BB252" i="2"/>
  <c r="BA252" i="2"/>
  <c r="AZ252" i="2"/>
  <c r="AY252" i="2"/>
  <c r="AX252" i="2"/>
  <c r="AW252" i="2"/>
  <c r="AV252" i="2"/>
  <c r="AU252" i="2"/>
  <c r="AT252" i="2"/>
  <c r="AS252" i="2"/>
  <c r="AR252" i="2"/>
  <c r="AQ252" i="2"/>
  <c r="AP252" i="2"/>
  <c r="AO252" i="2"/>
  <c r="AN252" i="2"/>
  <c r="AM252" i="2"/>
  <c r="AL252" i="2"/>
  <c r="AK252" i="2"/>
  <c r="AJ252"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BQ251" i="2"/>
  <c r="BP251" i="2"/>
  <c r="BO251" i="2"/>
  <c r="BN251" i="2"/>
  <c r="BM251" i="2"/>
  <c r="BL251" i="2"/>
  <c r="BK251" i="2"/>
  <c r="BJ251" i="2"/>
  <c r="BI251" i="2"/>
  <c r="BH251" i="2"/>
  <c r="BG251" i="2"/>
  <c r="BF251" i="2"/>
  <c r="BE251" i="2"/>
  <c r="BD251" i="2"/>
  <c r="BC251" i="2"/>
  <c r="BB251" i="2"/>
  <c r="BA251" i="2"/>
  <c r="AZ251" i="2"/>
  <c r="AY251" i="2"/>
  <c r="AX251" i="2"/>
  <c r="AW251" i="2"/>
  <c r="AV251" i="2"/>
  <c r="AU251" i="2"/>
  <c r="AT251" i="2"/>
  <c r="AS251" i="2"/>
  <c r="AR251" i="2"/>
  <c r="AQ251" i="2"/>
  <c r="AP251" i="2"/>
  <c r="AO251" i="2"/>
  <c r="AN251" i="2"/>
  <c r="AM251" i="2"/>
  <c r="AL251" i="2"/>
  <c r="AK251" i="2"/>
  <c r="AJ251"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BQ250" i="2"/>
  <c r="BP250" i="2"/>
  <c r="BO250" i="2"/>
  <c r="BN250" i="2"/>
  <c r="BM250" i="2"/>
  <c r="BL250" i="2"/>
  <c r="BK250" i="2"/>
  <c r="BJ250" i="2"/>
  <c r="BI250" i="2"/>
  <c r="BH250" i="2"/>
  <c r="BG250" i="2"/>
  <c r="BF250" i="2"/>
  <c r="BE250" i="2"/>
  <c r="BD250" i="2"/>
  <c r="BC250" i="2"/>
  <c r="BB250" i="2"/>
  <c r="BA250" i="2"/>
  <c r="AZ250" i="2"/>
  <c r="AY250" i="2"/>
  <c r="AX250" i="2"/>
  <c r="AW250" i="2"/>
  <c r="AV250" i="2"/>
  <c r="AU250" i="2"/>
  <c r="AT250" i="2"/>
  <c r="AS250" i="2"/>
  <c r="AR250" i="2"/>
  <c r="AQ250" i="2"/>
  <c r="AP250" i="2"/>
  <c r="AO250" i="2"/>
  <c r="AN250" i="2"/>
  <c r="AM250" i="2"/>
  <c r="AL250" i="2"/>
  <c r="AK250" i="2"/>
  <c r="AJ250"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I250" i="2"/>
  <c r="H250" i="2"/>
  <c r="G250" i="2"/>
  <c r="F250" i="2"/>
  <c r="E250" i="2"/>
  <c r="D250" i="2"/>
  <c r="BQ249" i="2"/>
  <c r="BP249" i="2"/>
  <c r="BO249" i="2"/>
  <c r="BN249" i="2"/>
  <c r="BM249" i="2"/>
  <c r="BL249" i="2"/>
  <c r="BK249" i="2"/>
  <c r="BJ249" i="2"/>
  <c r="BI249" i="2"/>
  <c r="BH249" i="2"/>
  <c r="BG249" i="2"/>
  <c r="BF249" i="2"/>
  <c r="BE249" i="2"/>
  <c r="BD249" i="2"/>
  <c r="BC249" i="2"/>
  <c r="BB249" i="2"/>
  <c r="BA249" i="2"/>
  <c r="AZ249" i="2"/>
  <c r="AY249" i="2"/>
  <c r="AX249" i="2"/>
  <c r="AW249" i="2"/>
  <c r="AV249" i="2"/>
  <c r="AU249" i="2"/>
  <c r="AT249" i="2"/>
  <c r="AS249" i="2"/>
  <c r="AR249" i="2"/>
  <c r="AQ249" i="2"/>
  <c r="AP249" i="2"/>
  <c r="AO249" i="2"/>
  <c r="AN249" i="2"/>
  <c r="AM249" i="2"/>
  <c r="AL249" i="2"/>
  <c r="AK249" i="2"/>
  <c r="AJ249"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I249" i="2"/>
  <c r="H249" i="2"/>
  <c r="G249" i="2"/>
  <c r="F249" i="2"/>
  <c r="E249" i="2"/>
  <c r="D249" i="2"/>
  <c r="BQ248" i="2"/>
  <c r="BP248" i="2"/>
  <c r="BO248" i="2"/>
  <c r="BN248" i="2"/>
  <c r="BM248" i="2"/>
  <c r="BL248" i="2"/>
  <c r="BK248" i="2"/>
  <c r="BJ248" i="2"/>
  <c r="BI248" i="2"/>
  <c r="BH248" i="2"/>
  <c r="BG248" i="2"/>
  <c r="BF248" i="2"/>
  <c r="BE248" i="2"/>
  <c r="BD248" i="2"/>
  <c r="BC248" i="2"/>
  <c r="BB248" i="2"/>
  <c r="BA248" i="2"/>
  <c r="AZ248" i="2"/>
  <c r="AY248" i="2"/>
  <c r="AX248" i="2"/>
  <c r="AW248" i="2"/>
  <c r="AV248" i="2"/>
  <c r="AU248" i="2"/>
  <c r="AT248" i="2"/>
  <c r="AS248" i="2"/>
  <c r="AR248" i="2"/>
  <c r="AQ248" i="2"/>
  <c r="AP248" i="2"/>
  <c r="AO248" i="2"/>
  <c r="AN248" i="2"/>
  <c r="AM248" i="2"/>
  <c r="AL248" i="2"/>
  <c r="AK248" i="2"/>
  <c r="AJ248"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H248" i="2"/>
  <c r="G248" i="2"/>
  <c r="F248" i="2"/>
  <c r="E248" i="2"/>
  <c r="D248" i="2"/>
  <c r="BQ247" i="2"/>
  <c r="BP247" i="2"/>
  <c r="BO247" i="2"/>
  <c r="BN247" i="2"/>
  <c r="BM247" i="2"/>
  <c r="BL247" i="2"/>
  <c r="BK247" i="2"/>
  <c r="BJ247" i="2"/>
  <c r="BI247" i="2"/>
  <c r="BH247" i="2"/>
  <c r="BG247" i="2"/>
  <c r="BF247" i="2"/>
  <c r="BE247" i="2"/>
  <c r="BD247" i="2"/>
  <c r="BC247" i="2"/>
  <c r="BB247" i="2"/>
  <c r="BA247" i="2"/>
  <c r="AZ247" i="2"/>
  <c r="AY247" i="2"/>
  <c r="AX247" i="2"/>
  <c r="AW247" i="2"/>
  <c r="AV247" i="2"/>
  <c r="AU247" i="2"/>
  <c r="AT247" i="2"/>
  <c r="AS247" i="2"/>
  <c r="AR247" i="2"/>
  <c r="AQ247" i="2"/>
  <c r="AP247" i="2"/>
  <c r="AO247" i="2"/>
  <c r="AN247" i="2"/>
  <c r="AM247" i="2"/>
  <c r="AL247" i="2"/>
  <c r="AK247" i="2"/>
  <c r="AJ247"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H247" i="2"/>
  <c r="G247" i="2"/>
  <c r="F247" i="2"/>
  <c r="E247" i="2"/>
  <c r="D247" i="2"/>
  <c r="BQ246" i="2"/>
  <c r="BP246" i="2"/>
  <c r="BO246" i="2"/>
  <c r="BN246" i="2"/>
  <c r="BM246" i="2"/>
  <c r="BL246" i="2"/>
  <c r="BK246" i="2"/>
  <c r="BJ246" i="2"/>
  <c r="BI246" i="2"/>
  <c r="BH246" i="2"/>
  <c r="BG246" i="2"/>
  <c r="BF246" i="2"/>
  <c r="BE246" i="2"/>
  <c r="BD246" i="2"/>
  <c r="BC246" i="2"/>
  <c r="BB246" i="2"/>
  <c r="BA246" i="2"/>
  <c r="AZ246" i="2"/>
  <c r="AY246" i="2"/>
  <c r="AX246" i="2"/>
  <c r="AW246" i="2"/>
  <c r="AV246" i="2"/>
  <c r="AU246" i="2"/>
  <c r="AT246" i="2"/>
  <c r="AS246" i="2"/>
  <c r="AR246" i="2"/>
  <c r="AQ246" i="2"/>
  <c r="AP246" i="2"/>
  <c r="AO246" i="2"/>
  <c r="AN246" i="2"/>
  <c r="AM246" i="2"/>
  <c r="AL246" i="2"/>
  <c r="AK246" i="2"/>
  <c r="AJ246"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BQ245" i="2"/>
  <c r="BP245" i="2"/>
  <c r="BO245" i="2"/>
  <c r="BN245" i="2"/>
  <c r="BM245" i="2"/>
  <c r="BL245" i="2"/>
  <c r="BK245" i="2"/>
  <c r="BJ245" i="2"/>
  <c r="BI245" i="2"/>
  <c r="BH245" i="2"/>
  <c r="BG245" i="2"/>
  <c r="BF245" i="2"/>
  <c r="BE245" i="2"/>
  <c r="BD245" i="2"/>
  <c r="BC245" i="2"/>
  <c r="BB245" i="2"/>
  <c r="BA245" i="2"/>
  <c r="AZ245" i="2"/>
  <c r="AY245" i="2"/>
  <c r="AX245" i="2"/>
  <c r="AW245" i="2"/>
  <c r="AV245" i="2"/>
  <c r="AU245" i="2"/>
  <c r="AT245" i="2"/>
  <c r="AS245" i="2"/>
  <c r="AR245" i="2"/>
  <c r="AQ245" i="2"/>
  <c r="AP245" i="2"/>
  <c r="AO245" i="2"/>
  <c r="AN245" i="2"/>
  <c r="AM245" i="2"/>
  <c r="AL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BQ244" i="2"/>
  <c r="BP244" i="2"/>
  <c r="BO244" i="2"/>
  <c r="BN244" i="2"/>
  <c r="BM244" i="2"/>
  <c r="BL244" i="2"/>
  <c r="BK244" i="2"/>
  <c r="BJ244" i="2"/>
  <c r="BI244" i="2"/>
  <c r="BH244" i="2"/>
  <c r="BG244" i="2"/>
  <c r="BF244" i="2"/>
  <c r="BE244" i="2"/>
  <c r="BD244" i="2"/>
  <c r="BC244" i="2"/>
  <c r="BB244" i="2"/>
  <c r="BA244" i="2"/>
  <c r="AZ244" i="2"/>
  <c r="AY244" i="2"/>
  <c r="AX244" i="2"/>
  <c r="AW244" i="2"/>
  <c r="AV244" i="2"/>
  <c r="AU244" i="2"/>
  <c r="AT244" i="2"/>
  <c r="AS244" i="2"/>
  <c r="AR244" i="2"/>
  <c r="AQ244" i="2"/>
  <c r="AP244" i="2"/>
  <c r="AO244" i="2"/>
  <c r="AN244" i="2"/>
  <c r="AM244" i="2"/>
  <c r="AL244" i="2"/>
  <c r="AK244" i="2"/>
  <c r="AJ244"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BQ243" i="2"/>
  <c r="BP243" i="2"/>
  <c r="BO243" i="2"/>
  <c r="BN243" i="2"/>
  <c r="BM243" i="2"/>
  <c r="BL243" i="2"/>
  <c r="BK243" i="2"/>
  <c r="BJ243" i="2"/>
  <c r="BI243" i="2"/>
  <c r="BH243" i="2"/>
  <c r="BG243" i="2"/>
  <c r="BF243" i="2"/>
  <c r="BE243" i="2"/>
  <c r="BD243" i="2"/>
  <c r="BC243" i="2"/>
  <c r="BB243" i="2"/>
  <c r="BA243" i="2"/>
  <c r="AZ243" i="2"/>
  <c r="AY243" i="2"/>
  <c r="AX243" i="2"/>
  <c r="AW243" i="2"/>
  <c r="AV243" i="2"/>
  <c r="AU243" i="2"/>
  <c r="AT243" i="2"/>
  <c r="AS243" i="2"/>
  <c r="AR243" i="2"/>
  <c r="AQ243" i="2"/>
  <c r="AP243" i="2"/>
  <c r="AO243" i="2"/>
  <c r="AN243" i="2"/>
  <c r="AM243" i="2"/>
  <c r="AL243" i="2"/>
  <c r="AK243" i="2"/>
  <c r="AJ243"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BQ242" i="2"/>
  <c r="BP242" i="2"/>
  <c r="BO242" i="2"/>
  <c r="BN242" i="2"/>
  <c r="BM242" i="2"/>
  <c r="BL242" i="2"/>
  <c r="BK242" i="2"/>
  <c r="BJ242" i="2"/>
  <c r="BI242" i="2"/>
  <c r="BH242" i="2"/>
  <c r="BG242" i="2"/>
  <c r="BF242" i="2"/>
  <c r="BE242" i="2"/>
  <c r="BD242" i="2"/>
  <c r="BC242" i="2"/>
  <c r="BB242" i="2"/>
  <c r="BA242" i="2"/>
  <c r="AZ242" i="2"/>
  <c r="AY242" i="2"/>
  <c r="AX242" i="2"/>
  <c r="AW242" i="2"/>
  <c r="AV242" i="2"/>
  <c r="AU242" i="2"/>
  <c r="AT242" i="2"/>
  <c r="AS242" i="2"/>
  <c r="AR242" i="2"/>
  <c r="AQ242" i="2"/>
  <c r="AP242" i="2"/>
  <c r="AO242" i="2"/>
  <c r="AN242" i="2"/>
  <c r="AM242" i="2"/>
  <c r="AL242" i="2"/>
  <c r="AK242" i="2"/>
  <c r="AJ242"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BQ241" i="2"/>
  <c r="BP241" i="2"/>
  <c r="BO241" i="2"/>
  <c r="BN241" i="2"/>
  <c r="BM241" i="2"/>
  <c r="BL241" i="2"/>
  <c r="BK241" i="2"/>
  <c r="BJ241" i="2"/>
  <c r="BI241" i="2"/>
  <c r="BH241" i="2"/>
  <c r="BG241" i="2"/>
  <c r="BF241" i="2"/>
  <c r="BE241" i="2"/>
  <c r="BD241" i="2"/>
  <c r="BC241" i="2"/>
  <c r="BB241" i="2"/>
  <c r="BA241" i="2"/>
  <c r="AZ241" i="2"/>
  <c r="AY241" i="2"/>
  <c r="AX241" i="2"/>
  <c r="AW241" i="2"/>
  <c r="AV241" i="2"/>
  <c r="AU241" i="2"/>
  <c r="AT241" i="2"/>
  <c r="AS241" i="2"/>
  <c r="AR241" i="2"/>
  <c r="AQ241" i="2"/>
  <c r="AP241" i="2"/>
  <c r="AO241" i="2"/>
  <c r="AN241" i="2"/>
  <c r="AM241" i="2"/>
  <c r="AL241" i="2"/>
  <c r="AK241" i="2"/>
  <c r="AJ241"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BQ240" i="2"/>
  <c r="BP240" i="2"/>
  <c r="BO240" i="2"/>
  <c r="BN240" i="2"/>
  <c r="BM240" i="2"/>
  <c r="BL240" i="2"/>
  <c r="BK240" i="2"/>
  <c r="BJ240" i="2"/>
  <c r="BI240" i="2"/>
  <c r="BH240" i="2"/>
  <c r="BG240" i="2"/>
  <c r="BF240" i="2"/>
  <c r="BE240" i="2"/>
  <c r="BD240" i="2"/>
  <c r="BC240" i="2"/>
  <c r="BB240" i="2"/>
  <c r="BA240" i="2"/>
  <c r="AZ240" i="2"/>
  <c r="AY240" i="2"/>
  <c r="AX240" i="2"/>
  <c r="AW240" i="2"/>
  <c r="AV240" i="2"/>
  <c r="AU240" i="2"/>
  <c r="AT240" i="2"/>
  <c r="AS240" i="2"/>
  <c r="AR240" i="2"/>
  <c r="AQ240" i="2"/>
  <c r="AP240" i="2"/>
  <c r="AO240" i="2"/>
  <c r="AN240" i="2"/>
  <c r="AM240" i="2"/>
  <c r="AL240" i="2"/>
  <c r="AK240" i="2"/>
  <c r="AJ240"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BQ239" i="2"/>
  <c r="BP239" i="2"/>
  <c r="BO239" i="2"/>
  <c r="BN239" i="2"/>
  <c r="BM239" i="2"/>
  <c r="BL239" i="2"/>
  <c r="BK239" i="2"/>
  <c r="BJ239" i="2"/>
  <c r="BI239" i="2"/>
  <c r="BH239" i="2"/>
  <c r="BG239" i="2"/>
  <c r="BF239" i="2"/>
  <c r="BE239" i="2"/>
  <c r="BD239" i="2"/>
  <c r="BC239" i="2"/>
  <c r="BB239" i="2"/>
  <c r="BA239" i="2"/>
  <c r="AZ239" i="2"/>
  <c r="AY239" i="2"/>
  <c r="AX239" i="2"/>
  <c r="AW239" i="2"/>
  <c r="AV239" i="2"/>
  <c r="AU239" i="2"/>
  <c r="AT239" i="2"/>
  <c r="AS239" i="2"/>
  <c r="AR239" i="2"/>
  <c r="AQ239" i="2"/>
  <c r="AP239" i="2"/>
  <c r="AO239" i="2"/>
  <c r="AN239"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BQ238" i="2"/>
  <c r="BP238" i="2"/>
  <c r="BO238" i="2"/>
  <c r="BN238" i="2"/>
  <c r="BM238" i="2"/>
  <c r="BL238" i="2"/>
  <c r="BK238" i="2"/>
  <c r="BJ238" i="2"/>
  <c r="BI238" i="2"/>
  <c r="BH238" i="2"/>
  <c r="BG238" i="2"/>
  <c r="BF238" i="2"/>
  <c r="BE238" i="2"/>
  <c r="BD238" i="2"/>
  <c r="BC238" i="2"/>
  <c r="BB238" i="2"/>
  <c r="BA238" i="2"/>
  <c r="AZ238" i="2"/>
  <c r="AY238" i="2"/>
  <c r="AX238" i="2"/>
  <c r="AW238" i="2"/>
  <c r="AV238" i="2"/>
  <c r="AU238" i="2"/>
  <c r="AT238" i="2"/>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BQ237" i="2"/>
  <c r="BP237" i="2"/>
  <c r="BO237" i="2"/>
  <c r="BN237" i="2"/>
  <c r="BM237" i="2"/>
  <c r="BL237" i="2"/>
  <c r="BK237" i="2"/>
  <c r="BJ237" i="2"/>
  <c r="BI237" i="2"/>
  <c r="BH237" i="2"/>
  <c r="BG237" i="2"/>
  <c r="BF237" i="2"/>
  <c r="BE237" i="2"/>
  <c r="BD237" i="2"/>
  <c r="BC237" i="2"/>
  <c r="BB237" i="2"/>
  <c r="BA237" i="2"/>
  <c r="AZ237" i="2"/>
  <c r="AY237" i="2"/>
  <c r="AX237" i="2"/>
  <c r="AW237" i="2"/>
  <c r="AV237" i="2"/>
  <c r="AU237" i="2"/>
  <c r="AT237"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BQ236" i="2"/>
  <c r="BP236" i="2"/>
  <c r="BO236" i="2"/>
  <c r="BN236" i="2"/>
  <c r="BM236" i="2"/>
  <c r="BL236" i="2"/>
  <c r="BK236" i="2"/>
  <c r="BJ236" i="2"/>
  <c r="BI236" i="2"/>
  <c r="BH236" i="2"/>
  <c r="BG236" i="2"/>
  <c r="BF236" i="2"/>
  <c r="BE236" i="2"/>
  <c r="BD236" i="2"/>
  <c r="BC236" i="2"/>
  <c r="BB236" i="2"/>
  <c r="BA236" i="2"/>
  <c r="AZ236" i="2"/>
  <c r="AY236" i="2"/>
  <c r="AX236" i="2"/>
  <c r="AW236" i="2"/>
  <c r="AV236" i="2"/>
  <c r="AU236" i="2"/>
  <c r="AT236"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BQ235" i="2"/>
  <c r="BP235" i="2"/>
  <c r="BO235" i="2"/>
  <c r="BN235" i="2"/>
  <c r="BM235" i="2"/>
  <c r="BL235" i="2"/>
  <c r="BK235" i="2"/>
  <c r="BJ235" i="2"/>
  <c r="BI235" i="2"/>
  <c r="BH235" i="2"/>
  <c r="BG235" i="2"/>
  <c r="BF235" i="2"/>
  <c r="BE235" i="2"/>
  <c r="BD235" i="2"/>
  <c r="BC235" i="2"/>
  <c r="BB235" i="2"/>
  <c r="BA235" i="2"/>
  <c r="AZ235" i="2"/>
  <c r="AY235" i="2"/>
  <c r="AX235" i="2"/>
  <c r="AW235" i="2"/>
  <c r="AV235" i="2"/>
  <c r="AU235" i="2"/>
  <c r="AT235"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BQ234" i="2"/>
  <c r="BP234" i="2"/>
  <c r="BO234" i="2"/>
  <c r="BN234" i="2"/>
  <c r="BM234" i="2"/>
  <c r="BL234" i="2"/>
  <c r="BK234" i="2"/>
  <c r="BJ234" i="2"/>
  <c r="BI234" i="2"/>
  <c r="BH234" i="2"/>
  <c r="BG234" i="2"/>
  <c r="BF234" i="2"/>
  <c r="BE234" i="2"/>
  <c r="BD234" i="2"/>
  <c r="BC234" i="2"/>
  <c r="BB234" i="2"/>
  <c r="BA234" i="2"/>
  <c r="AZ234" i="2"/>
  <c r="AY234" i="2"/>
  <c r="AX234" i="2"/>
  <c r="AW234" i="2"/>
  <c r="AV234" i="2"/>
  <c r="AU234" i="2"/>
  <c r="AT234"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BQ233" i="2"/>
  <c r="BP233" i="2"/>
  <c r="BO233" i="2"/>
  <c r="BN233" i="2"/>
  <c r="BM233" i="2"/>
  <c r="BL233" i="2"/>
  <c r="BK233" i="2"/>
  <c r="BJ233" i="2"/>
  <c r="BI233" i="2"/>
  <c r="BH233" i="2"/>
  <c r="BG233" i="2"/>
  <c r="BF233" i="2"/>
  <c r="BE233" i="2"/>
  <c r="BD233" i="2"/>
  <c r="BC233" i="2"/>
  <c r="BB233" i="2"/>
  <c r="BA233" i="2"/>
  <c r="AZ233" i="2"/>
  <c r="AY233" i="2"/>
  <c r="AX233" i="2"/>
  <c r="AW233" i="2"/>
  <c r="AV233" i="2"/>
  <c r="AU233" i="2"/>
  <c r="AT233"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BQ232" i="2"/>
  <c r="BP232" i="2"/>
  <c r="BO232" i="2"/>
  <c r="BN232" i="2"/>
  <c r="BM232" i="2"/>
  <c r="BL232" i="2"/>
  <c r="BK232" i="2"/>
  <c r="BJ232" i="2"/>
  <c r="BI232" i="2"/>
  <c r="BH232" i="2"/>
  <c r="BG232" i="2"/>
  <c r="BF232" i="2"/>
  <c r="BE232" i="2"/>
  <c r="BD232" i="2"/>
  <c r="BC232" i="2"/>
  <c r="BB232" i="2"/>
  <c r="BA232" i="2"/>
  <c r="AZ232" i="2"/>
  <c r="AY232" i="2"/>
  <c r="AX232" i="2"/>
  <c r="AW232" i="2"/>
  <c r="AV232" i="2"/>
  <c r="AU232" i="2"/>
  <c r="AT232"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BQ231" i="2"/>
  <c r="BP231" i="2"/>
  <c r="BO231" i="2"/>
  <c r="BN231" i="2"/>
  <c r="BM231" i="2"/>
  <c r="BL231" i="2"/>
  <c r="BK231" i="2"/>
  <c r="BJ231" i="2"/>
  <c r="BI231" i="2"/>
  <c r="BH231" i="2"/>
  <c r="BG231" i="2"/>
  <c r="BF231" i="2"/>
  <c r="BE231" i="2"/>
  <c r="BD231" i="2"/>
  <c r="BC231" i="2"/>
  <c r="BB231" i="2"/>
  <c r="BA231" i="2"/>
  <c r="AZ231" i="2"/>
  <c r="AY231" i="2"/>
  <c r="AX231" i="2"/>
  <c r="AW231" i="2"/>
  <c r="AV231" i="2"/>
  <c r="AU231" i="2"/>
  <c r="AT231" i="2"/>
  <c r="AS231" i="2"/>
  <c r="AR231" i="2"/>
  <c r="AQ231" i="2"/>
  <c r="AP231" i="2"/>
  <c r="AO231" i="2"/>
  <c r="AN231" i="2"/>
  <c r="AM231" i="2"/>
  <c r="AL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BQ230" i="2"/>
  <c r="BP230" i="2"/>
  <c r="BO230" i="2"/>
  <c r="BN230" i="2"/>
  <c r="BM230" i="2"/>
  <c r="BL230" i="2"/>
  <c r="BK230" i="2"/>
  <c r="BJ230" i="2"/>
  <c r="BI230" i="2"/>
  <c r="BH230" i="2"/>
  <c r="BG230" i="2"/>
  <c r="BF230" i="2"/>
  <c r="BE230" i="2"/>
  <c r="BD230" i="2"/>
  <c r="BC230" i="2"/>
  <c r="BB230" i="2"/>
  <c r="BA230" i="2"/>
  <c r="AZ230" i="2"/>
  <c r="AY230" i="2"/>
  <c r="AX230" i="2"/>
  <c r="AW230" i="2"/>
  <c r="AV230" i="2"/>
  <c r="AU230" i="2"/>
  <c r="AT230"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BQ229" i="2"/>
  <c r="BP229" i="2"/>
  <c r="BO229" i="2"/>
  <c r="BN229" i="2"/>
  <c r="BM229" i="2"/>
  <c r="BL229" i="2"/>
  <c r="BK229" i="2"/>
  <c r="BJ229" i="2"/>
  <c r="BI229" i="2"/>
  <c r="BH229" i="2"/>
  <c r="BG229" i="2"/>
  <c r="BF229" i="2"/>
  <c r="BE229" i="2"/>
  <c r="BD229" i="2"/>
  <c r="BC229" i="2"/>
  <c r="BB229" i="2"/>
  <c r="BA229" i="2"/>
  <c r="AZ229" i="2"/>
  <c r="AY229" i="2"/>
  <c r="AX229" i="2"/>
  <c r="AW229" i="2"/>
  <c r="AV229" i="2"/>
  <c r="AU229" i="2"/>
  <c r="AT229"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BQ228" i="2"/>
  <c r="BP228" i="2"/>
  <c r="BO228" i="2"/>
  <c r="BN228" i="2"/>
  <c r="BM228" i="2"/>
  <c r="BL228" i="2"/>
  <c r="BK228" i="2"/>
  <c r="BJ228" i="2"/>
  <c r="BI228" i="2"/>
  <c r="BH228" i="2"/>
  <c r="BG228" i="2"/>
  <c r="BF228" i="2"/>
  <c r="BE228" i="2"/>
  <c r="BD228" i="2"/>
  <c r="BC228" i="2"/>
  <c r="BB228" i="2"/>
  <c r="BA228" i="2"/>
  <c r="AZ228" i="2"/>
  <c r="AY228" i="2"/>
  <c r="AX228" i="2"/>
  <c r="AW228" i="2"/>
  <c r="AV228" i="2"/>
  <c r="AU228" i="2"/>
  <c r="AT228"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BQ227" i="2"/>
  <c r="BP227" i="2"/>
  <c r="BO227" i="2"/>
  <c r="BN227" i="2"/>
  <c r="BM227" i="2"/>
  <c r="BL227" i="2"/>
  <c r="BK227" i="2"/>
  <c r="BJ227" i="2"/>
  <c r="BI227" i="2"/>
  <c r="BH227" i="2"/>
  <c r="BG227" i="2"/>
  <c r="BF227" i="2"/>
  <c r="BE227" i="2"/>
  <c r="BD227" i="2"/>
  <c r="BC227" i="2"/>
  <c r="BB227" i="2"/>
  <c r="BA227" i="2"/>
  <c r="AZ227" i="2"/>
  <c r="AY227" i="2"/>
  <c r="AX227" i="2"/>
  <c r="AW227" i="2"/>
  <c r="AV227" i="2"/>
  <c r="AU227" i="2"/>
  <c r="AT227"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BQ226" i="2"/>
  <c r="BP226" i="2"/>
  <c r="BO226" i="2"/>
  <c r="BN226" i="2"/>
  <c r="BM226" i="2"/>
  <c r="BL226" i="2"/>
  <c r="BK226" i="2"/>
  <c r="BJ226" i="2"/>
  <c r="BI226" i="2"/>
  <c r="BH226" i="2"/>
  <c r="BG226" i="2"/>
  <c r="BF226" i="2"/>
  <c r="BE226" i="2"/>
  <c r="BD226" i="2"/>
  <c r="BC226" i="2"/>
  <c r="BB226" i="2"/>
  <c r="BA226" i="2"/>
  <c r="AZ226" i="2"/>
  <c r="AY226" i="2"/>
  <c r="AX226" i="2"/>
  <c r="AW226" i="2"/>
  <c r="AV226" i="2"/>
  <c r="AU226" i="2"/>
  <c r="AT226"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BQ225" i="2"/>
  <c r="BP225" i="2"/>
  <c r="BO225" i="2"/>
  <c r="BN225" i="2"/>
  <c r="BM225" i="2"/>
  <c r="BL225" i="2"/>
  <c r="BK225" i="2"/>
  <c r="BJ225" i="2"/>
  <c r="BI225" i="2"/>
  <c r="BH225" i="2"/>
  <c r="BG225" i="2"/>
  <c r="BF225" i="2"/>
  <c r="BE225" i="2"/>
  <c r="BD225" i="2"/>
  <c r="BC225" i="2"/>
  <c r="BB225" i="2"/>
  <c r="BA225" i="2"/>
  <c r="AZ225" i="2"/>
  <c r="AY225" i="2"/>
  <c r="AX225" i="2"/>
  <c r="AW225" i="2"/>
  <c r="AV225" i="2"/>
  <c r="AU225" i="2"/>
  <c r="AT225"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BQ224" i="2"/>
  <c r="BP224" i="2"/>
  <c r="BO224" i="2"/>
  <c r="BN224" i="2"/>
  <c r="BM224" i="2"/>
  <c r="BL224" i="2"/>
  <c r="BK224" i="2"/>
  <c r="BJ224" i="2"/>
  <c r="BI224" i="2"/>
  <c r="BH224" i="2"/>
  <c r="BG224" i="2"/>
  <c r="BF224" i="2"/>
  <c r="BE224" i="2"/>
  <c r="BD224" i="2"/>
  <c r="BC224" i="2"/>
  <c r="BB224" i="2"/>
  <c r="BA224" i="2"/>
  <c r="AZ224" i="2"/>
  <c r="AY224" i="2"/>
  <c r="AX224" i="2"/>
  <c r="AW224" i="2"/>
  <c r="AV224" i="2"/>
  <c r="AU224" i="2"/>
  <c r="AT224"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BQ223" i="2"/>
  <c r="BP223" i="2"/>
  <c r="BO223" i="2"/>
  <c r="BN223" i="2"/>
  <c r="BM223" i="2"/>
  <c r="BL223" i="2"/>
  <c r="BK223" i="2"/>
  <c r="BJ223" i="2"/>
  <c r="BI223" i="2"/>
  <c r="BH223" i="2"/>
  <c r="BG223" i="2"/>
  <c r="BF223" i="2"/>
  <c r="BE223" i="2"/>
  <c r="BD223" i="2"/>
  <c r="BC223" i="2"/>
  <c r="BB223" i="2"/>
  <c r="BA223" i="2"/>
  <c r="AZ223" i="2"/>
  <c r="AY223" i="2"/>
  <c r="AX223" i="2"/>
  <c r="AW223" i="2"/>
  <c r="AV223" i="2"/>
  <c r="AU223" i="2"/>
  <c r="AT223"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BQ222" i="2"/>
  <c r="BP222" i="2"/>
  <c r="BO222" i="2"/>
  <c r="BN222" i="2"/>
  <c r="BM222" i="2"/>
  <c r="BL222" i="2"/>
  <c r="BK222" i="2"/>
  <c r="BJ222" i="2"/>
  <c r="BI222" i="2"/>
  <c r="BH222" i="2"/>
  <c r="BG222" i="2"/>
  <c r="BF222" i="2"/>
  <c r="BE222" i="2"/>
  <c r="BD222" i="2"/>
  <c r="BC222" i="2"/>
  <c r="BB222" i="2"/>
  <c r="BA222" i="2"/>
  <c r="AZ222" i="2"/>
  <c r="AY222" i="2"/>
  <c r="AX222" i="2"/>
  <c r="AW222" i="2"/>
  <c r="AV222" i="2"/>
  <c r="AU222" i="2"/>
  <c r="AT222"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BQ221" i="2"/>
  <c r="BP221" i="2"/>
  <c r="BO221" i="2"/>
  <c r="BN221" i="2"/>
  <c r="BM221" i="2"/>
  <c r="BL221" i="2"/>
  <c r="BK221" i="2"/>
  <c r="BJ221" i="2"/>
  <c r="BI221" i="2"/>
  <c r="BH221" i="2"/>
  <c r="BG221" i="2"/>
  <c r="BF221" i="2"/>
  <c r="BE221" i="2"/>
  <c r="BD221" i="2"/>
  <c r="BC221" i="2"/>
  <c r="BB221" i="2"/>
  <c r="BA221" i="2"/>
  <c r="AZ221" i="2"/>
  <c r="AY221" i="2"/>
  <c r="AX221" i="2"/>
  <c r="AW221" i="2"/>
  <c r="AV221" i="2"/>
  <c r="AU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BQ220" i="2"/>
  <c r="BP220" i="2"/>
  <c r="BO220" i="2"/>
  <c r="BN220" i="2"/>
  <c r="BM220" i="2"/>
  <c r="BL220" i="2"/>
  <c r="BK220" i="2"/>
  <c r="BJ220" i="2"/>
  <c r="BI220" i="2"/>
  <c r="BH220" i="2"/>
  <c r="BG220" i="2"/>
  <c r="BF220" i="2"/>
  <c r="BE220" i="2"/>
  <c r="BD220" i="2"/>
  <c r="BC220" i="2"/>
  <c r="BB220" i="2"/>
  <c r="BA220" i="2"/>
  <c r="AZ220" i="2"/>
  <c r="AY220" i="2"/>
  <c r="AX220" i="2"/>
  <c r="AW220" i="2"/>
  <c r="AV220" i="2"/>
  <c r="AU220" i="2"/>
  <c r="AT220"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BQ219" i="2"/>
  <c r="BP219" i="2"/>
  <c r="BO219" i="2"/>
  <c r="BN219" i="2"/>
  <c r="BM219" i="2"/>
  <c r="BL219" i="2"/>
  <c r="BK219" i="2"/>
  <c r="BJ219" i="2"/>
  <c r="BI219" i="2"/>
  <c r="BH219" i="2"/>
  <c r="BG219" i="2"/>
  <c r="BF219" i="2"/>
  <c r="BE219" i="2"/>
  <c r="BD219" i="2"/>
  <c r="BC219" i="2"/>
  <c r="BB219" i="2"/>
  <c r="BA219" i="2"/>
  <c r="AZ219" i="2"/>
  <c r="AY219" i="2"/>
  <c r="AX219" i="2"/>
  <c r="AW219" i="2"/>
  <c r="AV219" i="2"/>
  <c r="AU219" i="2"/>
  <c r="AT219"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BQ218" i="2"/>
  <c r="BP218" i="2"/>
  <c r="BO218" i="2"/>
  <c r="BN218" i="2"/>
  <c r="BM218" i="2"/>
  <c r="BL218" i="2"/>
  <c r="BK218" i="2"/>
  <c r="BJ218" i="2"/>
  <c r="BI218" i="2"/>
  <c r="BH218" i="2"/>
  <c r="BG218" i="2"/>
  <c r="BF218" i="2"/>
  <c r="BE218" i="2"/>
  <c r="BD218" i="2"/>
  <c r="BC218" i="2"/>
  <c r="BB218" i="2"/>
  <c r="BA218" i="2"/>
  <c r="AZ218" i="2"/>
  <c r="AY218" i="2"/>
  <c r="AX218" i="2"/>
  <c r="AW218" i="2"/>
  <c r="AV218" i="2"/>
  <c r="AU218" i="2"/>
  <c r="AT218"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BQ217" i="2"/>
  <c r="BP217" i="2"/>
  <c r="BO217" i="2"/>
  <c r="BN217" i="2"/>
  <c r="BM217" i="2"/>
  <c r="BL217" i="2"/>
  <c r="BK217" i="2"/>
  <c r="BJ217" i="2"/>
  <c r="BI217" i="2"/>
  <c r="BH217" i="2"/>
  <c r="BG217" i="2"/>
  <c r="BF217" i="2"/>
  <c r="BE217" i="2"/>
  <c r="BD217" i="2"/>
  <c r="BC217" i="2"/>
  <c r="BB217" i="2"/>
  <c r="BA217" i="2"/>
  <c r="AZ217" i="2"/>
  <c r="AY217" i="2"/>
  <c r="AX217" i="2"/>
  <c r="AW217" i="2"/>
  <c r="AV217" i="2"/>
  <c r="AU217" i="2"/>
  <c r="AT217"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BQ216" i="2"/>
  <c r="BP216" i="2"/>
  <c r="BO216" i="2"/>
  <c r="BN216" i="2"/>
  <c r="BM216" i="2"/>
  <c r="BL216" i="2"/>
  <c r="BK216" i="2"/>
  <c r="BJ216" i="2"/>
  <c r="BI216" i="2"/>
  <c r="BH216" i="2"/>
  <c r="BG216" i="2"/>
  <c r="BF216" i="2"/>
  <c r="BE216" i="2"/>
  <c r="BD216" i="2"/>
  <c r="BC216" i="2"/>
  <c r="BB216" i="2"/>
  <c r="BA216" i="2"/>
  <c r="AZ216" i="2"/>
  <c r="AY216" i="2"/>
  <c r="AX216" i="2"/>
  <c r="AW216" i="2"/>
  <c r="AV216" i="2"/>
  <c r="AU216" i="2"/>
  <c r="AT216"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BQ215" i="2"/>
  <c r="BP215" i="2"/>
  <c r="BO215" i="2"/>
  <c r="BN215" i="2"/>
  <c r="BM215" i="2"/>
  <c r="BL215" i="2"/>
  <c r="BK215" i="2"/>
  <c r="BJ215" i="2"/>
  <c r="BI215" i="2"/>
  <c r="BH215" i="2"/>
  <c r="BG215" i="2"/>
  <c r="BF215" i="2"/>
  <c r="BE215" i="2"/>
  <c r="BD215" i="2"/>
  <c r="BC215" i="2"/>
  <c r="BB215" i="2"/>
  <c r="BA215" i="2"/>
  <c r="AZ215" i="2"/>
  <c r="AY215" i="2"/>
  <c r="AX215" i="2"/>
  <c r="AW215" i="2"/>
  <c r="AV215" i="2"/>
  <c r="AU215" i="2"/>
  <c r="AT215"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BQ214" i="2"/>
  <c r="BP214" i="2"/>
  <c r="BO214" i="2"/>
  <c r="BN214" i="2"/>
  <c r="BM214" i="2"/>
  <c r="BL214" i="2"/>
  <c r="BK214" i="2"/>
  <c r="BJ214" i="2"/>
  <c r="BI214" i="2"/>
  <c r="BH214" i="2"/>
  <c r="BG214" i="2"/>
  <c r="BF214" i="2"/>
  <c r="BE214" i="2"/>
  <c r="BD214" i="2"/>
  <c r="BC214" i="2"/>
  <c r="BB214" i="2"/>
  <c r="BA214" i="2"/>
  <c r="AZ214" i="2"/>
  <c r="AY214" i="2"/>
  <c r="AX214" i="2"/>
  <c r="AW214" i="2"/>
  <c r="AV214" i="2"/>
  <c r="AU214" i="2"/>
  <c r="AT214"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BQ213" i="2"/>
  <c r="BP213" i="2"/>
  <c r="BO213" i="2"/>
  <c r="BN213" i="2"/>
  <c r="BM213" i="2"/>
  <c r="BL213" i="2"/>
  <c r="BK213" i="2"/>
  <c r="BJ213" i="2"/>
  <c r="BI213" i="2"/>
  <c r="BH213" i="2"/>
  <c r="BG213" i="2"/>
  <c r="BF213" i="2"/>
  <c r="BE213" i="2"/>
  <c r="BD213" i="2"/>
  <c r="BC213" i="2"/>
  <c r="BB213" i="2"/>
  <c r="BA213" i="2"/>
  <c r="AZ213" i="2"/>
  <c r="AY213" i="2"/>
  <c r="AX213" i="2"/>
  <c r="AW213" i="2"/>
  <c r="AV213" i="2"/>
  <c r="AU213" i="2"/>
  <c r="AT213"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BQ212" i="2"/>
  <c r="BP212" i="2"/>
  <c r="BO212" i="2"/>
  <c r="BN212" i="2"/>
  <c r="BM212" i="2"/>
  <c r="BL212" i="2"/>
  <c r="BK212" i="2"/>
  <c r="BJ212" i="2"/>
  <c r="BI212" i="2"/>
  <c r="BH212" i="2"/>
  <c r="BG212" i="2"/>
  <c r="BF212" i="2"/>
  <c r="BE212" i="2"/>
  <c r="BD212" i="2"/>
  <c r="BC212" i="2"/>
  <c r="BB212" i="2"/>
  <c r="BA212" i="2"/>
  <c r="AZ212" i="2"/>
  <c r="AY212" i="2"/>
  <c r="AX212" i="2"/>
  <c r="AW212" i="2"/>
  <c r="AV212" i="2"/>
  <c r="AU212" i="2"/>
  <c r="AT212"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BQ211" i="2"/>
  <c r="BP211" i="2"/>
  <c r="BO211" i="2"/>
  <c r="BN211" i="2"/>
  <c r="BM211" i="2"/>
  <c r="BL211" i="2"/>
  <c r="BK211" i="2"/>
  <c r="BJ211" i="2"/>
  <c r="BI211" i="2"/>
  <c r="BH211" i="2"/>
  <c r="BG211" i="2"/>
  <c r="BF211" i="2"/>
  <c r="BE211" i="2"/>
  <c r="BD211" i="2"/>
  <c r="BC211" i="2"/>
  <c r="BB211" i="2"/>
  <c r="BA211" i="2"/>
  <c r="AZ211" i="2"/>
  <c r="AY211" i="2"/>
  <c r="AX211" i="2"/>
  <c r="AW211" i="2"/>
  <c r="AV211" i="2"/>
  <c r="AU211" i="2"/>
  <c r="AT211"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BQ210" i="2"/>
  <c r="BP210" i="2"/>
  <c r="BO210" i="2"/>
  <c r="BN210" i="2"/>
  <c r="BM210" i="2"/>
  <c r="BL210" i="2"/>
  <c r="BK210" i="2"/>
  <c r="BJ210" i="2"/>
  <c r="BI210" i="2"/>
  <c r="BH210" i="2"/>
  <c r="BG210" i="2"/>
  <c r="BF210" i="2"/>
  <c r="BE210" i="2"/>
  <c r="BD210" i="2"/>
  <c r="BC210" i="2"/>
  <c r="BB210" i="2"/>
  <c r="BA210" i="2"/>
  <c r="AZ210" i="2"/>
  <c r="AY210" i="2"/>
  <c r="AX210" i="2"/>
  <c r="AW210" i="2"/>
  <c r="AV210" i="2"/>
  <c r="AU210" i="2"/>
  <c r="AT210"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BQ209" i="2"/>
  <c r="BP209" i="2"/>
  <c r="BO209" i="2"/>
  <c r="BN209" i="2"/>
  <c r="BM209" i="2"/>
  <c r="BL209" i="2"/>
  <c r="BK209" i="2"/>
  <c r="BJ209" i="2"/>
  <c r="BI209" i="2"/>
  <c r="BH209" i="2"/>
  <c r="BG209" i="2"/>
  <c r="BF209" i="2"/>
  <c r="BE209" i="2"/>
  <c r="BD209" i="2"/>
  <c r="BC209" i="2"/>
  <c r="BB209" i="2"/>
  <c r="BA209" i="2"/>
  <c r="AZ209" i="2"/>
  <c r="AY209" i="2"/>
  <c r="AX209" i="2"/>
  <c r="AW209" i="2"/>
  <c r="AV209" i="2"/>
  <c r="AU209" i="2"/>
  <c r="AT209"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BQ208" i="2"/>
  <c r="BP208" i="2"/>
  <c r="BO208" i="2"/>
  <c r="BN208" i="2"/>
  <c r="BM208" i="2"/>
  <c r="BL208" i="2"/>
  <c r="BK208" i="2"/>
  <c r="BJ208" i="2"/>
  <c r="BI208" i="2"/>
  <c r="BH208" i="2"/>
  <c r="BG208" i="2"/>
  <c r="BF208" i="2"/>
  <c r="BE208" i="2"/>
  <c r="BD208" i="2"/>
  <c r="BC208" i="2"/>
  <c r="BB208" i="2"/>
  <c r="BA208" i="2"/>
  <c r="AZ208" i="2"/>
  <c r="AY208" i="2"/>
  <c r="AX208" i="2"/>
  <c r="AW208" i="2"/>
  <c r="AV208" i="2"/>
  <c r="AU208" i="2"/>
  <c r="AT208"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BQ207" i="2"/>
  <c r="BP207" i="2"/>
  <c r="BO207" i="2"/>
  <c r="BN207" i="2"/>
  <c r="BM207" i="2"/>
  <c r="BL207" i="2"/>
  <c r="BK207" i="2"/>
  <c r="BJ207" i="2"/>
  <c r="BI207" i="2"/>
  <c r="BH207" i="2"/>
  <c r="BG207" i="2"/>
  <c r="BF207" i="2"/>
  <c r="BE207" i="2"/>
  <c r="BD207" i="2"/>
  <c r="BC207" i="2"/>
  <c r="BB207" i="2"/>
  <c r="BA207" i="2"/>
  <c r="AZ207"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BQ206" i="2"/>
  <c r="BP206" i="2"/>
  <c r="BO206" i="2"/>
  <c r="BN206" i="2"/>
  <c r="BM206" i="2"/>
  <c r="BL206" i="2"/>
  <c r="BK206" i="2"/>
  <c r="BJ206" i="2"/>
  <c r="BI206" i="2"/>
  <c r="BH206" i="2"/>
  <c r="BG206" i="2"/>
  <c r="BF206" i="2"/>
  <c r="BE206" i="2"/>
  <c r="BD206" i="2"/>
  <c r="BC206" i="2"/>
  <c r="BB206" i="2"/>
  <c r="BA206" i="2"/>
  <c r="AZ206"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BQ205" i="2"/>
  <c r="BP205" i="2"/>
  <c r="BO205" i="2"/>
  <c r="BN205" i="2"/>
  <c r="BM205" i="2"/>
  <c r="BL205" i="2"/>
  <c r="BK205" i="2"/>
  <c r="BJ205" i="2"/>
  <c r="BI205" i="2"/>
  <c r="BH205" i="2"/>
  <c r="BG205" i="2"/>
  <c r="BF205" i="2"/>
  <c r="BE205" i="2"/>
  <c r="BD205" i="2"/>
  <c r="BC205" i="2"/>
  <c r="BB205" i="2"/>
  <c r="BA205" i="2"/>
  <c r="AZ205" i="2"/>
  <c r="AY205" i="2"/>
  <c r="AX205" i="2"/>
  <c r="AW205" i="2"/>
  <c r="AV205" i="2"/>
  <c r="AU205" i="2"/>
  <c r="AT205"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BQ204" i="2"/>
  <c r="BP204" i="2"/>
  <c r="BO204" i="2"/>
  <c r="BN204" i="2"/>
  <c r="BM204" i="2"/>
  <c r="BL204" i="2"/>
  <c r="BK204" i="2"/>
  <c r="BJ204" i="2"/>
  <c r="BI204" i="2"/>
  <c r="BH204" i="2"/>
  <c r="BG204" i="2"/>
  <c r="BF204" i="2"/>
  <c r="BE204" i="2"/>
  <c r="BD204" i="2"/>
  <c r="BC204" i="2"/>
  <c r="BB204" i="2"/>
  <c r="BA204" i="2"/>
  <c r="AZ204" i="2"/>
  <c r="AY204" i="2"/>
  <c r="AX204" i="2"/>
  <c r="AW204" i="2"/>
  <c r="AV204" i="2"/>
  <c r="AU204" i="2"/>
  <c r="AT204"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BQ203" i="2"/>
  <c r="BP203" i="2"/>
  <c r="BO203" i="2"/>
  <c r="BN203" i="2"/>
  <c r="BM203" i="2"/>
  <c r="BL203" i="2"/>
  <c r="BK203" i="2"/>
  <c r="BJ203" i="2"/>
  <c r="BI203" i="2"/>
  <c r="BH203" i="2"/>
  <c r="BG203" i="2"/>
  <c r="BF203" i="2"/>
  <c r="BE203" i="2"/>
  <c r="BD203" i="2"/>
  <c r="BC203" i="2"/>
  <c r="BB203" i="2"/>
  <c r="BA203" i="2"/>
  <c r="AZ203" i="2"/>
  <c r="AY203" i="2"/>
  <c r="AX203" i="2"/>
  <c r="AW203" i="2"/>
  <c r="AV203" i="2"/>
  <c r="AU203" i="2"/>
  <c r="AT203"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BQ202" i="2"/>
  <c r="BP202" i="2"/>
  <c r="BO202" i="2"/>
  <c r="BN202" i="2"/>
  <c r="BM202" i="2"/>
  <c r="BL202" i="2"/>
  <c r="BK202" i="2"/>
  <c r="BJ202" i="2"/>
  <c r="BI202" i="2"/>
  <c r="BH202" i="2"/>
  <c r="BG202" i="2"/>
  <c r="BF202" i="2"/>
  <c r="BE202" i="2"/>
  <c r="BD202" i="2"/>
  <c r="BC202" i="2"/>
  <c r="BB202" i="2"/>
  <c r="BA202" i="2"/>
  <c r="AZ202"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BQ201" i="2"/>
  <c r="BP201" i="2"/>
  <c r="BO201" i="2"/>
  <c r="BN201" i="2"/>
  <c r="BM201" i="2"/>
  <c r="BL201" i="2"/>
  <c r="BK201" i="2"/>
  <c r="BJ201" i="2"/>
  <c r="BI201" i="2"/>
  <c r="BH201" i="2"/>
  <c r="BG201" i="2"/>
  <c r="BF201" i="2"/>
  <c r="BE201" i="2"/>
  <c r="BD201" i="2"/>
  <c r="BC201" i="2"/>
  <c r="BB201" i="2"/>
  <c r="BA201" i="2"/>
  <c r="AZ201"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BQ200" i="2"/>
  <c r="BP200" i="2"/>
  <c r="BO200" i="2"/>
  <c r="BN200" i="2"/>
  <c r="BM200" i="2"/>
  <c r="BL200" i="2"/>
  <c r="BK200" i="2"/>
  <c r="BJ200" i="2"/>
  <c r="BI200" i="2"/>
  <c r="BH200" i="2"/>
  <c r="BG200" i="2"/>
  <c r="BF200" i="2"/>
  <c r="BE200" i="2"/>
  <c r="BD200" i="2"/>
  <c r="BC200" i="2"/>
  <c r="BB200" i="2"/>
  <c r="BA200" i="2"/>
  <c r="AZ200"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BQ199" i="2"/>
  <c r="BP199" i="2"/>
  <c r="BO199" i="2"/>
  <c r="BN199" i="2"/>
  <c r="BM199" i="2"/>
  <c r="BL199" i="2"/>
  <c r="BK199" i="2"/>
  <c r="BJ199" i="2"/>
  <c r="BI199" i="2"/>
  <c r="BH199" i="2"/>
  <c r="BG199" i="2"/>
  <c r="BF199" i="2"/>
  <c r="BE199" i="2"/>
  <c r="BD199" i="2"/>
  <c r="BC199" i="2"/>
  <c r="BB199" i="2"/>
  <c r="BA199" i="2"/>
  <c r="AZ199" i="2"/>
  <c r="AY199" i="2"/>
  <c r="AX199" i="2"/>
  <c r="AW199" i="2"/>
  <c r="AV199" i="2"/>
  <c r="AU199" i="2"/>
  <c r="AT199"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BQ198" i="2"/>
  <c r="BP198" i="2"/>
  <c r="BO198" i="2"/>
  <c r="BN198" i="2"/>
  <c r="BM198" i="2"/>
  <c r="BL198" i="2"/>
  <c r="BK198" i="2"/>
  <c r="BJ198" i="2"/>
  <c r="BI198" i="2"/>
  <c r="BH198" i="2"/>
  <c r="BG198" i="2"/>
  <c r="BF198" i="2"/>
  <c r="BE198" i="2"/>
  <c r="BD198" i="2"/>
  <c r="BC198" i="2"/>
  <c r="BB198" i="2"/>
  <c r="BA198" i="2"/>
  <c r="AZ198" i="2"/>
  <c r="AY198" i="2"/>
  <c r="AX198" i="2"/>
  <c r="AW198" i="2"/>
  <c r="AV198" i="2"/>
  <c r="AU198" i="2"/>
  <c r="AT198"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BQ197" i="2"/>
  <c r="BP197" i="2"/>
  <c r="BO197" i="2"/>
  <c r="BN197" i="2"/>
  <c r="BM197" i="2"/>
  <c r="BL197" i="2"/>
  <c r="BK197" i="2"/>
  <c r="BJ197" i="2"/>
  <c r="BI197" i="2"/>
  <c r="BH197" i="2"/>
  <c r="BG197" i="2"/>
  <c r="BF197" i="2"/>
  <c r="BE197" i="2"/>
  <c r="BD197" i="2"/>
  <c r="BC197" i="2"/>
  <c r="BB197" i="2"/>
  <c r="BA197" i="2"/>
  <c r="AZ197" i="2"/>
  <c r="AY197" i="2"/>
  <c r="AX197" i="2"/>
  <c r="AW197" i="2"/>
  <c r="AV197" i="2"/>
  <c r="AU197" i="2"/>
  <c r="AT197" i="2"/>
  <c r="AS197" i="2"/>
  <c r="AR197" i="2"/>
  <c r="AQ197" i="2"/>
  <c r="AP197" i="2"/>
  <c r="AO197" i="2"/>
  <c r="AN197" i="2"/>
  <c r="AM197" i="2"/>
  <c r="AL197" i="2"/>
  <c r="AK197" i="2"/>
  <c r="AJ197"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BQ196" i="2"/>
  <c r="BP196" i="2"/>
  <c r="BO196" i="2"/>
  <c r="BN196" i="2"/>
  <c r="BM196" i="2"/>
  <c r="BL196" i="2"/>
  <c r="BK196" i="2"/>
  <c r="BJ196" i="2"/>
  <c r="BI196" i="2"/>
  <c r="BH196" i="2"/>
  <c r="BG196" i="2"/>
  <c r="BF196" i="2"/>
  <c r="BE196" i="2"/>
  <c r="BD196" i="2"/>
  <c r="BC196" i="2"/>
  <c r="BB196" i="2"/>
  <c r="BA196" i="2"/>
  <c r="AZ196" i="2"/>
  <c r="AY196" i="2"/>
  <c r="AX196" i="2"/>
  <c r="AW196" i="2"/>
  <c r="AV196" i="2"/>
  <c r="AU196" i="2"/>
  <c r="AT196" i="2"/>
  <c r="AS196" i="2"/>
  <c r="AR196" i="2"/>
  <c r="AQ196" i="2"/>
  <c r="AP196" i="2"/>
  <c r="AO196" i="2"/>
  <c r="AN196" i="2"/>
  <c r="AM196" i="2"/>
  <c r="AL196" i="2"/>
  <c r="AK196" i="2"/>
  <c r="AJ196"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BQ195" i="2"/>
  <c r="BP195" i="2"/>
  <c r="BO195" i="2"/>
  <c r="BN195" i="2"/>
  <c r="BM195" i="2"/>
  <c r="BL195" i="2"/>
  <c r="BK195" i="2"/>
  <c r="BJ195" i="2"/>
  <c r="BI195" i="2"/>
  <c r="BH195" i="2"/>
  <c r="BG195" i="2"/>
  <c r="BF195" i="2"/>
  <c r="BE195" i="2"/>
  <c r="BD195" i="2"/>
  <c r="BC195" i="2"/>
  <c r="BB195" i="2"/>
  <c r="BA195" i="2"/>
  <c r="AZ195" i="2"/>
  <c r="AY195" i="2"/>
  <c r="AX195" i="2"/>
  <c r="AW195" i="2"/>
  <c r="AV195" i="2"/>
  <c r="AU195" i="2"/>
  <c r="AT195" i="2"/>
  <c r="AS195" i="2"/>
  <c r="AR195" i="2"/>
  <c r="AQ195" i="2"/>
  <c r="AP195" i="2"/>
  <c r="AO195" i="2"/>
  <c r="AN195" i="2"/>
  <c r="AM195" i="2"/>
  <c r="AL195" i="2"/>
  <c r="AK195" i="2"/>
  <c r="AJ195"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BQ194" i="2"/>
  <c r="BP194" i="2"/>
  <c r="BO194" i="2"/>
  <c r="BN194" i="2"/>
  <c r="BM194" i="2"/>
  <c r="BL194" i="2"/>
  <c r="BK194" i="2"/>
  <c r="BJ194" i="2"/>
  <c r="BI194" i="2"/>
  <c r="BH194" i="2"/>
  <c r="BG194" i="2"/>
  <c r="BF194" i="2"/>
  <c r="BE194" i="2"/>
  <c r="BD194" i="2"/>
  <c r="BC194" i="2"/>
  <c r="BB194" i="2"/>
  <c r="BA194" i="2"/>
  <c r="AZ194"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BQ193" i="2"/>
  <c r="BP193" i="2"/>
  <c r="BO193" i="2"/>
  <c r="BN193" i="2"/>
  <c r="BM193" i="2"/>
  <c r="BL193" i="2"/>
  <c r="BK193" i="2"/>
  <c r="BJ193" i="2"/>
  <c r="BI193" i="2"/>
  <c r="BH193" i="2"/>
  <c r="BG193" i="2"/>
  <c r="BF193" i="2"/>
  <c r="BE193" i="2"/>
  <c r="BD193" i="2"/>
  <c r="BC193" i="2"/>
  <c r="BB193" i="2"/>
  <c r="BA193" i="2"/>
  <c r="AZ193"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BQ192" i="2"/>
  <c r="BP192" i="2"/>
  <c r="BO192" i="2"/>
  <c r="BN192" i="2"/>
  <c r="BM192" i="2"/>
  <c r="BL192" i="2"/>
  <c r="BK192" i="2"/>
  <c r="BJ192" i="2"/>
  <c r="BI192" i="2"/>
  <c r="BH192" i="2"/>
  <c r="BG192" i="2"/>
  <c r="BF192" i="2"/>
  <c r="BE192" i="2"/>
  <c r="BD192" i="2"/>
  <c r="BC192" i="2"/>
  <c r="BB192" i="2"/>
  <c r="BA192" i="2"/>
  <c r="AZ192"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BQ191" i="2"/>
  <c r="BP191" i="2"/>
  <c r="BO191" i="2"/>
  <c r="BN191" i="2"/>
  <c r="BM191" i="2"/>
  <c r="BL191" i="2"/>
  <c r="BK191" i="2"/>
  <c r="BJ191" i="2"/>
  <c r="BI191" i="2"/>
  <c r="BH191" i="2"/>
  <c r="BG191" i="2"/>
  <c r="BF191" i="2"/>
  <c r="BE191" i="2"/>
  <c r="BD191" i="2"/>
  <c r="BC191" i="2"/>
  <c r="BB191" i="2"/>
  <c r="BA191" i="2"/>
  <c r="AZ191"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BQ190" i="2"/>
  <c r="BP190" i="2"/>
  <c r="BO190" i="2"/>
  <c r="BN190" i="2"/>
  <c r="BM190" i="2"/>
  <c r="BL190" i="2"/>
  <c r="BK190" i="2"/>
  <c r="BJ190" i="2"/>
  <c r="BI190" i="2"/>
  <c r="BH190" i="2"/>
  <c r="BG190" i="2"/>
  <c r="BF190" i="2"/>
  <c r="BE190" i="2"/>
  <c r="BD190" i="2"/>
  <c r="BC190" i="2"/>
  <c r="BB190" i="2"/>
  <c r="BA190" i="2"/>
  <c r="AZ190"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BQ189" i="2"/>
  <c r="BP189" i="2"/>
  <c r="BO189" i="2"/>
  <c r="BN189" i="2"/>
  <c r="BM189" i="2"/>
  <c r="BL189" i="2"/>
  <c r="BK189" i="2"/>
  <c r="BJ189" i="2"/>
  <c r="BI189" i="2"/>
  <c r="BH189" i="2"/>
  <c r="BG189" i="2"/>
  <c r="BF189" i="2"/>
  <c r="BE189" i="2"/>
  <c r="BD189" i="2"/>
  <c r="BC189" i="2"/>
  <c r="BB189" i="2"/>
  <c r="BA189" i="2"/>
  <c r="AZ189"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BQ188" i="2"/>
  <c r="BP188" i="2"/>
  <c r="BO188" i="2"/>
  <c r="BN188" i="2"/>
  <c r="BM188" i="2"/>
  <c r="BL188" i="2"/>
  <c r="BK188" i="2"/>
  <c r="BJ188" i="2"/>
  <c r="BI188" i="2"/>
  <c r="BH188" i="2"/>
  <c r="BG188" i="2"/>
  <c r="BF188" i="2"/>
  <c r="BE188" i="2"/>
  <c r="BD188" i="2"/>
  <c r="BC188" i="2"/>
  <c r="BB188" i="2"/>
  <c r="BA188" i="2"/>
  <c r="AZ188"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BQ187" i="2"/>
  <c r="BP187" i="2"/>
  <c r="BO187" i="2"/>
  <c r="BN187" i="2"/>
  <c r="BM187" i="2"/>
  <c r="BL187" i="2"/>
  <c r="BK187" i="2"/>
  <c r="BJ187" i="2"/>
  <c r="BI187" i="2"/>
  <c r="BH187" i="2"/>
  <c r="BG187" i="2"/>
  <c r="BF187" i="2"/>
  <c r="BE187" i="2"/>
  <c r="BD187" i="2"/>
  <c r="BC187" i="2"/>
  <c r="BB187" i="2"/>
  <c r="BA187" i="2"/>
  <c r="AZ187"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BQ186" i="2"/>
  <c r="BP186" i="2"/>
  <c r="BO186" i="2"/>
  <c r="BN186" i="2"/>
  <c r="BM186" i="2"/>
  <c r="BL186" i="2"/>
  <c r="BK186" i="2"/>
  <c r="BJ186" i="2"/>
  <c r="BI186" i="2"/>
  <c r="BH186" i="2"/>
  <c r="BG186" i="2"/>
  <c r="BF186" i="2"/>
  <c r="BE186" i="2"/>
  <c r="BD186" i="2"/>
  <c r="BC186"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BQ185" i="2"/>
  <c r="BP185" i="2"/>
  <c r="BO185" i="2"/>
  <c r="BN185" i="2"/>
  <c r="BM185" i="2"/>
  <c r="BL185" i="2"/>
  <c r="BK185" i="2"/>
  <c r="BJ185" i="2"/>
  <c r="BI185" i="2"/>
  <c r="BH185" i="2"/>
  <c r="BG185" i="2"/>
  <c r="BF185" i="2"/>
  <c r="BE185" i="2"/>
  <c r="BD185" i="2"/>
  <c r="BC185" i="2"/>
  <c r="BB185" i="2"/>
  <c r="BA185" i="2"/>
  <c r="AZ185"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BQ184" i="2"/>
  <c r="BP184" i="2"/>
  <c r="BO184" i="2"/>
  <c r="BN184" i="2"/>
  <c r="BM184" i="2"/>
  <c r="BL184" i="2"/>
  <c r="BK184" i="2"/>
  <c r="BJ184" i="2"/>
  <c r="BI184" i="2"/>
  <c r="BH184" i="2"/>
  <c r="BG184" i="2"/>
  <c r="BF184" i="2"/>
  <c r="BE184" i="2"/>
  <c r="BD184" i="2"/>
  <c r="BC184" i="2"/>
  <c r="BB184" i="2"/>
  <c r="BA184" i="2"/>
  <c r="AZ184"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BQ183" i="2"/>
  <c r="BP183" i="2"/>
  <c r="BO183" i="2"/>
  <c r="BN183" i="2"/>
  <c r="BM183" i="2"/>
  <c r="BL183" i="2"/>
  <c r="BK183" i="2"/>
  <c r="BJ183" i="2"/>
  <c r="BI183" i="2"/>
  <c r="BH183" i="2"/>
  <c r="BG183" i="2"/>
  <c r="BF183" i="2"/>
  <c r="BE183" i="2"/>
  <c r="BD183" i="2"/>
  <c r="BC183" i="2"/>
  <c r="BB183" i="2"/>
  <c r="BA183" i="2"/>
  <c r="AZ183"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BQ182" i="2"/>
  <c r="BP182" i="2"/>
  <c r="BO182" i="2"/>
  <c r="BN182" i="2"/>
  <c r="BM182" i="2"/>
  <c r="BL182" i="2"/>
  <c r="BK182" i="2"/>
  <c r="BJ182" i="2"/>
  <c r="BI182" i="2"/>
  <c r="BH182" i="2"/>
  <c r="BG182" i="2"/>
  <c r="BF182" i="2"/>
  <c r="BE182" i="2"/>
  <c r="BD182" i="2"/>
  <c r="BC182" i="2"/>
  <c r="BB182" i="2"/>
  <c r="BA182" i="2"/>
  <c r="AZ182"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BQ181" i="2"/>
  <c r="BP181" i="2"/>
  <c r="BO181" i="2"/>
  <c r="BN181" i="2"/>
  <c r="BM181" i="2"/>
  <c r="BL181" i="2"/>
  <c r="BK181" i="2"/>
  <c r="BJ181" i="2"/>
  <c r="BI181" i="2"/>
  <c r="BH181" i="2"/>
  <c r="BG181" i="2"/>
  <c r="BF181" i="2"/>
  <c r="BE181" i="2"/>
  <c r="BD181" i="2"/>
  <c r="BC181" i="2"/>
  <c r="BB181" i="2"/>
  <c r="BA181" i="2"/>
  <c r="AZ181"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BQ180" i="2"/>
  <c r="BP180" i="2"/>
  <c r="BO180" i="2"/>
  <c r="BN180" i="2"/>
  <c r="BM180" i="2"/>
  <c r="BL180" i="2"/>
  <c r="BK180" i="2"/>
  <c r="BJ180" i="2"/>
  <c r="BI180" i="2"/>
  <c r="BH180" i="2"/>
  <c r="BG180" i="2"/>
  <c r="BF180" i="2"/>
  <c r="BE180" i="2"/>
  <c r="BD180" i="2"/>
  <c r="BC180" i="2"/>
  <c r="BB180" i="2"/>
  <c r="BA180" i="2"/>
  <c r="AZ180"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BQ179" i="2"/>
  <c r="BP179" i="2"/>
  <c r="BO179" i="2"/>
  <c r="BN179" i="2"/>
  <c r="BM179" i="2"/>
  <c r="BL179" i="2"/>
  <c r="BK179" i="2"/>
  <c r="BJ179" i="2"/>
  <c r="BI179" i="2"/>
  <c r="BH179" i="2"/>
  <c r="BG179" i="2"/>
  <c r="BF179" i="2"/>
  <c r="BE179" i="2"/>
  <c r="BD179" i="2"/>
  <c r="BC179" i="2"/>
  <c r="BB179" i="2"/>
  <c r="BA179" i="2"/>
  <c r="AZ179"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BQ178" i="2"/>
  <c r="BP178" i="2"/>
  <c r="BO178" i="2"/>
  <c r="BN178" i="2"/>
  <c r="BM178" i="2"/>
  <c r="BL178" i="2"/>
  <c r="BK178" i="2"/>
  <c r="BJ178" i="2"/>
  <c r="BI178" i="2"/>
  <c r="BH178" i="2"/>
  <c r="BG178" i="2"/>
  <c r="BF178" i="2"/>
  <c r="BE178" i="2"/>
  <c r="BD178" i="2"/>
  <c r="BC178" i="2"/>
  <c r="BB178" i="2"/>
  <c r="BA178" i="2"/>
  <c r="AZ178"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BQ177" i="2"/>
  <c r="BP177" i="2"/>
  <c r="BO177" i="2"/>
  <c r="BN177" i="2"/>
  <c r="BM177" i="2"/>
  <c r="BL177" i="2"/>
  <c r="BK177" i="2"/>
  <c r="BJ177" i="2"/>
  <c r="BI177" i="2"/>
  <c r="BH177" i="2"/>
  <c r="BG177" i="2"/>
  <c r="BF177" i="2"/>
  <c r="BE177" i="2"/>
  <c r="BD177" i="2"/>
  <c r="BC177" i="2"/>
  <c r="BB177" i="2"/>
  <c r="BA177" i="2"/>
  <c r="AZ177"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BQ176" i="2"/>
  <c r="BP176" i="2"/>
  <c r="BO176" i="2"/>
  <c r="BN176" i="2"/>
  <c r="BM176" i="2"/>
  <c r="BL176" i="2"/>
  <c r="BK176" i="2"/>
  <c r="BJ176" i="2"/>
  <c r="BI176" i="2"/>
  <c r="BH176" i="2"/>
  <c r="BG176" i="2"/>
  <c r="BF176" i="2"/>
  <c r="BE176" i="2"/>
  <c r="BD176" i="2"/>
  <c r="BC176" i="2"/>
  <c r="BB176" i="2"/>
  <c r="BA176" i="2"/>
  <c r="AZ176"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BQ175" i="2"/>
  <c r="BP175" i="2"/>
  <c r="BO175" i="2"/>
  <c r="BN175" i="2"/>
  <c r="BM175" i="2"/>
  <c r="BL175" i="2"/>
  <c r="BK175" i="2"/>
  <c r="BJ175" i="2"/>
  <c r="BI175" i="2"/>
  <c r="BH175" i="2"/>
  <c r="BG175" i="2"/>
  <c r="BF175" i="2"/>
  <c r="BE175" i="2"/>
  <c r="BD175" i="2"/>
  <c r="BC175" i="2"/>
  <c r="BB175" i="2"/>
  <c r="BA175" i="2"/>
  <c r="AZ175"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BQ174" i="2"/>
  <c r="BP174" i="2"/>
  <c r="BO174" i="2"/>
  <c r="BN174" i="2"/>
  <c r="BM174" i="2"/>
  <c r="BL174" i="2"/>
  <c r="BK174" i="2"/>
  <c r="BJ174" i="2"/>
  <c r="BI174" i="2"/>
  <c r="BH174" i="2"/>
  <c r="BG174" i="2"/>
  <c r="BF174" i="2"/>
  <c r="BE174" i="2"/>
  <c r="BD174" i="2"/>
  <c r="BC174" i="2"/>
  <c r="BB174" i="2"/>
  <c r="BA174" i="2"/>
  <c r="AZ174"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BQ173" i="2"/>
  <c r="BP173" i="2"/>
  <c r="BO173" i="2"/>
  <c r="BN173" i="2"/>
  <c r="BM173" i="2"/>
  <c r="BL173" i="2"/>
  <c r="BK173" i="2"/>
  <c r="BJ173" i="2"/>
  <c r="BI173" i="2"/>
  <c r="BH173" i="2"/>
  <c r="BG173" i="2"/>
  <c r="BF173" i="2"/>
  <c r="BE173" i="2"/>
  <c r="BD173" i="2"/>
  <c r="BC173" i="2"/>
  <c r="BB173" i="2"/>
  <c r="BA173" i="2"/>
  <c r="AZ173"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BQ172" i="2"/>
  <c r="BP172" i="2"/>
  <c r="BO172" i="2"/>
  <c r="BN172" i="2"/>
  <c r="BM172" i="2"/>
  <c r="BL172" i="2"/>
  <c r="BK172" i="2"/>
  <c r="BJ172" i="2"/>
  <c r="BI172" i="2"/>
  <c r="BH172" i="2"/>
  <c r="BG172" i="2"/>
  <c r="BF172" i="2"/>
  <c r="BE172" i="2"/>
  <c r="BD172" i="2"/>
  <c r="BC172" i="2"/>
  <c r="BB172" i="2"/>
  <c r="BA172" i="2"/>
  <c r="AZ172"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BQ171" i="2"/>
  <c r="BP171" i="2"/>
  <c r="BO171" i="2"/>
  <c r="BN171" i="2"/>
  <c r="BM171" i="2"/>
  <c r="BL171" i="2"/>
  <c r="BK171" i="2"/>
  <c r="BJ171" i="2"/>
  <c r="BI171" i="2"/>
  <c r="BH171" i="2"/>
  <c r="BG171" i="2"/>
  <c r="BF171" i="2"/>
  <c r="BE171" i="2"/>
  <c r="BD171" i="2"/>
  <c r="BC171" i="2"/>
  <c r="BB171" i="2"/>
  <c r="BA171" i="2"/>
  <c r="AZ171"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BQ170" i="2"/>
  <c r="BP170" i="2"/>
  <c r="BO170" i="2"/>
  <c r="BN170" i="2"/>
  <c r="BM170" i="2"/>
  <c r="BL170" i="2"/>
  <c r="BK170" i="2"/>
  <c r="BJ170" i="2"/>
  <c r="BI170" i="2"/>
  <c r="BH170" i="2"/>
  <c r="BG170" i="2"/>
  <c r="BF170" i="2"/>
  <c r="BE170" i="2"/>
  <c r="BD170" i="2"/>
  <c r="BC170" i="2"/>
  <c r="BB170" i="2"/>
  <c r="BA170" i="2"/>
  <c r="AZ170"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BQ169" i="2"/>
  <c r="BP169" i="2"/>
  <c r="BO169" i="2"/>
  <c r="BN169" i="2"/>
  <c r="BM169" i="2"/>
  <c r="BL169" i="2"/>
  <c r="BK169" i="2"/>
  <c r="BJ169" i="2"/>
  <c r="BI169" i="2"/>
  <c r="BH169" i="2"/>
  <c r="BG169" i="2"/>
  <c r="BF169" i="2"/>
  <c r="BE169" i="2"/>
  <c r="BD169" i="2"/>
  <c r="BC169" i="2"/>
  <c r="BB169" i="2"/>
  <c r="BA169" i="2"/>
  <c r="AZ169"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BQ168" i="2"/>
  <c r="BP168" i="2"/>
  <c r="BO168" i="2"/>
  <c r="BN168" i="2"/>
  <c r="BM168" i="2"/>
  <c r="BL168" i="2"/>
  <c r="BK168" i="2"/>
  <c r="BJ168" i="2"/>
  <c r="BI168" i="2"/>
  <c r="BH168" i="2"/>
  <c r="BG168" i="2"/>
  <c r="BF168" i="2"/>
  <c r="BE168" i="2"/>
  <c r="BD168" i="2"/>
  <c r="BC168" i="2"/>
  <c r="BB168" i="2"/>
  <c r="BA168" i="2"/>
  <c r="AZ168"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BQ167" i="2"/>
  <c r="BP167" i="2"/>
  <c r="BO167" i="2"/>
  <c r="BN167" i="2"/>
  <c r="BM167" i="2"/>
  <c r="BL167" i="2"/>
  <c r="BK167" i="2"/>
  <c r="BJ167" i="2"/>
  <c r="BI167" i="2"/>
  <c r="BH167" i="2"/>
  <c r="BG167" i="2"/>
  <c r="BF167" i="2"/>
  <c r="BE167" i="2"/>
  <c r="BD167" i="2"/>
  <c r="BC167" i="2"/>
  <c r="BB167" i="2"/>
  <c r="BA167" i="2"/>
  <c r="AZ167"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BQ166" i="2"/>
  <c r="BP166" i="2"/>
  <c r="BO166" i="2"/>
  <c r="BN166" i="2"/>
  <c r="BM166" i="2"/>
  <c r="BL166" i="2"/>
  <c r="BK166" i="2"/>
  <c r="BJ166" i="2"/>
  <c r="BI166" i="2"/>
  <c r="BH166" i="2"/>
  <c r="BG166" i="2"/>
  <c r="BF166" i="2"/>
  <c r="BE166" i="2"/>
  <c r="BD166" i="2"/>
  <c r="BC166" i="2"/>
  <c r="BB166" i="2"/>
  <c r="BA166" i="2"/>
  <c r="AZ166"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BQ165" i="2"/>
  <c r="BP165" i="2"/>
  <c r="BO165" i="2"/>
  <c r="BN165" i="2"/>
  <c r="BM165" i="2"/>
  <c r="BL165" i="2"/>
  <c r="BK165" i="2"/>
  <c r="BJ165" i="2"/>
  <c r="BI165" i="2"/>
  <c r="BH165" i="2"/>
  <c r="BG165" i="2"/>
  <c r="BF165" i="2"/>
  <c r="BE165" i="2"/>
  <c r="BD165" i="2"/>
  <c r="BC165" i="2"/>
  <c r="BB165" i="2"/>
  <c r="BA165" i="2"/>
  <c r="AZ165"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BQ164" i="2"/>
  <c r="BP164" i="2"/>
  <c r="BO164" i="2"/>
  <c r="BN164" i="2"/>
  <c r="BM164" i="2"/>
  <c r="BL164" i="2"/>
  <c r="BK164" i="2"/>
  <c r="BJ164" i="2"/>
  <c r="BI164" i="2"/>
  <c r="BH164" i="2"/>
  <c r="BG164" i="2"/>
  <c r="BF164" i="2"/>
  <c r="BE164" i="2"/>
  <c r="BD164" i="2"/>
  <c r="BC164" i="2"/>
  <c r="BB164" i="2"/>
  <c r="BA164" i="2"/>
  <c r="AZ164"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BQ163" i="2"/>
  <c r="BP163" i="2"/>
  <c r="BO163" i="2"/>
  <c r="BN163" i="2"/>
  <c r="BM163" i="2"/>
  <c r="BL163" i="2"/>
  <c r="BK163" i="2"/>
  <c r="BJ163" i="2"/>
  <c r="BI163" i="2"/>
  <c r="BH163" i="2"/>
  <c r="BG163" i="2"/>
  <c r="BF163" i="2"/>
  <c r="BE163" i="2"/>
  <c r="BD163" i="2"/>
  <c r="BC163" i="2"/>
  <c r="BB163" i="2"/>
  <c r="BA163" i="2"/>
  <c r="AZ163"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BQ162" i="2"/>
  <c r="BP162" i="2"/>
  <c r="BO162" i="2"/>
  <c r="BN162" i="2"/>
  <c r="BM162" i="2"/>
  <c r="BL162" i="2"/>
  <c r="BK162" i="2"/>
  <c r="BJ162" i="2"/>
  <c r="BI162" i="2"/>
  <c r="BH162" i="2"/>
  <c r="BG162" i="2"/>
  <c r="BF162" i="2"/>
  <c r="BE162" i="2"/>
  <c r="BD162" i="2"/>
  <c r="BC162" i="2"/>
  <c r="BB162" i="2"/>
  <c r="BA162" i="2"/>
  <c r="AZ162"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BQ161" i="2"/>
  <c r="BP161" i="2"/>
  <c r="BO161" i="2"/>
  <c r="BN161" i="2"/>
  <c r="BM161" i="2"/>
  <c r="BL161" i="2"/>
  <c r="BK161" i="2"/>
  <c r="BJ161" i="2"/>
  <c r="BI161" i="2"/>
  <c r="BH161" i="2"/>
  <c r="BG161" i="2"/>
  <c r="BF161" i="2"/>
  <c r="BE161" i="2"/>
  <c r="BD161" i="2"/>
  <c r="BC161" i="2"/>
  <c r="BB161" i="2"/>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BQ160" i="2"/>
  <c r="BP160" i="2"/>
  <c r="BO160" i="2"/>
  <c r="BN160" i="2"/>
  <c r="BM160" i="2"/>
  <c r="BL160" i="2"/>
  <c r="BK160" i="2"/>
  <c r="BJ160" i="2"/>
  <c r="BI160" i="2"/>
  <c r="BH160" i="2"/>
  <c r="BG160" i="2"/>
  <c r="BF160" i="2"/>
  <c r="BE160" i="2"/>
  <c r="BD160" i="2"/>
  <c r="BC160" i="2"/>
  <c r="BB160" i="2"/>
  <c r="BA160" i="2"/>
  <c r="AZ160"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BQ159" i="2"/>
  <c r="BP159" i="2"/>
  <c r="BO159" i="2"/>
  <c r="BN159" i="2"/>
  <c r="BM159" i="2"/>
  <c r="BL159" i="2"/>
  <c r="BK159" i="2"/>
  <c r="BJ159" i="2"/>
  <c r="BI159" i="2"/>
  <c r="BH159" i="2"/>
  <c r="BG159" i="2"/>
  <c r="BF159" i="2"/>
  <c r="BE159" i="2"/>
  <c r="BD159" i="2"/>
  <c r="BC159" i="2"/>
  <c r="BB159" i="2"/>
  <c r="BA159" i="2"/>
  <c r="AZ159"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BQ158" i="2"/>
  <c r="BP158" i="2"/>
  <c r="BO158" i="2"/>
  <c r="BN158" i="2"/>
  <c r="BM158" i="2"/>
  <c r="BL158" i="2"/>
  <c r="BK158" i="2"/>
  <c r="BJ158" i="2"/>
  <c r="BI158" i="2"/>
  <c r="BH158" i="2"/>
  <c r="BG158" i="2"/>
  <c r="BF158" i="2"/>
  <c r="BE158" i="2"/>
  <c r="BD158" i="2"/>
  <c r="BC158" i="2"/>
  <c r="BB158" i="2"/>
  <c r="BA158" i="2"/>
  <c r="AZ158"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BQ157" i="2"/>
  <c r="BP157" i="2"/>
  <c r="BO157" i="2"/>
  <c r="BN157" i="2"/>
  <c r="BM157" i="2"/>
  <c r="BL157" i="2"/>
  <c r="BK157" i="2"/>
  <c r="BJ157" i="2"/>
  <c r="BI157" i="2"/>
  <c r="BH157" i="2"/>
  <c r="BG157" i="2"/>
  <c r="BF157" i="2"/>
  <c r="BE157" i="2"/>
  <c r="BD157" i="2"/>
  <c r="BC157" i="2"/>
  <c r="BB157" i="2"/>
  <c r="BA157" i="2"/>
  <c r="AZ157"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BQ156" i="2"/>
  <c r="BP156" i="2"/>
  <c r="BO156" i="2"/>
  <c r="BN156" i="2"/>
  <c r="BM156" i="2"/>
  <c r="BL156" i="2"/>
  <c r="BK156" i="2"/>
  <c r="BJ156" i="2"/>
  <c r="BI156" i="2"/>
  <c r="BH156" i="2"/>
  <c r="BG156" i="2"/>
  <c r="BF156" i="2"/>
  <c r="BE156" i="2"/>
  <c r="BD156" i="2"/>
  <c r="BC156" i="2"/>
  <c r="BB156" i="2"/>
  <c r="BA156" i="2"/>
  <c r="AZ156"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BQ155" i="2"/>
  <c r="BP155" i="2"/>
  <c r="BO155" i="2"/>
  <c r="BN155" i="2"/>
  <c r="BM155" i="2"/>
  <c r="BL155" i="2"/>
  <c r="BK155" i="2"/>
  <c r="BJ155" i="2"/>
  <c r="BI155" i="2"/>
  <c r="BH155" i="2"/>
  <c r="BG155" i="2"/>
  <c r="BF155" i="2"/>
  <c r="BE155" i="2"/>
  <c r="BD155" i="2"/>
  <c r="BC155" i="2"/>
  <c r="BB155" i="2"/>
  <c r="BA155" i="2"/>
  <c r="AZ155"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BQ154" i="2"/>
  <c r="BP154" i="2"/>
  <c r="BO154" i="2"/>
  <c r="BN154" i="2"/>
  <c r="BM154" i="2"/>
  <c r="BL154" i="2"/>
  <c r="BK154" i="2"/>
  <c r="BJ154" i="2"/>
  <c r="BI154" i="2"/>
  <c r="BH154" i="2"/>
  <c r="BG154" i="2"/>
  <c r="BF154" i="2"/>
  <c r="BE154" i="2"/>
  <c r="BD154" i="2"/>
  <c r="BC154" i="2"/>
  <c r="BB154" i="2"/>
  <c r="BA154" i="2"/>
  <c r="AZ154"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BQ153" i="2"/>
  <c r="BP153" i="2"/>
  <c r="BO153" i="2"/>
  <c r="BN153" i="2"/>
  <c r="BM153" i="2"/>
  <c r="BL153" i="2"/>
  <c r="BK153" i="2"/>
  <c r="BJ153" i="2"/>
  <c r="BI153" i="2"/>
  <c r="BH153" i="2"/>
  <c r="BG153" i="2"/>
  <c r="BF153" i="2"/>
  <c r="BE153" i="2"/>
  <c r="BD153" i="2"/>
  <c r="BC153" i="2"/>
  <c r="BB153" i="2"/>
  <c r="BA153" i="2"/>
  <c r="AZ153"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BQ152" i="2"/>
  <c r="BP152" i="2"/>
  <c r="BO152" i="2"/>
  <c r="BN152" i="2"/>
  <c r="BM152" i="2"/>
  <c r="BL152" i="2"/>
  <c r="BK152" i="2"/>
  <c r="BJ152" i="2"/>
  <c r="BI152" i="2"/>
  <c r="BH152" i="2"/>
  <c r="BG152" i="2"/>
  <c r="BF152" i="2"/>
  <c r="BE152" i="2"/>
  <c r="BD152" i="2"/>
  <c r="BC152" i="2"/>
  <c r="BB152" i="2"/>
  <c r="BA152" i="2"/>
  <c r="AZ152"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BQ151" i="2"/>
  <c r="BP151" i="2"/>
  <c r="BO151" i="2"/>
  <c r="BN151" i="2"/>
  <c r="BM151" i="2"/>
  <c r="BL151" i="2"/>
  <c r="BK151" i="2"/>
  <c r="BJ151" i="2"/>
  <c r="BI151" i="2"/>
  <c r="BH151" i="2"/>
  <c r="BG151" i="2"/>
  <c r="BF151" i="2"/>
  <c r="BE151" i="2"/>
  <c r="BD151" i="2"/>
  <c r="BC151" i="2"/>
  <c r="BB151" i="2"/>
  <c r="BA151" i="2"/>
  <c r="AZ151"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BQ150" i="2"/>
  <c r="BP150" i="2"/>
  <c r="BO150" i="2"/>
  <c r="BN150" i="2"/>
  <c r="BM150" i="2"/>
  <c r="BL150" i="2"/>
  <c r="BK150" i="2"/>
  <c r="BJ150" i="2"/>
  <c r="BI150" i="2"/>
  <c r="BH150" i="2"/>
  <c r="BG150" i="2"/>
  <c r="BF150" i="2"/>
  <c r="BE150" i="2"/>
  <c r="BD150" i="2"/>
  <c r="BC150" i="2"/>
  <c r="BB150" i="2"/>
  <c r="BA150" i="2"/>
  <c r="AZ150"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BQ149" i="2"/>
  <c r="BP149" i="2"/>
  <c r="BO149" i="2"/>
  <c r="BN149" i="2"/>
  <c r="BM149" i="2"/>
  <c r="BL149" i="2"/>
  <c r="BK149" i="2"/>
  <c r="BJ149" i="2"/>
  <c r="BI149" i="2"/>
  <c r="BH149" i="2"/>
  <c r="BG149" i="2"/>
  <c r="BF149" i="2"/>
  <c r="BE149" i="2"/>
  <c r="BD149" i="2"/>
  <c r="BC149" i="2"/>
  <c r="BB149" i="2"/>
  <c r="BA149" i="2"/>
  <c r="AZ149"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BQ148" i="2"/>
  <c r="BP148" i="2"/>
  <c r="BO148" i="2"/>
  <c r="BN148" i="2"/>
  <c r="BM148" i="2"/>
  <c r="BL148" i="2"/>
  <c r="BK148" i="2"/>
  <c r="BJ148" i="2"/>
  <c r="BI148" i="2"/>
  <c r="BH148" i="2"/>
  <c r="BG148" i="2"/>
  <c r="BF148" i="2"/>
  <c r="BE148" i="2"/>
  <c r="BD148" i="2"/>
  <c r="BC148" i="2"/>
  <c r="BB148" i="2"/>
  <c r="BA148" i="2"/>
  <c r="AZ148"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BQ147" i="2"/>
  <c r="BP147" i="2"/>
  <c r="BO147" i="2"/>
  <c r="BN147" i="2"/>
  <c r="BM147" i="2"/>
  <c r="BL147" i="2"/>
  <c r="BK147" i="2"/>
  <c r="BJ147" i="2"/>
  <c r="BI147" i="2"/>
  <c r="BH147" i="2"/>
  <c r="BG147" i="2"/>
  <c r="BF147" i="2"/>
  <c r="BE147" i="2"/>
  <c r="BD147" i="2"/>
  <c r="BC147" i="2"/>
  <c r="BB147" i="2"/>
  <c r="BA147" i="2"/>
  <c r="AZ147"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BQ146" i="2"/>
  <c r="BP146" i="2"/>
  <c r="BO146" i="2"/>
  <c r="BN146" i="2"/>
  <c r="BM146" i="2"/>
  <c r="BL146" i="2"/>
  <c r="BK146" i="2"/>
  <c r="BJ146" i="2"/>
  <c r="BI146" i="2"/>
  <c r="BH146" i="2"/>
  <c r="BG146" i="2"/>
  <c r="BF146" i="2"/>
  <c r="BE146" i="2"/>
  <c r="BD146" i="2"/>
  <c r="BC146" i="2"/>
  <c r="BB146" i="2"/>
  <c r="BA146" i="2"/>
  <c r="AZ146"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BQ145" i="2"/>
  <c r="BP145" i="2"/>
  <c r="BO145" i="2"/>
  <c r="BN145" i="2"/>
  <c r="BM145" i="2"/>
  <c r="BL145" i="2"/>
  <c r="BK145" i="2"/>
  <c r="BJ145" i="2"/>
  <c r="BI145" i="2"/>
  <c r="BH145" i="2"/>
  <c r="BG145" i="2"/>
  <c r="BF145" i="2"/>
  <c r="BE145" i="2"/>
  <c r="BD145" i="2"/>
  <c r="BC145" i="2"/>
  <c r="BB145" i="2"/>
  <c r="BA145" i="2"/>
  <c r="AZ145"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BQ144" i="2"/>
  <c r="BP144" i="2"/>
  <c r="BO144" i="2"/>
  <c r="BN144" i="2"/>
  <c r="BM144" i="2"/>
  <c r="BL144" i="2"/>
  <c r="BK144" i="2"/>
  <c r="BJ144" i="2"/>
  <c r="BI144" i="2"/>
  <c r="BH144" i="2"/>
  <c r="BG144" i="2"/>
  <c r="BF144" i="2"/>
  <c r="BE144" i="2"/>
  <c r="BD144" i="2"/>
  <c r="BC144" i="2"/>
  <c r="BB144" i="2"/>
  <c r="BA144" i="2"/>
  <c r="AZ144"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BQ143" i="2"/>
  <c r="BP143" i="2"/>
  <c r="BO143" i="2"/>
  <c r="BN143" i="2"/>
  <c r="BM143" i="2"/>
  <c r="BL143" i="2"/>
  <c r="BK143" i="2"/>
  <c r="BJ143" i="2"/>
  <c r="BI143" i="2"/>
  <c r="BH143" i="2"/>
  <c r="BG143" i="2"/>
  <c r="BF143" i="2"/>
  <c r="BE143" i="2"/>
  <c r="BD143" i="2"/>
  <c r="BC143" i="2"/>
  <c r="BB143" i="2"/>
  <c r="BA143" i="2"/>
  <c r="AZ143"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Q142" i="2"/>
  <c r="BP142" i="2"/>
  <c r="BO142" i="2"/>
  <c r="BN142" i="2"/>
  <c r="BM142" i="2"/>
  <c r="BL142" i="2"/>
  <c r="BK142" i="2"/>
  <c r="BJ142" i="2"/>
  <c r="BI142" i="2"/>
  <c r="BH142" i="2"/>
  <c r="BG142" i="2"/>
  <c r="BF142" i="2"/>
  <c r="BE142" i="2"/>
  <c r="BD142" i="2"/>
  <c r="BC142" i="2"/>
  <c r="BB142" i="2"/>
  <c r="BA142" i="2"/>
  <c r="AZ142"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Q141" i="2"/>
  <c r="BP141" i="2"/>
  <c r="BO141" i="2"/>
  <c r="BN141" i="2"/>
  <c r="BM141" i="2"/>
  <c r="BL141" i="2"/>
  <c r="BK141" i="2"/>
  <c r="BJ141" i="2"/>
  <c r="BI141" i="2"/>
  <c r="BH141" i="2"/>
  <c r="BG141" i="2"/>
  <c r="BF141" i="2"/>
  <c r="BE141" i="2"/>
  <c r="BD141" i="2"/>
  <c r="BC141" i="2"/>
  <c r="BB141" i="2"/>
  <c r="BA141" i="2"/>
  <c r="AZ141"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Q140" i="2"/>
  <c r="BP140" i="2"/>
  <c r="BO140" i="2"/>
  <c r="BN140" i="2"/>
  <c r="BM140" i="2"/>
  <c r="BL140" i="2"/>
  <c r="BK140" i="2"/>
  <c r="BJ140" i="2"/>
  <c r="BI140" i="2"/>
  <c r="BH140" i="2"/>
  <c r="BG140" i="2"/>
  <c r="BF140" i="2"/>
  <c r="BE140" i="2"/>
  <c r="BD140" i="2"/>
  <c r="BC140" i="2"/>
  <c r="BB140" i="2"/>
  <c r="BA140" i="2"/>
  <c r="AZ140"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Q139" i="2"/>
  <c r="BP139" i="2"/>
  <c r="BO139" i="2"/>
  <c r="BN139" i="2"/>
  <c r="BM139" i="2"/>
  <c r="BL139" i="2"/>
  <c r="BK139" i="2"/>
  <c r="BJ139" i="2"/>
  <c r="BI139" i="2"/>
  <c r="BH139" i="2"/>
  <c r="BG139" i="2"/>
  <c r="BF139" i="2"/>
  <c r="BE139" i="2"/>
  <c r="BD139" i="2"/>
  <c r="BC139" i="2"/>
  <c r="BB139" i="2"/>
  <c r="BA139" i="2"/>
  <c r="AZ139"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Q138" i="2"/>
  <c r="BP138" i="2"/>
  <c r="BO138" i="2"/>
  <c r="BN138" i="2"/>
  <c r="BM138" i="2"/>
  <c r="BL138" i="2"/>
  <c r="BK138" i="2"/>
  <c r="BJ138" i="2"/>
  <c r="BI138" i="2"/>
  <c r="BH138" i="2"/>
  <c r="BG138" i="2"/>
  <c r="BF138" i="2"/>
  <c r="BE138" i="2"/>
  <c r="BD138" i="2"/>
  <c r="BC138" i="2"/>
  <c r="BB138" i="2"/>
  <c r="BA138" i="2"/>
  <c r="AZ138"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Q137" i="2"/>
  <c r="BP137" i="2"/>
  <c r="BO137" i="2"/>
  <c r="BN137" i="2"/>
  <c r="BM137" i="2"/>
  <c r="BL137" i="2"/>
  <c r="BK137" i="2"/>
  <c r="BJ137" i="2"/>
  <c r="BI137" i="2"/>
  <c r="BH137" i="2"/>
  <c r="BG137" i="2"/>
  <c r="BF137" i="2"/>
  <c r="BE137" i="2"/>
  <c r="BD137" i="2"/>
  <c r="BC137" i="2"/>
  <c r="BB137" i="2"/>
  <c r="BA137" i="2"/>
  <c r="AZ137"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Q136" i="2"/>
  <c r="BP136" i="2"/>
  <c r="BO136" i="2"/>
  <c r="BN136" i="2"/>
  <c r="BM136" i="2"/>
  <c r="BL136" i="2"/>
  <c r="BK136" i="2"/>
  <c r="BJ136" i="2"/>
  <c r="BI136" i="2"/>
  <c r="BH136" i="2"/>
  <c r="BG136" i="2"/>
  <c r="BF136" i="2"/>
  <c r="BE136" i="2"/>
  <c r="BD136" i="2"/>
  <c r="BC136" i="2"/>
  <c r="BB136" i="2"/>
  <c r="BA136" i="2"/>
  <c r="AZ136" i="2"/>
  <c r="AY136" i="2"/>
  <c r="AX136" i="2"/>
  <c r="AW136" i="2"/>
  <c r="AV136" i="2"/>
  <c r="AU136" i="2"/>
  <c r="AT136" i="2"/>
  <c r="AS136" i="2"/>
  <c r="AR136" i="2"/>
  <c r="AQ136" i="2"/>
  <c r="AP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Q135" i="2"/>
  <c r="BP135" i="2"/>
  <c r="BO135" i="2"/>
  <c r="BN135" i="2"/>
  <c r="BM135" i="2"/>
  <c r="BL135" i="2"/>
  <c r="BK135" i="2"/>
  <c r="BJ135" i="2"/>
  <c r="BI135" i="2"/>
  <c r="BH135" i="2"/>
  <c r="BG135" i="2"/>
  <c r="BF135" i="2"/>
  <c r="BE135" i="2"/>
  <c r="BD135" i="2"/>
  <c r="BC135" i="2"/>
  <c r="BB135" i="2"/>
  <c r="BA135" i="2"/>
  <c r="AZ135"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Q134" i="2"/>
  <c r="BP134" i="2"/>
  <c r="BO134" i="2"/>
  <c r="BN134" i="2"/>
  <c r="BM134" i="2"/>
  <c r="BL134" i="2"/>
  <c r="BK134" i="2"/>
  <c r="BJ134" i="2"/>
  <c r="BI134" i="2"/>
  <c r="BH134" i="2"/>
  <c r="BG134" i="2"/>
  <c r="BF134" i="2"/>
  <c r="BE134" i="2"/>
  <c r="BD134" i="2"/>
  <c r="BC134" i="2"/>
  <c r="BB134" i="2"/>
  <c r="BA134" i="2"/>
  <c r="AZ134" i="2"/>
  <c r="AY134" i="2"/>
  <c r="AX134" i="2"/>
  <c r="AW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Q133" i="2"/>
  <c r="BP133" i="2"/>
  <c r="BO133" i="2"/>
  <c r="BN133" i="2"/>
  <c r="BM133" i="2"/>
  <c r="BL133" i="2"/>
  <c r="BK133" i="2"/>
  <c r="BJ133" i="2"/>
  <c r="BI133" i="2"/>
  <c r="BH133" i="2"/>
  <c r="BG133" i="2"/>
  <c r="BF133" i="2"/>
  <c r="BE133" i="2"/>
  <c r="BD133" i="2"/>
  <c r="BC133"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Q132" i="2"/>
  <c r="BP132" i="2"/>
  <c r="BO132" i="2"/>
  <c r="BN132" i="2"/>
  <c r="BM132" i="2"/>
  <c r="BL132" i="2"/>
  <c r="BK132" i="2"/>
  <c r="BJ132" i="2"/>
  <c r="BI132" i="2"/>
  <c r="BH132" i="2"/>
  <c r="BG132" i="2"/>
  <c r="BF132" i="2"/>
  <c r="BE132" i="2"/>
  <c r="BD132" i="2"/>
  <c r="BC132" i="2"/>
  <c r="BB132" i="2"/>
  <c r="BA132" i="2"/>
  <c r="AZ132"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Q131" i="2"/>
  <c r="BP131" i="2"/>
  <c r="BO131" i="2"/>
  <c r="BN131" i="2"/>
  <c r="BM131" i="2"/>
  <c r="BL131" i="2"/>
  <c r="BK131" i="2"/>
  <c r="BJ131" i="2"/>
  <c r="BI131" i="2"/>
  <c r="BH131" i="2"/>
  <c r="BG131" i="2"/>
  <c r="BF131" i="2"/>
  <c r="BE131" i="2"/>
  <c r="BD131" i="2"/>
  <c r="BC131" i="2"/>
  <c r="BB131" i="2"/>
  <c r="BA131" i="2"/>
  <c r="AZ131" i="2"/>
  <c r="AY131" i="2"/>
  <c r="AX131" i="2"/>
  <c r="AW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Q130" i="2"/>
  <c r="BP130" i="2"/>
  <c r="BO130" i="2"/>
  <c r="BN130" i="2"/>
  <c r="BM130" i="2"/>
  <c r="BL130" i="2"/>
  <c r="BK130" i="2"/>
  <c r="BJ130" i="2"/>
  <c r="BI130" i="2"/>
  <c r="BH130" i="2"/>
  <c r="BG130" i="2"/>
  <c r="BF130" i="2"/>
  <c r="BE130" i="2"/>
  <c r="BD130" i="2"/>
  <c r="BC130" i="2"/>
  <c r="BB130" i="2"/>
  <c r="BA130" i="2"/>
  <c r="AZ130"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Q129" i="2"/>
  <c r="BP129" i="2"/>
  <c r="BO129" i="2"/>
  <c r="BN129" i="2"/>
  <c r="BM129" i="2"/>
  <c r="BL129" i="2"/>
  <c r="BK129" i="2"/>
  <c r="BJ129" i="2"/>
  <c r="BI129" i="2"/>
  <c r="BH129" i="2"/>
  <c r="BG129" i="2"/>
  <c r="BF129" i="2"/>
  <c r="BE129" i="2"/>
  <c r="BD129" i="2"/>
  <c r="BC129"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Q128" i="2"/>
  <c r="BP128" i="2"/>
  <c r="BO128" i="2"/>
  <c r="BN128" i="2"/>
  <c r="BM128" i="2"/>
  <c r="BL128" i="2"/>
  <c r="BK128" i="2"/>
  <c r="BJ128" i="2"/>
  <c r="BI128" i="2"/>
  <c r="BH128" i="2"/>
  <c r="BG128" i="2"/>
  <c r="BF128" i="2"/>
  <c r="BE128" i="2"/>
  <c r="BD128" i="2"/>
  <c r="BC128"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Q127" i="2"/>
  <c r="BP127" i="2"/>
  <c r="BO127" i="2"/>
  <c r="BN127" i="2"/>
  <c r="BM127" i="2"/>
  <c r="BL127" i="2"/>
  <c r="BK127" i="2"/>
  <c r="BJ127" i="2"/>
  <c r="BI127" i="2"/>
  <c r="BH127" i="2"/>
  <c r="BG127" i="2"/>
  <c r="BF127" i="2"/>
  <c r="BE127" i="2"/>
  <c r="BD127" i="2"/>
  <c r="BC127"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Q126" i="2"/>
  <c r="BP126" i="2"/>
  <c r="BO126" i="2"/>
  <c r="BN126" i="2"/>
  <c r="BM126" i="2"/>
  <c r="BL126" i="2"/>
  <c r="BK126" i="2"/>
  <c r="BJ126" i="2"/>
  <c r="BI126" i="2"/>
  <c r="BH126" i="2"/>
  <c r="BG126" i="2"/>
  <c r="BF126" i="2"/>
  <c r="BE126" i="2"/>
  <c r="BD126" i="2"/>
  <c r="BC126"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Q125" i="2"/>
  <c r="BP125" i="2"/>
  <c r="BO125" i="2"/>
  <c r="BN125" i="2"/>
  <c r="BM125" i="2"/>
  <c r="BL125" i="2"/>
  <c r="BK125" i="2"/>
  <c r="BJ125"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Q124" i="2"/>
  <c r="BP124" i="2"/>
  <c r="BO124" i="2"/>
  <c r="BN124" i="2"/>
  <c r="BM124" i="2"/>
  <c r="BL124" i="2"/>
  <c r="BK124" i="2"/>
  <c r="BJ124" i="2"/>
  <c r="BI124" i="2"/>
  <c r="BH124" i="2"/>
  <c r="BG124" i="2"/>
  <c r="BF124" i="2"/>
  <c r="BE124" i="2"/>
  <c r="BD124" i="2"/>
  <c r="BC124"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Q123" i="2"/>
  <c r="BP123" i="2"/>
  <c r="BO123" i="2"/>
  <c r="BN123" i="2"/>
  <c r="BM123" i="2"/>
  <c r="BL123" i="2"/>
  <c r="BK123" i="2"/>
  <c r="BJ123" i="2"/>
  <c r="BI123" i="2"/>
  <c r="BH123" i="2"/>
  <c r="BG123" i="2"/>
  <c r="BF123" i="2"/>
  <c r="BE123" i="2"/>
  <c r="BD123" i="2"/>
  <c r="BC123" i="2"/>
  <c r="BB123" i="2"/>
  <c r="BA123" i="2"/>
  <c r="AZ123"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Q122" i="2"/>
  <c r="BP122" i="2"/>
  <c r="BO122" i="2"/>
  <c r="BN122" i="2"/>
  <c r="BM122" i="2"/>
  <c r="BL122" i="2"/>
  <c r="BK122" i="2"/>
  <c r="BJ122" i="2"/>
  <c r="BI122" i="2"/>
  <c r="BH122" i="2"/>
  <c r="BG122" i="2"/>
  <c r="BF122" i="2"/>
  <c r="BE122" i="2"/>
  <c r="BD122" i="2"/>
  <c r="BC122" i="2"/>
  <c r="BB122" i="2"/>
  <c r="BA122" i="2"/>
  <c r="AZ122"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Q121" i="2"/>
  <c r="BP121" i="2"/>
  <c r="BO121" i="2"/>
  <c r="BN121" i="2"/>
  <c r="BM121" i="2"/>
  <c r="BL121" i="2"/>
  <c r="BK121" i="2"/>
  <c r="BJ121" i="2"/>
  <c r="BI121" i="2"/>
  <c r="BH121" i="2"/>
  <c r="BG121" i="2"/>
  <c r="BF121" i="2"/>
  <c r="BE121" i="2"/>
  <c r="BD121" i="2"/>
  <c r="BC121" i="2"/>
  <c r="BB121" i="2"/>
  <c r="BA121" i="2"/>
  <c r="AZ121"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Q120" i="2"/>
  <c r="BP120" i="2"/>
  <c r="BO120" i="2"/>
  <c r="BN120" i="2"/>
  <c r="BM120" i="2"/>
  <c r="BL120" i="2"/>
  <c r="BK120" i="2"/>
  <c r="BJ120" i="2"/>
  <c r="BI120" i="2"/>
  <c r="BH120" i="2"/>
  <c r="BG120" i="2"/>
  <c r="BF120" i="2"/>
  <c r="BE120" i="2"/>
  <c r="BD120" i="2"/>
  <c r="BC120"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Q119" i="2"/>
  <c r="BP119" i="2"/>
  <c r="BO119" i="2"/>
  <c r="BN119" i="2"/>
  <c r="BM119" i="2"/>
  <c r="BL119" i="2"/>
  <c r="BK119" i="2"/>
  <c r="BJ119" i="2"/>
  <c r="BI119" i="2"/>
  <c r="BH119" i="2"/>
  <c r="BG119" i="2"/>
  <c r="BF119" i="2"/>
  <c r="BE119" i="2"/>
  <c r="BD119" i="2"/>
  <c r="BC119"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Q118" i="2"/>
  <c r="BP118" i="2"/>
  <c r="BO118" i="2"/>
  <c r="BN118" i="2"/>
  <c r="BM118" i="2"/>
  <c r="BL118" i="2"/>
  <c r="BK118" i="2"/>
  <c r="BJ118" i="2"/>
  <c r="BI118" i="2"/>
  <c r="BH118" i="2"/>
  <c r="BG118" i="2"/>
  <c r="BF118" i="2"/>
  <c r="BE118" i="2"/>
  <c r="BD118" i="2"/>
  <c r="BC118" i="2"/>
  <c r="BB118" i="2"/>
  <c r="BA118" i="2"/>
  <c r="AZ118" i="2"/>
  <c r="AY118" i="2"/>
  <c r="AX118" i="2"/>
  <c r="AW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Q117" i="2"/>
  <c r="BP117" i="2"/>
  <c r="BO117" i="2"/>
  <c r="BN117" i="2"/>
  <c r="BM117" i="2"/>
  <c r="BL117" i="2"/>
  <c r="BK117" i="2"/>
  <c r="BJ117" i="2"/>
  <c r="BI117" i="2"/>
  <c r="BH117" i="2"/>
  <c r="BG117" i="2"/>
  <c r="BF117" i="2"/>
  <c r="BE117" i="2"/>
  <c r="BD117" i="2"/>
  <c r="BC117" i="2"/>
  <c r="BB117" i="2"/>
  <c r="BA117" i="2"/>
  <c r="AZ117" i="2"/>
  <c r="AY117" i="2"/>
  <c r="AX117" i="2"/>
  <c r="AW117" i="2"/>
  <c r="AV117" i="2"/>
  <c r="AU117" i="2"/>
  <c r="AT117" i="2"/>
  <c r="AS117" i="2"/>
  <c r="AR117" i="2"/>
  <c r="AQ117" i="2"/>
  <c r="AP117" i="2"/>
  <c r="AO117" i="2"/>
  <c r="AN117" i="2"/>
  <c r="AM117" i="2"/>
  <c r="AL117" i="2"/>
  <c r="AK117" i="2"/>
  <c r="AJ117"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Q116" i="2"/>
  <c r="BP116" i="2"/>
  <c r="BO116" i="2"/>
  <c r="BN116" i="2"/>
  <c r="BM116" i="2"/>
  <c r="BL116" i="2"/>
  <c r="BK116" i="2"/>
  <c r="BJ116" i="2"/>
  <c r="BI116" i="2"/>
  <c r="BH116" i="2"/>
  <c r="BG116" i="2"/>
  <c r="BF116" i="2"/>
  <c r="BE116" i="2"/>
  <c r="BD116" i="2"/>
  <c r="BC116" i="2"/>
  <c r="BB116" i="2"/>
  <c r="BA116" i="2"/>
  <c r="AZ116"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Q115" i="2"/>
  <c r="BP115" i="2"/>
  <c r="BO115" i="2"/>
  <c r="BN115" i="2"/>
  <c r="BM115" i="2"/>
  <c r="BL115" i="2"/>
  <c r="BK115" i="2"/>
  <c r="BJ115" i="2"/>
  <c r="BI115" i="2"/>
  <c r="BH115" i="2"/>
  <c r="BG115" i="2"/>
  <c r="BF115" i="2"/>
  <c r="BE115" i="2"/>
  <c r="BD115" i="2"/>
  <c r="BC115" i="2"/>
  <c r="BB115" i="2"/>
  <c r="BA115" i="2"/>
  <c r="AZ115"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Q114" i="2"/>
  <c r="BP114" i="2"/>
  <c r="BO114" i="2"/>
  <c r="BN114" i="2"/>
  <c r="BM114" i="2"/>
  <c r="BL114" i="2"/>
  <c r="BK114" i="2"/>
  <c r="BJ114" i="2"/>
  <c r="BI114" i="2"/>
  <c r="BH114" i="2"/>
  <c r="BG114" i="2"/>
  <c r="BF114" i="2"/>
  <c r="BE114" i="2"/>
  <c r="BD114" i="2"/>
  <c r="BC114"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Q113" i="2"/>
  <c r="BP113" i="2"/>
  <c r="BO113" i="2"/>
  <c r="BN113" i="2"/>
  <c r="BM113" i="2"/>
  <c r="BL113" i="2"/>
  <c r="BK113" i="2"/>
  <c r="BJ113" i="2"/>
  <c r="BI113" i="2"/>
  <c r="BH113" i="2"/>
  <c r="BG113" i="2"/>
  <c r="BF113" i="2"/>
  <c r="BE113" i="2"/>
  <c r="BD113" i="2"/>
  <c r="BC113" i="2"/>
  <c r="BB113" i="2"/>
  <c r="BA113" i="2"/>
  <c r="AZ113"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Q112" i="2"/>
  <c r="BP112" i="2"/>
  <c r="BO112" i="2"/>
  <c r="BN112" i="2"/>
  <c r="BM112" i="2"/>
  <c r="BL112" i="2"/>
  <c r="BK112" i="2"/>
  <c r="BJ112" i="2"/>
  <c r="BI112" i="2"/>
  <c r="BH112" i="2"/>
  <c r="BG112" i="2"/>
  <c r="BF112" i="2"/>
  <c r="BE112" i="2"/>
  <c r="BD112" i="2"/>
  <c r="BC112" i="2"/>
  <c r="BB112" i="2"/>
  <c r="BA112" i="2"/>
  <c r="AZ112"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Q111" i="2"/>
  <c r="BP111" i="2"/>
  <c r="BO111" i="2"/>
  <c r="BN111" i="2"/>
  <c r="BM111" i="2"/>
  <c r="BL111" i="2"/>
  <c r="BK111" i="2"/>
  <c r="BJ111" i="2"/>
  <c r="BI111" i="2"/>
  <c r="BH111" i="2"/>
  <c r="BG111" i="2"/>
  <c r="BF111" i="2"/>
  <c r="BE111" i="2"/>
  <c r="BD111" i="2"/>
  <c r="BC111"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Q110" i="2"/>
  <c r="BP110" i="2"/>
  <c r="BO110" i="2"/>
  <c r="BN110" i="2"/>
  <c r="BM110" i="2"/>
  <c r="BL110" i="2"/>
  <c r="BK110" i="2"/>
  <c r="BJ110" i="2"/>
  <c r="BI110" i="2"/>
  <c r="BH110" i="2"/>
  <c r="BG110" i="2"/>
  <c r="BF110" i="2"/>
  <c r="BE110" i="2"/>
  <c r="BD110" i="2"/>
  <c r="BC110" i="2"/>
  <c r="BB110" i="2"/>
  <c r="BA110" i="2"/>
  <c r="AZ110"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Q109" i="2"/>
  <c r="BP109" i="2"/>
  <c r="BO109" i="2"/>
  <c r="BN109" i="2"/>
  <c r="BM109" i="2"/>
  <c r="BL109" i="2"/>
  <c r="BK109" i="2"/>
  <c r="BJ109" i="2"/>
  <c r="BI109" i="2"/>
  <c r="BH109" i="2"/>
  <c r="BG109" i="2"/>
  <c r="BF109" i="2"/>
  <c r="BE109" i="2"/>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Q108" i="2"/>
  <c r="BP108" i="2"/>
  <c r="BO108" i="2"/>
  <c r="BN108" i="2"/>
  <c r="BM108" i="2"/>
  <c r="BL108" i="2"/>
  <c r="BK108" i="2"/>
  <c r="BJ108" i="2"/>
  <c r="BI108" i="2"/>
  <c r="BH108" i="2"/>
  <c r="BG108" i="2"/>
  <c r="BF108" i="2"/>
  <c r="BE108" i="2"/>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Q107" i="2"/>
  <c r="BP107" i="2"/>
  <c r="BO107" i="2"/>
  <c r="BN107" i="2"/>
  <c r="BM107" i="2"/>
  <c r="BL107" i="2"/>
  <c r="BK107" i="2"/>
  <c r="BJ107" i="2"/>
  <c r="BI107" i="2"/>
  <c r="BH107" i="2"/>
  <c r="BG107" i="2"/>
  <c r="BF107" i="2"/>
  <c r="BE107" i="2"/>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Q106" i="2"/>
  <c r="BP106" i="2"/>
  <c r="BO106" i="2"/>
  <c r="BN106" i="2"/>
  <c r="BM106" i="2"/>
  <c r="BL106" i="2"/>
  <c r="BK106" i="2"/>
  <c r="BJ106" i="2"/>
  <c r="BI106" i="2"/>
  <c r="BH106" i="2"/>
  <c r="BG106" i="2"/>
  <c r="BF106" i="2"/>
  <c r="BE106" i="2"/>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Q105" i="2"/>
  <c r="BP105" i="2"/>
  <c r="BO105" i="2"/>
  <c r="BN105" i="2"/>
  <c r="BM105" i="2"/>
  <c r="BL105" i="2"/>
  <c r="BK105" i="2"/>
  <c r="BJ105" i="2"/>
  <c r="BI105" i="2"/>
  <c r="BH105"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Q104" i="2"/>
  <c r="BP104" i="2"/>
  <c r="BO104" i="2"/>
  <c r="BN104" i="2"/>
  <c r="BM104" i="2"/>
  <c r="BL104" i="2"/>
  <c r="BK104" i="2"/>
  <c r="BJ104" i="2"/>
  <c r="BI104" i="2"/>
  <c r="BH104"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Q103" i="2"/>
  <c r="BP103" i="2"/>
  <c r="BO103" i="2"/>
  <c r="BN103" i="2"/>
  <c r="BM103" i="2"/>
  <c r="BL103" i="2"/>
  <c r="BK103" i="2"/>
  <c r="BJ103" i="2"/>
  <c r="BI103" i="2"/>
  <c r="BH103" i="2"/>
  <c r="BG103" i="2"/>
  <c r="BF103" i="2"/>
  <c r="BE103" i="2"/>
  <c r="BD103" i="2"/>
  <c r="BC103"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Q102" i="2"/>
  <c r="BP102" i="2"/>
  <c r="BO102" i="2"/>
  <c r="BN102" i="2"/>
  <c r="BM102" i="2"/>
  <c r="BL102" i="2"/>
  <c r="BK102" i="2"/>
  <c r="BJ102" i="2"/>
  <c r="BI102" i="2"/>
  <c r="BH102" i="2"/>
  <c r="BG102" i="2"/>
  <c r="BF102" i="2"/>
  <c r="BE102" i="2"/>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Q101" i="2"/>
  <c r="BP101" i="2"/>
  <c r="BO101" i="2"/>
  <c r="BN101" i="2"/>
  <c r="BM101" i="2"/>
  <c r="BL101" i="2"/>
  <c r="BK101" i="2"/>
  <c r="BJ101" i="2"/>
  <c r="BI101" i="2"/>
  <c r="BH101" i="2"/>
  <c r="BG101" i="2"/>
  <c r="BF101" i="2"/>
  <c r="BE101" i="2"/>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Q100" i="2"/>
  <c r="BP100" i="2"/>
  <c r="BO100" i="2"/>
  <c r="BN100" i="2"/>
  <c r="BM100" i="2"/>
  <c r="BL100" i="2"/>
  <c r="BK100" i="2"/>
  <c r="BJ100" i="2"/>
  <c r="BI100" i="2"/>
  <c r="BH100" i="2"/>
  <c r="BG100" i="2"/>
  <c r="BF100" i="2"/>
  <c r="BE100" i="2"/>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Q99" i="2"/>
  <c r="BP99" i="2"/>
  <c r="BO99" i="2"/>
  <c r="BN99" i="2"/>
  <c r="BM99" i="2"/>
  <c r="BL99" i="2"/>
  <c r="BK99" i="2"/>
  <c r="BJ99" i="2"/>
  <c r="BI99" i="2"/>
  <c r="BH99" i="2"/>
  <c r="BG99" i="2"/>
  <c r="BF99" i="2"/>
  <c r="BE99" i="2"/>
  <c r="BD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Q98" i="2"/>
  <c r="BP98" i="2"/>
  <c r="BO98" i="2"/>
  <c r="BN98" i="2"/>
  <c r="BM98" i="2"/>
  <c r="BL98" i="2"/>
  <c r="BK98" i="2"/>
  <c r="BJ98" i="2"/>
  <c r="BI98" i="2"/>
  <c r="BH98" i="2"/>
  <c r="BG98" i="2"/>
  <c r="BF98" i="2"/>
  <c r="BE98" i="2"/>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Q97" i="2"/>
  <c r="BP97" i="2"/>
  <c r="BO97" i="2"/>
  <c r="BN97" i="2"/>
  <c r="BM97" i="2"/>
  <c r="BL97" i="2"/>
  <c r="BK97" i="2"/>
  <c r="BJ97" i="2"/>
  <c r="BI97" i="2"/>
  <c r="BH97" i="2"/>
  <c r="BG97" i="2"/>
  <c r="BF97" i="2"/>
  <c r="BE97" i="2"/>
  <c r="BD97" i="2"/>
  <c r="BC97" i="2"/>
  <c r="BB97" i="2"/>
  <c r="BA97" i="2"/>
  <c r="AZ97"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Q96" i="2"/>
  <c r="BP96" i="2"/>
  <c r="BO96" i="2"/>
  <c r="BN96" i="2"/>
  <c r="BM96" i="2"/>
  <c r="BL96" i="2"/>
  <c r="BK96" i="2"/>
  <c r="BJ96" i="2"/>
  <c r="BI96" i="2"/>
  <c r="BH96" i="2"/>
  <c r="BG96" i="2"/>
  <c r="BF96" i="2"/>
  <c r="BE96" i="2"/>
  <c r="BD96" i="2"/>
  <c r="BC96" i="2"/>
  <c r="BB96" i="2"/>
  <c r="BA96" i="2"/>
  <c r="AZ96"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Q95" i="2"/>
  <c r="BP95" i="2"/>
  <c r="BO95" i="2"/>
  <c r="BN95" i="2"/>
  <c r="BM95" i="2"/>
  <c r="BL95" i="2"/>
  <c r="BK95" i="2"/>
  <c r="BJ95" i="2"/>
  <c r="BI95" i="2"/>
  <c r="BH95" i="2"/>
  <c r="BG95" i="2"/>
  <c r="BF95" i="2"/>
  <c r="BE95" i="2"/>
  <c r="BD95" i="2"/>
  <c r="BC95"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Q94" i="2"/>
  <c r="BP94" i="2"/>
  <c r="BO94" i="2"/>
  <c r="BN94" i="2"/>
  <c r="BM94" i="2"/>
  <c r="BL94" i="2"/>
  <c r="BK94" i="2"/>
  <c r="BJ94" i="2"/>
  <c r="BI94" i="2"/>
  <c r="BH94" i="2"/>
  <c r="BG94" i="2"/>
  <c r="BF94" i="2"/>
  <c r="BE94" i="2"/>
  <c r="BD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Q93" i="2"/>
  <c r="BP93" i="2"/>
  <c r="BO93" i="2"/>
  <c r="BN93" i="2"/>
  <c r="BM93" i="2"/>
  <c r="BL93" i="2"/>
  <c r="BK93" i="2"/>
  <c r="BJ93" i="2"/>
  <c r="BI93" i="2"/>
  <c r="BH93" i="2"/>
  <c r="BG93" i="2"/>
  <c r="BF93" i="2"/>
  <c r="BE93" i="2"/>
  <c r="BD93" i="2"/>
  <c r="BC93" i="2"/>
  <c r="BB93" i="2"/>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Q92" i="2"/>
  <c r="BP92" i="2"/>
  <c r="BO92" i="2"/>
  <c r="BN92" i="2"/>
  <c r="BM92" i="2"/>
  <c r="BL92" i="2"/>
  <c r="BK92" i="2"/>
  <c r="BJ92"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Q91" i="2"/>
  <c r="BP91" i="2"/>
  <c r="BO91" i="2"/>
  <c r="BN91" i="2"/>
  <c r="BM91" i="2"/>
  <c r="BL91" i="2"/>
  <c r="BK91" i="2"/>
  <c r="BJ91" i="2"/>
  <c r="BI91" i="2"/>
  <c r="BH91" i="2"/>
  <c r="BG91" i="2"/>
  <c r="BF91" i="2"/>
  <c r="BE91" i="2"/>
  <c r="BD91" i="2"/>
  <c r="BC91" i="2"/>
  <c r="BB91" i="2"/>
  <c r="BA91" i="2"/>
  <c r="AZ91" i="2"/>
  <c r="AY91" i="2"/>
  <c r="AX91" i="2"/>
  <c r="AW91" i="2"/>
  <c r="AV91" i="2"/>
  <c r="AU91" i="2"/>
  <c r="AT91" i="2"/>
  <c r="AS91" i="2"/>
  <c r="AR91" i="2"/>
  <c r="AQ91" i="2"/>
  <c r="AP91" i="2"/>
  <c r="AO91" i="2"/>
  <c r="AN91" i="2"/>
  <c r="AM91" i="2"/>
  <c r="AL91" i="2"/>
  <c r="AK91" i="2"/>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Q90" i="2"/>
  <c r="BP90" i="2"/>
  <c r="BO90" i="2"/>
  <c r="BN90" i="2"/>
  <c r="BM90" i="2"/>
  <c r="BL90" i="2"/>
  <c r="BK90" i="2"/>
  <c r="BJ90" i="2"/>
  <c r="BI90" i="2"/>
  <c r="BH90" i="2"/>
  <c r="BG90" i="2"/>
  <c r="BF90" i="2"/>
  <c r="BE90" i="2"/>
  <c r="BD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Q89" i="2"/>
  <c r="BP89" i="2"/>
  <c r="BO89" i="2"/>
  <c r="BN89" i="2"/>
  <c r="BM89" i="2"/>
  <c r="BL89" i="2"/>
  <c r="BK89" i="2"/>
  <c r="BJ89" i="2"/>
  <c r="BI89" i="2"/>
  <c r="BH89" i="2"/>
  <c r="BG89" i="2"/>
  <c r="BF89" i="2"/>
  <c r="BE89" i="2"/>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Q88" i="2"/>
  <c r="BP88" i="2"/>
  <c r="BO88" i="2"/>
  <c r="BN88" i="2"/>
  <c r="BM88" i="2"/>
  <c r="BL88" i="2"/>
  <c r="BK88" i="2"/>
  <c r="BJ88" i="2"/>
  <c r="BI88" i="2"/>
  <c r="BH88" i="2"/>
  <c r="BG88" i="2"/>
  <c r="BF88" i="2"/>
  <c r="BE88" i="2"/>
  <c r="BD88" i="2"/>
  <c r="BC88"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Q87" i="2"/>
  <c r="BP87" i="2"/>
  <c r="BO87" i="2"/>
  <c r="BN87" i="2"/>
  <c r="BM87" i="2"/>
  <c r="BL87" i="2"/>
  <c r="BK87" i="2"/>
  <c r="BJ87"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Q86" i="2"/>
  <c r="BP86" i="2"/>
  <c r="BO86" i="2"/>
  <c r="BN86" i="2"/>
  <c r="BM86" i="2"/>
  <c r="BL86" i="2"/>
  <c r="BK86" i="2"/>
  <c r="BJ86" i="2"/>
  <c r="BI86" i="2"/>
  <c r="BH86" i="2"/>
  <c r="BG86" i="2"/>
  <c r="BF86" i="2"/>
  <c r="BE86" i="2"/>
  <c r="BD86" i="2"/>
  <c r="BC86" i="2"/>
  <c r="BB86" i="2"/>
  <c r="BA86" i="2"/>
  <c r="AZ86"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Q85" i="2"/>
  <c r="BP85" i="2"/>
  <c r="BO85" i="2"/>
  <c r="BN85" i="2"/>
  <c r="BM85" i="2"/>
  <c r="BL85" i="2"/>
  <c r="BK85" i="2"/>
  <c r="BJ85" i="2"/>
  <c r="BI85" i="2"/>
  <c r="BH85" i="2"/>
  <c r="BG85" i="2"/>
  <c r="BF85" i="2"/>
  <c r="BE85" i="2"/>
  <c r="BD85" i="2"/>
  <c r="BC85" i="2"/>
  <c r="BB85" i="2"/>
  <c r="BA85" i="2"/>
  <c r="AZ85"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Q84" i="2"/>
  <c r="BP84" i="2"/>
  <c r="BO84" i="2"/>
  <c r="BN84" i="2"/>
  <c r="BM84" i="2"/>
  <c r="BL84" i="2"/>
  <c r="BK84" i="2"/>
  <c r="BJ84" i="2"/>
  <c r="BI84" i="2"/>
  <c r="BH84" i="2"/>
  <c r="BG84" i="2"/>
  <c r="BF84" i="2"/>
  <c r="BE84" i="2"/>
  <c r="BD84" i="2"/>
  <c r="BC84" i="2"/>
  <c r="BB84" i="2"/>
  <c r="BA84" i="2"/>
  <c r="AZ84" i="2"/>
  <c r="AY84" i="2"/>
  <c r="AX84" i="2"/>
  <c r="AW84" i="2"/>
  <c r="AV84" i="2"/>
  <c r="AU84" i="2"/>
  <c r="AT84" i="2"/>
  <c r="AS84" i="2"/>
  <c r="AR84" i="2"/>
  <c r="AQ84" i="2"/>
  <c r="AP84" i="2"/>
  <c r="AO84" i="2"/>
  <c r="AN84" i="2"/>
  <c r="AM84"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Q83" i="2"/>
  <c r="BP83" i="2"/>
  <c r="BO83" i="2"/>
  <c r="BN83" i="2"/>
  <c r="BM83" i="2"/>
  <c r="BL83" i="2"/>
  <c r="BK83" i="2"/>
  <c r="BJ83" i="2"/>
  <c r="BI83" i="2"/>
  <c r="BH83" i="2"/>
  <c r="BG83" i="2"/>
  <c r="BF83" i="2"/>
  <c r="BE83" i="2"/>
  <c r="BD83" i="2"/>
  <c r="BC83" i="2"/>
  <c r="BB83" i="2"/>
  <c r="BA83" i="2"/>
  <c r="AZ83" i="2"/>
  <c r="AY83" i="2"/>
  <c r="AX83" i="2"/>
  <c r="AW83" i="2"/>
  <c r="AV83" i="2"/>
  <c r="AU83" i="2"/>
  <c r="AT83" i="2"/>
  <c r="AS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Q82" i="2"/>
  <c r="BP82" i="2"/>
  <c r="BO82" i="2"/>
  <c r="BN82" i="2"/>
  <c r="BM82" i="2"/>
  <c r="BL82" i="2"/>
  <c r="BK82" i="2"/>
  <c r="BJ82" i="2"/>
  <c r="BI82" i="2"/>
  <c r="BH82" i="2"/>
  <c r="BG82" i="2"/>
  <c r="BF82" i="2"/>
  <c r="BE82" i="2"/>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Q81" i="2"/>
  <c r="BP81" i="2"/>
  <c r="BO81" i="2"/>
  <c r="BN81" i="2"/>
  <c r="BM81" i="2"/>
  <c r="BL81" i="2"/>
  <c r="BK81" i="2"/>
  <c r="BJ81" i="2"/>
  <c r="BI81" i="2"/>
  <c r="BH81" i="2"/>
  <c r="BG81" i="2"/>
  <c r="BF81" i="2"/>
  <c r="BE81" i="2"/>
  <c r="BD81" i="2"/>
  <c r="BC81"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Q80" i="2"/>
  <c r="BP80" i="2"/>
  <c r="BO80" i="2"/>
  <c r="BN80" i="2"/>
  <c r="BM80" i="2"/>
  <c r="BL80" i="2"/>
  <c r="BK80" i="2"/>
  <c r="BJ80" i="2"/>
  <c r="BI80" i="2"/>
  <c r="BH80" i="2"/>
  <c r="BG80" i="2"/>
  <c r="BF80" i="2"/>
  <c r="BE80" i="2"/>
  <c r="BD80" i="2"/>
  <c r="BC80" i="2"/>
  <c r="BB80" i="2"/>
  <c r="BA80" i="2"/>
  <c r="AZ80" i="2"/>
  <c r="AY80" i="2"/>
  <c r="AX80" i="2"/>
  <c r="AW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Q79" i="2"/>
  <c r="BP79" i="2"/>
  <c r="BO79" i="2"/>
  <c r="BN79" i="2"/>
  <c r="BM79" i="2"/>
  <c r="BL79" i="2"/>
  <c r="BK79" i="2"/>
  <c r="BJ79" i="2"/>
  <c r="BI79" i="2"/>
  <c r="BH79" i="2"/>
  <c r="BG79" i="2"/>
  <c r="BF79" i="2"/>
  <c r="BE79" i="2"/>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Q78" i="2"/>
  <c r="BP78" i="2"/>
  <c r="BO78" i="2"/>
  <c r="BN78" i="2"/>
  <c r="BM78" i="2"/>
  <c r="BL78" i="2"/>
  <c r="BK78" i="2"/>
  <c r="BJ78" i="2"/>
  <c r="BI78" i="2"/>
  <c r="BH78" i="2"/>
  <c r="BG78" i="2"/>
  <c r="BF78" i="2"/>
  <c r="BE78" i="2"/>
  <c r="BD78" i="2"/>
  <c r="BC78"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Q77" i="2"/>
  <c r="BP77" i="2"/>
  <c r="BO77" i="2"/>
  <c r="BN77" i="2"/>
  <c r="BM77" i="2"/>
  <c r="BL77" i="2"/>
  <c r="BK77" i="2"/>
  <c r="BJ77" i="2"/>
  <c r="BI77" i="2"/>
  <c r="BH77" i="2"/>
  <c r="BG77" i="2"/>
  <c r="BF77" i="2"/>
  <c r="BE77" i="2"/>
  <c r="BD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Q76" i="2"/>
  <c r="BP76" i="2"/>
  <c r="BO76" i="2"/>
  <c r="BN76" i="2"/>
  <c r="BM76" i="2"/>
  <c r="BL76" i="2"/>
  <c r="BK76" i="2"/>
  <c r="BJ76" i="2"/>
  <c r="BI76" i="2"/>
  <c r="BH76" i="2"/>
  <c r="BG76" i="2"/>
  <c r="BF76" i="2"/>
  <c r="BE76" i="2"/>
  <c r="BD76" i="2"/>
  <c r="BC76" i="2"/>
  <c r="BB76" i="2"/>
  <c r="BA76" i="2"/>
  <c r="AZ76" i="2"/>
  <c r="AY76" i="2"/>
  <c r="AX76" i="2"/>
  <c r="AW76"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Q75" i="2"/>
  <c r="BP75" i="2"/>
  <c r="BO75" i="2"/>
  <c r="BN75" i="2"/>
  <c r="BM75" i="2"/>
  <c r="BL75" i="2"/>
  <c r="BK75" i="2"/>
  <c r="BJ75" i="2"/>
  <c r="BI75" i="2"/>
  <c r="BH75" i="2"/>
  <c r="BG75" i="2"/>
  <c r="BF75" i="2"/>
  <c r="BE75" i="2"/>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Q74" i="2"/>
  <c r="BP74" i="2"/>
  <c r="BO74" i="2"/>
  <c r="BN74" i="2"/>
  <c r="BM74" i="2"/>
  <c r="BL74" i="2"/>
  <c r="BK74" i="2"/>
  <c r="BJ74" i="2"/>
  <c r="BI74" i="2"/>
  <c r="BH74" i="2"/>
  <c r="BG74" i="2"/>
  <c r="BF74" i="2"/>
  <c r="BE74" i="2"/>
  <c r="BD74" i="2"/>
  <c r="BC74"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Q73" i="2"/>
  <c r="BP73" i="2"/>
  <c r="BO73" i="2"/>
  <c r="BN73" i="2"/>
  <c r="BM73" i="2"/>
  <c r="BL73" i="2"/>
  <c r="BK73" i="2"/>
  <c r="BJ73" i="2"/>
  <c r="BI73" i="2"/>
  <c r="BH73" i="2"/>
  <c r="BG73" i="2"/>
  <c r="BF73" i="2"/>
  <c r="BE73" i="2"/>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Q72" i="2"/>
  <c r="BP72" i="2"/>
  <c r="BO72" i="2"/>
  <c r="BN72" i="2"/>
  <c r="BM72" i="2"/>
  <c r="BL72" i="2"/>
  <c r="BK72" i="2"/>
  <c r="BJ72" i="2"/>
  <c r="BI72" i="2"/>
  <c r="BH72" i="2"/>
  <c r="BG72" i="2"/>
  <c r="BF72" i="2"/>
  <c r="BE72" i="2"/>
  <c r="BD72" i="2"/>
  <c r="BC72"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Q71" i="2"/>
  <c r="BP71" i="2"/>
  <c r="BO71" i="2"/>
  <c r="BN71" i="2"/>
  <c r="BM71" i="2"/>
  <c r="BL71" i="2"/>
  <c r="BK71" i="2"/>
  <c r="BJ71" i="2"/>
  <c r="BI71" i="2"/>
  <c r="BH71" i="2"/>
  <c r="BG71" i="2"/>
  <c r="BF71" i="2"/>
  <c r="BE71" i="2"/>
  <c r="BD71" i="2"/>
  <c r="BC71" i="2"/>
  <c r="BB71" i="2"/>
  <c r="BA71" i="2"/>
  <c r="AZ71"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Q70" i="2"/>
  <c r="BP70" i="2"/>
  <c r="BO70" i="2"/>
  <c r="BN70" i="2"/>
  <c r="BM70" i="2"/>
  <c r="BL70" i="2"/>
  <c r="BK70" i="2"/>
  <c r="BJ70" i="2"/>
  <c r="BI70" i="2"/>
  <c r="BH70" i="2"/>
  <c r="BG70" i="2"/>
  <c r="BF70" i="2"/>
  <c r="BE70" i="2"/>
  <c r="BD70" i="2"/>
  <c r="BC70" i="2"/>
  <c r="BB70" i="2"/>
  <c r="BA70" i="2"/>
  <c r="AZ70"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Q69" i="2"/>
  <c r="BP69" i="2"/>
  <c r="BO69" i="2"/>
  <c r="BN69" i="2"/>
  <c r="BM69" i="2"/>
  <c r="BL69" i="2"/>
  <c r="BK69" i="2"/>
  <c r="BJ69" i="2"/>
  <c r="BI69" i="2"/>
  <c r="BH69" i="2"/>
  <c r="BG69" i="2"/>
  <c r="BF69" i="2"/>
  <c r="BE69" i="2"/>
  <c r="BD69" i="2"/>
  <c r="BC69"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Q68" i="2"/>
  <c r="BP68" i="2"/>
  <c r="BO68" i="2"/>
  <c r="BN68" i="2"/>
  <c r="BM68" i="2"/>
  <c r="BL68" i="2"/>
  <c r="BK68" i="2"/>
  <c r="BJ68" i="2"/>
  <c r="BI68" i="2"/>
  <c r="BH68" i="2"/>
  <c r="BG68" i="2"/>
  <c r="BF68" i="2"/>
  <c r="BE68" i="2"/>
  <c r="BD68" i="2"/>
  <c r="BC68"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Q67" i="2"/>
  <c r="BP67" i="2"/>
  <c r="BO67" i="2"/>
  <c r="BN67" i="2"/>
  <c r="BM67" i="2"/>
  <c r="BL67" i="2"/>
  <c r="BK67" i="2"/>
  <c r="BJ67" i="2"/>
  <c r="BI67" i="2"/>
  <c r="BH67" i="2"/>
  <c r="BG67" i="2"/>
  <c r="BF67" i="2"/>
  <c r="BE67" i="2"/>
  <c r="BD67" i="2"/>
  <c r="BC67" i="2"/>
  <c r="BB67" i="2"/>
  <c r="BA67" i="2"/>
  <c r="AZ67"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Q66" i="2"/>
  <c r="BP66" i="2"/>
  <c r="BO66" i="2"/>
  <c r="BN66" i="2"/>
  <c r="BM66" i="2"/>
  <c r="BL66" i="2"/>
  <c r="BK66" i="2"/>
  <c r="BJ66" i="2"/>
  <c r="BI66" i="2"/>
  <c r="BH66" i="2"/>
  <c r="BG66" i="2"/>
  <c r="BF66" i="2"/>
  <c r="BE66" i="2"/>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Q65" i="2"/>
  <c r="BP65" i="2"/>
  <c r="BO65" i="2"/>
  <c r="BN65" i="2"/>
  <c r="BM65" i="2"/>
  <c r="BL65" i="2"/>
  <c r="BK65" i="2"/>
  <c r="BJ65" i="2"/>
  <c r="BI65" i="2"/>
  <c r="BH65" i="2"/>
  <c r="BG65" i="2"/>
  <c r="BF65" i="2"/>
  <c r="BE65" i="2"/>
  <c r="BD65" i="2"/>
  <c r="BC65" i="2"/>
  <c r="BB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Q64" i="2"/>
  <c r="BP64" i="2"/>
  <c r="BO64" i="2"/>
  <c r="BN64" i="2"/>
  <c r="BM64" i="2"/>
  <c r="BL64" i="2"/>
  <c r="BK64" i="2"/>
  <c r="BJ64" i="2"/>
  <c r="BI64" i="2"/>
  <c r="BH64" i="2"/>
  <c r="BG64" i="2"/>
  <c r="BF64" i="2"/>
  <c r="BE64" i="2"/>
  <c r="BD64" i="2"/>
  <c r="BC64" i="2"/>
  <c r="BB64" i="2"/>
  <c r="BA64" i="2"/>
  <c r="AZ64"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Q63" i="2"/>
  <c r="BP63" i="2"/>
  <c r="BO63" i="2"/>
  <c r="BN63" i="2"/>
  <c r="BM63" i="2"/>
  <c r="BL63" i="2"/>
  <c r="BK63" i="2"/>
  <c r="BJ63" i="2"/>
  <c r="BI63" i="2"/>
  <c r="BH63" i="2"/>
  <c r="BG63" i="2"/>
  <c r="BF63" i="2"/>
  <c r="BE63" i="2"/>
  <c r="BD63" i="2"/>
  <c r="BC63" i="2"/>
  <c r="BB63" i="2"/>
  <c r="BA63" i="2"/>
  <c r="AZ63"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Q62" i="2"/>
  <c r="BP62" i="2"/>
  <c r="BO62" i="2"/>
  <c r="BN62" i="2"/>
  <c r="BM62" i="2"/>
  <c r="BL62" i="2"/>
  <c r="BK62" i="2"/>
  <c r="BJ62" i="2"/>
  <c r="BI62" i="2"/>
  <c r="BH62" i="2"/>
  <c r="BG62" i="2"/>
  <c r="BF62" i="2"/>
  <c r="BE62" i="2"/>
  <c r="BD62" i="2"/>
  <c r="BC62" i="2"/>
  <c r="BB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Q61" i="2"/>
  <c r="BP61" i="2"/>
  <c r="BO61" i="2"/>
  <c r="BN61" i="2"/>
  <c r="BM61" i="2"/>
  <c r="BL61" i="2"/>
  <c r="BK61" i="2"/>
  <c r="BJ61" i="2"/>
  <c r="BI61" i="2"/>
  <c r="BH61" i="2"/>
  <c r="BG61" i="2"/>
  <c r="BF61" i="2"/>
  <c r="BE61" i="2"/>
  <c r="BD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Q60" i="2"/>
  <c r="BP60" i="2"/>
  <c r="BO60" i="2"/>
  <c r="BN60" i="2"/>
  <c r="BM60" i="2"/>
  <c r="BL60" i="2"/>
  <c r="BK60" i="2"/>
  <c r="BJ60" i="2"/>
  <c r="BI60" i="2"/>
  <c r="BH60" i="2"/>
  <c r="BG60" i="2"/>
  <c r="BF60" i="2"/>
  <c r="BE60" i="2"/>
  <c r="BD60" i="2"/>
  <c r="BC60" i="2"/>
  <c r="BB60" i="2"/>
  <c r="BA60" i="2"/>
  <c r="AZ60"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Q59" i="2"/>
  <c r="BP59" i="2"/>
  <c r="BO59" i="2"/>
  <c r="BN59" i="2"/>
  <c r="BM59" i="2"/>
  <c r="BL59" i="2"/>
  <c r="BK59" i="2"/>
  <c r="BJ59" i="2"/>
  <c r="BI59" i="2"/>
  <c r="BH59" i="2"/>
  <c r="BG59" i="2"/>
  <c r="BF59" i="2"/>
  <c r="BE59" i="2"/>
  <c r="BD59" i="2"/>
  <c r="BC59" i="2"/>
  <c r="BB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Q58" i="2"/>
  <c r="BP58" i="2"/>
  <c r="BO58" i="2"/>
  <c r="BN58" i="2"/>
  <c r="BM58" i="2"/>
  <c r="BL58" i="2"/>
  <c r="BK58" i="2"/>
  <c r="BJ58" i="2"/>
  <c r="BI58" i="2"/>
  <c r="BH58" i="2"/>
  <c r="BG58" i="2"/>
  <c r="BF58" i="2"/>
  <c r="BE58" i="2"/>
  <c r="BD58" i="2"/>
  <c r="BC58" i="2"/>
  <c r="BB58" i="2"/>
  <c r="BA58" i="2"/>
  <c r="AZ58" i="2"/>
  <c r="AY58" i="2"/>
  <c r="AX58" i="2"/>
  <c r="AW58" i="2"/>
  <c r="AV58" i="2"/>
  <c r="AU58"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Q55" i="2"/>
  <c r="BP55" i="2"/>
  <c r="BO55" i="2"/>
  <c r="BN55" i="2"/>
  <c r="BM55" i="2"/>
  <c r="BL55" i="2"/>
  <c r="BK55" i="2"/>
  <c r="BJ55" i="2"/>
  <c r="BI55" i="2"/>
  <c r="BH55" i="2"/>
  <c r="BG55" i="2"/>
  <c r="BF55" i="2"/>
  <c r="BE55" i="2"/>
  <c r="BD55" i="2"/>
  <c r="BC55" i="2"/>
  <c r="BB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Q54" i="2"/>
  <c r="BP54" i="2"/>
  <c r="BO54" i="2"/>
  <c r="BN54" i="2"/>
  <c r="BM54" i="2"/>
  <c r="BL54" i="2"/>
  <c r="BK54" i="2"/>
  <c r="BJ54" i="2"/>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Q53" i="2"/>
  <c r="BP53" i="2"/>
  <c r="BO53" i="2"/>
  <c r="BN53" i="2"/>
  <c r="BM53" i="2"/>
  <c r="BL53" i="2"/>
  <c r="BK53" i="2"/>
  <c r="BJ53" i="2"/>
  <c r="BI53" i="2"/>
  <c r="BH53" i="2"/>
  <c r="BG53" i="2"/>
  <c r="BF53" i="2"/>
  <c r="BE53" i="2"/>
  <c r="BD53" i="2"/>
  <c r="BC53" i="2"/>
  <c r="BB53" i="2"/>
  <c r="BA53" i="2"/>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Q52" i="2"/>
  <c r="BP52" i="2"/>
  <c r="BO52" i="2"/>
  <c r="BN52" i="2"/>
  <c r="BM52" i="2"/>
  <c r="BL52" i="2"/>
  <c r="BK52" i="2"/>
  <c r="BJ52"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Q51" i="2"/>
  <c r="BP51" i="2"/>
  <c r="BO51" i="2"/>
  <c r="BN51" i="2"/>
  <c r="BM51" i="2"/>
  <c r="BL51" i="2"/>
  <c r="BK51" i="2"/>
  <c r="BJ51" i="2"/>
  <c r="BI51" i="2"/>
  <c r="BH51" i="2"/>
  <c r="BG51" i="2"/>
  <c r="BF51" i="2"/>
  <c r="BE51" i="2"/>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Q50" i="2"/>
  <c r="BP50" i="2"/>
  <c r="BO50" i="2"/>
  <c r="BN50" i="2"/>
  <c r="BM50" i="2"/>
  <c r="BL50" i="2"/>
  <c r="BK50" i="2"/>
  <c r="BJ50" i="2"/>
  <c r="BI50" i="2"/>
  <c r="BH50" i="2"/>
  <c r="BG50" i="2"/>
  <c r="BF50" i="2"/>
  <c r="BE50" i="2"/>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Q49" i="2"/>
  <c r="BP49" i="2"/>
  <c r="BO49" i="2"/>
  <c r="BN49" i="2"/>
  <c r="BM49" i="2"/>
  <c r="BL49" i="2"/>
  <c r="BK49" i="2"/>
  <c r="BJ49" i="2"/>
  <c r="BI49" i="2"/>
  <c r="BH49" i="2"/>
  <c r="BG49" i="2"/>
  <c r="BF49" i="2"/>
  <c r="BE49" i="2"/>
  <c r="BD49" i="2"/>
  <c r="BC49"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Q48" i="2"/>
  <c r="BP48" i="2"/>
  <c r="BO48" i="2"/>
  <c r="BN48" i="2"/>
  <c r="BM48" i="2"/>
  <c r="BL48" i="2"/>
  <c r="BK48" i="2"/>
  <c r="BJ48" i="2"/>
  <c r="BI48" i="2"/>
  <c r="BH48" i="2"/>
  <c r="BG48" i="2"/>
  <c r="BF48" i="2"/>
  <c r="BE48" i="2"/>
  <c r="BD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Q46" i="2"/>
  <c r="BP46" i="2"/>
  <c r="BO46" i="2"/>
  <c r="BN46" i="2"/>
  <c r="BM46" i="2"/>
  <c r="BL46" i="2"/>
  <c r="BK46" i="2"/>
  <c r="BJ46"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Q37" i="2"/>
  <c r="BP37" i="2"/>
  <c r="BO37" i="2"/>
  <c r="BN37" i="2"/>
  <c r="BM37" i="2"/>
  <c r="BL37" i="2"/>
  <c r="BK37" i="2"/>
  <c r="BJ37"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Q33" i="2"/>
  <c r="BP33" i="2"/>
  <c r="BO33" i="2"/>
  <c r="BN33" i="2"/>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Q32" i="2"/>
  <c r="BP32" i="2"/>
  <c r="BO32" i="2"/>
  <c r="BN32" i="2"/>
  <c r="BM32" i="2"/>
  <c r="BL32" i="2"/>
  <c r="BK32" i="2"/>
  <c r="BJ32"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Q31" i="2"/>
  <c r="BP31" i="2"/>
  <c r="BO31" i="2"/>
  <c r="BN31"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Q30" i="2"/>
  <c r="BP30" i="2"/>
  <c r="BO30" i="2"/>
  <c r="BN30" i="2"/>
  <c r="BM30" i="2"/>
  <c r="BL30" i="2"/>
  <c r="BK30" i="2"/>
  <c r="BJ30" i="2"/>
  <c r="BI30" i="2"/>
  <c r="BH30" i="2"/>
  <c r="BG30" i="2"/>
  <c r="BF30" i="2"/>
  <c r="BE30" i="2"/>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Q29" i="2"/>
  <c r="BP29" i="2"/>
  <c r="BO29" i="2"/>
  <c r="BN29" i="2"/>
  <c r="BM29" i="2"/>
  <c r="BL29" i="2"/>
  <c r="BK29" i="2"/>
  <c r="BJ29"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Q27" i="2"/>
  <c r="BP27" i="2"/>
  <c r="BO27" i="2"/>
  <c r="BN27"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Q25" i="2"/>
  <c r="BP25" i="2"/>
  <c r="BO25" i="2"/>
  <c r="BN25"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Q23" i="2"/>
  <c r="BP23" i="2"/>
  <c r="BO23" i="2"/>
  <c r="BN23"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Q22" i="2"/>
  <c r="BP22" i="2"/>
  <c r="BO22" i="2"/>
  <c r="BN22"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Q20" i="2"/>
  <c r="BP20" i="2"/>
  <c r="BO20" i="2"/>
  <c r="BN20" i="2"/>
  <c r="BM20" i="2"/>
  <c r="BL20" i="2"/>
  <c r="BK20" i="2"/>
  <c r="BJ20"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Q19" i="2"/>
  <c r="BP19" i="2"/>
  <c r="BO19" i="2"/>
  <c r="BN19" i="2"/>
  <c r="BM19" i="2"/>
  <c r="BL19" i="2"/>
  <c r="BK19" i="2"/>
  <c r="BJ19"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Q18" i="2"/>
  <c r="BP18" i="2"/>
  <c r="BO18" i="2"/>
  <c r="BN18"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Q15" i="2"/>
  <c r="BP15" i="2"/>
  <c r="BO15" i="2"/>
  <c r="BN15"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Q14" i="2"/>
  <c r="BP14" i="2"/>
  <c r="BO14" i="2"/>
  <c r="BN14"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Q13" i="2"/>
  <c r="BP13" i="2"/>
  <c r="BO13" i="2"/>
  <c r="BN13" i="2"/>
  <c r="BM13" i="2"/>
  <c r="BL13"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Q12" i="2"/>
  <c r="BP12" i="2"/>
  <c r="BO12" i="2"/>
  <c r="BN12" i="2"/>
  <c r="BM12" i="2"/>
  <c r="BL12"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Q11" i="2"/>
  <c r="BP11" i="2"/>
  <c r="BO11" i="2"/>
  <c r="BN11" i="2"/>
  <c r="BM11" i="2"/>
  <c r="BL11" i="2"/>
  <c r="BK11" i="2"/>
  <c r="BJ11"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Q10" i="2"/>
  <c r="BP10" i="2"/>
  <c r="BO10" i="2"/>
  <c r="BN10" i="2"/>
  <c r="BM10" i="2"/>
  <c r="BL10" i="2"/>
  <c r="BK10" i="2"/>
  <c r="BJ10"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Q9" i="2"/>
  <c r="BP9" i="2"/>
  <c r="BO9" i="2"/>
  <c r="BN9" i="2"/>
  <c r="BM9" i="2"/>
  <c r="BL9" i="2"/>
  <c r="BK9" i="2"/>
  <c r="BJ9"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Q8" i="2"/>
  <c r="BQ5" i="2" s="1"/>
  <c r="BQ6" i="2" s="1"/>
  <c r="BP8" i="2"/>
  <c r="BP5" i="2" s="1"/>
  <c r="BP6" i="2" s="1"/>
  <c r="BO8" i="2"/>
  <c r="BO5" i="2" s="1"/>
  <c r="BO6" i="2" s="1"/>
  <c r="BN8" i="2"/>
  <c r="BN5" i="2" s="1"/>
  <c r="BN6" i="2" s="1"/>
  <c r="BM8" i="2"/>
  <c r="BM5" i="2" s="1"/>
  <c r="BM6" i="2" s="1"/>
  <c r="BL8" i="2"/>
  <c r="BL5" i="2" s="1"/>
  <c r="BL6" i="2" s="1"/>
  <c r="BK8" i="2"/>
  <c r="BK5" i="2" s="1"/>
  <c r="BK6" i="2" s="1"/>
  <c r="BJ8" i="2"/>
  <c r="BJ5" i="2" s="1"/>
  <c r="BJ6" i="2" s="1"/>
  <c r="BI8" i="2"/>
  <c r="BI5" i="2" s="1"/>
  <c r="BI6" i="2" s="1"/>
  <c r="BH8" i="2"/>
  <c r="BH5" i="2" s="1"/>
  <c r="BH6" i="2" s="1"/>
  <c r="BG8" i="2"/>
  <c r="BG5" i="2" s="1"/>
  <c r="BG6" i="2" s="1"/>
  <c r="BF8" i="2"/>
  <c r="BF5" i="2" s="1"/>
  <c r="BF6" i="2" s="1"/>
  <c r="BE8" i="2"/>
  <c r="BE5" i="2" s="1"/>
  <c r="BE6" i="2" s="1"/>
  <c r="BD8" i="2"/>
  <c r="BD5" i="2" s="1"/>
  <c r="BD6" i="2" s="1"/>
  <c r="BC8" i="2"/>
  <c r="BC5" i="2" s="1"/>
  <c r="BC6" i="2" s="1"/>
  <c r="BB8" i="2"/>
  <c r="BB5" i="2" s="1"/>
  <c r="BB6" i="2" s="1"/>
  <c r="BA8" i="2"/>
  <c r="BA5" i="2" s="1"/>
  <c r="BA6" i="2" s="1"/>
  <c r="AZ8" i="2"/>
  <c r="AZ5" i="2" s="1"/>
  <c r="AZ6" i="2" s="1"/>
  <c r="AY8" i="2"/>
  <c r="AY5" i="2" s="1"/>
  <c r="AY6" i="2" s="1"/>
  <c r="AX8" i="2"/>
  <c r="AX5" i="2" s="1"/>
  <c r="AX6" i="2" s="1"/>
  <c r="AW8" i="2"/>
  <c r="AW5" i="2" s="1"/>
  <c r="AW6" i="2" s="1"/>
  <c r="AV8" i="2"/>
  <c r="AV5" i="2" s="1"/>
  <c r="AV6" i="2" s="1"/>
  <c r="AU8" i="2"/>
  <c r="AU5" i="2" s="1"/>
  <c r="AU6" i="2" s="1"/>
  <c r="AT8" i="2"/>
  <c r="AT5" i="2" s="1"/>
  <c r="AT6" i="2" s="1"/>
  <c r="AS8" i="2"/>
  <c r="AS5" i="2" s="1"/>
  <c r="AS6" i="2" s="1"/>
  <c r="AR8" i="2"/>
  <c r="AR5" i="2" s="1"/>
  <c r="AR6" i="2" s="1"/>
  <c r="AQ8" i="2"/>
  <c r="AQ5" i="2" s="1"/>
  <c r="AQ6" i="2" s="1"/>
  <c r="AP8" i="2"/>
  <c r="AP5" i="2" s="1"/>
  <c r="AP6" i="2" s="1"/>
  <c r="AO8" i="2"/>
  <c r="AO5" i="2" s="1"/>
  <c r="AO6" i="2" s="1"/>
  <c r="AN8" i="2"/>
  <c r="AN5" i="2" s="1"/>
  <c r="AN6" i="2" s="1"/>
  <c r="AM8" i="2"/>
  <c r="AM5" i="2" s="1"/>
  <c r="AM6" i="2" s="1"/>
  <c r="AL8" i="2"/>
  <c r="AL5" i="2" s="1"/>
  <c r="AL6" i="2" s="1"/>
  <c r="AK8" i="2"/>
  <c r="AK5" i="2" s="1"/>
  <c r="AK6" i="2" s="1"/>
  <c r="AJ8" i="2"/>
  <c r="AJ5" i="2" s="1"/>
  <c r="AJ6" i="2" s="1"/>
  <c r="AI8" i="2"/>
  <c r="AI5" i="2" s="1"/>
  <c r="AI6" i="2" s="1"/>
  <c r="AH8" i="2"/>
  <c r="AH5" i="2" s="1"/>
  <c r="AH6" i="2" s="1"/>
  <c r="AG8" i="2"/>
  <c r="AG5" i="2" s="1"/>
  <c r="AG6" i="2" s="1"/>
  <c r="AF8" i="2"/>
  <c r="AF5" i="2" s="1"/>
  <c r="AF6" i="2" s="1"/>
  <c r="AE8" i="2"/>
  <c r="AE5" i="2" s="1"/>
  <c r="AE6" i="2" s="1"/>
  <c r="AD8" i="2"/>
  <c r="AD5" i="2" s="1"/>
  <c r="AD6" i="2" s="1"/>
  <c r="AC8" i="2"/>
  <c r="AC5" i="2" s="1"/>
  <c r="AC6" i="2" s="1"/>
  <c r="AB8" i="2"/>
  <c r="AB5" i="2" s="1"/>
  <c r="AB6" i="2" s="1"/>
  <c r="AA8" i="2"/>
  <c r="AA5" i="2" s="1"/>
  <c r="AA6" i="2" s="1"/>
  <c r="Z8" i="2"/>
  <c r="Z5" i="2" s="1"/>
  <c r="Z6" i="2" s="1"/>
  <c r="Y8" i="2"/>
  <c r="Y5" i="2" s="1"/>
  <c r="Y6" i="2" s="1"/>
  <c r="X8" i="2"/>
  <c r="X5" i="2" s="1"/>
  <c r="X6" i="2" s="1"/>
  <c r="W8" i="2"/>
  <c r="W5" i="2" s="1"/>
  <c r="W6" i="2" s="1"/>
  <c r="V8" i="2"/>
  <c r="V5" i="2" s="1"/>
  <c r="V6" i="2" s="1"/>
  <c r="U8" i="2"/>
  <c r="U5" i="2" s="1"/>
  <c r="U6" i="2" s="1"/>
  <c r="T8" i="2"/>
  <c r="T5" i="2" s="1"/>
  <c r="T6" i="2" s="1"/>
  <c r="S8" i="2"/>
  <c r="S5" i="2" s="1"/>
  <c r="S6" i="2" s="1"/>
  <c r="R8" i="2"/>
  <c r="R5" i="2" s="1"/>
  <c r="R6" i="2" s="1"/>
  <c r="Q8" i="2"/>
  <c r="Q5" i="2" s="1"/>
  <c r="Q6" i="2" s="1"/>
  <c r="P8" i="2"/>
  <c r="P5" i="2" s="1"/>
  <c r="P6" i="2" s="1"/>
  <c r="O8" i="2"/>
  <c r="O5" i="2" s="1"/>
  <c r="O6" i="2" s="1"/>
  <c r="N8" i="2"/>
  <c r="N5" i="2" s="1"/>
  <c r="N6" i="2" s="1"/>
  <c r="M8" i="2"/>
  <c r="M5" i="2" s="1"/>
  <c r="M6" i="2" s="1"/>
  <c r="L8" i="2"/>
  <c r="L5" i="2" s="1"/>
  <c r="L6" i="2" s="1"/>
  <c r="K8" i="2"/>
  <c r="K5" i="2" s="1"/>
  <c r="K6" i="2" s="1"/>
  <c r="J8" i="2"/>
  <c r="J5" i="2" s="1"/>
  <c r="J6" i="2" s="1"/>
  <c r="I8" i="2"/>
  <c r="I5" i="2" s="1"/>
  <c r="I6" i="2" s="1"/>
  <c r="H8" i="2"/>
  <c r="H5" i="2" s="1"/>
  <c r="H6" i="2" s="1"/>
  <c r="G8" i="2"/>
  <c r="G5" i="2" s="1"/>
  <c r="G6" i="2" s="1"/>
  <c r="F8" i="2"/>
  <c r="F5" i="2" s="1"/>
  <c r="F6" i="2" s="1"/>
  <c r="E8" i="2"/>
  <c r="E5" i="2" s="1"/>
  <c r="D8" i="2"/>
  <c r="C8"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0" i="2"/>
  <c r="B9" i="2"/>
  <c r="B8" i="2"/>
  <c r="B5" i="2"/>
  <c r="B3" i="2"/>
  <c r="B2" i="2"/>
  <c r="G30" i="10" l="1"/>
  <c r="G35" i="10"/>
  <c r="D11" i="12"/>
  <c r="M97" i="12"/>
  <c r="K97" i="12"/>
  <c r="C26" i="19"/>
  <c r="C27" i="19" s="1"/>
  <c r="C12" i="13"/>
  <c r="C11" i="13"/>
  <c r="B12" i="13"/>
  <c r="B11" i="13"/>
  <c r="A11" i="13"/>
  <c r="D10" i="11"/>
  <c r="G36" i="10"/>
  <c r="D17" i="11"/>
  <c r="P6" i="11"/>
  <c r="P5" i="11"/>
  <c r="D11" i="11"/>
  <c r="D13" i="11"/>
  <c r="D18" i="11"/>
  <c r="A4" i="13"/>
  <c r="D12" i="11"/>
  <c r="D14" i="11"/>
  <c r="D15" i="11"/>
  <c r="D16" i="11"/>
  <c r="P4" i="11"/>
  <c r="A228" i="2"/>
  <c r="A325" i="4"/>
  <c r="A326" i="4"/>
  <c r="A139" i="4"/>
  <c r="A140" i="4"/>
  <c r="A143" i="2"/>
  <c r="A139" i="2"/>
  <c r="A140" i="2"/>
  <c r="A11" i="4"/>
  <c r="A324" i="4"/>
  <c r="A320" i="4"/>
  <c r="A322" i="4"/>
  <c r="A319" i="4"/>
  <c r="A321" i="4"/>
  <c r="A316" i="4"/>
  <c r="A318" i="4"/>
  <c r="A317" i="4"/>
  <c r="A323" i="4"/>
  <c r="A143" i="4"/>
  <c r="A316" i="2"/>
  <c r="A320" i="2"/>
  <c r="A317" i="2"/>
  <c r="A319" i="2"/>
  <c r="A322" i="2"/>
  <c r="A321" i="2"/>
  <c r="A323" i="2"/>
  <c r="A325" i="2"/>
  <c r="A324" i="2"/>
  <c r="A318" i="2"/>
  <c r="K226" i="12"/>
  <c r="K224" i="12"/>
  <c r="K228" i="12"/>
  <c r="K219" i="12"/>
  <c r="K211" i="12"/>
  <c r="K27" i="12"/>
  <c r="K49" i="12"/>
  <c r="K218" i="12"/>
  <c r="K216" i="12"/>
  <c r="K222" i="12"/>
  <c r="K220" i="12"/>
  <c r="K23" i="12"/>
  <c r="K210" i="12"/>
  <c r="K223" i="12"/>
  <c r="K214" i="12"/>
  <c r="K212" i="12"/>
  <c r="K43" i="12"/>
  <c r="K50" i="12"/>
  <c r="K24" i="12"/>
  <c r="K215" i="12"/>
  <c r="K227" i="12"/>
  <c r="K41" i="12"/>
  <c r="E26" i="18"/>
  <c r="M54" i="10"/>
  <c r="M8" i="12"/>
  <c r="E5" i="22" s="1"/>
  <c r="K202" i="12"/>
  <c r="K193" i="12"/>
  <c r="K184" i="12"/>
  <c r="K203" i="12"/>
  <c r="K186" i="12"/>
  <c r="K181" i="12"/>
  <c r="K172" i="12"/>
  <c r="K163" i="12"/>
  <c r="K169" i="12"/>
  <c r="K183" i="12"/>
  <c r="K171" i="12"/>
  <c r="K176" i="12"/>
  <c r="K204" i="12"/>
  <c r="K196" i="12"/>
  <c r="K187" i="12"/>
  <c r="K190" i="12"/>
  <c r="K174" i="12"/>
  <c r="K166" i="12"/>
  <c r="K157" i="12"/>
  <c r="K188" i="12"/>
  <c r="K173" i="12"/>
  <c r="K156" i="12"/>
  <c r="K201" i="12"/>
  <c r="K180" i="12"/>
  <c r="K189" i="12"/>
  <c r="K199" i="12"/>
  <c r="K179" i="12"/>
  <c r="K161" i="12"/>
  <c r="K182" i="12"/>
  <c r="K200" i="12"/>
  <c r="K194" i="12"/>
  <c r="K177" i="12"/>
  <c r="K159" i="12"/>
  <c r="K197" i="12"/>
  <c r="K178" i="12"/>
  <c r="K198" i="12"/>
  <c r="K170" i="12"/>
  <c r="K164" i="12"/>
  <c r="K162" i="12"/>
  <c r="K158" i="12"/>
  <c r="K11" i="12"/>
  <c r="K167" i="12"/>
  <c r="K191" i="12"/>
  <c r="K168" i="12"/>
  <c r="K160" i="12"/>
  <c r="K192" i="12"/>
  <c r="K12" i="12"/>
  <c r="N21" i="11"/>
  <c r="C26" i="18"/>
  <c r="C40" i="18" s="1"/>
  <c r="G26" i="18"/>
  <c r="B19" i="13"/>
  <c r="B18" i="13"/>
  <c r="C18" i="13"/>
  <c r="C19" i="13"/>
  <c r="D26" i="18"/>
  <c r="H26" i="18"/>
  <c r="F26" i="18"/>
  <c r="A147" i="4"/>
  <c r="A146" i="4"/>
  <c r="E6" i="4"/>
  <c r="A13" i="2"/>
  <c r="A25" i="2"/>
  <c r="A21" i="2"/>
  <c r="A93" i="2"/>
  <c r="A17" i="2"/>
  <c r="A29" i="2"/>
  <c r="A33" i="2"/>
  <c r="A45" i="2"/>
  <c r="A49" i="2"/>
  <c r="A61" i="2"/>
  <c r="A65" i="2"/>
  <c r="A69" i="2"/>
  <c r="A81" i="2"/>
  <c r="A85" i="2"/>
  <c r="A89" i="2"/>
  <c r="A105" i="2"/>
  <c r="A37" i="2"/>
  <c r="A53" i="2"/>
  <c r="A77" i="2"/>
  <c r="A97" i="2"/>
  <c r="A41" i="2"/>
  <c r="A57" i="2"/>
  <c r="A73" i="2"/>
  <c r="A101" i="2"/>
  <c r="A109" i="2"/>
  <c r="A121" i="2"/>
  <c r="A125" i="2"/>
  <c r="A137" i="2"/>
  <c r="A155" i="2"/>
  <c r="A167" i="2"/>
  <c r="A171" i="2"/>
  <c r="A183" i="2"/>
  <c r="A187" i="2"/>
  <c r="A199" i="2"/>
  <c r="A203" i="2"/>
  <c r="A215" i="2"/>
  <c r="A227" i="2"/>
  <c r="A231" i="2"/>
  <c r="A243" i="2"/>
  <c r="A247" i="2"/>
  <c r="A259" i="2"/>
  <c r="A263" i="2"/>
  <c r="A275" i="2"/>
  <c r="A279" i="2"/>
  <c r="A291" i="2"/>
  <c r="A303" i="2"/>
  <c r="A307" i="2"/>
  <c r="A14" i="2"/>
  <c r="A18" i="2"/>
  <c r="A30" i="2"/>
  <c r="A34" i="2"/>
  <c r="A46" i="2"/>
  <c r="A50" i="2"/>
  <c r="A62" i="2"/>
  <c r="A66" i="2"/>
  <c r="A78" i="2"/>
  <c r="A82" i="2"/>
  <c r="A94" i="2"/>
  <c r="A98" i="2"/>
  <c r="A110" i="2"/>
  <c r="A114" i="2"/>
  <c r="A126" i="2"/>
  <c r="A130" i="2"/>
  <c r="A148" i="2"/>
  <c r="A152" i="2"/>
  <c r="A164" i="2"/>
  <c r="A176" i="2"/>
  <c r="A180" i="2"/>
  <c r="A192" i="2"/>
  <c r="A196" i="2"/>
  <c r="A208" i="2"/>
  <c r="A220" i="2"/>
  <c r="A224" i="2"/>
  <c r="A240" i="2"/>
  <c r="A248" i="2"/>
  <c r="A256" i="2"/>
  <c r="A268" i="2"/>
  <c r="A272" i="2"/>
  <c r="A284" i="2"/>
  <c r="A288" i="2"/>
  <c r="A296" i="2"/>
  <c r="A15" i="2"/>
  <c r="A19" i="2"/>
  <c r="A27" i="2"/>
  <c r="A31" i="2"/>
  <c r="A39" i="2"/>
  <c r="A43" i="2"/>
  <c r="A51" i="2"/>
  <c r="A55" i="2"/>
  <c r="A63" i="2"/>
  <c r="A67" i="2"/>
  <c r="A75" i="2"/>
  <c r="A79" i="2"/>
  <c r="A87" i="2"/>
  <c r="A91" i="2"/>
  <c r="A99" i="2"/>
  <c r="A103" i="2"/>
  <c r="A111" i="2"/>
  <c r="A115" i="2"/>
  <c r="A123" i="2"/>
  <c r="A127" i="2"/>
  <c r="A135" i="2"/>
  <c r="A145" i="2"/>
  <c r="A153" i="2"/>
  <c r="A157" i="2"/>
  <c r="A165" i="2"/>
  <c r="A169" i="2"/>
  <c r="A173" i="2"/>
  <c r="A181" i="2"/>
  <c r="A189" i="2"/>
  <c r="A193" i="2"/>
  <c r="A201" i="2"/>
  <c r="A205" i="2"/>
  <c r="A213" i="2"/>
  <c r="A217" i="2"/>
  <c r="A225" i="2"/>
  <c r="A229" i="2"/>
  <c r="A237" i="2"/>
  <c r="A241" i="2"/>
  <c r="A249" i="2"/>
  <c r="A141" i="2"/>
  <c r="A12" i="2"/>
  <c r="A144" i="2"/>
  <c r="A16" i="2"/>
  <c r="A20" i="2"/>
  <c r="A24" i="2"/>
  <c r="A28" i="2"/>
  <c r="A32" i="2"/>
  <c r="A36" i="2"/>
  <c r="A40" i="2"/>
  <c r="A44" i="2"/>
  <c r="A48" i="2"/>
  <c r="A52" i="2"/>
  <c r="A56" i="2"/>
  <c r="A60" i="2"/>
  <c r="A64" i="2"/>
  <c r="A68" i="2"/>
  <c r="A72" i="2"/>
  <c r="A76" i="2"/>
  <c r="A80" i="2"/>
  <c r="A84" i="2"/>
  <c r="A88" i="2"/>
  <c r="A92" i="2"/>
  <c r="A96" i="2"/>
  <c r="A100" i="2"/>
  <c r="A104" i="2"/>
  <c r="A108" i="2"/>
  <c r="A112" i="2"/>
  <c r="A116" i="2"/>
  <c r="A120" i="2"/>
  <c r="A124" i="2"/>
  <c r="A128" i="2"/>
  <c r="A132" i="2"/>
  <c r="A136" i="2"/>
  <c r="A146" i="2"/>
  <c r="A150" i="2"/>
  <c r="A154" i="2"/>
  <c r="A158" i="2"/>
  <c r="A162" i="2"/>
  <c r="A166" i="2"/>
  <c r="A170" i="2"/>
  <c r="A174" i="2"/>
  <c r="A178" i="2"/>
  <c r="A182" i="2"/>
  <c r="A186" i="2"/>
  <c r="A190" i="2"/>
  <c r="A194" i="2"/>
  <c r="A198" i="2"/>
  <c r="A202" i="2"/>
  <c r="A206" i="2"/>
  <c r="A210" i="2"/>
  <c r="A214" i="2"/>
  <c r="A218" i="2"/>
  <c r="A222" i="2"/>
  <c r="A226" i="2"/>
  <c r="A230" i="2"/>
  <c r="A234" i="2"/>
  <c r="A238" i="2"/>
  <c r="A242" i="2"/>
  <c r="A246" i="2"/>
  <c r="A250" i="2"/>
  <c r="A254" i="2"/>
  <c r="A258" i="2"/>
  <c r="A262" i="2"/>
  <c r="A266" i="2"/>
  <c r="A270" i="2"/>
  <c r="A274" i="2"/>
  <c r="A278" i="2"/>
  <c r="A282" i="2"/>
  <c r="A286" i="2"/>
  <c r="A290" i="2"/>
  <c r="A294" i="2"/>
  <c r="A298" i="2"/>
  <c r="A302" i="2"/>
  <c r="A306" i="2"/>
  <c r="A310" i="2"/>
  <c r="A314" i="2"/>
  <c r="E6" i="2"/>
  <c r="A117" i="2"/>
  <c r="A133" i="2"/>
  <c r="A151" i="2"/>
  <c r="A163" i="2"/>
  <c r="A175" i="2"/>
  <c r="A195" i="2"/>
  <c r="A211" i="2"/>
  <c r="A223" i="2"/>
  <c r="A239" i="2"/>
  <c r="A251" i="2"/>
  <c r="A267" i="2"/>
  <c r="A287" i="2"/>
  <c r="A295" i="2"/>
  <c r="A311" i="2"/>
  <c r="A26" i="2"/>
  <c r="A38" i="2"/>
  <c r="A58" i="2"/>
  <c r="A70" i="2"/>
  <c r="A86" i="2"/>
  <c r="A106" i="2"/>
  <c r="A118" i="2"/>
  <c r="A134" i="2"/>
  <c r="A156" i="2"/>
  <c r="A172" i="2"/>
  <c r="A188" i="2"/>
  <c r="A200" i="2"/>
  <c r="A216" i="2"/>
  <c r="A232" i="2"/>
  <c r="A252" i="2"/>
  <c r="A260" i="2"/>
  <c r="A276" i="2"/>
  <c r="A292" i="2"/>
  <c r="A304" i="2"/>
  <c r="A308" i="2"/>
  <c r="A312" i="2"/>
  <c r="A113" i="2"/>
  <c r="A129" i="2"/>
  <c r="A147" i="2"/>
  <c r="A159" i="2"/>
  <c r="A179" i="2"/>
  <c r="A191" i="2"/>
  <c r="A207" i="2"/>
  <c r="A219" i="2"/>
  <c r="A235" i="2"/>
  <c r="A255" i="2"/>
  <c r="A271" i="2"/>
  <c r="A283" i="2"/>
  <c r="A299" i="2"/>
  <c r="A315" i="2"/>
  <c r="A22" i="2"/>
  <c r="A42" i="2"/>
  <c r="A54" i="2"/>
  <c r="A74" i="2"/>
  <c r="A90" i="2"/>
  <c r="A102" i="2"/>
  <c r="A122" i="2"/>
  <c r="A138" i="2"/>
  <c r="A160" i="2"/>
  <c r="A168" i="2"/>
  <c r="A184" i="2"/>
  <c r="A204" i="2"/>
  <c r="A212" i="2"/>
  <c r="A236" i="2"/>
  <c r="A244" i="2"/>
  <c r="A264" i="2"/>
  <c r="A280" i="2"/>
  <c r="A300" i="2"/>
  <c r="A23" i="2"/>
  <c r="A35" i="2"/>
  <c r="A47" i="2"/>
  <c r="A59" i="2"/>
  <c r="A71" i="2"/>
  <c r="A83" i="2"/>
  <c r="A95" i="2"/>
  <c r="A107" i="2"/>
  <c r="A119" i="2"/>
  <c r="A131" i="2"/>
  <c r="A149" i="2"/>
  <c r="A161" i="2"/>
  <c r="A177" i="2"/>
  <c r="A185" i="2"/>
  <c r="A197" i="2"/>
  <c r="A209" i="2"/>
  <c r="A221" i="2"/>
  <c r="A233" i="2"/>
  <c r="A245" i="2"/>
  <c r="A253" i="2"/>
  <c r="A257" i="2"/>
  <c r="A261" i="2"/>
  <c r="A265" i="2"/>
  <c r="A269" i="2"/>
  <c r="A273" i="2"/>
  <c r="A277" i="2"/>
  <c r="A281" i="2"/>
  <c r="A285" i="2"/>
  <c r="A289" i="2"/>
  <c r="A293" i="2"/>
  <c r="A297" i="2"/>
  <c r="A301" i="2"/>
  <c r="A305" i="2"/>
  <c r="A309" i="2"/>
  <c r="A313" i="2"/>
  <c r="A151" i="4"/>
  <c r="A159" i="4"/>
  <c r="A171" i="4"/>
  <c r="A175" i="4"/>
  <c r="A183" i="4"/>
  <c r="A191" i="4"/>
  <c r="A199" i="4"/>
  <c r="A207" i="4"/>
  <c r="A215" i="4"/>
  <c r="A223" i="4"/>
  <c r="A154" i="4"/>
  <c r="A162" i="4"/>
  <c r="A170" i="4"/>
  <c r="A178" i="4"/>
  <c r="A186" i="4"/>
  <c r="A194" i="4"/>
  <c r="A202" i="4"/>
  <c r="A210" i="4"/>
  <c r="A218" i="4"/>
  <c r="A222" i="4"/>
  <c r="A226" i="4"/>
  <c r="A155" i="4"/>
  <c r="A163" i="4"/>
  <c r="A167" i="4"/>
  <c r="A179" i="4"/>
  <c r="A187" i="4"/>
  <c r="A195" i="4"/>
  <c r="A203" i="4"/>
  <c r="A211" i="4"/>
  <c r="A219" i="4"/>
  <c r="A227" i="4"/>
  <c r="A150" i="4"/>
  <c r="A158" i="4"/>
  <c r="A166" i="4"/>
  <c r="A174" i="4"/>
  <c r="A182" i="4"/>
  <c r="A190" i="4"/>
  <c r="A198" i="4"/>
  <c r="A206" i="4"/>
  <c r="A214"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145" i="4"/>
  <c r="A149" i="4"/>
  <c r="A153" i="4"/>
  <c r="A157" i="4"/>
  <c r="A161" i="4"/>
  <c r="A165" i="4"/>
  <c r="A169" i="4"/>
  <c r="A173" i="4"/>
  <c r="A177" i="4"/>
  <c r="A181" i="4"/>
  <c r="A185" i="4"/>
  <c r="A189" i="4"/>
  <c r="A193" i="4"/>
  <c r="A197" i="4"/>
  <c r="A201" i="4"/>
  <c r="A205" i="4"/>
  <c r="A209" i="4"/>
  <c r="A213" i="4"/>
  <c r="A217" i="4"/>
  <c r="A221" i="4"/>
  <c r="A225" i="4"/>
  <c r="A229"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41" i="4"/>
  <c r="A144" i="4"/>
  <c r="A148" i="4"/>
  <c r="A152" i="4"/>
  <c r="A156" i="4"/>
  <c r="A160" i="4"/>
  <c r="A164" i="4"/>
  <c r="A168" i="4"/>
  <c r="A172" i="4"/>
  <c r="A176" i="4"/>
  <c r="A180" i="4"/>
  <c r="A184" i="4"/>
  <c r="A188" i="4"/>
  <c r="A192" i="4"/>
  <c r="A196" i="4"/>
  <c r="A200" i="4"/>
  <c r="A204" i="4"/>
  <c r="A208" i="4"/>
  <c r="A212" i="4"/>
  <c r="A216" i="4"/>
  <c r="A220" i="4"/>
  <c r="A224" i="4"/>
  <c r="A314" i="4"/>
  <c r="A310" i="4"/>
  <c r="A306" i="4"/>
  <c r="A302" i="4"/>
  <c r="A298" i="4"/>
  <c r="A294" i="4"/>
  <c r="A290" i="4"/>
  <c r="A286" i="4"/>
  <c r="A282" i="4"/>
  <c r="A278" i="4"/>
  <c r="A274" i="4"/>
  <c r="A270" i="4"/>
  <c r="A266" i="4"/>
  <c r="A262" i="4"/>
  <c r="A258" i="4"/>
  <c r="A254" i="4"/>
  <c r="A250" i="4"/>
  <c r="A246" i="4"/>
  <c r="A242" i="4"/>
  <c r="A238" i="4"/>
  <c r="A234" i="4"/>
  <c r="A230" i="4"/>
  <c r="A308" i="4"/>
  <c r="A300" i="4"/>
  <c r="A292" i="4"/>
  <c r="A284" i="4"/>
  <c r="A276" i="4"/>
  <c r="A268" i="4"/>
  <c r="A260" i="4"/>
  <c r="A252" i="4"/>
  <c r="A244" i="4"/>
  <c r="A236" i="4"/>
  <c r="A228" i="4"/>
  <c r="A311" i="4"/>
  <c r="A303" i="4"/>
  <c r="A295" i="4"/>
  <c r="A287" i="4"/>
  <c r="A279" i="4"/>
  <c r="A315" i="4"/>
  <c r="A313" i="4"/>
  <c r="A309" i="4"/>
  <c r="A305" i="4"/>
  <c r="A301" i="4"/>
  <c r="A297" i="4"/>
  <c r="A293" i="4"/>
  <c r="A289" i="4"/>
  <c r="A285" i="4"/>
  <c r="A281" i="4"/>
  <c r="A277" i="4"/>
  <c r="A273" i="4"/>
  <c r="A269" i="4"/>
  <c r="A265" i="4"/>
  <c r="A261" i="4"/>
  <c r="A257" i="4"/>
  <c r="A253" i="4"/>
  <c r="A249" i="4"/>
  <c r="A245" i="4"/>
  <c r="A241" i="4"/>
  <c r="A237" i="4"/>
  <c r="A233" i="4"/>
  <c r="A312" i="4"/>
  <c r="A304" i="4"/>
  <c r="A296" i="4"/>
  <c r="A288" i="4"/>
  <c r="A280" i="4"/>
  <c r="A272" i="4"/>
  <c r="A264" i="4"/>
  <c r="A256" i="4"/>
  <c r="A248" i="4"/>
  <c r="A240" i="4"/>
  <c r="A232" i="4"/>
  <c r="A307" i="4"/>
  <c r="A299" i="4"/>
  <c r="A291" i="4"/>
  <c r="A283" i="4"/>
  <c r="A275" i="4"/>
  <c r="A271" i="4"/>
  <c r="A267" i="4"/>
  <c r="A263" i="4"/>
  <c r="A259" i="4"/>
  <c r="A255" i="4"/>
  <c r="A251" i="4"/>
  <c r="A247" i="4"/>
  <c r="A243" i="4"/>
  <c r="A235" i="4"/>
  <c r="A231" i="4"/>
  <c r="A239" i="4"/>
  <c r="I3" i="11"/>
  <c r="J3" i="11" s="1"/>
  <c r="K3" i="11" s="1"/>
  <c r="L3" i="11" s="1"/>
  <c r="M3" i="11" s="1"/>
  <c r="L3" i="13"/>
  <c r="F3" i="13"/>
  <c r="K3" i="13" s="1"/>
  <c r="E25" i="11"/>
  <c r="E34" i="11" s="1"/>
  <c r="M48" i="10"/>
  <c r="M53" i="10"/>
  <c r="F78" i="23" l="1"/>
  <c r="N10" i="22"/>
  <c r="G38" i="10"/>
  <c r="G41" i="10" s="1"/>
  <c r="G46" i="10" s="1"/>
  <c r="P21" i="11"/>
  <c r="O21" i="11"/>
  <c r="M38" i="10" s="1"/>
  <c r="F308" i="20"/>
  <c r="F46" i="20"/>
  <c r="F314" i="20"/>
  <c r="F269" i="20"/>
  <c r="F185" i="20"/>
  <c r="F100" i="20"/>
  <c r="F246" i="20"/>
  <c r="F53" i="20"/>
  <c r="F317" i="20"/>
  <c r="F235" i="20"/>
  <c r="F218" i="20"/>
  <c r="F122" i="20"/>
  <c r="F219" i="20"/>
  <c r="F131" i="20"/>
  <c r="F52" i="20"/>
  <c r="F18" i="20"/>
  <c r="F192" i="20"/>
  <c r="F237" i="20"/>
  <c r="F153" i="20"/>
  <c r="F68" i="20"/>
  <c r="F130" i="20"/>
  <c r="F228" i="20"/>
  <c r="F118" i="20"/>
  <c r="F250" i="20"/>
  <c r="F242" i="20"/>
  <c r="F49" i="20"/>
  <c r="F113" i="20"/>
  <c r="F183" i="20"/>
  <c r="F249" i="20"/>
  <c r="F313" i="20"/>
  <c r="F31" i="20"/>
  <c r="F95" i="20"/>
  <c r="F165" i="20"/>
  <c r="F231" i="20"/>
  <c r="F295" i="20"/>
  <c r="F16" i="20"/>
  <c r="F80" i="20"/>
  <c r="F150" i="20"/>
  <c r="F214" i="20"/>
  <c r="F280" i="20"/>
  <c r="F268" i="20"/>
  <c r="F50" i="20"/>
  <c r="F196" i="20"/>
  <c r="F86" i="20"/>
  <c r="F152" i="20"/>
  <c r="F208" i="20"/>
  <c r="F41" i="20"/>
  <c r="F105" i="20"/>
  <c r="F175" i="20"/>
  <c r="F241" i="20"/>
  <c r="F305" i="20"/>
  <c r="F23" i="20"/>
  <c r="F87" i="20"/>
  <c r="F157" i="20"/>
  <c r="F221" i="20"/>
  <c r="F287" i="20"/>
  <c r="F334" i="20"/>
  <c r="F72" i="20"/>
  <c r="F136" i="20"/>
  <c r="F206" i="20"/>
  <c r="F272" i="20"/>
  <c r="F336" i="20"/>
  <c r="F148" i="20"/>
  <c r="F38" i="20"/>
  <c r="F302" i="20"/>
  <c r="F160" i="20"/>
  <c r="F29" i="20"/>
  <c r="F93" i="20"/>
  <c r="F163" i="20"/>
  <c r="F227" i="20"/>
  <c r="F293" i="20"/>
  <c r="F11" i="20"/>
  <c r="F75" i="20"/>
  <c r="F145" i="20"/>
  <c r="F209" i="20"/>
  <c r="F275" i="20"/>
  <c r="F339" i="20"/>
  <c r="F60" i="20"/>
  <c r="F124" i="20"/>
  <c r="F194" i="20"/>
  <c r="F260" i="20"/>
  <c r="F324" i="20"/>
  <c r="F34" i="20"/>
  <c r="F69" i="20"/>
  <c r="F333" i="20"/>
  <c r="F251" i="20"/>
  <c r="F170" i="20"/>
  <c r="F134" i="20"/>
  <c r="F117" i="20"/>
  <c r="F35" i="20"/>
  <c r="F299" i="20"/>
  <c r="F110" i="20"/>
  <c r="F21" i="20"/>
  <c r="F285" i="20"/>
  <c r="F201" i="20"/>
  <c r="F116" i="20"/>
  <c r="F180" i="20"/>
  <c r="F37" i="20"/>
  <c r="F301" i="20"/>
  <c r="F217" i="20"/>
  <c r="F132" i="20"/>
  <c r="F30" i="20"/>
  <c r="F294" i="20"/>
  <c r="F188" i="20"/>
  <c r="F42" i="20"/>
  <c r="F306" i="20"/>
  <c r="F65" i="20"/>
  <c r="F129" i="20"/>
  <c r="F199" i="20"/>
  <c r="F265" i="20"/>
  <c r="F329" i="20"/>
  <c r="F47" i="20"/>
  <c r="F111" i="20"/>
  <c r="F181" i="20"/>
  <c r="F247" i="20"/>
  <c r="F311" i="20"/>
  <c r="F32" i="20"/>
  <c r="F96" i="20"/>
  <c r="F166" i="20"/>
  <c r="F232" i="20"/>
  <c r="F296" i="20"/>
  <c r="F284" i="20"/>
  <c r="F234" i="20"/>
  <c r="F262" i="20"/>
  <c r="F156" i="20"/>
  <c r="F298" i="20"/>
  <c r="F274" i="20"/>
  <c r="F57" i="20"/>
  <c r="F121" i="20"/>
  <c r="F191" i="20"/>
  <c r="F257" i="20"/>
  <c r="F321" i="20"/>
  <c r="F39" i="20"/>
  <c r="F103" i="20"/>
  <c r="F173" i="20"/>
  <c r="F239" i="20"/>
  <c r="F303" i="20"/>
  <c r="F24" i="20"/>
  <c r="F88" i="20"/>
  <c r="F158" i="20"/>
  <c r="F222" i="20"/>
  <c r="F288" i="20"/>
  <c r="F114" i="20"/>
  <c r="F212" i="20"/>
  <c r="F102" i="20"/>
  <c r="F200" i="20"/>
  <c r="F224" i="20"/>
  <c r="F45" i="20"/>
  <c r="F109" i="20"/>
  <c r="F179" i="20"/>
  <c r="F245" i="20"/>
  <c r="F309" i="20"/>
  <c r="F27" i="20"/>
  <c r="F91" i="20"/>
  <c r="F161" i="20"/>
  <c r="F225" i="20"/>
  <c r="F291" i="20"/>
  <c r="F12" i="20"/>
  <c r="F76" i="20"/>
  <c r="F146" i="20"/>
  <c r="F210" i="20"/>
  <c r="F276" i="20"/>
  <c r="F340" i="20"/>
  <c r="F204" i="20"/>
  <c r="F133" i="20"/>
  <c r="F51" i="20"/>
  <c r="F315" i="20"/>
  <c r="F236" i="20"/>
  <c r="F282" i="20"/>
  <c r="F187" i="20"/>
  <c r="F99" i="20"/>
  <c r="F20" i="20"/>
  <c r="F266" i="20"/>
  <c r="F85" i="20"/>
  <c r="F326" i="20"/>
  <c r="F267" i="20"/>
  <c r="F186" i="20"/>
  <c r="F70" i="20"/>
  <c r="F101" i="20"/>
  <c r="F19" i="20"/>
  <c r="F283" i="20"/>
  <c r="F202" i="20"/>
  <c r="F94" i="20"/>
  <c r="F216" i="20"/>
  <c r="F254" i="20"/>
  <c r="F106" i="20"/>
  <c r="F17" i="20"/>
  <c r="F81" i="20"/>
  <c r="F151" i="20"/>
  <c r="F215" i="20"/>
  <c r="F281" i="20"/>
  <c r="F310" i="20"/>
  <c r="F63" i="20"/>
  <c r="F127" i="20"/>
  <c r="F197" i="20"/>
  <c r="F263" i="20"/>
  <c r="F327" i="20"/>
  <c r="F48" i="20"/>
  <c r="F112" i="20"/>
  <c r="F182" i="20"/>
  <c r="F248" i="20"/>
  <c r="F312" i="20"/>
  <c r="F300" i="20"/>
  <c r="F62" i="20"/>
  <c r="F82" i="20"/>
  <c r="F220" i="20"/>
  <c r="F74" i="20"/>
  <c r="F322" i="20"/>
  <c r="F73" i="20"/>
  <c r="F137" i="20"/>
  <c r="F207" i="20"/>
  <c r="F273" i="20"/>
  <c r="F337" i="20"/>
  <c r="F55" i="20"/>
  <c r="F119" i="20"/>
  <c r="F189" i="20"/>
  <c r="F255" i="20"/>
  <c r="F319" i="20"/>
  <c r="F40" i="20"/>
  <c r="F104" i="20"/>
  <c r="F174" i="20"/>
  <c r="F240" i="20"/>
  <c r="F304" i="20"/>
  <c r="F14" i="20"/>
  <c r="F278" i="20"/>
  <c r="F172" i="20"/>
  <c r="F26" i="20"/>
  <c r="F290" i="20"/>
  <c r="F61" i="20"/>
  <c r="F125" i="20"/>
  <c r="F195" i="20"/>
  <c r="F261" i="20"/>
  <c r="F325" i="20"/>
  <c r="F43" i="20"/>
  <c r="F107" i="20"/>
  <c r="F177" i="20"/>
  <c r="F243" i="20"/>
  <c r="F307" i="20"/>
  <c r="F28" i="20"/>
  <c r="F92" i="20"/>
  <c r="F162" i="20"/>
  <c r="F226" i="20"/>
  <c r="F292" i="20"/>
  <c r="F154" i="20"/>
  <c r="F58" i="20"/>
  <c r="F203" i="20"/>
  <c r="F115" i="20"/>
  <c r="F36" i="20"/>
  <c r="F184" i="20"/>
  <c r="F258" i="20"/>
  <c r="F253" i="20"/>
  <c r="F169" i="20"/>
  <c r="F84" i="20"/>
  <c r="F270" i="20"/>
  <c r="F155" i="20"/>
  <c r="F67" i="20"/>
  <c r="F331" i="20"/>
  <c r="F252" i="20"/>
  <c r="F98" i="20"/>
  <c r="F171" i="20"/>
  <c r="F83" i="20"/>
  <c r="F330" i="20"/>
  <c r="F316" i="20"/>
  <c r="F164" i="20"/>
  <c r="F54" i="20"/>
  <c r="F66" i="20"/>
  <c r="F176" i="20"/>
  <c r="F33" i="20"/>
  <c r="F97" i="20"/>
  <c r="F167" i="20"/>
  <c r="F233" i="20"/>
  <c r="F297" i="20"/>
  <c r="F15" i="20"/>
  <c r="F79" i="20"/>
  <c r="F149" i="20"/>
  <c r="F213" i="20"/>
  <c r="F279" i="20"/>
  <c r="F318" i="20"/>
  <c r="F64" i="20"/>
  <c r="F128" i="20"/>
  <c r="F198" i="20"/>
  <c r="F264" i="20"/>
  <c r="F328" i="20"/>
  <c r="F332" i="20"/>
  <c r="F126" i="20"/>
  <c r="F22" i="20"/>
  <c r="F286" i="20"/>
  <c r="F138" i="20"/>
  <c r="F25" i="20"/>
  <c r="F89" i="20"/>
  <c r="F159" i="20"/>
  <c r="F223" i="20"/>
  <c r="F289" i="20"/>
  <c r="F338" i="20"/>
  <c r="F71" i="20"/>
  <c r="F135" i="20"/>
  <c r="F205" i="20"/>
  <c r="F271" i="20"/>
  <c r="F335" i="20"/>
  <c r="F56" i="20"/>
  <c r="F120" i="20"/>
  <c r="F190" i="20"/>
  <c r="F256" i="20"/>
  <c r="F320" i="20"/>
  <c r="F78" i="20"/>
  <c r="F168" i="20"/>
  <c r="F238" i="20"/>
  <c r="F90" i="20"/>
  <c r="F13" i="20"/>
  <c r="F77" i="20"/>
  <c r="F147" i="20"/>
  <c r="F211" i="20"/>
  <c r="F277" i="20"/>
  <c r="F341" i="20"/>
  <c r="F59" i="20"/>
  <c r="F123" i="20"/>
  <c r="F193" i="20"/>
  <c r="F259" i="20"/>
  <c r="F323" i="20"/>
  <c r="F44" i="20"/>
  <c r="F108" i="20"/>
  <c r="F178" i="20"/>
  <c r="F244" i="20"/>
  <c r="D72" i="20"/>
  <c r="D77" i="20"/>
  <c r="D105" i="20"/>
  <c r="D211" i="20"/>
  <c r="D320" i="20"/>
  <c r="D296" i="20"/>
  <c r="D44" i="20"/>
  <c r="E44" i="20" s="1"/>
  <c r="D97" i="20"/>
  <c r="D65" i="20"/>
  <c r="D45" i="20"/>
  <c r="D117" i="20"/>
  <c r="D121" i="20"/>
  <c r="D195" i="20"/>
  <c r="D42" i="20"/>
  <c r="D106" i="20"/>
  <c r="E106" i="20" s="1"/>
  <c r="D176" i="20"/>
  <c r="D241" i="20"/>
  <c r="D305" i="20"/>
  <c r="D23" i="20"/>
  <c r="D87" i="20"/>
  <c r="D157" i="20"/>
  <c r="D221" i="20"/>
  <c r="D286" i="20"/>
  <c r="D84" i="20"/>
  <c r="D154" i="20"/>
  <c r="D218" i="20"/>
  <c r="D283" i="20"/>
  <c r="D332" i="20"/>
  <c r="D148" i="20"/>
  <c r="D228" i="20"/>
  <c r="D293" i="20"/>
  <c r="D11" i="20"/>
  <c r="D75" i="20"/>
  <c r="D145" i="20"/>
  <c r="D209" i="20"/>
  <c r="D274" i="20"/>
  <c r="D339" i="20"/>
  <c r="D136" i="20"/>
  <c r="E136" i="20" s="1"/>
  <c r="D206" i="20"/>
  <c r="D271" i="20"/>
  <c r="D16" i="20"/>
  <c r="D207" i="20"/>
  <c r="D199" i="20"/>
  <c r="D268" i="20"/>
  <c r="D52" i="20"/>
  <c r="D292" i="20"/>
  <c r="D66" i="20"/>
  <c r="D130" i="20"/>
  <c r="D200" i="20"/>
  <c r="D265" i="20"/>
  <c r="D330" i="20"/>
  <c r="D47" i="20"/>
  <c r="D111" i="20"/>
  <c r="D181" i="20"/>
  <c r="D246" i="20"/>
  <c r="D310" i="20"/>
  <c r="D108" i="20"/>
  <c r="D178" i="20"/>
  <c r="D243" i="20"/>
  <c r="D307" i="20"/>
  <c r="D126" i="20"/>
  <c r="E126" i="20" s="1"/>
  <c r="D215" i="20"/>
  <c r="D159" i="20"/>
  <c r="D113" i="20"/>
  <c r="D203" i="20"/>
  <c r="D28" i="20"/>
  <c r="D244" i="20"/>
  <c r="D54" i="20"/>
  <c r="D118" i="20"/>
  <c r="D188" i="20"/>
  <c r="D253" i="20"/>
  <c r="D317" i="20"/>
  <c r="D35" i="20"/>
  <c r="D99" i="20"/>
  <c r="E99" i="20" s="1"/>
  <c r="D169" i="20"/>
  <c r="D234" i="20"/>
  <c r="D298" i="20"/>
  <c r="D96" i="20"/>
  <c r="E96" i="20" s="1"/>
  <c r="D166" i="20"/>
  <c r="D231" i="20"/>
  <c r="D295" i="20"/>
  <c r="D256" i="20"/>
  <c r="D14" i="20"/>
  <c r="E14" i="20" s="1"/>
  <c r="D61" i="20"/>
  <c r="E61" i="20" s="1"/>
  <c r="D46" i="20"/>
  <c r="D48" i="20"/>
  <c r="D191" i="20"/>
  <c r="D276" i="20"/>
  <c r="D248" i="20"/>
  <c r="D175" i="20"/>
  <c r="D151" i="20"/>
  <c r="D236" i="20"/>
  <c r="D36" i="20"/>
  <c r="D260" i="20"/>
  <c r="D58" i="20"/>
  <c r="D122" i="20"/>
  <c r="D192" i="20"/>
  <c r="D257" i="20"/>
  <c r="D321" i="20"/>
  <c r="D39" i="20"/>
  <c r="D103" i="20"/>
  <c r="E103" i="20" s="1"/>
  <c r="D173" i="20"/>
  <c r="D238" i="20"/>
  <c r="D302" i="20"/>
  <c r="D100" i="20"/>
  <c r="D170" i="20"/>
  <c r="D235" i="20"/>
  <c r="D299" i="20"/>
  <c r="D62" i="20"/>
  <c r="D164" i="20"/>
  <c r="D245" i="20"/>
  <c r="D309" i="20"/>
  <c r="D27" i="20"/>
  <c r="D91" i="20"/>
  <c r="D161" i="20"/>
  <c r="D225" i="20"/>
  <c r="D290" i="20"/>
  <c r="D88" i="20"/>
  <c r="D158" i="20"/>
  <c r="D222" i="20"/>
  <c r="D319" i="20"/>
  <c r="D101" i="20"/>
  <c r="E101" i="20" s="1"/>
  <c r="D272" i="20"/>
  <c r="D312" i="20"/>
  <c r="D25" i="20"/>
  <c r="D93" i="20"/>
  <c r="E93" i="20" s="1"/>
  <c r="D18" i="20"/>
  <c r="E18" i="20" s="1"/>
  <c r="D82" i="20"/>
  <c r="D152" i="20"/>
  <c r="D216" i="20"/>
  <c r="D281" i="20"/>
  <c r="D329" i="20"/>
  <c r="D63" i="20"/>
  <c r="D127" i="20"/>
  <c r="D197" i="20"/>
  <c r="D262" i="20"/>
  <c r="D327" i="20"/>
  <c r="D124" i="20"/>
  <c r="D194" i="20"/>
  <c r="D259" i="20"/>
  <c r="D323" i="20"/>
  <c r="D212" i="20"/>
  <c r="D40" i="20"/>
  <c r="D223" i="20"/>
  <c r="D232" i="20"/>
  <c r="D300" i="20"/>
  <c r="D60" i="20"/>
  <c r="D308" i="20"/>
  <c r="D70" i="20"/>
  <c r="D134" i="20"/>
  <c r="E134" i="20" s="1"/>
  <c r="D204" i="20"/>
  <c r="D269" i="20"/>
  <c r="D334" i="20"/>
  <c r="D51" i="20"/>
  <c r="D115" i="20"/>
  <c r="E115" i="20" s="1"/>
  <c r="D185" i="20"/>
  <c r="D250" i="20"/>
  <c r="D314" i="20"/>
  <c r="D112" i="20"/>
  <c r="E112" i="20" s="1"/>
  <c r="D182" i="20"/>
  <c r="D247" i="20"/>
  <c r="D311" i="20"/>
  <c r="D280" i="20"/>
  <c r="D147" i="20"/>
  <c r="D155" i="20"/>
  <c r="D37" i="20"/>
  <c r="D57" i="20"/>
  <c r="D183" i="20"/>
  <c r="D287" i="20"/>
  <c r="D56" i="20"/>
  <c r="D240" i="20"/>
  <c r="D264" i="20"/>
  <c r="D316" i="20"/>
  <c r="D68" i="20"/>
  <c r="D341" i="20"/>
  <c r="D74" i="20"/>
  <c r="D138" i="20"/>
  <c r="D208" i="20"/>
  <c r="D273" i="20"/>
  <c r="D338" i="20"/>
  <c r="D55" i="20"/>
  <c r="D119" i="20"/>
  <c r="E119" i="20" s="1"/>
  <c r="D189" i="20"/>
  <c r="D254" i="20"/>
  <c r="D318" i="20"/>
  <c r="D116" i="20"/>
  <c r="D186" i="20"/>
  <c r="D251" i="20"/>
  <c r="D315" i="20"/>
  <c r="D94" i="20"/>
  <c r="E94" i="20" s="1"/>
  <c r="D180" i="20"/>
  <c r="D261" i="20"/>
  <c r="D326" i="20"/>
  <c r="D43" i="20"/>
  <c r="D107" i="20"/>
  <c r="E107" i="20" s="1"/>
  <c r="D177" i="20"/>
  <c r="D242" i="20"/>
  <c r="D306" i="20"/>
  <c r="D104" i="20"/>
  <c r="D174" i="20"/>
  <c r="D239" i="20"/>
  <c r="D53" i="20"/>
  <c r="D284" i="20"/>
  <c r="D13" i="20"/>
  <c r="E47" i="20" s="1"/>
  <c r="D64" i="20"/>
  <c r="D73" i="20"/>
  <c r="E73" i="20" s="1"/>
  <c r="D163" i="20"/>
  <c r="D34" i="20"/>
  <c r="D98" i="20"/>
  <c r="D168" i="20"/>
  <c r="D233" i="20"/>
  <c r="D297" i="20"/>
  <c r="D15" i="20"/>
  <c r="D79" i="20"/>
  <c r="E79" i="20" s="1"/>
  <c r="D149" i="20"/>
  <c r="D213" i="20"/>
  <c r="D278" i="20"/>
  <c r="D76" i="20"/>
  <c r="D146" i="20"/>
  <c r="D210" i="20"/>
  <c r="D275" i="20"/>
  <c r="D336" i="20"/>
  <c r="D303" i="20"/>
  <c r="D133" i="20"/>
  <c r="D288" i="20"/>
  <c r="D24" i="20"/>
  <c r="D41" i="20"/>
  <c r="D109" i="20"/>
  <c r="E109" i="20" s="1"/>
  <c r="D22" i="20"/>
  <c r="E22" i="20" s="1"/>
  <c r="D86" i="20"/>
  <c r="D156" i="20"/>
  <c r="D220" i="20"/>
  <c r="D285" i="20"/>
  <c r="D333" i="20"/>
  <c r="D67" i="20"/>
  <c r="E67" i="20" s="1"/>
  <c r="D131" i="20"/>
  <c r="E131" i="20" s="1"/>
  <c r="D201" i="20"/>
  <c r="D266" i="20"/>
  <c r="D331" i="20"/>
  <c r="D128" i="20"/>
  <c r="D198" i="20"/>
  <c r="D263" i="20"/>
  <c r="D324" i="20"/>
  <c r="D17" i="20"/>
  <c r="E17" i="20" s="1"/>
  <c r="D129" i="20"/>
  <c r="D12" i="20"/>
  <c r="D219" i="20"/>
  <c r="D30" i="20"/>
  <c r="E30" i="20" s="1"/>
  <c r="D252" i="20"/>
  <c r="D21" i="20"/>
  <c r="D187" i="20"/>
  <c r="D304" i="20"/>
  <c r="D32" i="20"/>
  <c r="E32" i="20" s="1"/>
  <c r="D49" i="20"/>
  <c r="D125" i="20"/>
  <c r="E125" i="20" s="1"/>
  <c r="D26" i="20"/>
  <c r="D90" i="20"/>
  <c r="D160" i="20"/>
  <c r="D224" i="20"/>
  <c r="D289" i="20"/>
  <c r="D337" i="20"/>
  <c r="D71" i="20"/>
  <c r="D135" i="20"/>
  <c r="E135" i="20" s="1"/>
  <c r="D205" i="20"/>
  <c r="D270" i="20"/>
  <c r="D335" i="20"/>
  <c r="D132" i="20"/>
  <c r="E132" i="20" s="1"/>
  <c r="D202" i="20"/>
  <c r="D267" i="20"/>
  <c r="D328" i="20"/>
  <c r="D110" i="20"/>
  <c r="E110" i="20" s="1"/>
  <c r="D196" i="20"/>
  <c r="D277" i="20"/>
  <c r="D325" i="20"/>
  <c r="D59" i="20"/>
  <c r="D123" i="20"/>
  <c r="D193" i="20"/>
  <c r="D258" i="20"/>
  <c r="D322" i="20"/>
  <c r="D120" i="20"/>
  <c r="D190" i="20"/>
  <c r="D255" i="20"/>
  <c r="D167" i="20"/>
  <c r="D137" i="20"/>
  <c r="E137" i="20" s="1"/>
  <c r="D81" i="20"/>
  <c r="D171" i="20"/>
  <c r="D20" i="20"/>
  <c r="E20" i="20" s="1"/>
  <c r="D227" i="20"/>
  <c r="D50" i="20"/>
  <c r="E50" i="20" s="1"/>
  <c r="D114" i="20"/>
  <c r="E114" i="20" s="1"/>
  <c r="D184" i="20"/>
  <c r="D249" i="20"/>
  <c r="D313" i="20"/>
  <c r="D31" i="20"/>
  <c r="D95" i="20"/>
  <c r="E95" i="20" s="1"/>
  <c r="D165" i="20"/>
  <c r="D230" i="20"/>
  <c r="D294" i="20"/>
  <c r="D92" i="20"/>
  <c r="D162" i="20"/>
  <c r="D226" i="20"/>
  <c r="D291" i="20"/>
  <c r="D78" i="20"/>
  <c r="D69" i="20"/>
  <c r="D33" i="20"/>
  <c r="E33" i="20" s="1"/>
  <c r="D29" i="20"/>
  <c r="D85" i="20"/>
  <c r="E85" i="20" s="1"/>
  <c r="D89" i="20"/>
  <c r="E89" i="20" s="1"/>
  <c r="D179" i="20"/>
  <c r="D38" i="20"/>
  <c r="E38" i="20" s="1"/>
  <c r="D102" i="20"/>
  <c r="E102" i="20" s="1"/>
  <c r="D172" i="20"/>
  <c r="D237" i="20"/>
  <c r="D301" i="20"/>
  <c r="D19" i="20"/>
  <c r="E19" i="20" s="1"/>
  <c r="D83" i="20"/>
  <c r="E83" i="20" s="1"/>
  <c r="D153" i="20"/>
  <c r="D217" i="20"/>
  <c r="D282" i="20"/>
  <c r="D80" i="20"/>
  <c r="D150" i="20"/>
  <c r="D214" i="20"/>
  <c r="D279" i="20"/>
  <c r="D340" i="20"/>
  <c r="D12" i="12"/>
  <c r="D12" i="14" s="1"/>
  <c r="D13" i="12"/>
  <c r="D13" i="14" s="1"/>
  <c r="D307" i="12"/>
  <c r="D307" i="14" s="1"/>
  <c r="D306" i="12"/>
  <c r="D306" i="14" s="1"/>
  <c r="D282" i="12"/>
  <c r="D282" i="14" s="1"/>
  <c r="D297" i="12"/>
  <c r="D297" i="14" s="1"/>
  <c r="D296" i="12"/>
  <c r="D296" i="14" s="1"/>
  <c r="D317" i="12"/>
  <c r="D317" i="14" s="1"/>
  <c r="D316" i="12"/>
  <c r="D316" i="14" s="1"/>
  <c r="D283" i="12"/>
  <c r="D283" i="14" s="1"/>
  <c r="F306" i="12"/>
  <c r="F306" i="14" s="1"/>
  <c r="F307" i="12"/>
  <c r="F307" i="14" s="1"/>
  <c r="F296" i="12"/>
  <c r="F296" i="14" s="1"/>
  <c r="F297" i="12"/>
  <c r="F297" i="14" s="1"/>
  <c r="F319" i="12"/>
  <c r="F319" i="14" s="1"/>
  <c r="F282" i="12"/>
  <c r="F282" i="14" s="1"/>
  <c r="F283" i="12"/>
  <c r="F283" i="14" s="1"/>
  <c r="F316" i="12"/>
  <c r="F316" i="14" s="1"/>
  <c r="F317" i="12"/>
  <c r="F317" i="14" s="1"/>
  <c r="F310" i="12"/>
  <c r="F310" i="14" s="1"/>
  <c r="F314" i="12"/>
  <c r="F314" i="14" s="1"/>
  <c r="F309" i="12"/>
  <c r="F309" i="14" s="1"/>
  <c r="F312" i="12"/>
  <c r="F312" i="14" s="1"/>
  <c r="F302" i="12"/>
  <c r="F302" i="14" s="1"/>
  <c r="F315" i="12"/>
  <c r="F315" i="14" s="1"/>
  <c r="F313" i="12"/>
  <c r="F313" i="14" s="1"/>
  <c r="F308" i="12"/>
  <c r="F308" i="14" s="1"/>
  <c r="F311" i="12"/>
  <c r="F311" i="14" s="1"/>
  <c r="D312" i="12"/>
  <c r="D312" i="14" s="1"/>
  <c r="D310" i="12"/>
  <c r="D310" i="14" s="1"/>
  <c r="D313" i="12"/>
  <c r="D313" i="14" s="1"/>
  <c r="D315" i="12"/>
  <c r="D315" i="14" s="1"/>
  <c r="D309" i="12"/>
  <c r="D309" i="14" s="1"/>
  <c r="D314" i="12"/>
  <c r="D314" i="14" s="1"/>
  <c r="D144" i="12"/>
  <c r="D308" i="12"/>
  <c r="D308" i="14" s="1"/>
  <c r="D171" i="12"/>
  <c r="D171" i="14" s="1"/>
  <c r="D302" i="12"/>
  <c r="D302" i="14" s="1"/>
  <c r="D311" i="12"/>
  <c r="D311" i="14" s="1"/>
  <c r="K225" i="12"/>
  <c r="K309" i="12" s="1"/>
  <c r="M219" i="12"/>
  <c r="M223" i="12"/>
  <c r="M214" i="12"/>
  <c r="M50" i="12"/>
  <c r="M41" i="12"/>
  <c r="M211" i="12"/>
  <c r="M226" i="12"/>
  <c r="M224" i="12"/>
  <c r="M215" i="12"/>
  <c r="M24" i="12"/>
  <c r="M218" i="12"/>
  <c r="M216" i="12"/>
  <c r="M228" i="12"/>
  <c r="M27" i="12"/>
  <c r="M227" i="12"/>
  <c r="M210" i="12"/>
  <c r="M222" i="12"/>
  <c r="M220" i="12"/>
  <c r="M212" i="12"/>
  <c r="M43" i="12"/>
  <c r="M49" i="12"/>
  <c r="M23" i="12"/>
  <c r="K155" i="12"/>
  <c r="E21" i="20"/>
  <c r="E124" i="20"/>
  <c r="H42" i="20"/>
  <c r="I50" i="20"/>
  <c r="I27" i="20"/>
  <c r="O175" i="20"/>
  <c r="I24" i="20"/>
  <c r="I49" i="20"/>
  <c r="E39" i="20"/>
  <c r="E27" i="20"/>
  <c r="E42" i="20"/>
  <c r="E11" i="20"/>
  <c r="E104" i="20"/>
  <c r="E108" i="20"/>
  <c r="E133" i="20"/>
  <c r="E100" i="20"/>
  <c r="E16" i="20"/>
  <c r="E130" i="20"/>
  <c r="E15" i="20"/>
  <c r="E113" i="20"/>
  <c r="K148" i="12"/>
  <c r="K146" i="12"/>
  <c r="K165" i="12"/>
  <c r="D14" i="18" s="1"/>
  <c r="C27" i="18"/>
  <c r="D27" i="18" s="1"/>
  <c r="K185" i="12"/>
  <c r="D15" i="18" s="1"/>
  <c r="K150" i="12"/>
  <c r="K213" i="12"/>
  <c r="K270" i="12" s="1"/>
  <c r="K152" i="12"/>
  <c r="K149" i="12"/>
  <c r="K209" i="12"/>
  <c r="K206" i="12"/>
  <c r="K195" i="12"/>
  <c r="L50" i="12"/>
  <c r="K153" i="12"/>
  <c r="O8" i="12"/>
  <c r="F5" i="22" s="1"/>
  <c r="M200" i="12"/>
  <c r="M191" i="12"/>
  <c r="M201" i="12"/>
  <c r="M183" i="12"/>
  <c r="M180" i="12"/>
  <c r="M171" i="12"/>
  <c r="M162" i="12"/>
  <c r="M194" i="12"/>
  <c r="M177" i="12"/>
  <c r="M159" i="12"/>
  <c r="M166" i="12"/>
  <c r="M161" i="12"/>
  <c r="M190" i="12"/>
  <c r="M170" i="12"/>
  <c r="M202" i="12"/>
  <c r="M193" i="12"/>
  <c r="M184" i="12"/>
  <c r="M188" i="12"/>
  <c r="M182" i="12"/>
  <c r="M173" i="12"/>
  <c r="M164" i="12"/>
  <c r="M156" i="12"/>
  <c r="M203" i="12"/>
  <c r="M181" i="12"/>
  <c r="M163" i="12"/>
  <c r="M204" i="12"/>
  <c r="M196" i="12"/>
  <c r="M187" i="12"/>
  <c r="M178" i="12"/>
  <c r="M169" i="12"/>
  <c r="M160" i="12"/>
  <c r="M168" i="12"/>
  <c r="M192" i="12"/>
  <c r="M186" i="12"/>
  <c r="M11" i="12"/>
  <c r="M157" i="12"/>
  <c r="M179" i="12"/>
  <c r="M198" i="12"/>
  <c r="M189" i="12"/>
  <c r="M176" i="12"/>
  <c r="M167" i="12"/>
  <c r="M158" i="12"/>
  <c r="M172" i="12"/>
  <c r="M199" i="12"/>
  <c r="M174" i="12"/>
  <c r="M197" i="12"/>
  <c r="M12" i="12"/>
  <c r="K154" i="12"/>
  <c r="K221" i="12"/>
  <c r="K299" i="12" s="1"/>
  <c r="K151" i="12"/>
  <c r="K207" i="12"/>
  <c r="K175" i="12"/>
  <c r="D27" i="19"/>
  <c r="E27" i="19" s="1"/>
  <c r="F27" i="19" s="1"/>
  <c r="G27" i="19" s="1"/>
  <c r="H27" i="19" s="1"/>
  <c r="K217" i="12"/>
  <c r="K285" i="12" s="1"/>
  <c r="K13" i="12"/>
  <c r="L27" i="12"/>
  <c r="K25" i="12"/>
  <c r="K147" i="12"/>
  <c r="K208" i="12"/>
  <c r="F56" i="12"/>
  <c r="F56" i="14" s="1"/>
  <c r="F118" i="12"/>
  <c r="F118" i="14" s="1"/>
  <c r="F298" i="12"/>
  <c r="F298" i="14" s="1"/>
  <c r="F279" i="12"/>
  <c r="F279" i="14" s="1"/>
  <c r="F36" i="12"/>
  <c r="F36" i="14" s="1"/>
  <c r="F128" i="12"/>
  <c r="F128" i="14" s="1"/>
  <c r="I128" i="14" s="1"/>
  <c r="F286" i="12"/>
  <c r="F286" i="14" s="1"/>
  <c r="F280" i="12"/>
  <c r="F280" i="14" s="1"/>
  <c r="F272" i="12"/>
  <c r="F272" i="14" s="1"/>
  <c r="F256" i="12"/>
  <c r="F256" i="14" s="1"/>
  <c r="F104" i="12"/>
  <c r="F104" i="14" s="1"/>
  <c r="F116" i="12"/>
  <c r="F116" i="14" s="1"/>
  <c r="F243" i="12"/>
  <c r="F243" i="14" s="1"/>
  <c r="F124" i="12"/>
  <c r="F124" i="14" s="1"/>
  <c r="F294" i="12"/>
  <c r="F294" i="14" s="1"/>
  <c r="F273" i="12"/>
  <c r="F273" i="14" s="1"/>
  <c r="F240" i="12"/>
  <c r="F240" i="14" s="1"/>
  <c r="F69" i="12"/>
  <c r="F69" i="14" s="1"/>
  <c r="I69" i="14" s="1"/>
  <c r="F45" i="12"/>
  <c r="F45" i="14" s="1"/>
  <c r="F97" i="12"/>
  <c r="F97" i="14" s="1"/>
  <c r="F46" i="12"/>
  <c r="F46" i="14" s="1"/>
  <c r="I46" i="14" s="1"/>
  <c r="F105" i="12"/>
  <c r="F105" i="14" s="1"/>
  <c r="F266" i="12"/>
  <c r="F266" i="14" s="1"/>
  <c r="F264" i="12"/>
  <c r="F264" i="14" s="1"/>
  <c r="F94" i="12"/>
  <c r="F94" i="14" s="1"/>
  <c r="F53" i="12"/>
  <c r="F53" i="14" s="1"/>
  <c r="F113" i="12"/>
  <c r="F113" i="14" s="1"/>
  <c r="F51" i="12"/>
  <c r="F51" i="14" s="1"/>
  <c r="F245" i="12"/>
  <c r="F245" i="14" s="1"/>
  <c r="F334" i="12"/>
  <c r="F335" i="14" s="1"/>
  <c r="F73" i="12"/>
  <c r="F73" i="14" s="1"/>
  <c r="F62" i="12"/>
  <c r="F62" i="14" s="1"/>
  <c r="I62" i="14" s="1"/>
  <c r="F76" i="12"/>
  <c r="F76" i="14" s="1"/>
  <c r="F257" i="12"/>
  <c r="F257" i="14" s="1"/>
  <c r="F303" i="12"/>
  <c r="F303" i="14" s="1"/>
  <c r="F287" i="12"/>
  <c r="F287" i="14" s="1"/>
  <c r="F281" i="12"/>
  <c r="F281" i="14" s="1"/>
  <c r="F323" i="12"/>
  <c r="F323" i="14" s="1"/>
  <c r="F67" i="12"/>
  <c r="F67" i="14" s="1"/>
  <c r="F81" i="12"/>
  <c r="F81" i="14" s="1"/>
  <c r="F47" i="12"/>
  <c r="F47" i="14" s="1"/>
  <c r="I47" i="14" s="1"/>
  <c r="F82" i="12"/>
  <c r="F82" i="14" s="1"/>
  <c r="F72" i="12"/>
  <c r="F72" i="14" s="1"/>
  <c r="F83" i="12"/>
  <c r="F83" i="14" s="1"/>
  <c r="F277" i="12"/>
  <c r="F277" i="14" s="1"/>
  <c r="F35" i="12"/>
  <c r="F35" i="14" s="1"/>
  <c r="F125" i="12"/>
  <c r="F125" i="14" s="1"/>
  <c r="F340" i="12"/>
  <c r="F341" i="14" s="1"/>
  <c r="F239" i="12"/>
  <c r="F239" i="14" s="1"/>
  <c r="F304" i="12"/>
  <c r="F304" i="14" s="1"/>
  <c r="F293" i="12"/>
  <c r="F293" i="14" s="1"/>
  <c r="F330" i="12"/>
  <c r="F331" i="14" s="1"/>
  <c r="F271" i="12"/>
  <c r="F271" i="14" s="1"/>
  <c r="F119" i="12"/>
  <c r="F119" i="14" s="1"/>
  <c r="F40" i="12"/>
  <c r="F40" i="14" s="1"/>
  <c r="F32" i="12"/>
  <c r="F32" i="14" s="1"/>
  <c r="F19" i="12"/>
  <c r="F19" i="14" s="1"/>
  <c r="F135" i="12"/>
  <c r="F135" i="14" s="1"/>
  <c r="F80" i="12"/>
  <c r="F80" i="14" s="1"/>
  <c r="F91" i="12"/>
  <c r="F91" i="14" s="1"/>
  <c r="F248" i="12"/>
  <c r="F248" i="14" s="1"/>
  <c r="F130" i="12"/>
  <c r="F130" i="14" s="1"/>
  <c r="F110" i="12"/>
  <c r="F110" i="14" s="1"/>
  <c r="F235" i="12"/>
  <c r="F235" i="14" s="1"/>
  <c r="F289" i="12"/>
  <c r="F289" i="14" s="1"/>
  <c r="F326" i="12"/>
  <c r="F327" i="14" s="1"/>
  <c r="F291" i="12"/>
  <c r="F291" i="14" s="1"/>
  <c r="F16" i="12"/>
  <c r="F16" i="14" s="1"/>
  <c r="F22" i="12"/>
  <c r="F22" i="14" s="1"/>
  <c r="F38" i="12"/>
  <c r="F38" i="14" s="1"/>
  <c r="F24" i="12"/>
  <c r="F24" i="14" s="1"/>
  <c r="F27" i="12"/>
  <c r="F27" i="14" s="1"/>
  <c r="F102" i="12"/>
  <c r="F102" i="14" s="1"/>
  <c r="F96" i="12"/>
  <c r="F96" i="14" s="1"/>
  <c r="F322" i="12"/>
  <c r="F322" i="14" s="1"/>
  <c r="F290" i="12"/>
  <c r="F290" i="14" s="1"/>
  <c r="F262" i="12"/>
  <c r="F262" i="14" s="1"/>
  <c r="F115" i="12"/>
  <c r="F115" i="14" s="1"/>
  <c r="I115" i="14" s="1"/>
  <c r="F88" i="12"/>
  <c r="F88" i="14" s="1"/>
  <c r="F261" i="12"/>
  <c r="F261" i="14" s="1"/>
  <c r="F292" i="12"/>
  <c r="F292" i="14" s="1"/>
  <c r="F288" i="12"/>
  <c r="F288" i="14" s="1"/>
  <c r="F77" i="12"/>
  <c r="F77" i="14" s="1"/>
  <c r="F109" i="12"/>
  <c r="F109" i="14" s="1"/>
  <c r="F120" i="12"/>
  <c r="F120" i="14" s="1"/>
  <c r="F276" i="12"/>
  <c r="F276" i="14" s="1"/>
  <c r="F50" i="12"/>
  <c r="F50" i="14" s="1"/>
  <c r="I50" i="14" s="1"/>
  <c r="F49" i="12"/>
  <c r="F49" i="14" s="1"/>
  <c r="I49" i="14" s="1"/>
  <c r="F43" i="12"/>
  <c r="F43" i="14" s="1"/>
  <c r="F278" i="12"/>
  <c r="F278" i="14" s="1"/>
  <c r="F41" i="12"/>
  <c r="F41" i="14" s="1"/>
  <c r="F20" i="12"/>
  <c r="F20" i="14" s="1"/>
  <c r="F65" i="12"/>
  <c r="F65" i="14" s="1"/>
  <c r="F121" i="12"/>
  <c r="F121" i="14" s="1"/>
  <c r="F251" i="12"/>
  <c r="F251" i="14" s="1"/>
  <c r="F48" i="12"/>
  <c r="F48" i="14" s="1"/>
  <c r="F263" i="12"/>
  <c r="F263" i="14" s="1"/>
  <c r="F253" i="12"/>
  <c r="F253" i="14" s="1"/>
  <c r="F331" i="12"/>
  <c r="F332" i="14" s="1"/>
  <c r="F246" i="12"/>
  <c r="F246" i="14" s="1"/>
  <c r="F233" i="12"/>
  <c r="F233" i="14" s="1"/>
  <c r="F25" i="12"/>
  <c r="F25" i="14" s="1"/>
  <c r="F28" i="12"/>
  <c r="F28" i="14" s="1"/>
  <c r="F54" i="12"/>
  <c r="F54" i="14" s="1"/>
  <c r="F30" i="12"/>
  <c r="F30" i="14" s="1"/>
  <c r="F33" i="12"/>
  <c r="F33" i="14" s="1"/>
  <c r="F106" i="12"/>
  <c r="F106" i="14" s="1"/>
  <c r="F117" i="12"/>
  <c r="F117" i="14" s="1"/>
  <c r="F275" i="12"/>
  <c r="F275" i="14" s="1"/>
  <c r="F17" i="12"/>
  <c r="F17" i="14" s="1"/>
  <c r="F93" i="12"/>
  <c r="F93" i="14" s="1"/>
  <c r="F274" i="12"/>
  <c r="F274" i="14" s="1"/>
  <c r="F265" i="12"/>
  <c r="F265" i="14" s="1"/>
  <c r="F339" i="12"/>
  <c r="F340" i="14" s="1"/>
  <c r="F254" i="12"/>
  <c r="F254" i="14" s="1"/>
  <c r="F249" i="12"/>
  <c r="F249" i="14" s="1"/>
  <c r="F138" i="12"/>
  <c r="F86" i="12"/>
  <c r="F86" i="14" s="1"/>
  <c r="F99" i="12"/>
  <c r="F99" i="14" s="1"/>
  <c r="F26" i="12"/>
  <c r="F26" i="14" s="1"/>
  <c r="F70" i="12"/>
  <c r="F70" i="14" s="1"/>
  <c r="F44" i="12"/>
  <c r="F44" i="14" s="1"/>
  <c r="F114" i="12"/>
  <c r="F114" i="14" s="1"/>
  <c r="F126" i="12"/>
  <c r="F126" i="14" s="1"/>
  <c r="H126" i="14" s="1"/>
  <c r="F328" i="12"/>
  <c r="F329" i="14" s="1"/>
  <c r="F242" i="12"/>
  <c r="F242" i="14" s="1"/>
  <c r="F14" i="12"/>
  <c r="F14" i="14" s="1"/>
  <c r="F90" i="12"/>
  <c r="F90" i="14" s="1"/>
  <c r="F336" i="12"/>
  <c r="F337" i="14" s="1"/>
  <c r="F335" i="12"/>
  <c r="F336" i="14" s="1"/>
  <c r="F250" i="12"/>
  <c r="F250" i="14" s="1"/>
  <c r="F241" i="12"/>
  <c r="F241" i="14" s="1"/>
  <c r="F232" i="12"/>
  <c r="F232" i="14" s="1"/>
  <c r="F57" i="12"/>
  <c r="F57" i="14" s="1"/>
  <c r="F74" i="12"/>
  <c r="F74" i="14" s="1"/>
  <c r="I74" i="14" s="1"/>
  <c r="F34" i="12"/>
  <c r="F34" i="14" s="1"/>
  <c r="F75" i="12"/>
  <c r="F75" i="14" s="1"/>
  <c r="F68" i="12"/>
  <c r="F68" i="14" s="1"/>
  <c r="F137" i="12"/>
  <c r="F137" i="14" s="1"/>
  <c r="F132" i="12"/>
  <c r="F132" i="14" s="1"/>
  <c r="F63" i="12"/>
  <c r="F63" i="14" s="1"/>
  <c r="F252" i="12"/>
  <c r="F252" i="14" s="1"/>
  <c r="F244" i="12"/>
  <c r="F244" i="14" s="1"/>
  <c r="F131" i="12"/>
  <c r="F131" i="14" s="1"/>
  <c r="F101" i="12"/>
  <c r="F101" i="14" s="1"/>
  <c r="F37" i="12"/>
  <c r="F37" i="14" s="1"/>
  <c r="F260" i="12"/>
  <c r="F260" i="14" s="1"/>
  <c r="F39" i="12"/>
  <c r="F39" i="14" s="1"/>
  <c r="F23" i="12"/>
  <c r="F23" i="14" s="1"/>
  <c r="I23" i="14" s="1"/>
  <c r="F327" i="12"/>
  <c r="F328" i="14" s="1"/>
  <c r="F295" i="12"/>
  <c r="F295" i="14" s="1"/>
  <c r="F71" i="12"/>
  <c r="F71" i="14" s="1"/>
  <c r="I71" i="14" s="1"/>
  <c r="F300" i="12"/>
  <c r="F300" i="14" s="1"/>
  <c r="F258" i="12"/>
  <c r="F258" i="14" s="1"/>
  <c r="F21" i="12"/>
  <c r="F21" i="14" s="1"/>
  <c r="F66" i="12"/>
  <c r="F66" i="14" s="1"/>
  <c r="F325" i="12"/>
  <c r="F325" i="14" s="1"/>
  <c r="F321" i="12"/>
  <c r="F321" i="14" s="1"/>
  <c r="F284" i="12"/>
  <c r="F284" i="14" s="1"/>
  <c r="F332" i="12"/>
  <c r="F333" i="14" s="1"/>
  <c r="F247" i="12"/>
  <c r="F247" i="14" s="1"/>
  <c r="F337" i="12"/>
  <c r="F338" i="14" s="1"/>
  <c r="F301" i="12"/>
  <c r="F301" i="14" s="1"/>
  <c r="F338" i="12"/>
  <c r="F339" i="14" s="1"/>
  <c r="F329" i="12"/>
  <c r="F330" i="14" s="1"/>
  <c r="F85" i="12"/>
  <c r="F85" i="14" s="1"/>
  <c r="F58" i="12"/>
  <c r="F58" i="14" s="1"/>
  <c r="F111" i="12"/>
  <c r="F111" i="14" s="1"/>
  <c r="F59" i="12"/>
  <c r="F59" i="14" s="1"/>
  <c r="F55" i="12"/>
  <c r="F55" i="14" s="1"/>
  <c r="F122" i="12"/>
  <c r="F122" i="14" s="1"/>
  <c r="F136" i="12"/>
  <c r="F136" i="14" s="1"/>
  <c r="F236" i="12"/>
  <c r="F236" i="14" s="1"/>
  <c r="F103" i="12"/>
  <c r="F103" i="14" s="1"/>
  <c r="F15" i="12"/>
  <c r="F15" i="14" s="1"/>
  <c r="F87" i="12"/>
  <c r="F87" i="14" s="1"/>
  <c r="F255" i="12"/>
  <c r="F255" i="14" s="1"/>
  <c r="F237" i="12"/>
  <c r="F237" i="14" s="1"/>
  <c r="F324" i="12"/>
  <c r="F324" i="14" s="1"/>
  <c r="F238" i="12"/>
  <c r="F238" i="14" s="1"/>
  <c r="F318" i="12"/>
  <c r="F318" i="14" s="1"/>
  <c r="F61" i="12"/>
  <c r="F61" i="14" s="1"/>
  <c r="F18" i="12"/>
  <c r="F18" i="14" s="1"/>
  <c r="F134" i="12"/>
  <c r="F134" i="14" s="1"/>
  <c r="F78" i="12"/>
  <c r="F78" i="14" s="1"/>
  <c r="F100" i="12"/>
  <c r="F100" i="14" s="1"/>
  <c r="F64" i="12"/>
  <c r="F64" i="14" s="1"/>
  <c r="F133" i="12"/>
  <c r="F133" i="14" s="1"/>
  <c r="F268" i="12"/>
  <c r="F268" i="14" s="1"/>
  <c r="F259" i="12"/>
  <c r="F259" i="14" s="1"/>
  <c r="F305" i="12"/>
  <c r="F305" i="14" s="1"/>
  <c r="F89" i="12"/>
  <c r="F89" i="14" s="1"/>
  <c r="F60" i="12"/>
  <c r="F60" i="14" s="1"/>
  <c r="F267" i="12"/>
  <c r="F267" i="14" s="1"/>
  <c r="F320" i="12"/>
  <c r="F320" i="14" s="1"/>
  <c r="F234" i="12"/>
  <c r="F234" i="14" s="1"/>
  <c r="F333" i="12"/>
  <c r="F334" i="14" s="1"/>
  <c r="F13" i="12"/>
  <c r="F112" i="12"/>
  <c r="F112" i="14" s="1"/>
  <c r="F107" i="12"/>
  <c r="F107" i="14" s="1"/>
  <c r="F95" i="12"/>
  <c r="F95" i="14" s="1"/>
  <c r="F108" i="12"/>
  <c r="F108" i="14" s="1"/>
  <c r="F84" i="12"/>
  <c r="F84" i="14" s="1"/>
  <c r="F79" i="12"/>
  <c r="F79" i="14" s="1"/>
  <c r="I79" i="14" s="1"/>
  <c r="D15" i="12"/>
  <c r="E15" i="12" s="1"/>
  <c r="D19" i="12"/>
  <c r="D19" i="14" s="1"/>
  <c r="E19" i="14" s="1"/>
  <c r="D122" i="12"/>
  <c r="D83" i="12"/>
  <c r="D45" i="12"/>
  <c r="D49" i="12"/>
  <c r="D139" i="12"/>
  <c r="D138" i="14" s="1"/>
  <c r="E138" i="14" s="1"/>
  <c r="D115" i="12"/>
  <c r="D68" i="12"/>
  <c r="D103" i="12"/>
  <c r="D34" i="12"/>
  <c r="D273" i="12"/>
  <c r="D273" i="14" s="1"/>
  <c r="D112" i="12"/>
  <c r="D73" i="12"/>
  <c r="D33" i="12"/>
  <c r="D94" i="12"/>
  <c r="D30" i="12"/>
  <c r="D329" i="12"/>
  <c r="D330" i="14" s="1"/>
  <c r="D288" i="12"/>
  <c r="D288" i="14" s="1"/>
  <c r="D108" i="12"/>
  <c r="D131" i="12"/>
  <c r="D26" i="12"/>
  <c r="D238" i="12"/>
  <c r="D238" i="14" s="1"/>
  <c r="D135" i="12"/>
  <c r="D44" i="12"/>
  <c r="D53" i="12"/>
  <c r="D69" i="12"/>
  <c r="D80" i="12"/>
  <c r="D146" i="12"/>
  <c r="D146" i="14" s="1"/>
  <c r="D218" i="12"/>
  <c r="D218" i="14" s="1"/>
  <c r="D251" i="12"/>
  <c r="D251" i="14" s="1"/>
  <c r="D55" i="12"/>
  <c r="D39" i="12"/>
  <c r="D38" i="12"/>
  <c r="D158" i="12"/>
  <c r="D158" i="14" s="1"/>
  <c r="D187" i="12"/>
  <c r="D187" i="14" s="1"/>
  <c r="D182" i="12"/>
  <c r="D182" i="14" s="1"/>
  <c r="D169" i="12"/>
  <c r="D169" i="14" s="1"/>
  <c r="D200" i="12"/>
  <c r="D200" i="14" s="1"/>
  <c r="D208" i="12"/>
  <c r="D208" i="14" s="1"/>
  <c r="D205" i="12"/>
  <c r="D205" i="14" s="1"/>
  <c r="D150" i="12"/>
  <c r="D150" i="14" s="1"/>
  <c r="D183" i="12"/>
  <c r="D183" i="14" s="1"/>
  <c r="D199" i="12"/>
  <c r="D199" i="14" s="1"/>
  <c r="D168" i="12"/>
  <c r="D168" i="14" s="1"/>
  <c r="D300" i="12"/>
  <c r="D300" i="14" s="1"/>
  <c r="D155" i="12"/>
  <c r="D155" i="14" s="1"/>
  <c r="D71" i="12"/>
  <c r="D78" i="12"/>
  <c r="D263" i="12"/>
  <c r="D263" i="14" s="1"/>
  <c r="D319" i="12"/>
  <c r="D319" i="14" s="1"/>
  <c r="D232" i="12"/>
  <c r="D232" i="14" s="1"/>
  <c r="D230" i="12"/>
  <c r="D177" i="12"/>
  <c r="D177" i="14" s="1"/>
  <c r="D245" i="12"/>
  <c r="D245" i="14" s="1"/>
  <c r="D152" i="12"/>
  <c r="D152" i="14" s="1"/>
  <c r="D173" i="12"/>
  <c r="D173" i="14" s="1"/>
  <c r="D285" i="12"/>
  <c r="D285" i="14" s="1"/>
  <c r="D133" i="12"/>
  <c r="D236" i="12"/>
  <c r="D236" i="14" s="1"/>
  <c r="D102" i="12"/>
  <c r="D339" i="12"/>
  <c r="D340" i="14" s="1"/>
  <c r="D332" i="12"/>
  <c r="D333" i="14" s="1"/>
  <c r="D326" i="12"/>
  <c r="D327" i="14" s="1"/>
  <c r="D114" i="12"/>
  <c r="D203" i="12"/>
  <c r="D203" i="14" s="1"/>
  <c r="D279" i="12"/>
  <c r="D279" i="14" s="1"/>
  <c r="D176" i="12"/>
  <c r="D176" i="14" s="1"/>
  <c r="D172" i="12"/>
  <c r="D172" i="14" s="1"/>
  <c r="D190" i="12"/>
  <c r="D190" i="14" s="1"/>
  <c r="D274" i="12"/>
  <c r="D274" i="14" s="1"/>
  <c r="D293" i="12"/>
  <c r="D293" i="14" s="1"/>
  <c r="D235" i="12"/>
  <c r="D235" i="14" s="1"/>
  <c r="D242" i="12"/>
  <c r="D242" i="14" s="1"/>
  <c r="D48" i="12"/>
  <c r="D87" i="12"/>
  <c r="D333" i="12"/>
  <c r="D334" i="14" s="1"/>
  <c r="D270" i="12"/>
  <c r="D270" i="14" s="1"/>
  <c r="D206" i="12"/>
  <c r="D206" i="14" s="1"/>
  <c r="D185" i="12"/>
  <c r="D185" i="14" s="1"/>
  <c r="D149" i="12"/>
  <c r="D149" i="14" s="1"/>
  <c r="D224" i="12"/>
  <c r="D224" i="14" s="1"/>
  <c r="D210" i="12"/>
  <c r="D210" i="14" s="1"/>
  <c r="D215" i="12"/>
  <c r="D215" i="14" s="1"/>
  <c r="D159" i="12"/>
  <c r="D159" i="14" s="1"/>
  <c r="D225" i="12"/>
  <c r="D225" i="14" s="1"/>
  <c r="D197" i="12"/>
  <c r="D197" i="14" s="1"/>
  <c r="D151" i="12"/>
  <c r="D151" i="14" s="1"/>
  <c r="D156" i="12"/>
  <c r="D156" i="14" s="1"/>
  <c r="D221" i="12"/>
  <c r="D221" i="14" s="1"/>
  <c r="D162" i="12"/>
  <c r="D162" i="14" s="1"/>
  <c r="D222" i="12"/>
  <c r="D222" i="14" s="1"/>
  <c r="D160" i="12"/>
  <c r="D160" i="14" s="1"/>
  <c r="D211" i="12"/>
  <c r="D211" i="14" s="1"/>
  <c r="D184" i="12"/>
  <c r="D184" i="14" s="1"/>
  <c r="D213" i="12"/>
  <c r="D213" i="14" s="1"/>
  <c r="D219" i="12"/>
  <c r="D219" i="14" s="1"/>
  <c r="D181" i="12"/>
  <c r="D181" i="14" s="1"/>
  <c r="D340" i="12"/>
  <c r="D341" i="14" s="1"/>
  <c r="D301" i="12"/>
  <c r="D301" i="14" s="1"/>
  <c r="D336" i="12"/>
  <c r="D337" i="14" s="1"/>
  <c r="D255" i="12"/>
  <c r="D255" i="14" s="1"/>
  <c r="D284" i="12"/>
  <c r="D284" i="14" s="1"/>
  <c r="D337" i="12"/>
  <c r="D338" i="14" s="1"/>
  <c r="D335" i="12"/>
  <c r="D336" i="14" s="1"/>
  <c r="D281" i="12"/>
  <c r="D281" i="14" s="1"/>
  <c r="D123" i="12"/>
  <c r="D20" i="12"/>
  <c r="D266" i="12"/>
  <c r="D266" i="14" s="1"/>
  <c r="D292" i="12"/>
  <c r="D292" i="14" s="1"/>
  <c r="D287" i="12"/>
  <c r="D287" i="14" s="1"/>
  <c r="D331" i="12"/>
  <c r="D332" i="14" s="1"/>
  <c r="D338" i="12"/>
  <c r="D339" i="14" s="1"/>
  <c r="D46" i="12"/>
  <c r="D31" i="12"/>
  <c r="D278" i="12"/>
  <c r="D278" i="14" s="1"/>
  <c r="D88" i="12"/>
  <c r="D247" i="12"/>
  <c r="D247" i="14" s="1"/>
  <c r="D66" i="12"/>
  <c r="D141" i="12"/>
  <c r="D253" i="12"/>
  <c r="D253" i="14" s="1"/>
  <c r="D305" i="12"/>
  <c r="D305" i="14" s="1"/>
  <c r="D322" i="12"/>
  <c r="D322" i="14" s="1"/>
  <c r="D269" i="12"/>
  <c r="D269" i="14" s="1"/>
  <c r="D70" i="12"/>
  <c r="D43" i="12"/>
  <c r="D74" i="12"/>
  <c r="D113" i="12"/>
  <c r="D37" i="12"/>
  <c r="D77" i="12"/>
  <c r="D116" i="12"/>
  <c r="D272" i="12"/>
  <c r="D272" i="14" s="1"/>
  <c r="D318" i="12"/>
  <c r="D318" i="14" s="1"/>
  <c r="D17" i="12"/>
  <c r="D86" i="12"/>
  <c r="D60" i="12"/>
  <c r="D107" i="12"/>
  <c r="D127" i="12"/>
  <c r="D41" i="12"/>
  <c r="D42" i="12"/>
  <c r="E11" i="12" s="1"/>
  <c r="D81" i="12"/>
  <c r="D120" i="12"/>
  <c r="D262" i="12"/>
  <c r="D262" i="14" s="1"/>
  <c r="D291" i="12"/>
  <c r="D291" i="14" s="1"/>
  <c r="D90" i="12"/>
  <c r="D128" i="12"/>
  <c r="D98" i="12"/>
  <c r="D32" i="12"/>
  <c r="D16" i="12"/>
  <c r="D93" i="12"/>
  <c r="D59" i="12"/>
  <c r="D91" i="12"/>
  <c r="D138" i="12"/>
  <c r="D165" i="12"/>
  <c r="D165" i="14" s="1"/>
  <c r="D145" i="12"/>
  <c r="D145" i="14" s="1"/>
  <c r="D223" i="12"/>
  <c r="D223" i="14" s="1"/>
  <c r="D202" i="12"/>
  <c r="D202" i="14" s="1"/>
  <c r="D196" i="12"/>
  <c r="D196" i="14" s="1"/>
  <c r="D170" i="12"/>
  <c r="D170" i="14" s="1"/>
  <c r="D148" i="12"/>
  <c r="D148" i="14" s="1"/>
  <c r="D147" i="12"/>
  <c r="D147" i="14" s="1"/>
  <c r="D330" i="12"/>
  <c r="D331" i="14" s="1"/>
  <c r="D258" i="12"/>
  <c r="D258" i="14" s="1"/>
  <c r="D321" i="12"/>
  <c r="D321" i="14" s="1"/>
  <c r="D260" i="12"/>
  <c r="D260" i="14" s="1"/>
  <c r="D96" i="12"/>
  <c r="D110" i="12"/>
  <c r="D54" i="12"/>
  <c r="D289" i="12"/>
  <c r="D289" i="14" s="1"/>
  <c r="D50" i="12"/>
  <c r="D130" i="12"/>
  <c r="D47" i="12"/>
  <c r="D249" i="12"/>
  <c r="D249" i="14" s="1"/>
  <c r="D125" i="12"/>
  <c r="D14" i="12"/>
  <c r="D89" i="12"/>
  <c r="D275" i="12"/>
  <c r="D275" i="14" s="1"/>
  <c r="D132" i="12"/>
  <c r="D126" i="12"/>
  <c r="D67" i="12"/>
  <c r="D143" i="12"/>
  <c r="D11" i="14"/>
  <c r="D227" i="12"/>
  <c r="D227" i="14" s="1"/>
  <c r="D161" i="12"/>
  <c r="D161" i="14" s="1"/>
  <c r="D157" i="12"/>
  <c r="D157" i="14" s="1"/>
  <c r="D195" i="12"/>
  <c r="D195" i="14" s="1"/>
  <c r="D209" i="12"/>
  <c r="D209" i="14" s="1"/>
  <c r="D216" i="12"/>
  <c r="D216" i="14" s="1"/>
  <c r="D175" i="12"/>
  <c r="D175" i="14" s="1"/>
  <c r="D226" i="12"/>
  <c r="D226" i="14" s="1"/>
  <c r="D178" i="12"/>
  <c r="D178" i="14" s="1"/>
  <c r="D212" i="12"/>
  <c r="D212" i="14" s="1"/>
  <c r="D166" i="12"/>
  <c r="D166" i="14" s="1"/>
  <c r="D180" i="12"/>
  <c r="D180" i="14" s="1"/>
  <c r="D164" i="12"/>
  <c r="D164" i="14" s="1"/>
  <c r="D188" i="12"/>
  <c r="D188" i="14" s="1"/>
  <c r="D303" i="12"/>
  <c r="D303" i="14" s="1"/>
  <c r="D328" i="12"/>
  <c r="D329" i="14" s="1"/>
  <c r="D239" i="12"/>
  <c r="D239" i="14" s="1"/>
  <c r="D304" i="12"/>
  <c r="D304" i="14" s="1"/>
  <c r="D327" i="12"/>
  <c r="D328" i="14" s="1"/>
  <c r="D137" i="12"/>
  <c r="D97" i="12"/>
  <c r="D25" i="12"/>
  <c r="D280" i="12"/>
  <c r="D280" i="14" s="1"/>
  <c r="D324" i="12"/>
  <c r="D324" i="14" s="1"/>
  <c r="D271" i="12"/>
  <c r="D271" i="14" s="1"/>
  <c r="D79" i="12"/>
  <c r="D243" i="12"/>
  <c r="D243" i="14" s="1"/>
  <c r="D250" i="12"/>
  <c r="D250" i="14" s="1"/>
  <c r="D119" i="12"/>
  <c r="D294" i="12"/>
  <c r="D294" i="14" s="1"/>
  <c r="D237" i="12"/>
  <c r="D237" i="14" s="1"/>
  <c r="D276" i="12"/>
  <c r="D276" i="14" s="1"/>
  <c r="D264" i="12"/>
  <c r="D264" i="14" s="1"/>
  <c r="D111" i="12"/>
  <c r="D76" i="12"/>
  <c r="D268" i="12"/>
  <c r="D268" i="14" s="1"/>
  <c r="D51" i="12"/>
  <c r="D85" i="12"/>
  <c r="D129" i="12"/>
  <c r="D256" i="12"/>
  <c r="D256" i="14" s="1"/>
  <c r="D82" i="12"/>
  <c r="D92" i="12"/>
  <c r="D23" i="12"/>
  <c r="D56" i="12"/>
  <c r="D57" i="12"/>
  <c r="D136" i="12"/>
  <c r="D254" i="12"/>
  <c r="D254" i="14" s="1"/>
  <c r="D29" i="12"/>
  <c r="D72" i="12"/>
  <c r="D24" i="12"/>
  <c r="D106" i="12"/>
  <c r="D220" i="12"/>
  <c r="D220" i="14" s="1"/>
  <c r="D189" i="12"/>
  <c r="D189" i="14" s="1"/>
  <c r="D153" i="12"/>
  <c r="D153" i="14" s="1"/>
  <c r="D217" i="12"/>
  <c r="D217" i="14" s="1"/>
  <c r="D228" i="12"/>
  <c r="D228" i="14" s="1"/>
  <c r="D201" i="12"/>
  <c r="D201" i="14" s="1"/>
  <c r="D167" i="12"/>
  <c r="D167" i="14" s="1"/>
  <c r="D198" i="12"/>
  <c r="D198" i="14" s="1"/>
  <c r="D174" i="12"/>
  <c r="D174" i="14" s="1"/>
  <c r="D214" i="12"/>
  <c r="D214" i="14" s="1"/>
  <c r="D207" i="12"/>
  <c r="D207" i="14" s="1"/>
  <c r="D193" i="12"/>
  <c r="D193" i="14" s="1"/>
  <c r="D204" i="12"/>
  <c r="D204" i="14" s="1"/>
  <c r="D186" i="12"/>
  <c r="D186" i="14" s="1"/>
  <c r="D299" i="12"/>
  <c r="D299" i="14" s="1"/>
  <c r="D191" i="12"/>
  <c r="D191" i="14" s="1"/>
  <c r="D163" i="12"/>
  <c r="D163" i="14" s="1"/>
  <c r="D154" i="12"/>
  <c r="D154" i="14" s="1"/>
  <c r="D192" i="12"/>
  <c r="D192" i="14" s="1"/>
  <c r="D231" i="12"/>
  <c r="D194" i="12"/>
  <c r="D194" i="14" s="1"/>
  <c r="D179" i="12"/>
  <c r="D179" i="14" s="1"/>
  <c r="D259" i="12"/>
  <c r="D259" i="14" s="1"/>
  <c r="D27" i="12"/>
  <c r="D290" i="12"/>
  <c r="D290" i="14" s="1"/>
  <c r="D298" i="12"/>
  <c r="D298" i="14" s="1"/>
  <c r="D257" i="12"/>
  <c r="D257" i="14" s="1"/>
  <c r="D252" i="12"/>
  <c r="D252" i="14" s="1"/>
  <c r="D320" i="12"/>
  <c r="D320" i="14" s="1"/>
  <c r="D323" i="12"/>
  <c r="D323" i="14" s="1"/>
  <c r="D109" i="12"/>
  <c r="D63" i="12"/>
  <c r="D267" i="12"/>
  <c r="D267" i="14" s="1"/>
  <c r="D28" i="12"/>
  <c r="D265" i="12"/>
  <c r="D265" i="14" s="1"/>
  <c r="D244" i="12"/>
  <c r="D244" i="14" s="1"/>
  <c r="D277" i="12"/>
  <c r="D277" i="14" s="1"/>
  <c r="D121" i="12"/>
  <c r="D118" i="12"/>
  <c r="D234" i="12"/>
  <c r="D234" i="14" s="1"/>
  <c r="D261" i="12"/>
  <c r="D261" i="14" s="1"/>
  <c r="D84" i="12"/>
  <c r="D52" i="12"/>
  <c r="D286" i="12"/>
  <c r="D286" i="14" s="1"/>
  <c r="D295" i="12"/>
  <c r="D295" i="14" s="1"/>
  <c r="D334" i="12"/>
  <c r="D335" i="14" s="1"/>
  <c r="D241" i="12"/>
  <c r="D241" i="14" s="1"/>
  <c r="D248" i="12"/>
  <c r="D248" i="14" s="1"/>
  <c r="D99" i="12"/>
  <c r="D134" i="12"/>
  <c r="D101" i="12"/>
  <c r="D40" i="12"/>
  <c r="D18" i="12"/>
  <c r="D95" i="12"/>
  <c r="D61" i="12"/>
  <c r="D100" i="12"/>
  <c r="D142" i="12"/>
  <c r="D233" i="12"/>
  <c r="D233" i="14" s="1"/>
  <c r="D240" i="12"/>
  <c r="D240" i="14" s="1"/>
  <c r="D21" i="12"/>
  <c r="D140" i="12"/>
  <c r="D140" i="14" s="1"/>
  <c r="D117" i="12"/>
  <c r="D64" i="12"/>
  <c r="D22" i="12"/>
  <c r="D124" i="12"/>
  <c r="D65" i="12"/>
  <c r="D104" i="12"/>
  <c r="D246" i="12"/>
  <c r="D246" i="14" s="1"/>
  <c r="D229" i="12"/>
  <c r="D62" i="12"/>
  <c r="D36" i="12"/>
  <c r="D58" i="12"/>
  <c r="D105" i="12"/>
  <c r="D35" i="12"/>
  <c r="D325" i="12"/>
  <c r="D325" i="14" s="1"/>
  <c r="D75" i="12"/>
  <c r="F194" i="12"/>
  <c r="F194" i="14" s="1"/>
  <c r="F231" i="12"/>
  <c r="F231" i="14" s="1"/>
  <c r="F224" i="12"/>
  <c r="F224" i="14" s="1"/>
  <c r="F163" i="12"/>
  <c r="F163" i="14" s="1"/>
  <c r="F299" i="12"/>
  <c r="F299" i="14" s="1"/>
  <c r="F221" i="12"/>
  <c r="F221" i="14" s="1"/>
  <c r="F164" i="12"/>
  <c r="F164" i="14" s="1"/>
  <c r="F215" i="12"/>
  <c r="F215" i="14" s="1"/>
  <c r="F182" i="12"/>
  <c r="F182" i="14" s="1"/>
  <c r="F206" i="12"/>
  <c r="F206" i="14" s="1"/>
  <c r="F146" i="12"/>
  <c r="F146" i="14" s="1"/>
  <c r="F149" i="12"/>
  <c r="F149" i="14" s="1"/>
  <c r="F162" i="12"/>
  <c r="F162" i="14" s="1"/>
  <c r="F161" i="12"/>
  <c r="F161" i="14" s="1"/>
  <c r="F197" i="12"/>
  <c r="F197" i="14" s="1"/>
  <c r="F155" i="12"/>
  <c r="F155" i="14" s="1"/>
  <c r="F285" i="12"/>
  <c r="F285" i="14" s="1"/>
  <c r="F205" i="12"/>
  <c r="F205" i="14" s="1"/>
  <c r="F147" i="12"/>
  <c r="F147" i="14" s="1"/>
  <c r="F157" i="12"/>
  <c r="F157" i="14" s="1"/>
  <c r="F212" i="12"/>
  <c r="F212" i="14" s="1"/>
  <c r="F214" i="12"/>
  <c r="F214" i="14" s="1"/>
  <c r="F148" i="12"/>
  <c r="F148" i="14" s="1"/>
  <c r="F181" i="12"/>
  <c r="F181" i="14" s="1"/>
  <c r="F150" i="12"/>
  <c r="F150" i="14" s="1"/>
  <c r="F209" i="12"/>
  <c r="F203" i="12"/>
  <c r="F203" i="14" s="1"/>
  <c r="F185" i="12"/>
  <c r="F185" i="14" s="1"/>
  <c r="F220" i="12"/>
  <c r="F220" i="14" s="1"/>
  <c r="F183" i="12"/>
  <c r="F183" i="14" s="1"/>
  <c r="F270" i="12"/>
  <c r="F270" i="14" s="1"/>
  <c r="F180" i="12"/>
  <c r="F180" i="14" s="1"/>
  <c r="F176" i="12"/>
  <c r="F176" i="14" s="1"/>
  <c r="F156" i="12"/>
  <c r="F156" i="14" s="1"/>
  <c r="F223" i="12"/>
  <c r="F223" i="14" s="1"/>
  <c r="F191" i="12"/>
  <c r="F191" i="14" s="1"/>
  <c r="F192" i="12"/>
  <c r="F192" i="14" s="1"/>
  <c r="F179" i="12"/>
  <c r="F179" i="14" s="1"/>
  <c r="F167" i="12"/>
  <c r="F167" i="14" s="1"/>
  <c r="F173" i="12"/>
  <c r="F173" i="14" s="1"/>
  <c r="F207" i="12"/>
  <c r="F207" i="14" s="1"/>
  <c r="F170" i="12"/>
  <c r="F170" i="14" s="1"/>
  <c r="F228" i="12"/>
  <c r="F228" i="14" s="1"/>
  <c r="F154" i="12"/>
  <c r="F154" i="14" s="1"/>
  <c r="F168" i="12"/>
  <c r="F168" i="14" s="1"/>
  <c r="F169" i="12"/>
  <c r="F169" i="14" s="1"/>
  <c r="F160" i="12"/>
  <c r="F160" i="14" s="1"/>
  <c r="F219" i="12"/>
  <c r="F219" i="14" s="1"/>
  <c r="F158" i="12"/>
  <c r="F158" i="14" s="1"/>
  <c r="F216" i="12"/>
  <c r="F216" i="14" s="1"/>
  <c r="F201" i="12"/>
  <c r="F201" i="14" s="1"/>
  <c r="F195" i="12"/>
  <c r="F195" i="14" s="1"/>
  <c r="F153" i="12"/>
  <c r="F153" i="14" s="1"/>
  <c r="F159" i="12"/>
  <c r="F159" i="14" s="1"/>
  <c r="F211" i="12"/>
  <c r="F211" i="14" s="1"/>
  <c r="F184" i="12"/>
  <c r="F184" i="14" s="1"/>
  <c r="F227" i="12"/>
  <c r="F227" i="14" s="1"/>
  <c r="F152" i="12"/>
  <c r="F152" i="14" s="1"/>
  <c r="F166" i="12"/>
  <c r="F166" i="14" s="1"/>
  <c r="F217" i="12"/>
  <c r="F217" i="14" s="1"/>
  <c r="F218" i="12"/>
  <c r="F218" i="14" s="1"/>
  <c r="F151" i="12"/>
  <c r="F151" i="14" s="1"/>
  <c r="F196" i="12"/>
  <c r="F196" i="14" s="1"/>
  <c r="F189" i="12"/>
  <c r="F189" i="14" s="1"/>
  <c r="F186" i="12"/>
  <c r="F186" i="14" s="1"/>
  <c r="F199" i="12"/>
  <c r="F199" i="14" s="1"/>
  <c r="F200" i="12"/>
  <c r="F200" i="14" s="1"/>
  <c r="F187" i="12"/>
  <c r="F187" i="14" s="1"/>
  <c r="F172" i="12"/>
  <c r="F172" i="14" s="1"/>
  <c r="F177" i="12"/>
  <c r="F177" i="14" s="1"/>
  <c r="F174" i="12"/>
  <c r="F174" i="14" s="1"/>
  <c r="F208" i="12"/>
  <c r="F208" i="14" s="1"/>
  <c r="F210" i="12"/>
  <c r="F210" i="14" s="1"/>
  <c r="F188" i="12"/>
  <c r="F188" i="14" s="1"/>
  <c r="F171" i="12"/>
  <c r="F171" i="14" s="1"/>
  <c r="F175" i="12"/>
  <c r="F175" i="14" s="1"/>
  <c r="F165" i="12"/>
  <c r="F165" i="14" s="1"/>
  <c r="F178" i="12"/>
  <c r="F178" i="14" s="1"/>
  <c r="F198" i="12"/>
  <c r="F198" i="14" s="1"/>
  <c r="F222" i="12"/>
  <c r="F222" i="14" s="1"/>
  <c r="F145" i="12"/>
  <c r="F145" i="14" s="1"/>
  <c r="F202" i="12"/>
  <c r="F202" i="14" s="1"/>
  <c r="F225" i="12"/>
  <c r="F225" i="14" s="1"/>
  <c r="F226" i="12"/>
  <c r="F226" i="14" s="1"/>
  <c r="F213" i="12"/>
  <c r="F213" i="14" s="1"/>
  <c r="F204" i="12"/>
  <c r="F204" i="14" s="1"/>
  <c r="F193" i="12"/>
  <c r="F193" i="14" s="1"/>
  <c r="F190" i="12"/>
  <c r="F190" i="14" s="1"/>
  <c r="E26" i="11"/>
  <c r="E27" i="11" s="1"/>
  <c r="H3" i="13"/>
  <c r="J3" i="13"/>
  <c r="G3" i="13"/>
  <c r="I3" i="13"/>
  <c r="P3" i="13"/>
  <c r="N3" i="13"/>
  <c r="M3" i="13"/>
  <c r="O3" i="13"/>
  <c r="Q3" i="13"/>
  <c r="M55" i="10"/>
  <c r="F77" i="23" l="1"/>
  <c r="F93" i="23" s="1"/>
  <c r="H98" i="23" s="1"/>
  <c r="C93" i="23"/>
  <c r="I65" i="12"/>
  <c r="D33" i="11"/>
  <c r="H34" i="11" s="1"/>
  <c r="E138" i="20"/>
  <c r="E118" i="20"/>
  <c r="E54" i="20"/>
  <c r="E128" i="20"/>
  <c r="E59" i="20"/>
  <c r="E72" i="20"/>
  <c r="E34" i="20"/>
  <c r="D52" i="10"/>
  <c r="M35" i="10" s="1"/>
  <c r="D24" i="11"/>
  <c r="K28" i="11" s="1"/>
  <c r="L28" i="11" s="1"/>
  <c r="M28" i="11" s="1"/>
  <c r="E117" i="20"/>
  <c r="L43" i="12"/>
  <c r="G49" i="10"/>
  <c r="F209" i="14"/>
  <c r="K209" i="14" s="1"/>
  <c r="K231" i="14" s="1"/>
  <c r="G212" i="12"/>
  <c r="G211" i="12"/>
  <c r="G210" i="12"/>
  <c r="G210" i="20" s="1"/>
  <c r="H92" i="20"/>
  <c r="E48" i="20"/>
  <c r="E211" i="14"/>
  <c r="E221" i="14"/>
  <c r="E225" i="14"/>
  <c r="E224" i="14"/>
  <c r="E13" i="20"/>
  <c r="H123" i="20"/>
  <c r="K50" i="20"/>
  <c r="L50" i="20" s="1"/>
  <c r="D15" i="14"/>
  <c r="E15" i="14" s="1"/>
  <c r="O128" i="14"/>
  <c r="L49" i="12"/>
  <c r="M210" i="14"/>
  <c r="H98" i="20"/>
  <c r="M190" i="14"/>
  <c r="K190" i="14"/>
  <c r="I190" i="14"/>
  <c r="M187" i="14"/>
  <c r="K187" i="14"/>
  <c r="I187" i="14"/>
  <c r="I195" i="14"/>
  <c r="K195" i="14"/>
  <c r="K154" i="14"/>
  <c r="I154" i="14"/>
  <c r="K173" i="14"/>
  <c r="M173" i="14"/>
  <c r="I173" i="14"/>
  <c r="M180" i="14"/>
  <c r="K180" i="14"/>
  <c r="I180" i="14"/>
  <c r="K181" i="14"/>
  <c r="M181" i="14"/>
  <c r="I181" i="14"/>
  <c r="M157" i="14"/>
  <c r="K157" i="14"/>
  <c r="K149" i="14"/>
  <c r="M163" i="14"/>
  <c r="K163" i="14"/>
  <c r="I163" i="14"/>
  <c r="M174" i="14"/>
  <c r="K174" i="14"/>
  <c r="I174" i="14"/>
  <c r="K166" i="14"/>
  <c r="M166" i="14"/>
  <c r="I166" i="14"/>
  <c r="M160" i="14"/>
  <c r="K160" i="14"/>
  <c r="I148" i="14"/>
  <c r="K148" i="14"/>
  <c r="K147" i="14"/>
  <c r="M204" i="14"/>
  <c r="I204" i="14"/>
  <c r="K204" i="14"/>
  <c r="M202" i="14"/>
  <c r="I202" i="14"/>
  <c r="K202" i="14"/>
  <c r="M178" i="14"/>
  <c r="K178" i="14"/>
  <c r="I178" i="14"/>
  <c r="K177" i="14"/>
  <c r="I177" i="14"/>
  <c r="M177" i="14"/>
  <c r="M199" i="14"/>
  <c r="I199" i="14"/>
  <c r="K199" i="14"/>
  <c r="K151" i="14"/>
  <c r="I151" i="14"/>
  <c r="K152" i="14"/>
  <c r="I152" i="14"/>
  <c r="M159" i="14"/>
  <c r="K159" i="14"/>
  <c r="M169" i="14"/>
  <c r="K169" i="14"/>
  <c r="I169" i="14"/>
  <c r="K170" i="14"/>
  <c r="M170" i="14"/>
  <c r="I170" i="14"/>
  <c r="M179" i="14"/>
  <c r="I179" i="14"/>
  <c r="K179" i="14"/>
  <c r="M156" i="14"/>
  <c r="K156" i="14"/>
  <c r="I156" i="14"/>
  <c r="M183" i="14"/>
  <c r="I183" i="14"/>
  <c r="K183" i="14"/>
  <c r="H207" i="14"/>
  <c r="H203" i="14"/>
  <c r="H199" i="14"/>
  <c r="H195" i="14"/>
  <c r="H191" i="14"/>
  <c r="H187" i="14"/>
  <c r="H183" i="14"/>
  <c r="H179" i="14"/>
  <c r="H175" i="14"/>
  <c r="H171" i="14"/>
  <c r="H167" i="14"/>
  <c r="H163" i="14"/>
  <c r="H159" i="14"/>
  <c r="H155" i="14"/>
  <c r="H151" i="14"/>
  <c r="H147" i="14"/>
  <c r="H204" i="14"/>
  <c r="H200" i="14"/>
  <c r="H196" i="14"/>
  <c r="H192" i="14"/>
  <c r="H188" i="14"/>
  <c r="H184" i="14"/>
  <c r="H180" i="14"/>
  <c r="H176" i="14"/>
  <c r="H172" i="14"/>
  <c r="H168" i="14"/>
  <c r="H164" i="14"/>
  <c r="H160" i="14"/>
  <c r="H156" i="14"/>
  <c r="H152" i="14"/>
  <c r="H148" i="14"/>
  <c r="H206" i="14"/>
  <c r="H198" i="14"/>
  <c r="H190" i="14"/>
  <c r="H182" i="14"/>
  <c r="H174" i="14"/>
  <c r="H166" i="14"/>
  <c r="H158" i="14"/>
  <c r="H150" i="14"/>
  <c r="H186" i="14"/>
  <c r="H178" i="14"/>
  <c r="H154" i="14"/>
  <c r="H205" i="14"/>
  <c r="H197" i="14"/>
  <c r="H189" i="14"/>
  <c r="H181" i="14"/>
  <c r="H173" i="14"/>
  <c r="H165" i="14"/>
  <c r="H157" i="14"/>
  <c r="H149" i="14"/>
  <c r="H194" i="14"/>
  <c r="H170" i="14"/>
  <c r="H146" i="14"/>
  <c r="H201" i="14"/>
  <c r="H193" i="14"/>
  <c r="H185" i="14"/>
  <c r="H177" i="14"/>
  <c r="H169" i="14"/>
  <c r="H161" i="14"/>
  <c r="H153" i="14"/>
  <c r="H145" i="14"/>
  <c r="H202" i="14"/>
  <c r="H162" i="14"/>
  <c r="I161" i="14"/>
  <c r="M161" i="14"/>
  <c r="K161" i="14"/>
  <c r="I165" i="14"/>
  <c r="C14" i="19" s="1"/>
  <c r="K165" i="14"/>
  <c r="D14" i="19" s="1"/>
  <c r="M172" i="14"/>
  <c r="I172" i="14"/>
  <c r="K172" i="14"/>
  <c r="M186" i="14"/>
  <c r="I186" i="14"/>
  <c r="K186" i="14"/>
  <c r="K153" i="14"/>
  <c r="I153" i="14"/>
  <c r="M158" i="14"/>
  <c r="K158" i="14"/>
  <c r="I158" i="14"/>
  <c r="M168" i="14"/>
  <c r="K168" i="14"/>
  <c r="I168" i="14"/>
  <c r="K207" i="14"/>
  <c r="I207" i="14"/>
  <c r="M192" i="14"/>
  <c r="K192" i="14"/>
  <c r="I192" i="14"/>
  <c r="M176" i="14"/>
  <c r="K176" i="14"/>
  <c r="I176" i="14"/>
  <c r="K150" i="14"/>
  <c r="M162" i="14"/>
  <c r="K162" i="14"/>
  <c r="I162" i="14"/>
  <c r="K182" i="14"/>
  <c r="M182" i="14"/>
  <c r="I182" i="14"/>
  <c r="M194" i="14"/>
  <c r="K194" i="14"/>
  <c r="I194" i="14"/>
  <c r="K175" i="14"/>
  <c r="I175" i="14"/>
  <c r="K189" i="14"/>
  <c r="M189" i="14"/>
  <c r="I189" i="14"/>
  <c r="M184" i="14"/>
  <c r="I184" i="14"/>
  <c r="K184" i="14"/>
  <c r="M191" i="14"/>
  <c r="K191" i="14"/>
  <c r="I191" i="14"/>
  <c r="K185" i="14"/>
  <c r="D15" i="19" s="1"/>
  <c r="I185" i="14"/>
  <c r="C15" i="19" s="1"/>
  <c r="K155" i="14"/>
  <c r="D13" i="19" s="1"/>
  <c r="K198" i="14"/>
  <c r="M198" i="14"/>
  <c r="I198" i="14"/>
  <c r="M200" i="14"/>
  <c r="I200" i="14"/>
  <c r="K200" i="14"/>
  <c r="M167" i="14"/>
  <c r="I167" i="14"/>
  <c r="K167" i="14"/>
  <c r="M203" i="14"/>
  <c r="K203" i="14"/>
  <c r="I203" i="14"/>
  <c r="K197" i="14"/>
  <c r="M197" i="14"/>
  <c r="I197" i="14"/>
  <c r="K146" i="14"/>
  <c r="I146" i="14"/>
  <c r="M164" i="14"/>
  <c r="K164" i="14"/>
  <c r="I164" i="14"/>
  <c r="K193" i="14"/>
  <c r="M193" i="14"/>
  <c r="I193" i="14"/>
  <c r="K171" i="14"/>
  <c r="M171" i="14"/>
  <c r="I171" i="14"/>
  <c r="M196" i="14"/>
  <c r="K196" i="14"/>
  <c r="I196" i="14"/>
  <c r="K201" i="14"/>
  <c r="M201" i="14"/>
  <c r="I201" i="14"/>
  <c r="M188" i="14"/>
  <c r="K188" i="14"/>
  <c r="I188" i="14"/>
  <c r="K206" i="14"/>
  <c r="E206" i="14"/>
  <c r="E202" i="14"/>
  <c r="E198" i="14"/>
  <c r="E194" i="14"/>
  <c r="E190" i="14"/>
  <c r="E186" i="14"/>
  <c r="E182" i="14"/>
  <c r="E178" i="14"/>
  <c r="E174" i="14"/>
  <c r="E170" i="14"/>
  <c r="E166" i="14"/>
  <c r="E162" i="14"/>
  <c r="E158" i="14"/>
  <c r="E154" i="14"/>
  <c r="E150" i="14"/>
  <c r="E146" i="14"/>
  <c r="E204" i="14"/>
  <c r="E200" i="14"/>
  <c r="E196" i="14"/>
  <c r="E188" i="14"/>
  <c r="E184" i="14"/>
  <c r="E180" i="14"/>
  <c r="E176" i="14"/>
  <c r="E168" i="14"/>
  <c r="E160" i="14"/>
  <c r="E152" i="14"/>
  <c r="E148" i="14"/>
  <c r="E205" i="14"/>
  <c r="E201" i="14"/>
  <c r="E197" i="14"/>
  <c r="E193" i="14"/>
  <c r="E189" i="14"/>
  <c r="E185" i="14"/>
  <c r="E181" i="14"/>
  <c r="E177" i="14"/>
  <c r="E173" i="14"/>
  <c r="E169" i="14"/>
  <c r="E165" i="14"/>
  <c r="E161" i="14"/>
  <c r="E157" i="14"/>
  <c r="E153" i="14"/>
  <c r="E149" i="14"/>
  <c r="E145" i="14"/>
  <c r="E192" i="14"/>
  <c r="E172" i="14"/>
  <c r="E164" i="14"/>
  <c r="E156" i="14"/>
  <c r="E207" i="14"/>
  <c r="E203" i="14"/>
  <c r="E199" i="14"/>
  <c r="E195" i="14"/>
  <c r="E191" i="14"/>
  <c r="E187" i="14"/>
  <c r="E183" i="14"/>
  <c r="E179" i="14"/>
  <c r="E175" i="14"/>
  <c r="E171" i="14"/>
  <c r="E167" i="14"/>
  <c r="E163" i="14"/>
  <c r="E159" i="14"/>
  <c r="E155" i="14"/>
  <c r="E151" i="14"/>
  <c r="E147" i="14"/>
  <c r="E214" i="14"/>
  <c r="E216" i="14"/>
  <c r="E219" i="14"/>
  <c r="E208" i="14"/>
  <c r="E228" i="14"/>
  <c r="E220" i="14"/>
  <c r="E209" i="14"/>
  <c r="E227" i="14"/>
  <c r="E223" i="14"/>
  <c r="E213" i="14"/>
  <c r="E222" i="14"/>
  <c r="E215" i="14"/>
  <c r="E212" i="14"/>
  <c r="E217" i="14"/>
  <c r="E226" i="14"/>
  <c r="E210" i="14"/>
  <c r="E218" i="14"/>
  <c r="H222" i="14"/>
  <c r="M222" i="14"/>
  <c r="K222" i="14"/>
  <c r="I222" i="14"/>
  <c r="H217" i="14"/>
  <c r="K217" i="14"/>
  <c r="K285" i="14" s="1"/>
  <c r="I217" i="14"/>
  <c r="I285" i="14" s="1"/>
  <c r="H215" i="14"/>
  <c r="M215" i="14"/>
  <c r="K215" i="14"/>
  <c r="I215" i="14"/>
  <c r="K225" i="14"/>
  <c r="K309" i="14" s="1"/>
  <c r="I225" i="14"/>
  <c r="I309" i="14" s="1"/>
  <c r="H225" i="14"/>
  <c r="H211" i="14"/>
  <c r="M211" i="14"/>
  <c r="K211" i="14"/>
  <c r="I211" i="14"/>
  <c r="H228" i="14"/>
  <c r="M228" i="14"/>
  <c r="K228" i="14"/>
  <c r="I228" i="14"/>
  <c r="H223" i="14"/>
  <c r="M223" i="14"/>
  <c r="K223" i="14"/>
  <c r="I223" i="14"/>
  <c r="H224" i="14"/>
  <c r="I224" i="14"/>
  <c r="M224" i="14"/>
  <c r="K224" i="14"/>
  <c r="M226" i="14"/>
  <c r="K226" i="14"/>
  <c r="I226" i="14"/>
  <c r="H226" i="14"/>
  <c r="I208" i="14"/>
  <c r="H208" i="14"/>
  <c r="K208" i="14"/>
  <c r="H219" i="14"/>
  <c r="M219" i="14"/>
  <c r="K219" i="14"/>
  <c r="I219" i="14"/>
  <c r="I216" i="14"/>
  <c r="M216" i="14"/>
  <c r="H216" i="14"/>
  <c r="K216" i="14"/>
  <c r="H209" i="14"/>
  <c r="H214" i="14"/>
  <c r="M214" i="14"/>
  <c r="K214" i="14"/>
  <c r="I214" i="14"/>
  <c r="H221" i="14"/>
  <c r="K221" i="14"/>
  <c r="K299" i="14" s="1"/>
  <c r="I221" i="14"/>
  <c r="I299" i="14" s="1"/>
  <c r="H213" i="14"/>
  <c r="K213" i="14"/>
  <c r="K270" i="14" s="1"/>
  <c r="I213" i="14"/>
  <c r="I270" i="14" s="1"/>
  <c r="H210" i="14"/>
  <c r="H218" i="14"/>
  <c r="M218" i="14"/>
  <c r="K218" i="14"/>
  <c r="I218" i="14"/>
  <c r="M227" i="14"/>
  <c r="K227" i="14"/>
  <c r="I227" i="14"/>
  <c r="H227" i="14"/>
  <c r="M220" i="14"/>
  <c r="H220" i="14"/>
  <c r="K220" i="14"/>
  <c r="I220" i="14"/>
  <c r="M212" i="14"/>
  <c r="H212" i="14"/>
  <c r="K212" i="14"/>
  <c r="I212" i="14"/>
  <c r="K231" i="12"/>
  <c r="K210" i="14"/>
  <c r="E116" i="20"/>
  <c r="E123" i="20"/>
  <c r="E26" i="20"/>
  <c r="E49" i="20"/>
  <c r="E36" i="20"/>
  <c r="M43" i="20"/>
  <c r="E27" i="18"/>
  <c r="E40" i="18" s="1"/>
  <c r="D40" i="18"/>
  <c r="H11" i="20"/>
  <c r="H12" i="20"/>
  <c r="H52" i="20"/>
  <c r="M41" i="20"/>
  <c r="H129" i="20"/>
  <c r="H29" i="20"/>
  <c r="E97" i="20"/>
  <c r="E62" i="20"/>
  <c r="E63" i="20"/>
  <c r="E77" i="20"/>
  <c r="E57" i="20"/>
  <c r="E92" i="20"/>
  <c r="E37" i="20"/>
  <c r="E98" i="20"/>
  <c r="E52" i="20"/>
  <c r="E84" i="20"/>
  <c r="E68" i="20"/>
  <c r="E70" i="20"/>
  <c r="I34" i="20"/>
  <c r="S34" i="20"/>
  <c r="S108" i="20"/>
  <c r="T108" i="20" s="1"/>
  <c r="I108" i="20"/>
  <c r="J108" i="20" s="1"/>
  <c r="I182" i="20"/>
  <c r="S182" i="20"/>
  <c r="I169" i="20"/>
  <c r="S169" i="20"/>
  <c r="S115" i="20"/>
  <c r="T115" i="20" s="1"/>
  <c r="I115" i="20"/>
  <c r="J115" i="20" s="1"/>
  <c r="S14" i="20"/>
  <c r="I14" i="20"/>
  <c r="I37" i="20"/>
  <c r="S37" i="20"/>
  <c r="S53" i="20"/>
  <c r="S75" i="20"/>
  <c r="I203" i="20"/>
  <c r="S203" i="20"/>
  <c r="S54" i="20"/>
  <c r="I54" i="20"/>
  <c r="I18" i="20"/>
  <c r="J18" i="20" s="1"/>
  <c r="S18" i="20"/>
  <c r="T18" i="20" s="1"/>
  <c r="I170" i="20"/>
  <c r="S170" i="20"/>
  <c r="I227" i="20"/>
  <c r="K227" i="20"/>
  <c r="M227" i="20"/>
  <c r="O227" i="20"/>
  <c r="Q227" i="20"/>
  <c r="S227" i="20"/>
  <c r="I158" i="20"/>
  <c r="S158" i="20"/>
  <c r="I215" i="20"/>
  <c r="K215" i="20"/>
  <c r="M215" i="20"/>
  <c r="O215" i="20"/>
  <c r="Q215" i="20"/>
  <c r="S215" i="20"/>
  <c r="I180" i="20"/>
  <c r="S180" i="20"/>
  <c r="S160" i="20"/>
  <c r="I222" i="20"/>
  <c r="K222" i="20"/>
  <c r="M222" i="20"/>
  <c r="O222" i="20"/>
  <c r="Q222" i="20"/>
  <c r="S222" i="20"/>
  <c r="I46" i="20"/>
  <c r="S46" i="20"/>
  <c r="S38" i="20"/>
  <c r="T38" i="20" s="1"/>
  <c r="I38" i="20"/>
  <c r="J38" i="20" s="1"/>
  <c r="I104" i="20"/>
  <c r="J104" i="20" s="1"/>
  <c r="S104" i="20"/>
  <c r="T104" i="20" s="1"/>
  <c r="S118" i="20"/>
  <c r="I118" i="20"/>
  <c r="I190" i="20"/>
  <c r="S190" i="20"/>
  <c r="I211" i="20"/>
  <c r="K211" i="20"/>
  <c r="M211" i="20"/>
  <c r="O211" i="20"/>
  <c r="Q211" i="20"/>
  <c r="S211" i="20"/>
  <c r="S39" i="20"/>
  <c r="T39" i="20" s="1"/>
  <c r="I39" i="20"/>
  <c r="J39" i="20" s="1"/>
  <c r="I214" i="20"/>
  <c r="K214" i="20"/>
  <c r="M214" i="20"/>
  <c r="O214" i="20"/>
  <c r="Q214" i="20"/>
  <c r="S214" i="20"/>
  <c r="I174" i="20"/>
  <c r="S174" i="20"/>
  <c r="I114" i="20"/>
  <c r="J114" i="20" s="1"/>
  <c r="S114" i="20"/>
  <c r="T114" i="20" s="1"/>
  <c r="I93" i="20"/>
  <c r="S93" i="20"/>
  <c r="I181" i="20"/>
  <c r="S181" i="20"/>
  <c r="I171" i="20"/>
  <c r="S171" i="20"/>
  <c r="I212" i="20"/>
  <c r="K212" i="20"/>
  <c r="M212" i="20"/>
  <c r="O212" i="20"/>
  <c r="Q212" i="20"/>
  <c r="S212" i="20"/>
  <c r="I136" i="20"/>
  <c r="J136" i="20" s="1"/>
  <c r="S136" i="20"/>
  <c r="T136" i="20" s="1"/>
  <c r="I103" i="20"/>
  <c r="J103" i="20" s="1"/>
  <c r="S103" i="20"/>
  <c r="T103" i="20" s="1"/>
  <c r="I224" i="20"/>
  <c r="K224" i="20"/>
  <c r="M224" i="20"/>
  <c r="O224" i="20"/>
  <c r="Q224" i="20"/>
  <c r="S224" i="20"/>
  <c r="S130" i="20"/>
  <c r="I130" i="20"/>
  <c r="S132" i="20"/>
  <c r="T132" i="20" s="1"/>
  <c r="I132" i="20"/>
  <c r="J132" i="20" s="1"/>
  <c r="M27" i="20"/>
  <c r="M24" i="20"/>
  <c r="I35" i="20"/>
  <c r="S35" i="20"/>
  <c r="T35" i="20" s="1"/>
  <c r="I198" i="20"/>
  <c r="S198" i="20"/>
  <c r="I188" i="20"/>
  <c r="S188" i="20"/>
  <c r="I226" i="20"/>
  <c r="K226" i="20"/>
  <c r="M226" i="20"/>
  <c r="O226" i="20"/>
  <c r="Q226" i="20"/>
  <c r="S226" i="20"/>
  <c r="I220" i="20"/>
  <c r="K220" i="20"/>
  <c r="M220" i="20"/>
  <c r="O220" i="20"/>
  <c r="Q220" i="20"/>
  <c r="S220" i="20"/>
  <c r="I71" i="20"/>
  <c r="S71" i="20"/>
  <c r="I202" i="20"/>
  <c r="S202" i="20"/>
  <c r="I218" i="20"/>
  <c r="K218" i="20"/>
  <c r="M218" i="20"/>
  <c r="O218" i="20"/>
  <c r="Q218" i="20"/>
  <c r="S218" i="20"/>
  <c r="I73" i="20"/>
  <c r="S73" i="20"/>
  <c r="S159" i="20"/>
  <c r="I204" i="20"/>
  <c r="S204" i="20"/>
  <c r="S19" i="20"/>
  <c r="T19" i="20" s="1"/>
  <c r="I19" i="20"/>
  <c r="J19" i="20" s="1"/>
  <c r="I192" i="20"/>
  <c r="S192" i="20"/>
  <c r="K210" i="20"/>
  <c r="M210" i="20"/>
  <c r="O210" i="20"/>
  <c r="Q210" i="20"/>
  <c r="S210" i="20"/>
  <c r="I193" i="20"/>
  <c r="S193" i="20"/>
  <c r="I44" i="20"/>
  <c r="J44" i="20" s="1"/>
  <c r="S44" i="20"/>
  <c r="T44" i="20" s="1"/>
  <c r="S80" i="20"/>
  <c r="I80" i="20"/>
  <c r="I85" i="20"/>
  <c r="J85" i="20" s="1"/>
  <c r="S85" i="20"/>
  <c r="T85" i="20" s="1"/>
  <c r="S63" i="20"/>
  <c r="I63" i="20"/>
  <c r="I177" i="20"/>
  <c r="S177" i="20"/>
  <c r="I110" i="20"/>
  <c r="J110" i="20" s="1"/>
  <c r="S110" i="20"/>
  <c r="T110" i="20" s="1"/>
  <c r="I84" i="20"/>
  <c r="S84" i="20"/>
  <c r="I172" i="20"/>
  <c r="S172" i="20"/>
  <c r="I102" i="20"/>
  <c r="J102" i="20" s="1"/>
  <c r="S102" i="20"/>
  <c r="T102" i="20" s="1"/>
  <c r="I191" i="20"/>
  <c r="S191" i="20"/>
  <c r="I100" i="20"/>
  <c r="J100" i="20" s="1"/>
  <c r="S100" i="20"/>
  <c r="T100" i="20" s="1"/>
  <c r="I60" i="20"/>
  <c r="H7" i="21" s="1"/>
  <c r="S60" i="20"/>
  <c r="S30" i="20"/>
  <c r="T30" i="20" s="1"/>
  <c r="I30" i="20"/>
  <c r="J30" i="20" s="1"/>
  <c r="I81" i="20"/>
  <c r="S81" i="20"/>
  <c r="S21" i="20"/>
  <c r="T21" i="20" s="1"/>
  <c r="I21" i="20"/>
  <c r="J21" i="20" s="1"/>
  <c r="I95" i="20"/>
  <c r="S95" i="20"/>
  <c r="T95" i="20" s="1"/>
  <c r="I137" i="20"/>
  <c r="J137" i="20" s="1"/>
  <c r="S137" i="20"/>
  <c r="T137" i="20" s="1"/>
  <c r="S55" i="20"/>
  <c r="I55" i="20"/>
  <c r="I47" i="20"/>
  <c r="J47" i="20" s="1"/>
  <c r="S47" i="20"/>
  <c r="T47" i="20" s="1"/>
  <c r="I156" i="20"/>
  <c r="S156" i="20"/>
  <c r="I176" i="20"/>
  <c r="S176" i="20"/>
  <c r="I168" i="20"/>
  <c r="S168" i="20"/>
  <c r="I57" i="20"/>
  <c r="S57" i="20"/>
  <c r="I32" i="20"/>
  <c r="S32" i="20"/>
  <c r="I223" i="20"/>
  <c r="K223" i="20"/>
  <c r="M223" i="20"/>
  <c r="O223" i="20"/>
  <c r="Q223" i="20"/>
  <c r="S223" i="20"/>
  <c r="I94" i="20"/>
  <c r="J94" i="20" s="1"/>
  <c r="S94" i="20"/>
  <c r="T94" i="20" s="1"/>
  <c r="S116" i="20"/>
  <c r="I116" i="20"/>
  <c r="S109" i="20"/>
  <c r="T109" i="20" s="1"/>
  <c r="I109" i="20"/>
  <c r="J109" i="20" s="1"/>
  <c r="I161" i="20"/>
  <c r="S161" i="20"/>
  <c r="I166" i="20"/>
  <c r="S166" i="20"/>
  <c r="I113" i="20"/>
  <c r="J113" i="20" s="1"/>
  <c r="S113" i="20"/>
  <c r="T113" i="20" s="1"/>
  <c r="I183" i="20"/>
  <c r="S183" i="20"/>
  <c r="I125" i="20"/>
  <c r="J125" i="20" s="1"/>
  <c r="S125" i="20"/>
  <c r="T125" i="20" s="1"/>
  <c r="S87" i="20"/>
  <c r="I87" i="20"/>
  <c r="S79" i="20"/>
  <c r="I79" i="20"/>
  <c r="I105" i="20"/>
  <c r="S105" i="20"/>
  <c r="S67" i="20"/>
  <c r="I228" i="20"/>
  <c r="K228" i="20"/>
  <c r="M228" i="20"/>
  <c r="O228" i="20"/>
  <c r="Q228" i="20"/>
  <c r="S228" i="20"/>
  <c r="S77" i="20"/>
  <c r="S78" i="20"/>
  <c r="I78" i="20"/>
  <c r="I163" i="20"/>
  <c r="S163" i="20"/>
  <c r="S70" i="20"/>
  <c r="I70" i="20"/>
  <c r="I179" i="20"/>
  <c r="S179" i="20"/>
  <c r="S69" i="20"/>
  <c r="I69" i="20"/>
  <c r="S89" i="20"/>
  <c r="I89" i="20"/>
  <c r="S65" i="20"/>
  <c r="S157" i="20"/>
  <c r="I133" i="20"/>
  <c r="J133" i="20" s="1"/>
  <c r="S133" i="20"/>
  <c r="T133" i="20" s="1"/>
  <c r="I124" i="20"/>
  <c r="S124" i="20"/>
  <c r="I119" i="20"/>
  <c r="J119" i="20" s="1"/>
  <c r="S119" i="20"/>
  <c r="T119" i="20" s="1"/>
  <c r="I162" i="20"/>
  <c r="S162" i="20"/>
  <c r="I194" i="20"/>
  <c r="S194" i="20"/>
  <c r="K41" i="20"/>
  <c r="I131" i="20"/>
  <c r="J131" i="20" s="1"/>
  <c r="S131" i="20"/>
  <c r="T131" i="20" s="1"/>
  <c r="I59" i="20"/>
  <c r="H6" i="21" s="1"/>
  <c r="I6" i="21" s="1"/>
  <c r="S59" i="20"/>
  <c r="I187" i="20"/>
  <c r="S187" i="20"/>
  <c r="I200" i="20"/>
  <c r="S200" i="20"/>
  <c r="S58" i="20"/>
  <c r="I58" i="20"/>
  <c r="S99" i="20"/>
  <c r="I99" i="20"/>
  <c r="I83" i="20"/>
  <c r="J83" i="20" s="1"/>
  <c r="S83" i="20"/>
  <c r="I167" i="20"/>
  <c r="S167" i="20"/>
  <c r="I74" i="20"/>
  <c r="S74" i="20"/>
  <c r="M49" i="20"/>
  <c r="K23" i="20"/>
  <c r="I23" i="20"/>
  <c r="I25" i="20" s="1"/>
  <c r="S107" i="20"/>
  <c r="T107" i="20" s="1"/>
  <c r="I107" i="20"/>
  <c r="J107" i="20" s="1"/>
  <c r="I15" i="20"/>
  <c r="J15" i="20" s="1"/>
  <c r="S15" i="20"/>
  <c r="T15" i="20" s="1"/>
  <c r="I91" i="20"/>
  <c r="S91" i="20"/>
  <c r="I66" i="20"/>
  <c r="S66" i="20"/>
  <c r="I68" i="20"/>
  <c r="S68" i="20"/>
  <c r="I120" i="20"/>
  <c r="S120" i="20"/>
  <c r="I219" i="20"/>
  <c r="K219" i="20"/>
  <c r="M219" i="20"/>
  <c r="O219" i="20"/>
  <c r="Q219" i="20"/>
  <c r="S219" i="20"/>
  <c r="I164" i="20"/>
  <c r="S164" i="20"/>
  <c r="S96" i="20"/>
  <c r="I96" i="20"/>
  <c r="S20" i="20"/>
  <c r="T20" i="20" s="1"/>
  <c r="I20" i="20"/>
  <c r="J20" i="20" s="1"/>
  <c r="I134" i="20"/>
  <c r="J134" i="20" s="1"/>
  <c r="S134" i="20"/>
  <c r="T134" i="20" s="1"/>
  <c r="I112" i="20"/>
  <c r="J112" i="20" s="1"/>
  <c r="S112" i="20"/>
  <c r="S36" i="20"/>
  <c r="I36" i="20"/>
  <c r="S45" i="20"/>
  <c r="S62" i="20"/>
  <c r="I62" i="20"/>
  <c r="I17" i="20"/>
  <c r="J17" i="20" s="1"/>
  <c r="S17" i="20"/>
  <c r="T17" i="20" s="1"/>
  <c r="I186" i="20"/>
  <c r="S186" i="20"/>
  <c r="I178" i="20"/>
  <c r="S178" i="20"/>
  <c r="I76" i="20"/>
  <c r="S76" i="20"/>
  <c r="I189" i="20"/>
  <c r="S189" i="20"/>
  <c r="S101" i="20"/>
  <c r="T101" i="20" s="1"/>
  <c r="I101" i="20"/>
  <c r="J101" i="20" s="1"/>
  <c r="S72" i="20"/>
  <c r="I72" i="20"/>
  <c r="I173" i="20"/>
  <c r="S173" i="20"/>
  <c r="I117" i="20"/>
  <c r="S117" i="20"/>
  <c r="I88" i="20"/>
  <c r="S88" i="20"/>
  <c r="I184" i="20"/>
  <c r="S184" i="20"/>
  <c r="I216" i="20"/>
  <c r="K216" i="20"/>
  <c r="M216" i="20"/>
  <c r="O216" i="20"/>
  <c r="Q216" i="20"/>
  <c r="S216" i="20"/>
  <c r="I33" i="20"/>
  <c r="J33" i="20" s="1"/>
  <c r="S33" i="20"/>
  <c r="T33" i="20" s="1"/>
  <c r="I196" i="20"/>
  <c r="S196" i="20"/>
  <c r="I201" i="20"/>
  <c r="S201" i="20"/>
  <c r="S106" i="20"/>
  <c r="I106" i="20"/>
  <c r="I197" i="20"/>
  <c r="S197" i="20"/>
  <c r="S128" i="20"/>
  <c r="I128" i="20"/>
  <c r="S61" i="20"/>
  <c r="T61" i="20" s="1"/>
  <c r="I61" i="20"/>
  <c r="J61" i="20" s="1"/>
  <c r="S86" i="20"/>
  <c r="T86" i="20" s="1"/>
  <c r="I86" i="20"/>
  <c r="I16" i="20"/>
  <c r="J16" i="20" s="1"/>
  <c r="S16" i="20"/>
  <c r="T16" i="20" s="1"/>
  <c r="I199" i="20"/>
  <c r="S199" i="20"/>
  <c r="E35" i="11"/>
  <c r="Q84" i="14"/>
  <c r="R84" i="14" s="1"/>
  <c r="I84" i="14"/>
  <c r="K112" i="14"/>
  <c r="L112" i="14" s="1"/>
  <c r="I112" i="14"/>
  <c r="J112" i="14" s="1"/>
  <c r="K18" i="14"/>
  <c r="L18" i="14" s="1"/>
  <c r="I18" i="14"/>
  <c r="J18" i="14" s="1"/>
  <c r="O15" i="14"/>
  <c r="I15" i="14"/>
  <c r="K58" i="14"/>
  <c r="I58" i="14"/>
  <c r="M21" i="14"/>
  <c r="N21" i="14" s="1"/>
  <c r="I21" i="14"/>
  <c r="J21" i="14" s="1"/>
  <c r="K137" i="14"/>
  <c r="L137" i="14" s="1"/>
  <c r="I137" i="14"/>
  <c r="J137" i="14" s="1"/>
  <c r="K14" i="14"/>
  <c r="L14" i="14" s="1"/>
  <c r="I14" i="14"/>
  <c r="K114" i="14"/>
  <c r="L114" i="14" s="1"/>
  <c r="I114" i="14"/>
  <c r="J114" i="14" s="1"/>
  <c r="Q99" i="14"/>
  <c r="R99" i="14" s="1"/>
  <c r="I99" i="14"/>
  <c r="J99" i="14" s="1"/>
  <c r="M93" i="14"/>
  <c r="I93" i="14"/>
  <c r="O117" i="14"/>
  <c r="I117" i="14"/>
  <c r="M54" i="14"/>
  <c r="I54" i="14"/>
  <c r="M20" i="14"/>
  <c r="N20" i="14" s="1"/>
  <c r="I20" i="14"/>
  <c r="J20" i="14" s="1"/>
  <c r="K43" i="14"/>
  <c r="Q120" i="14"/>
  <c r="R120" i="14" s="1"/>
  <c r="I120" i="14"/>
  <c r="J120" i="14" s="1"/>
  <c r="K102" i="14"/>
  <c r="L102" i="14" s="1"/>
  <c r="I102" i="14"/>
  <c r="J102" i="14" s="1"/>
  <c r="O80" i="14"/>
  <c r="I80" i="14"/>
  <c r="M125" i="14"/>
  <c r="N125" i="14" s="1"/>
  <c r="I125" i="14"/>
  <c r="J125" i="14" s="1"/>
  <c r="O83" i="14"/>
  <c r="P83" i="14" s="1"/>
  <c r="I83" i="14"/>
  <c r="J83" i="14" s="1"/>
  <c r="K81" i="14"/>
  <c r="I81" i="14"/>
  <c r="M73" i="14"/>
  <c r="N73" i="14" s="1"/>
  <c r="I73" i="14"/>
  <c r="Q113" i="14"/>
  <c r="R113" i="14" s="1"/>
  <c r="I113" i="14"/>
  <c r="J113" i="14" s="1"/>
  <c r="S116" i="14"/>
  <c r="T116" i="14" s="1"/>
  <c r="I116" i="14"/>
  <c r="O214" i="12"/>
  <c r="O214" i="14" s="1"/>
  <c r="O212" i="12"/>
  <c r="O212" i="14" s="1"/>
  <c r="O227" i="12"/>
  <c r="O227" i="14" s="1"/>
  <c r="O218" i="12"/>
  <c r="O218" i="14" s="1"/>
  <c r="O216" i="12"/>
  <c r="O216" i="14" s="1"/>
  <c r="O50" i="12"/>
  <c r="O50" i="20" s="1"/>
  <c r="O23" i="12"/>
  <c r="O23" i="20" s="1"/>
  <c r="O27" i="12"/>
  <c r="O219" i="12"/>
  <c r="O219" i="14" s="1"/>
  <c r="O210" i="12"/>
  <c r="O210" i="14" s="1"/>
  <c r="O24" i="12"/>
  <c r="O24" i="20" s="1"/>
  <c r="O26" i="12"/>
  <c r="O26" i="20" s="1"/>
  <c r="O228" i="12"/>
  <c r="O228" i="14" s="1"/>
  <c r="O211" i="12"/>
  <c r="O211" i="14" s="1"/>
  <c r="O223" i="12"/>
  <c r="O223" i="14" s="1"/>
  <c r="O41" i="12"/>
  <c r="O41" i="20" s="1"/>
  <c r="O222" i="12"/>
  <c r="O222" i="14" s="1"/>
  <c r="O220" i="12"/>
  <c r="O220" i="14" s="1"/>
  <c r="O226" i="12"/>
  <c r="O226" i="14" s="1"/>
  <c r="O224" i="12"/>
  <c r="O224" i="14" s="1"/>
  <c r="O215" i="12"/>
  <c r="O215" i="14" s="1"/>
  <c r="O49" i="12"/>
  <c r="O49" i="20" s="1"/>
  <c r="O43" i="12"/>
  <c r="O43" i="20" s="1"/>
  <c r="E13" i="12"/>
  <c r="K108" i="14"/>
  <c r="L108" i="14" s="1"/>
  <c r="I108" i="14"/>
  <c r="J108" i="14" s="1"/>
  <c r="M100" i="14"/>
  <c r="N100" i="14" s="1"/>
  <c r="I100" i="14"/>
  <c r="J100" i="14" s="1"/>
  <c r="Q61" i="14"/>
  <c r="R61" i="14" s="1"/>
  <c r="I61" i="14"/>
  <c r="J61" i="14" s="1"/>
  <c r="Q103" i="14"/>
  <c r="R103" i="14" s="1"/>
  <c r="I103" i="14"/>
  <c r="J103" i="14" s="1"/>
  <c r="S55" i="14"/>
  <c r="I55" i="14"/>
  <c r="M85" i="14"/>
  <c r="N85" i="14" s="1"/>
  <c r="I85" i="14"/>
  <c r="J85" i="14" s="1"/>
  <c r="S37" i="14"/>
  <c r="T37" i="14" s="1"/>
  <c r="I37" i="14"/>
  <c r="J37" i="14" s="1"/>
  <c r="S68" i="14"/>
  <c r="I68" i="14"/>
  <c r="O57" i="14"/>
  <c r="I57" i="14"/>
  <c r="M44" i="14"/>
  <c r="N44" i="14" s="1"/>
  <c r="I44" i="14"/>
  <c r="O86" i="14"/>
  <c r="P86" i="14" s="1"/>
  <c r="I86" i="14"/>
  <c r="J86" i="14" s="1"/>
  <c r="O17" i="14"/>
  <c r="P17" i="14" s="1"/>
  <c r="I17" i="14"/>
  <c r="J17" i="14" s="1"/>
  <c r="Q106" i="14"/>
  <c r="R106" i="14" s="1"/>
  <c r="I106" i="14"/>
  <c r="J106" i="14" s="1"/>
  <c r="S109" i="14"/>
  <c r="T109" i="14" s="1"/>
  <c r="I109" i="14"/>
  <c r="J109" i="14" s="1"/>
  <c r="M27" i="14"/>
  <c r="N27" i="14" s="1"/>
  <c r="I27" i="14"/>
  <c r="M16" i="14"/>
  <c r="N16" i="14" s="1"/>
  <c r="I16" i="14"/>
  <c r="J16" i="14" s="1"/>
  <c r="Q119" i="14"/>
  <c r="R119" i="14" s="1"/>
  <c r="I119" i="14"/>
  <c r="J119" i="14" s="1"/>
  <c r="O35" i="14"/>
  <c r="P35" i="14" s="1"/>
  <c r="I35" i="14"/>
  <c r="J35" i="14" s="1"/>
  <c r="S72" i="14"/>
  <c r="I72" i="14"/>
  <c r="O105" i="14"/>
  <c r="P105" i="14" s="1"/>
  <c r="I105" i="14"/>
  <c r="J105" i="14" s="1"/>
  <c r="S45" i="14"/>
  <c r="S104" i="14"/>
  <c r="T104" i="14" s="1"/>
  <c r="I104" i="14"/>
  <c r="J104" i="14" s="1"/>
  <c r="K276" i="12"/>
  <c r="K271" i="12"/>
  <c r="K275" i="12" s="1"/>
  <c r="I95" i="14"/>
  <c r="J95" i="14" s="1"/>
  <c r="O60" i="14"/>
  <c r="I60" i="14"/>
  <c r="S78" i="14"/>
  <c r="I78" i="14"/>
  <c r="M59" i="14"/>
  <c r="I59" i="14"/>
  <c r="M101" i="14"/>
  <c r="N101" i="14" s="1"/>
  <c r="I101" i="14"/>
  <c r="J101" i="14" s="1"/>
  <c r="M63" i="14"/>
  <c r="I63" i="14"/>
  <c r="Q70" i="14"/>
  <c r="I70" i="14"/>
  <c r="I33" i="14"/>
  <c r="J33" i="14" s="1"/>
  <c r="O77" i="14"/>
  <c r="O88" i="14"/>
  <c r="P88" i="14" s="1"/>
  <c r="I88" i="14"/>
  <c r="J88" i="14" s="1"/>
  <c r="I24" i="14"/>
  <c r="I25" i="14" s="1"/>
  <c r="J25" i="14" s="1"/>
  <c r="S110" i="14"/>
  <c r="T110" i="14" s="1"/>
  <c r="I110" i="14"/>
  <c r="J110" i="14" s="1"/>
  <c r="Q19" i="14"/>
  <c r="R19" i="14" s="1"/>
  <c r="I19" i="14"/>
  <c r="J19" i="14" s="1"/>
  <c r="M76" i="14"/>
  <c r="N76" i="14" s="1"/>
  <c r="I76" i="14"/>
  <c r="J76" i="14" s="1"/>
  <c r="M94" i="14"/>
  <c r="N94" i="14" s="1"/>
  <c r="I94" i="14"/>
  <c r="J94" i="14" s="1"/>
  <c r="K124" i="14"/>
  <c r="L124" i="14" s="1"/>
  <c r="I124" i="14"/>
  <c r="K118" i="14"/>
  <c r="L118" i="14" s="1"/>
  <c r="I118" i="14"/>
  <c r="J118" i="14" s="1"/>
  <c r="Q107" i="14"/>
  <c r="R107" i="14" s="1"/>
  <c r="I107" i="14"/>
  <c r="J107" i="14" s="1"/>
  <c r="M89" i="14"/>
  <c r="N89" i="14" s="1"/>
  <c r="I89" i="14"/>
  <c r="J89" i="14" s="1"/>
  <c r="I133" i="14"/>
  <c r="J133" i="14" s="1"/>
  <c r="S134" i="14"/>
  <c r="T134" i="14" s="1"/>
  <c r="I134" i="14"/>
  <c r="J134" i="14" s="1"/>
  <c r="O87" i="14"/>
  <c r="P87" i="14" s="1"/>
  <c r="I87" i="14"/>
  <c r="H136" i="14"/>
  <c r="I136" i="14"/>
  <c r="J136" i="14" s="1"/>
  <c r="M66" i="14"/>
  <c r="I66" i="14"/>
  <c r="M39" i="14"/>
  <c r="N39" i="14" s="1"/>
  <c r="I39" i="14"/>
  <c r="J39" i="14" s="1"/>
  <c r="O131" i="14"/>
  <c r="P131" i="14" s="1"/>
  <c r="I131" i="14"/>
  <c r="J131" i="14" s="1"/>
  <c r="H132" i="14"/>
  <c r="I132" i="14"/>
  <c r="J132" i="14" s="1"/>
  <c r="S34" i="14"/>
  <c r="T34" i="14" s="1"/>
  <c r="I34" i="14"/>
  <c r="J34" i="14" s="1"/>
  <c r="K30" i="14"/>
  <c r="L30" i="14" s="1"/>
  <c r="I30" i="14"/>
  <c r="J30" i="14" s="1"/>
  <c r="M96" i="14"/>
  <c r="N96" i="14" s="1"/>
  <c r="I96" i="14"/>
  <c r="J96" i="14" s="1"/>
  <c r="Q38" i="14"/>
  <c r="R38" i="14" s="1"/>
  <c r="I38" i="14"/>
  <c r="J38" i="14" s="1"/>
  <c r="H130" i="14"/>
  <c r="I130" i="14"/>
  <c r="I91" i="14"/>
  <c r="K32" i="14"/>
  <c r="L32" i="14" s="1"/>
  <c r="I32" i="14"/>
  <c r="M36" i="14"/>
  <c r="N36" i="14" s="1"/>
  <c r="I36" i="14"/>
  <c r="J36" i="14" s="1"/>
  <c r="E43" i="20"/>
  <c r="E12" i="20"/>
  <c r="E53" i="20"/>
  <c r="E71" i="20"/>
  <c r="M155" i="12"/>
  <c r="M155" i="14" s="1"/>
  <c r="E13" i="19" s="1"/>
  <c r="D13" i="18"/>
  <c r="L153" i="12"/>
  <c r="L149" i="12"/>
  <c r="L201" i="12"/>
  <c r="L197" i="12"/>
  <c r="L193" i="12"/>
  <c r="L189" i="12"/>
  <c r="L185" i="12"/>
  <c r="L181" i="12"/>
  <c r="L177" i="12"/>
  <c r="L173" i="12"/>
  <c r="L169" i="12"/>
  <c r="L165" i="12"/>
  <c r="L161" i="12"/>
  <c r="L157" i="12"/>
  <c r="L151" i="12"/>
  <c r="L147" i="12"/>
  <c r="L203" i="12"/>
  <c r="L199" i="12"/>
  <c r="L195" i="12"/>
  <c r="L191" i="12"/>
  <c r="L187" i="12"/>
  <c r="L183" i="12"/>
  <c r="L179" i="12"/>
  <c r="L175" i="12"/>
  <c r="L171" i="12"/>
  <c r="L167" i="12"/>
  <c r="L163" i="12"/>
  <c r="L159" i="12"/>
  <c r="L154" i="12"/>
  <c r="L152" i="12"/>
  <c r="L204" i="12"/>
  <c r="L196" i="12"/>
  <c r="L188" i="12"/>
  <c r="L180" i="12"/>
  <c r="L172" i="12"/>
  <c r="L164" i="12"/>
  <c r="L156" i="12"/>
  <c r="L150" i="12"/>
  <c r="L202" i="12"/>
  <c r="L194" i="12"/>
  <c r="L186" i="12"/>
  <c r="L178" i="12"/>
  <c r="L170" i="12"/>
  <c r="L162" i="12"/>
  <c r="L148" i="12"/>
  <c r="L200" i="12"/>
  <c r="L192" i="12"/>
  <c r="L184" i="12"/>
  <c r="L176" i="12"/>
  <c r="L168" i="12"/>
  <c r="L160" i="12"/>
  <c r="L146" i="12"/>
  <c r="L198" i="12"/>
  <c r="L190" i="12"/>
  <c r="L182" i="12"/>
  <c r="L174" i="12"/>
  <c r="L166" i="12"/>
  <c r="L158" i="12"/>
  <c r="E60" i="20"/>
  <c r="E35" i="20"/>
  <c r="E29" i="20"/>
  <c r="E86" i="20"/>
  <c r="E58" i="20"/>
  <c r="E74" i="20"/>
  <c r="E87" i="20"/>
  <c r="E82" i="20"/>
  <c r="E76" i="20"/>
  <c r="E111" i="20"/>
  <c r="E78" i="20"/>
  <c r="E91" i="20"/>
  <c r="E105" i="20"/>
  <c r="E90" i="20"/>
  <c r="E69" i="20"/>
  <c r="E122" i="20"/>
  <c r="E129" i="20"/>
  <c r="E45" i="20"/>
  <c r="E55" i="20"/>
  <c r="E40" i="20"/>
  <c r="E46" i="20"/>
  <c r="E65" i="20"/>
  <c r="E31" i="20"/>
  <c r="E66" i="20"/>
  <c r="E24" i="20"/>
  <c r="E120" i="20"/>
  <c r="E127" i="20"/>
  <c r="E121" i="20"/>
  <c r="E80" i="20"/>
  <c r="E64" i="20"/>
  <c r="E23" i="20"/>
  <c r="E56" i="20"/>
  <c r="E81" i="20"/>
  <c r="E41" i="20"/>
  <c r="E88" i="20"/>
  <c r="E75" i="20"/>
  <c r="E25" i="20"/>
  <c r="E28" i="20"/>
  <c r="E51" i="20"/>
  <c r="M50" i="20"/>
  <c r="N50" i="20" s="1"/>
  <c r="H127" i="20"/>
  <c r="H31" i="20"/>
  <c r="M23" i="20"/>
  <c r="K46" i="20"/>
  <c r="M46" i="20"/>
  <c r="H46" i="20"/>
  <c r="O46" i="20"/>
  <c r="Q46" i="20"/>
  <c r="H49" i="20"/>
  <c r="H38" i="20"/>
  <c r="Q38" i="20"/>
  <c r="R38" i="20" s="1"/>
  <c r="O38" i="20"/>
  <c r="P38" i="20" s="1"/>
  <c r="M38" i="20"/>
  <c r="N38" i="20" s="1"/>
  <c r="K38" i="20"/>
  <c r="L38" i="20" s="1"/>
  <c r="O65" i="20"/>
  <c r="Q65" i="20"/>
  <c r="H65" i="20"/>
  <c r="K157" i="20"/>
  <c r="M157" i="20"/>
  <c r="O157" i="20"/>
  <c r="Q157" i="20"/>
  <c r="H133" i="20"/>
  <c r="O133" i="20"/>
  <c r="P133" i="20" s="1"/>
  <c r="Q133" i="20"/>
  <c r="R133" i="20" s="1"/>
  <c r="M133" i="20"/>
  <c r="N133" i="20" s="1"/>
  <c r="K133" i="20"/>
  <c r="L133" i="20" s="1"/>
  <c r="H104" i="20"/>
  <c r="K104" i="20"/>
  <c r="L104" i="20" s="1"/>
  <c r="O104" i="20"/>
  <c r="P104" i="20" s="1"/>
  <c r="Q104" i="20"/>
  <c r="R104" i="20" s="1"/>
  <c r="M104" i="20"/>
  <c r="N104" i="20" s="1"/>
  <c r="H118" i="20"/>
  <c r="Q118" i="20"/>
  <c r="K118" i="20"/>
  <c r="O118" i="20"/>
  <c r="M118" i="20"/>
  <c r="M190" i="20"/>
  <c r="O190" i="20"/>
  <c r="Q190" i="20"/>
  <c r="K190" i="20"/>
  <c r="H124" i="20"/>
  <c r="K124" i="20"/>
  <c r="M124" i="20"/>
  <c r="O124" i="20"/>
  <c r="Q124" i="20"/>
  <c r="H19" i="20"/>
  <c r="M19" i="20"/>
  <c r="N19" i="20" s="1"/>
  <c r="Q19" i="20"/>
  <c r="R19" i="20" s="1"/>
  <c r="O19" i="20"/>
  <c r="P19" i="20" s="1"/>
  <c r="K19" i="20"/>
  <c r="L19" i="20" s="1"/>
  <c r="M192" i="20"/>
  <c r="O192" i="20"/>
  <c r="K192" i="20"/>
  <c r="Q192" i="20"/>
  <c r="K193" i="20"/>
  <c r="M193" i="20"/>
  <c r="O193" i="20"/>
  <c r="Q193" i="20"/>
  <c r="H82" i="20"/>
  <c r="H44" i="20"/>
  <c r="O44" i="20"/>
  <c r="P44" i="20" s="1"/>
  <c r="Q44" i="20"/>
  <c r="R44" i="20" s="1"/>
  <c r="M44" i="20"/>
  <c r="N44" i="20" s="1"/>
  <c r="K44" i="20"/>
  <c r="L44" i="20" s="1"/>
  <c r="Q80" i="20"/>
  <c r="O80" i="20"/>
  <c r="M80" i="20"/>
  <c r="H80" i="20"/>
  <c r="K80" i="20"/>
  <c r="H85" i="20"/>
  <c r="M85" i="20"/>
  <c r="N85" i="20" s="1"/>
  <c r="Q85" i="20"/>
  <c r="R85" i="20" s="1"/>
  <c r="O85" i="20"/>
  <c r="P85" i="20" s="1"/>
  <c r="K85" i="20"/>
  <c r="L85" i="20" s="1"/>
  <c r="Q63" i="20"/>
  <c r="O63" i="20"/>
  <c r="M63" i="20"/>
  <c r="K63" i="20"/>
  <c r="H63" i="20"/>
  <c r="H25" i="20"/>
  <c r="K177" i="20"/>
  <c r="M177" i="20"/>
  <c r="O177" i="20"/>
  <c r="Q177" i="20"/>
  <c r="O59" i="20"/>
  <c r="Q59" i="20"/>
  <c r="K59" i="20"/>
  <c r="K6" i="21" s="1"/>
  <c r="M59" i="20"/>
  <c r="N6" i="21" s="1"/>
  <c r="H59" i="20"/>
  <c r="H114" i="20"/>
  <c r="Q114" i="20"/>
  <c r="R114" i="20" s="1"/>
  <c r="O114" i="20"/>
  <c r="P114" i="20" s="1"/>
  <c r="M114" i="20"/>
  <c r="N114" i="20" s="1"/>
  <c r="K114" i="20"/>
  <c r="L114" i="20" s="1"/>
  <c r="Q93" i="20"/>
  <c r="M93" i="20"/>
  <c r="H93" i="20"/>
  <c r="O93" i="20"/>
  <c r="K93" i="20"/>
  <c r="H27" i="20"/>
  <c r="H90" i="20"/>
  <c r="M181" i="20"/>
  <c r="Q181" i="20"/>
  <c r="K181" i="20"/>
  <c r="O181" i="20"/>
  <c r="H64" i="20"/>
  <c r="M187" i="20"/>
  <c r="K187" i="20"/>
  <c r="O187" i="20"/>
  <c r="Q187" i="20"/>
  <c r="H97" i="20"/>
  <c r="O200" i="20"/>
  <c r="Q200" i="20"/>
  <c r="K200" i="20"/>
  <c r="M200" i="20"/>
  <c r="H121" i="20"/>
  <c r="M58" i="20"/>
  <c r="M7" i="21" s="1"/>
  <c r="O58" i="20"/>
  <c r="Q58" i="20"/>
  <c r="H58" i="20"/>
  <c r="K58" i="20"/>
  <c r="J7" i="21" s="1"/>
  <c r="K171" i="20"/>
  <c r="Q171" i="20"/>
  <c r="M171" i="20"/>
  <c r="O171" i="20"/>
  <c r="H99" i="20"/>
  <c r="M99" i="20"/>
  <c r="O99" i="20"/>
  <c r="Q99" i="20"/>
  <c r="K99" i="20"/>
  <c r="H136" i="20"/>
  <c r="M136" i="20"/>
  <c r="N136" i="20" s="1"/>
  <c r="O136" i="20"/>
  <c r="P136" i="20" s="1"/>
  <c r="Q136" i="20"/>
  <c r="R136" i="20" s="1"/>
  <c r="K136" i="20"/>
  <c r="L136" i="20" s="1"/>
  <c r="H83" i="20"/>
  <c r="O83" i="20"/>
  <c r="M83" i="20"/>
  <c r="Q83" i="20"/>
  <c r="K83" i="20"/>
  <c r="K167" i="20"/>
  <c r="M167" i="20"/>
  <c r="O167" i="20"/>
  <c r="Q167" i="20"/>
  <c r="H103" i="20"/>
  <c r="M103" i="20"/>
  <c r="N103" i="20" s="1"/>
  <c r="O103" i="20"/>
  <c r="P103" i="20" s="1"/>
  <c r="K103" i="20"/>
  <c r="L103" i="20" s="1"/>
  <c r="Q103" i="20"/>
  <c r="R103" i="20" s="1"/>
  <c r="M74" i="20"/>
  <c r="Q74" i="20"/>
  <c r="K74" i="20"/>
  <c r="H74" i="20"/>
  <c r="O74" i="20"/>
  <c r="H130" i="20"/>
  <c r="Q130" i="20"/>
  <c r="K130" i="20"/>
  <c r="M130" i="20"/>
  <c r="O130" i="20"/>
  <c r="H132" i="20"/>
  <c r="K132" i="20"/>
  <c r="L132" i="20" s="1"/>
  <c r="M132" i="20"/>
  <c r="N132" i="20" s="1"/>
  <c r="Q132" i="20"/>
  <c r="R132" i="20" s="1"/>
  <c r="O132" i="20"/>
  <c r="P132" i="20" s="1"/>
  <c r="K49" i="20"/>
  <c r="H35" i="20"/>
  <c r="M35" i="20"/>
  <c r="O35" i="20"/>
  <c r="K35" i="20"/>
  <c r="Q35" i="20"/>
  <c r="M198" i="20"/>
  <c r="O198" i="20"/>
  <c r="K198" i="20"/>
  <c r="Q198" i="20"/>
  <c r="M188" i="20"/>
  <c r="O188" i="20"/>
  <c r="Q188" i="20"/>
  <c r="K188" i="20"/>
  <c r="Q71" i="20"/>
  <c r="K71" i="20"/>
  <c r="O71" i="20"/>
  <c r="M71" i="20"/>
  <c r="H71" i="20"/>
  <c r="Q202" i="20"/>
  <c r="M202" i="20"/>
  <c r="K202" i="20"/>
  <c r="O202" i="20"/>
  <c r="O73" i="20"/>
  <c r="K73" i="20"/>
  <c r="M73" i="20"/>
  <c r="Q73" i="20"/>
  <c r="H73" i="20"/>
  <c r="K159" i="20"/>
  <c r="Q159" i="20"/>
  <c r="M159" i="20"/>
  <c r="O159" i="20"/>
  <c r="K204" i="20"/>
  <c r="M204" i="20"/>
  <c r="O204" i="20"/>
  <c r="Q204" i="20"/>
  <c r="K164" i="20"/>
  <c r="M164" i="20"/>
  <c r="O164" i="20"/>
  <c r="Q164" i="20"/>
  <c r="H96" i="20"/>
  <c r="Q96" i="20"/>
  <c r="M96" i="20"/>
  <c r="O96" i="20"/>
  <c r="K96" i="20"/>
  <c r="H20" i="20"/>
  <c r="K20" i="20"/>
  <c r="L20" i="20" s="1"/>
  <c r="Q20" i="20"/>
  <c r="R20" i="20" s="1"/>
  <c r="O20" i="20"/>
  <c r="P20" i="20" s="1"/>
  <c r="M20" i="20"/>
  <c r="N20" i="20" s="1"/>
  <c r="H134" i="20"/>
  <c r="O134" i="20"/>
  <c r="P134" i="20" s="1"/>
  <c r="M134" i="20"/>
  <c r="N134" i="20" s="1"/>
  <c r="Q134" i="20"/>
  <c r="R134" i="20" s="1"/>
  <c r="K134" i="20"/>
  <c r="L134" i="20" s="1"/>
  <c r="H112" i="20"/>
  <c r="M112" i="20"/>
  <c r="Q112" i="20"/>
  <c r="O112" i="20"/>
  <c r="K112" i="20"/>
  <c r="H36" i="20"/>
  <c r="O36" i="20"/>
  <c r="Q36" i="20"/>
  <c r="K36" i="20"/>
  <c r="M36" i="20"/>
  <c r="Q45" i="20"/>
  <c r="O45" i="20"/>
  <c r="H45" i="20"/>
  <c r="Q62" i="20"/>
  <c r="M62" i="20"/>
  <c r="K62" i="20"/>
  <c r="H62" i="20"/>
  <c r="O62" i="20"/>
  <c r="H17" i="20"/>
  <c r="O17" i="20"/>
  <c r="P17" i="20" s="1"/>
  <c r="K17" i="20"/>
  <c r="L17" i="20" s="1"/>
  <c r="Q17" i="20"/>
  <c r="R17" i="20" s="1"/>
  <c r="M17" i="20"/>
  <c r="N17" i="20" s="1"/>
  <c r="M186" i="20"/>
  <c r="O186" i="20"/>
  <c r="Q186" i="20"/>
  <c r="K186" i="20"/>
  <c r="H56" i="20"/>
  <c r="Q178" i="20"/>
  <c r="K178" i="20"/>
  <c r="M178" i="20"/>
  <c r="O178" i="20"/>
  <c r="Q76" i="20"/>
  <c r="O76" i="20"/>
  <c r="M76" i="20"/>
  <c r="H76" i="20"/>
  <c r="K76" i="20"/>
  <c r="H110" i="20"/>
  <c r="O110" i="20"/>
  <c r="P110" i="20" s="1"/>
  <c r="M110" i="20"/>
  <c r="N110" i="20" s="1"/>
  <c r="K110" i="20"/>
  <c r="L110" i="20" s="1"/>
  <c r="Q110" i="20"/>
  <c r="R110" i="20" s="1"/>
  <c r="H84" i="20"/>
  <c r="K84" i="20"/>
  <c r="Q84" i="20"/>
  <c r="O84" i="20"/>
  <c r="M84" i="20"/>
  <c r="O172" i="20"/>
  <c r="M172" i="20"/>
  <c r="Q172" i="20"/>
  <c r="K172" i="20"/>
  <c r="H102" i="20"/>
  <c r="O102" i="20"/>
  <c r="P102" i="20" s="1"/>
  <c r="K102" i="20"/>
  <c r="L102" i="20" s="1"/>
  <c r="Q102" i="20"/>
  <c r="R102" i="20" s="1"/>
  <c r="M102" i="20"/>
  <c r="N102" i="20" s="1"/>
  <c r="K191" i="20"/>
  <c r="M191" i="20"/>
  <c r="O191" i="20"/>
  <c r="Q191" i="20"/>
  <c r="H100" i="20"/>
  <c r="O100" i="20"/>
  <c r="P100" i="20" s="1"/>
  <c r="K100" i="20"/>
  <c r="L100" i="20" s="1"/>
  <c r="M100" i="20"/>
  <c r="N100" i="20" s="1"/>
  <c r="Q100" i="20"/>
  <c r="R100" i="20" s="1"/>
  <c r="Q60" i="20"/>
  <c r="O60" i="20"/>
  <c r="K60" i="20"/>
  <c r="K7" i="21" s="1"/>
  <c r="M60" i="20"/>
  <c r="N7" i="21" s="1"/>
  <c r="H60" i="20"/>
  <c r="H30" i="20"/>
  <c r="M30" i="20"/>
  <c r="N30" i="20" s="1"/>
  <c r="Q30" i="20"/>
  <c r="R30" i="20" s="1"/>
  <c r="O30" i="20"/>
  <c r="P30" i="20" s="1"/>
  <c r="K30" i="20"/>
  <c r="L30" i="20" s="1"/>
  <c r="K81" i="20"/>
  <c r="M81" i="20"/>
  <c r="O81" i="20"/>
  <c r="Q81" i="20"/>
  <c r="H81" i="20"/>
  <c r="H21" i="20"/>
  <c r="O21" i="20"/>
  <c r="P21" i="20" s="1"/>
  <c r="K21" i="20"/>
  <c r="L21" i="20" s="1"/>
  <c r="M21" i="20"/>
  <c r="N21" i="20" s="1"/>
  <c r="Q21" i="20"/>
  <c r="R21" i="20" s="1"/>
  <c r="H95" i="20"/>
  <c r="Q95" i="20"/>
  <c r="R95" i="20" s="1"/>
  <c r="O95" i="20"/>
  <c r="P95" i="20" s="1"/>
  <c r="K95" i="20"/>
  <c r="M95" i="20"/>
  <c r="H137" i="20"/>
  <c r="O137" i="20"/>
  <c r="P137" i="20" s="1"/>
  <c r="Q137" i="20"/>
  <c r="R137" i="20" s="1"/>
  <c r="K137" i="20"/>
  <c r="L137" i="20" s="1"/>
  <c r="M137" i="20"/>
  <c r="N137" i="20" s="1"/>
  <c r="O55" i="20"/>
  <c r="Q55" i="20"/>
  <c r="M55" i="20"/>
  <c r="K55" i="20"/>
  <c r="H55" i="20"/>
  <c r="H47" i="20"/>
  <c r="O47" i="20"/>
  <c r="P47" i="20" s="1"/>
  <c r="K47" i="20"/>
  <c r="L47" i="20" s="1"/>
  <c r="M47" i="20"/>
  <c r="N47" i="20" s="1"/>
  <c r="Q47" i="20"/>
  <c r="R47" i="20" s="1"/>
  <c r="M156" i="20"/>
  <c r="K156" i="20"/>
  <c r="Q156" i="20"/>
  <c r="O156" i="20"/>
  <c r="K176" i="20"/>
  <c r="M176" i="20"/>
  <c r="O176" i="20"/>
  <c r="Q176" i="20"/>
  <c r="O168" i="20"/>
  <c r="Q168" i="20"/>
  <c r="M168" i="20"/>
  <c r="K168" i="20"/>
  <c r="H138" i="20"/>
  <c r="H13" i="20"/>
  <c r="M57" i="20"/>
  <c r="M6" i="21" s="1"/>
  <c r="O57" i="20"/>
  <c r="K57" i="20"/>
  <c r="J6" i="21" s="1"/>
  <c r="Q57" i="20"/>
  <c r="H57" i="20"/>
  <c r="H51" i="20"/>
  <c r="K27" i="20"/>
  <c r="H23" i="20"/>
  <c r="H107" i="20"/>
  <c r="Q107" i="20"/>
  <c r="R107" i="20" s="1"/>
  <c r="K107" i="20"/>
  <c r="L107" i="20" s="1"/>
  <c r="M107" i="20"/>
  <c r="N107" i="20" s="1"/>
  <c r="O107" i="20"/>
  <c r="P107" i="20" s="1"/>
  <c r="H15" i="20"/>
  <c r="Q15" i="20"/>
  <c r="R15" i="20" s="1"/>
  <c r="O15" i="20"/>
  <c r="P15" i="20" s="1"/>
  <c r="M15" i="20"/>
  <c r="N15" i="20" s="1"/>
  <c r="K15" i="20"/>
  <c r="L15" i="20" s="1"/>
  <c r="H91" i="20"/>
  <c r="O91" i="20"/>
  <c r="M91" i="20"/>
  <c r="K91" i="20"/>
  <c r="Q91" i="20"/>
  <c r="M66" i="20"/>
  <c r="Q66" i="20"/>
  <c r="O66" i="20"/>
  <c r="H66" i="20"/>
  <c r="K66" i="20"/>
  <c r="H43" i="20"/>
  <c r="M68" i="20"/>
  <c r="O68" i="20"/>
  <c r="K68" i="20"/>
  <c r="Q68" i="20"/>
  <c r="H68" i="20"/>
  <c r="H120" i="20"/>
  <c r="Q120" i="20"/>
  <c r="M120" i="20"/>
  <c r="O120" i="20"/>
  <c r="K120" i="20"/>
  <c r="K43" i="20"/>
  <c r="H14" i="20"/>
  <c r="M14" i="20"/>
  <c r="O14" i="20"/>
  <c r="Q14" i="20"/>
  <c r="K14" i="20"/>
  <c r="H113" i="20"/>
  <c r="Q113" i="20"/>
  <c r="R113" i="20" s="1"/>
  <c r="O113" i="20"/>
  <c r="P113" i="20" s="1"/>
  <c r="K113" i="20"/>
  <c r="L113" i="20" s="1"/>
  <c r="M113" i="20"/>
  <c r="N113" i="20" s="1"/>
  <c r="H37" i="20"/>
  <c r="Q37" i="20"/>
  <c r="M37" i="20"/>
  <c r="O37" i="20"/>
  <c r="K37" i="20"/>
  <c r="O53" i="20"/>
  <c r="Q53" i="20"/>
  <c r="H53" i="20"/>
  <c r="H24" i="20"/>
  <c r="Q75" i="20"/>
  <c r="O75" i="20"/>
  <c r="H75" i="20"/>
  <c r="Q183" i="20"/>
  <c r="O183" i="20"/>
  <c r="K183" i="20"/>
  <c r="M183" i="20"/>
  <c r="M203" i="20"/>
  <c r="Q203" i="20"/>
  <c r="K203" i="20"/>
  <c r="O203" i="20"/>
  <c r="H125" i="20"/>
  <c r="O125" i="20"/>
  <c r="P125" i="20" s="1"/>
  <c r="K125" i="20"/>
  <c r="L125" i="20" s="1"/>
  <c r="M125" i="20"/>
  <c r="N125" i="20" s="1"/>
  <c r="Q125" i="20"/>
  <c r="R125" i="20" s="1"/>
  <c r="K54" i="20"/>
  <c r="M54" i="20"/>
  <c r="Q54" i="20"/>
  <c r="O54" i="20"/>
  <c r="H54" i="20"/>
  <c r="Q189" i="20"/>
  <c r="K189" i="20"/>
  <c r="M189" i="20"/>
  <c r="O189" i="20"/>
  <c r="H101" i="20"/>
  <c r="Q101" i="20"/>
  <c r="R101" i="20" s="1"/>
  <c r="O101" i="20"/>
  <c r="P101" i="20" s="1"/>
  <c r="M101" i="20"/>
  <c r="N101" i="20" s="1"/>
  <c r="K101" i="20"/>
  <c r="L101" i="20" s="1"/>
  <c r="O72" i="20"/>
  <c r="Q72" i="20"/>
  <c r="H72" i="20"/>
  <c r="K72" i="20"/>
  <c r="M72" i="20"/>
  <c r="K173" i="20"/>
  <c r="M173" i="20"/>
  <c r="O173" i="20"/>
  <c r="Q173" i="20"/>
  <c r="M117" i="20"/>
  <c r="K117" i="20"/>
  <c r="O117" i="20"/>
  <c r="Q117" i="20"/>
  <c r="H117" i="20"/>
  <c r="K88" i="20"/>
  <c r="Q88" i="20"/>
  <c r="M88" i="20"/>
  <c r="O88" i="20"/>
  <c r="H88" i="20"/>
  <c r="H135" i="20"/>
  <c r="O184" i="20"/>
  <c r="Q184" i="20"/>
  <c r="K184" i="20"/>
  <c r="M184" i="20"/>
  <c r="H50" i="20"/>
  <c r="J50" i="20"/>
  <c r="H33" i="20"/>
  <c r="Q33" i="20"/>
  <c r="R33" i="20" s="1"/>
  <c r="K33" i="20"/>
  <c r="L33" i="20" s="1"/>
  <c r="O33" i="20"/>
  <c r="P33" i="20" s="1"/>
  <c r="M33" i="20"/>
  <c r="N33" i="20" s="1"/>
  <c r="Q196" i="20"/>
  <c r="K196" i="20"/>
  <c r="O196" i="20"/>
  <c r="M196" i="20"/>
  <c r="O201" i="20"/>
  <c r="Q201" i="20"/>
  <c r="K201" i="20"/>
  <c r="M201" i="20"/>
  <c r="H106" i="20"/>
  <c r="O106" i="20"/>
  <c r="M106" i="20"/>
  <c r="K106" i="20"/>
  <c r="Q106" i="20"/>
  <c r="K197" i="20"/>
  <c r="M197" i="20"/>
  <c r="O197" i="20"/>
  <c r="Q197" i="20"/>
  <c r="H126" i="20"/>
  <c r="O128" i="20"/>
  <c r="M128" i="20"/>
  <c r="K128" i="20"/>
  <c r="Q128" i="20"/>
  <c r="H128" i="20"/>
  <c r="H61" i="20"/>
  <c r="M61" i="20"/>
  <c r="N61" i="20" s="1"/>
  <c r="O61" i="20"/>
  <c r="P61" i="20" s="1"/>
  <c r="K61" i="20"/>
  <c r="L61" i="20" s="1"/>
  <c r="Q61" i="20"/>
  <c r="R61" i="20" s="1"/>
  <c r="H168" i="20"/>
  <c r="H182" i="20"/>
  <c r="H199" i="20"/>
  <c r="H209" i="20"/>
  <c r="H189" i="20"/>
  <c r="H191" i="20"/>
  <c r="H153" i="20"/>
  <c r="H161" i="20"/>
  <c r="H203" i="20"/>
  <c r="H198" i="20"/>
  <c r="H178" i="20"/>
  <c r="H147" i="20"/>
  <c r="H200" i="20"/>
  <c r="H206" i="20"/>
  <c r="H213" i="20"/>
  <c r="H146" i="20"/>
  <c r="H214" i="20"/>
  <c r="H194" i="20"/>
  <c r="H186" i="20"/>
  <c r="H169" i="20"/>
  <c r="H226" i="20"/>
  <c r="H216" i="20"/>
  <c r="H195" i="20"/>
  <c r="H177" i="20"/>
  <c r="H157" i="20"/>
  <c r="H179" i="20"/>
  <c r="H152" i="20"/>
  <c r="H164" i="20"/>
  <c r="H176" i="20"/>
  <c r="H151" i="20"/>
  <c r="H172" i="20"/>
  <c r="H159" i="20"/>
  <c r="H145" i="20"/>
  <c r="H218" i="20"/>
  <c r="H208" i="20"/>
  <c r="H149" i="20"/>
  <c r="H188" i="20"/>
  <c r="H167" i="20"/>
  <c r="H222" i="20"/>
  <c r="H197" i="20"/>
  <c r="H170" i="20"/>
  <c r="H158" i="20"/>
  <c r="H225" i="20"/>
  <c r="H184" i="20"/>
  <c r="H196" i="20"/>
  <c r="H220" i="20"/>
  <c r="H171" i="20"/>
  <c r="H202" i="20"/>
  <c r="H156" i="20"/>
  <c r="H160" i="20"/>
  <c r="H166" i="20"/>
  <c r="H210" i="20"/>
  <c r="H211" i="20"/>
  <c r="H223" i="20"/>
  <c r="H204" i="20"/>
  <c r="H175" i="20"/>
  <c r="H207" i="20"/>
  <c r="H217" i="20"/>
  <c r="H187" i="20"/>
  <c r="H165" i="20"/>
  <c r="H163" i="20"/>
  <c r="H201" i="20"/>
  <c r="H212" i="20"/>
  <c r="H224" i="20"/>
  <c r="H155" i="20"/>
  <c r="H219" i="20"/>
  <c r="H183" i="20"/>
  <c r="H215" i="20"/>
  <c r="H193" i="20"/>
  <c r="H228" i="20"/>
  <c r="H174" i="20"/>
  <c r="H227" i="20"/>
  <c r="H154" i="20"/>
  <c r="H221" i="20"/>
  <c r="H192" i="20"/>
  <c r="H173" i="20"/>
  <c r="H205" i="20"/>
  <c r="H148" i="20"/>
  <c r="H185" i="20"/>
  <c r="H162" i="20"/>
  <c r="H181" i="20"/>
  <c r="H150" i="20"/>
  <c r="H190" i="20"/>
  <c r="H180" i="20"/>
  <c r="H86" i="20"/>
  <c r="O86" i="20"/>
  <c r="Q86" i="20"/>
  <c r="M86" i="20"/>
  <c r="K86" i="20"/>
  <c r="H16" i="20"/>
  <c r="O16" i="20"/>
  <c r="P16" i="20" s="1"/>
  <c r="Q16" i="20"/>
  <c r="R16" i="20" s="1"/>
  <c r="M16" i="20"/>
  <c r="N16" i="20" s="1"/>
  <c r="K16" i="20"/>
  <c r="L16" i="20" s="1"/>
  <c r="K199" i="20"/>
  <c r="M199" i="20"/>
  <c r="O199" i="20"/>
  <c r="Q199" i="20"/>
  <c r="H34" i="20"/>
  <c r="M34" i="20"/>
  <c r="O34" i="20"/>
  <c r="K34" i="20"/>
  <c r="Q34" i="20"/>
  <c r="H32" i="20"/>
  <c r="O32" i="20"/>
  <c r="Q32" i="20"/>
  <c r="M32" i="20"/>
  <c r="K32" i="20"/>
  <c r="H108" i="20"/>
  <c r="O108" i="20"/>
  <c r="P108" i="20" s="1"/>
  <c r="K108" i="20"/>
  <c r="L108" i="20" s="1"/>
  <c r="Q108" i="20"/>
  <c r="R108" i="20" s="1"/>
  <c r="M108" i="20"/>
  <c r="N108" i="20" s="1"/>
  <c r="H48" i="20"/>
  <c r="H94" i="20"/>
  <c r="Q94" i="20"/>
  <c r="R94" i="20" s="1"/>
  <c r="K94" i="20"/>
  <c r="L94" i="20" s="1"/>
  <c r="M94" i="20"/>
  <c r="N94" i="20" s="1"/>
  <c r="O94" i="20"/>
  <c r="P94" i="20" s="1"/>
  <c r="H116" i="20"/>
  <c r="M116" i="20"/>
  <c r="O116" i="20"/>
  <c r="K116" i="20"/>
  <c r="Q116" i="20"/>
  <c r="K182" i="20"/>
  <c r="M182" i="20"/>
  <c r="Q182" i="20"/>
  <c r="O182" i="20"/>
  <c r="M169" i="20"/>
  <c r="K169" i="20"/>
  <c r="O169" i="20"/>
  <c r="Q169" i="20"/>
  <c r="H109" i="20"/>
  <c r="Q109" i="20"/>
  <c r="R109" i="20" s="1"/>
  <c r="K109" i="20"/>
  <c r="L109" i="20" s="1"/>
  <c r="O109" i="20"/>
  <c r="P109" i="20" s="1"/>
  <c r="M109" i="20"/>
  <c r="N109" i="20" s="1"/>
  <c r="H115" i="20"/>
  <c r="Q115" i="20"/>
  <c r="R115" i="20" s="1"/>
  <c r="O115" i="20"/>
  <c r="P115" i="20" s="1"/>
  <c r="K115" i="20"/>
  <c r="L115" i="20" s="1"/>
  <c r="M115" i="20"/>
  <c r="N115" i="20" s="1"/>
  <c r="K161" i="20"/>
  <c r="M161" i="20"/>
  <c r="O161" i="20"/>
  <c r="Q161" i="20"/>
  <c r="M166" i="20"/>
  <c r="O166" i="20"/>
  <c r="K166" i="20"/>
  <c r="Q166" i="20"/>
  <c r="H119" i="20"/>
  <c r="Q119" i="20"/>
  <c r="R119" i="20" s="1"/>
  <c r="M119" i="20"/>
  <c r="N119" i="20" s="1"/>
  <c r="O119" i="20"/>
  <c r="P119" i="20" s="1"/>
  <c r="K119" i="20"/>
  <c r="L119" i="20" s="1"/>
  <c r="H122" i="20"/>
  <c r="K162" i="20"/>
  <c r="M162" i="20"/>
  <c r="O162" i="20"/>
  <c r="Q162" i="20"/>
  <c r="H111" i="20"/>
  <c r="K194" i="20"/>
  <c r="O194" i="20"/>
  <c r="M194" i="20"/>
  <c r="Q194" i="20"/>
  <c r="H41" i="20"/>
  <c r="H39" i="20"/>
  <c r="M39" i="20"/>
  <c r="Q39" i="20"/>
  <c r="R39" i="20" s="1"/>
  <c r="O39" i="20"/>
  <c r="P39" i="20" s="1"/>
  <c r="K39" i="20"/>
  <c r="H131" i="20"/>
  <c r="K131" i="20"/>
  <c r="L131" i="20" s="1"/>
  <c r="O131" i="20"/>
  <c r="P131" i="20" s="1"/>
  <c r="M131" i="20"/>
  <c r="N131" i="20" s="1"/>
  <c r="Q131" i="20"/>
  <c r="R131" i="20" s="1"/>
  <c r="H28" i="20"/>
  <c r="K174" i="20"/>
  <c r="M174" i="20"/>
  <c r="Q174" i="20"/>
  <c r="O174" i="20"/>
  <c r="O87" i="20"/>
  <c r="Q87" i="20"/>
  <c r="M87" i="20"/>
  <c r="K87" i="20"/>
  <c r="H87" i="20"/>
  <c r="H26" i="20"/>
  <c r="M79" i="20"/>
  <c r="K79" i="20"/>
  <c r="Q79" i="20"/>
  <c r="O79" i="20"/>
  <c r="H79" i="20"/>
  <c r="H18" i="20"/>
  <c r="O18" i="20"/>
  <c r="P18" i="20" s="1"/>
  <c r="Q18" i="20"/>
  <c r="R18" i="20" s="1"/>
  <c r="K18" i="20"/>
  <c r="L18" i="20" s="1"/>
  <c r="M18" i="20"/>
  <c r="N18" i="20" s="1"/>
  <c r="K170" i="20"/>
  <c r="M170" i="20"/>
  <c r="O170" i="20"/>
  <c r="Q170" i="20"/>
  <c r="O105" i="20"/>
  <c r="M105" i="20"/>
  <c r="Q105" i="20"/>
  <c r="K105" i="20"/>
  <c r="H105" i="20"/>
  <c r="H67" i="20"/>
  <c r="O67" i="20"/>
  <c r="Q67" i="20"/>
  <c r="H22" i="20"/>
  <c r="Q77" i="20"/>
  <c r="H77" i="20"/>
  <c r="O77" i="20"/>
  <c r="M78" i="20"/>
  <c r="Q78" i="20"/>
  <c r="H78" i="20"/>
  <c r="K78" i="20"/>
  <c r="O78" i="20"/>
  <c r="K163" i="20"/>
  <c r="Q163" i="20"/>
  <c r="M163" i="20"/>
  <c r="O163" i="20"/>
  <c r="K70" i="20"/>
  <c r="Q70" i="20"/>
  <c r="H70" i="20"/>
  <c r="M70" i="20"/>
  <c r="O70" i="20"/>
  <c r="K179" i="20"/>
  <c r="M179" i="20"/>
  <c r="O179" i="20"/>
  <c r="Q179" i="20"/>
  <c r="K158" i="20"/>
  <c r="M158" i="20"/>
  <c r="Q158" i="20"/>
  <c r="O158" i="20"/>
  <c r="O180" i="20"/>
  <c r="M180" i="20"/>
  <c r="K180" i="20"/>
  <c r="Q180" i="20"/>
  <c r="O69" i="20"/>
  <c r="Q69" i="20"/>
  <c r="K69" i="20"/>
  <c r="M69" i="20"/>
  <c r="H69" i="20"/>
  <c r="H40" i="20"/>
  <c r="M160" i="20"/>
  <c r="K160" i="20"/>
  <c r="O160" i="20"/>
  <c r="Q160" i="20"/>
  <c r="H89" i="20"/>
  <c r="Q89" i="20"/>
  <c r="K89" i="20"/>
  <c r="O89" i="20"/>
  <c r="M89" i="20"/>
  <c r="K24" i="20"/>
  <c r="E150" i="20"/>
  <c r="E184" i="20"/>
  <c r="E221" i="20"/>
  <c r="E201" i="20"/>
  <c r="E208" i="20"/>
  <c r="E176" i="20"/>
  <c r="E172" i="20"/>
  <c r="E154" i="20"/>
  <c r="E199" i="20"/>
  <c r="E189" i="20"/>
  <c r="E212" i="20"/>
  <c r="E159" i="20"/>
  <c r="E204" i="20"/>
  <c r="E169" i="20"/>
  <c r="E211" i="20"/>
  <c r="E223" i="20"/>
  <c r="E191" i="20"/>
  <c r="E206" i="20"/>
  <c r="E217" i="20"/>
  <c r="E145" i="20"/>
  <c r="E213" i="20"/>
  <c r="E202" i="20"/>
  <c r="E185" i="20"/>
  <c r="E177" i="20"/>
  <c r="E158" i="20"/>
  <c r="E171" i="20"/>
  <c r="E203" i="20"/>
  <c r="E165" i="20"/>
  <c r="E190" i="20"/>
  <c r="E166" i="20"/>
  <c r="E175" i="20"/>
  <c r="E216" i="20"/>
  <c r="E180" i="20"/>
  <c r="E152" i="20"/>
  <c r="E224" i="20"/>
  <c r="E153" i="20"/>
  <c r="E226" i="20"/>
  <c r="E151" i="20"/>
  <c r="E198" i="20"/>
  <c r="E181" i="20"/>
  <c r="E163" i="20"/>
  <c r="E188" i="20"/>
  <c r="E209" i="20"/>
  <c r="E182" i="20"/>
  <c r="E197" i="20"/>
  <c r="E192" i="20"/>
  <c r="E155" i="20"/>
  <c r="E194" i="20"/>
  <c r="E167" i="20"/>
  <c r="E147" i="20"/>
  <c r="E220" i="20"/>
  <c r="E187" i="20"/>
  <c r="E225" i="20"/>
  <c r="E227" i="20"/>
  <c r="E186" i="20"/>
  <c r="E174" i="20"/>
  <c r="E161" i="20"/>
  <c r="E173" i="20"/>
  <c r="E214" i="20"/>
  <c r="E157" i="20"/>
  <c r="E195" i="20"/>
  <c r="E228" i="20"/>
  <c r="E215" i="20"/>
  <c r="E207" i="20"/>
  <c r="E210" i="20"/>
  <c r="E200" i="20"/>
  <c r="E183" i="20"/>
  <c r="E164" i="20"/>
  <c r="E156" i="20"/>
  <c r="E178" i="20"/>
  <c r="E146" i="20"/>
  <c r="E170" i="20"/>
  <c r="E205" i="20"/>
  <c r="E162" i="20"/>
  <c r="E148" i="20"/>
  <c r="E168" i="20"/>
  <c r="E149" i="20"/>
  <c r="E179" i="20"/>
  <c r="E218" i="20"/>
  <c r="E219" i="20"/>
  <c r="E160" i="20"/>
  <c r="E222" i="20"/>
  <c r="E196" i="20"/>
  <c r="E193" i="20"/>
  <c r="Q118" i="14"/>
  <c r="R118" i="14" s="1"/>
  <c r="M153" i="12"/>
  <c r="M153" i="14" s="1"/>
  <c r="M151" i="12"/>
  <c r="M151" i="14" s="1"/>
  <c r="M152" i="12"/>
  <c r="M152" i="14" s="1"/>
  <c r="H118" i="14"/>
  <c r="O118" i="14"/>
  <c r="P118" i="14" s="1"/>
  <c r="F12" i="12"/>
  <c r="G12" i="12" s="1"/>
  <c r="G12" i="20" s="1"/>
  <c r="F11" i="12"/>
  <c r="F11" i="14" s="1"/>
  <c r="M148" i="12"/>
  <c r="M148" i="14" s="1"/>
  <c r="M118" i="14"/>
  <c r="N118" i="14" s="1"/>
  <c r="M150" i="12"/>
  <c r="M150" i="14" s="1"/>
  <c r="K145" i="12"/>
  <c r="L145" i="12" s="1"/>
  <c r="O113" i="14"/>
  <c r="P113" i="14" s="1"/>
  <c r="N50" i="12"/>
  <c r="N49" i="12"/>
  <c r="M25" i="12"/>
  <c r="N25" i="12" s="1"/>
  <c r="N24" i="12"/>
  <c r="M208" i="12"/>
  <c r="M208" i="14" s="1"/>
  <c r="M154" i="12"/>
  <c r="M154" i="14" s="1"/>
  <c r="M213" i="12"/>
  <c r="M213" i="14" s="1"/>
  <c r="M270" i="14" s="1"/>
  <c r="M149" i="12"/>
  <c r="M149" i="14" s="1"/>
  <c r="K205" i="12"/>
  <c r="K205" i="14" s="1"/>
  <c r="K319" i="14" s="1"/>
  <c r="M175" i="12"/>
  <c r="M175" i="14" s="1"/>
  <c r="M221" i="12"/>
  <c r="M13" i="12"/>
  <c r="M195" i="12"/>
  <c r="M195" i="14" s="1"/>
  <c r="N27" i="12"/>
  <c r="M146" i="12"/>
  <c r="M146" i="14" s="1"/>
  <c r="M185" i="12"/>
  <c r="E15" i="18" s="1"/>
  <c r="M209" i="12"/>
  <c r="M206" i="12"/>
  <c r="M206" i="14" s="1"/>
  <c r="M225" i="12"/>
  <c r="S20" i="14"/>
  <c r="T20" i="14" s="1"/>
  <c r="M217" i="12"/>
  <c r="M207" i="12"/>
  <c r="M207" i="14" s="1"/>
  <c r="M147" i="12"/>
  <c r="M147" i="14" s="1"/>
  <c r="N23" i="12"/>
  <c r="M165" i="12"/>
  <c r="Q8" i="12"/>
  <c r="G5" i="22" s="1"/>
  <c r="O199" i="12"/>
  <c r="O199" i="14" s="1"/>
  <c r="O190" i="12"/>
  <c r="O190" i="14" s="1"/>
  <c r="O191" i="12"/>
  <c r="O191" i="14" s="1"/>
  <c r="O178" i="12"/>
  <c r="O178" i="14" s="1"/>
  <c r="O169" i="12"/>
  <c r="O169" i="14" s="1"/>
  <c r="O160" i="12"/>
  <c r="O160" i="14" s="1"/>
  <c r="O202" i="12"/>
  <c r="O202" i="14" s="1"/>
  <c r="O174" i="12"/>
  <c r="O174" i="14" s="1"/>
  <c r="O157" i="12"/>
  <c r="O157" i="14" s="1"/>
  <c r="O11" i="12"/>
  <c r="O159" i="12"/>
  <c r="O159" i="14" s="1"/>
  <c r="O12" i="12"/>
  <c r="O172" i="12"/>
  <c r="O172" i="14" s="1"/>
  <c r="O201" i="12"/>
  <c r="O201" i="14" s="1"/>
  <c r="O192" i="12"/>
  <c r="O192" i="14" s="1"/>
  <c r="O183" i="12"/>
  <c r="O183" i="14" s="1"/>
  <c r="O196" i="12"/>
  <c r="O196" i="14" s="1"/>
  <c r="O180" i="12"/>
  <c r="O180" i="14" s="1"/>
  <c r="O171" i="12"/>
  <c r="O171" i="14" s="1"/>
  <c r="O162" i="12"/>
  <c r="O162" i="14" s="1"/>
  <c r="O179" i="12"/>
  <c r="O179" i="14" s="1"/>
  <c r="O161" i="12"/>
  <c r="O161" i="14" s="1"/>
  <c r="O168" i="12"/>
  <c r="O168" i="14" s="1"/>
  <c r="O194" i="12"/>
  <c r="O194" i="14" s="1"/>
  <c r="O187" i="12"/>
  <c r="O187" i="14" s="1"/>
  <c r="O167" i="12"/>
  <c r="O167" i="14" s="1"/>
  <c r="O170" i="12"/>
  <c r="O170" i="14" s="1"/>
  <c r="O181" i="12"/>
  <c r="O181" i="14" s="1"/>
  <c r="O198" i="12"/>
  <c r="O198" i="14" s="1"/>
  <c r="O188" i="12"/>
  <c r="O188" i="14" s="1"/>
  <c r="O182" i="12"/>
  <c r="O182" i="14" s="1"/>
  <c r="O164" i="12"/>
  <c r="O164" i="14" s="1"/>
  <c r="O166" i="12"/>
  <c r="O166" i="14" s="1"/>
  <c r="O163" i="12"/>
  <c r="O163" i="14" s="1"/>
  <c r="O203" i="12"/>
  <c r="O203" i="14" s="1"/>
  <c r="O186" i="12"/>
  <c r="O186" i="14" s="1"/>
  <c r="O204" i="12"/>
  <c r="O204" i="14" s="1"/>
  <c r="O176" i="12"/>
  <c r="O176" i="14" s="1"/>
  <c r="O158" i="12"/>
  <c r="O158" i="14" s="1"/>
  <c r="O193" i="12"/>
  <c r="O193" i="14" s="1"/>
  <c r="O189" i="12"/>
  <c r="O189" i="14" s="1"/>
  <c r="O197" i="12"/>
  <c r="O197" i="14" s="1"/>
  <c r="O200" i="12"/>
  <c r="O200" i="14" s="1"/>
  <c r="O173" i="12"/>
  <c r="O173" i="14" s="1"/>
  <c r="O156" i="12"/>
  <c r="O156" i="14" s="1"/>
  <c r="O184" i="12"/>
  <c r="O184" i="14" s="1"/>
  <c r="O177" i="12"/>
  <c r="O177" i="14" s="1"/>
  <c r="E19" i="12"/>
  <c r="E138" i="12"/>
  <c r="E12" i="12"/>
  <c r="S118" i="14"/>
  <c r="T118" i="14" s="1"/>
  <c r="M50" i="14"/>
  <c r="N50" i="14" s="1"/>
  <c r="H109" i="14"/>
  <c r="H120" i="14"/>
  <c r="H40" i="14"/>
  <c r="Q17" i="14"/>
  <c r="R17" i="14" s="1"/>
  <c r="O44" i="14"/>
  <c r="P44" i="14" s="1"/>
  <c r="O119" i="14"/>
  <c r="P119" i="14" s="1"/>
  <c r="Q68" i="14"/>
  <c r="O120" i="14"/>
  <c r="P120" i="14" s="1"/>
  <c r="M83" i="14"/>
  <c r="N83" i="14" s="1"/>
  <c r="S137" i="14"/>
  <c r="T137" i="14" s="1"/>
  <c r="Q53" i="14"/>
  <c r="K54" i="14"/>
  <c r="K73" i="14"/>
  <c r="L73" i="14" s="1"/>
  <c r="M116" i="14"/>
  <c r="N116" i="14" s="1"/>
  <c r="O109" i="14"/>
  <c r="P109" i="14" s="1"/>
  <c r="M106" i="14"/>
  <c r="N106" i="14" s="1"/>
  <c r="S35" i="14"/>
  <c r="T35" i="14" s="1"/>
  <c r="Q86" i="14"/>
  <c r="R86" i="14" s="1"/>
  <c r="M41" i="14"/>
  <c r="H119" i="14"/>
  <c r="J49" i="14"/>
  <c r="O106" i="14"/>
  <c r="P106" i="14" s="1"/>
  <c r="Q16" i="14"/>
  <c r="R16" i="14" s="1"/>
  <c r="M104" i="14"/>
  <c r="N104" i="14" s="1"/>
  <c r="M105" i="14"/>
  <c r="N105" i="14" s="1"/>
  <c r="Q45" i="14"/>
  <c r="S67" i="14"/>
  <c r="K119" i="14"/>
  <c r="L119" i="14" s="1"/>
  <c r="O104" i="14"/>
  <c r="P104" i="14" s="1"/>
  <c r="H135" i="14"/>
  <c r="H44" i="14"/>
  <c r="H35" i="14"/>
  <c r="H27" i="14"/>
  <c r="H16" i="14"/>
  <c r="H37" i="14"/>
  <c r="M49" i="14"/>
  <c r="N49" i="14" s="1"/>
  <c r="O53" i="14"/>
  <c r="Q105" i="14"/>
  <c r="R105" i="14" s="1"/>
  <c r="K105" i="14"/>
  <c r="L105" i="14" s="1"/>
  <c r="K109" i="14"/>
  <c r="L109" i="14" s="1"/>
  <c r="Q109" i="14"/>
  <c r="R109" i="14" s="1"/>
  <c r="M17" i="14"/>
  <c r="N17" i="14" s="1"/>
  <c r="S17" i="14"/>
  <c r="T17" i="14" s="1"/>
  <c r="S106" i="14"/>
  <c r="T106" i="14" s="1"/>
  <c r="M35" i="14"/>
  <c r="N35" i="14" s="1"/>
  <c r="Q35" i="14"/>
  <c r="R35" i="14" s="1"/>
  <c r="O67" i="14"/>
  <c r="K86" i="14"/>
  <c r="L86" i="14" s="1"/>
  <c r="K27" i="14"/>
  <c r="L27" i="14" s="1"/>
  <c r="M119" i="14"/>
  <c r="N119" i="14" s="1"/>
  <c r="S119" i="14"/>
  <c r="T119" i="14" s="1"/>
  <c r="K104" i="14"/>
  <c r="L104" i="14" s="1"/>
  <c r="S100" i="14"/>
  <c r="T100" i="14" s="1"/>
  <c r="K72" i="14"/>
  <c r="M68" i="14"/>
  <c r="K103" i="14"/>
  <c r="L103" i="14" s="1"/>
  <c r="H105" i="14"/>
  <c r="H17" i="14"/>
  <c r="H49" i="14"/>
  <c r="H86" i="14"/>
  <c r="H85" i="14"/>
  <c r="S53" i="14"/>
  <c r="S105" i="14"/>
  <c r="T105" i="14" s="1"/>
  <c r="M109" i="14"/>
  <c r="N109" i="14" s="1"/>
  <c r="O45" i="14"/>
  <c r="K106" i="14"/>
  <c r="L106" i="14" s="1"/>
  <c r="K35" i="14"/>
  <c r="L35" i="14" s="1"/>
  <c r="Q67" i="14"/>
  <c r="S44" i="14"/>
  <c r="T44" i="14" s="1"/>
  <c r="K16" i="14"/>
  <c r="L16" i="14" s="1"/>
  <c r="S16" i="14"/>
  <c r="T16" i="14" s="1"/>
  <c r="Q37" i="14"/>
  <c r="R37" i="14" s="1"/>
  <c r="Q104" i="14"/>
  <c r="R104" i="14" s="1"/>
  <c r="K41" i="14"/>
  <c r="O108" i="14"/>
  <c r="P108" i="14" s="1"/>
  <c r="O72" i="14"/>
  <c r="M72" i="14"/>
  <c r="S57" i="14"/>
  <c r="H106" i="14"/>
  <c r="H100" i="14"/>
  <c r="H103" i="14"/>
  <c r="H104" i="14"/>
  <c r="K49" i="14"/>
  <c r="K17" i="14"/>
  <c r="L17" i="14" s="1"/>
  <c r="O16" i="14"/>
  <c r="P16" i="14" s="1"/>
  <c r="M108" i="14"/>
  <c r="N108" i="14" s="1"/>
  <c r="Q72" i="14"/>
  <c r="H125" i="14"/>
  <c r="M43" i="14"/>
  <c r="S113" i="14"/>
  <c r="T113" i="14" s="1"/>
  <c r="K117" i="14"/>
  <c r="S54" i="14"/>
  <c r="Q83" i="14"/>
  <c r="R83" i="14" s="1"/>
  <c r="K74" i="14"/>
  <c r="O73" i="14"/>
  <c r="P73" i="14" s="1"/>
  <c r="K80" i="14"/>
  <c r="O116" i="14"/>
  <c r="P116" i="14" s="1"/>
  <c r="Q81" i="14"/>
  <c r="H83" i="14"/>
  <c r="H102" i="14"/>
  <c r="M113" i="14"/>
  <c r="N113" i="14" s="1"/>
  <c r="O93" i="14"/>
  <c r="S83" i="14"/>
  <c r="T83" i="14" s="1"/>
  <c r="O14" i="14"/>
  <c r="P14" i="14" s="1"/>
  <c r="Q80" i="14"/>
  <c r="S81" i="14"/>
  <c r="Q114" i="14"/>
  <c r="R114" i="14" s="1"/>
  <c r="H114" i="14"/>
  <c r="H21" i="14"/>
  <c r="K113" i="14"/>
  <c r="L113" i="14" s="1"/>
  <c r="K120" i="14"/>
  <c r="L120" i="14" s="1"/>
  <c r="O102" i="14"/>
  <c r="P102" i="14" s="1"/>
  <c r="Q116" i="14"/>
  <c r="R116" i="14" s="1"/>
  <c r="Q125" i="14"/>
  <c r="R125" i="14" s="1"/>
  <c r="O81" i="14"/>
  <c r="M99" i="14"/>
  <c r="N99" i="14" s="1"/>
  <c r="S59" i="14"/>
  <c r="Q124" i="14"/>
  <c r="R124" i="14" s="1"/>
  <c r="O61" i="14"/>
  <c r="P61" i="14" s="1"/>
  <c r="O100" i="14"/>
  <c r="P100" i="14" s="1"/>
  <c r="K55" i="14"/>
  <c r="K95" i="14"/>
  <c r="L95" i="14" s="1"/>
  <c r="O94" i="14"/>
  <c r="P94" i="14" s="1"/>
  <c r="K46" i="14"/>
  <c r="M23" i="14"/>
  <c r="N23" i="14" s="1"/>
  <c r="Q77" i="14"/>
  <c r="O132" i="14"/>
  <c r="P132" i="14" s="1"/>
  <c r="K76" i="14"/>
  <c r="L76" i="14" s="1"/>
  <c r="S60" i="14"/>
  <c r="O78" i="14"/>
  <c r="O63" i="14"/>
  <c r="M70" i="14"/>
  <c r="H95" i="14"/>
  <c r="Q46" i="14"/>
  <c r="K23" i="14"/>
  <c r="O76" i="14"/>
  <c r="P76" i="14" s="1"/>
  <c r="O95" i="14"/>
  <c r="P95" i="14" s="1"/>
  <c r="S128" i="14"/>
  <c r="S94" i="14"/>
  <c r="T94" i="14" s="1"/>
  <c r="S69" i="14"/>
  <c r="S33" i="14"/>
  <c r="T33" i="14" s="1"/>
  <c r="S75" i="14"/>
  <c r="O59" i="14"/>
  <c r="M110" i="14"/>
  <c r="N110" i="14" s="1"/>
  <c r="O19" i="14"/>
  <c r="P19" i="14" s="1"/>
  <c r="M88" i="14"/>
  <c r="N88" i="14" s="1"/>
  <c r="M60" i="14"/>
  <c r="Q78" i="14"/>
  <c r="Q21" i="14"/>
  <c r="R21" i="14" s="1"/>
  <c r="H61" i="14"/>
  <c r="H14" i="14"/>
  <c r="S93" i="14"/>
  <c r="M61" i="14"/>
  <c r="N61" i="14" s="1"/>
  <c r="M74" i="14"/>
  <c r="K44" i="14"/>
  <c r="L44" i="14" s="1"/>
  <c r="M15" i="14"/>
  <c r="Q100" i="14"/>
  <c r="R100" i="14" s="1"/>
  <c r="O137" i="14"/>
  <c r="P137" i="14" s="1"/>
  <c r="M57" i="14"/>
  <c r="M103" i="14"/>
  <c r="N103" i="14" s="1"/>
  <c r="K85" i="14"/>
  <c r="L85" i="14" s="1"/>
  <c r="S79" i="14"/>
  <c r="T79" i="14" s="1"/>
  <c r="S84" i="14"/>
  <c r="T84" i="14" s="1"/>
  <c r="O112" i="14"/>
  <c r="P112" i="14" s="1"/>
  <c r="O18" i="14"/>
  <c r="P18" i="14" s="1"/>
  <c r="K94" i="14"/>
  <c r="L94" i="14" s="1"/>
  <c r="K50" i="14"/>
  <c r="L50" i="14" s="1"/>
  <c r="J23" i="14"/>
  <c r="K69" i="14"/>
  <c r="M33" i="14"/>
  <c r="N33" i="14" s="1"/>
  <c r="M24" i="14"/>
  <c r="N24" i="14" s="1"/>
  <c r="K110" i="14"/>
  <c r="L110" i="14" s="1"/>
  <c r="M19" i="14"/>
  <c r="N19" i="14" s="1"/>
  <c r="M124" i="14"/>
  <c r="N124" i="14" s="1"/>
  <c r="O101" i="14"/>
  <c r="P101" i="14" s="1"/>
  <c r="S95" i="14"/>
  <c r="T95" i="14" s="1"/>
  <c r="M78" i="14"/>
  <c r="M128" i="14"/>
  <c r="K63" i="14"/>
  <c r="S70" i="14"/>
  <c r="O70" i="14"/>
  <c r="H25" i="14"/>
  <c r="J50" i="14"/>
  <c r="O46" i="14"/>
  <c r="Q69" i="14"/>
  <c r="M69" i="14"/>
  <c r="Q33" i="14"/>
  <c r="R33" i="14" s="1"/>
  <c r="O33" i="14"/>
  <c r="P33" i="14" s="1"/>
  <c r="O75" i="14"/>
  <c r="Q75" i="14"/>
  <c r="Q76" i="14"/>
  <c r="R76" i="14" s="1"/>
  <c r="K24" i="14"/>
  <c r="Q110" i="14"/>
  <c r="R110" i="14" s="1"/>
  <c r="K19" i="14"/>
  <c r="L19" i="14" s="1"/>
  <c r="O124" i="14"/>
  <c r="P124" i="14" s="1"/>
  <c r="K101" i="14"/>
  <c r="L101" i="14" s="1"/>
  <c r="Q101" i="14"/>
  <c r="R101" i="14" s="1"/>
  <c r="K88" i="14"/>
  <c r="L88" i="14" s="1"/>
  <c r="M95" i="14"/>
  <c r="N95" i="14" s="1"/>
  <c r="K60" i="14"/>
  <c r="K78" i="14"/>
  <c r="K128" i="14"/>
  <c r="S63" i="14"/>
  <c r="K70" i="14"/>
  <c r="H110" i="14"/>
  <c r="H50" i="14"/>
  <c r="H124" i="14"/>
  <c r="H101" i="14"/>
  <c r="H76" i="14"/>
  <c r="H94" i="14"/>
  <c r="Q94" i="14"/>
  <c r="R94" i="14" s="1"/>
  <c r="S46" i="14"/>
  <c r="M46" i="14"/>
  <c r="S77" i="14"/>
  <c r="K33" i="14"/>
  <c r="L33" i="14" s="1"/>
  <c r="Q59" i="14"/>
  <c r="O110" i="14"/>
  <c r="P110" i="14" s="1"/>
  <c r="S19" i="14"/>
  <c r="T19" i="14" s="1"/>
  <c r="S101" i="14"/>
  <c r="T101" i="14" s="1"/>
  <c r="Q88" i="14"/>
  <c r="R88" i="14" s="1"/>
  <c r="Q95" i="14"/>
  <c r="R95" i="14" s="1"/>
  <c r="Q63" i="14"/>
  <c r="H23" i="14"/>
  <c r="H19" i="14"/>
  <c r="H88" i="14"/>
  <c r="H24" i="14"/>
  <c r="H33" i="14"/>
  <c r="O69" i="14"/>
  <c r="S21" i="14"/>
  <c r="T21" i="14" s="1"/>
  <c r="K107" i="14"/>
  <c r="L107" i="14" s="1"/>
  <c r="K59" i="14"/>
  <c r="S76" i="14"/>
  <c r="T76" i="14" s="1"/>
  <c r="S124" i="14"/>
  <c r="T124" i="14" s="1"/>
  <c r="S88" i="14"/>
  <c r="T88" i="14" s="1"/>
  <c r="Q60" i="14"/>
  <c r="Q128" i="14"/>
  <c r="O89" i="14"/>
  <c r="P89" i="14" s="1"/>
  <c r="O39" i="14"/>
  <c r="P39" i="14" s="1"/>
  <c r="M18" i="14"/>
  <c r="N18" i="14" s="1"/>
  <c r="S117" i="14"/>
  <c r="K21" i="14"/>
  <c r="L21" i="14" s="1"/>
  <c r="S74" i="14"/>
  <c r="Q44" i="14"/>
  <c r="R44" i="14" s="1"/>
  <c r="M86" i="14"/>
  <c r="N86" i="14" s="1"/>
  <c r="K37" i="14"/>
  <c r="L37" i="14" s="1"/>
  <c r="K100" i="14"/>
  <c r="L100" i="14" s="1"/>
  <c r="S18" i="14"/>
  <c r="T18" i="14" s="1"/>
  <c r="K68" i="14"/>
  <c r="Q57" i="14"/>
  <c r="S114" i="14"/>
  <c r="T114" i="14" s="1"/>
  <c r="K99" i="14"/>
  <c r="Q55" i="14"/>
  <c r="O85" i="14"/>
  <c r="P85" i="14" s="1"/>
  <c r="M136" i="14"/>
  <c r="N136" i="14" s="1"/>
  <c r="K71" i="14"/>
  <c r="K84" i="14"/>
  <c r="L84" i="14" s="1"/>
  <c r="Q133" i="14"/>
  <c r="R133" i="14" s="1"/>
  <c r="K133" i="14"/>
  <c r="L133" i="14" s="1"/>
  <c r="M133" i="14"/>
  <c r="N133" i="14" s="1"/>
  <c r="O133" i="14"/>
  <c r="P133" i="14" s="1"/>
  <c r="S133" i="14"/>
  <c r="T133" i="14" s="1"/>
  <c r="H111" i="14"/>
  <c r="Q66" i="14"/>
  <c r="S66" i="14"/>
  <c r="S131" i="14"/>
  <c r="T131" i="14" s="1"/>
  <c r="M131" i="14"/>
  <c r="N131" i="14" s="1"/>
  <c r="H131" i="14"/>
  <c r="Q131" i="14"/>
  <c r="R131" i="14" s="1"/>
  <c r="O30" i="14"/>
  <c r="P30" i="14" s="1"/>
  <c r="Q30" i="14"/>
  <c r="R30" i="14" s="1"/>
  <c r="M30" i="14"/>
  <c r="N30" i="14" s="1"/>
  <c r="O65" i="14"/>
  <c r="Q65" i="14"/>
  <c r="K96" i="14"/>
  <c r="L96" i="14" s="1"/>
  <c r="S96" i="14"/>
  <c r="T96" i="14" s="1"/>
  <c r="Q96" i="14"/>
  <c r="R96" i="14" s="1"/>
  <c r="O96" i="14"/>
  <c r="P96" i="14" s="1"/>
  <c r="S130" i="14"/>
  <c r="T130" i="14" s="1"/>
  <c r="M130" i="14"/>
  <c r="N130" i="14" s="1"/>
  <c r="Q130" i="14"/>
  <c r="R130" i="14" s="1"/>
  <c r="O130" i="14"/>
  <c r="P130" i="14" s="1"/>
  <c r="K91" i="14"/>
  <c r="S91" i="14"/>
  <c r="M91" i="14"/>
  <c r="O32" i="14"/>
  <c r="S32" i="14"/>
  <c r="T32" i="14" s="1"/>
  <c r="H32" i="14"/>
  <c r="M32" i="14"/>
  <c r="H96" i="14"/>
  <c r="H107" i="14"/>
  <c r="Q39" i="14"/>
  <c r="R39" i="14" s="1"/>
  <c r="M38" i="14"/>
  <c r="N38" i="14" s="1"/>
  <c r="Q32" i="14"/>
  <c r="R32" i="14" s="1"/>
  <c r="K131" i="14"/>
  <c r="L131" i="14" s="1"/>
  <c r="Q79" i="14"/>
  <c r="R79" i="14" s="1"/>
  <c r="K79" i="14"/>
  <c r="L79" i="14" s="1"/>
  <c r="M79" i="14"/>
  <c r="N79" i="14" s="1"/>
  <c r="K134" i="14"/>
  <c r="L134" i="14" s="1"/>
  <c r="O134" i="14"/>
  <c r="P134" i="14" s="1"/>
  <c r="H134" i="14"/>
  <c r="Q87" i="14"/>
  <c r="R87" i="14" s="1"/>
  <c r="S87" i="14"/>
  <c r="T87" i="14" s="1"/>
  <c r="M87" i="14"/>
  <c r="N87" i="14" s="1"/>
  <c r="K87" i="14"/>
  <c r="L87" i="14" s="1"/>
  <c r="M132" i="14"/>
  <c r="N132" i="14" s="1"/>
  <c r="S132" i="14"/>
  <c r="T132" i="14" s="1"/>
  <c r="Q132" i="14"/>
  <c r="R132" i="14" s="1"/>
  <c r="K115" i="14"/>
  <c r="L115" i="14" s="1"/>
  <c r="Q115" i="14"/>
  <c r="R115" i="14" s="1"/>
  <c r="M115" i="14"/>
  <c r="N115" i="14" s="1"/>
  <c r="S115" i="14"/>
  <c r="T115" i="14" s="1"/>
  <c r="Q47" i="14"/>
  <c r="R47" i="14" s="1"/>
  <c r="M47" i="14"/>
  <c r="N47" i="14" s="1"/>
  <c r="J47" i="14"/>
  <c r="H47" i="14"/>
  <c r="K47" i="14"/>
  <c r="L47" i="14" s="1"/>
  <c r="O47" i="14"/>
  <c r="P47" i="14" s="1"/>
  <c r="Q62" i="14"/>
  <c r="S62" i="14"/>
  <c r="O62" i="14"/>
  <c r="K62" i="14"/>
  <c r="M62" i="14"/>
  <c r="H30" i="14"/>
  <c r="K66" i="14"/>
  <c r="M134" i="14"/>
  <c r="N134" i="14" s="1"/>
  <c r="K132" i="14"/>
  <c r="L132" i="14" s="1"/>
  <c r="Q91" i="14"/>
  <c r="O115" i="14"/>
  <c r="P115" i="14" s="1"/>
  <c r="M107" i="14"/>
  <c r="N107" i="14" s="1"/>
  <c r="S107" i="14"/>
  <c r="T107" i="14" s="1"/>
  <c r="S89" i="14"/>
  <c r="T89" i="14" s="1"/>
  <c r="K89" i="14"/>
  <c r="L89" i="14" s="1"/>
  <c r="H89" i="14"/>
  <c r="Q89" i="14"/>
  <c r="R89" i="14" s="1"/>
  <c r="K136" i="14"/>
  <c r="L136" i="14" s="1"/>
  <c r="Q136" i="14"/>
  <c r="R136" i="14" s="1"/>
  <c r="O136" i="14"/>
  <c r="P136" i="14" s="1"/>
  <c r="S136" i="14"/>
  <c r="T136" i="14" s="1"/>
  <c r="O71" i="14"/>
  <c r="S71" i="14"/>
  <c r="Q71" i="14"/>
  <c r="M71" i="14"/>
  <c r="K39" i="14"/>
  <c r="L39" i="14" s="1"/>
  <c r="H39" i="14"/>
  <c r="S39" i="14"/>
  <c r="T39" i="14" s="1"/>
  <c r="M34" i="14"/>
  <c r="N34" i="14" s="1"/>
  <c r="K34" i="14"/>
  <c r="L34" i="14" s="1"/>
  <c r="O34" i="14"/>
  <c r="P34" i="14" s="1"/>
  <c r="H34" i="14"/>
  <c r="Q34" i="14"/>
  <c r="R34" i="14" s="1"/>
  <c r="S38" i="14"/>
  <c r="T38" i="14" s="1"/>
  <c r="H38" i="14"/>
  <c r="O38" i="14"/>
  <c r="P38" i="14" s="1"/>
  <c r="K38" i="14"/>
  <c r="L38" i="14" s="1"/>
  <c r="S36" i="14"/>
  <c r="T36" i="14" s="1"/>
  <c r="Q36" i="14"/>
  <c r="R36" i="14" s="1"/>
  <c r="H36" i="14"/>
  <c r="O36" i="14"/>
  <c r="P36" i="14" s="1"/>
  <c r="H115" i="14"/>
  <c r="H133" i="14"/>
  <c r="S30" i="14"/>
  <c r="T30" i="14" s="1"/>
  <c r="O66" i="14"/>
  <c r="O79" i="14"/>
  <c r="P79" i="14" s="1"/>
  <c r="O107" i="14"/>
  <c r="P107" i="14" s="1"/>
  <c r="Q134" i="14"/>
  <c r="R134" i="14" s="1"/>
  <c r="K36" i="14"/>
  <c r="L36" i="14" s="1"/>
  <c r="K130" i="14"/>
  <c r="L130" i="14" s="1"/>
  <c r="O91" i="14"/>
  <c r="J115" i="14"/>
  <c r="S65" i="14"/>
  <c r="S47" i="14"/>
  <c r="T47" i="14" s="1"/>
  <c r="S112" i="14"/>
  <c r="T112" i="14" s="1"/>
  <c r="M112" i="14"/>
  <c r="N112" i="14" s="1"/>
  <c r="S15" i="14"/>
  <c r="Q15" i="14"/>
  <c r="Q58" i="14"/>
  <c r="M58" i="14"/>
  <c r="M14" i="14"/>
  <c r="N14" i="14" s="1"/>
  <c r="S14" i="14"/>
  <c r="T14" i="14" s="1"/>
  <c r="O20" i="14"/>
  <c r="P20" i="14" s="1"/>
  <c r="K20" i="14"/>
  <c r="L20" i="14" s="1"/>
  <c r="H112" i="14"/>
  <c r="M120" i="14"/>
  <c r="N120" i="14" s="1"/>
  <c r="S120" i="14"/>
  <c r="T120" i="14" s="1"/>
  <c r="Q93" i="14"/>
  <c r="Q117" i="14"/>
  <c r="Q54" i="14"/>
  <c r="O21" i="14"/>
  <c r="P21" i="14" s="1"/>
  <c r="O84" i="14"/>
  <c r="P84" i="14" s="1"/>
  <c r="O74" i="14"/>
  <c r="S58" i="14"/>
  <c r="S102" i="14"/>
  <c r="T102" i="14" s="1"/>
  <c r="Q20" i="14"/>
  <c r="R20" i="14" s="1"/>
  <c r="Q112" i="14"/>
  <c r="R112" i="14" s="1"/>
  <c r="Q18" i="14"/>
  <c r="R18" i="14" s="1"/>
  <c r="K125" i="14"/>
  <c r="L125" i="14" s="1"/>
  <c r="Q137" i="14"/>
  <c r="R137" i="14" s="1"/>
  <c r="O114" i="14"/>
  <c r="P114" i="14" s="1"/>
  <c r="S61" i="14"/>
  <c r="T61" i="14" s="1"/>
  <c r="K61" i="14"/>
  <c r="L61" i="14" s="1"/>
  <c r="H18" i="14"/>
  <c r="H20" i="14"/>
  <c r="H137" i="14"/>
  <c r="H108" i="14"/>
  <c r="H113" i="14"/>
  <c r="K93" i="14"/>
  <c r="M117" i="14"/>
  <c r="O54" i="14"/>
  <c r="M84" i="14"/>
  <c r="N84" i="14" s="1"/>
  <c r="Q74" i="14"/>
  <c r="Q14" i="14"/>
  <c r="R14" i="14" s="1"/>
  <c r="S86" i="14"/>
  <c r="T86" i="14" s="1"/>
  <c r="O58" i="14"/>
  <c r="M81" i="14"/>
  <c r="O68" i="14"/>
  <c r="K57" i="14"/>
  <c r="Q85" i="14"/>
  <c r="R85" i="14" s="1"/>
  <c r="S85" i="14"/>
  <c r="T85" i="14" s="1"/>
  <c r="M137" i="14"/>
  <c r="N137" i="14" s="1"/>
  <c r="M114" i="14"/>
  <c r="N114" i="14" s="1"/>
  <c r="M102" i="14"/>
  <c r="N102" i="14" s="1"/>
  <c r="Q102" i="14"/>
  <c r="R102" i="14" s="1"/>
  <c r="M80" i="14"/>
  <c r="S80" i="14"/>
  <c r="O125" i="14"/>
  <c r="P125" i="14" s="1"/>
  <c r="S125" i="14"/>
  <c r="T125" i="14" s="1"/>
  <c r="K83" i="14"/>
  <c r="L83" i="14" s="1"/>
  <c r="Q73" i="14"/>
  <c r="R73" i="14" s="1"/>
  <c r="S73" i="14"/>
  <c r="T73" i="14" s="1"/>
  <c r="K116" i="14"/>
  <c r="L116" i="14" s="1"/>
  <c r="O99" i="14"/>
  <c r="P99" i="14" s="1"/>
  <c r="S99" i="14"/>
  <c r="H99" i="14"/>
  <c r="K15" i="14"/>
  <c r="S108" i="14"/>
  <c r="T108" i="14" s="1"/>
  <c r="Q108" i="14"/>
  <c r="R108" i="14" s="1"/>
  <c r="F13" i="14"/>
  <c r="H48" i="14" s="1"/>
  <c r="S103" i="14"/>
  <c r="T103" i="14" s="1"/>
  <c r="O103" i="14"/>
  <c r="P103" i="14" s="1"/>
  <c r="O55" i="14"/>
  <c r="M55" i="14"/>
  <c r="M37" i="14"/>
  <c r="N37" i="14" s="1"/>
  <c r="O37" i="14"/>
  <c r="P37" i="14" s="1"/>
  <c r="D35" i="14"/>
  <c r="E35" i="14" s="1"/>
  <c r="E35" i="12"/>
  <c r="D62" i="14"/>
  <c r="E62" i="12"/>
  <c r="D64" i="14"/>
  <c r="E64" i="12"/>
  <c r="D61" i="14"/>
  <c r="E61" i="14" s="1"/>
  <c r="E61" i="12"/>
  <c r="D52" i="14"/>
  <c r="E52" i="12"/>
  <c r="D231" i="14"/>
  <c r="D57" i="14"/>
  <c r="E57" i="12"/>
  <c r="D119" i="14"/>
  <c r="E119" i="14" s="1"/>
  <c r="E119" i="12"/>
  <c r="D97" i="14"/>
  <c r="E97" i="12"/>
  <c r="D125" i="14"/>
  <c r="E125" i="14" s="1"/>
  <c r="E125" i="12"/>
  <c r="D59" i="14"/>
  <c r="E59" i="14" s="1"/>
  <c r="E59" i="12"/>
  <c r="D41" i="14"/>
  <c r="E41" i="12"/>
  <c r="D86" i="14"/>
  <c r="E86" i="14" s="1"/>
  <c r="E86" i="12"/>
  <c r="D20" i="14"/>
  <c r="E20" i="14" s="1"/>
  <c r="E20" i="12"/>
  <c r="D87" i="14"/>
  <c r="E87" i="14" s="1"/>
  <c r="E87" i="12"/>
  <c r="D112" i="14"/>
  <c r="E112" i="14" s="1"/>
  <c r="E112" i="12"/>
  <c r="D105" i="14"/>
  <c r="E105" i="14" s="1"/>
  <c r="E105" i="12"/>
  <c r="D65" i="14"/>
  <c r="E65" i="12"/>
  <c r="D134" i="14"/>
  <c r="E134" i="14" s="1"/>
  <c r="E134" i="12"/>
  <c r="D118" i="14"/>
  <c r="E118" i="14" s="1"/>
  <c r="E118" i="12"/>
  <c r="D109" i="14"/>
  <c r="E109" i="14" s="1"/>
  <c r="E109" i="12"/>
  <c r="D75" i="14"/>
  <c r="E75" i="14" s="1"/>
  <c r="E75" i="12"/>
  <c r="D124" i="14"/>
  <c r="E124" i="14" s="1"/>
  <c r="E124" i="12"/>
  <c r="D18" i="14"/>
  <c r="E18" i="14" s="1"/>
  <c r="E18" i="12"/>
  <c r="D99" i="14"/>
  <c r="E99" i="14" s="1"/>
  <c r="E99" i="12"/>
  <c r="D121" i="14"/>
  <c r="E121" i="14" s="1"/>
  <c r="E121" i="12"/>
  <c r="D28" i="14"/>
  <c r="E28" i="14" s="1"/>
  <c r="E28" i="12"/>
  <c r="D72" i="14"/>
  <c r="E72" i="14" s="1"/>
  <c r="E72" i="12"/>
  <c r="D23" i="14"/>
  <c r="E23" i="14" s="1"/>
  <c r="E23" i="12"/>
  <c r="D129" i="14"/>
  <c r="E129" i="12"/>
  <c r="D36" i="14"/>
  <c r="E36" i="14" s="1"/>
  <c r="E36" i="12"/>
  <c r="D22" i="14"/>
  <c r="E22" i="12"/>
  <c r="D21" i="14"/>
  <c r="E21" i="14" s="1"/>
  <c r="E21" i="12"/>
  <c r="D100" i="14"/>
  <c r="E100" i="14" s="1"/>
  <c r="E100" i="12"/>
  <c r="D40" i="14"/>
  <c r="E40" i="14" s="1"/>
  <c r="E40" i="12"/>
  <c r="D136" i="14"/>
  <c r="E136" i="14" s="1"/>
  <c r="E136" i="12"/>
  <c r="D92" i="14"/>
  <c r="E92" i="12"/>
  <c r="D85" i="14"/>
  <c r="E85" i="14" s="1"/>
  <c r="E85" i="12"/>
  <c r="D111" i="14"/>
  <c r="E111" i="14" s="1"/>
  <c r="E111" i="12"/>
  <c r="D79" i="14"/>
  <c r="E79" i="14" s="1"/>
  <c r="E79" i="12"/>
  <c r="D25" i="14"/>
  <c r="E25" i="14" s="1"/>
  <c r="E25" i="12"/>
  <c r="D126" i="14"/>
  <c r="E126" i="12"/>
  <c r="D14" i="14"/>
  <c r="E14" i="14" s="1"/>
  <c r="E14" i="12"/>
  <c r="D130" i="14"/>
  <c r="E130" i="14" s="1"/>
  <c r="E130" i="12"/>
  <c r="D110" i="14"/>
  <c r="E110" i="14" s="1"/>
  <c r="E110" i="12"/>
  <c r="D91" i="14"/>
  <c r="E91" i="12"/>
  <c r="D32" i="14"/>
  <c r="E32" i="14" s="1"/>
  <c r="E32" i="12"/>
  <c r="D42" i="14"/>
  <c r="E42" i="14" s="1"/>
  <c r="E42" i="12"/>
  <c r="D60" i="14"/>
  <c r="E60" i="12"/>
  <c r="D43" i="14"/>
  <c r="E43" i="14" s="1"/>
  <c r="E43" i="12"/>
  <c r="D102" i="14"/>
  <c r="E102" i="14" s="1"/>
  <c r="E102" i="12"/>
  <c r="D38" i="14"/>
  <c r="E38" i="14" s="1"/>
  <c r="E38" i="12"/>
  <c r="D53" i="14"/>
  <c r="E53" i="12"/>
  <c r="D26" i="14"/>
  <c r="E26" i="14" s="1"/>
  <c r="E26" i="12"/>
  <c r="D73" i="14"/>
  <c r="E73" i="14" s="1"/>
  <c r="E73" i="12"/>
  <c r="D103" i="14"/>
  <c r="E103" i="14" s="1"/>
  <c r="E103" i="12"/>
  <c r="D49" i="14"/>
  <c r="E49" i="14" s="1"/>
  <c r="E49" i="12"/>
  <c r="D63" i="14"/>
  <c r="E63" i="12"/>
  <c r="D27" i="14"/>
  <c r="E27" i="14" s="1"/>
  <c r="E27" i="12"/>
  <c r="D82" i="14"/>
  <c r="E82" i="14" s="1"/>
  <c r="E82" i="12"/>
  <c r="D51" i="14"/>
  <c r="E51" i="12"/>
  <c r="D132" i="14"/>
  <c r="E132" i="14" s="1"/>
  <c r="E132" i="12"/>
  <c r="D50" i="14"/>
  <c r="E50" i="14" s="1"/>
  <c r="E50" i="12"/>
  <c r="D39" i="14"/>
  <c r="E39" i="14" s="1"/>
  <c r="E39" i="12"/>
  <c r="D44" i="14"/>
  <c r="E44" i="14" s="1"/>
  <c r="E44" i="12"/>
  <c r="D30" i="14"/>
  <c r="E30" i="14" s="1"/>
  <c r="E30" i="12"/>
  <c r="D45" i="14"/>
  <c r="E45" i="14" s="1"/>
  <c r="E45" i="12"/>
  <c r="D117" i="14"/>
  <c r="E117" i="14" s="1"/>
  <c r="E117" i="12"/>
  <c r="D24" i="14"/>
  <c r="E24" i="14" s="1"/>
  <c r="E24" i="12"/>
  <c r="D29" i="14"/>
  <c r="E29" i="12"/>
  <c r="D56" i="14"/>
  <c r="E56" i="12"/>
  <c r="D137" i="14"/>
  <c r="E137" i="14" s="1"/>
  <c r="E137" i="12"/>
  <c r="D93" i="14"/>
  <c r="E93" i="12"/>
  <c r="D128" i="14"/>
  <c r="E128" i="14" s="1"/>
  <c r="E128" i="12"/>
  <c r="D120" i="14"/>
  <c r="E120" i="14" s="1"/>
  <c r="E120" i="12"/>
  <c r="D127" i="14"/>
  <c r="E127" i="14" s="1"/>
  <c r="E127" i="12"/>
  <c r="D17" i="14"/>
  <c r="E17" i="14" s="1"/>
  <c r="E17" i="12"/>
  <c r="D77" i="14"/>
  <c r="E77" i="12"/>
  <c r="D113" i="14"/>
  <c r="E113" i="14" s="1"/>
  <c r="E113" i="12"/>
  <c r="D46" i="14"/>
  <c r="E46" i="14" s="1"/>
  <c r="E46" i="12"/>
  <c r="D123" i="14"/>
  <c r="E123" i="12"/>
  <c r="D48" i="14"/>
  <c r="E48" i="14" s="1"/>
  <c r="E48" i="12"/>
  <c r="D114" i="14"/>
  <c r="E114" i="14" s="1"/>
  <c r="E114" i="12"/>
  <c r="D133" i="14"/>
  <c r="E133" i="14" s="1"/>
  <c r="E133" i="12"/>
  <c r="D71" i="14"/>
  <c r="E71" i="14" s="1"/>
  <c r="E71" i="12"/>
  <c r="D55" i="14"/>
  <c r="E55" i="12"/>
  <c r="D80" i="14"/>
  <c r="E80" i="12"/>
  <c r="D135" i="14"/>
  <c r="E135" i="14" s="1"/>
  <c r="E135" i="12"/>
  <c r="D108" i="14"/>
  <c r="E108" i="14" s="1"/>
  <c r="E108" i="12"/>
  <c r="D94" i="14"/>
  <c r="E94" i="14" s="1"/>
  <c r="E94" i="12"/>
  <c r="D115" i="14"/>
  <c r="E115" i="14" s="1"/>
  <c r="E115" i="12"/>
  <c r="D83" i="14"/>
  <c r="E83" i="14" s="1"/>
  <c r="E83" i="12"/>
  <c r="D104" i="14"/>
  <c r="E104" i="14" s="1"/>
  <c r="E104" i="12"/>
  <c r="D101" i="14"/>
  <c r="E101" i="14" s="1"/>
  <c r="E101" i="12"/>
  <c r="D106" i="14"/>
  <c r="E106" i="14" s="1"/>
  <c r="E106" i="12"/>
  <c r="D96" i="14"/>
  <c r="E96" i="14" s="1"/>
  <c r="E96" i="12"/>
  <c r="D98" i="14"/>
  <c r="E98" i="12"/>
  <c r="D116" i="14"/>
  <c r="E116" i="14" s="1"/>
  <c r="E116" i="12"/>
  <c r="D37" i="14"/>
  <c r="E37" i="14" s="1"/>
  <c r="E37" i="12"/>
  <c r="D70" i="14"/>
  <c r="E70" i="14" s="1"/>
  <c r="E70" i="12"/>
  <c r="D66" i="14"/>
  <c r="E66" i="12"/>
  <c r="D31" i="14"/>
  <c r="E31" i="12"/>
  <c r="D78" i="14"/>
  <c r="E78" i="14" s="1"/>
  <c r="E78" i="12"/>
  <c r="D131" i="14"/>
  <c r="E131" i="14" s="1"/>
  <c r="E131" i="12"/>
  <c r="D68" i="14"/>
  <c r="E68" i="14" s="1"/>
  <c r="E68" i="12"/>
  <c r="D95" i="14"/>
  <c r="E95" i="14" s="1"/>
  <c r="E95" i="12"/>
  <c r="D84" i="14"/>
  <c r="E84" i="14" s="1"/>
  <c r="E84" i="12"/>
  <c r="D58" i="14"/>
  <c r="E58" i="14" s="1"/>
  <c r="E58" i="12"/>
  <c r="D76" i="14"/>
  <c r="E76" i="14" s="1"/>
  <c r="E76" i="12"/>
  <c r="D67" i="14"/>
  <c r="E67" i="14" s="1"/>
  <c r="E67" i="12"/>
  <c r="D89" i="14"/>
  <c r="E89" i="14" s="1"/>
  <c r="E89" i="12"/>
  <c r="D47" i="14"/>
  <c r="E47" i="14" s="1"/>
  <c r="E47" i="12"/>
  <c r="D54" i="14"/>
  <c r="E54" i="12"/>
  <c r="D16" i="14"/>
  <c r="E16" i="14" s="1"/>
  <c r="E16" i="12"/>
  <c r="D90" i="14"/>
  <c r="E90" i="14" s="1"/>
  <c r="E90" i="12"/>
  <c r="D81" i="14"/>
  <c r="E81" i="14" s="1"/>
  <c r="E81" i="12"/>
  <c r="D107" i="14"/>
  <c r="E107" i="14" s="1"/>
  <c r="E107" i="12"/>
  <c r="D74" i="14"/>
  <c r="E74" i="12"/>
  <c r="D88" i="14"/>
  <c r="E88" i="14" s="1"/>
  <c r="E88" i="12"/>
  <c r="D69" i="14"/>
  <c r="E69" i="14" s="1"/>
  <c r="E69" i="12"/>
  <c r="D33" i="14"/>
  <c r="E33" i="14" s="1"/>
  <c r="E33" i="12"/>
  <c r="D34" i="14"/>
  <c r="E34" i="14" s="1"/>
  <c r="E34" i="12"/>
  <c r="D122" i="14"/>
  <c r="E122" i="12"/>
  <c r="G212" i="20"/>
  <c r="G211" i="20"/>
  <c r="G29" i="12"/>
  <c r="K34" i="11"/>
  <c r="I35" i="11"/>
  <c r="J35" i="11" s="1"/>
  <c r="K35" i="11" s="1"/>
  <c r="L35" i="11" s="1"/>
  <c r="M35" i="11" s="1"/>
  <c r="L38" i="11"/>
  <c r="M38" i="11" s="1"/>
  <c r="N38" i="11" s="1"/>
  <c r="I34" i="11"/>
  <c r="M39" i="11"/>
  <c r="N39" i="11" s="1"/>
  <c r="E28" i="11"/>
  <c r="E36" i="11"/>
  <c r="L34" i="11" l="1"/>
  <c r="J34" i="11"/>
  <c r="M34" i="11"/>
  <c r="K37" i="11"/>
  <c r="L37" i="11" s="1"/>
  <c r="M37" i="11" s="1"/>
  <c r="N37" i="11" s="1"/>
  <c r="J36" i="11"/>
  <c r="K36" i="11" s="1"/>
  <c r="L36" i="11" s="1"/>
  <c r="J27" i="11"/>
  <c r="K27" i="11" s="1"/>
  <c r="L27" i="11" s="1"/>
  <c r="M27" i="11" s="1"/>
  <c r="J25" i="11"/>
  <c r="S126" i="20"/>
  <c r="M25" i="11"/>
  <c r="N22" i="22"/>
  <c r="H25" i="11"/>
  <c r="N14" i="22" s="1"/>
  <c r="K25" i="11"/>
  <c r="L29" i="11"/>
  <c r="M29" i="11" s="1"/>
  <c r="N29" i="11" s="1"/>
  <c r="I25" i="11"/>
  <c r="L25" i="11"/>
  <c r="M30" i="11"/>
  <c r="N30" i="11" s="1"/>
  <c r="I26" i="11"/>
  <c r="K65" i="12"/>
  <c r="L6" i="21"/>
  <c r="K8" i="21"/>
  <c r="R7" i="21"/>
  <c r="N8" i="21"/>
  <c r="M8" i="21"/>
  <c r="R6" i="21"/>
  <c r="O7" i="21"/>
  <c r="I126" i="20"/>
  <c r="J126" i="20" s="1"/>
  <c r="E74" i="14"/>
  <c r="E31" i="14"/>
  <c r="E55" i="14"/>
  <c r="E77" i="14"/>
  <c r="E29" i="14"/>
  <c r="E63" i="14"/>
  <c r="E93" i="14"/>
  <c r="K257" i="12"/>
  <c r="K260" i="12"/>
  <c r="H8" i="21"/>
  <c r="L7" i="21"/>
  <c r="I7" i="21"/>
  <c r="K253" i="12"/>
  <c r="M225" i="14"/>
  <c r="M309" i="14" s="1"/>
  <c r="M309" i="12"/>
  <c r="M217" i="14"/>
  <c r="M285" i="14" s="1"/>
  <c r="M285" i="12"/>
  <c r="M221" i="14"/>
  <c r="M299" i="14" s="1"/>
  <c r="M299" i="12"/>
  <c r="I311" i="14"/>
  <c r="I310" i="14"/>
  <c r="N28" i="11"/>
  <c r="N35" i="11"/>
  <c r="K277" i="12"/>
  <c r="N43" i="12"/>
  <c r="K232" i="12"/>
  <c r="K235" i="12"/>
  <c r="K254" i="12"/>
  <c r="K263" i="12"/>
  <c r="K237" i="12"/>
  <c r="K258" i="12"/>
  <c r="K233" i="12"/>
  <c r="E14" i="18"/>
  <c r="M165" i="14"/>
  <c r="E14" i="19" s="1"/>
  <c r="D12" i="18"/>
  <c r="K145" i="14"/>
  <c r="D12" i="19" s="1"/>
  <c r="M185" i="14"/>
  <c r="E15" i="19" s="1"/>
  <c r="M231" i="12"/>
  <c r="M209" i="14"/>
  <c r="M231" i="14" s="1"/>
  <c r="K259" i="12"/>
  <c r="K255" i="12"/>
  <c r="K264" i="12"/>
  <c r="I271" i="14"/>
  <c r="I275" i="14" s="1"/>
  <c r="L228" i="14"/>
  <c r="L224" i="14"/>
  <c r="L220" i="14"/>
  <c r="L216" i="14"/>
  <c r="L212" i="14"/>
  <c r="L208" i="14"/>
  <c r="L204" i="14"/>
  <c r="L200" i="14"/>
  <c r="L196" i="14"/>
  <c r="L192" i="14"/>
  <c r="L188" i="14"/>
  <c r="L184" i="14"/>
  <c r="L180" i="14"/>
  <c r="L176" i="14"/>
  <c r="L172" i="14"/>
  <c r="L168" i="14"/>
  <c r="L164" i="14"/>
  <c r="L160" i="14"/>
  <c r="L156" i="14"/>
  <c r="L152" i="14"/>
  <c r="L148" i="14"/>
  <c r="L226" i="14"/>
  <c r="L221" i="14"/>
  <c r="L215" i="14"/>
  <c r="L210" i="14"/>
  <c r="L205" i="14"/>
  <c r="L199" i="14"/>
  <c r="L194" i="14"/>
  <c r="L189" i="14"/>
  <c r="L183" i="14"/>
  <c r="L178" i="14"/>
  <c r="L173" i="14"/>
  <c r="L167" i="14"/>
  <c r="L162" i="14"/>
  <c r="L157" i="14"/>
  <c r="L151" i="14"/>
  <c r="L146" i="14"/>
  <c r="L227" i="14"/>
  <c r="L219" i="14"/>
  <c r="L213" i="14"/>
  <c r="L206" i="14"/>
  <c r="L198" i="14"/>
  <c r="L191" i="14"/>
  <c r="L185" i="14"/>
  <c r="L177" i="14"/>
  <c r="L170" i="14"/>
  <c r="L163" i="14"/>
  <c r="L155" i="14"/>
  <c r="L149" i="14"/>
  <c r="L225" i="14"/>
  <c r="L218" i="14"/>
  <c r="L211" i="14"/>
  <c r="L203" i="14"/>
  <c r="L197" i="14"/>
  <c r="L190" i="14"/>
  <c r="L182" i="14"/>
  <c r="L175" i="14"/>
  <c r="L169" i="14"/>
  <c r="L161" i="14"/>
  <c r="L154" i="14"/>
  <c r="L147" i="14"/>
  <c r="L223" i="14"/>
  <c r="L217" i="14"/>
  <c r="L209" i="14"/>
  <c r="L202" i="14"/>
  <c r="L195" i="14"/>
  <c r="L187" i="14"/>
  <c r="L181" i="14"/>
  <c r="L174" i="14"/>
  <c r="L166" i="14"/>
  <c r="L159" i="14"/>
  <c r="L153" i="14"/>
  <c r="L222" i="14"/>
  <c r="L193" i="14"/>
  <c r="L165" i="14"/>
  <c r="L214" i="14"/>
  <c r="L186" i="14"/>
  <c r="L158" i="14"/>
  <c r="L207" i="14"/>
  <c r="L179" i="14"/>
  <c r="L150" i="14"/>
  <c r="L201" i="14"/>
  <c r="L171" i="14"/>
  <c r="K250" i="12"/>
  <c r="K251" i="12"/>
  <c r="K252" i="12"/>
  <c r="I301" i="14"/>
  <c r="J27" i="14"/>
  <c r="F27" i="18"/>
  <c r="I126" i="14"/>
  <c r="J126" i="14" s="1"/>
  <c r="S225" i="20"/>
  <c r="S309" i="20" s="1"/>
  <c r="I135" i="20"/>
  <c r="J135" i="20" s="1"/>
  <c r="M221" i="20"/>
  <c r="M299" i="20" s="1"/>
  <c r="S185" i="20"/>
  <c r="I185" i="20"/>
  <c r="I40" i="14"/>
  <c r="J40" i="14" s="1"/>
  <c r="I135" i="14"/>
  <c r="J135" i="14" s="1"/>
  <c r="I111" i="20"/>
  <c r="S82" i="20"/>
  <c r="S175" i="20"/>
  <c r="I195" i="20"/>
  <c r="I64" i="20"/>
  <c r="I225" i="20"/>
  <c r="I309" i="20" s="1"/>
  <c r="I213" i="20"/>
  <c r="I270" i="20" s="1"/>
  <c r="I276" i="20" s="1"/>
  <c r="S221" i="20"/>
  <c r="S299" i="20" s="1"/>
  <c r="K221" i="20"/>
  <c r="K299" i="20" s="1"/>
  <c r="I22" i="20"/>
  <c r="J22" i="20" s="1"/>
  <c r="S121" i="20"/>
  <c r="S90" i="20"/>
  <c r="S165" i="20"/>
  <c r="S40" i="20"/>
  <c r="S97" i="20"/>
  <c r="Q221" i="20"/>
  <c r="Q299" i="20" s="1"/>
  <c r="I221" i="20"/>
  <c r="I299" i="20" s="1"/>
  <c r="S56" i="20"/>
  <c r="S22" i="20"/>
  <c r="T22" i="20" s="1"/>
  <c r="S195" i="20"/>
  <c r="S64" i="20"/>
  <c r="S217" i="20"/>
  <c r="S285" i="20" s="1"/>
  <c r="S213" i="20"/>
  <c r="S270" i="20" s="1"/>
  <c r="S111" i="20"/>
  <c r="I175" i="20"/>
  <c r="I217" i="20"/>
  <c r="I285" i="20" s="1"/>
  <c r="S135" i="20"/>
  <c r="T135" i="20" s="1"/>
  <c r="I121" i="20"/>
  <c r="I90" i="20"/>
  <c r="I165" i="20"/>
  <c r="I40" i="20"/>
  <c r="I97" i="20"/>
  <c r="I152" i="20"/>
  <c r="J130" i="20"/>
  <c r="O43" i="14"/>
  <c r="O48" i="14" s="1"/>
  <c r="S152" i="20"/>
  <c r="J99" i="20"/>
  <c r="S147" i="20"/>
  <c r="I148" i="20"/>
  <c r="J14" i="20"/>
  <c r="K25" i="20"/>
  <c r="L49" i="20" s="1"/>
  <c r="S146" i="20"/>
  <c r="S155" i="20"/>
  <c r="S153" i="20"/>
  <c r="J32" i="20"/>
  <c r="J124" i="20"/>
  <c r="J24" i="14"/>
  <c r="I151" i="20"/>
  <c r="I208" i="20"/>
  <c r="I207" i="20"/>
  <c r="S148" i="20"/>
  <c r="S154" i="20"/>
  <c r="I146" i="20"/>
  <c r="S150" i="20"/>
  <c r="F12" i="14"/>
  <c r="I12" i="14" s="1"/>
  <c r="J124" i="14"/>
  <c r="I154" i="20"/>
  <c r="I153" i="20"/>
  <c r="S151" i="20"/>
  <c r="S206" i="20"/>
  <c r="S209" i="20"/>
  <c r="S231" i="20" s="1"/>
  <c r="S149" i="20"/>
  <c r="S208" i="20"/>
  <c r="S207" i="20"/>
  <c r="I12" i="20"/>
  <c r="Q222" i="12"/>
  <c r="Q222" i="14" s="1"/>
  <c r="Q220" i="12"/>
  <c r="Q220" i="14" s="1"/>
  <c r="Q211" i="12"/>
  <c r="Q211" i="14" s="1"/>
  <c r="Q24" i="12"/>
  <c r="Q24" i="20" s="1"/>
  <c r="Q41" i="12"/>
  <c r="Q41" i="20" s="1"/>
  <c r="Q214" i="12"/>
  <c r="Q214" i="14" s="1"/>
  <c r="Q212" i="12"/>
  <c r="Q212" i="14" s="1"/>
  <c r="Q226" i="12"/>
  <c r="Q226" i="14" s="1"/>
  <c r="Q224" i="12"/>
  <c r="Q224" i="14" s="1"/>
  <c r="Q27" i="12"/>
  <c r="Q27" i="20" s="1"/>
  <c r="Q26" i="12"/>
  <c r="Q26" i="20" s="1"/>
  <c r="Q223" i="12"/>
  <c r="Q223" i="14" s="1"/>
  <c r="Q227" i="12"/>
  <c r="Q227" i="14" s="1"/>
  <c r="Q218" i="12"/>
  <c r="Q218" i="14" s="1"/>
  <c r="Q216" i="12"/>
  <c r="Q216" i="14" s="1"/>
  <c r="Q210" i="12"/>
  <c r="Q210" i="14" s="1"/>
  <c r="Q43" i="12"/>
  <c r="Q43" i="20" s="1"/>
  <c r="Q49" i="12"/>
  <c r="Q49" i="20" s="1"/>
  <c r="Q215" i="12"/>
  <c r="Q215" i="14" s="1"/>
  <c r="Q228" i="12"/>
  <c r="Q228" i="14" s="1"/>
  <c r="Q219" i="12"/>
  <c r="Q219" i="14" s="1"/>
  <c r="Q50" i="12"/>
  <c r="Q50" i="20" s="1"/>
  <c r="Q23" i="12"/>
  <c r="Q23" i="20" s="1"/>
  <c r="I64" i="14"/>
  <c r="I97" i="14"/>
  <c r="J44" i="14"/>
  <c r="J32" i="14"/>
  <c r="K319" i="12"/>
  <c r="M148" i="20"/>
  <c r="I90" i="14"/>
  <c r="I111" i="14"/>
  <c r="I22" i="14"/>
  <c r="I121" i="14"/>
  <c r="J14" i="14"/>
  <c r="J130" i="14"/>
  <c r="M270" i="12"/>
  <c r="Q151" i="20"/>
  <c r="O153" i="20"/>
  <c r="O155" i="12"/>
  <c r="O155" i="14" s="1"/>
  <c r="F13" i="19" s="1"/>
  <c r="O148" i="12"/>
  <c r="O148" i="14" s="1"/>
  <c r="N152" i="12"/>
  <c r="N148" i="12"/>
  <c r="N204" i="12"/>
  <c r="N200" i="12"/>
  <c r="N196" i="12"/>
  <c r="N192" i="12"/>
  <c r="N188" i="12"/>
  <c r="N184" i="12"/>
  <c r="N180" i="12"/>
  <c r="N176" i="12"/>
  <c r="N172" i="12"/>
  <c r="N168" i="12"/>
  <c r="N164" i="12"/>
  <c r="N160" i="12"/>
  <c r="N156" i="12"/>
  <c r="N154" i="12"/>
  <c r="N150" i="12"/>
  <c r="N146" i="12"/>
  <c r="N202" i="12"/>
  <c r="N198" i="12"/>
  <c r="N194" i="12"/>
  <c r="N190" i="12"/>
  <c r="N186" i="12"/>
  <c r="N182" i="12"/>
  <c r="N178" i="12"/>
  <c r="N174" i="12"/>
  <c r="N170" i="12"/>
  <c r="N166" i="12"/>
  <c r="N162" i="12"/>
  <c r="N158" i="12"/>
  <c r="E13" i="18"/>
  <c r="N147" i="12"/>
  <c r="N199" i="12"/>
  <c r="N191" i="12"/>
  <c r="N183" i="12"/>
  <c r="N175" i="12"/>
  <c r="N167" i="12"/>
  <c r="N159" i="12"/>
  <c r="N153" i="12"/>
  <c r="N197" i="12"/>
  <c r="N189" i="12"/>
  <c r="N181" i="12"/>
  <c r="N173" i="12"/>
  <c r="N165" i="12"/>
  <c r="N157" i="12"/>
  <c r="N151" i="12"/>
  <c r="N203" i="12"/>
  <c r="N195" i="12"/>
  <c r="N187" i="12"/>
  <c r="N179" i="12"/>
  <c r="N171" i="12"/>
  <c r="N163" i="12"/>
  <c r="N149" i="12"/>
  <c r="N201" i="12"/>
  <c r="N193" i="12"/>
  <c r="N185" i="12"/>
  <c r="N177" i="12"/>
  <c r="N169" i="12"/>
  <c r="N161" i="12"/>
  <c r="O150" i="20"/>
  <c r="Q82" i="20"/>
  <c r="Q56" i="20"/>
  <c r="Q148" i="20"/>
  <c r="K153" i="20"/>
  <c r="K151" i="20"/>
  <c r="O221" i="20"/>
  <c r="O299" i="20" s="1"/>
  <c r="O165" i="20"/>
  <c r="Q97" i="20"/>
  <c r="Q152" i="20"/>
  <c r="O64" i="20"/>
  <c r="K185" i="20"/>
  <c r="O217" i="20"/>
  <c r="O285" i="20" s="1"/>
  <c r="Q225" i="20"/>
  <c r="Q309" i="20" s="1"/>
  <c r="O225" i="20"/>
  <c r="O309" i="20" s="1"/>
  <c r="Q165" i="20"/>
  <c r="O97" i="20"/>
  <c r="K148" i="20"/>
  <c r="O82" i="20"/>
  <c r="O151" i="20"/>
  <c r="M64" i="20"/>
  <c r="M217" i="20"/>
  <c r="M285" i="20" s="1"/>
  <c r="K225" i="20"/>
  <c r="K309" i="20" s="1"/>
  <c r="J49" i="20"/>
  <c r="M213" i="20"/>
  <c r="M270" i="20" s="1"/>
  <c r="O195" i="20"/>
  <c r="Q175" i="20"/>
  <c r="M185" i="20"/>
  <c r="K150" i="20"/>
  <c r="M153" i="20"/>
  <c r="Q213" i="20"/>
  <c r="Q270" i="20" s="1"/>
  <c r="M165" i="20"/>
  <c r="K195" i="20"/>
  <c r="O148" i="20"/>
  <c r="Q153" i="20"/>
  <c r="O213" i="20"/>
  <c r="O270" i="20" s="1"/>
  <c r="K213" i="20"/>
  <c r="K270" i="20" s="1"/>
  <c r="O152" i="20"/>
  <c r="K152" i="20"/>
  <c r="K165" i="20"/>
  <c r="M151" i="20"/>
  <c r="M195" i="20"/>
  <c r="Q64" i="20"/>
  <c r="M175" i="20"/>
  <c r="Q185" i="20"/>
  <c r="K217" i="20"/>
  <c r="K285" i="20" s="1"/>
  <c r="M152" i="20"/>
  <c r="Q195" i="20"/>
  <c r="O56" i="20"/>
  <c r="K64" i="20"/>
  <c r="K175" i="20"/>
  <c r="O185" i="20"/>
  <c r="Q217" i="20"/>
  <c r="Q285" i="20" s="1"/>
  <c r="M225" i="20"/>
  <c r="M309" i="20" s="1"/>
  <c r="K97" i="20"/>
  <c r="M97" i="20"/>
  <c r="M207" i="20"/>
  <c r="N32" i="20"/>
  <c r="M40" i="20"/>
  <c r="L14" i="20"/>
  <c r="K22" i="20"/>
  <c r="L22" i="20" s="1"/>
  <c r="N14" i="20"/>
  <c r="M22" i="20"/>
  <c r="N22" i="20" s="1"/>
  <c r="O146" i="20"/>
  <c r="O155" i="20"/>
  <c r="K155" i="20"/>
  <c r="K146" i="20"/>
  <c r="T112" i="20"/>
  <c r="N112" i="20"/>
  <c r="M121" i="20"/>
  <c r="Q154" i="20"/>
  <c r="O149" i="20"/>
  <c r="K149" i="20"/>
  <c r="N130" i="20"/>
  <c r="M135" i="20"/>
  <c r="N135" i="20" s="1"/>
  <c r="T83" i="20"/>
  <c r="N83" i="20"/>
  <c r="M90" i="20"/>
  <c r="Q208" i="20"/>
  <c r="T99" i="20"/>
  <c r="M111" i="20"/>
  <c r="N99" i="20"/>
  <c r="M209" i="20"/>
  <c r="M231" i="20" s="1"/>
  <c r="M206" i="20"/>
  <c r="T124" i="20"/>
  <c r="T126" i="20"/>
  <c r="N124" i="20"/>
  <c r="M126" i="20"/>
  <c r="N126" i="20" s="1"/>
  <c r="O147" i="20"/>
  <c r="M150" i="20"/>
  <c r="R32" i="20"/>
  <c r="Q40" i="20"/>
  <c r="T14" i="20"/>
  <c r="Q155" i="20"/>
  <c r="Q146" i="20"/>
  <c r="M146" i="20"/>
  <c r="M155" i="20"/>
  <c r="K121" i="20"/>
  <c r="L112" i="20"/>
  <c r="O154" i="20"/>
  <c r="M149" i="20"/>
  <c r="T130" i="20"/>
  <c r="L83" i="20"/>
  <c r="K90" i="20"/>
  <c r="O90" i="20"/>
  <c r="P83" i="20"/>
  <c r="O208" i="20"/>
  <c r="K111" i="20"/>
  <c r="L99" i="20"/>
  <c r="K209" i="20"/>
  <c r="K231" i="20" s="1"/>
  <c r="K206" i="20"/>
  <c r="L124" i="20"/>
  <c r="K126" i="20"/>
  <c r="L126" i="20" s="1"/>
  <c r="M147" i="20"/>
  <c r="Q150" i="20"/>
  <c r="Q207" i="20"/>
  <c r="K207" i="20"/>
  <c r="T32" i="20"/>
  <c r="P32" i="20"/>
  <c r="O40" i="20"/>
  <c r="R14" i="20"/>
  <c r="Q22" i="20"/>
  <c r="R22" i="20" s="1"/>
  <c r="P112" i="20"/>
  <c r="O121" i="20"/>
  <c r="M154" i="20"/>
  <c r="K135" i="20"/>
  <c r="L135" i="20" s="1"/>
  <c r="L130" i="20"/>
  <c r="M208" i="20"/>
  <c r="Q111" i="20"/>
  <c r="R99" i="20"/>
  <c r="Q206" i="20"/>
  <c r="Q209" i="20"/>
  <c r="Q231" i="20" s="1"/>
  <c r="R124" i="20"/>
  <c r="Q126" i="20"/>
  <c r="R126" i="20" s="1"/>
  <c r="Q147" i="20"/>
  <c r="K147" i="20"/>
  <c r="O207" i="20"/>
  <c r="L32" i="20"/>
  <c r="K40" i="20"/>
  <c r="O22" i="20"/>
  <c r="P22" i="20" s="1"/>
  <c r="P14" i="20"/>
  <c r="R112" i="20"/>
  <c r="Q121" i="20"/>
  <c r="K154" i="20"/>
  <c r="Q149" i="20"/>
  <c r="P130" i="20"/>
  <c r="O135" i="20"/>
  <c r="P135" i="20" s="1"/>
  <c r="Q135" i="20"/>
  <c r="R135" i="20" s="1"/>
  <c r="R130" i="20"/>
  <c r="Q90" i="20"/>
  <c r="R83" i="20"/>
  <c r="K208" i="20"/>
  <c r="P99" i="20"/>
  <c r="O111" i="20"/>
  <c r="O209" i="20"/>
  <c r="O231" i="20" s="1"/>
  <c r="O206" i="20"/>
  <c r="P124" i="20"/>
  <c r="O126" i="20"/>
  <c r="P126" i="20" s="1"/>
  <c r="O50" i="14"/>
  <c r="P50" i="14" s="1"/>
  <c r="O27" i="14"/>
  <c r="P27" i="14" s="1"/>
  <c r="O27" i="20"/>
  <c r="M12" i="20"/>
  <c r="O12" i="20"/>
  <c r="K12" i="20"/>
  <c r="F29" i="12"/>
  <c r="F29" i="14" s="1"/>
  <c r="G29" i="20"/>
  <c r="O41" i="14"/>
  <c r="O49" i="14"/>
  <c r="P49" i="14" s="1"/>
  <c r="O217" i="12"/>
  <c r="O151" i="12"/>
  <c r="O151" i="14" s="1"/>
  <c r="O225" i="12"/>
  <c r="O213" i="12"/>
  <c r="O213" i="14" s="1"/>
  <c r="O270" i="14" s="1"/>
  <c r="P23" i="12"/>
  <c r="O25" i="12"/>
  <c r="P25" i="12" s="1"/>
  <c r="P24" i="12"/>
  <c r="O13" i="12"/>
  <c r="P43" i="12" s="1"/>
  <c r="M25" i="20"/>
  <c r="O24" i="14"/>
  <c r="P24" i="14" s="1"/>
  <c r="O147" i="12"/>
  <c r="O147" i="14" s="1"/>
  <c r="M145" i="12"/>
  <c r="N145" i="12" s="1"/>
  <c r="O23" i="14"/>
  <c r="P23" i="14" s="1"/>
  <c r="P50" i="20"/>
  <c r="P50" i="12"/>
  <c r="O175" i="12"/>
  <c r="O175" i="14" s="1"/>
  <c r="O195" i="12"/>
  <c r="O195" i="14" s="1"/>
  <c r="O149" i="12"/>
  <c r="O149" i="14" s="1"/>
  <c r="O185" i="12"/>
  <c r="O185" i="14" s="1"/>
  <c r="F15" i="19" s="1"/>
  <c r="O48" i="12"/>
  <c r="O150" i="12"/>
  <c r="O150" i="14" s="1"/>
  <c r="O146" i="12"/>
  <c r="O146" i="14" s="1"/>
  <c r="O165" i="12"/>
  <c r="O165" i="14" s="1"/>
  <c r="F14" i="19" s="1"/>
  <c r="P27" i="12"/>
  <c r="O28" i="12"/>
  <c r="O221" i="12"/>
  <c r="S8" i="12"/>
  <c r="H5" i="22" s="1"/>
  <c r="I5" i="22" s="1"/>
  <c r="Q197" i="12"/>
  <c r="Q197" i="14" s="1"/>
  <c r="Q188" i="12"/>
  <c r="Q188" i="14" s="1"/>
  <c r="Q189" i="12"/>
  <c r="Q189" i="14" s="1"/>
  <c r="Q177" i="12"/>
  <c r="Q177" i="14" s="1"/>
  <c r="Q168" i="12"/>
  <c r="Q168" i="14" s="1"/>
  <c r="Q159" i="12"/>
  <c r="Q159" i="14" s="1"/>
  <c r="Q182" i="12"/>
  <c r="Q182" i="14" s="1"/>
  <c r="Q164" i="12"/>
  <c r="Q164" i="14" s="1"/>
  <c r="Q196" i="12"/>
  <c r="Q196" i="14" s="1"/>
  <c r="Q187" i="12"/>
  <c r="Q187" i="14" s="1"/>
  <c r="Q162" i="12"/>
  <c r="Q162" i="14" s="1"/>
  <c r="Q158" i="12"/>
  <c r="Q158" i="14" s="1"/>
  <c r="Q199" i="12"/>
  <c r="Q199" i="14" s="1"/>
  <c r="Q190" i="12"/>
  <c r="Q190" i="14" s="1"/>
  <c r="Q193" i="12"/>
  <c r="Q193" i="14" s="1"/>
  <c r="Q179" i="12"/>
  <c r="Q179" i="14" s="1"/>
  <c r="Q170" i="12"/>
  <c r="Q170" i="14" s="1"/>
  <c r="Q161" i="12"/>
  <c r="Q161" i="14" s="1"/>
  <c r="Q191" i="12"/>
  <c r="Q191" i="14" s="1"/>
  <c r="Q169" i="12"/>
  <c r="Q169" i="14" s="1"/>
  <c r="Q12" i="12"/>
  <c r="Q204" i="12"/>
  <c r="Q204" i="14" s="1"/>
  <c r="Q180" i="12"/>
  <c r="Q180" i="14" s="1"/>
  <c r="Q202" i="12"/>
  <c r="Q202" i="14" s="1"/>
  <c r="Q184" i="12"/>
  <c r="Q184" i="14" s="1"/>
  <c r="Q11" i="12"/>
  <c r="Q11" i="14" s="1"/>
  <c r="Q167" i="12"/>
  <c r="Q167" i="14" s="1"/>
  <c r="Q203" i="12"/>
  <c r="Q203" i="14" s="1"/>
  <c r="Q194" i="12"/>
  <c r="Q194" i="14" s="1"/>
  <c r="Q186" i="12"/>
  <c r="Q186" i="14" s="1"/>
  <c r="Q181" i="12"/>
  <c r="Q181" i="14" s="1"/>
  <c r="Q172" i="12"/>
  <c r="Q172" i="14" s="1"/>
  <c r="Q163" i="12"/>
  <c r="Q163" i="14" s="1"/>
  <c r="Q173" i="12"/>
  <c r="Q173" i="14" s="1"/>
  <c r="Q156" i="12"/>
  <c r="Q156" i="14" s="1"/>
  <c r="Q198" i="12"/>
  <c r="Q198" i="14" s="1"/>
  <c r="Q200" i="12"/>
  <c r="Q200" i="14" s="1"/>
  <c r="Q176" i="12"/>
  <c r="Q176" i="14" s="1"/>
  <c r="Q201" i="12"/>
  <c r="Q201" i="14" s="1"/>
  <c r="Q192" i="12"/>
  <c r="Q192" i="14" s="1"/>
  <c r="Q183" i="12"/>
  <c r="Q183" i="14" s="1"/>
  <c r="Q174" i="12"/>
  <c r="Q174" i="14" s="1"/>
  <c r="Q166" i="12"/>
  <c r="Q166" i="14" s="1"/>
  <c r="Q157" i="12"/>
  <c r="Q157" i="14" s="1"/>
  <c r="Q178" i="12"/>
  <c r="Q178" i="14" s="1"/>
  <c r="Q160" i="12"/>
  <c r="Q160" i="14" s="1"/>
  <c r="Q171" i="12"/>
  <c r="Q171" i="14" s="1"/>
  <c r="O26" i="14"/>
  <c r="P26" i="14" s="1"/>
  <c r="O153" i="12"/>
  <c r="O153" i="14" s="1"/>
  <c r="O154" i="12"/>
  <c r="O154" i="14" s="1"/>
  <c r="O206" i="12"/>
  <c r="O206" i="14" s="1"/>
  <c r="O209" i="12"/>
  <c r="P49" i="12"/>
  <c r="O152" i="12"/>
  <c r="O152" i="14" s="1"/>
  <c r="O207" i="12"/>
  <c r="O207" i="14" s="1"/>
  <c r="O208" i="12"/>
  <c r="O208" i="14" s="1"/>
  <c r="M205" i="12"/>
  <c r="M205" i="14" s="1"/>
  <c r="M319" i="14" s="1"/>
  <c r="Q56" i="14"/>
  <c r="E91" i="14"/>
  <c r="E12" i="14"/>
  <c r="E129" i="14"/>
  <c r="E65" i="14"/>
  <c r="E41" i="14"/>
  <c r="E62" i="14"/>
  <c r="E54" i="14"/>
  <c r="E66" i="14"/>
  <c r="E98" i="14"/>
  <c r="E80" i="14"/>
  <c r="E123" i="14"/>
  <c r="E51" i="14"/>
  <c r="E53" i="14"/>
  <c r="E60" i="14"/>
  <c r="E92" i="14"/>
  <c r="E57" i="14"/>
  <c r="E52" i="14"/>
  <c r="E64" i="14"/>
  <c r="E13" i="14"/>
  <c r="E11" i="14"/>
  <c r="S56" i="14"/>
  <c r="Q126" i="14"/>
  <c r="R126" i="14" s="1"/>
  <c r="K25" i="14"/>
  <c r="K64" i="14"/>
  <c r="M64" i="14"/>
  <c r="Q135" i="14"/>
  <c r="R135" i="14" s="1"/>
  <c r="S97" i="14"/>
  <c r="K111" i="14"/>
  <c r="L111" i="14" s="1"/>
  <c r="M126" i="14"/>
  <c r="N126" i="14" s="1"/>
  <c r="K90" i="14"/>
  <c r="L90" i="14" s="1"/>
  <c r="L99" i="14"/>
  <c r="M90" i="14"/>
  <c r="N90" i="14" s="1"/>
  <c r="S135" i="14"/>
  <c r="T135" i="14" s="1"/>
  <c r="O56" i="14"/>
  <c r="O82" i="14"/>
  <c r="Q64" i="14"/>
  <c r="M111" i="14"/>
  <c r="N111" i="14" s="1"/>
  <c r="K126" i="14"/>
  <c r="L126" i="14" s="1"/>
  <c r="S111" i="14"/>
  <c r="T111" i="14" s="1"/>
  <c r="T99" i="14"/>
  <c r="M25" i="14"/>
  <c r="N25" i="14" s="1"/>
  <c r="S90" i="14"/>
  <c r="T90" i="14" s="1"/>
  <c r="O135" i="14"/>
  <c r="P135" i="14" s="1"/>
  <c r="M97" i="14"/>
  <c r="Q97" i="14"/>
  <c r="O22" i="14"/>
  <c r="K97" i="14"/>
  <c r="M48" i="14"/>
  <c r="M51" i="14" s="1"/>
  <c r="Q22" i="14"/>
  <c r="O126" i="14"/>
  <c r="P126" i="14" s="1"/>
  <c r="O97" i="14"/>
  <c r="K40" i="14"/>
  <c r="L40" i="14" s="1"/>
  <c r="Q121" i="14"/>
  <c r="M40" i="14"/>
  <c r="N40" i="14" s="1"/>
  <c r="O40" i="14"/>
  <c r="P40" i="14" s="1"/>
  <c r="S82" i="14"/>
  <c r="S40" i="14"/>
  <c r="T40" i="14" s="1"/>
  <c r="M22" i="14"/>
  <c r="O111" i="14"/>
  <c r="P111" i="14" s="1"/>
  <c r="Q111" i="14"/>
  <c r="R111" i="14" s="1"/>
  <c r="S121" i="14"/>
  <c r="G11" i="12"/>
  <c r="G11" i="20" s="1"/>
  <c r="P32" i="14"/>
  <c r="S126" i="14"/>
  <c r="T126" i="14" s="1"/>
  <c r="N32" i="14"/>
  <c r="S64" i="14"/>
  <c r="O121" i="14"/>
  <c r="K135" i="14"/>
  <c r="L135" i="14" s="1"/>
  <c r="K22" i="14"/>
  <c r="Q82" i="14"/>
  <c r="O90" i="14"/>
  <c r="P90" i="14" s="1"/>
  <c r="K48" i="14"/>
  <c r="O64" i="14"/>
  <c r="M121" i="14"/>
  <c r="Q90" i="14"/>
  <c r="R90" i="14" s="1"/>
  <c r="Q40" i="14"/>
  <c r="R40" i="14" s="1"/>
  <c r="H46" i="14"/>
  <c r="H45" i="14"/>
  <c r="H43" i="14"/>
  <c r="M135" i="14"/>
  <c r="N135" i="14" s="1"/>
  <c r="S22" i="14"/>
  <c r="K121" i="14"/>
  <c r="O11" i="14"/>
  <c r="M11" i="14"/>
  <c r="K11" i="14"/>
  <c r="E22" i="14"/>
  <c r="E126" i="14"/>
  <c r="E122" i="14"/>
  <c r="E56" i="14"/>
  <c r="E97" i="14"/>
  <c r="G207" i="12"/>
  <c r="G207" i="20" s="1"/>
  <c r="G208" i="12"/>
  <c r="G208" i="20" s="1"/>
  <c r="G206" i="12"/>
  <c r="G206" i="20" s="1"/>
  <c r="G31" i="12"/>
  <c r="I40" i="11"/>
  <c r="H40" i="11"/>
  <c r="H41" i="11" s="1"/>
  <c r="E29" i="11"/>
  <c r="E37" i="11"/>
  <c r="J40" i="11" l="1"/>
  <c r="N34" i="11"/>
  <c r="N27" i="11"/>
  <c r="I31" i="11"/>
  <c r="N25" i="11"/>
  <c r="H31" i="11"/>
  <c r="H32" i="11" s="1"/>
  <c r="J26" i="11"/>
  <c r="J31" i="11" s="1"/>
  <c r="M65" i="12"/>
  <c r="K65" i="14"/>
  <c r="K65" i="20"/>
  <c r="K257" i="20" s="1"/>
  <c r="I65" i="14"/>
  <c r="I65" i="20"/>
  <c r="J8" i="21"/>
  <c r="L8" i="21" s="1"/>
  <c r="O6" i="21"/>
  <c r="O8" i="21"/>
  <c r="R8" i="21"/>
  <c r="K261" i="12"/>
  <c r="M233" i="12"/>
  <c r="M260" i="12"/>
  <c r="I8" i="21"/>
  <c r="I8" i="22"/>
  <c r="J5" i="22"/>
  <c r="M237" i="12"/>
  <c r="M259" i="12"/>
  <c r="M254" i="12"/>
  <c r="M232" i="12"/>
  <c r="I41" i="11"/>
  <c r="O221" i="14"/>
  <c r="O299" i="14" s="1"/>
  <c r="O299" i="12"/>
  <c r="O225" i="14"/>
  <c r="O309" i="14" s="1"/>
  <c r="O309" i="12"/>
  <c r="O217" i="14"/>
  <c r="O285" i="14" s="1"/>
  <c r="O285" i="12"/>
  <c r="K311" i="14"/>
  <c r="K310" i="14"/>
  <c r="K256" i="12"/>
  <c r="M252" i="12"/>
  <c r="M264" i="12"/>
  <c r="M251" i="12"/>
  <c r="M263" i="12"/>
  <c r="M250" i="12"/>
  <c r="M235" i="12"/>
  <c r="M255" i="12"/>
  <c r="M257" i="12"/>
  <c r="M253" i="12"/>
  <c r="M258" i="12"/>
  <c r="K236" i="12"/>
  <c r="K238" i="12" s="1"/>
  <c r="I300" i="14"/>
  <c r="L49" i="14"/>
  <c r="E12" i="18"/>
  <c r="M145" i="14"/>
  <c r="E12" i="19" s="1"/>
  <c r="L145" i="14"/>
  <c r="I276" i="14"/>
  <c r="I277" i="14" s="1"/>
  <c r="N228" i="14"/>
  <c r="N224" i="14"/>
  <c r="N220" i="14"/>
  <c r="N216" i="14"/>
  <c r="N212" i="14"/>
  <c r="N208" i="14"/>
  <c r="N204" i="14"/>
  <c r="N200" i="14"/>
  <c r="N196" i="14"/>
  <c r="N192" i="14"/>
  <c r="N188" i="14"/>
  <c r="N184" i="14"/>
  <c r="N180" i="14"/>
  <c r="N176" i="14"/>
  <c r="N172" i="14"/>
  <c r="N168" i="14"/>
  <c r="N164" i="14"/>
  <c r="N160" i="14"/>
  <c r="N156" i="14"/>
  <c r="N152" i="14"/>
  <c r="N148" i="14"/>
  <c r="N225" i="14"/>
  <c r="N219" i="14"/>
  <c r="N214" i="14"/>
  <c r="N209" i="14"/>
  <c r="N203" i="14"/>
  <c r="N198" i="14"/>
  <c r="N193" i="14"/>
  <c r="N187" i="14"/>
  <c r="N182" i="14"/>
  <c r="N177" i="14"/>
  <c r="N171" i="14"/>
  <c r="N166" i="14"/>
  <c r="N161" i="14"/>
  <c r="N155" i="14"/>
  <c r="N150" i="14"/>
  <c r="N227" i="14"/>
  <c r="N221" i="14"/>
  <c r="N213" i="14"/>
  <c r="N206" i="14"/>
  <c r="N199" i="14"/>
  <c r="N191" i="14"/>
  <c r="N185" i="14"/>
  <c r="N178" i="14"/>
  <c r="N170" i="14"/>
  <c r="N163" i="14"/>
  <c r="N157" i="14"/>
  <c r="N149" i="14"/>
  <c r="N218" i="14"/>
  <c r="N210" i="14"/>
  <c r="N201" i="14"/>
  <c r="N190" i="14"/>
  <c r="N181" i="14"/>
  <c r="N173" i="14"/>
  <c r="N162" i="14"/>
  <c r="N153" i="14"/>
  <c r="N226" i="14"/>
  <c r="N217" i="14"/>
  <c r="N207" i="14"/>
  <c r="N197" i="14"/>
  <c r="N189" i="14"/>
  <c r="N179" i="14"/>
  <c r="N169" i="14"/>
  <c r="N159" i="14"/>
  <c r="N151" i="14"/>
  <c r="N223" i="14"/>
  <c r="N215" i="14"/>
  <c r="N205" i="14"/>
  <c r="N195" i="14"/>
  <c r="N186" i="14"/>
  <c r="N175" i="14"/>
  <c r="N167" i="14"/>
  <c r="N158" i="14"/>
  <c r="N147" i="14"/>
  <c r="N211" i="14"/>
  <c r="N174" i="14"/>
  <c r="N202" i="14"/>
  <c r="N165" i="14"/>
  <c r="N194" i="14"/>
  <c r="N154" i="14"/>
  <c r="N146" i="14"/>
  <c r="N222" i="14"/>
  <c r="N183" i="14"/>
  <c r="O231" i="12"/>
  <c r="O209" i="14"/>
  <c r="S278" i="20"/>
  <c r="G27" i="18"/>
  <c r="F40" i="18"/>
  <c r="S122" i="20"/>
  <c r="S263" i="20" s="1"/>
  <c r="I122" i="20"/>
  <c r="I271" i="20"/>
  <c r="I277" i="20" s="1"/>
  <c r="S205" i="20"/>
  <c r="S319" i="20" s="1"/>
  <c r="S145" i="20"/>
  <c r="Q225" i="12"/>
  <c r="Q217" i="12"/>
  <c r="K12" i="14"/>
  <c r="K13" i="14" s="1"/>
  <c r="K232" i="14" s="1"/>
  <c r="O12" i="14"/>
  <c r="O13" i="14" s="1"/>
  <c r="S261" i="20"/>
  <c r="S257" i="20"/>
  <c r="S253" i="20"/>
  <c r="S252" i="20"/>
  <c r="S235" i="20"/>
  <c r="S251" i="20"/>
  <c r="S258" i="20"/>
  <c r="S254" i="20"/>
  <c r="S264" i="20"/>
  <c r="S255" i="20"/>
  <c r="S259" i="20"/>
  <c r="M12" i="14"/>
  <c r="M13" i="14" s="1"/>
  <c r="O122" i="20"/>
  <c r="O263" i="20" s="1"/>
  <c r="M122" i="20"/>
  <c r="M263" i="20" s="1"/>
  <c r="O270" i="12"/>
  <c r="M275" i="12"/>
  <c r="M276" i="12"/>
  <c r="M277" i="12"/>
  <c r="M271" i="12"/>
  <c r="I122" i="14"/>
  <c r="J111" i="14"/>
  <c r="M319" i="12"/>
  <c r="S215" i="12"/>
  <c r="S215" i="14" s="1"/>
  <c r="S227" i="12"/>
  <c r="S227" i="14" s="1"/>
  <c r="S26" i="12"/>
  <c r="S26" i="20" s="1"/>
  <c r="S226" i="12"/>
  <c r="S226" i="14" s="1"/>
  <c r="S224" i="12"/>
  <c r="S224" i="14" s="1"/>
  <c r="S228" i="12"/>
  <c r="S228" i="14" s="1"/>
  <c r="S219" i="12"/>
  <c r="S219" i="14" s="1"/>
  <c r="S211" i="12"/>
  <c r="S211" i="14" s="1"/>
  <c r="S43" i="12"/>
  <c r="S43" i="20" s="1"/>
  <c r="S41" i="12"/>
  <c r="S41" i="20" s="1"/>
  <c r="S233" i="20" s="1"/>
  <c r="S50" i="12"/>
  <c r="S50" i="20" s="1"/>
  <c r="S24" i="12"/>
  <c r="S24" i="20" s="1"/>
  <c r="S218" i="12"/>
  <c r="S218" i="14" s="1"/>
  <c r="S216" i="12"/>
  <c r="S216" i="14" s="1"/>
  <c r="S222" i="12"/>
  <c r="S222" i="14" s="1"/>
  <c r="S220" i="12"/>
  <c r="S220" i="14" s="1"/>
  <c r="S49" i="12"/>
  <c r="S49" i="20" s="1"/>
  <c r="S276" i="20" s="1"/>
  <c r="S210" i="12"/>
  <c r="S210" i="14" s="1"/>
  <c r="S223" i="12"/>
  <c r="S223" i="14" s="1"/>
  <c r="S214" i="12"/>
  <c r="S214" i="14" s="1"/>
  <c r="S212" i="12"/>
  <c r="S212" i="14" s="1"/>
  <c r="S27" i="12"/>
  <c r="S27" i="20" s="1"/>
  <c r="S23" i="12"/>
  <c r="S23" i="20" s="1"/>
  <c r="Q278" i="20"/>
  <c r="K276" i="20"/>
  <c r="K261" i="14"/>
  <c r="K264" i="14"/>
  <c r="K259" i="14"/>
  <c r="O237" i="20"/>
  <c r="O261" i="20"/>
  <c r="O264" i="20"/>
  <c r="O259" i="20"/>
  <c r="O276" i="20"/>
  <c r="O278" i="20"/>
  <c r="K237" i="20"/>
  <c r="K264" i="20"/>
  <c r="K261" i="20"/>
  <c r="Q259" i="20"/>
  <c r="Q264" i="20"/>
  <c r="Q261" i="20"/>
  <c r="Q254" i="20"/>
  <c r="M261" i="20"/>
  <c r="M264" i="20"/>
  <c r="M276" i="20"/>
  <c r="Q233" i="20"/>
  <c r="Q237" i="20"/>
  <c r="Q205" i="20"/>
  <c r="R228" i="20" s="1"/>
  <c r="Q155" i="12"/>
  <c r="Q155" i="14" s="1"/>
  <c r="G13" i="19" s="1"/>
  <c r="P151" i="12"/>
  <c r="P147" i="12"/>
  <c r="P203" i="12"/>
  <c r="P199" i="12"/>
  <c r="P195" i="12"/>
  <c r="P191" i="12"/>
  <c r="P187" i="12"/>
  <c r="P183" i="12"/>
  <c r="P179" i="12"/>
  <c r="P175" i="12"/>
  <c r="P171" i="12"/>
  <c r="P167" i="12"/>
  <c r="P163" i="12"/>
  <c r="P159" i="12"/>
  <c r="F13" i="18"/>
  <c r="P153" i="12"/>
  <c r="P149" i="12"/>
  <c r="P201" i="12"/>
  <c r="P197" i="12"/>
  <c r="P193" i="12"/>
  <c r="P189" i="12"/>
  <c r="P185" i="12"/>
  <c r="P181" i="12"/>
  <c r="P177" i="12"/>
  <c r="P173" i="12"/>
  <c r="P169" i="12"/>
  <c r="P165" i="12"/>
  <c r="P161" i="12"/>
  <c r="P157" i="12"/>
  <c r="P150" i="12"/>
  <c r="P202" i="12"/>
  <c r="P194" i="12"/>
  <c r="P186" i="12"/>
  <c r="P178" i="12"/>
  <c r="P170" i="12"/>
  <c r="P162" i="12"/>
  <c r="P148" i="12"/>
  <c r="P200" i="12"/>
  <c r="P192" i="12"/>
  <c r="P184" i="12"/>
  <c r="P176" i="12"/>
  <c r="P168" i="12"/>
  <c r="P160" i="12"/>
  <c r="P146" i="12"/>
  <c r="P198" i="12"/>
  <c r="P190" i="12"/>
  <c r="P182" i="12"/>
  <c r="P174" i="12"/>
  <c r="P166" i="12"/>
  <c r="P158" i="12"/>
  <c r="P154" i="12"/>
  <c r="P152" i="12"/>
  <c r="P204" i="12"/>
  <c r="P196" i="12"/>
  <c r="P188" i="12"/>
  <c r="P180" i="12"/>
  <c r="P172" i="12"/>
  <c r="P164" i="12"/>
  <c r="P156" i="12"/>
  <c r="O51" i="14"/>
  <c r="Q145" i="20"/>
  <c r="M250" i="20"/>
  <c r="K205" i="20"/>
  <c r="L173" i="20" s="1"/>
  <c r="O145" i="20"/>
  <c r="K271" i="20"/>
  <c r="Q276" i="20"/>
  <c r="O205" i="20"/>
  <c r="K122" i="20"/>
  <c r="K263" i="20" s="1"/>
  <c r="K145" i="20"/>
  <c r="M145" i="20"/>
  <c r="M205" i="20"/>
  <c r="N151" i="20" s="1"/>
  <c r="Q122" i="20"/>
  <c r="Q263" i="20" s="1"/>
  <c r="Q251" i="20"/>
  <c r="Q253" i="20"/>
  <c r="Q257" i="20"/>
  <c r="Q235" i="20"/>
  <c r="Q255" i="20"/>
  <c r="Q258" i="20"/>
  <c r="Q252" i="20"/>
  <c r="O257" i="20"/>
  <c r="O251" i="20"/>
  <c r="O255" i="20"/>
  <c r="O254" i="20"/>
  <c r="O253" i="20"/>
  <c r="O252" i="20"/>
  <c r="O258" i="20"/>
  <c r="O235" i="20"/>
  <c r="K235" i="20"/>
  <c r="K251" i="20"/>
  <c r="K258" i="20"/>
  <c r="K254" i="20"/>
  <c r="K253" i="20"/>
  <c r="K252" i="20"/>
  <c r="K233" i="20"/>
  <c r="K250" i="20"/>
  <c r="M235" i="20"/>
  <c r="M251" i="20"/>
  <c r="M252" i="20"/>
  <c r="M254" i="20"/>
  <c r="M253" i="20"/>
  <c r="M258" i="20"/>
  <c r="M237" i="20"/>
  <c r="M233" i="20"/>
  <c r="O233" i="20"/>
  <c r="O28" i="14"/>
  <c r="P28" i="14" s="1"/>
  <c r="Q12" i="20"/>
  <c r="K257" i="14"/>
  <c r="K252" i="14"/>
  <c r="K235" i="14"/>
  <c r="K251" i="14"/>
  <c r="K255" i="14"/>
  <c r="K237" i="14"/>
  <c r="K253" i="14"/>
  <c r="K233" i="14"/>
  <c r="K254" i="14"/>
  <c r="K258" i="14"/>
  <c r="K250" i="14"/>
  <c r="M276" i="14"/>
  <c r="M271" i="14"/>
  <c r="M275" i="14" s="1"/>
  <c r="N49" i="20"/>
  <c r="M271" i="20"/>
  <c r="F31" i="12"/>
  <c r="F31" i="14" s="1"/>
  <c r="G31" i="20"/>
  <c r="Q11" i="20"/>
  <c r="O11" i="20"/>
  <c r="K11" i="20"/>
  <c r="M11" i="20"/>
  <c r="K276" i="14"/>
  <c r="K271" i="14"/>
  <c r="Q195" i="12"/>
  <c r="Q195" i="14" s="1"/>
  <c r="Q221" i="12"/>
  <c r="Q299" i="12" s="1"/>
  <c r="R50" i="12"/>
  <c r="R50" i="20"/>
  <c r="Q50" i="14"/>
  <c r="R50" i="14" s="1"/>
  <c r="Q152" i="12"/>
  <c r="Q152" i="14" s="1"/>
  <c r="Q48" i="12"/>
  <c r="Q43" i="14"/>
  <c r="Q48" i="14" s="1"/>
  <c r="Q206" i="12"/>
  <c r="Q206" i="14" s="1"/>
  <c r="Q209" i="12"/>
  <c r="O29" i="12"/>
  <c r="F15" i="18"/>
  <c r="Q150" i="12"/>
  <c r="Q150" i="14" s="1"/>
  <c r="Q165" i="12"/>
  <c r="Q165" i="14" s="1"/>
  <c r="G14" i="19" s="1"/>
  <c r="Q25" i="12"/>
  <c r="R25" i="12" s="1"/>
  <c r="R24" i="12"/>
  <c r="Q24" i="14"/>
  <c r="R26" i="12"/>
  <c r="Q26" i="14"/>
  <c r="R26" i="14" s="1"/>
  <c r="Q153" i="12"/>
  <c r="Q153" i="14" s="1"/>
  <c r="Q41" i="14"/>
  <c r="Q213" i="12"/>
  <c r="Q213" i="14" s="1"/>
  <c r="Q270" i="14" s="1"/>
  <c r="Q208" i="12"/>
  <c r="Q208" i="14" s="1"/>
  <c r="R49" i="12"/>
  <c r="Q49" i="14"/>
  <c r="R49" i="14" s="1"/>
  <c r="Q154" i="12"/>
  <c r="Q154" i="14" s="1"/>
  <c r="Q149" i="12"/>
  <c r="Q149" i="14" s="1"/>
  <c r="Q207" i="12"/>
  <c r="Q207" i="14" s="1"/>
  <c r="O28" i="20"/>
  <c r="F14" i="18"/>
  <c r="O51" i="12"/>
  <c r="P48" i="12"/>
  <c r="R27" i="12"/>
  <c r="Q28" i="12"/>
  <c r="Q27" i="14"/>
  <c r="Q148" i="12"/>
  <c r="Q148" i="14" s="1"/>
  <c r="Q12" i="14"/>
  <c r="Q13" i="14" s="1"/>
  <c r="O25" i="14"/>
  <c r="P25" i="14" s="1"/>
  <c r="Q147" i="12"/>
  <c r="Q147" i="14" s="1"/>
  <c r="Q175" i="12"/>
  <c r="Q175" i="14" s="1"/>
  <c r="Q185" i="12"/>
  <c r="Q185" i="14" s="1"/>
  <c r="G15" i="19" s="1"/>
  <c r="Q13" i="12"/>
  <c r="R23" i="12"/>
  <c r="Q23" i="14"/>
  <c r="R23" i="14" s="1"/>
  <c r="O205" i="12"/>
  <c r="O205" i="14" s="1"/>
  <c r="O319" i="14" s="1"/>
  <c r="Q146" i="12"/>
  <c r="Q146" i="14" s="1"/>
  <c r="Q151" i="12"/>
  <c r="Q151" i="14" s="1"/>
  <c r="S204" i="12"/>
  <c r="S204" i="14" s="1"/>
  <c r="S196" i="12"/>
  <c r="S196" i="14" s="1"/>
  <c r="S187" i="12"/>
  <c r="S187" i="14" s="1"/>
  <c r="S197" i="12"/>
  <c r="S197" i="14" s="1"/>
  <c r="S174" i="12"/>
  <c r="S174" i="14" s="1"/>
  <c r="S166" i="12"/>
  <c r="S166" i="14" s="1"/>
  <c r="S157" i="12"/>
  <c r="S157" i="14" s="1"/>
  <c r="S190" i="12"/>
  <c r="S190" i="14" s="1"/>
  <c r="S180" i="12"/>
  <c r="S180" i="14" s="1"/>
  <c r="S162" i="12"/>
  <c r="S162" i="14" s="1"/>
  <c r="S178" i="12"/>
  <c r="S178" i="14" s="1"/>
  <c r="S11" i="12"/>
  <c r="S11" i="20" s="1"/>
  <c r="S198" i="12"/>
  <c r="S198" i="14" s="1"/>
  <c r="S189" i="12"/>
  <c r="S189" i="14" s="1"/>
  <c r="S201" i="12"/>
  <c r="S201" i="14" s="1"/>
  <c r="S183" i="12"/>
  <c r="S183" i="14" s="1"/>
  <c r="S177" i="12"/>
  <c r="S177" i="14" s="1"/>
  <c r="S168" i="12"/>
  <c r="S168" i="14" s="1"/>
  <c r="S159" i="12"/>
  <c r="S159" i="14" s="1"/>
  <c r="S199" i="12"/>
  <c r="S199" i="14" s="1"/>
  <c r="S167" i="12"/>
  <c r="S167" i="14" s="1"/>
  <c r="S156" i="12"/>
  <c r="S156" i="14" s="1"/>
  <c r="S203" i="12"/>
  <c r="S203" i="14" s="1"/>
  <c r="S169" i="12"/>
  <c r="S169" i="14" s="1"/>
  <c r="S200" i="12"/>
  <c r="S200" i="14" s="1"/>
  <c r="S182" i="12"/>
  <c r="S182" i="14" s="1"/>
  <c r="S172" i="12"/>
  <c r="S172" i="14" s="1"/>
  <c r="S158" i="12"/>
  <c r="S158" i="14" s="1"/>
  <c r="S173" i="12"/>
  <c r="S173" i="14" s="1"/>
  <c r="S193" i="12"/>
  <c r="S193" i="14" s="1"/>
  <c r="S170" i="12"/>
  <c r="S170" i="14" s="1"/>
  <c r="S194" i="12"/>
  <c r="S194" i="14" s="1"/>
  <c r="S164" i="12"/>
  <c r="S164" i="14" s="1"/>
  <c r="S186" i="12"/>
  <c r="S186" i="14" s="1"/>
  <c r="S191" i="12"/>
  <c r="S191" i="14" s="1"/>
  <c r="S192" i="12"/>
  <c r="S192" i="14" s="1"/>
  <c r="S181" i="12"/>
  <c r="S181" i="14" s="1"/>
  <c r="S163" i="12"/>
  <c r="S163" i="14" s="1"/>
  <c r="S176" i="12"/>
  <c r="S176" i="14" s="1"/>
  <c r="S12" i="12"/>
  <c r="S12" i="20" s="1"/>
  <c r="S202" i="12"/>
  <c r="S202" i="14" s="1"/>
  <c r="S184" i="12"/>
  <c r="S184" i="14" s="1"/>
  <c r="S188" i="12"/>
  <c r="S188" i="14" s="1"/>
  <c r="S179" i="12"/>
  <c r="S179" i="14" s="1"/>
  <c r="S161" i="12"/>
  <c r="S161" i="14" s="1"/>
  <c r="S171" i="12"/>
  <c r="S171" i="14" s="1"/>
  <c r="S160" i="12"/>
  <c r="S160" i="14" s="1"/>
  <c r="O145" i="12"/>
  <c r="P145" i="12" s="1"/>
  <c r="O48" i="20"/>
  <c r="O250" i="20" s="1"/>
  <c r="O25" i="20"/>
  <c r="Q122" i="14"/>
  <c r="M122" i="14"/>
  <c r="J46" i="14"/>
  <c r="K51" i="14"/>
  <c r="K122" i="14"/>
  <c r="K263" i="14" s="1"/>
  <c r="S122" i="14"/>
  <c r="O122" i="14"/>
  <c r="G42" i="12"/>
  <c r="K40" i="11"/>
  <c r="M36" i="11"/>
  <c r="L40" i="11"/>
  <c r="E38" i="11"/>
  <c r="E30" i="11"/>
  <c r="E39" i="11" s="1"/>
  <c r="J41" i="11" l="1"/>
  <c r="K41" i="11" s="1"/>
  <c r="L41" i="11" s="1"/>
  <c r="K26" i="11"/>
  <c r="L26" i="11" s="1"/>
  <c r="I32" i="11"/>
  <c r="J32" i="11" s="1"/>
  <c r="K255" i="20"/>
  <c r="K256" i="20" s="1"/>
  <c r="K259" i="20"/>
  <c r="M65" i="14"/>
  <c r="M65" i="20"/>
  <c r="M257" i="20" s="1"/>
  <c r="L69" i="12"/>
  <c r="L57" i="12"/>
  <c r="L59" i="12"/>
  <c r="L58" i="12"/>
  <c r="L60" i="12"/>
  <c r="L34" i="12"/>
  <c r="L40" i="12"/>
  <c r="K262" i="12"/>
  <c r="M261" i="12"/>
  <c r="O233" i="12"/>
  <c r="O260" i="12"/>
  <c r="L23" i="12"/>
  <c r="K5" i="22"/>
  <c r="M236" i="12"/>
  <c r="M238" i="12" s="1"/>
  <c r="Q225" i="14"/>
  <c r="Q309" i="14" s="1"/>
  <c r="Q309" i="12"/>
  <c r="O276" i="14"/>
  <c r="O231" i="14"/>
  <c r="O237" i="14" s="1"/>
  <c r="Q217" i="14"/>
  <c r="Q285" i="14" s="1"/>
  <c r="Q285" i="12"/>
  <c r="M311" i="20"/>
  <c r="M310" i="20"/>
  <c r="K311" i="20"/>
  <c r="K310" i="20"/>
  <c r="Q310" i="20"/>
  <c r="Q311" i="20"/>
  <c r="O310" i="20"/>
  <c r="O311" i="20"/>
  <c r="I310" i="20"/>
  <c r="I311" i="20"/>
  <c r="S311" i="20"/>
  <c r="S310" i="20"/>
  <c r="M261" i="14"/>
  <c r="O258" i="12"/>
  <c r="O259" i="12"/>
  <c r="O251" i="12"/>
  <c r="O250" i="12"/>
  <c r="M256" i="12"/>
  <c r="O237" i="12"/>
  <c r="O235" i="12"/>
  <c r="O253" i="12"/>
  <c r="N145" i="14"/>
  <c r="O255" i="12"/>
  <c r="O257" i="12"/>
  <c r="L24" i="12"/>
  <c r="L25" i="12"/>
  <c r="M251" i="14"/>
  <c r="L12" i="12"/>
  <c r="L41" i="12"/>
  <c r="L11" i="12"/>
  <c r="L13" i="12"/>
  <c r="R43" i="12"/>
  <c r="M263" i="14"/>
  <c r="Q221" i="14"/>
  <c r="Q299" i="14" s="1"/>
  <c r="F12" i="18"/>
  <c r="O145" i="14"/>
  <c r="F12" i="19" s="1"/>
  <c r="M257" i="14"/>
  <c r="M253" i="14"/>
  <c r="M252" i="14"/>
  <c r="M254" i="14"/>
  <c r="M255" i="14"/>
  <c r="M259" i="14"/>
  <c r="M232" i="14"/>
  <c r="M258" i="14"/>
  <c r="M237" i="14"/>
  <c r="M264" i="14"/>
  <c r="M250" i="14"/>
  <c r="M233" i="14"/>
  <c r="M235" i="14"/>
  <c r="Q231" i="12"/>
  <c r="Q209" i="14"/>
  <c r="O254" i="12"/>
  <c r="P228" i="14"/>
  <c r="P224" i="14"/>
  <c r="P220" i="14"/>
  <c r="P216" i="14"/>
  <c r="P212" i="14"/>
  <c r="P208" i="14"/>
  <c r="P204" i="14"/>
  <c r="P200" i="14"/>
  <c r="P196" i="14"/>
  <c r="P192" i="14"/>
  <c r="P188" i="14"/>
  <c r="P184" i="14"/>
  <c r="P180" i="14"/>
  <c r="P176" i="14"/>
  <c r="P172" i="14"/>
  <c r="P168" i="14"/>
  <c r="P164" i="14"/>
  <c r="P160" i="14"/>
  <c r="P156" i="14"/>
  <c r="P152" i="14"/>
  <c r="P148" i="14"/>
  <c r="P226" i="14"/>
  <c r="P221" i="14"/>
  <c r="P215" i="14"/>
  <c r="P210" i="14"/>
  <c r="P205" i="14"/>
  <c r="P199" i="14"/>
  <c r="P194" i="14"/>
  <c r="P189" i="14"/>
  <c r="P183" i="14"/>
  <c r="P178" i="14"/>
  <c r="P173" i="14"/>
  <c r="P167" i="14"/>
  <c r="P162" i="14"/>
  <c r="P157" i="14"/>
  <c r="P151" i="14"/>
  <c r="P146" i="14"/>
  <c r="P222" i="14"/>
  <c r="P214" i="14"/>
  <c r="P207" i="14"/>
  <c r="P201" i="14"/>
  <c r="P193" i="14"/>
  <c r="P186" i="14"/>
  <c r="P179" i="14"/>
  <c r="P171" i="14"/>
  <c r="P165" i="14"/>
  <c r="P158" i="14"/>
  <c r="P150" i="14"/>
  <c r="P219" i="14"/>
  <c r="P211" i="14"/>
  <c r="P202" i="14"/>
  <c r="P191" i="14"/>
  <c r="P182" i="14"/>
  <c r="P174" i="14"/>
  <c r="P163" i="14"/>
  <c r="P154" i="14"/>
  <c r="P227" i="14"/>
  <c r="P218" i="14"/>
  <c r="P209" i="14"/>
  <c r="P198" i="14"/>
  <c r="P190" i="14"/>
  <c r="P181" i="14"/>
  <c r="P170" i="14"/>
  <c r="P161" i="14"/>
  <c r="P153" i="14"/>
  <c r="P225" i="14"/>
  <c r="P217" i="14"/>
  <c r="P206" i="14"/>
  <c r="P197" i="14"/>
  <c r="P187" i="14"/>
  <c r="P177" i="14"/>
  <c r="P169" i="14"/>
  <c r="P159" i="14"/>
  <c r="P149" i="14"/>
  <c r="P203" i="14"/>
  <c r="P166" i="14"/>
  <c r="P195" i="14"/>
  <c r="P155" i="14"/>
  <c r="P223" i="14"/>
  <c r="P185" i="14"/>
  <c r="P147" i="14"/>
  <c r="P213" i="14"/>
  <c r="P175" i="14"/>
  <c r="O264" i="12"/>
  <c r="O232" i="12"/>
  <c r="O252" i="12"/>
  <c r="O263" i="12"/>
  <c r="K277" i="14"/>
  <c r="T189" i="20"/>
  <c r="H27" i="18"/>
  <c r="G40" i="18"/>
  <c r="M277" i="14"/>
  <c r="T169" i="20"/>
  <c r="T201" i="20"/>
  <c r="S256" i="20"/>
  <c r="K275" i="14"/>
  <c r="O271" i="14"/>
  <c r="J91" i="14"/>
  <c r="S260" i="20"/>
  <c r="I275" i="20"/>
  <c r="R179" i="20"/>
  <c r="S217" i="12"/>
  <c r="R162" i="20"/>
  <c r="R209" i="20"/>
  <c r="R180" i="20"/>
  <c r="R189" i="20"/>
  <c r="R147" i="20"/>
  <c r="S28" i="20"/>
  <c r="S301" i="20" s="1"/>
  <c r="S25" i="20"/>
  <c r="S271" i="20" s="1"/>
  <c r="S275" i="20" s="1"/>
  <c r="S13" i="20"/>
  <c r="T45" i="20" s="1"/>
  <c r="K277" i="20"/>
  <c r="O260" i="20"/>
  <c r="O301" i="14"/>
  <c r="O319" i="12"/>
  <c r="R185" i="20"/>
  <c r="R191" i="20"/>
  <c r="R200" i="20"/>
  <c r="Q270" i="12"/>
  <c r="K236" i="14"/>
  <c r="K238" i="14" s="1"/>
  <c r="K249" i="14" s="1"/>
  <c r="K260" i="14"/>
  <c r="K256" i="14"/>
  <c r="R182" i="20"/>
  <c r="R160" i="20"/>
  <c r="S48" i="20"/>
  <c r="S237" i="20"/>
  <c r="O275" i="12"/>
  <c r="O276" i="12"/>
  <c r="O277" i="12"/>
  <c r="O271" i="12"/>
  <c r="R167" i="20"/>
  <c r="R194" i="20"/>
  <c r="R188" i="20"/>
  <c r="R223" i="20"/>
  <c r="R216" i="20"/>
  <c r="Q319" i="20"/>
  <c r="P145" i="20"/>
  <c r="R195" i="20"/>
  <c r="R166" i="20"/>
  <c r="R149" i="20"/>
  <c r="R157" i="20"/>
  <c r="R148" i="20"/>
  <c r="N179" i="20"/>
  <c r="R199" i="20"/>
  <c r="R204" i="20"/>
  <c r="R154" i="20"/>
  <c r="R207" i="20"/>
  <c r="R208" i="20"/>
  <c r="R186" i="20"/>
  <c r="R152" i="20"/>
  <c r="R165" i="20"/>
  <c r="R153" i="20"/>
  <c r="R145" i="20"/>
  <c r="R168" i="20"/>
  <c r="R203" i="20"/>
  <c r="R151" i="20"/>
  <c r="R146" i="20"/>
  <c r="R184" i="20"/>
  <c r="R193" i="20"/>
  <c r="R198" i="20"/>
  <c r="R177" i="20"/>
  <c r="R218" i="20"/>
  <c r="R175" i="20"/>
  <c r="R212" i="20"/>
  <c r="P197" i="20"/>
  <c r="N225" i="20"/>
  <c r="L191" i="20"/>
  <c r="T175" i="20"/>
  <c r="T223" i="20"/>
  <c r="T210" i="20"/>
  <c r="N205" i="20"/>
  <c r="L216" i="20"/>
  <c r="L172" i="20"/>
  <c r="N169" i="20"/>
  <c r="N227" i="20"/>
  <c r="N181" i="20"/>
  <c r="N207" i="20"/>
  <c r="N200" i="20"/>
  <c r="N216" i="20"/>
  <c r="L189" i="20"/>
  <c r="L159" i="20"/>
  <c r="L204" i="20"/>
  <c r="K319" i="20"/>
  <c r="L198" i="20"/>
  <c r="L214" i="20"/>
  <c r="L169" i="20"/>
  <c r="L174" i="20"/>
  <c r="L171" i="20"/>
  <c r="L180" i="20"/>
  <c r="L164" i="20"/>
  <c r="T182" i="20"/>
  <c r="T220" i="20"/>
  <c r="T190" i="20"/>
  <c r="T192" i="20"/>
  <c r="T209" i="20"/>
  <c r="T211" i="20"/>
  <c r="T204" i="20"/>
  <c r="T157" i="20"/>
  <c r="T225" i="20"/>
  <c r="T152" i="20"/>
  <c r="T149" i="20"/>
  <c r="T170" i="20"/>
  <c r="T188" i="20"/>
  <c r="T179" i="20"/>
  <c r="T178" i="20"/>
  <c r="L223" i="20"/>
  <c r="L192" i="20"/>
  <c r="L157" i="20"/>
  <c r="L176" i="20"/>
  <c r="L222" i="20"/>
  <c r="L193" i="20"/>
  <c r="L160" i="20"/>
  <c r="L210" i="20"/>
  <c r="L184" i="20"/>
  <c r="L206" i="20"/>
  <c r="L187" i="20"/>
  <c r="L162" i="20"/>
  <c r="L199" i="20"/>
  <c r="L200" i="20"/>
  <c r="N204" i="20"/>
  <c r="L175" i="20"/>
  <c r="L221" i="20"/>
  <c r="L227" i="20"/>
  <c r="L226" i="20"/>
  <c r="L181" i="20"/>
  <c r="L194" i="20"/>
  <c r="L154" i="20"/>
  <c r="L177" i="20"/>
  <c r="L224" i="20"/>
  <c r="L155" i="20"/>
  <c r="L185" i="20"/>
  <c r="L188" i="20"/>
  <c r="L167" i="20"/>
  <c r="L201" i="20"/>
  <c r="L197" i="20"/>
  <c r="L170" i="20"/>
  <c r="L183" i="20"/>
  <c r="L182" i="20"/>
  <c r="L207" i="20"/>
  <c r="L213" i="20"/>
  <c r="L152" i="20"/>
  <c r="L205" i="20"/>
  <c r="L217" i="20"/>
  <c r="L209" i="20"/>
  <c r="L186" i="20"/>
  <c r="L151" i="20"/>
  <c r="L156" i="20"/>
  <c r="L163" i="20"/>
  <c r="L158" i="20"/>
  <c r="L215" i="20"/>
  <c r="L212" i="20"/>
  <c r="L225" i="20"/>
  <c r="L208" i="20"/>
  <c r="L203" i="20"/>
  <c r="L179" i="20"/>
  <c r="P209" i="20"/>
  <c r="P173" i="20"/>
  <c r="P214" i="20"/>
  <c r="P217" i="20"/>
  <c r="P170" i="20"/>
  <c r="P150" i="20"/>
  <c r="P147" i="20"/>
  <c r="P152" i="20"/>
  <c r="P195" i="20"/>
  <c r="P223" i="20"/>
  <c r="P171" i="20"/>
  <c r="P174" i="20"/>
  <c r="P154" i="20"/>
  <c r="P208" i="20"/>
  <c r="P192" i="20"/>
  <c r="O319" i="20"/>
  <c r="P220" i="20"/>
  <c r="P219" i="20"/>
  <c r="P155" i="20"/>
  <c r="P191" i="20"/>
  <c r="P218" i="20"/>
  <c r="N158" i="20"/>
  <c r="N214" i="20"/>
  <c r="N210" i="20"/>
  <c r="N212" i="20"/>
  <c r="N162" i="20"/>
  <c r="N182" i="20"/>
  <c r="N217" i="20"/>
  <c r="N163" i="20"/>
  <c r="N168" i="20"/>
  <c r="N228" i="20"/>
  <c r="N167" i="20"/>
  <c r="R150" i="20"/>
  <c r="R215" i="20"/>
  <c r="R161" i="20"/>
  <c r="R214" i="20"/>
  <c r="R178" i="20"/>
  <c r="R222" i="20"/>
  <c r="R183" i="20"/>
  <c r="R226" i="20"/>
  <c r="R201" i="20"/>
  <c r="R196" i="20"/>
  <c r="R170" i="20"/>
  <c r="R163" i="20"/>
  <c r="R187" i="20"/>
  <c r="R224" i="20"/>
  <c r="R227" i="20"/>
  <c r="R211" i="20"/>
  <c r="R210" i="20"/>
  <c r="R213" i="20"/>
  <c r="R171" i="20"/>
  <c r="R155" i="20"/>
  <c r="R164" i="20"/>
  <c r="R197" i="20"/>
  <c r="R190" i="20"/>
  <c r="R173" i="20"/>
  <c r="R221" i="20"/>
  <c r="R156" i="20"/>
  <c r="R202" i="20"/>
  <c r="R192" i="20"/>
  <c r="R206" i="20"/>
  <c r="R159" i="20"/>
  <c r="R219" i="20"/>
  <c r="R176" i="20"/>
  <c r="R169" i="20"/>
  <c r="R181" i="20"/>
  <c r="R225" i="20"/>
  <c r="R220" i="20"/>
  <c r="R217" i="20"/>
  <c r="R172" i="20"/>
  <c r="R174" i="20"/>
  <c r="R205" i="20"/>
  <c r="R158" i="20"/>
  <c r="L219" i="20"/>
  <c r="L148" i="20"/>
  <c r="L153" i="20"/>
  <c r="L166" i="20"/>
  <c r="L165" i="20"/>
  <c r="L195" i="20"/>
  <c r="L196" i="20"/>
  <c r="L149" i="20"/>
  <c r="L146" i="20"/>
  <c r="L220" i="20"/>
  <c r="L190" i="20"/>
  <c r="L178" i="20"/>
  <c r="L202" i="20"/>
  <c r="L218" i="20"/>
  <c r="L161" i="20"/>
  <c r="L147" i="20"/>
  <c r="L168" i="20"/>
  <c r="L150" i="20"/>
  <c r="L211" i="20"/>
  <c r="L228" i="20"/>
  <c r="L145" i="20"/>
  <c r="Q256" i="20"/>
  <c r="R154" i="12"/>
  <c r="R150" i="12"/>
  <c r="R146" i="12"/>
  <c r="R202" i="12"/>
  <c r="R198" i="12"/>
  <c r="R194" i="12"/>
  <c r="R190" i="12"/>
  <c r="R186" i="12"/>
  <c r="R182" i="12"/>
  <c r="R178" i="12"/>
  <c r="R174" i="12"/>
  <c r="R170" i="12"/>
  <c r="R166" i="12"/>
  <c r="R162" i="12"/>
  <c r="R158" i="12"/>
  <c r="G13" i="18"/>
  <c r="R152" i="12"/>
  <c r="R148" i="12"/>
  <c r="R204" i="12"/>
  <c r="R200" i="12"/>
  <c r="R196" i="12"/>
  <c r="R192" i="12"/>
  <c r="R188" i="12"/>
  <c r="R184" i="12"/>
  <c r="R180" i="12"/>
  <c r="R176" i="12"/>
  <c r="R172" i="12"/>
  <c r="R168" i="12"/>
  <c r="R164" i="12"/>
  <c r="R160" i="12"/>
  <c r="R156" i="12"/>
  <c r="R153" i="12"/>
  <c r="R197" i="12"/>
  <c r="R189" i="12"/>
  <c r="R181" i="12"/>
  <c r="R173" i="12"/>
  <c r="R165" i="12"/>
  <c r="R157" i="12"/>
  <c r="R151" i="12"/>
  <c r="R203" i="12"/>
  <c r="R195" i="12"/>
  <c r="R187" i="12"/>
  <c r="R179" i="12"/>
  <c r="R171" i="12"/>
  <c r="R163" i="12"/>
  <c r="R149" i="12"/>
  <c r="R201" i="12"/>
  <c r="R193" i="12"/>
  <c r="R185" i="12"/>
  <c r="R177" i="12"/>
  <c r="R169" i="12"/>
  <c r="R161" i="12"/>
  <c r="R147" i="12"/>
  <c r="R199" i="12"/>
  <c r="R191" i="12"/>
  <c r="R183" i="12"/>
  <c r="R175" i="12"/>
  <c r="R167" i="12"/>
  <c r="R159" i="12"/>
  <c r="S155" i="12"/>
  <c r="S155" i="14" s="1"/>
  <c r="H13" i="19" s="1"/>
  <c r="O256" i="20"/>
  <c r="K260" i="20"/>
  <c r="S213" i="12"/>
  <c r="S213" i="14" s="1"/>
  <c r="S270" i="14" s="1"/>
  <c r="Q260" i="20"/>
  <c r="N149" i="20"/>
  <c r="N176" i="20"/>
  <c r="N223" i="20"/>
  <c r="N198" i="20"/>
  <c r="N186" i="20"/>
  <c r="N208" i="20"/>
  <c r="N215" i="20"/>
  <c r="N224" i="20"/>
  <c r="N201" i="20"/>
  <c r="N187" i="20"/>
  <c r="N150" i="20"/>
  <c r="N173" i="20"/>
  <c r="N211" i="20"/>
  <c r="N145" i="20"/>
  <c r="N171" i="20"/>
  <c r="N184" i="20"/>
  <c r="N177" i="20"/>
  <c r="N219" i="20"/>
  <c r="N154" i="20"/>
  <c r="N183" i="20"/>
  <c r="N191" i="20"/>
  <c r="N218" i="20"/>
  <c r="N221" i="20"/>
  <c r="N148" i="20"/>
  <c r="M319" i="20"/>
  <c r="N194" i="20"/>
  <c r="N175" i="20"/>
  <c r="N157" i="20"/>
  <c r="N193" i="20"/>
  <c r="N159" i="20"/>
  <c r="N209" i="20"/>
  <c r="N164" i="20"/>
  <c r="T145" i="20"/>
  <c r="K275" i="20"/>
  <c r="N195" i="20"/>
  <c r="N189" i="20"/>
  <c r="N203" i="20"/>
  <c r="N197" i="20"/>
  <c r="N202" i="20"/>
  <c r="N199" i="20"/>
  <c r="N196" i="20"/>
  <c r="N146" i="20"/>
  <c r="N220" i="20"/>
  <c r="N192" i="20"/>
  <c r="N213" i="20"/>
  <c r="N178" i="20"/>
  <c r="N206" i="20"/>
  <c r="N166" i="20"/>
  <c r="N222" i="20"/>
  <c r="N190" i="20"/>
  <c r="N172" i="20"/>
  <c r="N160" i="20"/>
  <c r="N156" i="20"/>
  <c r="N226" i="20"/>
  <c r="N147" i="20"/>
  <c r="N170" i="20"/>
  <c r="N185" i="20"/>
  <c r="N161" i="20"/>
  <c r="N153" i="20"/>
  <c r="N188" i="20"/>
  <c r="N165" i="20"/>
  <c r="N180" i="20"/>
  <c r="N155" i="20"/>
  <c r="N174" i="20"/>
  <c r="N152" i="20"/>
  <c r="T198" i="20"/>
  <c r="T148" i="20"/>
  <c r="T206" i="20"/>
  <c r="T213" i="20"/>
  <c r="T161" i="20"/>
  <c r="T183" i="20"/>
  <c r="T222" i="20"/>
  <c r="T167" i="20"/>
  <c r="T147" i="20"/>
  <c r="T163" i="20"/>
  <c r="T162" i="20"/>
  <c r="T208" i="20"/>
  <c r="T173" i="20"/>
  <c r="T156" i="20"/>
  <c r="T219" i="20"/>
  <c r="T224" i="20"/>
  <c r="T212" i="20"/>
  <c r="T186" i="20"/>
  <c r="T151" i="20"/>
  <c r="T191" i="20"/>
  <c r="P228" i="20"/>
  <c r="P196" i="20"/>
  <c r="P212" i="20"/>
  <c r="P186" i="20"/>
  <c r="P200" i="20"/>
  <c r="P159" i="20"/>
  <c r="P161" i="20"/>
  <c r="P166" i="20"/>
  <c r="P148" i="20"/>
  <c r="P180" i="20"/>
  <c r="P146" i="20"/>
  <c r="P227" i="20"/>
  <c r="P165" i="20"/>
  <c r="P189" i="20"/>
  <c r="P178" i="20"/>
  <c r="P188" i="20"/>
  <c r="P205" i="20"/>
  <c r="P177" i="20"/>
  <c r="P224" i="20"/>
  <c r="P199" i="20"/>
  <c r="P187" i="20"/>
  <c r="T164" i="20"/>
  <c r="T171" i="20"/>
  <c r="T199" i="20"/>
  <c r="T193" i="20"/>
  <c r="T185" i="20"/>
  <c r="T216" i="20"/>
  <c r="T165" i="20"/>
  <c r="T221" i="20"/>
  <c r="T202" i="20"/>
  <c r="T146" i="20"/>
  <c r="T215" i="20"/>
  <c r="T218" i="20"/>
  <c r="T228" i="20"/>
  <c r="T172" i="20"/>
  <c r="T177" i="20"/>
  <c r="T195" i="20"/>
  <c r="T181" i="20"/>
  <c r="T153" i="20"/>
  <c r="T227" i="20"/>
  <c r="T168" i="20"/>
  <c r="T154" i="20"/>
  <c r="T158" i="20"/>
  <c r="P222" i="20"/>
  <c r="P201" i="20"/>
  <c r="P213" i="20"/>
  <c r="P182" i="20"/>
  <c r="P226" i="20"/>
  <c r="P163" i="20"/>
  <c r="P215" i="20"/>
  <c r="P169" i="20"/>
  <c r="P156" i="20"/>
  <c r="P193" i="20"/>
  <c r="P168" i="20"/>
  <c r="P167" i="20"/>
  <c r="P203" i="20"/>
  <c r="P153" i="20"/>
  <c r="P202" i="20"/>
  <c r="P206" i="20"/>
  <c r="P162" i="20"/>
  <c r="P172" i="20"/>
  <c r="P157" i="20"/>
  <c r="P175" i="20"/>
  <c r="P204" i="20"/>
  <c r="T159" i="20"/>
  <c r="T184" i="20"/>
  <c r="T207" i="20"/>
  <c r="T217" i="20"/>
  <c r="T174" i="20"/>
  <c r="T180" i="20"/>
  <c r="T203" i="20"/>
  <c r="T196" i="20"/>
  <c r="T205" i="20"/>
  <c r="T197" i="20"/>
  <c r="T176" i="20"/>
  <c r="T150" i="20"/>
  <c r="T214" i="20"/>
  <c r="T155" i="20"/>
  <c r="T226" i="20"/>
  <c r="T160" i="20"/>
  <c r="T200" i="20"/>
  <c r="T194" i="20"/>
  <c r="T166" i="20"/>
  <c r="T187" i="20"/>
  <c r="P210" i="20"/>
  <c r="P184" i="20"/>
  <c r="P158" i="20"/>
  <c r="P221" i="20"/>
  <c r="P181" i="20"/>
  <c r="P190" i="20"/>
  <c r="P185" i="20"/>
  <c r="P211" i="20"/>
  <c r="P164" i="20"/>
  <c r="P225" i="20"/>
  <c r="P198" i="20"/>
  <c r="P183" i="20"/>
  <c r="P194" i="20"/>
  <c r="P149" i="20"/>
  <c r="P207" i="20"/>
  <c r="P160" i="20"/>
  <c r="P151" i="20"/>
  <c r="P216" i="20"/>
  <c r="P176" i="20"/>
  <c r="P179" i="20"/>
  <c r="M300" i="14"/>
  <c r="M301" i="14"/>
  <c r="M275" i="20"/>
  <c r="M277" i="20"/>
  <c r="P49" i="20"/>
  <c r="O271" i="20"/>
  <c r="K300" i="14"/>
  <c r="K301" i="14"/>
  <c r="F42" i="12"/>
  <c r="F42" i="14" s="1"/>
  <c r="H91" i="14" s="1"/>
  <c r="G42" i="20"/>
  <c r="O301" i="20"/>
  <c r="O300" i="20"/>
  <c r="H15" i="14"/>
  <c r="H22" i="14"/>
  <c r="O51" i="20"/>
  <c r="S48" i="12"/>
  <c r="S43" i="14"/>
  <c r="S48" i="14" s="1"/>
  <c r="S154" i="12"/>
  <c r="S154" i="14" s="1"/>
  <c r="S152" i="12"/>
  <c r="S152" i="14" s="1"/>
  <c r="S165" i="12"/>
  <c r="S165" i="14" s="1"/>
  <c r="H14" i="19" s="1"/>
  <c r="R24" i="14"/>
  <c r="Q25" i="14"/>
  <c r="R25" i="14" s="1"/>
  <c r="O31" i="12"/>
  <c r="T50" i="20"/>
  <c r="T50" i="12"/>
  <c r="S50" i="14"/>
  <c r="T50" i="14" s="1"/>
  <c r="S153" i="12"/>
  <c r="S153" i="14" s="1"/>
  <c r="S148" i="12"/>
  <c r="S148" i="14" s="1"/>
  <c r="S146" i="12"/>
  <c r="S146" i="14" s="1"/>
  <c r="S149" i="12"/>
  <c r="S149" i="14" s="1"/>
  <c r="S207" i="12"/>
  <c r="S207" i="14" s="1"/>
  <c r="S195" i="12"/>
  <c r="S195" i="14" s="1"/>
  <c r="R27" i="14"/>
  <c r="Q28" i="14"/>
  <c r="R28" i="14" s="1"/>
  <c r="G14" i="18"/>
  <c r="Q48" i="20"/>
  <c r="Q250" i="20" s="1"/>
  <c r="S150" i="12"/>
  <c r="S150" i="14" s="1"/>
  <c r="S208" i="12"/>
  <c r="S208" i="14" s="1"/>
  <c r="S12" i="14"/>
  <c r="S185" i="12"/>
  <c r="S185" i="14" s="1"/>
  <c r="H15" i="19" s="1"/>
  <c r="S28" i="12"/>
  <c r="T27" i="12"/>
  <c r="S27" i="14"/>
  <c r="S41" i="14"/>
  <c r="S225" i="12"/>
  <c r="S221" i="12"/>
  <c r="T24" i="12"/>
  <c r="S25" i="12"/>
  <c r="T25" i="12" s="1"/>
  <c r="S24" i="14"/>
  <c r="R28" i="12"/>
  <c r="Q29" i="12"/>
  <c r="Q25" i="20"/>
  <c r="Q271" i="20" s="1"/>
  <c r="Q51" i="14"/>
  <c r="T49" i="12"/>
  <c r="S49" i="14"/>
  <c r="T49" i="14" s="1"/>
  <c r="S151" i="12"/>
  <c r="S151" i="14" s="1"/>
  <c r="S175" i="12"/>
  <c r="S175" i="14" s="1"/>
  <c r="T26" i="12"/>
  <c r="S26" i="14"/>
  <c r="T26" i="14" s="1"/>
  <c r="S206" i="12"/>
  <c r="S206" i="14" s="1"/>
  <c r="S209" i="12"/>
  <c r="S13" i="12"/>
  <c r="S11" i="14"/>
  <c r="T23" i="12"/>
  <c r="S23" i="14"/>
  <c r="T23" i="14" s="1"/>
  <c r="S147" i="12"/>
  <c r="S147" i="14" s="1"/>
  <c r="Q145" i="12"/>
  <c r="R145" i="12" s="1"/>
  <c r="G15" i="18"/>
  <c r="Q28" i="20"/>
  <c r="Q205" i="12"/>
  <c r="Q205" i="14" s="1"/>
  <c r="Q319" i="14" s="1"/>
  <c r="R48" i="12"/>
  <c r="Q51" i="12"/>
  <c r="H72" i="14"/>
  <c r="H75" i="14"/>
  <c r="H128" i="14"/>
  <c r="N43" i="14"/>
  <c r="N46" i="14"/>
  <c r="N48" i="14"/>
  <c r="R46" i="14"/>
  <c r="R45" i="14"/>
  <c r="R48" i="14"/>
  <c r="L46" i="14"/>
  <c r="P45" i="14"/>
  <c r="P46" i="14"/>
  <c r="P48" i="14"/>
  <c r="P43" i="14"/>
  <c r="L48" i="14"/>
  <c r="L43" i="14"/>
  <c r="O29" i="14"/>
  <c r="R43" i="14"/>
  <c r="H59" i="14"/>
  <c r="H26" i="14"/>
  <c r="H28" i="14"/>
  <c r="H81" i="14"/>
  <c r="H69" i="14"/>
  <c r="H90" i="14"/>
  <c r="H70" i="14"/>
  <c r="H71" i="14"/>
  <c r="H78" i="14"/>
  <c r="H116" i="14"/>
  <c r="H73" i="14"/>
  <c r="H84" i="14"/>
  <c r="H87" i="14"/>
  <c r="H79" i="14"/>
  <c r="H68" i="14"/>
  <c r="G52" i="12"/>
  <c r="N36" i="11"/>
  <c r="M40" i="11"/>
  <c r="N40" i="11" s="1"/>
  <c r="K31" i="11" l="1"/>
  <c r="K32" i="11" s="1"/>
  <c r="M255" i="20"/>
  <c r="M256" i="20" s="1"/>
  <c r="N34" i="12"/>
  <c r="N39" i="12"/>
  <c r="N40" i="12"/>
  <c r="N69" i="12"/>
  <c r="N57" i="12"/>
  <c r="N60" i="12"/>
  <c r="N59" i="12"/>
  <c r="N63" i="12"/>
  <c r="N58" i="12"/>
  <c r="O261" i="12"/>
  <c r="M262" i="12"/>
  <c r="H60" i="14"/>
  <c r="Q263" i="12"/>
  <c r="Q260" i="12"/>
  <c r="K8" i="22"/>
  <c r="J8" i="22"/>
  <c r="L5" i="22"/>
  <c r="L8" i="22" s="1"/>
  <c r="O232" i="14"/>
  <c r="O259" i="14"/>
  <c r="O264" i="14"/>
  <c r="O254" i="14"/>
  <c r="O250" i="14"/>
  <c r="O251" i="14"/>
  <c r="O257" i="14"/>
  <c r="O235" i="14"/>
  <c r="O233" i="14"/>
  <c r="O258" i="14"/>
  <c r="O252" i="14"/>
  <c r="O261" i="14"/>
  <c r="O255" i="14"/>
  <c r="O253" i="14"/>
  <c r="O263" i="14"/>
  <c r="S221" i="14"/>
  <c r="S299" i="14" s="1"/>
  <c r="S299" i="12"/>
  <c r="S217" i="14"/>
  <c r="S285" i="14" s="1"/>
  <c r="S285" i="12"/>
  <c r="S225" i="14"/>
  <c r="S309" i="14" s="1"/>
  <c r="S309" i="12"/>
  <c r="Q276" i="14"/>
  <c r="Q231" i="14"/>
  <c r="Q264" i="14" s="1"/>
  <c r="O311" i="14"/>
  <c r="O310" i="14"/>
  <c r="Q311" i="14"/>
  <c r="Q310" i="14"/>
  <c r="M311" i="14"/>
  <c r="M310" i="14"/>
  <c r="Q257" i="12"/>
  <c r="Q237" i="12"/>
  <c r="Q251" i="12"/>
  <c r="O236" i="12"/>
  <c r="O238" i="12" s="1"/>
  <c r="O256" i="12"/>
  <c r="M260" i="14"/>
  <c r="P145" i="14"/>
  <c r="M236" i="14"/>
  <c r="M238" i="14" s="1"/>
  <c r="M249" i="14" s="1"/>
  <c r="M256" i="14"/>
  <c r="N11" i="12"/>
  <c r="N12" i="12"/>
  <c r="N41" i="12"/>
  <c r="N13" i="12"/>
  <c r="T43" i="12"/>
  <c r="Q258" i="12"/>
  <c r="Q232" i="12"/>
  <c r="Q233" i="12"/>
  <c r="Q250" i="12"/>
  <c r="Q259" i="12"/>
  <c r="Q264" i="12"/>
  <c r="G12" i="18"/>
  <c r="Q145" i="14"/>
  <c r="G12" i="19" s="1"/>
  <c r="Q254" i="12"/>
  <c r="Q235" i="12"/>
  <c r="Q255" i="12"/>
  <c r="Q252" i="12"/>
  <c r="Q253" i="12"/>
  <c r="R228" i="14"/>
  <c r="R224" i="14"/>
  <c r="R220" i="14"/>
  <c r="R216" i="14"/>
  <c r="R212" i="14"/>
  <c r="R208" i="14"/>
  <c r="R204" i="14"/>
  <c r="R200" i="14"/>
  <c r="R196" i="14"/>
  <c r="R192" i="14"/>
  <c r="R188" i="14"/>
  <c r="R184" i="14"/>
  <c r="R180" i="14"/>
  <c r="R176" i="14"/>
  <c r="R172" i="14"/>
  <c r="R168" i="14"/>
  <c r="R164" i="14"/>
  <c r="R160" i="14"/>
  <c r="R156" i="14"/>
  <c r="R152" i="14"/>
  <c r="R148" i="14"/>
  <c r="R227" i="14"/>
  <c r="R222" i="14"/>
  <c r="R217" i="14"/>
  <c r="R211" i="14"/>
  <c r="R206" i="14"/>
  <c r="R201" i="14"/>
  <c r="R195" i="14"/>
  <c r="R190" i="14"/>
  <c r="R185" i="14"/>
  <c r="R179" i="14"/>
  <c r="R174" i="14"/>
  <c r="R169" i="14"/>
  <c r="R163" i="14"/>
  <c r="R158" i="14"/>
  <c r="R153" i="14"/>
  <c r="R147" i="14"/>
  <c r="R223" i="14"/>
  <c r="R215" i="14"/>
  <c r="R209" i="14"/>
  <c r="R202" i="14"/>
  <c r="R194" i="14"/>
  <c r="R187" i="14"/>
  <c r="R181" i="14"/>
  <c r="R173" i="14"/>
  <c r="R166" i="14"/>
  <c r="R159" i="14"/>
  <c r="R151" i="14"/>
  <c r="R221" i="14"/>
  <c r="R213" i="14"/>
  <c r="R203" i="14"/>
  <c r="R193" i="14"/>
  <c r="R183" i="14"/>
  <c r="R175" i="14"/>
  <c r="R165" i="14"/>
  <c r="R155" i="14"/>
  <c r="R146" i="14"/>
  <c r="R219" i="14"/>
  <c r="R210" i="14"/>
  <c r="R199" i="14"/>
  <c r="R191" i="14"/>
  <c r="R182" i="14"/>
  <c r="R171" i="14"/>
  <c r="R162" i="14"/>
  <c r="R154" i="14"/>
  <c r="R226" i="14"/>
  <c r="R218" i="14"/>
  <c r="R207" i="14"/>
  <c r="R198" i="14"/>
  <c r="R189" i="14"/>
  <c r="R178" i="14"/>
  <c r="R170" i="14"/>
  <c r="R161" i="14"/>
  <c r="R150" i="14"/>
  <c r="R197" i="14"/>
  <c r="R157" i="14"/>
  <c r="R225" i="14"/>
  <c r="R186" i="14"/>
  <c r="R149" i="14"/>
  <c r="R214" i="14"/>
  <c r="R177" i="14"/>
  <c r="R205" i="14"/>
  <c r="R167" i="14"/>
  <c r="S231" i="12"/>
  <c r="S209" i="14"/>
  <c r="O262" i="20"/>
  <c r="S232" i="20"/>
  <c r="S236" i="20" s="1"/>
  <c r="S238" i="20" s="1"/>
  <c r="S249" i="20" s="1"/>
  <c r="S300" i="20"/>
  <c r="H40" i="18"/>
  <c r="J89" i="20"/>
  <c r="J96" i="20"/>
  <c r="J118" i="20"/>
  <c r="R49" i="20"/>
  <c r="T46" i="20"/>
  <c r="Q271" i="14"/>
  <c r="O277" i="14"/>
  <c r="O275" i="14"/>
  <c r="S277" i="20"/>
  <c r="K262" i="20"/>
  <c r="J37" i="20"/>
  <c r="J36" i="20"/>
  <c r="J84" i="20"/>
  <c r="O300" i="14"/>
  <c r="S29" i="20"/>
  <c r="S31" i="20" s="1"/>
  <c r="S42" i="20" s="1"/>
  <c r="T27" i="20" s="1"/>
  <c r="K262" i="14"/>
  <c r="T128" i="20"/>
  <c r="T67" i="20"/>
  <c r="Q300" i="14"/>
  <c r="Q319" i="12"/>
  <c r="S270" i="12"/>
  <c r="S51" i="20"/>
  <c r="S250" i="20"/>
  <c r="S262" i="20" s="1"/>
  <c r="Q275" i="12"/>
  <c r="Q276" i="12"/>
  <c r="Q277" i="12"/>
  <c r="Q271" i="12"/>
  <c r="Q262" i="20"/>
  <c r="H55" i="14"/>
  <c r="H117" i="14"/>
  <c r="H12" i="14"/>
  <c r="H41" i="14"/>
  <c r="H77" i="14"/>
  <c r="H31" i="14"/>
  <c r="H57" i="14"/>
  <c r="H51" i="14"/>
  <c r="H63" i="14"/>
  <c r="H62" i="14"/>
  <c r="H67" i="14"/>
  <c r="H64" i="14"/>
  <c r="H58" i="14"/>
  <c r="H82" i="14"/>
  <c r="H13" i="14"/>
  <c r="H56" i="14"/>
  <c r="H121" i="14"/>
  <c r="H65" i="14"/>
  <c r="H11" i="14"/>
  <c r="H29" i="14"/>
  <c r="H53" i="14"/>
  <c r="H80" i="14"/>
  <c r="H74" i="14"/>
  <c r="H122" i="14"/>
  <c r="H97" i="14"/>
  <c r="H54" i="14"/>
  <c r="H93" i="14"/>
  <c r="H66" i="14"/>
  <c r="H13" i="18"/>
  <c r="S205" i="12"/>
  <c r="S205" i="14" s="1"/>
  <c r="S319" i="14" s="1"/>
  <c r="Q29" i="14"/>
  <c r="Q31" i="14" s="1"/>
  <c r="J35" i="20"/>
  <c r="J91" i="20"/>
  <c r="J86" i="20"/>
  <c r="H42" i="14"/>
  <c r="O275" i="20"/>
  <c r="O277" i="20"/>
  <c r="Q277" i="20"/>
  <c r="Q275" i="20"/>
  <c r="G92" i="12"/>
  <c r="G92" i="20" s="1"/>
  <c r="G52" i="20"/>
  <c r="Q300" i="20"/>
  <c r="Q301" i="20"/>
  <c r="J15" i="14"/>
  <c r="J22" i="14"/>
  <c r="T28" i="12"/>
  <c r="S29" i="12"/>
  <c r="T24" i="14"/>
  <c r="S25" i="14"/>
  <c r="T25" i="14" s="1"/>
  <c r="O42" i="12"/>
  <c r="T27" i="14"/>
  <c r="S28" i="14"/>
  <c r="S145" i="12"/>
  <c r="H14" i="18"/>
  <c r="T48" i="12"/>
  <c r="S51" i="12"/>
  <c r="T49" i="20"/>
  <c r="S51" i="14"/>
  <c r="S13" i="14"/>
  <c r="Q31" i="12"/>
  <c r="H15" i="18"/>
  <c r="Q51" i="20"/>
  <c r="T43" i="20"/>
  <c r="J117" i="14"/>
  <c r="J62" i="14"/>
  <c r="J128" i="14"/>
  <c r="J72" i="14"/>
  <c r="J66" i="14"/>
  <c r="O31" i="14"/>
  <c r="Q13" i="20"/>
  <c r="M13" i="20"/>
  <c r="M232" i="20" s="1"/>
  <c r="M236" i="20" s="1"/>
  <c r="M238" i="20" s="1"/>
  <c r="M249" i="20" s="1"/>
  <c r="O13" i="20"/>
  <c r="O232" i="20" s="1"/>
  <c r="O236" i="20" s="1"/>
  <c r="O238" i="20" s="1"/>
  <c r="O249" i="20" s="1"/>
  <c r="J54" i="14"/>
  <c r="J71" i="14"/>
  <c r="J58" i="14"/>
  <c r="J79" i="14"/>
  <c r="J68" i="14"/>
  <c r="J63" i="14"/>
  <c r="J57" i="14"/>
  <c r="J70" i="14"/>
  <c r="J116" i="14"/>
  <c r="J74" i="14"/>
  <c r="J65" i="14"/>
  <c r="J78" i="14"/>
  <c r="J81" i="14"/>
  <c r="J90" i="14"/>
  <c r="J80" i="14"/>
  <c r="J87" i="14"/>
  <c r="J84" i="14"/>
  <c r="J121" i="14"/>
  <c r="J97" i="14"/>
  <c r="J122" i="14"/>
  <c r="J73" i="14"/>
  <c r="J69" i="14"/>
  <c r="J12" i="14"/>
  <c r="J59" i="14"/>
  <c r="J55" i="14"/>
  <c r="J60" i="14"/>
  <c r="J93" i="14"/>
  <c r="J64" i="14"/>
  <c r="K13" i="20"/>
  <c r="K232" i="20" s="1"/>
  <c r="K236" i="20" s="1"/>
  <c r="K238" i="20" s="1"/>
  <c r="K249" i="20" s="1"/>
  <c r="F52" i="12"/>
  <c r="M41" i="11"/>
  <c r="N41" i="11" s="1"/>
  <c r="M26" i="11"/>
  <c r="M31" i="11" s="1"/>
  <c r="L31" i="11"/>
  <c r="P26" i="12" l="1"/>
  <c r="P28" i="12"/>
  <c r="M259" i="20"/>
  <c r="M260" i="20" s="1"/>
  <c r="M262" i="20" s="1"/>
  <c r="M278" i="20"/>
  <c r="I278" i="20"/>
  <c r="O262" i="12"/>
  <c r="Q261" i="12"/>
  <c r="P80" i="12"/>
  <c r="P82" i="12"/>
  <c r="T58" i="20"/>
  <c r="T106" i="20"/>
  <c r="T34" i="20"/>
  <c r="S263" i="12"/>
  <c r="S260" i="12"/>
  <c r="P31" i="12"/>
  <c r="Q252" i="14"/>
  <c r="Q237" i="14"/>
  <c r="Q261" i="14"/>
  <c r="Q254" i="14"/>
  <c r="Q258" i="14"/>
  <c r="Q255" i="14"/>
  <c r="Q235" i="14"/>
  <c r="Q259" i="14"/>
  <c r="O236" i="14"/>
  <c r="O238" i="14" s="1"/>
  <c r="O249" i="14" s="1"/>
  <c r="O256" i="14"/>
  <c r="Q253" i="14"/>
  <c r="Q233" i="14"/>
  <c r="Q257" i="14"/>
  <c r="Q263" i="14"/>
  <c r="O260" i="14"/>
  <c r="Q250" i="14"/>
  <c r="Q232" i="14"/>
  <c r="Q251" i="14"/>
  <c r="N31" i="11"/>
  <c r="S276" i="14"/>
  <c r="S231" i="14"/>
  <c r="S263" i="14" s="1"/>
  <c r="S311" i="14"/>
  <c r="S310" i="14"/>
  <c r="R145" i="14"/>
  <c r="S264" i="12"/>
  <c r="S257" i="12"/>
  <c r="Q236" i="12"/>
  <c r="Q238" i="12" s="1"/>
  <c r="M262" i="14"/>
  <c r="P12" i="12"/>
  <c r="P11" i="12"/>
  <c r="P41" i="12"/>
  <c r="P13" i="12"/>
  <c r="P29" i="12"/>
  <c r="P51" i="12"/>
  <c r="S235" i="12"/>
  <c r="S232" i="12"/>
  <c r="K265" i="12"/>
  <c r="O320" i="12"/>
  <c r="F17" i="18" s="1"/>
  <c r="Q256" i="12"/>
  <c r="S259" i="12"/>
  <c r="S258" i="12"/>
  <c r="S237" i="12"/>
  <c r="S251" i="12"/>
  <c r="S233" i="12"/>
  <c r="S254" i="12"/>
  <c r="H12" i="18"/>
  <c r="S145" i="14"/>
  <c r="H12" i="19" s="1"/>
  <c r="S252" i="12"/>
  <c r="S255" i="12"/>
  <c r="S250" i="12"/>
  <c r="S253" i="12"/>
  <c r="T228" i="14"/>
  <c r="T224" i="14"/>
  <c r="T220" i="14"/>
  <c r="T216" i="14"/>
  <c r="T212" i="14"/>
  <c r="T208" i="14"/>
  <c r="T204" i="14"/>
  <c r="T200" i="14"/>
  <c r="T196" i="14"/>
  <c r="T192" i="14"/>
  <c r="T188" i="14"/>
  <c r="T184" i="14"/>
  <c r="T180" i="14"/>
  <c r="T176" i="14"/>
  <c r="T172" i="14"/>
  <c r="T168" i="14"/>
  <c r="T164" i="14"/>
  <c r="T160" i="14"/>
  <c r="T156" i="14"/>
  <c r="T152" i="14"/>
  <c r="T148" i="14"/>
  <c r="T223" i="14"/>
  <c r="T218" i="14"/>
  <c r="T213" i="14"/>
  <c r="T207" i="14"/>
  <c r="T202" i="14"/>
  <c r="T197" i="14"/>
  <c r="T191" i="14"/>
  <c r="T186" i="14"/>
  <c r="T181" i="14"/>
  <c r="T175" i="14"/>
  <c r="T170" i="14"/>
  <c r="T165" i="14"/>
  <c r="T159" i="14"/>
  <c r="T154" i="14"/>
  <c r="T149" i="14"/>
  <c r="T225" i="14"/>
  <c r="T217" i="14"/>
  <c r="T210" i="14"/>
  <c r="T203" i="14"/>
  <c r="T195" i="14"/>
  <c r="T189" i="14"/>
  <c r="T182" i="14"/>
  <c r="T174" i="14"/>
  <c r="T167" i="14"/>
  <c r="T161" i="14"/>
  <c r="T153" i="14"/>
  <c r="T146" i="14"/>
  <c r="T222" i="14"/>
  <c r="T214" i="14"/>
  <c r="T205" i="14"/>
  <c r="T194" i="14"/>
  <c r="T185" i="14"/>
  <c r="T177" i="14"/>
  <c r="T166" i="14"/>
  <c r="T157" i="14"/>
  <c r="T147" i="14"/>
  <c r="T221" i="14"/>
  <c r="T211" i="14"/>
  <c r="T201" i="14"/>
  <c r="T193" i="14"/>
  <c r="T183" i="14"/>
  <c r="T173" i="14"/>
  <c r="T163" i="14"/>
  <c r="T155" i="14"/>
  <c r="T227" i="14"/>
  <c r="T219" i="14"/>
  <c r="T209" i="14"/>
  <c r="T199" i="14"/>
  <c r="T190" i="14"/>
  <c r="T179" i="14"/>
  <c r="T171" i="14"/>
  <c r="T162" i="14"/>
  <c r="T151" i="14"/>
  <c r="T226" i="14"/>
  <c r="T187" i="14"/>
  <c r="T150" i="14"/>
  <c r="T215" i="14"/>
  <c r="T178" i="14"/>
  <c r="T206" i="14"/>
  <c r="T169" i="14"/>
  <c r="T198" i="14"/>
  <c r="T158" i="14"/>
  <c r="T90" i="20"/>
  <c r="T63" i="20"/>
  <c r="T68" i="20"/>
  <c r="T96" i="20"/>
  <c r="T118" i="20"/>
  <c r="T89" i="20"/>
  <c r="S271" i="14"/>
  <c r="S277" i="14" s="1"/>
  <c r="T82" i="20"/>
  <c r="T76" i="20"/>
  <c r="T24" i="20"/>
  <c r="S52" i="20"/>
  <c r="S321" i="20" s="1"/>
  <c r="T93" i="20"/>
  <c r="T56" i="20"/>
  <c r="T72" i="20"/>
  <c r="T66" i="20"/>
  <c r="T117" i="20"/>
  <c r="T57" i="20"/>
  <c r="T69" i="20"/>
  <c r="T59" i="20"/>
  <c r="T81" i="20"/>
  <c r="T121" i="20"/>
  <c r="T87" i="20"/>
  <c r="Q277" i="14"/>
  <c r="Q275" i="14"/>
  <c r="T37" i="20"/>
  <c r="T116" i="20"/>
  <c r="T40" i="20"/>
  <c r="T91" i="20"/>
  <c r="T120" i="20"/>
  <c r="T84" i="20"/>
  <c r="T36" i="20"/>
  <c r="T23" i="20"/>
  <c r="T26" i="20"/>
  <c r="T11" i="20"/>
  <c r="T122" i="20"/>
  <c r="T64" i="20"/>
  <c r="T77" i="20"/>
  <c r="T62" i="20"/>
  <c r="T70" i="20"/>
  <c r="T73" i="20"/>
  <c r="T80" i="20"/>
  <c r="T54" i="20"/>
  <c r="T78" i="20"/>
  <c r="S320" i="20"/>
  <c r="T65" i="20"/>
  <c r="T60" i="20"/>
  <c r="T41" i="20"/>
  <c r="T12" i="20"/>
  <c r="T111" i="20"/>
  <c r="T97" i="20"/>
  <c r="T53" i="20"/>
  <c r="T105" i="20"/>
  <c r="T71" i="20"/>
  <c r="T88" i="20"/>
  <c r="T74" i="20"/>
  <c r="T79" i="20"/>
  <c r="T75" i="20"/>
  <c r="T55" i="20"/>
  <c r="Q301" i="14"/>
  <c r="S300" i="14"/>
  <c r="S319" i="12"/>
  <c r="S277" i="12"/>
  <c r="S275" i="12"/>
  <c r="S271" i="12"/>
  <c r="S276" i="12"/>
  <c r="F92" i="12"/>
  <c r="F92" i="14" s="1"/>
  <c r="T45" i="14"/>
  <c r="T46" i="14"/>
  <c r="T43" i="14"/>
  <c r="T48" i="14"/>
  <c r="G98" i="12"/>
  <c r="G98" i="20" s="1"/>
  <c r="R48" i="20"/>
  <c r="Q232" i="20"/>
  <c r="Q236" i="20" s="1"/>
  <c r="Q238" i="20" s="1"/>
  <c r="Q249" i="20" s="1"/>
  <c r="R46" i="20"/>
  <c r="R45" i="20"/>
  <c r="R43" i="20"/>
  <c r="P46" i="20"/>
  <c r="P43" i="20"/>
  <c r="P48" i="20"/>
  <c r="N46" i="20"/>
  <c r="N43" i="20"/>
  <c r="L46" i="20"/>
  <c r="J46" i="20"/>
  <c r="T25" i="20"/>
  <c r="T28" i="20"/>
  <c r="T48" i="20"/>
  <c r="T51" i="20"/>
  <c r="S31" i="12"/>
  <c r="Q42" i="12"/>
  <c r="T28" i="14"/>
  <c r="S29" i="14"/>
  <c r="S31" i="14" s="1"/>
  <c r="S42" i="14" s="1"/>
  <c r="T91" i="14" s="1"/>
  <c r="P42" i="12"/>
  <c r="O52" i="12"/>
  <c r="O321" i="12" s="1"/>
  <c r="F18" i="18" s="1"/>
  <c r="Q42" i="14"/>
  <c r="O42" i="14"/>
  <c r="T13" i="20"/>
  <c r="P45" i="20"/>
  <c r="O29" i="20"/>
  <c r="Q29" i="20"/>
  <c r="L43" i="20"/>
  <c r="F52" i="14"/>
  <c r="N26" i="11"/>
  <c r="L32" i="11"/>
  <c r="M32" i="11" s="1"/>
  <c r="N32" i="11" s="1"/>
  <c r="Q262" i="12" l="1"/>
  <c r="R80" i="12"/>
  <c r="R82" i="12"/>
  <c r="S261" i="12"/>
  <c r="O262" i="14"/>
  <c r="S259" i="14"/>
  <c r="S235" i="14"/>
  <c r="S264" i="14"/>
  <c r="S258" i="14"/>
  <c r="S232" i="14"/>
  <c r="S255" i="14"/>
  <c r="Q260" i="14"/>
  <c r="S250" i="14"/>
  <c r="S251" i="14"/>
  <c r="Q236" i="14"/>
  <c r="Q238" i="14" s="1"/>
  <c r="Q249" i="14" s="1"/>
  <c r="Q256" i="14"/>
  <c r="S252" i="14"/>
  <c r="S254" i="14"/>
  <c r="S237" i="14"/>
  <c r="S261" i="14"/>
  <c r="S253" i="14"/>
  <c r="S233" i="14"/>
  <c r="S257" i="14"/>
  <c r="S256" i="12"/>
  <c r="T145" i="14"/>
  <c r="L24" i="14"/>
  <c r="L25" i="14"/>
  <c r="S236" i="12"/>
  <c r="S238" i="12" s="1"/>
  <c r="R12" i="12"/>
  <c r="R41" i="12"/>
  <c r="R11" i="12"/>
  <c r="R13" i="12"/>
  <c r="R51" i="12"/>
  <c r="R29" i="12"/>
  <c r="K266" i="12"/>
  <c r="Q320" i="12"/>
  <c r="G17" i="18" s="1"/>
  <c r="M265" i="12"/>
  <c r="R31" i="12"/>
  <c r="S275" i="14"/>
  <c r="S92" i="20"/>
  <c r="S265" i="20" s="1"/>
  <c r="M320" i="14"/>
  <c r="E17" i="19" s="1"/>
  <c r="N91" i="14"/>
  <c r="K320" i="14"/>
  <c r="D17" i="19" s="1"/>
  <c r="L91" i="14"/>
  <c r="O320" i="14"/>
  <c r="F17" i="19" s="1"/>
  <c r="P91" i="14"/>
  <c r="Q320" i="14"/>
  <c r="G17" i="19" s="1"/>
  <c r="R91" i="14"/>
  <c r="S301" i="14"/>
  <c r="G123" i="12"/>
  <c r="G123" i="20" s="1"/>
  <c r="F98" i="12"/>
  <c r="F98" i="14" s="1"/>
  <c r="N15" i="14"/>
  <c r="N22" i="14"/>
  <c r="L15" i="14"/>
  <c r="L22" i="14"/>
  <c r="P15" i="14"/>
  <c r="P22" i="14"/>
  <c r="T15" i="14"/>
  <c r="T22" i="14"/>
  <c r="R15" i="14"/>
  <c r="R22" i="14"/>
  <c r="P52" i="12"/>
  <c r="O92" i="12"/>
  <c r="F7" i="22" s="1"/>
  <c r="R42" i="12"/>
  <c r="Q52" i="12"/>
  <c r="Q321" i="12" s="1"/>
  <c r="G18" i="18" s="1"/>
  <c r="S42" i="12"/>
  <c r="N63" i="14"/>
  <c r="N117" i="14"/>
  <c r="N12" i="14"/>
  <c r="N121" i="14"/>
  <c r="N122" i="14"/>
  <c r="P31" i="14"/>
  <c r="P77" i="14"/>
  <c r="P117" i="14"/>
  <c r="P63" i="14"/>
  <c r="P121" i="14"/>
  <c r="P12" i="14"/>
  <c r="P122" i="14"/>
  <c r="R31" i="14"/>
  <c r="R117" i="14"/>
  <c r="R77" i="14"/>
  <c r="R63" i="14"/>
  <c r="R12" i="14"/>
  <c r="R121" i="14"/>
  <c r="R122" i="14"/>
  <c r="L63" i="14"/>
  <c r="L117" i="14"/>
  <c r="L121" i="14"/>
  <c r="L12" i="14"/>
  <c r="L122" i="14"/>
  <c r="T31" i="14"/>
  <c r="T77" i="14"/>
  <c r="T117" i="14"/>
  <c r="T63" i="14"/>
  <c r="T12" i="14"/>
  <c r="T121" i="14"/>
  <c r="T122" i="14"/>
  <c r="N60" i="14"/>
  <c r="N59" i="14"/>
  <c r="N78" i="14"/>
  <c r="N66" i="14"/>
  <c r="N69" i="14"/>
  <c r="N54" i="14"/>
  <c r="N70" i="14"/>
  <c r="N57" i="14"/>
  <c r="N93" i="14"/>
  <c r="N74" i="14"/>
  <c r="N128" i="14"/>
  <c r="N68" i="14"/>
  <c r="N41" i="14"/>
  <c r="N72" i="14"/>
  <c r="N71" i="14"/>
  <c r="N58" i="14"/>
  <c r="N65" i="14"/>
  <c r="N64" i="14"/>
  <c r="N80" i="14"/>
  <c r="N62" i="14"/>
  <c r="N81" i="14"/>
  <c r="N97" i="14"/>
  <c r="N55" i="14"/>
  <c r="N11" i="14"/>
  <c r="N51" i="14"/>
  <c r="N13" i="14"/>
  <c r="R72" i="14"/>
  <c r="R69" i="14"/>
  <c r="R59" i="14"/>
  <c r="R53" i="14"/>
  <c r="R67" i="14"/>
  <c r="R93" i="14"/>
  <c r="R70" i="14"/>
  <c r="R68" i="14"/>
  <c r="R41" i="14"/>
  <c r="R57" i="14"/>
  <c r="R80" i="14"/>
  <c r="R60" i="14"/>
  <c r="R55" i="14"/>
  <c r="R75" i="14"/>
  <c r="R128" i="14"/>
  <c r="R81" i="14"/>
  <c r="R78" i="14"/>
  <c r="R74" i="14"/>
  <c r="R97" i="14"/>
  <c r="R71" i="14"/>
  <c r="R65" i="14"/>
  <c r="R56" i="14"/>
  <c r="R58" i="14"/>
  <c r="R66" i="14"/>
  <c r="R54" i="14"/>
  <c r="R64" i="14"/>
  <c r="R62" i="14"/>
  <c r="R11" i="14"/>
  <c r="R82" i="14"/>
  <c r="R51" i="14"/>
  <c r="R13" i="14"/>
  <c r="R29" i="14"/>
  <c r="L54" i="14"/>
  <c r="L74" i="14"/>
  <c r="L128" i="14"/>
  <c r="L68" i="14"/>
  <c r="L41" i="14"/>
  <c r="L57" i="14"/>
  <c r="L93" i="14"/>
  <c r="L55" i="14"/>
  <c r="L71" i="14"/>
  <c r="L69" i="14"/>
  <c r="L72" i="14"/>
  <c r="L78" i="14"/>
  <c r="L81" i="14"/>
  <c r="L60" i="14"/>
  <c r="L59" i="14"/>
  <c r="L58" i="14"/>
  <c r="L80" i="14"/>
  <c r="L70" i="14"/>
  <c r="L64" i="14"/>
  <c r="L97" i="14"/>
  <c r="L66" i="14"/>
  <c r="L65" i="14"/>
  <c r="L62" i="14"/>
  <c r="L11" i="14"/>
  <c r="L13" i="14"/>
  <c r="L51" i="14"/>
  <c r="P70" i="14"/>
  <c r="P80" i="14"/>
  <c r="P60" i="14"/>
  <c r="P69" i="14"/>
  <c r="P128" i="14"/>
  <c r="P75" i="14"/>
  <c r="P59" i="14"/>
  <c r="P81" i="14"/>
  <c r="P41" i="14"/>
  <c r="P72" i="14"/>
  <c r="P78" i="14"/>
  <c r="P67" i="14"/>
  <c r="P53" i="14"/>
  <c r="P93" i="14"/>
  <c r="P57" i="14"/>
  <c r="P71" i="14"/>
  <c r="P68" i="14"/>
  <c r="P66" i="14"/>
  <c r="P82" i="14"/>
  <c r="P97" i="14"/>
  <c r="P55" i="14"/>
  <c r="P62" i="14"/>
  <c r="P58" i="14"/>
  <c r="P65" i="14"/>
  <c r="P54" i="14"/>
  <c r="P56" i="14"/>
  <c r="P74" i="14"/>
  <c r="P51" i="14"/>
  <c r="P64" i="14"/>
  <c r="P11" i="14"/>
  <c r="P13" i="14"/>
  <c r="P29" i="14"/>
  <c r="T75" i="14"/>
  <c r="T54" i="14"/>
  <c r="T53" i="14"/>
  <c r="T57" i="14"/>
  <c r="T93" i="14"/>
  <c r="T74" i="14"/>
  <c r="T55" i="14"/>
  <c r="T72" i="14"/>
  <c r="T78" i="14"/>
  <c r="T68" i="14"/>
  <c r="T128" i="14"/>
  <c r="T67" i="14"/>
  <c r="T69" i="14"/>
  <c r="T70" i="14"/>
  <c r="T81" i="14"/>
  <c r="T60" i="14"/>
  <c r="T59" i="14"/>
  <c r="T41" i="14"/>
  <c r="T97" i="14"/>
  <c r="T58" i="14"/>
  <c r="T56" i="14"/>
  <c r="T65" i="14"/>
  <c r="T66" i="14"/>
  <c r="T62" i="14"/>
  <c r="T80" i="14"/>
  <c r="T82" i="14"/>
  <c r="T71" i="14"/>
  <c r="T11" i="14"/>
  <c r="T51" i="14"/>
  <c r="T64" i="14"/>
  <c r="T13" i="14"/>
  <c r="T29" i="14"/>
  <c r="Q52" i="14"/>
  <c r="R42" i="14"/>
  <c r="O52" i="14"/>
  <c r="P42" i="14"/>
  <c r="T42" i="14"/>
  <c r="S52" i="14"/>
  <c r="Q31" i="20"/>
  <c r="H52" i="14"/>
  <c r="H92" i="14"/>
  <c r="O31" i="20"/>
  <c r="O42" i="20" s="1"/>
  <c r="T29" i="20"/>
  <c r="J23" i="20" l="1"/>
  <c r="J120" i="20"/>
  <c r="J40" i="20"/>
  <c r="J27" i="20"/>
  <c r="J34" i="20"/>
  <c r="J106" i="20"/>
  <c r="S262" i="12"/>
  <c r="T80" i="12"/>
  <c r="T82" i="12"/>
  <c r="S236" i="14"/>
  <c r="S238" i="14" s="1"/>
  <c r="S249" i="14" s="1"/>
  <c r="P34" i="20"/>
  <c r="P106" i="20"/>
  <c r="P27" i="20"/>
  <c r="T31" i="12"/>
  <c r="F8" i="22"/>
  <c r="F14" i="22" s="1"/>
  <c r="S260" i="14"/>
  <c r="Q262" i="14"/>
  <c r="S256" i="14"/>
  <c r="O265" i="12"/>
  <c r="O322" i="12"/>
  <c r="F19" i="18" s="1"/>
  <c r="F22" i="18" s="1"/>
  <c r="T41" i="12"/>
  <c r="T11" i="12"/>
  <c r="T12" i="12"/>
  <c r="T13" i="12"/>
  <c r="T51" i="12"/>
  <c r="T29" i="12"/>
  <c r="S320" i="12"/>
  <c r="H17" i="18" s="1"/>
  <c r="M266" i="12"/>
  <c r="S322" i="20"/>
  <c r="S279" i="20"/>
  <c r="S98" i="20"/>
  <c r="S123" i="20" s="1"/>
  <c r="S127" i="20" s="1"/>
  <c r="P96" i="20"/>
  <c r="P89" i="20"/>
  <c r="P118" i="20"/>
  <c r="O320" i="20"/>
  <c r="P84" i="20"/>
  <c r="P36" i="20"/>
  <c r="P37" i="20"/>
  <c r="G127" i="12"/>
  <c r="G127" i="20" s="1"/>
  <c r="F123" i="12"/>
  <c r="F123" i="14" s="1"/>
  <c r="S320" i="14"/>
  <c r="H17" i="19" s="1"/>
  <c r="K321" i="14"/>
  <c r="D18" i="19" s="1"/>
  <c r="Q321" i="14"/>
  <c r="G18" i="19" s="1"/>
  <c r="O321" i="14"/>
  <c r="F18" i="19" s="1"/>
  <c r="M321" i="14"/>
  <c r="E18" i="19" s="1"/>
  <c r="P91" i="20"/>
  <c r="P35" i="20"/>
  <c r="P86" i="20"/>
  <c r="P40" i="20"/>
  <c r="P116" i="20"/>
  <c r="P120" i="20"/>
  <c r="P23" i="20"/>
  <c r="P66" i="20"/>
  <c r="P62" i="20"/>
  <c r="P67" i="20"/>
  <c r="P55" i="20"/>
  <c r="P128" i="20"/>
  <c r="P76" i="20"/>
  <c r="P60" i="20"/>
  <c r="P71" i="20"/>
  <c r="P58" i="20"/>
  <c r="P57" i="20"/>
  <c r="P63" i="20"/>
  <c r="P70" i="20"/>
  <c r="P59" i="20"/>
  <c r="P81" i="20"/>
  <c r="P73" i="20"/>
  <c r="P54" i="20"/>
  <c r="P121" i="20"/>
  <c r="P90" i="20"/>
  <c r="P122" i="20"/>
  <c r="P88" i="20"/>
  <c r="P68" i="20"/>
  <c r="P80" i="20"/>
  <c r="P105" i="20"/>
  <c r="P65" i="20"/>
  <c r="P93" i="20"/>
  <c r="P75" i="20"/>
  <c r="P74" i="20"/>
  <c r="P69" i="20"/>
  <c r="P111" i="20"/>
  <c r="P82" i="20"/>
  <c r="P72" i="20"/>
  <c r="P87" i="20"/>
  <c r="P117" i="20"/>
  <c r="P77" i="20"/>
  <c r="P78" i="20"/>
  <c r="P53" i="20"/>
  <c r="P64" i="20"/>
  <c r="P79" i="20"/>
  <c r="P56" i="20"/>
  <c r="P97" i="20"/>
  <c r="P26" i="20"/>
  <c r="P24" i="20"/>
  <c r="P41" i="20"/>
  <c r="P12" i="20"/>
  <c r="P25" i="20"/>
  <c r="P28" i="20"/>
  <c r="P11" i="20"/>
  <c r="P51" i="20"/>
  <c r="P13" i="20"/>
  <c r="P29" i="20"/>
  <c r="R52" i="12"/>
  <c r="Q92" i="12"/>
  <c r="F8" i="18"/>
  <c r="P92" i="12"/>
  <c r="O98" i="12"/>
  <c r="S52" i="12"/>
  <c r="S321" i="12" s="1"/>
  <c r="H18" i="18" s="1"/>
  <c r="T42" i="12"/>
  <c r="P52" i="14"/>
  <c r="O92" i="14"/>
  <c r="T52" i="14"/>
  <c r="S92" i="14"/>
  <c r="Q92" i="14"/>
  <c r="R52" i="14"/>
  <c r="T31" i="20"/>
  <c r="H98" i="14"/>
  <c r="P31" i="20"/>
  <c r="P42" i="20"/>
  <c r="O52" i="20"/>
  <c r="O321" i="20" s="1"/>
  <c r="Q42" i="20"/>
  <c r="L39" i="20" l="1"/>
  <c r="N39" i="20"/>
  <c r="G7" i="22"/>
  <c r="S262" i="14"/>
  <c r="R34" i="20"/>
  <c r="R106" i="20"/>
  <c r="R27" i="20"/>
  <c r="L34" i="20"/>
  <c r="L27" i="20"/>
  <c r="L106" i="20"/>
  <c r="N27" i="20"/>
  <c r="N106" i="20"/>
  <c r="N34" i="20"/>
  <c r="O266" i="12"/>
  <c r="O323" i="12"/>
  <c r="F20" i="18" s="1"/>
  <c r="F23" i="18" s="1"/>
  <c r="K267" i="12"/>
  <c r="K268" i="12" s="1"/>
  <c r="Q265" i="12"/>
  <c r="Q322" i="12"/>
  <c r="G19" i="18" s="1"/>
  <c r="G22" i="18" s="1"/>
  <c r="S323" i="20"/>
  <c r="S266" i="20"/>
  <c r="S280" i="20"/>
  <c r="N89" i="20"/>
  <c r="N96" i="20"/>
  <c r="N118" i="20"/>
  <c r="R89" i="20"/>
  <c r="R96" i="20"/>
  <c r="R118" i="20"/>
  <c r="L118" i="20"/>
  <c r="L89" i="20"/>
  <c r="L96" i="20"/>
  <c r="N36" i="20"/>
  <c r="N37" i="20"/>
  <c r="N84" i="20"/>
  <c r="L84" i="20"/>
  <c r="L36" i="20"/>
  <c r="L37" i="20"/>
  <c r="R36" i="20"/>
  <c r="R84" i="20"/>
  <c r="R37" i="20"/>
  <c r="G129" i="12"/>
  <c r="G129" i="20" s="1"/>
  <c r="F127" i="12"/>
  <c r="F127" i="14" s="1"/>
  <c r="S321" i="14"/>
  <c r="H18" i="19" s="1"/>
  <c r="S129" i="20"/>
  <c r="S138" i="20" s="1"/>
  <c r="S281" i="20"/>
  <c r="S282" i="20" s="1"/>
  <c r="S267" i="20"/>
  <c r="S268" i="20" s="1"/>
  <c r="S324" i="20"/>
  <c r="S325" i="20" s="1"/>
  <c r="O265" i="14"/>
  <c r="O322" i="14"/>
  <c r="F19" i="19" s="1"/>
  <c r="F22" i="19" s="1"/>
  <c r="Q265" i="14"/>
  <c r="Q322" i="14"/>
  <c r="G19" i="19" s="1"/>
  <c r="G22" i="19" s="1"/>
  <c r="M265" i="14"/>
  <c r="M322" i="14"/>
  <c r="E19" i="19" s="1"/>
  <c r="E22" i="19" s="1"/>
  <c r="S265" i="14"/>
  <c r="S322" i="14"/>
  <c r="H19" i="19" s="1"/>
  <c r="H22" i="19" s="1"/>
  <c r="K265" i="14"/>
  <c r="K322" i="14"/>
  <c r="D19" i="19" s="1"/>
  <c r="D22" i="19" s="1"/>
  <c r="R31" i="20"/>
  <c r="Q320" i="20"/>
  <c r="N35" i="20"/>
  <c r="N91" i="20"/>
  <c r="N120" i="20"/>
  <c r="N40" i="20"/>
  <c r="N86" i="20"/>
  <c r="N23" i="20"/>
  <c r="L91" i="20"/>
  <c r="L35" i="20"/>
  <c r="L86" i="20"/>
  <c r="L120" i="20"/>
  <c r="L40" i="20"/>
  <c r="L23" i="20"/>
  <c r="R35" i="20"/>
  <c r="R91" i="20"/>
  <c r="R116" i="20"/>
  <c r="R86" i="20"/>
  <c r="R40" i="20"/>
  <c r="R120" i="20"/>
  <c r="R23" i="20"/>
  <c r="R62" i="20"/>
  <c r="R66" i="20"/>
  <c r="R67" i="20"/>
  <c r="R76" i="20"/>
  <c r="R105" i="20"/>
  <c r="R57" i="20"/>
  <c r="R69" i="20"/>
  <c r="R128" i="20"/>
  <c r="R78" i="20"/>
  <c r="R56" i="20"/>
  <c r="R73" i="20"/>
  <c r="R88" i="20"/>
  <c r="R55" i="20"/>
  <c r="R117" i="20"/>
  <c r="R74" i="20"/>
  <c r="R53" i="20"/>
  <c r="R54" i="20"/>
  <c r="R58" i="20"/>
  <c r="R93" i="20"/>
  <c r="R111" i="20"/>
  <c r="R82" i="20"/>
  <c r="R81" i="20"/>
  <c r="R68" i="20"/>
  <c r="R75" i="20"/>
  <c r="R71" i="20"/>
  <c r="R77" i="20"/>
  <c r="R63" i="20"/>
  <c r="R65" i="20"/>
  <c r="R64" i="20"/>
  <c r="R122" i="20"/>
  <c r="R60" i="20"/>
  <c r="R70" i="20"/>
  <c r="R87" i="20"/>
  <c r="R72" i="20"/>
  <c r="R80" i="20"/>
  <c r="R59" i="20"/>
  <c r="R79" i="20"/>
  <c r="R90" i="20"/>
  <c r="R97" i="20"/>
  <c r="R121" i="20"/>
  <c r="R26" i="20"/>
  <c r="R41" i="20"/>
  <c r="R24" i="20"/>
  <c r="R12" i="20"/>
  <c r="R28" i="20"/>
  <c r="R25" i="20"/>
  <c r="R11" i="20"/>
  <c r="R13" i="20"/>
  <c r="R51" i="20"/>
  <c r="R29" i="20"/>
  <c r="N62" i="20"/>
  <c r="N66" i="20"/>
  <c r="N55" i="20"/>
  <c r="N73" i="20"/>
  <c r="N58" i="20"/>
  <c r="N60" i="20"/>
  <c r="N72" i="20"/>
  <c r="N78" i="20"/>
  <c r="N117" i="20"/>
  <c r="N63" i="20"/>
  <c r="N111" i="20"/>
  <c r="N93" i="20"/>
  <c r="N88" i="20"/>
  <c r="N74" i="20"/>
  <c r="N79" i="20"/>
  <c r="N68" i="20"/>
  <c r="N87" i="20"/>
  <c r="N57" i="20"/>
  <c r="N64" i="20"/>
  <c r="N69" i="20"/>
  <c r="N81" i="20"/>
  <c r="N59" i="20"/>
  <c r="N128" i="20"/>
  <c r="N105" i="20"/>
  <c r="N90" i="20"/>
  <c r="N24" i="20"/>
  <c r="N41" i="20"/>
  <c r="N25" i="20"/>
  <c r="N12" i="20"/>
  <c r="N11" i="20"/>
  <c r="N13" i="20"/>
  <c r="L66" i="20"/>
  <c r="L62" i="20"/>
  <c r="L68" i="20"/>
  <c r="L105" i="20"/>
  <c r="L55" i="20"/>
  <c r="L117" i="20"/>
  <c r="L59" i="20"/>
  <c r="L90" i="20"/>
  <c r="L72" i="20"/>
  <c r="L88" i="20"/>
  <c r="L79" i="20"/>
  <c r="L73" i="20"/>
  <c r="L60" i="20"/>
  <c r="L87" i="20"/>
  <c r="L81" i="20"/>
  <c r="L69" i="20"/>
  <c r="L128" i="20"/>
  <c r="L111" i="20"/>
  <c r="L58" i="20"/>
  <c r="L78" i="20"/>
  <c r="L93" i="20"/>
  <c r="L74" i="20"/>
  <c r="L57" i="20"/>
  <c r="L41" i="20"/>
  <c r="L24" i="20"/>
  <c r="L25" i="20"/>
  <c r="L12" i="20"/>
  <c r="L11" i="20"/>
  <c r="L13" i="20"/>
  <c r="J66" i="20"/>
  <c r="J62" i="20"/>
  <c r="J87" i="20"/>
  <c r="J72" i="20"/>
  <c r="J73" i="20"/>
  <c r="J59" i="20"/>
  <c r="J68" i="20"/>
  <c r="J78" i="20"/>
  <c r="J90" i="20"/>
  <c r="J69" i="20"/>
  <c r="J88" i="20"/>
  <c r="J63" i="20"/>
  <c r="J55" i="20"/>
  <c r="J60" i="20"/>
  <c r="J111" i="20"/>
  <c r="J128" i="20"/>
  <c r="J79" i="20"/>
  <c r="J117" i="20"/>
  <c r="J74" i="20"/>
  <c r="J57" i="20"/>
  <c r="J93" i="20"/>
  <c r="J58" i="20"/>
  <c r="J81" i="20"/>
  <c r="J105" i="20"/>
  <c r="J64" i="20"/>
  <c r="J24" i="20"/>
  <c r="J25" i="20"/>
  <c r="J12" i="20"/>
  <c r="O123" i="12"/>
  <c r="F9" i="18"/>
  <c r="P98" i="12"/>
  <c r="S92" i="12"/>
  <c r="H7" i="22" s="1"/>
  <c r="H8" i="22" s="1"/>
  <c r="T52" i="12"/>
  <c r="Q98" i="12"/>
  <c r="R92" i="12"/>
  <c r="G8" i="18"/>
  <c r="H8" i="19"/>
  <c r="S98" i="14"/>
  <c r="T92" i="14"/>
  <c r="F8" i="19"/>
  <c r="O98" i="14"/>
  <c r="P92" i="14"/>
  <c r="G8" i="19"/>
  <c r="R92" i="14"/>
  <c r="Q98" i="14"/>
  <c r="H123" i="14"/>
  <c r="Q52" i="20"/>
  <c r="Q321" i="20" s="1"/>
  <c r="R42" i="20"/>
  <c r="P52" i="20"/>
  <c r="O92" i="20"/>
  <c r="O279" i="20" s="1"/>
  <c r="T42" i="20"/>
  <c r="F129" i="12" l="1"/>
  <c r="F129" i="14" s="1"/>
  <c r="H129" i="14" s="1"/>
  <c r="I279" i="20"/>
  <c r="L39" i="12"/>
  <c r="G8" i="22"/>
  <c r="G14" i="22" s="1"/>
  <c r="M267" i="12"/>
  <c r="M268" i="12" s="1"/>
  <c r="S265" i="12"/>
  <c r="S322" i="12"/>
  <c r="H19" i="18" s="1"/>
  <c r="H22" i="18" s="1"/>
  <c r="Q266" i="12"/>
  <c r="Q323" i="12"/>
  <c r="G20" i="18" s="1"/>
  <c r="G23" i="18" s="1"/>
  <c r="S266" i="14"/>
  <c r="S323" i="14"/>
  <c r="H20" i="19" s="1"/>
  <c r="H23" i="19" s="1"/>
  <c r="K266" i="14"/>
  <c r="K323" i="14"/>
  <c r="D20" i="19" s="1"/>
  <c r="D23" i="19" s="1"/>
  <c r="Q266" i="14"/>
  <c r="Q323" i="14"/>
  <c r="G20" i="19" s="1"/>
  <c r="G23" i="19" s="1"/>
  <c r="O266" i="14"/>
  <c r="O323" i="14"/>
  <c r="F20" i="19" s="1"/>
  <c r="F23" i="19" s="1"/>
  <c r="M266" i="14"/>
  <c r="M323" i="14"/>
  <c r="E20" i="19" s="1"/>
  <c r="E23" i="19" s="1"/>
  <c r="O265" i="20"/>
  <c r="O322" i="20"/>
  <c r="Q123" i="12"/>
  <c r="R98" i="12"/>
  <c r="G9" i="18"/>
  <c r="H8" i="18"/>
  <c r="T92" i="12"/>
  <c r="S98" i="12"/>
  <c r="O127" i="12"/>
  <c r="P123" i="12"/>
  <c r="G9" i="19"/>
  <c r="R98" i="14"/>
  <c r="Q123" i="14"/>
  <c r="F9" i="19"/>
  <c r="O123" i="14"/>
  <c r="P98" i="14"/>
  <c r="H9" i="19"/>
  <c r="S123" i="14"/>
  <c r="T98" i="14"/>
  <c r="H127" i="14"/>
  <c r="T52" i="20"/>
  <c r="P92" i="20"/>
  <c r="O98" i="20"/>
  <c r="O280" i="20" s="1"/>
  <c r="Q92" i="20"/>
  <c r="Q279" i="20" s="1"/>
  <c r="R52" i="20"/>
  <c r="L23" i="14" l="1"/>
  <c r="I280" i="20"/>
  <c r="S266" i="12"/>
  <c r="S323" i="12"/>
  <c r="H20" i="18" s="1"/>
  <c r="H23" i="18" s="1"/>
  <c r="O267" i="12"/>
  <c r="O268" i="12" s="1"/>
  <c r="O324" i="12"/>
  <c r="M265" i="20"/>
  <c r="O266" i="20"/>
  <c r="O323" i="20"/>
  <c r="K265" i="20"/>
  <c r="Q265" i="20"/>
  <c r="Q322" i="20"/>
  <c r="F29" i="18"/>
  <c r="F32" i="18" s="1"/>
  <c r="F34" i="18" s="1"/>
  <c r="O129" i="12"/>
  <c r="P127" i="12"/>
  <c r="T98" i="12"/>
  <c r="S123" i="12"/>
  <c r="H9" i="18"/>
  <c r="Q127" i="12"/>
  <c r="R123" i="12"/>
  <c r="R123" i="14"/>
  <c r="Q127" i="14"/>
  <c r="T123" i="14"/>
  <c r="S127" i="14"/>
  <c r="P123" i="14"/>
  <c r="O127" i="14"/>
  <c r="Q98" i="20"/>
  <c r="Q280" i="20" s="1"/>
  <c r="R92" i="20"/>
  <c r="T92" i="20"/>
  <c r="O123" i="20"/>
  <c r="P98" i="20"/>
  <c r="I281" i="20" l="1"/>
  <c r="I282" i="20" s="1"/>
  <c r="Q267" i="12"/>
  <c r="Q268" i="12" s="1"/>
  <c r="Q324" i="12"/>
  <c r="F21" i="18"/>
  <c r="F24" i="18" s="1"/>
  <c r="O325" i="12"/>
  <c r="K267" i="14"/>
  <c r="K268" i="14" s="1"/>
  <c r="K324" i="14"/>
  <c r="K325" i="14" s="1"/>
  <c r="S267" i="14"/>
  <c r="S268" i="14" s="1"/>
  <c r="S324" i="14"/>
  <c r="S325" i="14" s="1"/>
  <c r="M267" i="14"/>
  <c r="M268" i="14" s="1"/>
  <c r="M324" i="14"/>
  <c r="M325" i="14" s="1"/>
  <c r="O267" i="14"/>
  <c r="O268" i="14" s="1"/>
  <c r="O324" i="14"/>
  <c r="O325" i="14" s="1"/>
  <c r="Q267" i="14"/>
  <c r="Q268" i="14" s="1"/>
  <c r="Q324" i="14"/>
  <c r="Q325" i="14" s="1"/>
  <c r="Q266" i="20"/>
  <c r="Q323" i="20"/>
  <c r="M266" i="20"/>
  <c r="K266" i="20"/>
  <c r="G10" i="18"/>
  <c r="R127" i="12"/>
  <c r="Q129" i="12"/>
  <c r="G29" i="18"/>
  <c r="G32" i="18" s="1"/>
  <c r="G34" i="18" s="1"/>
  <c r="S127" i="12"/>
  <c r="T123" i="12"/>
  <c r="O138" i="12"/>
  <c r="P129" i="12"/>
  <c r="F10" i="18"/>
  <c r="H29" i="19"/>
  <c r="T127" i="14"/>
  <c r="H10" i="19"/>
  <c r="S129" i="14"/>
  <c r="O129" i="14"/>
  <c r="F10" i="19"/>
  <c r="P127" i="14"/>
  <c r="F29" i="19"/>
  <c r="F32" i="19" s="1"/>
  <c r="F34" i="19" s="1"/>
  <c r="G29" i="19"/>
  <c r="G32" i="19" s="1"/>
  <c r="G34" i="19" s="1"/>
  <c r="Q129" i="14"/>
  <c r="R127" i="14"/>
  <c r="G10" i="19"/>
  <c r="T98" i="20"/>
  <c r="P123" i="20"/>
  <c r="O127" i="20"/>
  <c r="O281" i="20" s="1"/>
  <c r="O282" i="20" s="1"/>
  <c r="Q123" i="20"/>
  <c r="R98" i="20"/>
  <c r="G21" i="18" l="1"/>
  <c r="G24" i="18" s="1"/>
  <c r="Q325" i="12"/>
  <c r="S267" i="12"/>
  <c r="S268" i="12" s="1"/>
  <c r="S324" i="12"/>
  <c r="O267" i="20"/>
  <c r="O268" i="20" s="1"/>
  <c r="O324" i="20"/>
  <c r="O325" i="20" s="1"/>
  <c r="H29" i="18"/>
  <c r="H10" i="18"/>
  <c r="S129" i="12"/>
  <c r="T127" i="12"/>
  <c r="P138" i="12"/>
  <c r="R129" i="12"/>
  <c r="Q138" i="12"/>
  <c r="G21" i="19"/>
  <c r="G24" i="19" s="1"/>
  <c r="E21" i="19"/>
  <c r="E24" i="19" s="1"/>
  <c r="D21" i="19"/>
  <c r="D24" i="19" s="1"/>
  <c r="F21" i="19"/>
  <c r="F24" i="19" s="1"/>
  <c r="H21" i="19"/>
  <c r="H24" i="19" s="1"/>
  <c r="S138" i="14"/>
  <c r="T138" i="14" s="1"/>
  <c r="T129" i="14"/>
  <c r="R129" i="14"/>
  <c r="Q138" i="14"/>
  <c r="R138" i="14" s="1"/>
  <c r="P129" i="14"/>
  <c r="O138" i="14"/>
  <c r="P138" i="14" s="1"/>
  <c r="H32" i="19"/>
  <c r="H34" i="19"/>
  <c r="T123" i="20"/>
  <c r="Q127" i="20"/>
  <c r="Q281" i="20" s="1"/>
  <c r="Q282" i="20" s="1"/>
  <c r="R123" i="20"/>
  <c r="O129" i="20"/>
  <c r="P127" i="20"/>
  <c r="H21" i="18" l="1"/>
  <c r="H24" i="18" s="1"/>
  <c r="S325" i="12"/>
  <c r="Q267" i="20"/>
  <c r="Q268" i="20" s="1"/>
  <c r="Q324" i="20"/>
  <c r="Q325" i="20" s="1"/>
  <c r="K267" i="20"/>
  <c r="K268" i="20" s="1"/>
  <c r="M267" i="20"/>
  <c r="M268" i="20" s="1"/>
  <c r="R138" i="12"/>
  <c r="S138" i="12"/>
  <c r="T129" i="12"/>
  <c r="H32" i="18"/>
  <c r="H34" i="18"/>
  <c r="H35" i="19"/>
  <c r="P129" i="20"/>
  <c r="O138" i="20"/>
  <c r="P138" i="20" s="1"/>
  <c r="R127" i="20"/>
  <c r="Q129" i="20"/>
  <c r="T127" i="20"/>
  <c r="H35" i="18" l="1"/>
  <c r="T138" i="12"/>
  <c r="T129" i="20"/>
  <c r="T138" i="20"/>
  <c r="Q138" i="20"/>
  <c r="R138" i="20" s="1"/>
  <c r="R129" i="20"/>
  <c r="D24" i="18" l="1"/>
  <c r="E24" i="18"/>
  <c r="K282" i="20"/>
  <c r="K281" i="20"/>
  <c r="M282" i="20"/>
  <c r="M281" i="20"/>
  <c r="D23" i="18"/>
  <c r="E23" i="18"/>
  <c r="K280" i="20"/>
  <c r="M280" i="20"/>
  <c r="E22" i="18"/>
  <c r="D22" i="18"/>
  <c r="K279" i="20"/>
  <c r="M279" i="20"/>
  <c r="K278" i="20" l="1"/>
  <c r="U6" i="23"/>
  <c r="V6" i="23" l="1"/>
  <c r="W6" i="23"/>
  <c r="V11" i="23"/>
  <c r="U11" i="23"/>
  <c r="W14" i="23"/>
  <c r="U13" i="23"/>
  <c r="W13" i="23"/>
  <c r="V13" i="23"/>
  <c r="W8" i="23"/>
  <c r="W12" i="23"/>
  <c r="U7" i="23"/>
  <c r="V7" i="23" l="1"/>
  <c r="T15" i="23"/>
  <c r="W7" i="23"/>
  <c r="U12" i="23"/>
  <c r="V12" i="23"/>
  <c r="U8" i="23"/>
  <c r="V8" i="23"/>
  <c r="U14" i="23"/>
  <c r="V14" i="23"/>
  <c r="W11" i="23"/>
  <c r="U15" i="23" l="1"/>
  <c r="W15" i="23"/>
  <c r="V15" i="23"/>
  <c r="M98" i="23"/>
  <c r="L4" i="15" l="1"/>
  <c r="Q4" i="15" s="1"/>
  <c r="L2" i="15"/>
  <c r="Q2" i="15" s="1"/>
  <c r="I157" i="20" l="1"/>
  <c r="I157" i="12"/>
  <c r="I210" i="20"/>
  <c r="R2" i="15"/>
  <c r="S2" i="15"/>
  <c r="V2" i="15" s="1"/>
  <c r="T2" i="15"/>
  <c r="W2" i="15" s="1"/>
  <c r="I210" i="12"/>
  <c r="L3" i="15"/>
  <c r="Q3" i="15" s="1"/>
  <c r="I159" i="12"/>
  <c r="I159" i="20"/>
  <c r="I149" i="20" s="1"/>
  <c r="S4" i="15"/>
  <c r="V4" i="15" s="1"/>
  <c r="R4" i="15"/>
  <c r="U4" i="15" s="1"/>
  <c r="T4" i="15"/>
  <c r="AA4" i="15" l="1"/>
  <c r="Z4" i="15"/>
  <c r="X4" i="15"/>
  <c r="Z2" i="15"/>
  <c r="W4" i="15"/>
  <c r="Y4" i="15" s="1"/>
  <c r="U2" i="15"/>
  <c r="I43" i="12"/>
  <c r="I48" i="12" s="1"/>
  <c r="AA2" i="15"/>
  <c r="I147" i="20"/>
  <c r="I157" i="14"/>
  <c r="I147" i="12"/>
  <c r="I206" i="20"/>
  <c r="I205" i="20" s="1"/>
  <c r="I209" i="20"/>
  <c r="I231" i="20" s="1"/>
  <c r="I159" i="14"/>
  <c r="I149" i="12"/>
  <c r="I149" i="14" s="1"/>
  <c r="T3" i="15"/>
  <c r="W3" i="15" s="1"/>
  <c r="I160" i="12"/>
  <c r="I155" i="12" s="1"/>
  <c r="S3" i="15"/>
  <c r="V3" i="15" s="1"/>
  <c r="I160" i="20"/>
  <c r="I150" i="20" s="1"/>
  <c r="R3" i="15"/>
  <c r="U3" i="15" s="1"/>
  <c r="I45" i="12"/>
  <c r="I206" i="12"/>
  <c r="I210" i="14"/>
  <c r="I209" i="12"/>
  <c r="Y3" i="15" l="1"/>
  <c r="X3" i="15"/>
  <c r="I41" i="12"/>
  <c r="Y2" i="15"/>
  <c r="X2" i="15"/>
  <c r="AA3" i="15"/>
  <c r="J43" i="12"/>
  <c r="Z3" i="15"/>
  <c r="I43" i="20"/>
  <c r="J43" i="20" s="1"/>
  <c r="I11" i="12"/>
  <c r="I155" i="20"/>
  <c r="J155" i="20" s="1"/>
  <c r="I43" i="14"/>
  <c r="J43" i="14" s="1"/>
  <c r="I145" i="20"/>
  <c r="I209" i="14"/>
  <c r="I231" i="14" s="1"/>
  <c r="I231" i="12"/>
  <c r="I77" i="12"/>
  <c r="I206" i="14"/>
  <c r="I205" i="12"/>
  <c r="I147" i="14"/>
  <c r="I238" i="20"/>
  <c r="I249" i="20" s="1"/>
  <c r="I250" i="20"/>
  <c r="I256" i="20"/>
  <c r="I263" i="20"/>
  <c r="I237" i="20"/>
  <c r="I252" i="20"/>
  <c r="I236" i="20"/>
  <c r="I251" i="20"/>
  <c r="I264" i="20"/>
  <c r="I258" i="20"/>
  <c r="I233" i="20"/>
  <c r="I262" i="20"/>
  <c r="I266" i="20"/>
  <c r="I257" i="20"/>
  <c r="I253" i="20"/>
  <c r="I232" i="20"/>
  <c r="I235" i="20"/>
  <c r="I260" i="20"/>
  <c r="I254" i="20"/>
  <c r="I265" i="20"/>
  <c r="I261" i="20"/>
  <c r="I267" i="20"/>
  <c r="I268" i="20"/>
  <c r="I255" i="20"/>
  <c r="I259" i="20"/>
  <c r="I45" i="20"/>
  <c r="J45" i="20" s="1"/>
  <c r="I45" i="14"/>
  <c r="J45" i="14" s="1"/>
  <c r="M45" i="12"/>
  <c r="J45" i="12"/>
  <c r="K45" i="12"/>
  <c r="I155" i="14"/>
  <c r="C13" i="19" s="1"/>
  <c r="J191" i="12"/>
  <c r="J216" i="12"/>
  <c r="J203" i="12"/>
  <c r="J200" i="12"/>
  <c r="J165" i="12"/>
  <c r="J173" i="12"/>
  <c r="J196" i="12"/>
  <c r="J171" i="12"/>
  <c r="J185" i="12"/>
  <c r="J218" i="12"/>
  <c r="J224" i="12"/>
  <c r="C13" i="18"/>
  <c r="J180" i="12"/>
  <c r="J194" i="12"/>
  <c r="J206" i="12"/>
  <c r="J151" i="12"/>
  <c r="J197" i="12"/>
  <c r="J210" i="12"/>
  <c r="J166" i="12"/>
  <c r="J169" i="12"/>
  <c r="J209" i="12"/>
  <c r="J150" i="12"/>
  <c r="J182" i="12"/>
  <c r="J145" i="12"/>
  <c r="J190" i="12"/>
  <c r="J154" i="12"/>
  <c r="J187" i="12"/>
  <c r="J170" i="12"/>
  <c r="J188" i="12"/>
  <c r="J176" i="12"/>
  <c r="J158" i="12"/>
  <c r="J153" i="12"/>
  <c r="J175" i="12"/>
  <c r="J222" i="12"/>
  <c r="J186" i="12"/>
  <c r="J157" i="12"/>
  <c r="J179" i="12"/>
  <c r="J207" i="12"/>
  <c r="J148" i="12"/>
  <c r="J192" i="12"/>
  <c r="J214" i="12"/>
  <c r="J174" i="12"/>
  <c r="J161" i="12"/>
  <c r="J202" i="12"/>
  <c r="J181" i="12"/>
  <c r="J220" i="12"/>
  <c r="J215" i="12"/>
  <c r="J208" i="12"/>
  <c r="J205" i="12"/>
  <c r="J221" i="12"/>
  <c r="J152" i="12"/>
  <c r="J227" i="12"/>
  <c r="J146" i="12"/>
  <c r="J160" i="12"/>
  <c r="J195" i="12"/>
  <c r="J228" i="12"/>
  <c r="J223" i="12"/>
  <c r="J226" i="12"/>
  <c r="J178" i="12"/>
  <c r="J172" i="12"/>
  <c r="J225" i="12"/>
  <c r="J189" i="12"/>
  <c r="J219" i="12"/>
  <c r="J213" i="12"/>
  <c r="J199" i="12"/>
  <c r="J168" i="12"/>
  <c r="J156" i="12"/>
  <c r="J147" i="12"/>
  <c r="J149" i="12"/>
  <c r="J162" i="12"/>
  <c r="J217" i="12"/>
  <c r="J211" i="12"/>
  <c r="J159" i="12"/>
  <c r="J167" i="12"/>
  <c r="J184" i="12"/>
  <c r="J193" i="12"/>
  <c r="J163" i="12"/>
  <c r="J212" i="12"/>
  <c r="J177" i="12"/>
  <c r="J164" i="12"/>
  <c r="J198" i="12"/>
  <c r="J183" i="12"/>
  <c r="J201" i="12"/>
  <c r="J204" i="12"/>
  <c r="I319" i="20"/>
  <c r="J169" i="20"/>
  <c r="J170" i="20"/>
  <c r="J200" i="20"/>
  <c r="J213" i="20"/>
  <c r="J214" i="20"/>
  <c r="J224" i="20"/>
  <c r="J158" i="20"/>
  <c r="J220" i="20"/>
  <c r="J193" i="20"/>
  <c r="J146" i="20"/>
  <c r="J180" i="20"/>
  <c r="J148" i="20"/>
  <c r="J211" i="20"/>
  <c r="J190" i="20"/>
  <c r="J178" i="20"/>
  <c r="J152" i="20"/>
  <c r="J166" i="20"/>
  <c r="J196" i="20"/>
  <c r="J203" i="20"/>
  <c r="J216" i="20"/>
  <c r="J185" i="20"/>
  <c r="J179" i="20"/>
  <c r="J186" i="20"/>
  <c r="J188" i="20"/>
  <c r="J145" i="20"/>
  <c r="J228" i="20"/>
  <c r="J182" i="20"/>
  <c r="J147" i="20"/>
  <c r="J174" i="20"/>
  <c r="J161" i="20"/>
  <c r="J151" i="20"/>
  <c r="J217" i="20"/>
  <c r="J171" i="20"/>
  <c r="J156" i="20"/>
  <c r="J219" i="20"/>
  <c r="J226" i="20"/>
  <c r="J225" i="20"/>
  <c r="J199" i="20"/>
  <c r="J201" i="20"/>
  <c r="J181" i="20"/>
  <c r="J206" i="20"/>
  <c r="J165" i="20"/>
  <c r="J198" i="20"/>
  <c r="J212" i="20"/>
  <c r="J162" i="20"/>
  <c r="J191" i="20"/>
  <c r="J218" i="20"/>
  <c r="J172" i="20"/>
  <c r="J202" i="20"/>
  <c r="J192" i="20"/>
  <c r="J195" i="20"/>
  <c r="J149" i="20"/>
  <c r="J168" i="20"/>
  <c r="J176" i="20"/>
  <c r="J159" i="20"/>
  <c r="J153" i="20"/>
  <c r="J189" i="20"/>
  <c r="J154" i="20"/>
  <c r="J207" i="20"/>
  <c r="J175" i="20"/>
  <c r="J184" i="20"/>
  <c r="J221" i="20"/>
  <c r="J160" i="20"/>
  <c r="J209" i="20"/>
  <c r="J210" i="20"/>
  <c r="J150" i="20"/>
  <c r="J187" i="20"/>
  <c r="J197" i="20"/>
  <c r="J183" i="20"/>
  <c r="J223" i="20"/>
  <c r="J167" i="20"/>
  <c r="J194" i="20"/>
  <c r="J157" i="20"/>
  <c r="J215" i="20"/>
  <c r="J204" i="20"/>
  <c r="J227" i="20"/>
  <c r="J177" i="20"/>
  <c r="J222" i="20"/>
  <c r="J205" i="20"/>
  <c r="J164" i="20"/>
  <c r="J208" i="20"/>
  <c r="J163" i="20"/>
  <c r="J173" i="20"/>
  <c r="I150" i="12"/>
  <c r="I150" i="14" s="1"/>
  <c r="I160" i="14"/>
  <c r="I53" i="12"/>
  <c r="I51" i="12"/>
  <c r="J51" i="12" s="1"/>
  <c r="J48" i="12"/>
  <c r="I145" i="12" l="1"/>
  <c r="I145" i="14" s="1"/>
  <c r="C12" i="19" s="1"/>
  <c r="I48" i="14"/>
  <c r="I51" i="14" s="1"/>
  <c r="J51" i="14" s="1"/>
  <c r="I41" i="14"/>
  <c r="J41" i="14" s="1"/>
  <c r="J41" i="12"/>
  <c r="I41" i="20"/>
  <c r="J41" i="20" s="1"/>
  <c r="J11" i="12"/>
  <c r="I11" i="20"/>
  <c r="I11" i="14"/>
  <c r="I13" i="12"/>
  <c r="J13" i="12" s="1"/>
  <c r="I48" i="20"/>
  <c r="J48" i="20" s="1"/>
  <c r="I53" i="20"/>
  <c r="J53" i="12"/>
  <c r="I56" i="12"/>
  <c r="I53" i="14"/>
  <c r="K53" i="12"/>
  <c r="M53" i="12"/>
  <c r="K48" i="12"/>
  <c r="L45" i="12"/>
  <c r="K45" i="20"/>
  <c r="K45" i="14"/>
  <c r="L45" i="14" s="1"/>
  <c r="I236" i="14"/>
  <c r="I258" i="14"/>
  <c r="I265" i="14"/>
  <c r="I260" i="14"/>
  <c r="I252" i="14"/>
  <c r="I255" i="14"/>
  <c r="I232" i="14"/>
  <c r="I251" i="14"/>
  <c r="I261" i="14"/>
  <c r="I235" i="14"/>
  <c r="I237" i="14"/>
  <c r="I238" i="14"/>
  <c r="I249" i="14" s="1"/>
  <c r="I257" i="14"/>
  <c r="I233" i="14"/>
  <c r="I266" i="14"/>
  <c r="I250" i="14"/>
  <c r="I253" i="14"/>
  <c r="I268" i="14"/>
  <c r="I267" i="14"/>
  <c r="I259" i="14"/>
  <c r="I263" i="14"/>
  <c r="I264" i="14"/>
  <c r="I262" i="14"/>
  <c r="I256" i="14"/>
  <c r="I254" i="14"/>
  <c r="I254" i="12"/>
  <c r="I263" i="12"/>
  <c r="I238" i="12"/>
  <c r="I260" i="12"/>
  <c r="I268" i="12"/>
  <c r="I256" i="12"/>
  <c r="I232" i="12"/>
  <c r="I266" i="12"/>
  <c r="I235" i="12"/>
  <c r="I261" i="12"/>
  <c r="I257" i="12"/>
  <c r="I262" i="12"/>
  <c r="I236" i="12"/>
  <c r="I264" i="12"/>
  <c r="I259" i="12"/>
  <c r="I251" i="12"/>
  <c r="I237" i="12"/>
  <c r="I258" i="12"/>
  <c r="I253" i="12"/>
  <c r="I265" i="12"/>
  <c r="I255" i="12"/>
  <c r="I267" i="12"/>
  <c r="I233" i="12"/>
  <c r="I250" i="12"/>
  <c r="I252" i="12"/>
  <c r="N45" i="12"/>
  <c r="M45" i="14"/>
  <c r="N45" i="14" s="1"/>
  <c r="M48" i="12"/>
  <c r="M45" i="20"/>
  <c r="I319" i="12"/>
  <c r="I205" i="14"/>
  <c r="I67" i="12"/>
  <c r="I75" i="12"/>
  <c r="I77" i="20"/>
  <c r="J77" i="20" s="1"/>
  <c r="I77" i="14"/>
  <c r="J77" i="14" s="1"/>
  <c r="K77" i="12"/>
  <c r="J77" i="12"/>
  <c r="J48" i="14" l="1"/>
  <c r="C12" i="18"/>
  <c r="C39" i="18" s="1"/>
  <c r="I51" i="20"/>
  <c r="J51" i="20" s="1"/>
  <c r="J11" i="20"/>
  <c r="I13" i="20"/>
  <c r="J13" i="20" s="1"/>
  <c r="J11" i="14"/>
  <c r="I13" i="14"/>
  <c r="J13" i="14" s="1"/>
  <c r="I75" i="14"/>
  <c r="J75" i="14" s="1"/>
  <c r="K75" i="12"/>
  <c r="I75" i="20"/>
  <c r="L53" i="12"/>
  <c r="K53" i="20"/>
  <c r="K53" i="14"/>
  <c r="J151" i="14"/>
  <c r="J155" i="14"/>
  <c r="J200" i="14"/>
  <c r="J149" i="14"/>
  <c r="J189" i="14"/>
  <c r="J152" i="14"/>
  <c r="J220" i="14"/>
  <c r="J194" i="14"/>
  <c r="J198" i="14"/>
  <c r="J215" i="14"/>
  <c r="J177" i="14"/>
  <c r="J163" i="14"/>
  <c r="J183" i="14"/>
  <c r="J160" i="14"/>
  <c r="J165" i="14"/>
  <c r="J192" i="14"/>
  <c r="J184" i="14"/>
  <c r="J196" i="14"/>
  <c r="J182" i="14"/>
  <c r="J145" i="14"/>
  <c r="J193" i="14"/>
  <c r="J209" i="14"/>
  <c r="J166" i="14"/>
  <c r="J147" i="14"/>
  <c r="J218" i="14"/>
  <c r="J213" i="14"/>
  <c r="J148" i="14"/>
  <c r="J203" i="14"/>
  <c r="J178" i="14"/>
  <c r="J156" i="14"/>
  <c r="J197" i="14"/>
  <c r="J195" i="14"/>
  <c r="J201" i="14"/>
  <c r="J223" i="14"/>
  <c r="J174" i="14"/>
  <c r="J164" i="14"/>
  <c r="J158" i="14"/>
  <c r="J190" i="14"/>
  <c r="J205" i="14"/>
  <c r="J159" i="14"/>
  <c r="J173" i="14"/>
  <c r="J162" i="14"/>
  <c r="I319" i="14"/>
  <c r="J207" i="14"/>
  <c r="J221" i="14"/>
  <c r="J211" i="14"/>
  <c r="J169" i="14"/>
  <c r="J150" i="14"/>
  <c r="J225" i="14"/>
  <c r="J219" i="14"/>
  <c r="J187" i="14"/>
  <c r="J188" i="14"/>
  <c r="J227" i="14"/>
  <c r="J222" i="14"/>
  <c r="J170" i="14"/>
  <c r="J180" i="14"/>
  <c r="J171" i="14"/>
  <c r="J153" i="14"/>
  <c r="J204" i="14"/>
  <c r="J157" i="14"/>
  <c r="J175" i="14"/>
  <c r="J217" i="14"/>
  <c r="J181" i="14"/>
  <c r="J191" i="14"/>
  <c r="J161" i="14"/>
  <c r="J214" i="14"/>
  <c r="J224" i="14"/>
  <c r="J226" i="14"/>
  <c r="J216" i="14"/>
  <c r="J199" i="14"/>
  <c r="J186" i="14"/>
  <c r="J154" i="14"/>
  <c r="J179" i="14"/>
  <c r="J167" i="14"/>
  <c r="J210" i="14"/>
  <c r="J212" i="14"/>
  <c r="J208" i="14"/>
  <c r="J206" i="14"/>
  <c r="J172" i="14"/>
  <c r="J228" i="14"/>
  <c r="J202" i="14"/>
  <c r="J176" i="14"/>
  <c r="J168" i="14"/>
  <c r="J146" i="14"/>
  <c r="J185" i="14"/>
  <c r="J53" i="14"/>
  <c r="I56" i="14"/>
  <c r="J56" i="14" s="1"/>
  <c r="M53" i="14"/>
  <c r="M56" i="12"/>
  <c r="N56" i="12" s="1"/>
  <c r="N53" i="12"/>
  <c r="M53" i="20"/>
  <c r="C23" i="19"/>
  <c r="C22" i="19"/>
  <c r="C24" i="19"/>
  <c r="J56" i="12"/>
  <c r="K56" i="12"/>
  <c r="L56" i="12" s="1"/>
  <c r="M77" i="12"/>
  <c r="K77" i="14"/>
  <c r="L77" i="14" s="1"/>
  <c r="K77" i="20"/>
  <c r="L77" i="20" s="1"/>
  <c r="L77" i="12"/>
  <c r="N45" i="20"/>
  <c r="M48" i="20"/>
  <c r="K51" i="12"/>
  <c r="L51" i="12" s="1"/>
  <c r="L48" i="12"/>
  <c r="I67" i="20"/>
  <c r="I82" i="12"/>
  <c r="I67" i="14"/>
  <c r="K67" i="12"/>
  <c r="M51" i="12"/>
  <c r="N51" i="12" s="1"/>
  <c r="N48" i="12"/>
  <c r="L45" i="20"/>
  <c r="K48" i="20"/>
  <c r="J53" i="20"/>
  <c r="I56" i="20"/>
  <c r="J56" i="20" s="1"/>
  <c r="C24" i="18" l="1"/>
  <c r="C22" i="18"/>
  <c r="C23" i="18"/>
  <c r="M56" i="20"/>
  <c r="N56" i="20" s="1"/>
  <c r="N53" i="20"/>
  <c r="K67" i="20"/>
  <c r="M67" i="12"/>
  <c r="K67" i="14"/>
  <c r="C41" i="18"/>
  <c r="D39" i="18"/>
  <c r="K56" i="20"/>
  <c r="L56" i="20" s="1"/>
  <c r="L53" i="20"/>
  <c r="J82" i="12"/>
  <c r="K82" i="12"/>
  <c r="L53" i="14"/>
  <c r="K56" i="14"/>
  <c r="L56" i="14" s="1"/>
  <c r="M51" i="20"/>
  <c r="N51" i="20" s="1"/>
  <c r="N48" i="20"/>
  <c r="I82" i="20"/>
  <c r="J82" i="20" s="1"/>
  <c r="N98" i="23"/>
  <c r="O98" i="23" s="1"/>
  <c r="P98" i="23" s="1"/>
  <c r="M5" i="15" s="1"/>
  <c r="M56" i="14"/>
  <c r="N56" i="14" s="1"/>
  <c r="N53" i="14"/>
  <c r="K75" i="20"/>
  <c r="K75" i="14"/>
  <c r="L75" i="14" s="1"/>
  <c r="M75" i="12"/>
  <c r="M77" i="14"/>
  <c r="N77" i="14" s="1"/>
  <c r="N77" i="12"/>
  <c r="M77" i="20"/>
  <c r="N77" i="20" s="1"/>
  <c r="I320" i="14"/>
  <c r="C17" i="19" s="1"/>
  <c r="I324" i="14"/>
  <c r="C21" i="19" s="1"/>
  <c r="I322" i="14"/>
  <c r="C19" i="19" s="1"/>
  <c r="I321" i="14"/>
  <c r="C18" i="19" s="1"/>
  <c r="I325" i="14"/>
  <c r="I323" i="14"/>
  <c r="C20" i="19" s="1"/>
  <c r="I82" i="14"/>
  <c r="J82" i="14" s="1"/>
  <c r="J67" i="14"/>
  <c r="K51" i="20"/>
  <c r="L51" i="20" s="1"/>
  <c r="L48" i="20"/>
  <c r="D41" i="18" l="1"/>
  <c r="E39" i="18"/>
  <c r="M67" i="14"/>
  <c r="M67" i="20"/>
  <c r="K82" i="14"/>
  <c r="L82" i="14" s="1"/>
  <c r="L67" i="14"/>
  <c r="M82" i="12"/>
  <c r="N82" i="12" s="1"/>
  <c r="L82" i="12"/>
  <c r="K82" i="20"/>
  <c r="L82" i="20" s="1"/>
  <c r="M7" i="15"/>
  <c r="R7" i="15" s="1"/>
  <c r="R5" i="15"/>
  <c r="M6" i="15"/>
  <c r="R6" i="15" s="1"/>
  <c r="M75" i="20"/>
  <c r="M75" i="14"/>
  <c r="N75" i="14" s="1"/>
  <c r="E41" i="18" l="1"/>
  <c r="F39" i="18"/>
  <c r="M82" i="20"/>
  <c r="N82" i="20" s="1"/>
  <c r="U6" i="15"/>
  <c r="Z6" i="15"/>
  <c r="K26" i="12"/>
  <c r="AA6" i="15"/>
  <c r="U5" i="15"/>
  <c r="Z5" i="15"/>
  <c r="I26" i="12"/>
  <c r="AA5" i="15"/>
  <c r="U7" i="15"/>
  <c r="Z7" i="15"/>
  <c r="AA7" i="15"/>
  <c r="M26" i="12"/>
  <c r="M82" i="14"/>
  <c r="N82" i="14" s="1"/>
  <c r="N67" i="14"/>
  <c r="N26" i="12" l="1"/>
  <c r="M26" i="14"/>
  <c r="M26" i="20"/>
  <c r="M28" i="12"/>
  <c r="X5" i="15"/>
  <c r="Y5" i="15"/>
  <c r="X6" i="15"/>
  <c r="Y6" i="15"/>
  <c r="L26" i="12"/>
  <c r="K26" i="20"/>
  <c r="K26" i="14"/>
  <c r="K28" i="12"/>
  <c r="X7" i="15"/>
  <c r="Y7" i="15"/>
  <c r="J26" i="12"/>
  <c r="I28" i="12"/>
  <c r="I26" i="20"/>
  <c r="I26" i="14"/>
  <c r="F41" i="18"/>
  <c r="G39" i="18"/>
  <c r="L26" i="14" l="1"/>
  <c r="K28" i="14"/>
  <c r="J28" i="12"/>
  <c r="I29" i="12"/>
  <c r="H39" i="18"/>
  <c r="H41" i="18" s="1"/>
  <c r="G41" i="18"/>
  <c r="L28" i="12"/>
  <c r="K29" i="12"/>
  <c r="N28" i="12"/>
  <c r="M29" i="12"/>
  <c r="N26" i="20"/>
  <c r="M28" i="20"/>
  <c r="L26" i="20"/>
  <c r="K28" i="20"/>
  <c r="M28" i="14"/>
  <c r="N26" i="14"/>
  <c r="J26" i="14"/>
  <c r="I28" i="14"/>
  <c r="J26" i="20"/>
  <c r="I28" i="20"/>
  <c r="L29" i="12" l="1"/>
  <c r="K31" i="12"/>
  <c r="K300" i="20"/>
  <c r="K301" i="20"/>
  <c r="L28" i="20"/>
  <c r="K29" i="20"/>
  <c r="N28" i="14"/>
  <c r="M29" i="14"/>
  <c r="M300" i="20"/>
  <c r="M301" i="20"/>
  <c r="N28" i="20"/>
  <c r="M29" i="20"/>
  <c r="J29" i="12"/>
  <c r="I31" i="12"/>
  <c r="J28" i="14"/>
  <c r="I29" i="14"/>
  <c r="L28" i="14"/>
  <c r="K29" i="14"/>
  <c r="I300" i="20"/>
  <c r="J28" i="20"/>
  <c r="I29" i="20"/>
  <c r="I301" i="20"/>
  <c r="N29" i="12"/>
  <c r="M31" i="12"/>
  <c r="N29" i="14" l="1"/>
  <c r="M31" i="14"/>
  <c r="J31" i="12"/>
  <c r="I42" i="12"/>
  <c r="L29" i="20"/>
  <c r="K31" i="20"/>
  <c r="J29" i="20"/>
  <c r="I31" i="20"/>
  <c r="N31" i="12"/>
  <c r="M42" i="12"/>
  <c r="N29" i="20"/>
  <c r="M31" i="20"/>
  <c r="J29" i="14"/>
  <c r="I31" i="14"/>
  <c r="L29" i="14"/>
  <c r="K31" i="14"/>
  <c r="L31" i="12"/>
  <c r="K42" i="12"/>
  <c r="J54" i="12" l="1"/>
  <c r="J75" i="12"/>
  <c r="J67" i="12"/>
  <c r="L75" i="12"/>
  <c r="L67" i="12"/>
  <c r="N75" i="12"/>
  <c r="N67" i="12"/>
  <c r="L64" i="12"/>
  <c r="L54" i="12"/>
  <c r="N64" i="12"/>
  <c r="N54" i="12"/>
  <c r="I320" i="12"/>
  <c r="C17" i="18" s="1"/>
  <c r="J64" i="12"/>
  <c r="J122" i="12"/>
  <c r="J97" i="12"/>
  <c r="J95" i="12"/>
  <c r="J65" i="12"/>
  <c r="J76" i="12"/>
  <c r="J80" i="12"/>
  <c r="J70" i="12"/>
  <c r="J71" i="12"/>
  <c r="V42" i="12"/>
  <c r="J121" i="12"/>
  <c r="J42" i="12"/>
  <c r="I52" i="12"/>
  <c r="I321" i="12" s="1"/>
  <c r="C18" i="18" s="1"/>
  <c r="J116" i="12"/>
  <c r="L31" i="14"/>
  <c r="K42" i="14"/>
  <c r="J31" i="14"/>
  <c r="I42" i="14"/>
  <c r="J31" i="20"/>
  <c r="I42" i="20"/>
  <c r="L31" i="20"/>
  <c r="K42" i="20"/>
  <c r="N31" i="20"/>
  <c r="M42" i="20"/>
  <c r="L80" i="12"/>
  <c r="L65" i="12"/>
  <c r="L116" i="12"/>
  <c r="L70" i="12"/>
  <c r="K320" i="12"/>
  <c r="D17" i="18" s="1"/>
  <c r="L122" i="12"/>
  <c r="L97" i="12"/>
  <c r="L121" i="12"/>
  <c r="L42" i="12"/>
  <c r="L71" i="12"/>
  <c r="L63" i="12"/>
  <c r="L95" i="12"/>
  <c r="L76" i="12"/>
  <c r="K52" i="12"/>
  <c r="N71" i="12"/>
  <c r="N122" i="12"/>
  <c r="N95" i="12"/>
  <c r="N65" i="12"/>
  <c r="N70" i="12"/>
  <c r="N121" i="12"/>
  <c r="N80" i="12"/>
  <c r="N116" i="12"/>
  <c r="M52" i="12"/>
  <c r="N97" i="12"/>
  <c r="N76" i="12"/>
  <c r="M320" i="12"/>
  <c r="E17" i="18" s="1"/>
  <c r="N42" i="12"/>
  <c r="N31" i="14"/>
  <c r="M42" i="14"/>
  <c r="J75" i="20" l="1"/>
  <c r="J67" i="20"/>
  <c r="N54" i="20"/>
  <c r="N75" i="20"/>
  <c r="N67" i="20"/>
  <c r="L54" i="20"/>
  <c r="L75" i="20"/>
  <c r="L67" i="20"/>
  <c r="I320" i="20"/>
  <c r="J54" i="20"/>
  <c r="L42" i="14"/>
  <c r="K52" i="14"/>
  <c r="N80" i="20"/>
  <c r="N122" i="20"/>
  <c r="N71" i="20"/>
  <c r="M320" i="20"/>
  <c r="N76" i="20"/>
  <c r="N97" i="20"/>
  <c r="N65" i="20"/>
  <c r="N70" i="20"/>
  <c r="N95" i="20"/>
  <c r="N121" i="20"/>
  <c r="N116" i="20"/>
  <c r="N42" i="20"/>
  <c r="M52" i="20"/>
  <c r="L52" i="12"/>
  <c r="K321" i="12"/>
  <c r="D18" i="18" s="1"/>
  <c r="K92" i="12"/>
  <c r="N42" i="14"/>
  <c r="M52" i="14"/>
  <c r="J52" i="12"/>
  <c r="I92" i="12"/>
  <c r="I322" i="12" s="1"/>
  <c r="C19" i="18" s="1"/>
  <c r="L42" i="20"/>
  <c r="L65" i="20"/>
  <c r="L64" i="20"/>
  <c r="L122" i="20"/>
  <c r="L76" i="20"/>
  <c r="L97" i="20"/>
  <c r="K320" i="20"/>
  <c r="L71" i="20"/>
  <c r="L63" i="20"/>
  <c r="L95" i="20"/>
  <c r="L80" i="20"/>
  <c r="L70" i="20"/>
  <c r="L121" i="20"/>
  <c r="L116" i="20"/>
  <c r="K52" i="20"/>
  <c r="J42" i="20"/>
  <c r="J65" i="20"/>
  <c r="J76" i="20"/>
  <c r="J121" i="20"/>
  <c r="J122" i="20"/>
  <c r="J70" i="20"/>
  <c r="J95" i="20"/>
  <c r="J71" i="20"/>
  <c r="J116" i="20"/>
  <c r="J80" i="20"/>
  <c r="J97" i="20"/>
  <c r="I52" i="20"/>
  <c r="I321" i="20" s="1"/>
  <c r="M321" i="12"/>
  <c r="E18" i="18" s="1"/>
  <c r="N52" i="12"/>
  <c r="M92" i="12"/>
  <c r="J42" i="14"/>
  <c r="I52" i="14"/>
  <c r="J52" i="14" l="1"/>
  <c r="I92" i="14"/>
  <c r="K321" i="20"/>
  <c r="L52" i="20"/>
  <c r="K92" i="20"/>
  <c r="M98" i="12"/>
  <c r="E7" i="22"/>
  <c r="E8" i="22" s="1"/>
  <c r="E14" i="22" s="1"/>
  <c r="M322" i="12"/>
  <c r="E19" i="18" s="1"/>
  <c r="E8" i="18"/>
  <c r="N92" i="12"/>
  <c r="N52" i="14"/>
  <c r="M92" i="14"/>
  <c r="N52" i="20"/>
  <c r="M321" i="20"/>
  <c r="M92" i="20"/>
  <c r="K322" i="12"/>
  <c r="D19" i="18" s="1"/>
  <c r="D7" i="22"/>
  <c r="D8" i="22" s="1"/>
  <c r="D14" i="22" s="1"/>
  <c r="D8" i="18"/>
  <c r="L92" i="12"/>
  <c r="K98" i="12"/>
  <c r="L52" i="14"/>
  <c r="K92" i="14"/>
  <c r="J92" i="12"/>
  <c r="C7" i="22"/>
  <c r="I98" i="12"/>
  <c r="I323" i="12" s="1"/>
  <c r="C20" i="18" s="1"/>
  <c r="C8" i="18"/>
  <c r="V92" i="12"/>
  <c r="W42" i="12" s="1"/>
  <c r="I92" i="20"/>
  <c r="I322" i="20" s="1"/>
  <c r="J52" i="20"/>
  <c r="M322" i="20" l="1"/>
  <c r="N92" i="20"/>
  <c r="M98" i="20"/>
  <c r="N98" i="12"/>
  <c r="E9" i="18"/>
  <c r="M123" i="12"/>
  <c r="M323" i="12"/>
  <c r="E20" i="18" s="1"/>
  <c r="L92" i="20"/>
  <c r="K322" i="20"/>
  <c r="K98" i="20"/>
  <c r="L98" i="12"/>
  <c r="D9" i="18"/>
  <c r="K123" i="12"/>
  <c r="K323" i="12"/>
  <c r="D20" i="18" s="1"/>
  <c r="N92" i="14"/>
  <c r="E8" i="19"/>
  <c r="M98" i="14"/>
  <c r="M7" i="22"/>
  <c r="N7" i="22"/>
  <c r="C8" i="22"/>
  <c r="K98" i="14"/>
  <c r="D8" i="19"/>
  <c r="L92" i="14"/>
  <c r="J92" i="20"/>
  <c r="I98" i="20"/>
  <c r="I323" i="20" s="1"/>
  <c r="J92" i="14"/>
  <c r="C8" i="19"/>
  <c r="I98" i="14"/>
  <c r="C9" i="18"/>
  <c r="J98" i="12"/>
  <c r="I123" i="12"/>
  <c r="N123" i="12" l="1"/>
  <c r="M127" i="12"/>
  <c r="K123" i="14"/>
  <c r="D9" i="19"/>
  <c r="L98" i="14"/>
  <c r="L123" i="12"/>
  <c r="K127" i="12"/>
  <c r="C9" i="19"/>
  <c r="J98" i="14"/>
  <c r="I123" i="14"/>
  <c r="M14" i="22"/>
  <c r="N23" i="22" s="1"/>
  <c r="N24" i="22" s="1"/>
  <c r="C14" i="22"/>
  <c r="M8" i="22"/>
  <c r="D51" i="10" s="1"/>
  <c r="M30" i="10" s="1"/>
  <c r="M16" i="22"/>
  <c r="N12" i="22"/>
  <c r="N98" i="20"/>
  <c r="M323" i="20"/>
  <c r="M123" i="20"/>
  <c r="J123" i="12"/>
  <c r="I127" i="12"/>
  <c r="I324" i="12" s="1"/>
  <c r="K323" i="20"/>
  <c r="L98" i="20"/>
  <c r="K123" i="20"/>
  <c r="I123" i="20"/>
  <c r="J98" i="20"/>
  <c r="E9" i="19"/>
  <c r="N98" i="14"/>
  <c r="M123" i="14"/>
  <c r="C21" i="18" l="1"/>
  <c r="I325" i="12"/>
  <c r="M18" i="22"/>
  <c r="K324" i="12"/>
  <c r="D10" i="18"/>
  <c r="L127" i="12"/>
  <c r="D29" i="18"/>
  <c r="K129" i="12"/>
  <c r="K127" i="20"/>
  <c r="L123" i="20"/>
  <c r="I129" i="12"/>
  <c r="C29" i="18"/>
  <c r="J127" i="12"/>
  <c r="C10" i="18"/>
  <c r="H14" i="22"/>
  <c r="I14" i="22" s="1"/>
  <c r="J14" i="22" s="1"/>
  <c r="K14" i="22" s="1"/>
  <c r="L14" i="22" s="1"/>
  <c r="K127" i="14"/>
  <c r="L123" i="14"/>
  <c r="J123" i="20"/>
  <c r="I127" i="20"/>
  <c r="I324" i="20" s="1"/>
  <c r="I325" i="20" s="1"/>
  <c r="N123" i="20"/>
  <c r="M127" i="20"/>
  <c r="I127" i="14"/>
  <c r="J123" i="14"/>
  <c r="E10" i="18"/>
  <c r="E29" i="18"/>
  <c r="N127" i="12"/>
  <c r="M324" i="12"/>
  <c r="M129" i="12"/>
  <c r="M32" i="10"/>
  <c r="M33" i="10" s="1"/>
  <c r="N123" i="14"/>
  <c r="M127" i="14"/>
  <c r="M39" i="10" l="1"/>
  <c r="M36" i="10"/>
  <c r="M40" i="10" s="1"/>
  <c r="E29" i="19"/>
  <c r="E10" i="19"/>
  <c r="N127" i="14"/>
  <c r="M129" i="14"/>
  <c r="C32" i="18"/>
  <c r="C34" i="18" s="1"/>
  <c r="C33" i="18" s="1"/>
  <c r="C30" i="18"/>
  <c r="C38" i="18" s="1"/>
  <c r="D38" i="18" s="1"/>
  <c r="E38" i="18" s="1"/>
  <c r="F38" i="18" s="1"/>
  <c r="G38" i="18" s="1"/>
  <c r="H38" i="18" s="1"/>
  <c r="D21" i="18"/>
  <c r="K325" i="12"/>
  <c r="J129" i="12"/>
  <c r="I138" i="12"/>
  <c r="J138" i="12" s="1"/>
  <c r="D29" i="19"/>
  <c r="D10" i="19"/>
  <c r="L127" i="14"/>
  <c r="K129" i="14"/>
  <c r="K138" i="12"/>
  <c r="L138" i="12" s="1"/>
  <c r="L129" i="12"/>
  <c r="K324" i="20"/>
  <c r="K325" i="20" s="1"/>
  <c r="L127" i="20"/>
  <c r="K129" i="20"/>
  <c r="M325" i="12"/>
  <c r="E21" i="18"/>
  <c r="J127" i="20"/>
  <c r="I129" i="20"/>
  <c r="D32" i="18"/>
  <c r="D34" i="18" s="1"/>
  <c r="J127" i="14"/>
  <c r="C10" i="19"/>
  <c r="C29" i="19"/>
  <c r="I129" i="14"/>
  <c r="M129" i="20"/>
  <c r="M324" i="20"/>
  <c r="M325" i="20" s="1"/>
  <c r="N127" i="20"/>
  <c r="M138" i="12"/>
  <c r="N138" i="12" s="1"/>
  <c r="N129" i="12"/>
  <c r="E32" i="18"/>
  <c r="E34" i="18" s="1"/>
  <c r="D30" i="18" l="1"/>
  <c r="E30" i="18" s="1"/>
  <c r="F30" i="18" s="1"/>
  <c r="G30" i="18" s="1"/>
  <c r="H30" i="18" s="1"/>
  <c r="L129" i="14"/>
  <c r="K138" i="14"/>
  <c r="L138" i="14" s="1"/>
  <c r="M138" i="20"/>
  <c r="N138" i="20" s="1"/>
  <c r="N129" i="20"/>
  <c r="M138" i="14"/>
  <c r="N138" i="14" s="1"/>
  <c r="N129" i="14"/>
  <c r="K138" i="20"/>
  <c r="L138" i="20" s="1"/>
  <c r="L129" i="20"/>
  <c r="D32" i="19"/>
  <c r="D34" i="19" s="1"/>
  <c r="E32" i="19"/>
  <c r="E34" i="19" s="1"/>
  <c r="I138" i="14"/>
  <c r="J138" i="14" s="1"/>
  <c r="J129" i="14"/>
  <c r="C32" i="19"/>
  <c r="C34" i="19" s="1"/>
  <c r="C33" i="19" s="1"/>
  <c r="C30" i="19"/>
  <c r="D30" i="19" s="1"/>
  <c r="E30" i="19" s="1"/>
  <c r="F30" i="19" s="1"/>
  <c r="G30" i="19" s="1"/>
  <c r="H30" i="19" s="1"/>
  <c r="C38" i="19"/>
  <c r="D38" i="19" s="1"/>
  <c r="E38" i="19" s="1"/>
  <c r="F38" i="19" s="1"/>
  <c r="G38" i="19" s="1"/>
  <c r="H38" i="19" s="1"/>
  <c r="I138" i="20"/>
  <c r="J138" i="20" s="1"/>
  <c r="J12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Markl, Wolfgang</author>
  </authors>
  <commentList>
    <comment ref="D8" authorId="0" shapeId="0" xr:uid="{00000000-0006-0000-0100-000001000000}">
      <text>
        <r>
          <rPr>
            <b/>
            <sz val="9"/>
            <color indexed="81"/>
            <rFont val="Segoe UI"/>
            <family val="2"/>
          </rPr>
          <t xml:space="preserve">Yes, Prio 1 = </t>
        </r>
        <r>
          <rPr>
            <sz val="9"/>
            <color indexed="81"/>
            <rFont val="Segoe UI"/>
            <family val="2"/>
          </rPr>
          <t>Investment presented and approved in Budget</t>
        </r>
        <r>
          <rPr>
            <b/>
            <sz val="9"/>
            <color indexed="81"/>
            <rFont val="Segoe UI"/>
            <family val="2"/>
          </rPr>
          <t xml:space="preserve"> as Prio 1</t>
        </r>
        <r>
          <rPr>
            <b/>
            <sz val="9"/>
            <color indexed="81"/>
            <rFont val="Segoe UI"/>
            <family val="2"/>
          </rPr>
          <t xml:space="preserve">
Yes, Prio 2 =</t>
        </r>
        <r>
          <rPr>
            <sz val="9"/>
            <color indexed="81"/>
            <rFont val="Segoe UI"/>
            <family val="2"/>
          </rPr>
          <t xml:space="preserve"> Investment presented in Budget as Prio 2</t>
        </r>
        <r>
          <rPr>
            <b/>
            <sz val="9"/>
            <color indexed="81"/>
            <rFont val="Segoe UI"/>
            <family val="2"/>
          </rPr>
          <t xml:space="preserve">
No =</t>
        </r>
        <r>
          <rPr>
            <sz val="9"/>
            <color indexed="81"/>
            <rFont val="Segoe UI"/>
            <family val="2"/>
          </rPr>
          <t xml:space="preserve"> Investment not presented in Budget</t>
        </r>
        <r>
          <rPr>
            <b/>
            <sz val="9"/>
            <color indexed="81"/>
            <rFont val="Segoe UI"/>
            <family val="2"/>
          </rPr>
          <t xml:space="preserve">
No, but = </t>
        </r>
        <r>
          <rPr>
            <sz val="9"/>
            <color indexed="81"/>
            <rFont val="Segoe UI"/>
            <family val="2"/>
          </rPr>
          <t xml:space="preserve">Investment not presented in Budget, but there is another investment presented in Budget which is replaced by this new proposal (details have to be specified)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Markl, Wolfgang</author>
  </authors>
  <commentList>
    <comment ref="G13" authorId="0" shapeId="0" xr:uid="{00000000-0006-0000-0600-000001000000}">
      <text>
        <r>
          <rPr>
            <b/>
            <sz val="9"/>
            <color indexed="81"/>
            <rFont val="Segoe UI"/>
            <family val="2"/>
          </rPr>
          <t>David Hickl:</t>
        </r>
        <r>
          <rPr>
            <sz val="9"/>
            <color indexed="81"/>
            <rFont val="Segoe UI"/>
            <family val="2"/>
          </rPr>
          <t xml:space="preserve">
Die Formel arbeitet wie folgt:
1) Wenn Preis UND Menge verändert wurden:
  [(Alter Preis INFOR+Preisänderung) * (alte Mengen INFOR+Mengenänderung)] - altem Umsatz INFOR
2) Wenn Preis ODER Menge verändert wurden:
   Wenn Preisänderung nimm neuen Preis sonst Preis INFOR * wenn Mengenänderung nimm neue Menge sonst Menge INFOR 
3) sonst rechne nichts</t>
        </r>
      </text>
    </comment>
    <comment ref="G41" authorId="0" shapeId="0" xr:uid="{00000000-0006-0000-0600-000002000000}">
      <text>
        <r>
          <rPr>
            <b/>
            <sz val="9"/>
            <color indexed="81"/>
            <rFont val="Segoe UI"/>
            <family val="2"/>
          </rPr>
          <t xml:space="preserve">David Hickl:
</t>
        </r>
        <r>
          <rPr>
            <sz val="9"/>
            <color indexed="81"/>
            <rFont val="Segoe UI"/>
            <family val="2"/>
          </rPr>
          <t>Die Formel arbeitet wie folgt:
1) Wenn Preis UND Menge verändert wurden:
  [(Alter Preis INFOR+Preisänderung) * (alte Mengen INFOR+Mengenänderung)] - altem Umsatz INFOR
2) Wenn Preis ODER Menge verändert wurden:
   Wenn Preisänderung nimm neuen Preis sonst Preis INFOR * wenn Mengenänderung nimm neue Menge sonst Menge INFOR 
3) sonst rechne nicht</t>
        </r>
        <r>
          <rPr>
            <b/>
            <sz val="9"/>
            <color indexed="81"/>
            <rFont val="Segoe UI"/>
            <family val="2"/>
          </rPr>
          <t>s</t>
        </r>
        <r>
          <rPr>
            <sz val="9"/>
            <color indexed="81"/>
            <rFont val="Segoe UI"/>
            <family val="2"/>
          </rPr>
          <t xml:space="preserve">
</t>
        </r>
      </text>
    </comment>
    <comment ref="G43" authorId="0" shapeId="0" xr:uid="{00000000-0006-0000-0600-000003000000}">
      <text>
        <r>
          <rPr>
            <b/>
            <sz val="9"/>
            <color indexed="81"/>
            <rFont val="Segoe UI"/>
            <family val="2"/>
          </rPr>
          <t xml:space="preserve">David Hickl:
</t>
        </r>
        <r>
          <rPr>
            <sz val="9"/>
            <color indexed="81"/>
            <rFont val="Segoe UI"/>
            <family val="2"/>
          </rPr>
          <t xml:space="preserve">Die Formel arbeitet wie folgt:
1) Wenn Preis UND Menge verändert wurden:
  [(Alter Preis INFOR+Preisänderung) * (alte Mengen INFOR+Mengenänderung)] - altem Umsatz INFOR
2) Wenn Preis ODER Menge verändert wurden:
   Wenn Preisänderung nimm neuen Preis sonst Preis INFOR * wenn Mengenänderung nimm neue Menge sonst Menge INFOR 
3) sonst rechne nichts
</t>
        </r>
      </text>
    </comment>
    <comment ref="I239" authorId="0" shapeId="0" xr:uid="{00000000-0006-0000-0600-000004000000}">
      <text>
        <r>
          <rPr>
            <b/>
            <sz val="9"/>
            <color indexed="81"/>
            <rFont val="Segoe UI"/>
            <family val="2"/>
          </rPr>
          <t xml:space="preserve">David Hickl:
</t>
        </r>
        <r>
          <rPr>
            <sz val="9"/>
            <color indexed="81"/>
            <rFont val="Segoe UI"/>
            <family val="2"/>
          </rPr>
          <t xml:space="preserve">no Freight inbound calculation.
Costs are included in other expenditures/Material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tc={734F7EC1-C5D0-4F55-B513-CA2F1D1B6EA4}</author>
    <author>tc={8E9D3221-29E8-470F-800A-3AA61B9B4E30}</author>
    <author>tc={E878B30A-EB57-4C22-822C-EE737D952BDF}</author>
  </authors>
  <commentList>
    <comment ref="M5" authorId="0" shapeId="0" xr:uid="{734F7EC1-C5D0-4F55-B513-CA2F1D1B6EA4}">
      <text>
        <t>[Threaded comment]
Your version of Excel allows you to read this threaded comment; however, any edits to it will get removed if the file is opened in a newer version of Excel. Learn more: https://go.microsoft.com/fwlink/?linkid=870924
Comment:
    counting service fee total year</t>
      </text>
    </comment>
    <comment ref="M6" authorId="1" shapeId="0" xr:uid="{8E9D3221-29E8-470F-800A-3AA61B9B4E30}">
      <text>
        <t>[Threaded comment]
Your version of Excel allows you to read this threaded comment; however, any edits to it will get removed if the file is opened in a newer version of Excel. Learn more: https://go.microsoft.com/fwlink/?linkid=870924
Comment:
    counting service fee total year</t>
      </text>
    </comment>
    <comment ref="M7" authorId="2" shapeId="0" xr:uid="{E878B30A-EB57-4C22-822C-EE737D952BDF}">
      <text>
        <t>[Threaded comment]
Your version of Excel allows you to read this threaded comment; however, any edits to it will get removed if the file is opened in a newer version of Excel. Learn more: https://go.microsoft.com/fwlink/?linkid=870924
Comment:
    counting service fee total year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Kullanıcısı</author>
  </authors>
  <commentList>
    <comment ref="C53" authorId="0" shapeId="0" xr:uid="{CC25B0B1-54D1-4221-8D2F-ACE337C4F1A0}">
      <text>
        <r>
          <rPr>
            <b/>
            <sz val="9"/>
            <color indexed="81"/>
            <rFont val="Tahoma"/>
            <family val="2"/>
            <charset val="162"/>
          </rPr>
          <t>Windows Kullanıcısı:</t>
        </r>
        <r>
          <rPr>
            <sz val="9"/>
            <color indexed="81"/>
            <rFont val="Tahoma"/>
            <family val="2"/>
            <charset val="162"/>
          </rPr>
          <t xml:space="preserve">
The number of the packaging is taken from IP of counting center</t>
        </r>
      </text>
    </comment>
  </commentList>
</comments>
</file>

<file path=xl/sharedStrings.xml><?xml version="1.0" encoding="utf-8"?>
<sst xmlns="http://schemas.openxmlformats.org/spreadsheetml/2006/main" count="6333" uniqueCount="1993">
  <si>
    <t/>
  </si>
  <si>
    <t>1901 HR Ens</t>
  </si>
  <si>
    <t>190100 Sveta Helena</t>
  </si>
  <si>
    <t>190101 Split</t>
  </si>
  <si>
    <t>190102 Osijek</t>
  </si>
  <si>
    <t>Actual</t>
  </si>
  <si>
    <t>Year</t>
  </si>
  <si>
    <t>Acc</t>
  </si>
  <si>
    <t>Name</t>
  </si>
  <si>
    <t>in 1.000 EUR</t>
  </si>
  <si>
    <t>M105</t>
  </si>
  <si>
    <t>Sales (gross) - Core Business ext.</t>
  </si>
  <si>
    <t>M106</t>
  </si>
  <si>
    <t>Sales (gross) - Core Business affil.</t>
  </si>
  <si>
    <t>M109</t>
  </si>
  <si>
    <t>Total Sales (gross) - Core Business</t>
  </si>
  <si>
    <t>M115</t>
  </si>
  <si>
    <t>Customer Bonus</t>
  </si>
  <si>
    <t>M116</t>
  </si>
  <si>
    <t>Customer Bonus affil.</t>
  </si>
  <si>
    <t>M120</t>
  </si>
  <si>
    <t>Claims</t>
  </si>
  <si>
    <t>M121</t>
  </si>
  <si>
    <t>Claims affil.</t>
  </si>
  <si>
    <t>M125</t>
  </si>
  <si>
    <t>Discount</t>
  </si>
  <si>
    <t>M126</t>
  </si>
  <si>
    <t xml:space="preserve">Discount affil. </t>
  </si>
  <si>
    <t>M130</t>
  </si>
  <si>
    <t>Freight refund</t>
  </si>
  <si>
    <t>M131</t>
  </si>
  <si>
    <t>Freight refund affil.</t>
  </si>
  <si>
    <t>M139</t>
  </si>
  <si>
    <t>Reduction in Sales - Core Business</t>
  </si>
  <si>
    <t>M145</t>
  </si>
  <si>
    <t>Revenues from trade goods ext.</t>
  </si>
  <si>
    <t>M146</t>
  </si>
  <si>
    <t>Revenues from trade goods affil.</t>
  </si>
  <si>
    <t>M149</t>
  </si>
  <si>
    <t>Sales from trade goods (net)</t>
  </si>
  <si>
    <t>M155</t>
  </si>
  <si>
    <t>Other Sales (net) ext.</t>
  </si>
  <si>
    <t>M156</t>
  </si>
  <si>
    <t>Other Sales (net) affil.</t>
  </si>
  <si>
    <t>M159</t>
  </si>
  <si>
    <t>Other Sales (net)</t>
  </si>
  <si>
    <t>M179</t>
  </si>
  <si>
    <t>TOTAL SALES (net)</t>
  </si>
  <si>
    <t>M189</t>
  </si>
  <si>
    <t>Change in inventory</t>
  </si>
  <si>
    <t>M199</t>
  </si>
  <si>
    <t>OPERATING INCOME</t>
  </si>
  <si>
    <t>M215</t>
  </si>
  <si>
    <t>Storage costs</t>
  </si>
  <si>
    <t>M220</t>
  </si>
  <si>
    <t>Customs duties</t>
  </si>
  <si>
    <t>M225</t>
  </si>
  <si>
    <t>Commissions</t>
  </si>
  <si>
    <t>M226</t>
  </si>
  <si>
    <t>Commissions affil.</t>
  </si>
  <si>
    <t>M230</t>
  </si>
  <si>
    <t>Transport insurance</t>
  </si>
  <si>
    <t>M235</t>
  </si>
  <si>
    <t>Incidental expenses</t>
  </si>
  <si>
    <t>M240</t>
  </si>
  <si>
    <t>Bad debts</t>
  </si>
  <si>
    <t>M245</t>
  </si>
  <si>
    <t>Other sales expenses</t>
  </si>
  <si>
    <t>M249</t>
  </si>
  <si>
    <t>Sales expenses</t>
  </si>
  <si>
    <t>M209</t>
  </si>
  <si>
    <t>Shipping expenses</t>
  </si>
  <si>
    <t>M299</t>
  </si>
  <si>
    <t>NET REVENUE</t>
  </si>
  <si>
    <t>M305</t>
  </si>
  <si>
    <t>Raw mat. &amp; bought products (purch. parts)</t>
  </si>
  <si>
    <t>M310</t>
  </si>
  <si>
    <t>Chemicals</t>
  </si>
  <si>
    <t>M315</t>
  </si>
  <si>
    <t>Cost of tools, wire, felt</t>
  </si>
  <si>
    <t>M320</t>
  </si>
  <si>
    <t>Other aux. and operation mat.</t>
  </si>
  <si>
    <t>M325</t>
  </si>
  <si>
    <t>External production services</t>
  </si>
  <si>
    <t>M339</t>
  </si>
  <si>
    <t>Material expenditure - Core Business</t>
  </si>
  <si>
    <t>M349</t>
  </si>
  <si>
    <t>Material expenditures - Trade goods</t>
  </si>
  <si>
    <t>M359</t>
  </si>
  <si>
    <t>Other Material expenditures</t>
  </si>
  <si>
    <t>M369</t>
  </si>
  <si>
    <t>Material expenditure - TOTAL</t>
  </si>
  <si>
    <t>M399</t>
  </si>
  <si>
    <t>CONTRIBUTION</t>
  </si>
  <si>
    <t>M405</t>
  </si>
  <si>
    <t>Power</t>
  </si>
  <si>
    <t>M410</t>
  </si>
  <si>
    <t>Fuels / Steam</t>
  </si>
  <si>
    <t>M415</t>
  </si>
  <si>
    <t>Water</t>
  </si>
  <si>
    <t>M419</t>
  </si>
  <si>
    <t>Energy consumption</t>
  </si>
  <si>
    <t>M450</t>
  </si>
  <si>
    <t>Wages</t>
  </si>
  <si>
    <t>M455</t>
  </si>
  <si>
    <t>Social security expenses wages</t>
  </si>
  <si>
    <t>M460</t>
  </si>
  <si>
    <t>Salaries</t>
  </si>
  <si>
    <t>M465</t>
  </si>
  <si>
    <t>Social security expenses salaries</t>
  </si>
  <si>
    <t>M470</t>
  </si>
  <si>
    <t>Severance expenses</t>
  </si>
  <si>
    <t>M475</t>
  </si>
  <si>
    <t>Pension expenses</t>
  </si>
  <si>
    <t>M480</t>
  </si>
  <si>
    <t>Other benefit costs</t>
  </si>
  <si>
    <t>M489</t>
  </si>
  <si>
    <t>Personnel expenses</t>
  </si>
  <si>
    <t>M509</t>
  </si>
  <si>
    <t>Maintenance costs</t>
  </si>
  <si>
    <t>M529</t>
  </si>
  <si>
    <t>Environmental costs</t>
  </si>
  <si>
    <t>M604</t>
  </si>
  <si>
    <t>Third party services/leased pers. production</t>
  </si>
  <si>
    <t>M605</t>
  </si>
  <si>
    <t>Third party services/leased pers. excl. prod.</t>
  </si>
  <si>
    <t>M610</t>
  </si>
  <si>
    <t>Rental charges</t>
  </si>
  <si>
    <t>M615</t>
  </si>
  <si>
    <t>Travel expenses</t>
  </si>
  <si>
    <t>M620</t>
  </si>
  <si>
    <t>Communication exp.</t>
  </si>
  <si>
    <t>M625</t>
  </si>
  <si>
    <t>Legal/audit/consultation costs</t>
  </si>
  <si>
    <t>M630</t>
  </si>
  <si>
    <t>Advertising/publicity costs</t>
  </si>
  <si>
    <t>M635</t>
  </si>
  <si>
    <t>Insurances (excl. transport insurance)</t>
  </si>
  <si>
    <t>M640</t>
  </si>
  <si>
    <t>IT-costs ext.</t>
  </si>
  <si>
    <t>M641</t>
  </si>
  <si>
    <t>IT-costs affil.</t>
  </si>
  <si>
    <t>M645</t>
  </si>
  <si>
    <t>Holding/Division/Admin. costs</t>
  </si>
  <si>
    <t>M650</t>
  </si>
  <si>
    <t>Bank charges</t>
  </si>
  <si>
    <t>M655</t>
  </si>
  <si>
    <t>Loss from fx-differences excl. financing</t>
  </si>
  <si>
    <t>M660</t>
  </si>
  <si>
    <t>Other overhead costs</t>
  </si>
  <si>
    <t>M665</t>
  </si>
  <si>
    <t>Taxes and duties</t>
  </si>
  <si>
    <t>M689</t>
  </si>
  <si>
    <t>Other expenditures</t>
  </si>
  <si>
    <t>M705</t>
  </si>
  <si>
    <t>Capitalization of own work</t>
  </si>
  <si>
    <t>M710</t>
  </si>
  <si>
    <t>Income disp.&amp; write-up FA, excl. FinA</t>
  </si>
  <si>
    <t>M711</t>
  </si>
  <si>
    <t>Income disp.&amp; write-up FA, excl. FinA aff.</t>
  </si>
  <si>
    <t>M715</t>
  </si>
  <si>
    <t>Reversal of provisions</t>
  </si>
  <si>
    <t>M720</t>
  </si>
  <si>
    <t>Profits from fx-differences excl. finance</t>
  </si>
  <si>
    <t>M725</t>
  </si>
  <si>
    <t>Other operating income</t>
  </si>
  <si>
    <t>M726</t>
  </si>
  <si>
    <t>Other operating income affil.</t>
  </si>
  <si>
    <t>M739</t>
  </si>
  <si>
    <t>Other operating income - TOTAL</t>
  </si>
  <si>
    <t>M759</t>
  </si>
  <si>
    <t>Leasing</t>
  </si>
  <si>
    <t>M769</t>
  </si>
  <si>
    <t>EBITDA</t>
  </si>
  <si>
    <t>M775</t>
  </si>
  <si>
    <t>Ordinary depr. and amort. excl. goodwill</t>
  </si>
  <si>
    <t>M780</t>
  </si>
  <si>
    <t>Ordinary amort. of goodwill</t>
  </si>
  <si>
    <t>M785</t>
  </si>
  <si>
    <t>Extraordinary depr. and amortization</t>
  </si>
  <si>
    <t>M787</t>
  </si>
  <si>
    <t>Depr. CurrA (exceeding convent. depr.)</t>
  </si>
  <si>
    <t>M789</t>
  </si>
  <si>
    <t>Depreciation</t>
  </si>
  <si>
    <t>M799</t>
  </si>
  <si>
    <t>EBIT</t>
  </si>
  <si>
    <t>M800</t>
  </si>
  <si>
    <t>Income investments (dividends)</t>
  </si>
  <si>
    <t>M801</t>
  </si>
  <si>
    <t>Income investments (dividends) affil.</t>
  </si>
  <si>
    <t>M805</t>
  </si>
  <si>
    <t>Income other securities/investm.</t>
  </si>
  <si>
    <t>M806</t>
  </si>
  <si>
    <t>Income other securities/investm. affil.</t>
  </si>
  <si>
    <t>M810</t>
  </si>
  <si>
    <t>Income from long term loans</t>
  </si>
  <si>
    <t>M811</t>
  </si>
  <si>
    <t>Income from long term loans affil.</t>
  </si>
  <si>
    <t>M815</t>
  </si>
  <si>
    <t>Other interest income</t>
  </si>
  <si>
    <t>M816</t>
  </si>
  <si>
    <t>Other interest income affil.</t>
  </si>
  <si>
    <t>M820</t>
  </si>
  <si>
    <t>Other financial income</t>
  </si>
  <si>
    <t>M821</t>
  </si>
  <si>
    <t>Other financial income affil.</t>
  </si>
  <si>
    <t>M825</t>
  </si>
  <si>
    <t>Income disp.&amp; write-up FinA &amp; secur. CurrA</t>
  </si>
  <si>
    <t>M827</t>
  </si>
  <si>
    <t>FX-profits finance</t>
  </si>
  <si>
    <t>M829</t>
  </si>
  <si>
    <t>Financial Income</t>
  </si>
  <si>
    <t>M835</t>
  </si>
  <si>
    <t>Expenses of FinA &amp; securites CurrA</t>
  </si>
  <si>
    <t>M836</t>
  </si>
  <si>
    <t>Expenses of FinA &amp; securites CurrA affil.</t>
  </si>
  <si>
    <t>M840</t>
  </si>
  <si>
    <t>Amort. FinA &amp; securities CurrA</t>
  </si>
  <si>
    <t>M841</t>
  </si>
  <si>
    <t>Amort. FinA &amp; securities CurrA affil.</t>
  </si>
  <si>
    <t>M845</t>
  </si>
  <si>
    <t>Interest expenses</t>
  </si>
  <si>
    <t>M846</t>
  </si>
  <si>
    <t>Interest expenses affil.</t>
  </si>
  <si>
    <t>M850</t>
  </si>
  <si>
    <t>Other financial expenses</t>
  </si>
  <si>
    <t>M851</t>
  </si>
  <si>
    <t>Other financial expenses affil.</t>
  </si>
  <si>
    <t>M857</t>
  </si>
  <si>
    <t>fx-losses finance</t>
  </si>
  <si>
    <t>M859</t>
  </si>
  <si>
    <t>Financial expenses</t>
  </si>
  <si>
    <t>M869</t>
  </si>
  <si>
    <t>FINANCIAL RESULT</t>
  </si>
  <si>
    <t>M879</t>
  </si>
  <si>
    <t>RESULT OF ORDINARY ACTIVITIES</t>
  </si>
  <si>
    <t>M885</t>
  </si>
  <si>
    <t>Extraordinary income</t>
  </si>
  <si>
    <t>M887</t>
  </si>
  <si>
    <t>Extraordinary expenses</t>
  </si>
  <si>
    <t>M889</t>
  </si>
  <si>
    <t>Extraordinary result</t>
  </si>
  <si>
    <t>M899</t>
  </si>
  <si>
    <t>EBT</t>
  </si>
  <si>
    <t>M909</t>
  </si>
  <si>
    <t>Taxes on income</t>
  </si>
  <si>
    <t>M919</t>
  </si>
  <si>
    <t>NET INCOME FOR THE PERIOD</t>
  </si>
  <si>
    <t>M930</t>
  </si>
  <si>
    <t>Release of untaxed reserves</t>
  </si>
  <si>
    <t>M935</t>
  </si>
  <si>
    <t>Release of capital reserves</t>
  </si>
  <si>
    <t>M940</t>
  </si>
  <si>
    <t>Release of revenue reserves</t>
  </si>
  <si>
    <t>M950</t>
  </si>
  <si>
    <t>Allocation to untaxed reserves</t>
  </si>
  <si>
    <t>M955</t>
  </si>
  <si>
    <t>Allocation to revenue reserves</t>
  </si>
  <si>
    <t>M959</t>
  </si>
  <si>
    <t>Release/Allocation reserves</t>
  </si>
  <si>
    <t>M960</t>
  </si>
  <si>
    <t>Minority interest</t>
  </si>
  <si>
    <t>M970</t>
  </si>
  <si>
    <t>Distribution of result</t>
  </si>
  <si>
    <t>M999</t>
  </si>
  <si>
    <t>NET INCOME</t>
  </si>
  <si>
    <t>S</t>
  </si>
  <si>
    <t>Secondary costs</t>
  </si>
  <si>
    <t>Collection</t>
  </si>
  <si>
    <t>Papers</t>
  </si>
  <si>
    <t>Plastics</t>
  </si>
  <si>
    <t>Refuse Derived Fuels</t>
  </si>
  <si>
    <t>Metals</t>
  </si>
  <si>
    <t>Glass</t>
  </si>
  <si>
    <t>Wood</t>
  </si>
  <si>
    <t>Final Goods</t>
  </si>
  <si>
    <t>Compound</t>
  </si>
  <si>
    <t>Waste</t>
  </si>
  <si>
    <t>Trade</t>
  </si>
  <si>
    <t>Bartering</t>
  </si>
  <si>
    <t>Commission &amp; Service</t>
  </si>
  <si>
    <t>Others</t>
  </si>
  <si>
    <t>All Business Types</t>
  </si>
  <si>
    <t xml:space="preserve">External Customers </t>
  </si>
  <si>
    <t xml:space="preserve">Intra-Divisional </t>
  </si>
  <si>
    <t xml:space="preserve">Inter-Divisional </t>
  </si>
  <si>
    <t>Keyfigures Collection [per ton]</t>
  </si>
  <si>
    <t>Sales in tons</t>
  </si>
  <si>
    <t>Operating Income - Collection</t>
  </si>
  <si>
    <t xml:space="preserve">     Shipping expenses (FCA)</t>
  </si>
  <si>
    <t>Other Sales expenses</t>
  </si>
  <si>
    <t xml:space="preserve">Net Revenue Production (ex works) </t>
  </si>
  <si>
    <t>Raw Materials</t>
  </si>
  <si>
    <t>Gross Margin I</t>
  </si>
  <si>
    <t>Freight inbound external</t>
  </si>
  <si>
    <t>Third Party Services</t>
  </si>
  <si>
    <t>Fuel</t>
  </si>
  <si>
    <t>Maintenance (foreign maintenance +  other auxiliary and operation material</t>
  </si>
  <si>
    <t>Insurance</t>
  </si>
  <si>
    <t>Taxes</t>
  </si>
  <si>
    <t>Freight inbound internal</t>
  </si>
  <si>
    <t>Gross Margin II</t>
  </si>
  <si>
    <t>Other auxiliary and consumables &amp; Wire - felt</t>
  </si>
  <si>
    <t>other Personnel expenses</t>
  </si>
  <si>
    <t>Comissions ( foreign salaries )</t>
  </si>
  <si>
    <t>Staff costs</t>
  </si>
  <si>
    <t>Other costs</t>
  </si>
  <si>
    <t>Average Production Costs (APC)</t>
  </si>
  <si>
    <t>Other Income/Expenses</t>
  </si>
  <si>
    <t>EBT % Net revenue</t>
  </si>
  <si>
    <t>Keyfigures Trade [per ton]</t>
  </si>
  <si>
    <t>Operating Income - Trade</t>
  </si>
  <si>
    <t xml:space="preserve">    Shipping expenses (FCA)</t>
  </si>
  <si>
    <t xml:space="preserve">Net Revenue Trade (ex works) </t>
  </si>
  <si>
    <t>Contribution Margin I</t>
  </si>
  <si>
    <t>Keyfigures Bartering [per ton]</t>
  </si>
  <si>
    <t>Operating Income - Bartering</t>
  </si>
  <si>
    <t xml:space="preserve">Net Revenue Bartering (ex works) </t>
  </si>
  <si>
    <t xml:space="preserve">Net Revenue Commission&amp;Service (ex works) </t>
  </si>
  <si>
    <t>Keyfigures TOTAL  [per ton]</t>
  </si>
  <si>
    <t>Net Revenue Total</t>
  </si>
  <si>
    <t>1501 HR Polska</t>
  </si>
  <si>
    <t>150100 Opole</t>
  </si>
  <si>
    <t>150101 Konin</t>
  </si>
  <si>
    <t>150102 Kraków</t>
  </si>
  <si>
    <t>150103 Rzeszów</t>
  </si>
  <si>
    <t>150104 Kunice</t>
  </si>
  <si>
    <t>150105 Pietrzykowic</t>
  </si>
  <si>
    <t>150106 Mszczonów</t>
  </si>
  <si>
    <t>150107 Walbrzych</t>
  </si>
  <si>
    <t>Investment form</t>
  </si>
  <si>
    <t>Legend/ color guide</t>
  </si>
  <si>
    <t>field with calculated data - no entry!</t>
  </si>
  <si>
    <t>field with drop down selection</t>
  </si>
  <si>
    <t>field for manual data input</t>
  </si>
  <si>
    <t>field with calculated data from Sales Report - no entry!</t>
  </si>
  <si>
    <t>field to be filled in by Holding</t>
  </si>
  <si>
    <t>PLN</t>
  </si>
  <si>
    <t xml:space="preserve">1,00 EUR = </t>
  </si>
  <si>
    <t>INFOR Input</t>
  </si>
  <si>
    <t>INFOR-PreviousYearEURO</t>
  </si>
  <si>
    <t>INFOR-ActualYearEURO</t>
  </si>
  <si>
    <t>Investment Categorization</t>
  </si>
  <si>
    <t>Each Investment shall be uniquely categorized and defined by the project number, which is entered in the current valid ERP- / BI-System.</t>
  </si>
  <si>
    <t>The financing method of an investment (e.g. Leasing) is not relevant for the categorization but need to be stated in the investment proposal.</t>
  </si>
  <si>
    <t>Once approved and the financing method is decided, the correct cash flow must be shown as it actually happens.</t>
  </si>
  <si>
    <t xml:space="preserve">(A) Stabilizing -  &amp; Replacement Investments    </t>
  </si>
  <si>
    <t xml:space="preserve">Investments having a negative to slightly positive payback for the business. These investments are undertaken to secure the running </t>
  </si>
  <si>
    <t xml:space="preserve">business. </t>
  </si>
  <si>
    <t xml:space="preserve">A1  Stabilizing or Replacement Investments with positive return   </t>
  </si>
  <si>
    <t xml:space="preserve">Investments for replacements with additional benefits, e.g. cost saving – stabilizing in the meaning of “modernization”.  </t>
  </si>
  <si>
    <t xml:space="preserve"> </t>
  </si>
  <si>
    <t xml:space="preserve">A2  Stabilizing or Replacement Investments with no  return   </t>
  </si>
  <si>
    <t xml:space="preserve">e.g. investments and replacements of existing assets, all company cars, investments in office rooms, social rooms, etc. </t>
  </si>
  <si>
    <t>A3 Investments for Safety, Health, Environmental or other aspects</t>
  </si>
  <si>
    <t>Legal requirements independent from positive or no return. Investments which secure legal compliance (e.g. fire protection),</t>
  </si>
  <si>
    <t xml:space="preserve">safety at work or environmental directives. </t>
  </si>
  <si>
    <t>(B) Investments with payback</t>
  </si>
  <si>
    <t>Investment to increase production capacity and/or profitability (low complexity and implementation time within 1 year).</t>
  </si>
  <si>
    <t>(C) Major Projects</t>
  </si>
  <si>
    <t>Investment to secure or increase production capacity and/or profitability (high complexity and implementation time longer than 1 year).</t>
  </si>
  <si>
    <t>These investments relate to large-scale projects such as revitalisations of Profit Centers, plant enlargement projects with payback.</t>
  </si>
  <si>
    <t>(D) Financial Investments</t>
  </si>
  <si>
    <t xml:space="preserve">Share deals, Mergers and Acquisitions. </t>
  </si>
  <si>
    <t>(D) cannot be handled within this file - you need a separate master file!</t>
  </si>
  <si>
    <t>(E) Major Repair</t>
  </si>
  <si>
    <t>No investment but expenses therefore no further treatment within this guideline.</t>
  </si>
  <si>
    <t>PRINZHORN GROUP GUIDELINES</t>
  </si>
  <si>
    <t xml:space="preserve">Version: 1.5 | Issued: Sept. 10th, 2014 
</t>
  </si>
  <si>
    <t>General</t>
  </si>
  <si>
    <t>These principles are the basis for the future investment planning &amp; approval process.The target is to create a common understanding</t>
  </si>
  <si>
    <t>on the unified investment process and to simplify and speed up the approval process.</t>
  </si>
  <si>
    <t>Requirements</t>
  </si>
  <si>
    <t>O</t>
  </si>
  <si>
    <t>Once a year (budgeting) the investment plans are presented and explained</t>
  </si>
  <si>
    <t xml:space="preserve">During the business year the overall investment plans needs to be on a monthly basis  </t>
  </si>
  <si>
    <t xml:space="preserve">The general status on Investments (Reporting) should be an integrated part of the monthly Controlling  </t>
  </si>
  <si>
    <t>All investments have to be categorized</t>
  </si>
  <si>
    <t>Categorized  Investments have to be further prioritized based on its liquidity effect (e.g. urgency / benefit for the business)</t>
  </si>
  <si>
    <t>into Priority 1 or Priority 2.</t>
  </si>
  <si>
    <t>Proposals on Major Repairs (“Großreparaturen”) are treated from a process perspective similar to investments but are not covered within</t>
  </si>
  <si>
    <t>the investment guideline.</t>
  </si>
  <si>
    <t>Prioritization</t>
  </si>
  <si>
    <t xml:space="preserve">All categorized projects have to be ranked based on their priority – Priority 1 or Priority 2. The main characteristic of the PRIO 2 projects </t>
  </si>
  <si>
    <t>is the possibility to postpone them at least for 1 year. For that reason they will also not have a liquidity effect in our cash flow; while all</t>
  </si>
  <si>
    <t>PRIO 1 investments are part of the Investment Cash-Flow.</t>
  </si>
  <si>
    <t xml:space="preserve">Realisation in the next year -  Priority 1 </t>
  </si>
  <si>
    <t>Time critical investments which need to be done within the next business year (&lt;1 year) in order to fulfil legal requirements,</t>
  </si>
  <si>
    <t>secure current business and level of EBITDA or have an increased payback.</t>
  </si>
  <si>
    <t>Realisation between 1 year and 3 years -  Priority 1 or Priority 2</t>
  </si>
  <si>
    <t>Less time critical investments which need to be done within the next 2-3 business years (&gt;1 and &lt;3 year) in order to fulfil</t>
  </si>
  <si>
    <t>legal requirements, secure current business or increase payback. Those investments need to be discussed in the budgeting process</t>
  </si>
  <si>
    <t>with the Management Board in order to define correct prioritisation in Prio 1 or Prio 2 (total liquidity will decide if Prio 1 is feasible).</t>
  </si>
  <si>
    <t>Realisation &gt; 3 years -  Priority 2</t>
  </si>
  <si>
    <t>Non time critical investments which are proposed by business in a timeframe &gt; 3 years. These investments should be considered</t>
  </si>
  <si>
    <t>as Priority 2.</t>
  </si>
  <si>
    <t>Prioritization has an impact on the treatment of the investments in the budgeting process:</t>
  </si>
  <si>
    <t>Priority 1</t>
  </si>
  <si>
    <t>Investments under Priority 1 are cash relevant investments in the complete planning process. These investments will be considered</t>
  </si>
  <si>
    <t>with all effects on P&amp;L, Balance Sheet and on yearly Cash-Flow.</t>
  </si>
  <si>
    <t>Priority 2</t>
  </si>
  <si>
    <t>Investments under Priority 2 will only be listed under our investment projects without any impact on our P&amp;L, Balance Sheet or yearly</t>
  </si>
  <si>
    <t>Cash-Flow. Only in case of immediate need, cash availability and management decision, will these investments be initiated.</t>
  </si>
  <si>
    <t>Investments which were approved as Priority 1 in the yearly budgeting process, but the corresponding investment proposal was not</t>
  </si>
  <si>
    <t xml:space="preserve">submitted/approved, need to be re-presented in the following budgeting year (the old investment number will be closed and a new </t>
  </si>
  <si>
    <t>one needs to be opened).</t>
  </si>
  <si>
    <t>Carry Over</t>
  </si>
  <si>
    <t>All investments with full proposal approval which are still in progress result in a carry over. No new approval will be needed in the</t>
  </si>
  <si>
    <t xml:space="preserve">investment process. These carry overs are tracked by investment tracking and Cash Flow. All investments which are not fully approved </t>
  </si>
  <si>
    <t xml:space="preserve">have to be reconsidered in the following years’ budget approval. All investments which have been approved during the budget process </t>
  </si>
  <si>
    <t>but the corresponding investment proposal is not signed within the according year of planning until Oct. 31 have to be represented</t>
  </si>
  <si>
    <t>during the budget process in the following year.</t>
  </si>
  <si>
    <t>Investment approval process</t>
  </si>
  <si>
    <t xml:space="preserve">Regardless of prioritisation and categorization of investments in the budgeting process, each investment has to be approved </t>
  </si>
  <si>
    <t xml:space="preserve">(Investment Proposal) before the realization is started. At this point financing will be clarified. All Investment Proposals are entered in </t>
  </si>
  <si>
    <t xml:space="preserve">functional currency and submitted in Group Currency (Euro) by Infor BI. Based on current Division specific approval processes an </t>
  </si>
  <si>
    <t>approval hierarchy is defined  and supported by the automatic workflow.</t>
  </si>
  <si>
    <t>NewCompany</t>
  </si>
  <si>
    <t>Duparec</t>
  </si>
  <si>
    <t>HRAdria</t>
  </si>
  <si>
    <t>HRBulgaria</t>
  </si>
  <si>
    <t>HREns</t>
  </si>
  <si>
    <t>HRNZ</t>
  </si>
  <si>
    <t>HRGroup</t>
  </si>
  <si>
    <t>HRPolska</t>
  </si>
  <si>
    <t>HRRomania</t>
  </si>
  <si>
    <t>SCHOzon</t>
  </si>
  <si>
    <t>TehnopapirBG</t>
  </si>
  <si>
    <t>TehnopapirZV</t>
  </si>
  <si>
    <t>000100 NewLoc.01 HQ</t>
  </si>
  <si>
    <t>145100 Budapest</t>
  </si>
  <si>
    <t>143100 HQ</t>
  </si>
  <si>
    <t>175100 HQ</t>
  </si>
  <si>
    <t>180100 HQ</t>
  </si>
  <si>
    <t>140100 HQ</t>
  </si>
  <si>
    <t>170100 Cluj</t>
  </si>
  <si>
    <t>146100 HQ</t>
  </si>
  <si>
    <t>182100 Hustopeče</t>
  </si>
  <si>
    <t>195100 HQ</t>
  </si>
  <si>
    <t>197100 Zvornik</t>
  </si>
  <si>
    <t>0001 New Company</t>
  </si>
  <si>
    <t>000101 NewLoc.02</t>
  </si>
  <si>
    <t>145101 Nyíregyháza</t>
  </si>
  <si>
    <t>143101 NewLoc.02</t>
  </si>
  <si>
    <t>175101 Sofia</t>
  </si>
  <si>
    <t>180101 NewLoc.02</t>
  </si>
  <si>
    <t>140101 NewLoc.02</t>
  </si>
  <si>
    <t>170101 Oradea</t>
  </si>
  <si>
    <t>146101 Lőrinci</t>
  </si>
  <si>
    <t>182101 NewLoc.02</t>
  </si>
  <si>
    <t>195101 Niš</t>
  </si>
  <si>
    <t>197101 NewLoc.02</t>
  </si>
  <si>
    <t>1401 HR Group</t>
  </si>
  <si>
    <t>000102 NewLoc.03</t>
  </si>
  <si>
    <t>145102 Duparec External</t>
  </si>
  <si>
    <t>143102 NewLoc.03</t>
  </si>
  <si>
    <t>175102 Varna</t>
  </si>
  <si>
    <t>180102 NewLoc.03</t>
  </si>
  <si>
    <t>140102 NewLoc.03</t>
  </si>
  <si>
    <t>170102 Bragadiru</t>
  </si>
  <si>
    <t>146102 Inota</t>
  </si>
  <si>
    <t>182102 NewLoc.03</t>
  </si>
  <si>
    <t xml:space="preserve">195102 Beograd-Luka </t>
  </si>
  <si>
    <t>197102 NewLoc.03</t>
  </si>
  <si>
    <t>1431 HR Adria</t>
  </si>
  <si>
    <t>000103 NewLoc.04</t>
  </si>
  <si>
    <t>145103 NewLoc.04</t>
  </si>
  <si>
    <t>143103 NewLoc.04</t>
  </si>
  <si>
    <t>175103 Stara Zagora</t>
  </si>
  <si>
    <t>180103 NewLoc.04</t>
  </si>
  <si>
    <t>140103 NewLoc.04</t>
  </si>
  <si>
    <t>170103 Timișoara</t>
  </si>
  <si>
    <t>146103 NewLoc.04</t>
  </si>
  <si>
    <t>182103 NewLoc.04</t>
  </si>
  <si>
    <t>195103 Beograd-Zemun</t>
  </si>
  <si>
    <t>197103 NewLoc.04</t>
  </si>
  <si>
    <t>1451 Duparec</t>
  </si>
  <si>
    <t>000104 NewLoc.05</t>
  </si>
  <si>
    <t>145104 NewLoc.05</t>
  </si>
  <si>
    <t>143104 NewLoc.05</t>
  </si>
  <si>
    <t>175104 Plovdiv</t>
  </si>
  <si>
    <t>190104 NewLoc.05</t>
  </si>
  <si>
    <t>180104 NewLoc.05</t>
  </si>
  <si>
    <t>140104 NewLoc.05</t>
  </si>
  <si>
    <t>170104 Sebes</t>
  </si>
  <si>
    <t>146104 NewLoc.05</t>
  </si>
  <si>
    <t>182104 NewLoc.05</t>
  </si>
  <si>
    <t>195104 Novi Sad</t>
  </si>
  <si>
    <t>197104 NewLoc.05</t>
  </si>
  <si>
    <t>1461 SCH-ÓZON</t>
  </si>
  <si>
    <t>000105 NewLoc.06</t>
  </si>
  <si>
    <t>145105 NewLoc.06</t>
  </si>
  <si>
    <t>143105 NewLoc.06</t>
  </si>
  <si>
    <t>175105 NewLoc.06</t>
  </si>
  <si>
    <t>190105 NewLoc.06</t>
  </si>
  <si>
    <t>180105 NewLoc.06</t>
  </si>
  <si>
    <t>140105 NewLoc.06</t>
  </si>
  <si>
    <t>170105 Baja Mara</t>
  </si>
  <si>
    <t>146105 NewLoc.06</t>
  </si>
  <si>
    <t>182105 NewLoc.06</t>
  </si>
  <si>
    <t>195105 Cacak</t>
  </si>
  <si>
    <t>197105 NewLoc.06</t>
  </si>
  <si>
    <t>000106 NewLoc.07</t>
  </si>
  <si>
    <t>145106 NewLoc.07</t>
  </si>
  <si>
    <t>143106 NewLoc.07</t>
  </si>
  <si>
    <t>175106 NewLoc.07</t>
  </si>
  <si>
    <t>190106 NewLoc.07</t>
  </si>
  <si>
    <t>180106 NewLoc.07</t>
  </si>
  <si>
    <t>140106 NewLoc.07</t>
  </si>
  <si>
    <t>170106 NewLoc.07</t>
  </si>
  <si>
    <t>146106 NewLoc.07</t>
  </si>
  <si>
    <t>182106 NewLoc.07</t>
  </si>
  <si>
    <t>195106 Subotica</t>
  </si>
  <si>
    <t>197106 NewLoc.07</t>
  </si>
  <si>
    <t>1651 Cevrim</t>
  </si>
  <si>
    <t>000107 NewLoc.08</t>
  </si>
  <si>
    <t>145107 NewLoc.08</t>
  </si>
  <si>
    <t>143107 NewLoc.08</t>
  </si>
  <si>
    <t>175107 NewLoc.08</t>
  </si>
  <si>
    <t>190107 NewLoc.08</t>
  </si>
  <si>
    <t>180107 NewLoc.08</t>
  </si>
  <si>
    <t>140107 NewLoc.08</t>
  </si>
  <si>
    <t>170107 NewLoc.08</t>
  </si>
  <si>
    <t>146107 NewLoc.08</t>
  </si>
  <si>
    <t>182107 NewLoc.08</t>
  </si>
  <si>
    <t>195107 Kikinda</t>
  </si>
  <si>
    <t>197107 NewLoc.08</t>
  </si>
  <si>
    <t>1701 HR Romania</t>
  </si>
  <si>
    <t>000108 NewLoc.09</t>
  </si>
  <si>
    <t>145108 NewLoc.09</t>
  </si>
  <si>
    <t>143108 NewLoc.09</t>
  </si>
  <si>
    <t>175108 NewLoc.09</t>
  </si>
  <si>
    <t>190108 NewLoc.09</t>
  </si>
  <si>
    <t>180108 NewLoc.09</t>
  </si>
  <si>
    <t>140108 NewLoc.09</t>
  </si>
  <si>
    <t>150108 Poznań</t>
  </si>
  <si>
    <t>170108 NewLoc.09</t>
  </si>
  <si>
    <t>146108 NewLoc.09</t>
  </si>
  <si>
    <t>182108 NewLoc.09</t>
  </si>
  <si>
    <t>195108 NewLoc.09</t>
  </si>
  <si>
    <t>197108 NewLoc.09</t>
  </si>
  <si>
    <t>1751 HR Bulgaria</t>
  </si>
  <si>
    <t>000109 NewLoc.10</t>
  </si>
  <si>
    <t>145109 NewLoc.10</t>
  </si>
  <si>
    <t>143109 NewLoc.10</t>
  </si>
  <si>
    <t>175109 NewLoc.10</t>
  </si>
  <si>
    <t>190109 NewLoc.10</t>
  </si>
  <si>
    <t>180109 NewLoc.10</t>
  </si>
  <si>
    <t>140109 NewLoc.10</t>
  </si>
  <si>
    <t>150109 NewLoc.10</t>
  </si>
  <si>
    <t>170109 NewLoc.10</t>
  </si>
  <si>
    <t>146109 NewLoc.10</t>
  </si>
  <si>
    <t>182109 NewLoc.10</t>
  </si>
  <si>
    <t>195109 NewLoc.10</t>
  </si>
  <si>
    <t>197109 NewLoc.10</t>
  </si>
  <si>
    <t>1801 HR NZ</t>
  </si>
  <si>
    <t>000110 NewLoc.11</t>
  </si>
  <si>
    <t>145110 NewLoc.11</t>
  </si>
  <si>
    <t>143110 NewLoc.11</t>
  </si>
  <si>
    <t>175110 NewLoc.11</t>
  </si>
  <si>
    <t>190110 NewLoc.11</t>
  </si>
  <si>
    <t>180110 NewLoc.11</t>
  </si>
  <si>
    <t>140110 NewLoc.11</t>
  </si>
  <si>
    <t>150110 NewLoc.11</t>
  </si>
  <si>
    <t>170110 NewLoc.11</t>
  </si>
  <si>
    <t>146110 NewLoc.11</t>
  </si>
  <si>
    <t>182110 NewLoc.11</t>
  </si>
  <si>
    <t>195110 NewLoc.11</t>
  </si>
  <si>
    <t>197110 NewLoc.11</t>
  </si>
  <si>
    <t>1821 Stavosur</t>
  </si>
  <si>
    <t>000111 NewLoc.12</t>
  </si>
  <si>
    <t>145111 NewLoc.12</t>
  </si>
  <si>
    <t>143111 NewLoc.12</t>
  </si>
  <si>
    <t>175111 NewLoc.12</t>
  </si>
  <si>
    <t>190111 NewLoc.12</t>
  </si>
  <si>
    <t>180111 NewLoc.12</t>
  </si>
  <si>
    <t>140111 NewLoc.12</t>
  </si>
  <si>
    <t>150111 NewLoc.12</t>
  </si>
  <si>
    <t>170111 NewLoc.12</t>
  </si>
  <si>
    <t>146111 NewLoc.12</t>
  </si>
  <si>
    <t>182111 NewLoc.12</t>
  </si>
  <si>
    <t>195111 NewLoc.12</t>
  </si>
  <si>
    <t>197111 NewLoc.12</t>
  </si>
  <si>
    <t>1951 Tehnopapir Beograd</t>
  </si>
  <si>
    <t>1971 Tehnopapir Zvornik</t>
  </si>
  <si>
    <t>145 Duparec - HQ Trade</t>
  </si>
  <si>
    <t>145 Duparec - Budapest</t>
  </si>
  <si>
    <t>145 Duparec - Nyíregyháza</t>
  </si>
  <si>
    <t>145 Duparec - Budapest ext.</t>
  </si>
  <si>
    <t>145 Duparec - NewLoc.05</t>
  </si>
  <si>
    <t>145 Duparec - NewLoc.06</t>
  </si>
  <si>
    <t>145 Duparec - NewLoc.07</t>
  </si>
  <si>
    <t>145 Duparec - NewLoc.08</t>
  </si>
  <si>
    <t>145 Duparec - NewLoc.09</t>
  </si>
  <si>
    <t>145 Duparec - NewLoc.10</t>
  </si>
  <si>
    <t>145 Duparec - NewLoc.11</t>
  </si>
  <si>
    <t>145 Duparec - NewLoc.12</t>
  </si>
  <si>
    <t>143 HR Adria - HQ Trade</t>
  </si>
  <si>
    <t>143 HR Adria - NewLoc.02</t>
  </si>
  <si>
    <t>143 HR Adria - NewLoc.03</t>
  </si>
  <si>
    <t>143 HR Adria - NewLoc.04</t>
  </si>
  <si>
    <t>143 HR Adria - NewLoc.05</t>
  </si>
  <si>
    <t>143 HR Adria - NewLoc.06</t>
  </si>
  <si>
    <t>143 HR Adria - NewLoc.07</t>
  </si>
  <si>
    <t>143 HR Adria - NewLoc.08</t>
  </si>
  <si>
    <t>143 HR Adria - NewLoc.09</t>
  </si>
  <si>
    <t>143 HR Adria - NewLoc.10</t>
  </si>
  <si>
    <t>143 HR Adria - NewLoc.11</t>
  </si>
  <si>
    <t>143 HR Adria - NewLoc.12</t>
  </si>
  <si>
    <t>175 HR Bulgaria - HQ Trade</t>
  </si>
  <si>
    <t>175 HR Bulgaria - Plovdiv</t>
  </si>
  <si>
    <t>175 HR Bulgaria - NewLoc.03</t>
  </si>
  <si>
    <t>175 HR Bulgaria - NewLoc.04</t>
  </si>
  <si>
    <t>175 HR Bulgaria - NewLoc.05</t>
  </si>
  <si>
    <t>175 HR Bulgaria - NewLoc.06</t>
  </si>
  <si>
    <t>175 HR Bulgaria - NewLoc.07</t>
  </si>
  <si>
    <t>175 HR Bulgaria - NewLoc.08</t>
  </si>
  <si>
    <t>175 HR Bulgaria - NewLoc.09</t>
  </si>
  <si>
    <t>175 HR Bulgaria - NewLoc.10</t>
  </si>
  <si>
    <t>175 HR Bulgaria - NewLoc.11</t>
  </si>
  <si>
    <t>175 HR Bulgaria - NewLoc.12</t>
  </si>
  <si>
    <t>190 HR Ens - HQ Trade</t>
  </si>
  <si>
    <t>190 HR Ens - Sveta Helena</t>
  </si>
  <si>
    <t>190 HR Ens - Osijek</t>
  </si>
  <si>
    <t>190 HR Ens - Split</t>
  </si>
  <si>
    <t>190 HR Ens - NewLoc.06</t>
  </si>
  <si>
    <t>190 HR Ens - NewLoc.07</t>
  </si>
  <si>
    <t>190 HR Ens - NewLoc.08</t>
  </si>
  <si>
    <t>190 HR Ens - NewLoc.09</t>
  </si>
  <si>
    <t>190 HR Ens - NewLoc.10</t>
  </si>
  <si>
    <t>190 HR Ens - NewLoc.11</t>
  </si>
  <si>
    <t>190 HR Ens - NewLoc.12</t>
  </si>
  <si>
    <t>NadinGroup</t>
  </si>
  <si>
    <t>1761 Nadin Group</t>
  </si>
  <si>
    <t>180 HR NZ - HQ Trade</t>
  </si>
  <si>
    <t>180 HR NZ - NewLoc.02</t>
  </si>
  <si>
    <t>180 HR NZ - NewLoc.03</t>
  </si>
  <si>
    <t>180 HR NZ - NewLoc.04</t>
  </si>
  <si>
    <t>180 HR NZ - NewLoc.05</t>
  </si>
  <si>
    <t>180 HR NZ - NewLoc.06</t>
  </si>
  <si>
    <t>180 HR NZ - NewLoc.07</t>
  </si>
  <si>
    <t>180 HR NZ - NewLoc.08</t>
  </si>
  <si>
    <t>180 HR NZ - NewLoc.09</t>
  </si>
  <si>
    <t>180 HR NZ - NewLoc.10</t>
  </si>
  <si>
    <t>180 HR NZ - NewLoc.11</t>
  </si>
  <si>
    <t>180 HR NZ - NewLoc.12</t>
  </si>
  <si>
    <t>140 HR Group - HQ Trade</t>
  </si>
  <si>
    <t>140 HR Group - NewLoc.02</t>
  </si>
  <si>
    <t>140 HR Group - NewLoc.03</t>
  </si>
  <si>
    <t>140 HR Group - NewLoc.04</t>
  </si>
  <si>
    <t>140 HR Group - NewLoc.05</t>
  </si>
  <si>
    <t>140 HR Group - NewLoc.06</t>
  </si>
  <si>
    <t>140 HR Group - NewLoc.07</t>
  </si>
  <si>
    <t>140 HR Group - NewLoc.08</t>
  </si>
  <si>
    <t>140 HR Group - NewLoc.09</t>
  </si>
  <si>
    <t>140 HR Group - NewLoc.10</t>
  </si>
  <si>
    <t>140 HR Group - NewLoc.11</t>
  </si>
  <si>
    <t>140 HR Group - NewLoc.12</t>
  </si>
  <si>
    <t>150 HR Polska - HQ Trade</t>
  </si>
  <si>
    <t>150 HR Polska - Konin</t>
  </si>
  <si>
    <t>150 HR Polska - Kraków</t>
  </si>
  <si>
    <t>150 HR Polska - Rzeszów</t>
  </si>
  <si>
    <t>150 HR Polska - Kunice</t>
  </si>
  <si>
    <t>150 HR Polska - Pietrzykowice</t>
  </si>
  <si>
    <t>150 HR Polska - Mszczonów</t>
  </si>
  <si>
    <t>150 HR Polska - Wałbrzych</t>
  </si>
  <si>
    <t>150 HR Polska - Poznań</t>
  </si>
  <si>
    <t>150 HR Polska - NewLoc.10</t>
  </si>
  <si>
    <t>150 HR Polska - NewLoc.11</t>
  </si>
  <si>
    <t>150 HR Polska - NewLoc.12</t>
  </si>
  <si>
    <t>170 HR Romania - HQ Trade</t>
  </si>
  <si>
    <t>170 HR Romania - Cluj</t>
  </si>
  <si>
    <t>170 HR Romania - Oradea</t>
  </si>
  <si>
    <t>170 HR Romania - Bragadiru</t>
  </si>
  <si>
    <t>170 HR Romania - Timișoara</t>
  </si>
  <si>
    <t>170 HR Romania - Sebes</t>
  </si>
  <si>
    <t>170 HR Romania - Baja Mara</t>
  </si>
  <si>
    <t>170 HR Romania - NewLoc.08</t>
  </si>
  <si>
    <t>170 HR Romania - NewLoc.09</t>
  </si>
  <si>
    <t>170 HR Romania - NewLoc.10</t>
  </si>
  <si>
    <t>170 HR Romania - NewLoc.11</t>
  </si>
  <si>
    <t>170 HR Romania - NewLoc.12</t>
  </si>
  <si>
    <t>000 NewLoc. - HQ Trade</t>
  </si>
  <si>
    <t>000 NewLoc.02</t>
  </si>
  <si>
    <t>000 NewLoc.03</t>
  </si>
  <si>
    <t>000 NewLoc.04</t>
  </si>
  <si>
    <t>000 NewLoc.05</t>
  </si>
  <si>
    <t>000 NewLoc.06</t>
  </si>
  <si>
    <t>000 NewLoc.07</t>
  </si>
  <si>
    <t>000 NewLoc.08</t>
  </si>
  <si>
    <t>000 NewLoc.09</t>
  </si>
  <si>
    <t>000 NewLoc.10</t>
  </si>
  <si>
    <t>000 NewLoc.11</t>
  </si>
  <si>
    <t>000 NewLoc.12</t>
  </si>
  <si>
    <t>146 SCH-Ózon - HQ Trade</t>
  </si>
  <si>
    <t>146 SCH-Ózon - Maglód</t>
  </si>
  <si>
    <t>146 SCH-Ózon - Lőrinci</t>
  </si>
  <si>
    <t>146 SCH-Ózon - Inota</t>
  </si>
  <si>
    <t>146 SCH-Ózon - NewLoc.05</t>
  </si>
  <si>
    <t>146 SCH-Ózon - NewLoc.06</t>
  </si>
  <si>
    <t>146 SCH-Ózon - NewLoc.07</t>
  </si>
  <si>
    <t>146 SCH-Ózon - NewLoc.08</t>
  </si>
  <si>
    <t>146 SCH-Ózon - NewLoc.09</t>
  </si>
  <si>
    <t>146 SCH-Ózon - NewLoc.10</t>
  </si>
  <si>
    <t>146 SCH-Ózon - NewLoc.11</t>
  </si>
  <si>
    <t>146 SCH-Ózon - NewLoc.12</t>
  </si>
  <si>
    <t>195 TehnopapirBG - HQ Trade</t>
  </si>
  <si>
    <t xml:space="preserve">195 TehnopapirBG - Čačak </t>
  </si>
  <si>
    <t>195 TehnopapirBG - Luka</t>
  </si>
  <si>
    <t>195 TehnopapirBG - Nis</t>
  </si>
  <si>
    <t>195 TehnopapirBG - Novi Sad</t>
  </si>
  <si>
    <t>195 TehnopapirBG - Subotica</t>
  </si>
  <si>
    <t>195 TehnopapirBG - Zemun</t>
  </si>
  <si>
    <t>195 TehnopapirBG - Kikinda</t>
  </si>
  <si>
    <t>195 TehnopapirBG - NewLoc.09</t>
  </si>
  <si>
    <t>195 TehnopapirBG - NewLoc.10</t>
  </si>
  <si>
    <t>195 TehnopapirBG - NewLoc.11</t>
  </si>
  <si>
    <t>195 TehnopapirBG - NewLoc.12</t>
  </si>
  <si>
    <t>197 TehnopapirZV - HQ Trade</t>
  </si>
  <si>
    <t>197 TehnopapirZV - NewLoc.02</t>
  </si>
  <si>
    <t>197 TehnopapirZV - NewLoc.03</t>
  </si>
  <si>
    <t>197 TehnopapirZV - NewLoc.04</t>
  </si>
  <si>
    <t>197 TehnopapirZV - NewLoc.05</t>
  </si>
  <si>
    <t>197 TehnopapirZV - NewLoc.06</t>
  </si>
  <si>
    <t>197 TehnopapirZV - NewLoc.07</t>
  </si>
  <si>
    <t>197 TehnopapirZV - NewLoc.08</t>
  </si>
  <si>
    <t>197 TehnopapirZV - NewLoc.09</t>
  </si>
  <si>
    <t>197 TehnopapirZV - NewLoc.10</t>
  </si>
  <si>
    <t>197 TehnopapirZV - NewLoc.11</t>
  </si>
  <si>
    <t>197 TehnopapirZV - NewLoc.12</t>
  </si>
  <si>
    <t>000 NewLoc.01 HQ</t>
  </si>
  <si>
    <t>D</t>
  </si>
  <si>
    <t>P</t>
  </si>
  <si>
    <t>E</t>
  </si>
  <si>
    <t>Q</t>
  </si>
  <si>
    <t>F</t>
  </si>
  <si>
    <t>R</t>
  </si>
  <si>
    <t>G</t>
  </si>
  <si>
    <t>H</t>
  </si>
  <si>
    <t>T</t>
  </si>
  <si>
    <t>I</t>
  </si>
  <si>
    <t>U</t>
  </si>
  <si>
    <t>J</t>
  </si>
  <si>
    <t>V</t>
  </si>
  <si>
    <t>K</t>
  </si>
  <si>
    <t>W</t>
  </si>
  <si>
    <t>L</t>
  </si>
  <si>
    <t>X</t>
  </si>
  <si>
    <t>M</t>
  </si>
  <si>
    <t>Y</t>
  </si>
  <si>
    <t>N</t>
  </si>
  <si>
    <t>Z</t>
  </si>
  <si>
    <t>AA</t>
  </si>
  <si>
    <t>CB</t>
  </si>
  <si>
    <t>Customers</t>
  </si>
  <si>
    <t>Source</t>
  </si>
  <si>
    <t>Business</t>
  </si>
  <si>
    <t>CustomerExtern</t>
  </si>
  <si>
    <t>Supplier</t>
  </si>
  <si>
    <t>Period</t>
  </si>
  <si>
    <t>Start/End</t>
  </si>
  <si>
    <t>Investment per year</t>
  </si>
  <si>
    <t>[CB] Corlu</t>
  </si>
  <si>
    <t>Afghanistan (AF)</t>
  </si>
  <si>
    <t>Aarepapier AG</t>
  </si>
  <si>
    <t xml:space="preserve">A.S.A. Austria </t>
  </si>
  <si>
    <t>YES, Prio 1</t>
  </si>
  <si>
    <t>Prio 1</t>
  </si>
  <si>
    <t>[CB] Denizli</t>
  </si>
  <si>
    <t>Åland Islands (AX)</t>
  </si>
  <si>
    <t>Alpha Collect Ltd., BG</t>
  </si>
  <si>
    <t xml:space="preserve">A.S.A. Bulgaria </t>
  </si>
  <si>
    <t>YES, Prio 2</t>
  </si>
  <si>
    <t>Prio 2</t>
  </si>
  <si>
    <t>[CB] Dunaujvaros</t>
  </si>
  <si>
    <t>Albania (AL)</t>
  </si>
  <si>
    <t>DINOS d.d.</t>
  </si>
  <si>
    <t xml:space="preserve">A.S.A. Czech Republic </t>
  </si>
  <si>
    <t>NO</t>
  </si>
  <si>
    <t>[CB] Gelsenkirchen</t>
  </si>
  <si>
    <t>Algeria (DZ)</t>
  </si>
  <si>
    <t>Commission &amp; Services</t>
  </si>
  <si>
    <t>DIVA - Papir pak</t>
  </si>
  <si>
    <t xml:space="preserve">A.S.A. Hungary </t>
  </si>
  <si>
    <t>NO, but</t>
  </si>
  <si>
    <t>[CB] Pitten</t>
  </si>
  <si>
    <t>American Samoa (AS)</t>
  </si>
  <si>
    <t>Drava International</t>
  </si>
  <si>
    <t xml:space="preserve">A.S.A. Poland </t>
  </si>
  <si>
    <t>[CB] Spremberg</t>
  </si>
  <si>
    <t>Andorra (AD)</t>
  </si>
  <si>
    <t>Duropack</t>
  </si>
  <si>
    <t xml:space="preserve">A.S.A. Romania </t>
  </si>
  <si>
    <t>[CB] Spremberg Power plant</t>
  </si>
  <si>
    <t>Angola (AO)</t>
  </si>
  <si>
    <t>Duropack Trakia, BG</t>
  </si>
  <si>
    <t xml:space="preserve">A.S.A. Serbia </t>
  </si>
  <si>
    <t>[CB] Trostberg</t>
  </si>
  <si>
    <t>Anguilla (AI)</t>
  </si>
  <si>
    <t>ebb Ersatzbrennstoffe Bremen GmbH</t>
  </si>
  <si>
    <t xml:space="preserve">A.S.A. Slovakia </t>
  </si>
  <si>
    <t>140100 Wr.Neudorf</t>
  </si>
  <si>
    <t>Antarctica (AQ)</t>
  </si>
  <si>
    <t>Ecopack AD, BG</t>
  </si>
  <si>
    <t>Amotec Import - Export</t>
  </si>
  <si>
    <t>143100 Koper</t>
  </si>
  <si>
    <t>Antigua and Barbuda (AG)</t>
  </si>
  <si>
    <t>Ekor Ltd., BG</t>
  </si>
  <si>
    <t>AREG Abfall-Recycling-Entsorgungsgesellschaft mbH</t>
  </si>
  <si>
    <t>Argentina (AR)</t>
  </si>
  <si>
    <t>Hermes Oil Ltd., BG</t>
  </si>
  <si>
    <t>A.S.A., spol. s.r.o.</t>
  </si>
  <si>
    <t>Armenia (AM)</t>
  </si>
  <si>
    <t>IEH Recycling Belgium BVBA</t>
  </si>
  <si>
    <t>Austrian Recycling s.r.o.</t>
  </si>
  <si>
    <t>Aruba (AW)</t>
  </si>
  <si>
    <t>Inos Papir Servis A.d.</t>
  </si>
  <si>
    <t>AVE Bihor srl</t>
  </si>
  <si>
    <t>146100 Maglód</t>
  </si>
  <si>
    <t>Australia (AU)</t>
  </si>
  <si>
    <t>Jass</t>
  </si>
  <si>
    <t>AVE Bratislava s.r.o.</t>
  </si>
  <si>
    <t>Austria (AT)</t>
  </si>
  <si>
    <t>Kaskada Ltd., BG</t>
  </si>
  <si>
    <t>AVE Cluj srl</t>
  </si>
  <si>
    <t>Azerbaijan (AZ)</t>
  </si>
  <si>
    <t>Knauf Bulgaria Ltd., BG</t>
  </si>
  <si>
    <t>AVE Harghita Salubritate srl</t>
  </si>
  <si>
    <t>Bahamas (BS)</t>
  </si>
  <si>
    <t>Kolicevo Karton</t>
  </si>
  <si>
    <t>AVE Huron srl</t>
  </si>
  <si>
    <t>Bahrain (BH)</t>
  </si>
  <si>
    <t>Krash MM Ltd., BG</t>
  </si>
  <si>
    <t>AVE Sălaj Ecoserv srl</t>
  </si>
  <si>
    <t>Bangladesh (BD)</t>
  </si>
  <si>
    <t>Leipa</t>
  </si>
  <si>
    <t>BRANTNER VERES</t>
  </si>
  <si>
    <t>Barbados (BB)</t>
  </si>
  <si>
    <t>Lenzing Papier</t>
  </si>
  <si>
    <t>BUNZL &amp; BIACH GMBH</t>
  </si>
  <si>
    <t>Belarus (BY)</t>
  </si>
  <si>
    <t>Mark Lyndon International B.V.</t>
  </si>
  <si>
    <t>Cami Comexim srl</t>
  </si>
  <si>
    <t>150105 Pietrzykowice</t>
  </si>
  <si>
    <t>Belgium (BE)</t>
  </si>
  <si>
    <t>Mayr-Melnhof</t>
  </si>
  <si>
    <t>Camilot Erminio SAS</t>
  </si>
  <si>
    <t>Belize (BZ)</t>
  </si>
  <si>
    <t>Megaport Ltd., BG</t>
  </si>
  <si>
    <t>Carnuth KG</t>
  </si>
  <si>
    <t>150107 Wałbrzych</t>
  </si>
  <si>
    <t>Benin (BJ)</t>
  </si>
  <si>
    <t>Modern Karton</t>
  </si>
  <si>
    <t>CARTONSERVIS d.o.o. Tuzla</t>
  </si>
  <si>
    <t>165100 Antalya-Varsak</t>
  </si>
  <si>
    <t>Bermuda (BM)</t>
  </si>
  <si>
    <t>Mondi</t>
  </si>
  <si>
    <t>Catadores Kft.</t>
  </si>
  <si>
    <t>165101 Antalya-Kepez</t>
  </si>
  <si>
    <t>Bhutan (BT)</t>
  </si>
  <si>
    <t>MultiPet Bernburg</t>
  </si>
  <si>
    <t>Com Agra</t>
  </si>
  <si>
    <t>165102 New Depot 1</t>
  </si>
  <si>
    <t>Bolivia, Plurinational State of (BO)</t>
  </si>
  <si>
    <t>Norske Skog</t>
  </si>
  <si>
    <t>Consorzio Nazionale Piattaforme Riciclaggio</t>
  </si>
  <si>
    <t>Bonaire, Sint Eustatius and Saba (BQ)</t>
  </si>
  <si>
    <t>Cro Vrhnika d.o.o.</t>
  </si>
  <si>
    <t>Bosnia and Herzegovina (BA)</t>
  </si>
  <si>
    <t>PET Recycling Team</t>
  </si>
  <si>
    <t>CT Maceri S.r.l.</t>
  </si>
  <si>
    <t>Botswana (BW)</t>
  </si>
  <si>
    <t>Pet to Pet Müllendorf</t>
  </si>
  <si>
    <t>Darutil s.r.o.</t>
  </si>
  <si>
    <t>Bouvet Island (BV)</t>
  </si>
  <si>
    <t>PMB Industri Ltd., BG</t>
  </si>
  <si>
    <t>170104 New Depot 1</t>
  </si>
  <si>
    <t>Brazil (BR)</t>
  </si>
  <si>
    <t>Proimex S.r.l.</t>
  </si>
  <si>
    <t>DS Smith Paper Ltd. as DS Smith Recycling UK Ltd.</t>
  </si>
  <si>
    <t>170105 New Depot 2</t>
  </si>
  <si>
    <t>British Indian Ocean Territory (IO)</t>
  </si>
  <si>
    <t>Propapier PM2 GmbH</t>
  </si>
  <si>
    <t>DS Smith Recycling Deutschland GmbH</t>
  </si>
  <si>
    <t>175100 Plovdiv</t>
  </si>
  <si>
    <t>Brunei Darussalam (BN)</t>
  </si>
  <si>
    <t>Repack Group Ltd., BG</t>
  </si>
  <si>
    <t>ecorec Česko s.r.o.</t>
  </si>
  <si>
    <t>176100 HQ</t>
  </si>
  <si>
    <t>Bulgaria (BG)</t>
  </si>
  <si>
    <t>S.C.Greentech, RO</t>
  </si>
  <si>
    <t>ecorec d.o.o.</t>
  </si>
  <si>
    <t>176101 Sofia</t>
  </si>
  <si>
    <t>Burkina Faso (BF)</t>
  </si>
  <si>
    <t>Sanitex Ltd., BG</t>
  </si>
  <si>
    <t>ecorec Hungária Kft.</t>
  </si>
  <si>
    <t>176102 Varna</t>
  </si>
  <si>
    <t>Burundi (BI)</t>
  </si>
  <si>
    <t>Sárvári HUKE Hulladékkezelési Kft</t>
  </si>
  <si>
    <t>ecorec Österreich GmbH</t>
  </si>
  <si>
    <t>176103 Stara Zagora</t>
  </si>
  <si>
    <t>Cambodia (KH)</t>
  </si>
  <si>
    <t>Schumacher</t>
  </si>
  <si>
    <t>ecorec Slovensko s.r.o.</t>
  </si>
  <si>
    <t>180100 Nove Zamky</t>
  </si>
  <si>
    <t>Cameroon (CM)</t>
  </si>
  <si>
    <t>SKY PLASTIC RECYCLING AND COMMERCE GmbH</t>
  </si>
  <si>
    <t>ecovalor S.R.L.</t>
  </si>
  <si>
    <t>Canada (CA)</t>
  </si>
  <si>
    <t>SKY PLASTIC RECYCLING CZECH SRO</t>
  </si>
  <si>
    <t>Elastic 2000 Kft.</t>
  </si>
  <si>
    <t>Cape Verde (CV)</t>
  </si>
  <si>
    <t>SKYMAX SpA</t>
  </si>
  <si>
    <t>Eltex International s.r.o.</t>
  </si>
  <si>
    <t>Cayman Islands (KY)</t>
  </si>
  <si>
    <t>SLR Steyrermühl Logistik &amp; Recycling GmbH</t>
  </si>
  <si>
    <t>Éltex Kft.</t>
  </si>
  <si>
    <t>Central African Republic (CF)</t>
  </si>
  <si>
    <t>Smurfit Kappa Recycling</t>
  </si>
  <si>
    <t>ENVI – GEOS Nitra</t>
  </si>
  <si>
    <t>Chad (TD)</t>
  </si>
  <si>
    <t>Tridex Ltd, BG</t>
  </si>
  <si>
    <t>Era XXI srl</t>
  </si>
  <si>
    <t>Chile (CL)</t>
  </si>
  <si>
    <t>Umka D.o.o Belgrad</t>
  </si>
  <si>
    <t>Eurowaste Recycling Ltd</t>
  </si>
  <si>
    <t>China (CN)</t>
  </si>
  <si>
    <t>Vadias Ltd., BG</t>
  </si>
  <si>
    <t>EURO WASTE s.r.o.</t>
  </si>
  <si>
    <t>Christmas Island (CX)</t>
  </si>
  <si>
    <t>Vi Plast Ltd., BG</t>
  </si>
  <si>
    <t>Fabrika kartona Umka d.o.o.</t>
  </si>
  <si>
    <t>Cocos (Keeling) Islands (CC)</t>
  </si>
  <si>
    <t>ZP Cement, BG</t>
  </si>
  <si>
    <t xml:space="preserve">First Recycling </t>
  </si>
  <si>
    <t xml:space="preserve">195105 Čačak </t>
  </si>
  <si>
    <t>Colombia (CO)</t>
  </si>
  <si>
    <t>Gabriel Grup srl</t>
  </si>
  <si>
    <t>Comoros (KM)</t>
  </si>
  <si>
    <t>Globo Carte S.r.l.</t>
  </si>
  <si>
    <t>Congo (CG)</t>
  </si>
  <si>
    <t>Gor d.o.o.</t>
  </si>
  <si>
    <t>Congo, the Democratic Republic of the (CD)</t>
  </si>
  <si>
    <t>GreenCycle GmbH</t>
  </si>
  <si>
    <t>[PK] Adana</t>
  </si>
  <si>
    <t>2001</t>
  </si>
  <si>
    <t>Cook Islands (CK)</t>
  </si>
  <si>
    <t>GWV AUSTRIA GMBH</t>
  </si>
  <si>
    <t>[PK] Corlu</t>
  </si>
  <si>
    <t>2002</t>
  </si>
  <si>
    <t>Costa Rica (CR)</t>
  </si>
  <si>
    <t>INTERSEROH Austria</t>
  </si>
  <si>
    <t>[PK] Csepel</t>
  </si>
  <si>
    <t>2401</t>
  </si>
  <si>
    <t>Côte d'Ivoire (CI)</t>
  </si>
  <si>
    <t>INTERSEROH Slovenija</t>
  </si>
  <si>
    <t>[PK] Denizli</t>
  </si>
  <si>
    <t>4103</t>
  </si>
  <si>
    <t>Croatia (HR)</t>
  </si>
  <si>
    <t>Isola Spa</t>
  </si>
  <si>
    <t>[PK] Dunaujvaros</t>
  </si>
  <si>
    <t>4104</t>
  </si>
  <si>
    <t>Cuba (CU)</t>
  </si>
  <si>
    <t>Jihosepar a.s.</t>
  </si>
  <si>
    <t>[PK] Hodorov</t>
  </si>
  <si>
    <t>4105</t>
  </si>
  <si>
    <t>Curaçao (CW)</t>
  </si>
  <si>
    <t xml:space="preserve">Kaufland Romania </t>
  </si>
  <si>
    <t>[PK] Kherszon</t>
  </si>
  <si>
    <t>4203</t>
  </si>
  <si>
    <t>Cyprus (CY)</t>
  </si>
  <si>
    <t>KG Ludwig Melosch Vertriebs- GmbH &amp; Co.</t>
  </si>
  <si>
    <t>[PK] Mosonmagyaróvár</t>
  </si>
  <si>
    <t>4204</t>
  </si>
  <si>
    <t>Czech Republic (CZ)</t>
  </si>
  <si>
    <t>KLAUSSENBURG RECYCLING GmbH</t>
  </si>
  <si>
    <t>[PK] Nyíregyháza</t>
  </si>
  <si>
    <t>4205</t>
  </si>
  <si>
    <t>Denmark (DK)</t>
  </si>
  <si>
    <t>Kromexim a.s.</t>
  </si>
  <si>
    <t>[PK] Plovdiv</t>
  </si>
  <si>
    <t>4401</t>
  </si>
  <si>
    <t>Djibouti (DJ)</t>
  </si>
  <si>
    <t>L.C.I. srl</t>
  </si>
  <si>
    <t>[PK] Sfantu Gheorghe</t>
  </si>
  <si>
    <t>4601</t>
  </si>
  <si>
    <t>Dominica (DM)</t>
  </si>
  <si>
    <t>Ladó-Rec GmbH.</t>
  </si>
  <si>
    <t>[PK] Spremberg</t>
  </si>
  <si>
    <t>4661</t>
  </si>
  <si>
    <t>Dominican Republic (DO)</t>
  </si>
  <si>
    <t>Ladó-Rec Kft.</t>
  </si>
  <si>
    <t>[PK] Strasswalchen</t>
  </si>
  <si>
    <t>4701</t>
  </si>
  <si>
    <t>Ecuador (EC)</t>
  </si>
  <si>
    <t>Lidl Freienbrink</t>
  </si>
  <si>
    <t>[PK] Ujazd</t>
  </si>
  <si>
    <t>4801</t>
  </si>
  <si>
    <t>Egypt (EG)</t>
  </si>
  <si>
    <t>Lidl Großbeeren</t>
  </si>
  <si>
    <t>[PK] Wien</t>
  </si>
  <si>
    <t>4851</t>
  </si>
  <si>
    <t>El Salvador (SV)</t>
  </si>
  <si>
    <t>Lidl Hungary</t>
  </si>
  <si>
    <t>[PK] Zabok</t>
  </si>
  <si>
    <t>7101</t>
  </si>
  <si>
    <t>England (GB Region)</t>
  </si>
  <si>
    <t>Lidl Kirchheim</t>
  </si>
  <si>
    <t>Equatorial Guinea (GQ)</t>
  </si>
  <si>
    <t>LODIGIANA MACERI S.r.l.</t>
  </si>
  <si>
    <t>Eritrea (ER)</t>
  </si>
  <si>
    <t>LOGEX System GmbH &amp; Co. KG</t>
  </si>
  <si>
    <t>Estonia (EE)</t>
  </si>
  <si>
    <t>Marius Pedersen Hradec Králové a.s.</t>
  </si>
  <si>
    <t>Ethiopia (ET)</t>
  </si>
  <si>
    <t>Marius Pedersen Trenčín a.s.</t>
  </si>
  <si>
    <t>Falkland Islands (Malvinas) (FK)</t>
  </si>
  <si>
    <t>Mayr-Melnhof GmbH</t>
  </si>
  <si>
    <t>Faroe Islands (FO)</t>
  </si>
  <si>
    <t>Méhecskék Recycling Kft.</t>
  </si>
  <si>
    <t>Fiji (FJ)</t>
  </si>
  <si>
    <t>Mikl Brno s.r.o.</t>
  </si>
  <si>
    <t>Finland (FI)</t>
  </si>
  <si>
    <t>Remat MG SA</t>
  </si>
  <si>
    <t>France (FR)</t>
  </si>
  <si>
    <t>NEPCO SK, s.r.o</t>
  </si>
  <si>
    <t>French Guiana (GF)</t>
  </si>
  <si>
    <t>Obaly Morava a.s.</t>
  </si>
  <si>
    <t>French Polynesia (PF)</t>
  </si>
  <si>
    <t>Ormatin Mur</t>
  </si>
  <si>
    <t>French Southern Territories (TF)</t>
  </si>
  <si>
    <t>Gabon (GA)</t>
  </si>
  <si>
    <t>Own Collection</t>
  </si>
  <si>
    <t>Gambia (GM)</t>
  </si>
  <si>
    <t>PAPIR SERVIS d. o. o.</t>
  </si>
  <si>
    <t>Georgia (GE)</t>
  </si>
  <si>
    <t>Rauch Recycling GmbH &amp; Co KG</t>
  </si>
  <si>
    <t>Germany (DE)</t>
  </si>
  <si>
    <t>Recycle International srl</t>
  </si>
  <si>
    <t>Ghana (GH)</t>
  </si>
  <si>
    <t>Recyclog GmbH</t>
  </si>
  <si>
    <t>Gibraltar (GI)</t>
  </si>
  <si>
    <t>Remat Maramures S.A.</t>
  </si>
  <si>
    <t>Greece (GR)</t>
  </si>
  <si>
    <t>Remat Trade s.r.o.</t>
  </si>
  <si>
    <t>Greenland (GL)</t>
  </si>
  <si>
    <t>Rematinvest srl</t>
  </si>
  <si>
    <t>Grenada (GD)</t>
  </si>
  <si>
    <t>ROWE Gesellschaft für Rohstoffhandel/Wertstoffrecycling/Entsorgung GmbH</t>
  </si>
  <si>
    <t>Guadeloupe (GP)</t>
  </si>
  <si>
    <t>RSV d.o.o.</t>
  </si>
  <si>
    <t>Guam (GU)</t>
  </si>
  <si>
    <t>Rudolf Fritsche GmbH</t>
  </si>
  <si>
    <t>Guatemala (GT)</t>
  </si>
  <si>
    <t>Salamon d.o.o. Ljubljana</t>
  </si>
  <si>
    <t>Guernsey (GG)</t>
  </si>
  <si>
    <t>Sárvári Huke Kft.</t>
  </si>
  <si>
    <t>Guinea (GN)</t>
  </si>
  <si>
    <t>SC Industrial Proces paper srl</t>
  </si>
  <si>
    <t>Guinea-Bissau (GW)</t>
  </si>
  <si>
    <t>SC REMATHOLDING Co. SRL</t>
  </si>
  <si>
    <t>Guyana (GY)</t>
  </si>
  <si>
    <t>SC Viele 2005 SRL</t>
  </si>
  <si>
    <t>Haiti (HT)</t>
  </si>
  <si>
    <t>SCH-Ózon Kft.</t>
  </si>
  <si>
    <t>Heard Island and McDonald Islands (HM)</t>
  </si>
  <si>
    <t>SHP HARMANEC, A.S.</t>
  </si>
  <si>
    <t>Holy See (Vatican City State) (VA)</t>
  </si>
  <si>
    <t>SITA CZ a.s.</t>
  </si>
  <si>
    <t>Honduras (HN)</t>
  </si>
  <si>
    <t>SLR STEYRERMÜHL LOGISTIK &amp; RECYCLING GMBH</t>
  </si>
  <si>
    <t>Hong Kong (HK)</t>
  </si>
  <si>
    <t>Smurfit Kappa Recycling CE s.r.o</t>
  </si>
  <si>
    <t>Hungary (HU)</t>
  </si>
  <si>
    <t>Total Recover</t>
  </si>
  <si>
    <t>Iceland (IS)</t>
  </si>
  <si>
    <t>Tóth és Társa Recycling Kft.</t>
  </si>
  <si>
    <t>India (IN)</t>
  </si>
  <si>
    <t>Indonesia (ID)</t>
  </si>
  <si>
    <t>Veolia Environment S.A.</t>
  </si>
  <si>
    <t>Iran, Islamic Republic of (IR)</t>
  </si>
  <si>
    <t>Veolia Umweltservice Wertstoffmanagement GmbH</t>
  </si>
  <si>
    <t>Iraq (IQ)</t>
  </si>
  <si>
    <t>WM ÖKO Trade Kft.</t>
  </si>
  <si>
    <t>Ireland (IE)</t>
  </si>
  <si>
    <t>Waste Paper Trade C.V.</t>
  </si>
  <si>
    <t>Isle of Man (IM)</t>
  </si>
  <si>
    <t>WPT POLSKA Sp. z o.o. Sp.K.</t>
  </si>
  <si>
    <t>Israel (IL)</t>
  </si>
  <si>
    <t>Würo Papierverwertung GmbH &amp; Co KG</t>
  </si>
  <si>
    <t>Italy (IT)</t>
  </si>
  <si>
    <t>Zberné suroviny a.s.</t>
  </si>
  <si>
    <t>Jamaica (JM)</t>
  </si>
  <si>
    <t>ZDS - Zberne druhotných surovín</t>
  </si>
  <si>
    <t>Japan (JP)</t>
  </si>
  <si>
    <t>Zellner Recycling GmbH</t>
  </si>
  <si>
    <t>Jersey (JE)</t>
  </si>
  <si>
    <t>Own collection – industry</t>
  </si>
  <si>
    <t>Jordan (JO)</t>
  </si>
  <si>
    <t>Own collection – private collectors</t>
  </si>
  <si>
    <t>Kazakhstan (KZ)</t>
  </si>
  <si>
    <t>Own collection – retailers</t>
  </si>
  <si>
    <t>Kenya (KE)</t>
  </si>
  <si>
    <t>Own collection – public institutions</t>
  </si>
  <si>
    <t>Kiribati (KI)</t>
  </si>
  <si>
    <t>Own collection – printing houses</t>
  </si>
  <si>
    <t>Korea, Democratic People's Republic of (KP)</t>
  </si>
  <si>
    <t>Korea, Republic of (KR)</t>
  </si>
  <si>
    <t>Kuwait (KW)</t>
  </si>
  <si>
    <t>Kyrgyzstan (KG)</t>
  </si>
  <si>
    <t>Lao People's Democratic Republic (LA)</t>
  </si>
  <si>
    <t>Latvia (LV)</t>
  </si>
  <si>
    <t>Lebanon (LB)</t>
  </si>
  <si>
    <t>Lesotho (LS)</t>
  </si>
  <si>
    <t>Liberia (LR)</t>
  </si>
  <si>
    <t>Libya (LY)</t>
  </si>
  <si>
    <t>Liechtenstein (LI)</t>
  </si>
  <si>
    <t>Lithuania (LT)</t>
  </si>
  <si>
    <t>Luxembourg (LU)</t>
  </si>
  <si>
    <t>Macao (MO)</t>
  </si>
  <si>
    <t>Macedonia, the former Yugoslav Republic of (MK)</t>
  </si>
  <si>
    <t>Madagascar (MG)</t>
  </si>
  <si>
    <t>Malawi (MW)</t>
  </si>
  <si>
    <t>Malaysia (MY)</t>
  </si>
  <si>
    <t>Maldives (MV)</t>
  </si>
  <si>
    <t>Mali (ML)</t>
  </si>
  <si>
    <t>Malta (MT)</t>
  </si>
  <si>
    <t>Marshall Islands (MH)</t>
  </si>
  <si>
    <t>Martinique (MQ)</t>
  </si>
  <si>
    <t>Mauritania (MR)</t>
  </si>
  <si>
    <t>Mauritius (MU)</t>
  </si>
  <si>
    <t>Mayotte (YT)</t>
  </si>
  <si>
    <t>Mexico (MX)</t>
  </si>
  <si>
    <t>Micronesia, Federated States of (FM)</t>
  </si>
  <si>
    <t>Moldova, Republic of (MD)</t>
  </si>
  <si>
    <t>Monaco (MC)</t>
  </si>
  <si>
    <t>Mongolia (MN)</t>
  </si>
  <si>
    <t>Montenegro (ME)</t>
  </si>
  <si>
    <t>Montserrat (MS)</t>
  </si>
  <si>
    <t>Morocco (MA)</t>
  </si>
  <si>
    <t>Mozambique (MZ)</t>
  </si>
  <si>
    <t>Myanmar (MM)</t>
  </si>
  <si>
    <t>Namibia (NA)</t>
  </si>
  <si>
    <t>Nauru (NR)</t>
  </si>
  <si>
    <t>Nepal (NP)</t>
  </si>
  <si>
    <t>Netherlands (NL)</t>
  </si>
  <si>
    <t>New Caledonia (NC)</t>
  </si>
  <si>
    <t>New Zealand (NZ)</t>
  </si>
  <si>
    <t>Nicaragua (NI)</t>
  </si>
  <si>
    <t>Niger (NE)</t>
  </si>
  <si>
    <t>Nigeria (NG)</t>
  </si>
  <si>
    <t>Niue (NU)</t>
  </si>
  <si>
    <t>Norfolk Island (NF)</t>
  </si>
  <si>
    <t>Northern Mariana Islands (MP)</t>
  </si>
  <si>
    <t>Norway (NO)</t>
  </si>
  <si>
    <t>Oman (OM)</t>
  </si>
  <si>
    <t>Pakistan (PK)</t>
  </si>
  <si>
    <t>Palau (PW)</t>
  </si>
  <si>
    <t>Palestine, State of (PS)</t>
  </si>
  <si>
    <t>Panama (PA)</t>
  </si>
  <si>
    <t>Papua New Guinea (PG)</t>
  </si>
  <si>
    <t>Paraguay (PY)</t>
  </si>
  <si>
    <t>Peru (PE)</t>
  </si>
  <si>
    <t>Philippines (PH)</t>
  </si>
  <si>
    <t>Pitcairn (PN)</t>
  </si>
  <si>
    <t>Poland (PL)</t>
  </si>
  <si>
    <t>Portugal (PT)</t>
  </si>
  <si>
    <t>Puerto Rico (PR)</t>
  </si>
  <si>
    <t>Qatar (QA)</t>
  </si>
  <si>
    <t>Réunion (RE)</t>
  </si>
  <si>
    <t>Romania (RO)</t>
  </si>
  <si>
    <t>Russian Federation (RU)</t>
  </si>
  <si>
    <t>Rwanda (RW)</t>
  </si>
  <si>
    <t>Saint Barthélemy (BL)</t>
  </si>
  <si>
    <t>Saint Helena, Ascension and Tristan da Cunha (SH)</t>
  </si>
  <si>
    <t>Saint Kitts and Nevis (KN)</t>
  </si>
  <si>
    <t>Saint Lucia (LC)</t>
  </si>
  <si>
    <t>Saint Martin (French part) (MF)</t>
  </si>
  <si>
    <t>Saint Pierre and Miquelon (PM)</t>
  </si>
  <si>
    <t>Saint Vincent and the Grenadines (VC)</t>
  </si>
  <si>
    <t>Samoa (WS)</t>
  </si>
  <si>
    <t>San Marino (SM)</t>
  </si>
  <si>
    <t>Sao Tome and Principe (ST)</t>
  </si>
  <si>
    <t>Saudi Arabia (SA)</t>
  </si>
  <si>
    <t>Senegal (SN)</t>
  </si>
  <si>
    <t>Serbia (RS)</t>
  </si>
  <si>
    <t>Seychelles (SC)</t>
  </si>
  <si>
    <t>Sierra Leone (SL)</t>
  </si>
  <si>
    <t>Singapore (SG)</t>
  </si>
  <si>
    <t>Sint Maarten (Dutch part) (SX)</t>
  </si>
  <si>
    <t>Slovakia (SK)</t>
  </si>
  <si>
    <t>Slovenia (SI)</t>
  </si>
  <si>
    <t>Solomon Islands (SB)</t>
  </si>
  <si>
    <t>Somalia (SO)</t>
  </si>
  <si>
    <t>South Africa (ZA)</t>
  </si>
  <si>
    <t>South Georgia and the South Sandwich Islands (GS)</t>
  </si>
  <si>
    <t>South Sudan (SS)</t>
  </si>
  <si>
    <t>Spain (ES)</t>
  </si>
  <si>
    <t>Sri Lanka (LK)</t>
  </si>
  <si>
    <t>Sudan (SD)</t>
  </si>
  <si>
    <t>Suriname (SR)</t>
  </si>
  <si>
    <t>Svalbard and Jan Mayen (SJ)</t>
  </si>
  <si>
    <t>Swaziland (SZ)</t>
  </si>
  <si>
    <t>Sweden (SE)</t>
  </si>
  <si>
    <t>Switzerland (CH)</t>
  </si>
  <si>
    <t>Syrian Arab Republic (SY)</t>
  </si>
  <si>
    <t>Taiwan, Province of China (TW)</t>
  </si>
  <si>
    <t>Tajikistan (TJ)</t>
  </si>
  <si>
    <t>Tanzania, United Republic of (TZ)</t>
  </si>
  <si>
    <t>Thailand (TH)</t>
  </si>
  <si>
    <t>Timor-Leste (TL)</t>
  </si>
  <si>
    <t>Togo (TG)</t>
  </si>
  <si>
    <t>Tokelau (TK)</t>
  </si>
  <si>
    <t>Tonga (TO)</t>
  </si>
  <si>
    <t>Trinidad and Tobago (TT)</t>
  </si>
  <si>
    <t>Tunisia (TN)</t>
  </si>
  <si>
    <t>Turkey (TR)</t>
  </si>
  <si>
    <t>Turkmenistan (TM)</t>
  </si>
  <si>
    <t>Turks and Caicos Islands (TC)</t>
  </si>
  <si>
    <t>Tuvalu (TV)</t>
  </si>
  <si>
    <t>Uganda (UG)</t>
  </si>
  <si>
    <t>Ukraine (UA)</t>
  </si>
  <si>
    <t>United Arab Emirates (AE)</t>
  </si>
  <si>
    <t>United Kingdom (GB)</t>
  </si>
  <si>
    <t>United States (US)</t>
  </si>
  <si>
    <t>United States Minor Outlying Islands (UM)</t>
  </si>
  <si>
    <t>Uruguay (UY)</t>
  </si>
  <si>
    <t>Uzbekistan (UZ)</t>
  </si>
  <si>
    <t>Vanuatu (VU)</t>
  </si>
  <si>
    <t>Venezuela, Bolivarian Republic of (VE)</t>
  </si>
  <si>
    <t>Viet Nam (VN)</t>
  </si>
  <si>
    <t>Virgin Islands, British (VG)</t>
  </si>
  <si>
    <t>Virgin Islands, U.S. (VI)</t>
  </si>
  <si>
    <t>Wales (GB Region)</t>
  </si>
  <si>
    <t>Wallis and Futuna (WF)</t>
  </si>
  <si>
    <t>Western Sahara (EH)</t>
  </si>
  <si>
    <t>Yemen (YE)</t>
  </si>
  <si>
    <t>Zambia (ZM)</t>
  </si>
  <si>
    <t>Zimbabwe (ZW)</t>
  </si>
  <si>
    <t>Cell "A4" - PCs</t>
  </si>
  <si>
    <t>Cell "A2" - Proposal Type</t>
  </si>
  <si>
    <t>Cell "E4" - New Investment</t>
  </si>
  <si>
    <t>Cell "E44" - Budget</t>
  </si>
  <si>
    <t>Cell "I48-I50" - Financing Form</t>
  </si>
  <si>
    <t>Local currency</t>
  </si>
  <si>
    <t>MA200</t>
  </si>
  <si>
    <t>MA210</t>
  </si>
  <si>
    <t>MA215</t>
  </si>
  <si>
    <t>MA230</t>
  </si>
  <si>
    <t>MA240</t>
  </si>
  <si>
    <t>MA250</t>
  </si>
  <si>
    <t>MA260</t>
  </si>
  <si>
    <t>MA300</t>
  </si>
  <si>
    <t>140 HR Group</t>
  </si>
  <si>
    <t>[A1]  Stabilizing or Replacement Investment with positive return</t>
  </si>
  <si>
    <t>YES</t>
  </si>
  <si>
    <t>BAM</t>
  </si>
  <si>
    <t>Previous year</t>
  </si>
  <si>
    <t>MA200 Expend. for setting up &amp; expanding a business</t>
  </si>
  <si>
    <t>143 HR Adria</t>
  </si>
  <si>
    <t>[A2]  Stabilizing or Replacement Investment with no return</t>
  </si>
  <si>
    <t>BGN</t>
  </si>
  <si>
    <t>Forecast</t>
  </si>
  <si>
    <t>MA210 Concessions, commercial property</t>
  </si>
  <si>
    <t>EUR</t>
  </si>
  <si>
    <t>145 Duparec</t>
  </si>
  <si>
    <t>[A3] Investment for Safety, Health, Environmental or other aspects</t>
  </si>
  <si>
    <t>CHF</t>
  </si>
  <si>
    <t>MA215 Goodwill</t>
  </si>
  <si>
    <t>146 SCH-Ózon</t>
  </si>
  <si>
    <t>[B] Investment with payback</t>
  </si>
  <si>
    <t>CZK</t>
  </si>
  <si>
    <t>MA230 Land and similar rights</t>
  </si>
  <si>
    <t>150 HR Polska</t>
  </si>
  <si>
    <t>[C] Major Project</t>
  </si>
  <si>
    <t>MA240 Buildings including buildings on third party land</t>
  </si>
  <si>
    <t>165 Cevrim</t>
  </si>
  <si>
    <t>XXX - [D] Financial Investment - Use different IP master file! - XXX</t>
  </si>
  <si>
    <t>MA250 Technical equipment and machinery</t>
  </si>
  <si>
    <t>170 HR Romania</t>
  </si>
  <si>
    <t>[E] Major Repair</t>
  </si>
  <si>
    <t>HRK</t>
  </si>
  <si>
    <t>MA260 Other equipment, factory and office equipment</t>
  </si>
  <si>
    <t>175 HR Bulgaria</t>
  </si>
  <si>
    <t>HUF</t>
  </si>
  <si>
    <t>MA300 Shares in affil. companies</t>
  </si>
  <si>
    <t>176 Nadin Group</t>
  </si>
  <si>
    <t>180 HR NZ</t>
  </si>
  <si>
    <t>182 Stavosur</t>
  </si>
  <si>
    <t>RON</t>
  </si>
  <si>
    <t>190 HR ENS</t>
  </si>
  <si>
    <t>RSD</t>
  </si>
  <si>
    <t>195 Tehnopapir BG</t>
  </si>
  <si>
    <t>RUB</t>
  </si>
  <si>
    <t>197 Tehnopapir ZV</t>
  </si>
  <si>
    <t>TRY</t>
  </si>
  <si>
    <t>UAH</t>
  </si>
  <si>
    <t>USD</t>
  </si>
  <si>
    <t>Category</t>
  </si>
  <si>
    <t>Priority</t>
  </si>
  <si>
    <t>Project</t>
  </si>
  <si>
    <t>Project Costs in 1 Euro</t>
  </si>
  <si>
    <t>Project Description</t>
  </si>
  <si>
    <t>Benefit</t>
  </si>
  <si>
    <t>Remarks</t>
  </si>
  <si>
    <t>Documentation</t>
  </si>
  <si>
    <t>Division</t>
  </si>
  <si>
    <t>PC</t>
  </si>
  <si>
    <t>Project No.</t>
  </si>
  <si>
    <t>04</t>
  </si>
  <si>
    <t>thereof Leasing</t>
  </si>
  <si>
    <t>Planned start</t>
  </si>
  <si>
    <t>Total property an required assets</t>
  </si>
  <si>
    <t>1. Gross Total Property (incl. own services)</t>
  </si>
  <si>
    <t xml:space="preserve">2. Residual value of the old equipment </t>
  </si>
  <si>
    <t>3. Net Total Property</t>
  </si>
  <si>
    <t>4. Current assets</t>
  </si>
  <si>
    <t>5. Leasing</t>
  </si>
  <si>
    <t>6. Expense</t>
  </si>
  <si>
    <t>7. Major Repair Expense</t>
  </si>
  <si>
    <t>8. Invested Capital</t>
  </si>
  <si>
    <t>9. Own services</t>
  </si>
  <si>
    <t>10. Additionally Needed Assets</t>
  </si>
  <si>
    <t>Planning periods in years</t>
  </si>
  <si>
    <t>Depreciation in years:</t>
  </si>
  <si>
    <t>Efficiency Calculation</t>
  </si>
  <si>
    <t>11. Additional incomes</t>
  </si>
  <si>
    <t>12. Cost reduction</t>
  </si>
  <si>
    <t>13. Additional cost (without depr. and financing cost)</t>
  </si>
  <si>
    <t>15. Calc. depr.</t>
  </si>
  <si>
    <t>16. Additional EBIT Contribution</t>
  </si>
  <si>
    <t>17. Depreciated lifetime (weighted avg.) in years</t>
  </si>
  <si>
    <t>18. Pay back period in years</t>
  </si>
  <si>
    <t>19. Return on capital employed</t>
  </si>
  <si>
    <t>Cash Out</t>
  </si>
  <si>
    <t>Total Cash Out</t>
  </si>
  <si>
    <t>Registration currency:</t>
  </si>
  <si>
    <t>IPNumber</t>
  </si>
  <si>
    <t>Title</t>
  </si>
  <si>
    <t>Asset category</t>
  </si>
  <si>
    <t>Description</t>
  </si>
  <si>
    <t>Ownership
percentage</t>
  </si>
  <si>
    <t>Total Investment</t>
  </si>
  <si>
    <t>Depreciation in years</t>
  </si>
  <si>
    <t>Depreciation in %</t>
  </si>
  <si>
    <t>Summe</t>
  </si>
  <si>
    <t>Accumulated</t>
  </si>
  <si>
    <t>Interest in %</t>
  </si>
  <si>
    <t>Total</t>
  </si>
  <si>
    <t>to be filled</t>
  </si>
  <si>
    <t>Postcalculation on Payback / Benfits needed</t>
  </si>
  <si>
    <t>by Holding</t>
  </si>
  <si>
    <t>Date of postcalculation</t>
  </si>
  <si>
    <t>Level</t>
  </si>
  <si>
    <t>Group</t>
  </si>
  <si>
    <t>User</t>
  </si>
  <si>
    <t>Date</t>
  </si>
  <si>
    <t>Signature</t>
  </si>
  <si>
    <t>Comment</t>
  </si>
  <si>
    <t>Business Plan Periods</t>
  </si>
  <si>
    <t>Adaption</t>
  </si>
  <si>
    <t>Business Plan</t>
  </si>
  <si>
    <t xml:space="preserve">%  </t>
  </si>
  <si>
    <t>Currency:</t>
  </si>
  <si>
    <t>TOTAL</t>
  </si>
  <si>
    <t>Interest</t>
  </si>
  <si>
    <t>EURIBOR</t>
  </si>
  <si>
    <t>Margin</t>
  </si>
  <si>
    <t>1st following year</t>
  </si>
  <si>
    <t>Q1-2015 in EUR</t>
  </si>
  <si>
    <t>Q2-2015 in EUR</t>
  </si>
  <si>
    <t>Q3-2015 in EUR</t>
  </si>
  <si>
    <t>Q4-2015 in EUR</t>
  </si>
  <si>
    <t>Q1-2016 in EUR</t>
  </si>
  <si>
    <t>Q2-2016 in EUR</t>
  </si>
  <si>
    <t>Q3-2016 in EUR</t>
  </si>
  <si>
    <t>Q4-2016 in EUR</t>
  </si>
  <si>
    <t>Calculate future periods with:</t>
  </si>
  <si>
    <t>Adapted</t>
  </si>
  <si>
    <t>LEGEND:</t>
  </si>
  <si>
    <t>n/a</t>
  </si>
  <si>
    <t>Letter</t>
  </si>
  <si>
    <t>Row</t>
  </si>
  <si>
    <t>A</t>
  </si>
  <si>
    <t>B</t>
  </si>
  <si>
    <t>C</t>
  </si>
  <si>
    <t>General guide line: Enter P&amp;L values according to INFOR logic:</t>
  </si>
  <si>
    <t>Revenue values are positive, expense values are negative!</t>
  </si>
  <si>
    <t>INTERNAL
Sub-Supplier</t>
  </si>
  <si>
    <t>EXTERNAL
Sub-Supplier
from list</t>
  </si>
  <si>
    <t>EXTERNAL
Sub-Supplier
free entry</t>
  </si>
  <si>
    <t>Quality</t>
  </si>
  <si>
    <t>Type</t>
  </si>
  <si>
    <t>Origin country</t>
  </si>
  <si>
    <t>INTERNAL
Customer</t>
  </si>
  <si>
    <t>EXTERNAL
Customer
from list</t>
  </si>
  <si>
    <t>EXTERNAL
Customer
free entry</t>
  </si>
  <si>
    <t>Plan QTY
in tons</t>
  </si>
  <si>
    <t>ASP
in EUR/ t</t>
  </si>
  <si>
    <t>APP
in EUR/ t</t>
  </si>
  <si>
    <t>AFP outbound
in EUR/ t</t>
  </si>
  <si>
    <t>AFP inbound
in EUR/ t</t>
  </si>
  <si>
    <t>Realized QTY
in tons</t>
  </si>
  <si>
    <t>Revenue</t>
  </si>
  <si>
    <t>Purchase</t>
  </si>
  <si>
    <t>Freight</t>
  </si>
  <si>
    <t>ASP</t>
  </si>
  <si>
    <t>APP</t>
  </si>
  <si>
    <t>AFP</t>
  </si>
  <si>
    <t>GM</t>
  </si>
  <si>
    <t>PM</t>
  </si>
  <si>
    <t>GM Act.</t>
  </si>
  <si>
    <t>PM Act.</t>
  </si>
  <si>
    <t>Type II</t>
  </si>
  <si>
    <t>Type III</t>
  </si>
  <si>
    <t>Type IV</t>
  </si>
  <si>
    <t>Type V</t>
  </si>
  <si>
    <t>TypeII</t>
  </si>
  <si>
    <t>1. Ordinary Grades</t>
  </si>
  <si>
    <t>2. Medium Grades</t>
  </si>
  <si>
    <t>3. High Grades</t>
  </si>
  <si>
    <t>4. Kraft Grades</t>
  </si>
  <si>
    <t>5. Special Grades</t>
  </si>
  <si>
    <t>Item Name - EN (INFOR)</t>
  </si>
  <si>
    <t>Group 2</t>
  </si>
  <si>
    <t>Group 3</t>
  </si>
  <si>
    <t>1.01.00 Ordinary mixed paper and board</t>
  </si>
  <si>
    <t>1.02.00 Mixed paper and board</t>
  </si>
  <si>
    <t>1.03.00 Boxboard cuttings</t>
  </si>
  <si>
    <t>1.04.00 Corrugated paper&amp;board packaging</t>
  </si>
  <si>
    <t>1.04.01 Ordinary corrugated paper&amp;board</t>
  </si>
  <si>
    <t>1.04.02 Corrugated paper and board</t>
  </si>
  <si>
    <t>1.05.00 Ordinary corrugated board</t>
  </si>
  <si>
    <t>1.05.01 Corrugated board</t>
  </si>
  <si>
    <t>1.06.00 Magazines</t>
  </si>
  <si>
    <t>1.06.01 Magazines without glue</t>
  </si>
  <si>
    <t>1.06.02 Magazines with product samples</t>
  </si>
  <si>
    <t>1.07.00 Telephone books</t>
  </si>
  <si>
    <t>1.09.00 Newspapers and magazines</t>
  </si>
  <si>
    <t>1.11.00 Sorted graphic paper for deinkg.</t>
  </si>
  <si>
    <t>2.01.00 Newspapers</t>
  </si>
  <si>
    <t>2.02.00 Unsold newspap.not for deinking</t>
  </si>
  <si>
    <t>2.02.01 Unsold newspapers</t>
  </si>
  <si>
    <t>2.03.00 Lightly printed white shavings</t>
  </si>
  <si>
    <t>2.03.01 Light print.white shavgs wo.glue</t>
  </si>
  <si>
    <t>2.04.00 Heavily printed white shavings</t>
  </si>
  <si>
    <t>2.04.01 Heav.print.white shavgs wo.glue</t>
  </si>
  <si>
    <t>2.05.00 Ordinary sorted office paper</t>
  </si>
  <si>
    <t>2.05.01 Sorted office paper</t>
  </si>
  <si>
    <t>2.06.00 Ordinary sorted colored letters</t>
  </si>
  <si>
    <t>2.06.01 Sorted colored letters</t>
  </si>
  <si>
    <t>2.07.00 White wood free bookquire</t>
  </si>
  <si>
    <t>2.07.01 White mech. pulp-based bookquire</t>
  </si>
  <si>
    <t>2.08.00 colored woodfree magazines</t>
  </si>
  <si>
    <t>2.10.00 Bleached woodfr.board plast.lay.</t>
  </si>
  <si>
    <t>2.11.00 Board with plastic layer</t>
  </si>
  <si>
    <t>2.12.00 Mech. pulp based comp. printout</t>
  </si>
  <si>
    <t>2.13.00 Multigrade</t>
  </si>
  <si>
    <t>2.14.00 colored log end tissue</t>
  </si>
  <si>
    <t>2.14.01 White log end tissue</t>
  </si>
  <si>
    <t>3.01.00 Mixed lightly color.print.shavgs</t>
  </si>
  <si>
    <t>3.02.00 Mixed light.color. print.shavgs.</t>
  </si>
  <si>
    <t xml:space="preserve">3.03.00 Wood free binders </t>
  </si>
  <si>
    <t>3.03.01 Special wood free binders</t>
  </si>
  <si>
    <t>3.04.00 Tear white shavings</t>
  </si>
  <si>
    <t>3.05.00 White wood free letters</t>
  </si>
  <si>
    <t>3.05.01 White woodfree letters unprinted</t>
  </si>
  <si>
    <t>3.06.00 White business forms</t>
  </si>
  <si>
    <t>3.08.00 Printed bleached sulphate board</t>
  </si>
  <si>
    <t>3.09.00 Ltly.print.bleached sulph.board</t>
  </si>
  <si>
    <t>3.10.00 Multi printing</t>
  </si>
  <si>
    <t>3.10.01 Medium printed multi printing</t>
  </si>
  <si>
    <t>3.11.00 White heavily printed mult.board</t>
  </si>
  <si>
    <t>3.11.01 Mix.white heav.print.multi.board</t>
  </si>
  <si>
    <t>3.12.00 White lightly printed mult.board</t>
  </si>
  <si>
    <t>3.13.00 White unprinted multiply board</t>
  </si>
  <si>
    <t>3.14.00 White newsprint</t>
  </si>
  <si>
    <t>3.15.00 White mechanical pulpbased paper</t>
  </si>
  <si>
    <t>3.15.01 White mech. pulp-based paper</t>
  </si>
  <si>
    <t>3.16.00 White coated wood free paper</t>
  </si>
  <si>
    <t>3.16.01 White wood free papers</t>
  </si>
  <si>
    <t>3.17.00 White shavings</t>
  </si>
  <si>
    <t>3.18.00 White wood free shavings</t>
  </si>
  <si>
    <t>3.18.01 White woodfree uncoated shavings</t>
  </si>
  <si>
    <t>3.18.02 White envelope cuttings</t>
  </si>
  <si>
    <t>3.19.00 Unprinted bleached sulph. board</t>
  </si>
  <si>
    <t>3.20.00 Unprinted tissue colored in mass</t>
  </si>
  <si>
    <t>3.20.01 White unprinted tissue</t>
  </si>
  <si>
    <t>4.01.00 Unused board/shavings corr.mat.</t>
  </si>
  <si>
    <t>4.01.01 Unused corrugated kraft</t>
  </si>
  <si>
    <t>4.02.00 Used corrugated kraft 1</t>
  </si>
  <si>
    <t>4.03.00 Used corrugated kraft 2</t>
  </si>
  <si>
    <t>4.04.00 Used kraft sacks</t>
  </si>
  <si>
    <t>4.05.00 Unused kraft sacks</t>
  </si>
  <si>
    <t>4.06.00 Used kraft</t>
  </si>
  <si>
    <t>4.07.00 New kraft</t>
  </si>
  <si>
    <t>4.08.00 New carrier kraft</t>
  </si>
  <si>
    <t>5.01.00 Mixed papers</t>
  </si>
  <si>
    <t>5.02.00 Mixed packaging</t>
  </si>
  <si>
    <t>5.03.00 Used liquid packaging board</t>
  </si>
  <si>
    <t>5.03.01 Unused liquid packaging board</t>
  </si>
  <si>
    <t>5.04.00 Wrapper kraft</t>
  </si>
  <si>
    <t>5.05.00 Wet labels</t>
  </si>
  <si>
    <t>5.05.01 Dry labels</t>
  </si>
  <si>
    <t>5.05.02 Labels with base layer</t>
  </si>
  <si>
    <t>5.05.03 Paper rel.liner self-adh.labels</t>
  </si>
  <si>
    <t>5.06.00 Unprinted white wet-str.wf.paper</t>
  </si>
  <si>
    <t>5.06.01 Unprinted wet-strength papers</t>
  </si>
  <si>
    <t>5.07.00 Printed white wet-str.wf.paper</t>
  </si>
  <si>
    <t>5.07.01 Printed wet-strength woodfr.papr</t>
  </si>
  <si>
    <t xml:space="preserve">5.08.00 Cores </t>
  </si>
  <si>
    <t xml:space="preserve">5.09.00 Carbonless copy paper (NCR) </t>
  </si>
  <si>
    <t xml:space="preserve">5.10.00 Printed white envelope </t>
  </si>
  <si>
    <t xml:space="preserve">5.10.01 Mixed envelopes </t>
  </si>
  <si>
    <t xml:space="preserve">5.11.00 Blister pack </t>
  </si>
  <si>
    <t xml:space="preserve">5.12.00 Used kraft sacks </t>
  </si>
  <si>
    <t>5.12.01 Used kraft sacks plastic layer</t>
  </si>
  <si>
    <t>5.13.00 Unused kraft sacks</t>
  </si>
  <si>
    <t>5.13.01 Unused kraft sacks</t>
  </si>
  <si>
    <t>5.14.00 Used paper cups and tableware</t>
  </si>
  <si>
    <t xml:space="preserve">5.14.01 Unused paper cups and tableware </t>
  </si>
  <si>
    <t>ABS</t>
  </si>
  <si>
    <t>Aluminium</t>
  </si>
  <si>
    <t>Big Bags</t>
  </si>
  <si>
    <t>Cardboard - Final Goods</t>
  </si>
  <si>
    <t>Copper</t>
  </si>
  <si>
    <t>EPP</t>
  </si>
  <si>
    <t>EPS</t>
  </si>
  <si>
    <t>Fluting - Final Goods</t>
  </si>
  <si>
    <t>F-Mix</t>
  </si>
  <si>
    <t>Other Papers</t>
  </si>
  <si>
    <t>GD2 - Final Goods</t>
  </si>
  <si>
    <t>GD3 - Final Goods</t>
  </si>
  <si>
    <t>Glass, brown</t>
  </si>
  <si>
    <t>Glass, green</t>
  </si>
  <si>
    <t>Glass, non packaging</t>
  </si>
  <si>
    <t>Glass, white</t>
  </si>
  <si>
    <t>Grey board - Final Goods</t>
  </si>
  <si>
    <t>HDPE colored</t>
  </si>
  <si>
    <t>Iron</t>
  </si>
  <si>
    <t>Kraft paper - Final Goods</t>
  </si>
  <si>
    <t>LD-PE 100</t>
  </si>
  <si>
    <t>LD-PE 50 / 50</t>
  </si>
  <si>
    <t>LD-PE 60 / 40</t>
  </si>
  <si>
    <t>LD-PE 70 / 30</t>
  </si>
  <si>
    <t>LD-PE 80 / 20</t>
  </si>
  <si>
    <t>LD-PE 90 / 10</t>
  </si>
  <si>
    <t>LD-PE 95 / 05</t>
  </si>
  <si>
    <t>LD-PE 98 / 02</t>
  </si>
  <si>
    <t>LD-PE colored</t>
  </si>
  <si>
    <t>LD-PE/PA foil 100</t>
  </si>
  <si>
    <t>LD-PE/PA foil colored</t>
  </si>
  <si>
    <t>Mixed foils</t>
  </si>
  <si>
    <t>Mixed hard plastic</t>
  </si>
  <si>
    <t>Other metals</t>
  </si>
  <si>
    <t>PA (Nylon)</t>
  </si>
  <si>
    <t>Paper rolls, damaged</t>
  </si>
  <si>
    <t>PET 100</t>
  </si>
  <si>
    <t>PET 50 / 50</t>
  </si>
  <si>
    <t>PET 60 / 40</t>
  </si>
  <si>
    <t>PET 70 / 30</t>
  </si>
  <si>
    <t>PET 80 / 20</t>
  </si>
  <si>
    <t>PET 90 / 10</t>
  </si>
  <si>
    <t>PET 95 / 05</t>
  </si>
  <si>
    <t>PET 98 / 02</t>
  </si>
  <si>
    <t>PET colored</t>
  </si>
  <si>
    <t>PET colored blue</t>
  </si>
  <si>
    <t>PET colored green</t>
  </si>
  <si>
    <t>PP colored</t>
  </si>
  <si>
    <t>PP foil 100</t>
  </si>
  <si>
    <t>PP foil colored</t>
  </si>
  <si>
    <t>PS</t>
  </si>
  <si>
    <t>PVC</t>
  </si>
  <si>
    <t>RDF</t>
  </si>
  <si>
    <t>Schrenz - Final Goods</t>
  </si>
  <si>
    <t>Scrap</t>
  </si>
  <si>
    <t>Testliner - Final Goods</t>
  </si>
  <si>
    <t>Tissue - Final Goods</t>
  </si>
  <si>
    <t>Waste for Disposal</t>
  </si>
  <si>
    <t>Collectionext</t>
  </si>
  <si>
    <t>Collectionaff</t>
  </si>
  <si>
    <t>Tradeext</t>
  </si>
  <si>
    <t>Tradeaff</t>
  </si>
  <si>
    <t>Commission &amp; Servicesext</t>
  </si>
  <si>
    <t>Commission &amp; Servicesaff</t>
  </si>
  <si>
    <t>External</t>
  </si>
  <si>
    <t>Consolidation intra-divisional</t>
  </si>
  <si>
    <t>The company calculation shall contain</t>
  </si>
  <si>
    <t>from Prev year</t>
  </si>
  <si>
    <t>from FC</t>
  </si>
  <si>
    <t>OR</t>
  </si>
  <si>
    <t>PLUS</t>
  </si>
  <si>
    <t>RESULTS IN</t>
  </si>
  <si>
    <t>Business plan location</t>
  </si>
  <si>
    <t>Business plan company</t>
  </si>
  <si>
    <t>Return Calculation based on additonal business</t>
  </si>
  <si>
    <t>Management Summary</t>
  </si>
  <si>
    <t>Sales in tons all business types</t>
  </si>
  <si>
    <t>Sales in tons collection</t>
  </si>
  <si>
    <t>Sales in tons trade</t>
  </si>
  <si>
    <t>Sales in tons commission &amp; service</t>
  </si>
  <si>
    <t>Key figures all business types</t>
  </si>
  <si>
    <t>Net revenue per ton</t>
  </si>
  <si>
    <t>Contribution margin in tons</t>
  </si>
  <si>
    <t>EBITDA in tons</t>
  </si>
  <si>
    <t>EBIT in tons</t>
  </si>
  <si>
    <t>EBT in tons</t>
  </si>
  <si>
    <t>EBITDA in %</t>
  </si>
  <si>
    <t>EBIT in %</t>
  </si>
  <si>
    <t>EBT in %</t>
  </si>
  <si>
    <t>Return Calculation</t>
  </si>
  <si>
    <t>Investment</t>
  </si>
  <si>
    <t>Investment accumulated</t>
  </si>
  <si>
    <t>EBT + Depreciation</t>
  </si>
  <si>
    <t>EBT + Depreciation accumulated</t>
  </si>
  <si>
    <t xml:space="preserve">Free Cash Flow </t>
  </si>
  <si>
    <t>Net present value</t>
  </si>
  <si>
    <t>Free Cash Flow + Terminal Value</t>
  </si>
  <si>
    <t>Calculatory TV Multiple</t>
  </si>
  <si>
    <t>Repayment in years</t>
  </si>
  <si>
    <t>Return Calculation based on Location</t>
  </si>
  <si>
    <t>Free Cash Flow (EBT + Depreciation)</t>
  </si>
  <si>
    <t>Business plan  periods</t>
  </si>
  <si>
    <t>Future periods calculated with:</t>
  </si>
  <si>
    <t>Total employees (Actual + BusPlan)</t>
  </si>
  <si>
    <t>SUMMARY</t>
  </si>
  <si>
    <t>WAGES &amp; SALARIES</t>
  </si>
  <si>
    <t>in EUR</t>
  </si>
  <si>
    <r>
      <rPr>
        <b/>
        <sz val="10"/>
        <rFont val="Symbol"/>
        <family val="1"/>
        <charset val="2"/>
      </rPr>
      <t>D</t>
    </r>
    <r>
      <rPr>
        <b/>
        <sz val="10"/>
        <rFont val="Arial"/>
        <family val="2"/>
      </rPr>
      <t xml:space="preserve"> Prev.year
%</t>
    </r>
  </si>
  <si>
    <t>Average per head</t>
  </si>
  <si>
    <t>Social security expenses per head</t>
  </si>
  <si>
    <t>Staff expenses per head</t>
  </si>
  <si>
    <t>HEAD COUNT</t>
  </si>
  <si>
    <t>Blue</t>
  </si>
  <si>
    <t>White</t>
  </si>
  <si>
    <t>FTE Empl.</t>
  </si>
  <si>
    <t>FTE Temps</t>
  </si>
  <si>
    <t>Sales</t>
  </si>
  <si>
    <t>Production</t>
  </si>
  <si>
    <t>Drivers</t>
  </si>
  <si>
    <t>Administration</t>
  </si>
  <si>
    <t>Actual employees</t>
  </si>
  <si>
    <t>Additional employees (BusPlan)</t>
  </si>
  <si>
    <t>190103 Zagreb</t>
  </si>
  <si>
    <t>190 HR Ens - Zagreb</t>
  </si>
  <si>
    <t>Depot Manager</t>
  </si>
  <si>
    <t>INFOR data</t>
  </si>
  <si>
    <t>DATA Input</t>
  </si>
  <si>
    <t>Investment per ton</t>
  </si>
  <si>
    <t>average Sales in tons (accumulated)</t>
  </si>
  <si>
    <t>BusPlan Location</t>
  </si>
  <si>
    <t>Sales Report</t>
  </si>
  <si>
    <t>Headcount</t>
  </si>
  <si>
    <t>Investment per Year</t>
  </si>
  <si>
    <t>Cashflow per Quarter</t>
  </si>
  <si>
    <t>Quicklink</t>
  </si>
  <si>
    <t>ACT Rep - unconsolidated P&amp;L All Depots</t>
  </si>
  <si>
    <t>Menu</t>
  </si>
  <si>
    <t>Profit Center</t>
  </si>
  <si>
    <t>Month</t>
  </si>
  <si>
    <t>Currency</t>
  </si>
  <si>
    <t>Scaling</t>
  </si>
  <si>
    <t>Comp Column 1</t>
  </si>
  <si>
    <t>Allocation</t>
  </si>
  <si>
    <t>Keyfigures Commission [per ton]</t>
  </si>
  <si>
    <t>Keyfigures Others [per ton]</t>
  </si>
  <si>
    <t xml:space="preserve">Net Revenue Others (ex works) </t>
  </si>
  <si>
    <t>FC Rep - unconsolidated P&amp;L All Depots</t>
  </si>
  <si>
    <t>Forecast Scenario (Planning)</t>
  </si>
  <si>
    <t>MTP-Year</t>
  </si>
  <si>
    <t>175105 Burgas</t>
  </si>
  <si>
    <t>175106 New Depot 1</t>
  </si>
  <si>
    <t>180101 New Depot 1</t>
  </si>
  <si>
    <t>180102 New Depot 2</t>
  </si>
  <si>
    <t>180103 New Depot 3</t>
  </si>
  <si>
    <t>150104 Lubin (Kunice)</t>
  </si>
  <si>
    <t>150108 Poznan</t>
  </si>
  <si>
    <t>150109 New Depot 1</t>
  </si>
  <si>
    <t>170104 Arad</t>
  </si>
  <si>
    <t>170105 New Depot 1</t>
  </si>
  <si>
    <t>170106 New Depot 2</t>
  </si>
  <si>
    <t>182101 New Depot 1</t>
  </si>
  <si>
    <t>195108 External</t>
  </si>
  <si>
    <t>197101 External</t>
  </si>
  <si>
    <t>Show the timing of the planned cashouts more detailed</t>
  </si>
  <si>
    <t>Please consider the investment information below.</t>
  </si>
  <si>
    <t>Budgeted approved</t>
  </si>
  <si>
    <t>Submitted by</t>
  </si>
  <si>
    <t>Controlling</t>
  </si>
  <si>
    <t>General Manager</t>
  </si>
  <si>
    <t>Finance Director</t>
  </si>
  <si>
    <t>Managing Director</t>
  </si>
  <si>
    <t>Holding</t>
  </si>
  <si>
    <t>CFO/CEO</t>
  </si>
  <si>
    <t>PP Form</t>
  </si>
  <si>
    <t>Years</t>
  </si>
  <si>
    <t>Mean</t>
  </si>
  <si>
    <t>total investment</t>
  </si>
  <si>
    <t>Pay back periode in years</t>
  </si>
  <si>
    <t>from "BusPlanLocation"</t>
  </si>
  <si>
    <t>Notes</t>
  </si>
  <si>
    <t>can be adjusted to need</t>
  </si>
  <si>
    <t>see sheet Investment per year</t>
  </si>
  <si>
    <t>see sheet investment per year</t>
  </si>
  <si>
    <t>Sum</t>
  </si>
  <si>
    <t>Return on Capital employed</t>
  </si>
  <si>
    <t>EBITDA-Tracking</t>
  </si>
  <si>
    <t>planned depreciation (Years)</t>
  </si>
  <si>
    <t>Value depeciated</t>
  </si>
  <si>
    <t>Number of years depreciated</t>
  </si>
  <si>
    <t>see PP-Form</t>
  </si>
  <si>
    <t>Depreciation divided by tot. Invest</t>
  </si>
  <si>
    <t>Rel. To EBITDA</t>
  </si>
  <si>
    <t>166100 HQ</t>
  </si>
  <si>
    <t>166101 Bornova</t>
  </si>
  <si>
    <t>166102 Torbali</t>
  </si>
  <si>
    <t>166103 Antalya-Varsak</t>
  </si>
  <si>
    <t>166104 Antalya-Akdeniz</t>
  </si>
  <si>
    <t>166105 Bursa</t>
  </si>
  <si>
    <t>166106 Gebze</t>
  </si>
  <si>
    <t>166107 Kütahya</t>
  </si>
  <si>
    <t>166108 Eskisehir</t>
  </si>
  <si>
    <t>166109 Corlu</t>
  </si>
  <si>
    <t>166110 NewLoc.10</t>
  </si>
  <si>
    <t>166111 NewLoc.11</t>
  </si>
  <si>
    <t>Exchange Rates Report</t>
  </si>
  <si>
    <t>2019 | BUD 2019</t>
  </si>
  <si>
    <t>Exchange Rate Type</t>
  </si>
  <si>
    <t>Company Currency</t>
  </si>
  <si>
    <t>01 YTD</t>
  </si>
  <si>
    <t>02 YTD</t>
  </si>
  <si>
    <t>03 YTD</t>
  </si>
  <si>
    <t>04 YTD</t>
  </si>
  <si>
    <t>05 YTD</t>
  </si>
  <si>
    <t>06 YTD</t>
  </si>
  <si>
    <t>07 YTD</t>
  </si>
  <si>
    <t>08 YTD</t>
  </si>
  <si>
    <t>09 YTD</t>
  </si>
  <si>
    <t>10 YTD</t>
  </si>
  <si>
    <t>11 YTD</t>
  </si>
  <si>
    <t>12 YTD</t>
  </si>
  <si>
    <t>Closing Rate</t>
  </si>
  <si>
    <t>Euro</t>
  </si>
  <si>
    <t>Hungarian forint</t>
  </si>
  <si>
    <t>Polish zloty</t>
  </si>
  <si>
    <t>Croatian kuna</t>
  </si>
  <si>
    <t>Ukrainian hryvnia</t>
  </si>
  <si>
    <t>Turkish lira</t>
  </si>
  <si>
    <t>Swiss franc</t>
  </si>
  <si>
    <t>Romanian new leu</t>
  </si>
  <si>
    <t>Bulgarian lev</t>
  </si>
  <si>
    <t>Czech koruna</t>
  </si>
  <si>
    <t>Serbian dinar</t>
  </si>
  <si>
    <t>Bosnia and Herzegovina convertible mark</t>
  </si>
  <si>
    <t>Russian ruble</t>
  </si>
  <si>
    <t>US dollar</t>
  </si>
  <si>
    <t>Average Rate</t>
  </si>
  <si>
    <t>2018-12 YTD | Actual | 190 HR Ens | in 1.000 | unconsolidated</t>
  </si>
  <si>
    <t>Status: Approved by Div</t>
  </si>
  <si>
    <t>2018-12 YTD</t>
  </si>
  <si>
    <t>Dev.</t>
  </si>
  <si>
    <t>Total excl. Coll.</t>
  </si>
  <si>
    <t>in %</t>
  </si>
  <si>
    <t>M910</t>
  </si>
  <si>
    <t>RESULT AFTER TAXES</t>
  </si>
  <si>
    <t>M915</t>
  </si>
  <si>
    <t>Other taxes</t>
  </si>
  <si>
    <t>NET INCOME After Allocation</t>
  </si>
  <si>
    <t>FC 2019-03 | 190 HR Ens | in 1.000</t>
  </si>
  <si>
    <t>Status: Finished</t>
  </si>
  <si>
    <t>2013-12 YTD</t>
  </si>
  <si>
    <t>2019-12 YTD</t>
  </si>
  <si>
    <t>FC 2019-01</t>
  </si>
  <si>
    <t>Exchange Rate ....</t>
  </si>
  <si>
    <t>to be planned additional</t>
  </si>
  <si>
    <t>Depreciation (EUR)</t>
  </si>
  <si>
    <t>Open the Report in Excel and copy in following way:</t>
  </si>
  <si>
    <t>Press "CTRL" and "pos1" (will mark the cell C2)</t>
  </si>
  <si>
    <t>Hold "Shift" + "CTRL" and press "End" (will mark relevant area)</t>
  </si>
  <si>
    <r>
      <rPr>
        <u/>
        <sz val="11"/>
        <color theme="3"/>
        <rFont val="Arial"/>
        <family val="2"/>
      </rPr>
      <t>INFOR OneGroup BI PROD - Recycling Actual:</t>
    </r>
    <r>
      <rPr>
        <sz val="11"/>
        <color theme="3"/>
        <rFont val="Arial"/>
        <family val="2"/>
      </rPr>
      <t xml:space="preserve"> </t>
    </r>
  </si>
  <si>
    <t>"in thousands" and "Euro"</t>
  </si>
  <si>
    <r>
      <t xml:space="preserve">Open the Report </t>
    </r>
    <r>
      <rPr>
        <b/>
        <u/>
        <sz val="11"/>
        <color theme="3"/>
        <rFont val="Arial"/>
        <family val="2"/>
      </rPr>
      <t>"ACT Rep - P&amp;L All Depots"</t>
    </r>
  </si>
  <si>
    <r>
      <rPr>
        <u/>
        <sz val="11"/>
        <color theme="3"/>
        <rFont val="Arial"/>
        <family val="2"/>
      </rPr>
      <t xml:space="preserve">INFOR OneGroup BI PROD - </t>
    </r>
    <r>
      <rPr>
        <b/>
        <u/>
        <sz val="11"/>
        <color theme="3"/>
        <rFont val="Arial"/>
        <family val="2"/>
      </rPr>
      <t>Recycling Forecast:</t>
    </r>
    <r>
      <rPr>
        <b/>
        <sz val="11"/>
        <color theme="3"/>
        <rFont val="Arial"/>
        <family val="2"/>
      </rPr>
      <t xml:space="preserve"> </t>
    </r>
  </si>
  <si>
    <r>
      <t xml:space="preserve">Open the Report </t>
    </r>
    <r>
      <rPr>
        <b/>
        <u/>
        <sz val="11"/>
        <color theme="3"/>
        <rFont val="Arial"/>
        <family val="2"/>
      </rPr>
      <t>"FC Rep - P&amp;L All Depots"</t>
    </r>
  </si>
  <si>
    <t>Copy, mark cell A1 of sheet "INF_FC_EUR" and paste values --&gt;</t>
  </si>
  <si>
    <t>Copy, mark cell A1 of sheet "INF_PrevYearEUR" and paste values --&gt;</t>
  </si>
  <si>
    <t>(usually current year and previous month)</t>
  </si>
  <si>
    <r>
      <t xml:space="preserve">Select </t>
    </r>
    <r>
      <rPr>
        <b/>
        <u/>
        <sz val="11"/>
        <color theme="3"/>
        <rFont val="Arial"/>
        <family val="2"/>
      </rPr>
      <t>your profit center</t>
    </r>
    <r>
      <rPr>
        <sz val="11"/>
        <color theme="3"/>
        <rFont val="Arial"/>
        <family val="2"/>
      </rPr>
      <t xml:space="preserve"> and the latest available forecast</t>
    </r>
  </si>
  <si>
    <t>and Month: "12 YTD", "in thousands" and "Euro"</t>
  </si>
  <si>
    <r>
      <t xml:space="preserve">Select </t>
    </r>
    <r>
      <rPr>
        <b/>
        <u/>
        <sz val="11"/>
        <color theme="3"/>
        <rFont val="Arial"/>
        <family val="2"/>
      </rPr>
      <t>your profit center</t>
    </r>
    <r>
      <rPr>
        <sz val="11"/>
        <color theme="3"/>
        <rFont val="Arial"/>
        <family val="2"/>
      </rPr>
      <t xml:space="preserve"> and the previous year </t>
    </r>
  </si>
  <si>
    <t>Enter a project name and a detailed description, complete the light blue cells, this sheet shall match the Project Proposal in Infor</t>
  </si>
  <si>
    <r>
      <t xml:space="preserve">Complete the P&amp;L for the planning years showing only the </t>
    </r>
    <r>
      <rPr>
        <b/>
        <sz val="11"/>
        <color theme="3"/>
        <rFont val="Arial"/>
        <family val="2"/>
      </rPr>
      <t xml:space="preserve">additional (!) </t>
    </r>
    <r>
      <rPr>
        <sz val="11"/>
        <color theme="3"/>
        <rFont val="Arial"/>
        <family val="2"/>
      </rPr>
      <t>business</t>
    </r>
  </si>
  <si>
    <t>Fill in the sales report for the additional business for all planning years</t>
  </si>
  <si>
    <t>Fill in the new and actual headcount (2 different tables! at one sheet)</t>
  </si>
  <si>
    <t>Enter a short description, cashouts and depreciation of the investment</t>
  </si>
  <si>
    <t>P-12007</t>
  </si>
  <si>
    <t>Current year</t>
  </si>
  <si>
    <t>14. Additional EBITDA Contribution</t>
  </si>
  <si>
    <t>HRTurkey</t>
  </si>
  <si>
    <t>166 HR Turkey - HQ</t>
  </si>
  <si>
    <t>166 HR Turkey - Bornova</t>
  </si>
  <si>
    <t>166 HR Turkey - Torbali</t>
  </si>
  <si>
    <t>166 HR Turkey - Antalya-Varsak</t>
  </si>
  <si>
    <t>166 HR Turkey - Antalya-Akdeniz</t>
  </si>
  <si>
    <t>166 HR Turkey - Bursa</t>
  </si>
  <si>
    <t>166 HR Turkey - Gebze</t>
  </si>
  <si>
    <t>166 HR Turkey - Kütahya</t>
  </si>
  <si>
    <t>166 HR Turkey - Eskisehir</t>
  </si>
  <si>
    <t>166 HR Turkey - Corlu</t>
  </si>
  <si>
    <t>166 HR Turkey - NewLoc.10</t>
  </si>
  <si>
    <t>166 HR Turkey - NewLoc.11</t>
  </si>
  <si>
    <t>1661 HR Turkey</t>
  </si>
  <si>
    <t>1821 HR CZ</t>
  </si>
  <si>
    <t>HRCZ</t>
  </si>
  <si>
    <t>HR CZ</t>
  </si>
  <si>
    <t>182 HR CZ - HQ Trade</t>
  </si>
  <si>
    <t>182 HR CZ - Hustopeče</t>
  </si>
  <si>
    <t>182 HR CZ - NewLoc.03</t>
  </si>
  <si>
    <t>182 HR CZ - NewLoc.04</t>
  </si>
  <si>
    <t>182 HR CZ - NewLoc.05</t>
  </si>
  <si>
    <t>182 HR CZ - NewLoc.06</t>
  </si>
  <si>
    <t>182 HR CZ - NewLoc.07</t>
  </si>
  <si>
    <t>182 HR CZ - NewLoc.08</t>
  </si>
  <si>
    <t>182 HR CZ - NewLoc.09</t>
  </si>
  <si>
    <t>182 HR CZ - NewLoc.10</t>
  </si>
  <si>
    <t>182 HR CZ - NewLoc.11</t>
  </si>
  <si>
    <t>182 HR CZ - NewLoc.12</t>
  </si>
  <si>
    <t>₺/month</t>
  </si>
  <si>
    <t>kw/h</t>
  </si>
  <si>
    <t>Total Cost (Euro)</t>
  </si>
  <si>
    <t>Stock Area</t>
  </si>
  <si>
    <t>m2</t>
  </si>
  <si>
    <t>pcs</t>
  </si>
  <si>
    <t>Content glass</t>
  </si>
  <si>
    <t>Content pet</t>
  </si>
  <si>
    <t>Content Alu</t>
  </si>
  <si>
    <t>%</t>
  </si>
  <si>
    <t>₺/year</t>
  </si>
  <si>
    <t>pcs/year</t>
  </si>
  <si>
    <t>System Operator</t>
  </si>
  <si>
    <t>€</t>
  </si>
  <si>
    <t>Business  Model 2</t>
  </si>
  <si>
    <t>Service Price (₺/pcs)</t>
  </si>
  <si>
    <t>counting of units</t>
  </si>
  <si>
    <t>Quantity (pcs/year)</t>
  </si>
  <si>
    <t>cost of one employee (wage+other)/month</t>
  </si>
  <si>
    <t>Target Ebt/Cost</t>
  </si>
  <si>
    <t>₺/lt</t>
  </si>
  <si>
    <t>Total investments</t>
  </si>
  <si>
    <t>Target revenue ₺/year</t>
  </si>
  <si>
    <t>Target revenue €/year</t>
  </si>
  <si>
    <t>₺</t>
  </si>
  <si>
    <t>Total Cost</t>
  </si>
  <si>
    <t>open</t>
  </si>
  <si>
    <t>Investment payback in 3,5 years</t>
  </si>
  <si>
    <t>Financial cost</t>
  </si>
  <si>
    <t>Total cost (TL/pcs)</t>
  </si>
  <si>
    <t>The new law will give us opportunity to participate the deposite system. That will help us to reach the sources which we can't reach because of the municipality collection contracts.
We will have more option to reach the commercial companies.</t>
  </si>
  <si>
    <t>Logistic Service Provider For Bornova Counting Center</t>
  </si>
  <si>
    <t>Mandatory Deposite System for some beverage packagings will come into force at 2021 depending on the new Environmental Law. 
3.business type is expected to be available for this sytem
•	System Operator  
•	Logistic Company 
•	Counting Center Operator (Antalya and İzmir)
The IP is prepared for being a logistic company that delivers packagings to the counting center in Bornova.</t>
  </si>
  <si>
    <t>Number of Alu Packaging (0,33 Lt)</t>
  </si>
  <si>
    <t>Number of Glass Packaging (0,5 Lt)</t>
  </si>
  <si>
    <t>pcs/m3</t>
  </si>
  <si>
    <t>Reloop</t>
  </si>
  <si>
    <t>City</t>
  </si>
  <si>
    <t>Population</t>
  </si>
  <si>
    <t>Populaton Rate % in Turkey</t>
  </si>
  <si>
    <t>Populaton Rate % in Aegean Region</t>
  </si>
  <si>
    <t>Baverage Packaging Assumptions (Ton/year)</t>
  </si>
  <si>
    <t>Glass 85% (tons/year)</t>
  </si>
  <si>
    <t>PET 10% (tons/year)</t>
  </si>
  <si>
    <t>Cans 5% (tons/year)</t>
  </si>
  <si>
    <t>Baverage Packaging Assumptions (pcs/year)</t>
  </si>
  <si>
    <t>Glass 36% (pcs/year)</t>
  </si>
  <si>
    <t>PET 45% (pcs/year)</t>
  </si>
  <si>
    <t>Cans 19% (pcs/year)</t>
  </si>
  <si>
    <t>Manisa</t>
  </si>
  <si>
    <t>İzmir</t>
  </si>
  <si>
    <t>Number of packaging in izmir</t>
  </si>
  <si>
    <t>pcs/day</t>
  </si>
  <si>
    <t>bags/day</t>
  </si>
  <si>
    <t>Aydın</t>
  </si>
  <si>
    <t>Denizli</t>
  </si>
  <si>
    <t>Muğla</t>
  </si>
  <si>
    <t>Uşak</t>
  </si>
  <si>
    <t>Afyon</t>
  </si>
  <si>
    <t>Kütahya</t>
  </si>
  <si>
    <t>Number of bags in a day in İzmir</t>
  </si>
  <si>
    <t>Truck Driver</t>
  </si>
  <si>
    <t>Truck Driver Helper</t>
  </si>
  <si>
    <t>Logistic supervisor</t>
  </si>
  <si>
    <t>Number of Truck (10 m3 capacity)</t>
  </si>
  <si>
    <t>Number of Truck (19 m3 capacity)</t>
  </si>
  <si>
    <t>Capacity of Truck</t>
  </si>
  <si>
    <t>pcs/truck</t>
  </si>
  <si>
    <t>Number of Tour in a day</t>
  </si>
  <si>
    <t>tours/day</t>
  </si>
  <si>
    <t xml:space="preserve">Collected packaging with 10 m3 capacity truck </t>
  </si>
  <si>
    <t>Additional employee for substitute</t>
  </si>
  <si>
    <t>lt/100 km</t>
  </si>
  <si>
    <t>km/day.truck</t>
  </si>
  <si>
    <t>10 m3 capacity trucks</t>
  </si>
  <si>
    <t>Tours/day</t>
  </si>
  <si>
    <t>Average km/tour</t>
  </si>
  <si>
    <t>Total km/day</t>
  </si>
  <si>
    <t>19 m3 capacity trucks</t>
  </si>
  <si>
    <t>Price of fuel</t>
  </si>
  <si>
    <t>₺/day</t>
  </si>
  <si>
    <t>Truck 10 m3 capacity</t>
  </si>
  <si>
    <t>Truck 19 m3 capacity</t>
  </si>
  <si>
    <t>Area for Trucks - 19 m3</t>
  </si>
  <si>
    <t>Area for Trucks - 10 m3</t>
  </si>
  <si>
    <t>Area for drivers and helpers</t>
  </si>
  <si>
    <t>Closed</t>
  </si>
  <si>
    <t>including cafeteria+changing room</t>
  </si>
  <si>
    <t>Total Area</t>
  </si>
  <si>
    <t xml:space="preserve">PET </t>
  </si>
  <si>
    <t>Alu</t>
  </si>
  <si>
    <t>Total packaging in İzmir</t>
  </si>
  <si>
    <t>Avarage</t>
  </si>
  <si>
    <t>Number of PET Packaging (mixed)</t>
  </si>
  <si>
    <t>Buffer %</t>
  </si>
  <si>
    <t>Buffered Km</t>
  </si>
  <si>
    <t>person</t>
  </si>
  <si>
    <t>Quantity (Tons/year) 2021</t>
  </si>
  <si>
    <t>Number (pcs/year) 2021</t>
  </si>
  <si>
    <r>
      <t xml:space="preserve">Total Number of Baverage Packaging in Aegean Region of Turkey (pcs/year) </t>
    </r>
    <r>
      <rPr>
        <b/>
        <sz val="11"/>
        <color rgb="FFFF0000"/>
        <rFont val="Calibri"/>
        <family val="2"/>
        <charset val="162"/>
        <scheme val="minor"/>
      </rPr>
      <t>2021</t>
    </r>
  </si>
  <si>
    <r>
      <t xml:space="preserve">Total Amount of Baverage Packaging in Turkey (ton/year) </t>
    </r>
    <r>
      <rPr>
        <b/>
        <sz val="11"/>
        <color rgb="FFFF0000"/>
        <rFont val="Calibri"/>
        <family val="2"/>
        <charset val="162"/>
        <scheme val="minor"/>
      </rPr>
      <t>2021</t>
    </r>
  </si>
  <si>
    <t>Av. 3 years 
 (2021-22-23)</t>
  </si>
  <si>
    <t>Working Days for collection</t>
  </si>
  <si>
    <t>days/year</t>
  </si>
  <si>
    <t>Yearly expected increase of consumption</t>
  </si>
  <si>
    <t>Number of Glass Packaging in izmir (collection Target)</t>
  </si>
  <si>
    <t>Number of PET Packaging in İzmir (collection Target)</t>
  </si>
  <si>
    <t>Number of Alu Packaging in İzmir (collection Target)</t>
  </si>
  <si>
    <t xml:space="preserve">Target Manuel collection rate </t>
  </si>
  <si>
    <t xml:space="preserve">Target collection rate </t>
  </si>
  <si>
    <t>Efficiency on loading bags on truck</t>
  </si>
  <si>
    <t>Volume of 1 bag</t>
  </si>
  <si>
    <t>m3</t>
  </si>
  <si>
    <t>bags</t>
  </si>
  <si>
    <t xml:space="preserve">Bag Capacity of truck </t>
  </si>
  <si>
    <t>Capacity of Truck (10m3 type)</t>
  </si>
  <si>
    <t>trucks</t>
  </si>
  <si>
    <t>Capacity of Truck (19m3 type)</t>
  </si>
  <si>
    <t>Capacity of 1 bag</t>
  </si>
  <si>
    <t>Capacity of truck fleet</t>
  </si>
  <si>
    <t>1 counting center capacity  (5 vending machines)</t>
  </si>
  <si>
    <t>Av. VM capacity</t>
  </si>
  <si>
    <t>Vending Machines</t>
  </si>
  <si>
    <t xml:space="preserve">Collected packaging with 19 m3 capacity truck </t>
  </si>
  <si>
    <t>Target Collection</t>
  </si>
  <si>
    <t>Coverage rate</t>
  </si>
  <si>
    <t>Vending machines needed to cover İzmir</t>
  </si>
  <si>
    <t>Total capacity of 10m3 trucks fleet</t>
  </si>
  <si>
    <t>Total capacity of 19m3 trucks fleet</t>
  </si>
  <si>
    <t>checkout figures</t>
  </si>
  <si>
    <t>discuss about efficiency</t>
  </si>
  <si>
    <t>discuss  561k km in 3 year depreciation</t>
  </si>
  <si>
    <t>assume for fuel</t>
  </si>
  <si>
    <t>Fuel Consumption for (10m3 capacity)</t>
  </si>
  <si>
    <t>Fuel Consumption for (19 m3 capacity)</t>
  </si>
  <si>
    <t>Total Fuel Consumption 10m3</t>
  </si>
  <si>
    <t>Total Fuel Consumption 19m3</t>
  </si>
  <si>
    <t>Average km/day.truck (10m3)</t>
  </si>
  <si>
    <t>Average km/day.truck (19m3)</t>
  </si>
  <si>
    <t>Truck type 2 (19m3)</t>
  </si>
  <si>
    <t>Truck type 1 (10m3)</t>
  </si>
  <si>
    <t>discuss about supervisors</t>
  </si>
  <si>
    <t>Number of trucks</t>
  </si>
  <si>
    <t>Shifts needed</t>
  </si>
  <si>
    <t xml:space="preserve">Truck Driver Helper </t>
  </si>
  <si>
    <t xml:space="preserve">Drivers </t>
  </si>
  <si>
    <t>Total Number of workers</t>
  </si>
  <si>
    <t>employee</t>
  </si>
  <si>
    <t>Cost of a supervisor</t>
  </si>
  <si>
    <t>Total supervisor cost</t>
  </si>
  <si>
    <t>Price</t>
  </si>
  <si>
    <t>Cost  of 10m3 €</t>
  </si>
  <si>
    <t>Cost  of 19m3 €</t>
  </si>
  <si>
    <t>Number of truck purchase</t>
  </si>
  <si>
    <t>Maintanence cost per truck per year</t>
  </si>
  <si>
    <t>gps system cost per year per truck</t>
  </si>
  <si>
    <t>Yearly İnsurence cost per truck</t>
  </si>
  <si>
    <t>Cost per supervisor</t>
  </si>
  <si>
    <t>discuss about fuel cost</t>
  </si>
  <si>
    <t>Target Manuel packaging collection (year)</t>
  </si>
  <si>
    <t>Target Manuel packaging collection (day)</t>
  </si>
  <si>
    <t>(-(BusPlanLocation!I116+BusPlanLocation!K116+BusPlanLocation!M116)/3)*1000*START!$E$18</t>
  </si>
  <si>
    <t>ratio of 10m3 trucks in fleet</t>
  </si>
  <si>
    <t>ratio of 19m3 trucks in fleet</t>
  </si>
  <si>
    <t>Capacity ratio</t>
  </si>
  <si>
    <t>Trucks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</si>
</sst>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3" formatCode="_-* #,##0.00_-;\-* #,##0.00_-;_-* &quot;-&quot;??_-;_-@_-"/>
    <numFmt numFmtId="164" formatCode="_-* #,##0\ _€_-;\-* #,##0\ _€_-;_-* &quot;-&quot;\ _€_-;_-@_-"/>
    <numFmt numFmtId="165" formatCode="#,##0;\-#,##0;"/>
    <numFmt numFmtId="166" formatCode="#,##0.0;\-#,##0.0;"/>
    <numFmt numFmtId="167" formatCode="#,##0.00;\-#,##0.00;"/>
    <numFmt numFmtId="168" formatCode="#,##0.000;\-#,##0.000;"/>
    <numFmt numFmtId="169" formatCode="#,##0.0000;\-#,##0.0000;"/>
    <numFmt numFmtId="170" formatCode="0.0&quot;%&quot;;\-0.0&quot;%&quot;;"/>
    <numFmt numFmtId="171" formatCode=";;"/>
    <numFmt numFmtId="172" formatCode="#,##0.0"/>
    <numFmt numFmtId="173" formatCode="0.00000"/>
    <numFmt numFmtId="174" formatCode="0.0%"/>
    <numFmt numFmtId="175" formatCode="dd/mm/yyyy\ hh:mm:ss"/>
    <numFmt numFmtId="176" formatCode="#,##0.000"/>
    <numFmt numFmtId="177" formatCode="0_ ;\-0\ "/>
    <numFmt numFmtId="178" formatCode="#,##0.00_ ;[Red]\-#,##0.00\ "/>
    <numFmt numFmtId="179" formatCode="&quot;Discount Rate&quot;\ 0.00%"/>
    <numFmt numFmtId="180" formatCode="&quot;TV Growth&quot;\ 0.0%"/>
    <numFmt numFmtId="181" formatCode="&quot;Discount Rate&quot;\ 0.0%"/>
    <numFmt numFmtId="182" formatCode="\+0%;\-0%"/>
    <numFmt numFmtId="183" formatCode="0.0"/>
    <numFmt numFmtId="184" formatCode="0.0%;\-0.0%;"/>
    <numFmt numFmtId="185" formatCode="_-* #,##0_-;\-* #,##0_-;_-* &quot;-&quot;??_-;_-@_-"/>
    <numFmt numFmtId="186" formatCode="_-* #,##0.0000_-;\-* #,##0.0000_-;_-* &quot;-&quot;??_-;_-@_-"/>
    <numFmt numFmtId="187" formatCode="_-* #,##0.0_-;\-* #,##0.0_-;_-* &quot;-&quot;??_-;_-@_-"/>
    <numFmt numFmtId="188" formatCode="_-* #,##0\ &quot;₺&quot;_-;\-* #,##0\ &quot;₺&quot;_-;_-* &quot;-&quot;??\ &quot;₺&quot;_-;_-@_-"/>
    <numFmt numFmtId="189" formatCode="#,##0\ &quot;₺&quot;"/>
    <numFmt numFmtId="190" formatCode="#,##0\ [$€-407]"/>
    <numFmt numFmtId="191" formatCode="0.000"/>
    <numFmt numFmtId="192" formatCode="#,##0.00\ &quot;₺&quot;"/>
    <numFmt numFmtId="193" formatCode="0.0000"/>
    <numFmt numFmtId="194" formatCode="_-* #,##0\ _₺_-;\-* #,##0\ _₺_-;_-* &quot;-&quot;?\ _₺_-;_-@_-"/>
    <numFmt numFmtId="195" formatCode="_-* #,##0.0\ _₺_-;\-* #,##0.0\ _₺_-;_-* &quot;-&quot;?\ _₺_-;_-@_-"/>
  </numFmts>
  <fonts count="134">
    <font>
      <sz val="11"/>
      <color theme="1"/>
      <name val="Calibri"/>
      <family val="2"/>
      <scheme val="minor"/>
    </font>
    <font>
      <sz val="11"/>
      <color theme="1"/>
      <name val="Calibri"/>
      <family val="2"/>
      <charset val="162"/>
      <scheme val="minor"/>
    </font>
    <font>
      <sz val="11"/>
      <color theme="1"/>
      <name val="Calibri"/>
      <family val="2"/>
      <scheme val="minor"/>
    </font>
    <font>
      <sz val="10"/>
      <color indexed="60"/>
      <name val="Arial"/>
      <family val="2"/>
    </font>
    <font>
      <b/>
      <sz val="10"/>
      <color indexed="38"/>
      <name val="Arial"/>
      <family val="2"/>
    </font>
    <font>
      <u/>
      <sz val="10"/>
      <color theme="10"/>
      <name val="Arial"/>
      <family val="2"/>
    </font>
    <font>
      <sz val="10"/>
      <name val="Wingdings"/>
      <charset val="2"/>
    </font>
    <font>
      <sz val="10"/>
      <color indexed="60"/>
      <name val="Webdings"/>
      <family val="1"/>
      <charset val="2"/>
    </font>
    <font>
      <i/>
      <sz val="10"/>
      <name val="Arial"/>
      <family val="2"/>
    </font>
    <font>
      <b/>
      <sz val="10"/>
      <color indexed="60"/>
      <name val="Arial"/>
      <family val="2"/>
    </font>
    <font>
      <b/>
      <sz val="10"/>
      <name val="Arial"/>
      <family val="2"/>
    </font>
    <font>
      <b/>
      <sz val="14"/>
      <name val="Arial"/>
      <family val="2"/>
    </font>
    <font>
      <b/>
      <sz val="12"/>
      <color indexed="60"/>
      <name val="Arial"/>
      <family val="2"/>
    </font>
    <font>
      <b/>
      <sz val="8"/>
      <color indexed="13"/>
      <name val="Arial"/>
      <family val="2"/>
    </font>
    <font>
      <sz val="10"/>
      <color indexed="24"/>
      <name val="Arial"/>
      <family val="2"/>
    </font>
    <font>
      <sz val="2"/>
      <color indexed="60"/>
      <name val="Arial"/>
      <family val="2"/>
    </font>
    <font>
      <b/>
      <sz val="14"/>
      <color indexed="60"/>
      <name val="Arial"/>
      <family val="2"/>
    </font>
    <font>
      <b/>
      <sz val="12"/>
      <name val="Arial"/>
      <family val="2"/>
    </font>
    <font>
      <b/>
      <sz val="10"/>
      <color indexed="60"/>
      <name val="Webdings"/>
      <family val="1"/>
      <charset val="2"/>
    </font>
    <font>
      <i/>
      <sz val="10"/>
      <color indexed="60"/>
      <name val="Arial"/>
      <family val="2"/>
    </font>
    <font>
      <sz val="11"/>
      <color theme="3"/>
      <name val="Arial"/>
      <family val="2"/>
    </font>
    <font>
      <b/>
      <sz val="14"/>
      <color theme="3"/>
      <name val="Arial"/>
      <family val="2"/>
    </font>
    <font>
      <b/>
      <sz val="11"/>
      <color theme="3"/>
      <name val="Arial"/>
      <family val="2"/>
    </font>
    <font>
      <b/>
      <sz val="14"/>
      <color theme="0"/>
      <name val="Arial"/>
      <family val="2"/>
    </font>
    <font>
      <b/>
      <sz val="10"/>
      <color theme="0"/>
      <name val="Arial"/>
      <family val="2"/>
    </font>
    <font>
      <b/>
      <sz val="12"/>
      <color theme="3"/>
      <name val="Arial"/>
      <family val="2"/>
    </font>
    <font>
      <b/>
      <sz val="12"/>
      <color rgb="FFFF0000"/>
      <name val="Arial"/>
      <family val="2"/>
    </font>
    <font>
      <sz val="11"/>
      <color theme="0"/>
      <name val="Arial"/>
      <family val="2"/>
    </font>
    <font>
      <sz val="10"/>
      <name val="Arial"/>
      <family val="2"/>
    </font>
    <font>
      <sz val="10"/>
      <color theme="3"/>
      <name val="Arial"/>
      <family val="2"/>
    </font>
    <font>
      <b/>
      <sz val="11"/>
      <color rgb="FFFF0000"/>
      <name val="Arial"/>
      <family val="2"/>
    </font>
    <font>
      <b/>
      <u/>
      <sz val="11"/>
      <color theme="3"/>
      <name val="Arial"/>
      <family val="2"/>
    </font>
    <font>
      <sz val="10"/>
      <name val="MS Sans Serif"/>
      <family val="2"/>
      <charset val="204"/>
    </font>
    <font>
      <b/>
      <sz val="14"/>
      <name val="Arial"/>
      <family val="2"/>
      <charset val="238"/>
    </font>
    <font>
      <sz val="10"/>
      <name val="Arial"/>
      <family val="2"/>
      <charset val="238"/>
    </font>
    <font>
      <i/>
      <sz val="10"/>
      <color theme="3"/>
      <name val="Arial"/>
      <family val="2"/>
    </font>
    <font>
      <u/>
      <sz val="11"/>
      <color theme="3"/>
      <name val="Arial"/>
      <family val="2"/>
    </font>
    <font>
      <sz val="12"/>
      <color theme="3"/>
      <name val="Arial"/>
      <family val="2"/>
    </font>
    <font>
      <b/>
      <i/>
      <sz val="12"/>
      <color theme="0" tint="-0.499984740745262"/>
      <name val="Arial"/>
      <family val="2"/>
    </font>
    <font>
      <b/>
      <sz val="12"/>
      <color theme="0" tint="-0.499984740745262"/>
      <name val="Arial"/>
      <family val="2"/>
    </font>
    <font>
      <sz val="12"/>
      <color theme="0" tint="-0.499984740745262"/>
      <name val="Arial"/>
      <family val="2"/>
    </font>
    <font>
      <i/>
      <sz val="11"/>
      <color theme="0" tint="-0.499984740745262"/>
      <name val="Arial"/>
      <family val="2"/>
    </font>
    <font>
      <sz val="11"/>
      <color theme="0" tint="-0.499984740745262"/>
      <name val="Arial"/>
      <family val="2"/>
    </font>
    <font>
      <b/>
      <i/>
      <sz val="11"/>
      <color theme="3"/>
      <name val="Arial"/>
      <family val="2"/>
    </font>
    <font>
      <i/>
      <sz val="11"/>
      <color theme="3"/>
      <name val="Arial"/>
      <family val="2"/>
    </font>
    <font>
      <sz val="10"/>
      <color indexed="60"/>
      <name val="Arial"/>
      <family val="2"/>
    </font>
    <font>
      <b/>
      <sz val="10"/>
      <name val="Arial"/>
      <family val="2"/>
    </font>
    <font>
      <sz val="2"/>
      <name val="Arial"/>
      <family val="2"/>
    </font>
    <font>
      <sz val="14"/>
      <name val="Arial"/>
      <family val="2"/>
    </font>
    <font>
      <b/>
      <sz val="10"/>
      <color indexed="38"/>
      <name val="Arial"/>
      <family val="2"/>
    </font>
    <font>
      <sz val="12"/>
      <name val="Arial"/>
      <family val="2"/>
    </font>
    <font>
      <b/>
      <sz val="10"/>
      <color indexed="60"/>
      <name val="Arial"/>
      <family val="2"/>
    </font>
    <font>
      <b/>
      <sz val="14"/>
      <name val="Arial"/>
      <family val="2"/>
    </font>
    <font>
      <sz val="12"/>
      <color theme="0"/>
      <name val="Arial"/>
      <family val="2"/>
    </font>
    <font>
      <sz val="24"/>
      <name val="Arial"/>
      <family val="2"/>
    </font>
    <font>
      <b/>
      <sz val="12"/>
      <name val="Arial"/>
      <family val="2"/>
    </font>
    <font>
      <b/>
      <sz val="9"/>
      <color indexed="81"/>
      <name val="Segoe UI"/>
      <family val="2"/>
    </font>
    <font>
      <sz val="9"/>
      <color indexed="81"/>
      <name val="Segoe UI"/>
      <family val="2"/>
    </font>
    <font>
      <sz val="8"/>
      <color theme="0" tint="-0.249977111117893"/>
      <name val="Arial"/>
      <family val="2"/>
    </font>
    <font>
      <sz val="10"/>
      <color theme="0"/>
      <name val="Arial"/>
      <family val="2"/>
    </font>
    <font>
      <sz val="10"/>
      <color rgb="FFFF0000"/>
      <name val="Arial"/>
      <family val="2"/>
    </font>
    <font>
      <b/>
      <sz val="10"/>
      <color theme="3"/>
      <name val="Arial"/>
      <family val="2"/>
    </font>
    <font>
      <sz val="11"/>
      <color rgb="FFFF0000"/>
      <name val="Arial"/>
      <family val="2"/>
    </font>
    <font>
      <b/>
      <sz val="8"/>
      <color theme="0" tint="-0.249977111117893"/>
      <name val="Arial"/>
      <family val="2"/>
    </font>
    <font>
      <sz val="10"/>
      <color rgb="FFFF0000"/>
      <name val="Arial"/>
      <family val="2"/>
      <charset val="238"/>
    </font>
    <font>
      <b/>
      <i/>
      <sz val="10"/>
      <name val="Arial"/>
      <family val="2"/>
    </font>
    <font>
      <i/>
      <sz val="10"/>
      <name val="Arial"/>
      <family val="2"/>
    </font>
    <font>
      <sz val="10"/>
      <color theme="0" tint="-0.249977111117893"/>
      <name val="Arial"/>
      <family val="2"/>
    </font>
    <font>
      <b/>
      <sz val="10"/>
      <name val="Arial"/>
      <family val="2"/>
      <charset val="238"/>
    </font>
    <font>
      <i/>
      <sz val="11"/>
      <color theme="1"/>
      <name val="Calibri"/>
      <family val="2"/>
      <scheme val="minor"/>
    </font>
    <font>
      <i/>
      <sz val="8"/>
      <color theme="0" tint="-0.249977111117893"/>
      <name val="Arial"/>
      <family val="2"/>
    </font>
    <font>
      <i/>
      <sz val="10"/>
      <color rgb="FFFF0000"/>
      <name val="Arial"/>
      <family val="2"/>
    </font>
    <font>
      <sz val="11"/>
      <color theme="0"/>
      <name val="Calibri"/>
      <family val="2"/>
      <scheme val="minor"/>
    </font>
    <font>
      <sz val="12"/>
      <color theme="0" tint="-4.9989318521683403E-2"/>
      <name val="Arial"/>
      <family val="2"/>
    </font>
    <font>
      <sz val="11"/>
      <name val="Arial"/>
      <family val="2"/>
    </font>
    <font>
      <b/>
      <sz val="11"/>
      <name val="Arial"/>
      <family val="2"/>
    </font>
    <font>
      <b/>
      <sz val="10"/>
      <color theme="0"/>
      <name val="Webdings"/>
      <family val="1"/>
      <charset val="2"/>
    </font>
    <font>
      <sz val="10"/>
      <color rgb="FF2B7953"/>
      <name val="Arial"/>
      <family val="2"/>
    </font>
    <font>
      <b/>
      <sz val="12"/>
      <color rgb="FF2B7953"/>
      <name val="Arial"/>
      <family val="2"/>
    </font>
    <font>
      <b/>
      <sz val="10"/>
      <color rgb="FF2B7953"/>
      <name val="Arial"/>
      <family val="2"/>
    </font>
    <font>
      <b/>
      <sz val="10"/>
      <color theme="0" tint="-0.249977111117893"/>
      <name val="Arial"/>
      <family val="2"/>
    </font>
    <font>
      <b/>
      <sz val="8"/>
      <color rgb="FF2B7953"/>
      <name val="Arial"/>
      <family val="2"/>
    </font>
    <font>
      <b/>
      <sz val="10"/>
      <color theme="0" tint="-0.14999847407452621"/>
      <name val="Arial"/>
      <family val="2"/>
    </font>
    <font>
      <sz val="10"/>
      <color theme="0" tint="-0.14999847407452621"/>
      <name val="Arial"/>
      <family val="2"/>
    </font>
    <font>
      <b/>
      <sz val="11"/>
      <color theme="1"/>
      <name val="Calibri"/>
      <family val="2"/>
      <scheme val="minor"/>
    </font>
    <font>
      <sz val="9"/>
      <name val="Arial"/>
      <family val="2"/>
    </font>
    <font>
      <b/>
      <sz val="11"/>
      <color theme="0"/>
      <name val="Arial"/>
      <family val="2"/>
    </font>
    <font>
      <b/>
      <sz val="14"/>
      <color rgb="FF2B7953"/>
      <name val="Arial"/>
      <family val="2"/>
    </font>
    <font>
      <sz val="11"/>
      <color rgb="FF2B7953"/>
      <name val="Arial"/>
      <family val="2"/>
    </font>
    <font>
      <b/>
      <sz val="11"/>
      <color rgb="FF2B7953"/>
      <name val="Arial"/>
      <family val="2"/>
    </font>
    <font>
      <sz val="10"/>
      <color theme="5" tint="-0.249977111117893"/>
      <name val="Arial"/>
      <family val="2"/>
    </font>
    <font>
      <sz val="10"/>
      <color theme="5"/>
      <name val="Arial"/>
      <family val="2"/>
    </font>
    <font>
      <i/>
      <sz val="10"/>
      <color theme="5"/>
      <name val="Arial"/>
      <family val="2"/>
    </font>
    <font>
      <b/>
      <sz val="12"/>
      <color theme="5"/>
      <name val="Arial"/>
      <family val="2"/>
    </font>
    <font>
      <b/>
      <sz val="10"/>
      <color theme="5"/>
      <name val="Arial"/>
      <family val="2"/>
    </font>
    <font>
      <b/>
      <sz val="8"/>
      <color theme="5"/>
      <name val="Arial"/>
      <family val="2"/>
    </font>
    <font>
      <sz val="11"/>
      <color theme="5"/>
      <name val="Arial"/>
      <family val="2"/>
    </font>
    <font>
      <b/>
      <sz val="11"/>
      <color theme="5"/>
      <name val="Arial"/>
      <family val="2"/>
    </font>
    <font>
      <b/>
      <sz val="16"/>
      <color rgb="FFFFFF00"/>
      <name val="Arial"/>
      <family val="2"/>
    </font>
    <font>
      <b/>
      <sz val="10"/>
      <name val="Symbol"/>
      <family val="1"/>
      <charset val="2"/>
    </font>
    <font>
      <sz val="10"/>
      <name val="Arial"/>
      <family val="2"/>
    </font>
    <font>
      <sz val="11"/>
      <name val="Calibri"/>
      <family val="2"/>
      <scheme val="minor"/>
    </font>
    <font>
      <b/>
      <sz val="10"/>
      <name val="Webdings"/>
      <family val="1"/>
      <charset val="2"/>
    </font>
    <font>
      <sz val="10"/>
      <name val="Webdings"/>
      <family val="1"/>
      <charset val="2"/>
    </font>
    <font>
      <b/>
      <sz val="10"/>
      <name val="Webdings"/>
      <family val="1"/>
      <charset val="2"/>
    </font>
    <font>
      <sz val="10"/>
      <name val="Webdings"/>
      <family val="1"/>
      <charset val="2"/>
    </font>
    <font>
      <i/>
      <sz val="11"/>
      <color theme="0"/>
      <name val="Calibri"/>
      <family val="2"/>
      <scheme val="minor"/>
    </font>
    <font>
      <sz val="10"/>
      <color theme="3" tint="0.79998168889431442"/>
      <name val="Arial"/>
      <family val="2"/>
    </font>
    <font>
      <b/>
      <sz val="10"/>
      <color indexed="8"/>
      <name val="Arial"/>
      <family val="2"/>
    </font>
    <font>
      <b/>
      <i/>
      <sz val="10"/>
      <color indexed="60"/>
      <name val="Arial"/>
      <family val="2"/>
    </font>
    <font>
      <i/>
      <sz val="10"/>
      <color rgb="FF2B7953"/>
      <name val="Arial"/>
      <family val="2"/>
    </font>
    <font>
      <i/>
      <sz val="10"/>
      <color theme="0" tint="-0.14999847407452621"/>
      <name val="Arial"/>
      <family val="2"/>
    </font>
    <font>
      <sz val="10"/>
      <color theme="3"/>
      <name val="Arial"/>
      <family val="2"/>
      <charset val="238"/>
    </font>
    <font>
      <b/>
      <sz val="10"/>
      <color indexed="38"/>
      <name val="Arial"/>
      <family val="2"/>
    </font>
    <font>
      <sz val="11"/>
      <color rgb="FFFF0000"/>
      <name val="Calibri"/>
      <family val="2"/>
      <scheme val="minor"/>
    </font>
    <font>
      <b/>
      <sz val="11"/>
      <color rgb="FFFF0000"/>
      <name val="Calibri"/>
      <family val="2"/>
      <scheme val="minor"/>
    </font>
    <font>
      <b/>
      <sz val="11"/>
      <name val="Calibri"/>
      <family val="2"/>
      <scheme val="minor"/>
    </font>
    <font>
      <b/>
      <sz val="14"/>
      <color rgb="FFFF0000"/>
      <name val="Calibri"/>
      <family val="2"/>
      <scheme val="minor"/>
    </font>
    <font>
      <sz val="12"/>
      <color theme="1"/>
      <name val="Calibri"/>
      <family val="2"/>
      <scheme val="minor"/>
    </font>
    <font>
      <b/>
      <sz val="11"/>
      <color theme="1"/>
      <name val="Calibri"/>
      <family val="2"/>
      <charset val="162"/>
      <scheme val="minor"/>
    </font>
    <font>
      <sz val="10"/>
      <color theme="1"/>
      <name val="Calibri"/>
      <family val="2"/>
      <scheme val="minor"/>
    </font>
    <font>
      <b/>
      <sz val="10"/>
      <color theme="1"/>
      <name val="Calibri"/>
      <family val="2"/>
      <charset val="162"/>
      <scheme val="minor"/>
    </font>
    <font>
      <b/>
      <sz val="11"/>
      <color rgb="FFFF0000"/>
      <name val="Calibri"/>
      <family val="2"/>
      <charset val="162"/>
      <scheme val="minor"/>
    </font>
    <font>
      <b/>
      <sz val="10"/>
      <color rgb="FFFF0000"/>
      <name val="Arial"/>
      <family val="2"/>
    </font>
    <font>
      <b/>
      <sz val="10"/>
      <color theme="3"/>
      <name val="Arial"/>
      <family val="2"/>
      <charset val="162"/>
    </font>
    <font>
      <b/>
      <sz val="10"/>
      <name val="Arial"/>
      <family val="2"/>
      <charset val="162"/>
    </font>
    <font>
      <b/>
      <sz val="10"/>
      <color rgb="FFFF0000"/>
      <name val="Arial"/>
      <family val="2"/>
      <charset val="162"/>
    </font>
    <font>
      <b/>
      <sz val="11"/>
      <name val="Calibri"/>
      <family val="2"/>
      <charset val="162"/>
      <scheme val="minor"/>
    </font>
    <font>
      <sz val="9"/>
      <color indexed="81"/>
      <name val="Tahoma"/>
      <family val="2"/>
      <charset val="162"/>
    </font>
    <font>
      <b/>
      <sz val="9"/>
      <color indexed="81"/>
      <name val="Tahoma"/>
      <family val="2"/>
      <charset val="162"/>
    </font>
    <font>
      <sz val="8"/>
      <name val="Calibri"/>
      <family val="2"/>
      <scheme val="minor"/>
    </font>
    <font>
      <sz val="10"/>
      <color theme="3"/>
      <name val="Arial"/>
      <family val="2"/>
      <charset val="162"/>
    </font>
    <font>
      <b/>
      <sz val="10"/>
      <color theme="1"/>
      <name val="Arial"/>
      <family val="2"/>
      <charset val="162"/>
    </font>
    <font>
      <b/>
      <sz val="11"/>
      <color rgb="FFFF0000"/>
      <name val="Arial"/>
      <family val="2"/>
      <charset val="162"/>
    </font>
  </fonts>
  <fills count="24">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808080"/>
        <bgColor indexed="64"/>
      </patternFill>
    </fill>
    <fill>
      <patternFill patternType="solid">
        <fgColor rgb="FFF2F2F2"/>
        <bgColor indexed="64"/>
      </patternFill>
    </fill>
    <fill>
      <patternFill patternType="solid">
        <fgColor rgb="FFBFBFBF"/>
        <bgColor indexed="64"/>
      </patternFill>
    </fill>
    <fill>
      <patternFill patternType="solid">
        <fgColor theme="3"/>
        <bgColor indexed="64"/>
      </patternFill>
    </fill>
    <fill>
      <patternFill patternType="solid">
        <fgColor theme="0" tint="-0.14999847407452621"/>
        <bgColor indexed="64"/>
      </patternFill>
    </fill>
    <fill>
      <patternFill patternType="solid">
        <fgColor rgb="FFCCFFFF"/>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indexed="43"/>
        <bgColor indexed="64"/>
      </patternFill>
    </fill>
    <fill>
      <patternFill patternType="solid">
        <fgColor rgb="FFCCFFCC"/>
        <bgColor indexed="64"/>
      </patternFill>
    </fill>
    <fill>
      <patternFill patternType="solid">
        <fgColor indexed="42"/>
        <bgColor indexed="64"/>
      </patternFill>
    </fill>
    <fill>
      <patternFill patternType="solid">
        <fgColor theme="0"/>
        <bgColor indexed="64"/>
      </patternFill>
    </fill>
    <fill>
      <patternFill patternType="solid">
        <fgColor rgb="FF2B7953"/>
        <bgColor indexed="64"/>
      </patternFill>
    </fill>
    <fill>
      <patternFill patternType="solid">
        <fgColor rgb="FFFFFF00"/>
        <bgColor indexed="64"/>
      </patternFill>
    </fill>
    <fill>
      <patternFill patternType="solid">
        <fgColor theme="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59999389629810485"/>
        <bgColor indexed="64"/>
      </patternFill>
    </fill>
  </fills>
  <borders count="337">
    <border>
      <left/>
      <right/>
      <top/>
      <bottom/>
      <diagonal/>
    </border>
    <border>
      <left/>
      <right/>
      <top/>
      <bottom style="medium">
        <color rgb="FF595959"/>
      </bottom>
      <diagonal/>
    </border>
    <border>
      <left style="hair">
        <color rgb="FF404040"/>
      </left>
      <right/>
      <top/>
      <bottom style="medium">
        <color rgb="FF595959"/>
      </bottom>
      <diagonal/>
    </border>
    <border>
      <left style="hair">
        <color rgb="FF404040"/>
      </left>
      <right/>
      <top/>
      <bottom/>
      <diagonal/>
    </border>
    <border>
      <left/>
      <right style="hair">
        <color rgb="FF404040"/>
      </right>
      <top/>
      <bottom/>
      <diagonal/>
    </border>
    <border>
      <left style="hair">
        <color rgb="FF404040"/>
      </left>
      <right/>
      <top/>
      <bottom style="thin">
        <color rgb="FFF2F2F2"/>
      </bottom>
      <diagonal/>
    </border>
    <border>
      <left/>
      <right/>
      <top/>
      <bottom style="thin">
        <color rgb="FFF2F2F2"/>
      </bottom>
      <diagonal/>
    </border>
    <border>
      <left style="thin">
        <color rgb="FF808080"/>
      </left>
      <right style="thin">
        <color rgb="FF808080"/>
      </right>
      <top style="thin">
        <color rgb="FF808080"/>
      </top>
      <bottom style="thin">
        <color rgb="FF808080"/>
      </bottom>
      <diagonal/>
    </border>
    <border>
      <left/>
      <right style="hair">
        <color rgb="FF404040"/>
      </right>
      <top/>
      <bottom style="thin">
        <color rgb="FFF2F2F2"/>
      </bottom>
      <diagonal/>
    </border>
    <border>
      <left style="hair">
        <color rgb="FF404040"/>
      </left>
      <right/>
      <top/>
      <bottom style="hair">
        <color rgb="FFF2F2F2"/>
      </bottom>
      <diagonal/>
    </border>
    <border>
      <left/>
      <right/>
      <top/>
      <bottom style="thin">
        <color rgb="FF595959"/>
      </bottom>
      <diagonal/>
    </border>
    <border>
      <left style="hair">
        <color rgb="FF404040"/>
      </left>
      <right/>
      <top/>
      <bottom style="thin">
        <color rgb="FF595959"/>
      </bottom>
      <diagonal/>
    </border>
    <border>
      <left/>
      <right style="hair">
        <color rgb="FF404040"/>
      </right>
      <top/>
      <bottom style="thin">
        <color rgb="FF595959"/>
      </bottom>
      <diagonal/>
    </border>
    <border>
      <left style="thin">
        <color rgb="FFBFBFBF"/>
      </left>
      <right/>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medium">
        <color rgb="FF0070C0"/>
      </left>
      <right/>
      <top/>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theme="3"/>
      </left>
      <right style="medium">
        <color theme="3"/>
      </right>
      <top style="medium">
        <color theme="3"/>
      </top>
      <bottom style="medium">
        <color theme="3"/>
      </bottom>
      <diagonal/>
    </border>
    <border>
      <left style="thin">
        <color indexed="64"/>
      </left>
      <right/>
      <top/>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
      <left style="medium">
        <color rgb="FF808080"/>
      </left>
      <right/>
      <top/>
      <bottom/>
      <diagonal/>
    </border>
    <border>
      <left/>
      <right style="medium">
        <color rgb="FF808080"/>
      </right>
      <top/>
      <bottom/>
      <diagonal/>
    </border>
    <border>
      <left style="thin">
        <color rgb="FFB4B4B4"/>
      </left>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right/>
      <top/>
      <bottom style="thin">
        <color rgb="FFB4B4B4"/>
      </bottom>
      <diagonal/>
    </border>
    <border>
      <left style="thin">
        <color rgb="FFB4B4B4"/>
      </left>
      <right/>
      <top/>
      <bottom/>
      <diagonal/>
    </border>
    <border>
      <left/>
      <right style="thin">
        <color rgb="FFB4B4B4"/>
      </right>
      <top/>
      <bottom/>
      <diagonal/>
    </border>
    <border>
      <left/>
      <right/>
      <top style="thin">
        <color rgb="FFB4B4B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style="thin">
        <color rgb="FFD9D9D9"/>
      </top>
      <bottom/>
      <diagonal/>
    </border>
    <border>
      <left style="thin">
        <color theme="1" tint="0.499984740745262"/>
      </left>
      <right/>
      <top style="medium">
        <color rgb="FF595959"/>
      </top>
      <bottom style="thin">
        <color theme="1" tint="0.499984740745262"/>
      </bottom>
      <diagonal/>
    </border>
    <border>
      <left/>
      <right style="thin">
        <color theme="1" tint="0.499984740745262"/>
      </right>
      <top style="medium">
        <color rgb="FF595959"/>
      </top>
      <bottom style="thin">
        <color theme="1" tint="0.499984740745262"/>
      </bottom>
      <diagonal/>
    </border>
    <border>
      <left/>
      <right/>
      <top style="medium">
        <color rgb="FF595959"/>
      </top>
      <bottom style="thin">
        <color theme="1" tint="0.499984740745262"/>
      </bottom>
      <diagonal/>
    </border>
    <border>
      <left style="medium">
        <color rgb="FF808080"/>
      </left>
      <right/>
      <top/>
      <bottom style="medium">
        <color rgb="FF808080"/>
      </bottom>
      <diagonal/>
    </border>
    <border>
      <left/>
      <right/>
      <top/>
      <bottom style="medium">
        <color rgb="FF808080"/>
      </bottom>
      <diagonal/>
    </border>
    <border>
      <left/>
      <right style="medium">
        <color rgb="FF808080"/>
      </right>
      <top/>
      <bottom style="medium">
        <color rgb="FF808080"/>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style="hair">
        <color indexed="64"/>
      </top>
      <bottom/>
      <diagonal/>
    </border>
    <border>
      <left style="hair">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hair">
        <color rgb="FF595959"/>
      </left>
      <right style="hair">
        <color rgb="FF595959"/>
      </right>
      <top/>
      <bottom/>
      <diagonal/>
    </border>
    <border>
      <left style="thin">
        <color auto="1"/>
      </left>
      <right style="thin">
        <color auto="1"/>
      </right>
      <top/>
      <bottom/>
      <diagonal/>
    </border>
    <border>
      <left/>
      <right style="thin">
        <color theme="1" tint="0.34998626667073579"/>
      </right>
      <top/>
      <bottom/>
      <diagonal/>
    </border>
    <border>
      <left style="thin">
        <color theme="1" tint="0.34998626667073579"/>
      </left>
      <right style="thin">
        <color theme="1" tint="0.34998626667073579"/>
      </right>
      <top/>
      <bottom/>
      <diagonal/>
    </border>
    <border>
      <left style="thin">
        <color theme="1" tint="0.34998626667073579"/>
      </left>
      <right/>
      <top/>
      <bottom/>
      <diagonal/>
    </border>
    <border>
      <left style="thin">
        <color indexed="64"/>
      </left>
      <right style="thin">
        <color indexed="64"/>
      </right>
      <top style="thin">
        <color indexed="64"/>
      </top>
      <bottom/>
      <diagonal/>
    </border>
    <border>
      <left style="thin">
        <color auto="1"/>
      </left>
      <right style="thin">
        <color theme="1" tint="0.34998626667073579"/>
      </right>
      <top/>
      <bottom/>
      <diagonal/>
    </border>
    <border>
      <left style="thin">
        <color auto="1"/>
      </left>
      <right/>
      <top/>
      <bottom style="medium">
        <color rgb="FF595959"/>
      </bottom>
      <diagonal/>
    </border>
    <border>
      <left style="hair">
        <color rgb="FF595959"/>
      </left>
      <right style="thin">
        <color auto="1"/>
      </right>
      <top/>
      <bottom style="medium">
        <color rgb="FF595959"/>
      </bottom>
      <diagonal/>
    </border>
    <border>
      <left style="hair">
        <color rgb="FF595959"/>
      </left>
      <right style="hair">
        <color rgb="FF595959"/>
      </right>
      <top/>
      <bottom style="medium">
        <color rgb="FF595959"/>
      </bottom>
      <diagonal/>
    </border>
    <border>
      <left/>
      <right style="thin">
        <color auto="1"/>
      </right>
      <top/>
      <bottom style="medium">
        <color rgb="FF595959"/>
      </bottom>
      <diagonal/>
    </border>
    <border>
      <left style="thin">
        <color indexed="64"/>
      </left>
      <right style="thin">
        <color indexed="64"/>
      </right>
      <top/>
      <bottom style="medium">
        <color rgb="FF595959"/>
      </bottom>
      <diagonal/>
    </border>
    <border>
      <left style="thin">
        <color auto="1"/>
      </left>
      <right style="hair">
        <color theme="1" tint="0.499984740745262"/>
      </right>
      <top style="medium">
        <color rgb="FF595959"/>
      </top>
      <bottom style="thin">
        <color rgb="FFF2F2F2"/>
      </bottom>
      <diagonal/>
    </border>
    <border>
      <left style="hair">
        <color theme="1" tint="0.499984740745262"/>
      </left>
      <right style="thin">
        <color auto="1"/>
      </right>
      <top style="medium">
        <color rgb="FF595959"/>
      </top>
      <bottom style="thin">
        <color rgb="FFF2F2F2"/>
      </bottom>
      <diagonal/>
    </border>
    <border>
      <left/>
      <right/>
      <top style="medium">
        <color rgb="FF595959"/>
      </top>
      <bottom style="thin">
        <color rgb="FFF2F2F2"/>
      </bottom>
      <diagonal/>
    </border>
    <border>
      <left style="thin">
        <color auto="1"/>
      </left>
      <right style="hair">
        <color theme="1" tint="0.499984740745262"/>
      </right>
      <top/>
      <bottom style="thin">
        <color rgb="FFF2F2F2"/>
      </bottom>
      <diagonal/>
    </border>
    <border>
      <left style="hair">
        <color theme="1" tint="0.499984740745262"/>
      </left>
      <right style="thin">
        <color auto="1"/>
      </right>
      <top/>
      <bottom style="thin">
        <color rgb="FFF2F2F2"/>
      </bottom>
      <diagonal/>
    </border>
    <border>
      <left style="thin">
        <color auto="1"/>
      </left>
      <right/>
      <top/>
      <bottom style="thin">
        <color rgb="FFF2F2F2"/>
      </bottom>
      <diagonal/>
    </border>
    <border>
      <left/>
      <right style="thin">
        <color theme="1" tint="0.34998626667073579"/>
      </right>
      <top/>
      <bottom style="thin">
        <color rgb="FFF2F2F2"/>
      </bottom>
      <diagonal/>
    </border>
    <border>
      <left style="thin">
        <color theme="1" tint="0.34998626667073579"/>
      </left>
      <right style="thin">
        <color theme="1" tint="0.34998626667073579"/>
      </right>
      <top/>
      <bottom style="thin">
        <color rgb="FFF2F2F2"/>
      </bottom>
      <diagonal/>
    </border>
    <border>
      <left style="thin">
        <color theme="1" tint="0.34998626667073579"/>
      </left>
      <right style="thin">
        <color auto="1"/>
      </right>
      <top/>
      <bottom style="thin">
        <color rgb="FFF2F2F2"/>
      </bottom>
      <diagonal/>
    </border>
    <border>
      <left style="thin">
        <color auto="1"/>
      </left>
      <right style="hair">
        <color theme="1" tint="0.499984740745262"/>
      </right>
      <top/>
      <bottom style="thin">
        <color rgb="FF595959"/>
      </bottom>
      <diagonal/>
    </border>
    <border>
      <left style="hair">
        <color theme="1" tint="0.499984740745262"/>
      </left>
      <right style="thin">
        <color auto="1"/>
      </right>
      <top/>
      <bottom style="thin">
        <color rgb="FF595959"/>
      </bottom>
      <diagonal/>
    </border>
    <border>
      <left style="thin">
        <color auto="1"/>
      </left>
      <right style="hair">
        <color auto="1"/>
      </right>
      <top style="thin">
        <color rgb="FFF2F2F2"/>
      </top>
      <bottom style="thin">
        <color rgb="FF595959"/>
      </bottom>
      <diagonal/>
    </border>
    <border>
      <left style="thin">
        <color auto="1"/>
      </left>
      <right/>
      <top/>
      <bottom style="thin">
        <color rgb="FF595959"/>
      </bottom>
      <diagonal/>
    </border>
    <border>
      <left style="thin">
        <color theme="1" tint="0.34998626667073579"/>
      </left>
      <right style="thin">
        <color theme="1" tint="0.34998626667073579"/>
      </right>
      <top/>
      <bottom style="thin">
        <color rgb="FF595959"/>
      </bottom>
      <diagonal/>
    </border>
    <border>
      <left style="hair">
        <color auto="1"/>
      </left>
      <right style="hair">
        <color auto="1"/>
      </right>
      <top style="thin">
        <color rgb="FFF2F2F2"/>
      </top>
      <bottom style="thin">
        <color rgb="FF595959"/>
      </bottom>
      <diagonal/>
    </border>
    <border>
      <left/>
      <right style="thin">
        <color auto="1"/>
      </right>
      <top/>
      <bottom style="thin">
        <color rgb="FF595959"/>
      </bottom>
      <diagonal/>
    </border>
    <border>
      <left style="hair">
        <color theme="1" tint="0.499984740745262"/>
      </left>
      <right style="hair">
        <color theme="1" tint="0.499984740745262"/>
      </right>
      <top style="thin">
        <color rgb="FF595959"/>
      </top>
      <bottom style="thin">
        <color indexed="64"/>
      </bottom>
      <diagonal/>
    </border>
    <border>
      <left style="hair">
        <color theme="1" tint="0.499984740745262"/>
      </left>
      <right style="hair">
        <color theme="1" tint="0.499984740745262"/>
      </right>
      <top style="thin">
        <color rgb="FF595959"/>
      </top>
      <bottom/>
      <diagonal/>
    </border>
    <border>
      <left style="thin">
        <color auto="1"/>
      </left>
      <right style="thin">
        <color auto="1"/>
      </right>
      <top style="thin">
        <color rgb="FF595959"/>
      </top>
      <bottom style="thin">
        <color rgb="FFF2F2F2"/>
      </bottom>
      <diagonal/>
    </border>
    <border>
      <left style="thin">
        <color auto="1"/>
      </left>
      <right style="hair">
        <color auto="1"/>
      </right>
      <top style="thin">
        <color rgb="FF595959"/>
      </top>
      <bottom style="thin">
        <color rgb="FF595959"/>
      </bottom>
      <diagonal/>
    </border>
    <border>
      <left style="thin">
        <color auto="1"/>
      </left>
      <right style="hair">
        <color auto="1"/>
      </right>
      <top/>
      <bottom style="thin">
        <color rgb="FF595959"/>
      </bottom>
      <diagonal/>
    </border>
    <border>
      <left style="thin">
        <color auto="1"/>
      </left>
      <right style="thin">
        <color auto="1"/>
      </right>
      <top/>
      <bottom style="thin">
        <color rgb="FFF2F2F2"/>
      </bottom>
      <diagonal/>
    </border>
    <border>
      <left style="thin">
        <color auto="1"/>
      </left>
      <right style="thin">
        <color auto="1"/>
      </right>
      <top/>
      <bottom style="thin">
        <color rgb="FF595959"/>
      </bottom>
      <diagonal/>
    </border>
    <border>
      <left style="thin">
        <color auto="1"/>
      </left>
      <right style="hair">
        <color theme="1" tint="0.499984740745262"/>
      </right>
      <top/>
      <bottom/>
      <diagonal/>
    </border>
    <border>
      <left style="hair">
        <color theme="1" tint="0.499984740745262"/>
      </left>
      <right style="thin">
        <color auto="1"/>
      </right>
      <top/>
      <bottom/>
      <diagonal/>
    </border>
    <border>
      <left style="thin">
        <color theme="1" tint="0.34998626667073579"/>
      </left>
      <right style="thin">
        <color auto="1"/>
      </right>
      <top/>
      <bottom/>
      <diagonal/>
    </border>
    <border>
      <left/>
      <right/>
      <top style="medium">
        <color theme="3"/>
      </top>
      <bottom style="medium">
        <color theme="3"/>
      </bottom>
      <diagonal/>
    </border>
    <border>
      <left/>
      <right/>
      <top style="medium">
        <color theme="1" tint="0.34998626667073579"/>
      </top>
      <bottom style="thin">
        <color rgb="FF595959"/>
      </bottom>
      <diagonal/>
    </border>
    <border>
      <left style="thin">
        <color auto="1"/>
      </left>
      <right style="hair">
        <color theme="1" tint="0.499984740745262"/>
      </right>
      <top style="medium">
        <color theme="1" tint="0.34998626667073579"/>
      </top>
      <bottom style="thin">
        <color rgb="FF595959"/>
      </bottom>
      <diagonal/>
    </border>
    <border>
      <left style="hair">
        <color theme="1" tint="0.499984740745262"/>
      </left>
      <right style="thin">
        <color auto="1"/>
      </right>
      <top style="medium">
        <color theme="1" tint="0.34998626667073579"/>
      </top>
      <bottom style="thin">
        <color rgb="FF595959"/>
      </bottom>
      <diagonal/>
    </border>
    <border>
      <left style="thin">
        <color auto="1"/>
      </left>
      <right/>
      <top style="medium">
        <color theme="1" tint="0.34998626667073579"/>
      </top>
      <bottom style="thin">
        <color rgb="FF595959"/>
      </bottom>
      <diagonal/>
    </border>
    <border>
      <left style="thin">
        <color auto="1"/>
      </left>
      <right style="thin">
        <color auto="1"/>
      </right>
      <top style="medium">
        <color theme="1" tint="0.34998626667073579"/>
      </top>
      <bottom style="thin">
        <color rgb="FF595959"/>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rgb="FF595959"/>
      </left>
      <right style="thin">
        <color theme="1" tint="0.34998626667073579"/>
      </right>
      <top style="thin">
        <color rgb="FF595959"/>
      </top>
      <bottom style="thin">
        <color rgb="FFF2F2F2"/>
      </bottom>
      <diagonal/>
    </border>
    <border>
      <left style="thin">
        <color rgb="FF595959"/>
      </left>
      <right/>
      <top style="thin">
        <color rgb="FF595959"/>
      </top>
      <bottom style="thin">
        <color rgb="FFF2F2F2"/>
      </bottom>
      <diagonal/>
    </border>
    <border>
      <left style="thin">
        <color rgb="FF595959"/>
      </left>
      <right style="thin">
        <color theme="1" tint="0.34998626667073579"/>
      </right>
      <top/>
      <bottom style="thin">
        <color rgb="FFF2F2F2"/>
      </bottom>
      <diagonal/>
    </border>
    <border>
      <left style="thin">
        <color rgb="FF595959"/>
      </left>
      <right/>
      <top/>
      <bottom style="thin">
        <color rgb="FFF2F2F2"/>
      </bottom>
      <diagonal/>
    </border>
    <border>
      <left style="thin">
        <color auto="1"/>
      </left>
      <right style="thin">
        <color auto="1"/>
      </right>
      <top style="thin">
        <color auto="1"/>
      </top>
      <bottom style="thin">
        <color rgb="FF595959"/>
      </bottom>
      <diagonal/>
    </border>
    <border>
      <left/>
      <right/>
      <top style="thin">
        <color theme="0"/>
      </top>
      <bottom style="thin">
        <color theme="0"/>
      </bottom>
      <diagonal/>
    </border>
    <border>
      <left style="thin">
        <color auto="1"/>
      </left>
      <right style="hair">
        <color theme="1" tint="0.499984740745262"/>
      </right>
      <top style="thin">
        <color theme="0"/>
      </top>
      <bottom style="thin">
        <color theme="0"/>
      </bottom>
      <diagonal/>
    </border>
    <border>
      <left style="hair">
        <color theme="1" tint="0.499984740745262"/>
      </left>
      <right style="thin">
        <color auto="1"/>
      </right>
      <top style="thin">
        <color theme="0"/>
      </top>
      <bottom style="thin">
        <color theme="0"/>
      </bottom>
      <diagonal/>
    </border>
    <border>
      <left style="thin">
        <color auto="1"/>
      </left>
      <right style="thin">
        <color auto="1"/>
      </right>
      <top style="thin">
        <color theme="0"/>
      </top>
      <bottom style="thin">
        <color theme="0"/>
      </bottom>
      <diagonal/>
    </border>
    <border>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double">
        <color indexed="64"/>
      </left>
      <right/>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double">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hair">
        <color indexed="64"/>
      </bottom>
      <diagonal/>
    </border>
    <border>
      <left style="hair">
        <color indexed="64"/>
      </left>
      <right style="thin">
        <color indexed="64"/>
      </right>
      <top/>
      <bottom style="hair">
        <color indexed="64"/>
      </bottom>
      <diagonal/>
    </border>
    <border>
      <left style="thin">
        <color indexed="64"/>
      </left>
      <right style="double">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rgb="FF000000"/>
      </left>
      <right/>
      <top style="thin">
        <color auto="1"/>
      </top>
      <bottom style="thin">
        <color auto="1"/>
      </bottom>
      <diagonal/>
    </border>
    <border>
      <left style="thin">
        <color auto="1"/>
      </left>
      <right style="hair">
        <color auto="1"/>
      </right>
      <top/>
      <bottom style="medium">
        <color rgb="FF595959"/>
      </bottom>
      <diagonal/>
    </border>
    <border>
      <left style="thin">
        <color auto="1"/>
      </left>
      <right style="hair">
        <color auto="1"/>
      </right>
      <top style="medium">
        <color rgb="FF595959"/>
      </top>
      <bottom style="thin">
        <color rgb="FFF2F2F2"/>
      </bottom>
      <diagonal/>
    </border>
    <border>
      <left/>
      <right style="thin">
        <color auto="1"/>
      </right>
      <top style="medium">
        <color rgb="FF595959"/>
      </top>
      <bottom style="thin">
        <color rgb="FFF2F2F2"/>
      </bottom>
      <diagonal/>
    </border>
    <border>
      <left style="thin">
        <color auto="1"/>
      </left>
      <right style="hair">
        <color auto="1"/>
      </right>
      <top/>
      <bottom style="thin">
        <color rgb="FFF2F2F2"/>
      </bottom>
      <diagonal/>
    </border>
    <border>
      <left/>
      <right style="thin">
        <color auto="1"/>
      </right>
      <top/>
      <bottom style="thin">
        <color rgb="FFF2F2F2"/>
      </bottom>
      <diagonal/>
    </border>
    <border>
      <left style="thin">
        <color auto="1"/>
      </left>
      <right style="hair">
        <color auto="1"/>
      </right>
      <top/>
      <bottom/>
      <diagonal/>
    </border>
    <border>
      <left style="thin">
        <color theme="3"/>
      </left>
      <right/>
      <top style="thin">
        <color indexed="64"/>
      </top>
      <bottom style="thin">
        <color indexed="64"/>
      </bottom>
      <diagonal/>
    </border>
    <border>
      <left/>
      <right style="thin">
        <color theme="3"/>
      </right>
      <top style="thin">
        <color indexed="64"/>
      </top>
      <bottom style="thin">
        <color indexed="64"/>
      </bottom>
      <diagonal/>
    </border>
    <border>
      <left style="thin">
        <color theme="3"/>
      </left>
      <right/>
      <top style="thin">
        <color indexed="64"/>
      </top>
      <bottom/>
      <diagonal/>
    </border>
    <border>
      <left/>
      <right style="thin">
        <color theme="3"/>
      </right>
      <top style="thin">
        <color indexed="64"/>
      </top>
      <bottom/>
      <diagonal/>
    </border>
    <border>
      <left style="thin">
        <color theme="3"/>
      </left>
      <right/>
      <top/>
      <bottom/>
      <diagonal/>
    </border>
    <border>
      <left/>
      <right style="thin">
        <color theme="3"/>
      </right>
      <top/>
      <bottom/>
      <diagonal/>
    </border>
    <border>
      <left style="thin">
        <color theme="3"/>
      </left>
      <right/>
      <top/>
      <bottom style="thin">
        <color indexed="64"/>
      </bottom>
      <diagonal/>
    </border>
    <border>
      <left/>
      <right style="thin">
        <color theme="3"/>
      </right>
      <top/>
      <bottom style="thin">
        <color indexed="64"/>
      </bottom>
      <diagonal/>
    </border>
    <border>
      <left style="thin">
        <color theme="0"/>
      </left>
      <right style="thin">
        <color theme="0"/>
      </right>
      <top/>
      <bottom/>
      <diagonal/>
    </border>
    <border>
      <left style="thin">
        <color theme="0"/>
      </left>
      <right style="thin">
        <color theme="3"/>
      </right>
      <top/>
      <bottom/>
      <diagonal/>
    </border>
    <border>
      <left style="thin">
        <color theme="3"/>
      </left>
      <right style="hair">
        <color theme="3"/>
      </right>
      <top/>
      <bottom/>
      <diagonal/>
    </border>
    <border>
      <left style="hair">
        <color theme="3"/>
      </left>
      <right style="hair">
        <color theme="3"/>
      </right>
      <top/>
      <bottom/>
      <diagonal/>
    </border>
    <border>
      <left style="hair">
        <color theme="3"/>
      </left>
      <right style="thin">
        <color theme="3"/>
      </right>
      <top/>
      <bottom/>
      <diagonal/>
    </border>
    <border>
      <left style="thin">
        <color auto="1"/>
      </left>
      <right/>
      <top style="hair">
        <color theme="3"/>
      </top>
      <bottom/>
      <diagonal/>
    </border>
    <border>
      <left/>
      <right/>
      <top style="hair">
        <color theme="3"/>
      </top>
      <bottom/>
      <diagonal/>
    </border>
    <border>
      <left style="thin">
        <color theme="3"/>
      </left>
      <right style="hair">
        <color theme="3"/>
      </right>
      <top style="hair">
        <color theme="3"/>
      </top>
      <bottom/>
      <diagonal/>
    </border>
    <border>
      <left style="hair">
        <color theme="3"/>
      </left>
      <right style="hair">
        <color theme="3"/>
      </right>
      <top style="hair">
        <color theme="3"/>
      </top>
      <bottom/>
      <diagonal/>
    </border>
    <border>
      <left style="hair">
        <color theme="3"/>
      </left>
      <right style="thin">
        <color theme="3"/>
      </right>
      <top style="hair">
        <color theme="3"/>
      </top>
      <bottom/>
      <diagonal/>
    </border>
    <border>
      <left style="thin">
        <color auto="1"/>
      </left>
      <right/>
      <top/>
      <bottom style="hair">
        <color theme="3"/>
      </bottom>
      <diagonal/>
    </border>
    <border>
      <left/>
      <right/>
      <top/>
      <bottom style="hair">
        <color theme="3"/>
      </bottom>
      <diagonal/>
    </border>
    <border>
      <left style="thin">
        <color theme="3"/>
      </left>
      <right style="hair">
        <color theme="3"/>
      </right>
      <top/>
      <bottom style="hair">
        <color theme="3"/>
      </bottom>
      <diagonal/>
    </border>
    <border>
      <left style="hair">
        <color theme="3"/>
      </left>
      <right style="hair">
        <color theme="3"/>
      </right>
      <top/>
      <bottom style="hair">
        <color theme="3"/>
      </bottom>
      <diagonal/>
    </border>
    <border>
      <left style="hair">
        <color theme="3"/>
      </left>
      <right style="thin">
        <color theme="3"/>
      </right>
      <top/>
      <bottom style="hair">
        <color theme="3"/>
      </bottom>
      <diagonal/>
    </border>
    <border>
      <left style="thin">
        <color auto="1"/>
      </left>
      <right/>
      <top/>
      <bottom style="hair">
        <color auto="1"/>
      </bottom>
      <diagonal/>
    </border>
    <border>
      <left/>
      <right/>
      <top/>
      <bottom style="hair">
        <color auto="1"/>
      </bottom>
      <diagonal/>
    </border>
    <border>
      <left style="thin">
        <color theme="3"/>
      </left>
      <right style="hair">
        <color theme="3"/>
      </right>
      <top/>
      <bottom style="hair">
        <color auto="1"/>
      </bottom>
      <diagonal/>
    </border>
    <border>
      <left style="hair">
        <color theme="3"/>
      </left>
      <right style="hair">
        <color theme="3"/>
      </right>
      <top/>
      <bottom style="hair">
        <color auto="1"/>
      </bottom>
      <diagonal/>
    </border>
    <border>
      <left style="hair">
        <color theme="3"/>
      </left>
      <right style="thin">
        <color theme="3"/>
      </right>
      <top/>
      <bottom style="hair">
        <color auto="1"/>
      </bottom>
      <diagonal/>
    </border>
    <border>
      <left style="thin">
        <color auto="1"/>
      </left>
      <right/>
      <top style="hair">
        <color auto="1"/>
      </top>
      <bottom/>
      <diagonal/>
    </border>
    <border>
      <left/>
      <right/>
      <top style="hair">
        <color auto="1"/>
      </top>
      <bottom/>
      <diagonal/>
    </border>
    <border>
      <left style="thin">
        <color theme="3"/>
      </left>
      <right style="hair">
        <color theme="3"/>
      </right>
      <top style="hair">
        <color auto="1"/>
      </top>
      <bottom/>
      <diagonal/>
    </border>
    <border>
      <left style="hair">
        <color theme="3"/>
      </left>
      <right style="hair">
        <color theme="3"/>
      </right>
      <top style="hair">
        <color auto="1"/>
      </top>
      <bottom/>
      <diagonal/>
    </border>
    <border>
      <left style="hair">
        <color theme="3"/>
      </left>
      <right style="thin">
        <color theme="3"/>
      </right>
      <top style="hair">
        <color auto="1"/>
      </top>
      <bottom/>
      <diagonal/>
    </border>
    <border>
      <left style="thin">
        <color theme="0"/>
      </left>
      <right/>
      <top style="medium">
        <color theme="3"/>
      </top>
      <bottom style="medium">
        <color theme="3"/>
      </bottom>
      <diagonal/>
    </border>
    <border>
      <left style="thin">
        <color theme="0"/>
      </left>
      <right style="thin">
        <color theme="0"/>
      </right>
      <top style="medium">
        <color theme="3"/>
      </top>
      <bottom style="medium">
        <color theme="3"/>
      </bottom>
      <diagonal/>
    </border>
    <border>
      <left style="thin">
        <color theme="0"/>
      </left>
      <right style="medium">
        <color theme="3"/>
      </right>
      <top style="medium">
        <color theme="3"/>
      </top>
      <bottom style="medium">
        <color theme="3"/>
      </bottom>
      <diagonal/>
    </border>
    <border>
      <left style="thin">
        <color rgb="FF2B7953"/>
      </left>
      <right/>
      <top style="thin">
        <color rgb="FF2B7953"/>
      </top>
      <bottom style="thin">
        <color rgb="FF2B7953"/>
      </bottom>
      <diagonal/>
    </border>
    <border>
      <left/>
      <right/>
      <top style="thin">
        <color rgb="FF2B7953"/>
      </top>
      <bottom style="thin">
        <color rgb="FF2B7953"/>
      </bottom>
      <diagonal/>
    </border>
    <border>
      <left/>
      <right style="thin">
        <color rgb="FF2B7953"/>
      </right>
      <top style="thin">
        <color rgb="FF2B7953"/>
      </top>
      <bottom style="thin">
        <color rgb="FF2B7953"/>
      </bottom>
      <diagonal/>
    </border>
    <border>
      <left style="thin">
        <color rgb="FF2B7953"/>
      </left>
      <right/>
      <top style="thin">
        <color rgb="FF2B7953"/>
      </top>
      <bottom/>
      <diagonal/>
    </border>
    <border>
      <left/>
      <right/>
      <top style="thin">
        <color rgb="FF2B7953"/>
      </top>
      <bottom/>
      <diagonal/>
    </border>
    <border>
      <left/>
      <right style="thin">
        <color rgb="FF2B7953"/>
      </right>
      <top style="thin">
        <color rgb="FF2B7953"/>
      </top>
      <bottom/>
      <diagonal/>
    </border>
    <border>
      <left style="thin">
        <color rgb="FF2B7953"/>
      </left>
      <right/>
      <top/>
      <bottom/>
      <diagonal/>
    </border>
    <border>
      <left/>
      <right style="thin">
        <color rgb="FF2B7953"/>
      </right>
      <top/>
      <bottom/>
      <diagonal/>
    </border>
    <border>
      <left style="thin">
        <color rgb="FF2B7953"/>
      </left>
      <right/>
      <top/>
      <bottom style="thin">
        <color rgb="FF2B7953"/>
      </bottom>
      <diagonal/>
    </border>
    <border>
      <left/>
      <right/>
      <top/>
      <bottom style="thin">
        <color rgb="FF2B7953"/>
      </bottom>
      <diagonal/>
    </border>
    <border>
      <left/>
      <right style="thin">
        <color rgb="FF2B7953"/>
      </right>
      <top/>
      <bottom style="thin">
        <color rgb="FF2B7953"/>
      </bottom>
      <diagonal/>
    </border>
    <border>
      <left style="thin">
        <color theme="0"/>
      </left>
      <right style="thin">
        <color rgb="FF2B7953"/>
      </right>
      <top/>
      <bottom/>
      <diagonal/>
    </border>
    <border>
      <left style="thin">
        <color rgb="FF2B7953"/>
      </left>
      <right style="hair">
        <color theme="3"/>
      </right>
      <top/>
      <bottom/>
      <diagonal/>
    </border>
    <border>
      <left style="hair">
        <color theme="3"/>
      </left>
      <right style="thin">
        <color rgb="FF2B7953"/>
      </right>
      <top/>
      <bottom/>
      <diagonal/>
    </border>
    <border>
      <left style="thin">
        <color rgb="FF2B7953"/>
      </left>
      <right style="hair">
        <color theme="3"/>
      </right>
      <top style="hair">
        <color theme="3"/>
      </top>
      <bottom/>
      <diagonal/>
    </border>
    <border>
      <left style="hair">
        <color theme="3"/>
      </left>
      <right style="thin">
        <color rgb="FF2B7953"/>
      </right>
      <top style="hair">
        <color theme="3"/>
      </top>
      <bottom/>
      <diagonal/>
    </border>
    <border>
      <left style="thin">
        <color rgb="FF2B7953"/>
      </left>
      <right style="hair">
        <color theme="3"/>
      </right>
      <top/>
      <bottom style="hair">
        <color theme="3"/>
      </bottom>
      <diagonal/>
    </border>
    <border>
      <left style="hair">
        <color theme="3"/>
      </left>
      <right style="thin">
        <color rgb="FF2B7953"/>
      </right>
      <top/>
      <bottom style="hair">
        <color theme="3"/>
      </bottom>
      <diagonal/>
    </border>
    <border>
      <left style="thin">
        <color rgb="FF2B7953"/>
      </left>
      <right style="hair">
        <color rgb="FF2B7953"/>
      </right>
      <top/>
      <bottom/>
      <diagonal/>
    </border>
    <border>
      <left style="hair">
        <color rgb="FF2B7953"/>
      </left>
      <right style="hair">
        <color rgb="FF2B7953"/>
      </right>
      <top/>
      <bottom/>
      <diagonal/>
    </border>
    <border>
      <left style="hair">
        <color rgb="FF2B7953"/>
      </left>
      <right style="thin">
        <color rgb="FF2B7953"/>
      </right>
      <top/>
      <bottom/>
      <diagonal/>
    </border>
    <border>
      <left style="thin">
        <color rgb="FF2B7953"/>
      </left>
      <right style="hair">
        <color rgb="FF2B7953"/>
      </right>
      <top/>
      <bottom style="hair">
        <color auto="1"/>
      </bottom>
      <diagonal/>
    </border>
    <border>
      <left style="hair">
        <color rgb="FF2B7953"/>
      </left>
      <right style="hair">
        <color rgb="FF2B7953"/>
      </right>
      <top/>
      <bottom style="hair">
        <color auto="1"/>
      </bottom>
      <diagonal/>
    </border>
    <border>
      <left style="hair">
        <color rgb="FF2B7953"/>
      </left>
      <right style="thin">
        <color rgb="FF2B7953"/>
      </right>
      <top/>
      <bottom style="hair">
        <color auto="1"/>
      </bottom>
      <diagonal/>
    </border>
    <border>
      <left style="thin">
        <color rgb="FF2B7953"/>
      </left>
      <right style="hair">
        <color rgb="FF2B7953"/>
      </right>
      <top style="hair">
        <color auto="1"/>
      </top>
      <bottom/>
      <diagonal/>
    </border>
    <border>
      <left style="hair">
        <color rgb="FF2B7953"/>
      </left>
      <right style="hair">
        <color rgb="FF2B7953"/>
      </right>
      <top style="hair">
        <color auto="1"/>
      </top>
      <bottom/>
      <diagonal/>
    </border>
    <border>
      <left style="hair">
        <color rgb="FF2B7953"/>
      </left>
      <right style="thin">
        <color rgb="FF2B7953"/>
      </right>
      <top style="hair">
        <color auto="1"/>
      </top>
      <bottom/>
      <diagonal/>
    </border>
    <border>
      <left/>
      <right/>
      <top style="medium">
        <color rgb="FF2B7953"/>
      </top>
      <bottom style="medium">
        <color rgb="FF2B7953"/>
      </bottom>
      <diagonal/>
    </border>
    <border>
      <left style="thin">
        <color theme="0"/>
      </left>
      <right/>
      <top style="medium">
        <color rgb="FF2B7953"/>
      </top>
      <bottom style="medium">
        <color rgb="FF2B7953"/>
      </bottom>
      <diagonal/>
    </border>
    <border>
      <left/>
      <right style="medium">
        <color rgb="FF2B7953"/>
      </right>
      <top style="medium">
        <color rgb="FF2B7953"/>
      </top>
      <bottom style="medium">
        <color rgb="FF2B7953"/>
      </bottom>
      <diagonal/>
    </border>
    <border>
      <left style="thin">
        <color theme="0"/>
      </left>
      <right style="thin">
        <color theme="0"/>
      </right>
      <top style="medium">
        <color rgb="FF2B7953"/>
      </top>
      <bottom style="medium">
        <color rgb="FF2B7953"/>
      </bottom>
      <diagonal/>
    </border>
    <border>
      <left style="thin">
        <color theme="0"/>
      </left>
      <right style="medium">
        <color rgb="FF2B7953"/>
      </right>
      <top style="medium">
        <color rgb="FF2B7953"/>
      </top>
      <bottom style="medium">
        <color rgb="FF2B7953"/>
      </bottom>
      <diagonal/>
    </border>
    <border>
      <left style="hair">
        <color auto="1"/>
      </left>
      <right/>
      <top/>
      <bottom/>
      <diagonal/>
    </border>
    <border>
      <left style="hair">
        <color auto="1"/>
      </left>
      <right/>
      <top/>
      <bottom style="medium">
        <color rgb="FF595959"/>
      </bottom>
      <diagonal/>
    </border>
    <border>
      <left style="hair">
        <color auto="1"/>
      </left>
      <right style="hair">
        <color theme="1" tint="0.499984740745262"/>
      </right>
      <top style="medium">
        <color rgb="FF595959"/>
      </top>
      <bottom style="thin">
        <color rgb="FFF2F2F2"/>
      </bottom>
      <diagonal/>
    </border>
    <border>
      <left style="thin">
        <color auto="1"/>
      </left>
      <right style="thin">
        <color theme="1" tint="0.34998626667073579"/>
      </right>
      <top style="medium">
        <color rgb="FF595959"/>
      </top>
      <bottom style="thin">
        <color rgb="FFF2F2F2"/>
      </bottom>
      <diagonal/>
    </border>
    <border>
      <left style="hair">
        <color auto="1"/>
      </left>
      <right style="hair">
        <color theme="1" tint="0.499984740745262"/>
      </right>
      <top/>
      <bottom style="thin">
        <color rgb="FFF2F2F2"/>
      </bottom>
      <diagonal/>
    </border>
    <border>
      <left style="thin">
        <color auto="1"/>
      </left>
      <right style="thin">
        <color theme="1" tint="0.34998626667073579"/>
      </right>
      <top/>
      <bottom style="thin">
        <color rgb="FFF2F2F2"/>
      </bottom>
      <diagonal/>
    </border>
    <border>
      <left style="hair">
        <color auto="1"/>
      </left>
      <right style="hair">
        <color theme="1" tint="0.499984740745262"/>
      </right>
      <top/>
      <bottom style="thin">
        <color rgb="FF595959"/>
      </bottom>
      <diagonal/>
    </border>
    <border>
      <left style="thin">
        <color auto="1"/>
      </left>
      <right style="thin">
        <color theme="1" tint="0.34998626667073579"/>
      </right>
      <top/>
      <bottom style="thin">
        <color rgb="FF595959"/>
      </bottom>
      <diagonal/>
    </border>
    <border>
      <left style="hair">
        <color auto="1"/>
      </left>
      <right style="hair">
        <color theme="1" tint="0.499984740745262"/>
      </right>
      <top/>
      <bottom/>
      <diagonal/>
    </border>
    <border>
      <left style="hair">
        <color auto="1"/>
      </left>
      <right style="hair">
        <color theme="1" tint="0.499984740745262"/>
      </right>
      <top style="medium">
        <color theme="1" tint="0.34998626667073579"/>
      </top>
      <bottom style="thin">
        <color rgb="FF595959"/>
      </bottom>
      <diagonal/>
    </border>
    <border>
      <left style="thin">
        <color auto="1"/>
      </left>
      <right style="thin">
        <color theme="1" tint="0.34998626667073579"/>
      </right>
      <top style="medium">
        <color theme="1" tint="0.34998626667073579"/>
      </top>
      <bottom style="thin">
        <color rgb="FF595959"/>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theme="3"/>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theme="3"/>
      </right>
      <top style="thin">
        <color theme="3"/>
      </top>
      <bottom/>
      <diagonal/>
    </border>
    <border>
      <left style="medium">
        <color indexed="64"/>
      </left>
      <right style="thin">
        <color theme="3"/>
      </right>
      <top style="thin">
        <color indexed="64"/>
      </top>
      <bottom/>
      <diagonal/>
    </border>
    <border>
      <left style="medium">
        <color indexed="64"/>
      </left>
      <right style="thin">
        <color theme="3"/>
      </right>
      <top/>
      <bottom/>
      <diagonal/>
    </border>
    <border>
      <left/>
      <right style="medium">
        <color indexed="64"/>
      </right>
      <top/>
      <bottom/>
      <diagonal/>
    </border>
    <border>
      <left style="medium">
        <color indexed="64"/>
      </left>
      <right style="thin">
        <color theme="3"/>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theme="3"/>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style="thin">
        <color indexed="64"/>
      </right>
      <top/>
      <bottom style="medium">
        <color indexed="64"/>
      </bottom>
      <diagonal/>
    </border>
    <border>
      <left style="thin">
        <color indexed="64"/>
      </left>
      <right/>
      <top style="hair">
        <color indexed="64"/>
      </top>
      <bottom style="medium">
        <color indexed="64"/>
      </bottom>
      <diagonal/>
    </border>
    <border>
      <left style="medium">
        <color indexed="64"/>
      </left>
      <right style="thin">
        <color theme="3"/>
      </right>
      <top style="hair">
        <color indexed="64"/>
      </top>
      <bottom style="thin">
        <color theme="3"/>
      </bottom>
      <diagonal/>
    </border>
    <border diagonalUp="1" diagonalDown="1">
      <left style="medium">
        <color indexed="64"/>
      </left>
      <right style="thin">
        <color theme="3"/>
      </right>
      <top style="thin">
        <color indexed="64"/>
      </top>
      <bottom/>
      <diagonal style="thin">
        <color indexed="64"/>
      </diagonal>
    </border>
    <border diagonalUp="1" diagonalDown="1">
      <left/>
      <right style="thin">
        <color indexed="64"/>
      </right>
      <top style="thin">
        <color indexed="64"/>
      </top>
      <bottom/>
      <diagonal style="thin">
        <color indexed="64"/>
      </diagonal>
    </border>
    <border diagonalUp="1" diagonalDown="1">
      <left/>
      <right style="medium">
        <color indexed="64"/>
      </right>
      <top style="thin">
        <color indexed="64"/>
      </top>
      <bottom/>
      <diagonal style="thin">
        <color indexed="64"/>
      </diagonal>
    </border>
    <border diagonalUp="1" diagonalDown="1">
      <left style="medium">
        <color indexed="64"/>
      </left>
      <right style="thin">
        <color theme="3"/>
      </right>
      <top/>
      <bottom/>
      <diagonal style="thin">
        <color indexed="64"/>
      </diagonal>
    </border>
    <border diagonalUp="1" diagonalDown="1">
      <left/>
      <right style="thin">
        <color indexed="64"/>
      </right>
      <top/>
      <bottom/>
      <diagonal style="thin">
        <color indexed="64"/>
      </diagonal>
    </border>
    <border diagonalUp="1" diagonalDown="1">
      <left/>
      <right style="medium">
        <color indexed="64"/>
      </right>
      <top/>
      <bottom/>
      <diagonal style="thin">
        <color indexed="64"/>
      </diagonal>
    </border>
    <border diagonalUp="1" diagonalDown="1">
      <left style="medium">
        <color indexed="64"/>
      </left>
      <right style="thin">
        <color theme="3"/>
      </right>
      <top style="hair">
        <color indexed="64"/>
      </top>
      <bottom style="thin">
        <color indexed="64"/>
      </bottom>
      <diagonal style="thin">
        <color indexed="64"/>
      </diagonal>
    </border>
    <border diagonalUp="1" diagonalDown="1">
      <left/>
      <right style="thin">
        <color indexed="64"/>
      </right>
      <top style="hair">
        <color indexed="64"/>
      </top>
      <bottom style="thin">
        <color indexed="64"/>
      </bottom>
      <diagonal style="thin">
        <color indexed="64"/>
      </diagonal>
    </border>
    <border diagonalUp="1" diagonalDown="1">
      <left/>
      <right style="medium">
        <color indexed="64"/>
      </right>
      <top style="hair">
        <color indexed="64"/>
      </top>
      <bottom style="thin">
        <color indexed="64"/>
      </bottom>
      <diagonal style="thin">
        <color indexed="64"/>
      </diagonal>
    </border>
    <border diagonalUp="1" diagonalDown="1">
      <left style="medium">
        <color indexed="64"/>
      </left>
      <right style="thin">
        <color theme="3"/>
      </right>
      <top style="hair">
        <color indexed="64"/>
      </top>
      <bottom style="medium">
        <color indexed="64"/>
      </bottom>
      <diagonal style="thin">
        <color indexed="64"/>
      </diagonal>
    </border>
    <border diagonalUp="1" diagonalDown="1">
      <left/>
      <right style="thin">
        <color indexed="64"/>
      </right>
      <top style="hair">
        <color indexed="64"/>
      </top>
      <bottom style="medium">
        <color indexed="64"/>
      </bottom>
      <diagonal style="thin">
        <color indexed="64"/>
      </diagonal>
    </border>
    <border diagonalUp="1" diagonalDown="1">
      <left/>
      <right style="medium">
        <color indexed="64"/>
      </right>
      <top style="hair">
        <color indexed="64"/>
      </top>
      <bottom style="medium">
        <color indexed="64"/>
      </bottom>
      <diagonal style="thin">
        <color indexed="64"/>
      </diagonal>
    </border>
    <border diagonalUp="1" diagonalDown="1">
      <left style="medium">
        <color indexed="64"/>
      </left>
      <right style="thin">
        <color theme="3"/>
      </right>
      <top style="medium">
        <color indexed="64"/>
      </top>
      <bottom/>
      <diagonal style="thin">
        <color indexed="64"/>
      </diagonal>
    </border>
    <border diagonalUp="1" diagonalDown="1">
      <left/>
      <right style="thin">
        <color indexed="64"/>
      </right>
      <top style="medium">
        <color indexed="64"/>
      </top>
      <bottom/>
      <diagonal style="thin">
        <color indexed="64"/>
      </diagonal>
    </border>
    <border diagonalUp="1" diagonalDown="1">
      <left/>
      <right style="medium">
        <color indexed="64"/>
      </right>
      <top style="medium">
        <color indexed="64"/>
      </top>
      <bottom/>
      <diagonal style="thin">
        <color indexed="64"/>
      </diagonal>
    </border>
    <border diagonalUp="1" diagonalDown="1">
      <left style="medium">
        <color indexed="64"/>
      </left>
      <right style="thin">
        <color theme="3"/>
      </right>
      <top style="hair">
        <color indexed="64"/>
      </top>
      <bottom style="thin">
        <color theme="3"/>
      </bottom>
      <diagonal style="thin">
        <color indexed="64"/>
      </diagonal>
    </border>
    <border>
      <left style="hair">
        <color theme="1" tint="0.499984740745262"/>
      </left>
      <right/>
      <top style="medium">
        <color rgb="FF595959"/>
      </top>
      <bottom style="thin">
        <color rgb="FFF2F2F2"/>
      </bottom>
      <diagonal/>
    </border>
    <border>
      <left style="hair">
        <color theme="1" tint="0.499984740745262"/>
      </left>
      <right/>
      <top/>
      <bottom style="thin">
        <color rgb="FFF2F2F2"/>
      </bottom>
      <diagonal/>
    </border>
    <border>
      <left style="hair">
        <color theme="1" tint="0.499984740745262"/>
      </left>
      <right/>
      <top/>
      <bottom style="thin">
        <color rgb="FF595959"/>
      </bottom>
      <diagonal/>
    </border>
    <border>
      <left style="hair">
        <color theme="1" tint="0.499984740745262"/>
      </left>
      <right/>
      <top/>
      <bottom/>
      <diagonal/>
    </border>
    <border>
      <left style="hair">
        <color theme="1" tint="0.499984740745262"/>
      </left>
      <right/>
      <top style="medium">
        <color theme="1" tint="0.34998626667073579"/>
      </top>
      <bottom style="thin">
        <color rgb="FF595959"/>
      </bottom>
      <diagonal/>
    </border>
    <border>
      <left style="hair">
        <color theme="1" tint="0.499984740745262"/>
      </left>
      <right/>
      <top style="thin">
        <color theme="0"/>
      </top>
      <bottom style="thin">
        <color theme="0"/>
      </bottom>
      <diagonal/>
    </border>
    <border>
      <left style="thin">
        <color indexed="64"/>
      </left>
      <right style="thin">
        <color indexed="64"/>
      </right>
      <top style="medium">
        <color rgb="FF595959"/>
      </top>
      <bottom style="thin">
        <color rgb="FFF2F2F2"/>
      </bottom>
      <diagonal/>
    </border>
    <border>
      <left/>
      <right style="thin">
        <color auto="1"/>
      </right>
      <top/>
      <bottom style="medium">
        <color theme="3"/>
      </bottom>
      <diagonal/>
    </border>
    <border>
      <left/>
      <right/>
      <top/>
      <bottom style="medium">
        <color theme="3"/>
      </bottom>
      <diagonal/>
    </border>
    <border>
      <left style="thin">
        <color auto="1"/>
      </left>
      <right style="hair">
        <color theme="1" tint="0.499984740745262"/>
      </right>
      <top/>
      <bottom style="medium">
        <color theme="3"/>
      </bottom>
      <diagonal/>
    </border>
    <border>
      <left style="hair">
        <color theme="1" tint="0.499984740745262"/>
      </left>
      <right style="thin">
        <color auto="1"/>
      </right>
      <top/>
      <bottom style="medium">
        <color theme="3"/>
      </bottom>
      <diagonal/>
    </border>
    <border>
      <left style="hair">
        <color theme="1" tint="0.499984740745262"/>
      </left>
      <right/>
      <top/>
      <bottom style="medium">
        <color theme="3"/>
      </bottom>
      <diagonal/>
    </border>
    <border>
      <left style="thin">
        <color auto="1"/>
      </left>
      <right style="thin">
        <color auto="1"/>
      </right>
      <top/>
      <bottom style="medium">
        <color theme="3"/>
      </bottom>
      <diagonal/>
    </border>
    <border>
      <left/>
      <right style="thin">
        <color theme="1" tint="0.34998626667073579"/>
      </right>
      <top/>
      <bottom style="medium">
        <color theme="3"/>
      </bottom>
      <diagonal/>
    </border>
    <border>
      <left style="thin">
        <color theme="1" tint="0.34998626667073579"/>
      </left>
      <right style="thin">
        <color theme="1" tint="0.34998626667073579"/>
      </right>
      <top/>
      <bottom style="medium">
        <color theme="3"/>
      </bottom>
      <diagonal/>
    </border>
    <border>
      <left style="thin">
        <color theme="1" tint="0.34998626667073579"/>
      </left>
      <right style="thin">
        <color auto="1"/>
      </right>
      <top/>
      <bottom style="medium">
        <color theme="3"/>
      </bottom>
      <diagonal/>
    </border>
    <border>
      <left/>
      <right style="hair">
        <color rgb="FF404040"/>
      </right>
      <top/>
      <bottom style="medium">
        <color rgb="FF595959"/>
      </bottom>
      <diagonal/>
    </border>
    <border>
      <left/>
      <right style="hair">
        <color rgb="FF404040"/>
      </right>
      <top/>
      <bottom style="hair">
        <color rgb="FFF2F2F2"/>
      </bottom>
      <diagonal/>
    </border>
    <border>
      <left style="medium">
        <color auto="1"/>
      </left>
      <right/>
      <top/>
      <bottom/>
      <diagonal/>
    </border>
    <border>
      <left style="hair">
        <color auto="1"/>
      </left>
      <right style="hair">
        <color auto="1"/>
      </right>
      <top/>
      <bottom/>
      <diagonal/>
    </border>
    <border>
      <left style="hair">
        <color auto="1"/>
      </left>
      <right style="medium">
        <color auto="1"/>
      </right>
      <top/>
      <bottom/>
      <diagonal/>
    </border>
    <border>
      <left style="medium">
        <color auto="1"/>
      </left>
      <right/>
      <top style="medium">
        <color theme="3"/>
      </top>
      <bottom/>
      <diagonal/>
    </border>
    <border>
      <left/>
      <right/>
      <top style="medium">
        <color theme="3"/>
      </top>
      <bottom/>
      <diagonal/>
    </border>
    <border>
      <left style="thin">
        <color theme="0"/>
      </left>
      <right style="thin">
        <color theme="0"/>
      </right>
      <top style="medium">
        <color theme="3"/>
      </top>
      <bottom/>
      <diagonal/>
    </border>
    <border>
      <left style="thin">
        <color theme="0"/>
      </left>
      <right style="medium">
        <color auto="1"/>
      </right>
      <top style="medium">
        <color theme="3"/>
      </top>
      <bottom/>
      <diagonal/>
    </border>
    <border>
      <left/>
      <right style="hair">
        <color rgb="FF595959"/>
      </right>
      <top/>
      <bottom style="thin">
        <color rgb="FF595959"/>
      </bottom>
      <diagonal/>
    </border>
    <border>
      <left/>
      <right/>
      <top style="thin">
        <color theme="1"/>
      </top>
      <bottom style="thin">
        <color theme="1"/>
      </bottom>
      <diagonal/>
    </border>
    <border>
      <left style="thin">
        <color auto="1"/>
      </left>
      <right style="hair">
        <color theme="1" tint="0.499984740745262"/>
      </right>
      <top style="thin">
        <color theme="1"/>
      </top>
      <bottom style="thin">
        <color theme="1"/>
      </bottom>
      <diagonal/>
    </border>
    <border>
      <left style="hair">
        <color theme="1" tint="0.499984740745262"/>
      </left>
      <right style="thin">
        <color auto="1"/>
      </right>
      <top style="thin">
        <color theme="1"/>
      </top>
      <bottom style="thin">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top/>
      <bottom style="thick">
        <color theme="3"/>
      </bottom>
      <diagonal/>
    </border>
    <border>
      <left style="hair">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68">
    <xf numFmtId="0" fontId="0" fillId="0" borderId="0"/>
    <xf numFmtId="43" fontId="2" fillId="0" borderId="0" applyFont="0" applyFill="0" applyBorder="0" applyAlignment="0" applyProtection="0"/>
    <xf numFmtId="9" fontId="2" fillId="0" borderId="0" applyFont="0" applyFill="0" applyBorder="0" applyAlignment="0" applyProtection="0"/>
    <xf numFmtId="165" fontId="3" fillId="0" borderId="0" applyNumberFormat="0" applyFont="0" applyFill="0" applyBorder="0" applyAlignment="0" applyProtection="0"/>
    <xf numFmtId="165" fontId="3" fillId="0" borderId="0" applyNumberFormat="0" applyFont="0" applyFill="0" applyBorder="0" applyAlignment="0" applyProtection="0"/>
    <xf numFmtId="0" fontId="3" fillId="0" borderId="1" applyFont="0">
      <alignment horizontal="center"/>
    </xf>
    <xf numFmtId="0" fontId="3" fillId="0" borderId="1" applyFont="0"/>
    <xf numFmtId="0" fontId="3" fillId="0" borderId="2" applyFont="0">
      <alignment horizontal="center"/>
    </xf>
    <xf numFmtId="0" fontId="3" fillId="0" borderId="0">
      <alignment horizontal="center"/>
    </xf>
    <xf numFmtId="0" fontId="3" fillId="0" borderId="3">
      <alignment horizontal="center"/>
    </xf>
    <xf numFmtId="0" fontId="3" fillId="0" borderId="4">
      <alignment horizontal="center"/>
    </xf>
    <xf numFmtId="165" fontId="3" fillId="2" borderId="5" applyFont="0">
      <alignment horizontal="left" vertical="top"/>
    </xf>
    <xf numFmtId="165" fontId="3" fillId="0" borderId="0" applyNumberFormat="0" applyFont="0" applyFill="0" applyBorder="0" applyAlignment="0" applyProtection="0"/>
    <xf numFmtId="165" fontId="3" fillId="3" borderId="6" applyFont="0">
      <alignment horizontal="right"/>
      <protection locked="0"/>
    </xf>
    <xf numFmtId="165" fontId="3" fillId="0" borderId="0" applyNumberFormat="0" applyFont="0" applyFill="0" applyBorder="0" applyAlignment="0" applyProtection="0"/>
    <xf numFmtId="165" fontId="3" fillId="0" borderId="0" applyNumberFormat="0" applyFont="0" applyFill="0" applyBorder="0" applyAlignment="0" applyProtection="0"/>
    <xf numFmtId="165" fontId="3" fillId="0" borderId="0" applyNumberFormat="0" applyFont="0" applyFill="0" applyBorder="0" applyAlignment="0" applyProtection="0"/>
    <xf numFmtId="0" fontId="4" fillId="0" borderId="0" applyBorder="0"/>
    <xf numFmtId="0" fontId="3" fillId="4" borderId="7" applyFont="0"/>
    <xf numFmtId="165" fontId="5" fillId="0" borderId="0" applyNumberFormat="0" applyFill="0" applyBorder="0" applyAlignment="0" applyProtection="0"/>
    <xf numFmtId="0" fontId="6" fillId="0" borderId="8">
      <alignment horizontal="center" vertical="center"/>
    </xf>
    <xf numFmtId="0" fontId="3" fillId="4" borderId="7" applyFont="0">
      <alignment vertical="center"/>
    </xf>
    <xf numFmtId="0" fontId="7" fillId="0" borderId="6">
      <alignment vertical="center"/>
    </xf>
    <xf numFmtId="165" fontId="3" fillId="0" borderId="6" applyFont="0">
      <alignment horizontal="right"/>
    </xf>
    <xf numFmtId="165" fontId="3" fillId="0" borderId="9" applyFont="0">
      <alignment horizontal="right"/>
    </xf>
    <xf numFmtId="165" fontId="3" fillId="0" borderId="8" applyFont="0">
      <alignment horizontal="right"/>
    </xf>
    <xf numFmtId="165" fontId="9" fillId="0" borderId="10">
      <alignment horizontal="right"/>
    </xf>
    <xf numFmtId="165" fontId="10" fillId="0" borderId="11">
      <alignment horizontal="right"/>
    </xf>
    <xf numFmtId="166" fontId="3" fillId="0" borderId="6" applyFont="0">
      <alignment horizontal="right"/>
    </xf>
    <xf numFmtId="166" fontId="3" fillId="0" borderId="5" applyFont="0">
      <alignment horizontal="right"/>
    </xf>
    <xf numFmtId="167" fontId="3" fillId="0" borderId="6" applyFont="0">
      <alignment horizontal="right"/>
    </xf>
    <xf numFmtId="168" fontId="3" fillId="0" borderId="6" applyFont="0">
      <alignment horizontal="right"/>
    </xf>
    <xf numFmtId="169" fontId="3" fillId="0" borderId="6" applyFont="0">
      <alignment horizontal="right"/>
    </xf>
    <xf numFmtId="170" fontId="3" fillId="0" borderId="6">
      <alignment horizontal="right"/>
    </xf>
    <xf numFmtId="0" fontId="11" fillId="0" borderId="0"/>
    <xf numFmtId="0" fontId="12" fillId="0" borderId="0"/>
    <xf numFmtId="0" fontId="3" fillId="0" borderId="6"/>
    <xf numFmtId="0" fontId="9" fillId="0" borderId="10"/>
    <xf numFmtId="165" fontId="3" fillId="0" borderId="0"/>
    <xf numFmtId="49" fontId="3" fillId="0" borderId="8" applyFont="0">
      <alignment horizontal="left"/>
    </xf>
    <xf numFmtId="165" fontId="3" fillId="0" borderId="0" applyNumberFormat="0" applyFont="0" applyFill="0" applyBorder="0" applyAlignment="0" applyProtection="0"/>
    <xf numFmtId="0" fontId="13" fillId="0" borderId="0">
      <alignment vertical="center"/>
    </xf>
    <xf numFmtId="0" fontId="14" fillId="0" borderId="0"/>
    <xf numFmtId="0" fontId="32" fillId="0" borderId="0"/>
    <xf numFmtId="165" fontId="45" fillId="0" borderId="0"/>
    <xf numFmtId="0" fontId="49" fillId="0" borderId="0" applyBorder="0"/>
    <xf numFmtId="0" fontId="45" fillId="0" borderId="1" applyFont="0">
      <alignment horizontal="center"/>
    </xf>
    <xf numFmtId="0" fontId="45" fillId="0" borderId="6"/>
    <xf numFmtId="165" fontId="45" fillId="0" borderId="6" applyFont="0">
      <alignment horizontal="right"/>
    </xf>
    <xf numFmtId="0" fontId="51" fillId="0" borderId="10"/>
    <xf numFmtId="165" fontId="51" fillId="0" borderId="10">
      <alignment horizontal="right"/>
    </xf>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0" fontId="85" fillId="0" borderId="0"/>
    <xf numFmtId="0" fontId="34" fillId="0" borderId="0"/>
    <xf numFmtId="0" fontId="3" fillId="0" borderId="296" applyFont="0">
      <alignment horizontal="center"/>
    </xf>
    <xf numFmtId="165" fontId="8" fillId="0" borderId="297">
      <alignment horizontal="right"/>
    </xf>
    <xf numFmtId="170" fontId="3" fillId="0" borderId="5">
      <alignment horizontal="right"/>
    </xf>
    <xf numFmtId="170" fontId="9" fillId="0" borderId="11">
      <alignment horizontal="right"/>
    </xf>
    <xf numFmtId="165" fontId="3" fillId="0" borderId="0"/>
    <xf numFmtId="165" fontId="109" fillId="0" borderId="10">
      <alignment horizontal="right"/>
    </xf>
    <xf numFmtId="165" fontId="3" fillId="0" borderId="0"/>
    <xf numFmtId="165" fontId="3" fillId="2" borderId="0" applyNumberFormat="0" applyFont="0" applyBorder="0" applyAlignment="0" applyProtection="0"/>
    <xf numFmtId="165" fontId="10" fillId="0" borderId="305">
      <alignment horizontal="right"/>
    </xf>
    <xf numFmtId="165" fontId="10" fillId="0" borderId="305">
      <alignment horizontal="right"/>
    </xf>
    <xf numFmtId="0" fontId="113" fillId="0" borderId="0" applyBorder="0"/>
  </cellStyleXfs>
  <cellXfs count="1685">
    <xf numFmtId="0" fontId="0" fillId="0" borderId="0" xfId="0"/>
    <xf numFmtId="165" fontId="15" fillId="0" borderId="0" xfId="38" applyFont="1"/>
    <xf numFmtId="165" fontId="16" fillId="0" borderId="0" xfId="38" applyFont="1" applyAlignment="1">
      <alignment vertical="center"/>
    </xf>
    <xf numFmtId="0" fontId="11" fillId="0" borderId="0" xfId="34" applyNumberFormat="1" applyFont="1" applyFill="1" applyBorder="1" applyAlignment="1" applyProtection="1"/>
    <xf numFmtId="165" fontId="12" fillId="0" borderId="0" xfId="38" applyFont="1"/>
    <xf numFmtId="0" fontId="17" fillId="0" borderId="0" xfId="35" applyFont="1" applyFill="1"/>
    <xf numFmtId="165" fontId="3" fillId="0" borderId="0" xfId="38"/>
    <xf numFmtId="0" fontId="14" fillId="0" borderId="0" xfId="42" applyFill="1" applyAlignment="1">
      <alignment horizontal="left"/>
    </xf>
    <xf numFmtId="0" fontId="14" fillId="0" borderId="0" xfId="42" applyNumberFormat="1" applyFont="1" applyFill="1" applyBorder="1" applyAlignment="1" applyProtection="1"/>
    <xf numFmtId="0" fontId="4" fillId="5" borderId="0" xfId="17" applyFill="1"/>
    <xf numFmtId="0" fontId="3" fillId="0" borderId="3" xfId="9" applyNumberFormat="1" applyFill="1">
      <alignment horizontal="center"/>
    </xf>
    <xf numFmtId="0" fontId="3" fillId="0" borderId="0" xfId="8" applyNumberFormat="1" applyFont="1" applyFill="1" applyBorder="1" applyAlignment="1" applyProtection="1">
      <alignment horizontal="center"/>
    </xf>
    <xf numFmtId="0" fontId="3" fillId="0" borderId="3" xfId="9" applyNumberFormat="1" applyFont="1" applyFill="1" applyBorder="1" applyAlignment="1" applyProtection="1">
      <alignment horizontal="center"/>
    </xf>
    <xf numFmtId="0" fontId="3" fillId="0" borderId="4" xfId="10" applyNumberFormat="1" applyFont="1" applyFill="1" applyBorder="1" applyAlignment="1" applyProtection="1">
      <alignment horizontal="center"/>
    </xf>
    <xf numFmtId="0" fontId="3" fillId="0" borderId="1" xfId="6" applyNumberFormat="1" applyFill="1" applyBorder="1" applyAlignment="1" applyProtection="1"/>
    <xf numFmtId="0" fontId="3" fillId="0" borderId="2" xfId="7" applyFill="1">
      <alignment horizontal="center"/>
    </xf>
    <xf numFmtId="0" fontId="3" fillId="0" borderId="1" xfId="5" applyNumberFormat="1" applyFill="1" applyBorder="1" applyAlignment="1" applyProtection="1">
      <alignment horizontal="center"/>
    </xf>
    <xf numFmtId="0" fontId="3" fillId="0" borderId="6" xfId="36" applyNumberFormat="1" applyFill="1"/>
    <xf numFmtId="0" fontId="3" fillId="0" borderId="6" xfId="36" applyNumberFormat="1" applyFont="1" applyFill="1" applyBorder="1" applyAlignment="1" applyProtection="1"/>
    <xf numFmtId="165" fontId="3" fillId="0" borderId="9" xfId="24" applyNumberFormat="1" applyFill="1" applyBorder="1" applyAlignment="1" applyProtection="1">
      <alignment horizontal="right"/>
    </xf>
    <xf numFmtId="165" fontId="3" fillId="0" borderId="6" xfId="23" applyNumberFormat="1" applyFill="1" applyBorder="1" applyAlignment="1" applyProtection="1">
      <alignment horizontal="right"/>
    </xf>
    <xf numFmtId="165" fontId="3" fillId="0" borderId="8" xfId="25" applyNumberFormat="1" applyFill="1" applyBorder="1" applyAlignment="1" applyProtection="1">
      <alignment horizontal="right"/>
    </xf>
    <xf numFmtId="165" fontId="10" fillId="0" borderId="11" xfId="38" applyNumberFormat="1" applyFont="1" applyBorder="1" applyAlignment="1">
      <alignment horizontal="right"/>
    </xf>
    <xf numFmtId="165" fontId="10" fillId="0" borderId="12" xfId="38" applyNumberFormat="1" applyFont="1" applyBorder="1" applyAlignment="1">
      <alignment horizontal="right"/>
    </xf>
    <xf numFmtId="165" fontId="10" fillId="0" borderId="9" xfId="38" applyNumberFormat="1" applyFont="1" applyBorder="1" applyAlignment="1">
      <alignment horizontal="right"/>
    </xf>
    <xf numFmtId="165" fontId="9" fillId="0" borderId="6" xfId="38" applyNumberFormat="1" applyFont="1" applyBorder="1" applyAlignment="1">
      <alignment horizontal="right"/>
    </xf>
    <xf numFmtId="0" fontId="9" fillId="0" borderId="10" xfId="37" applyNumberFormat="1" applyFont="1" applyFill="1" applyBorder="1" applyAlignment="1" applyProtection="1"/>
    <xf numFmtId="165" fontId="10" fillId="0" borderId="11" xfId="27" applyNumberFormat="1" applyFont="1" applyFill="1" applyBorder="1" applyAlignment="1" applyProtection="1">
      <alignment horizontal="right"/>
    </xf>
    <xf numFmtId="165" fontId="9" fillId="0" borderId="10" xfId="26" applyNumberFormat="1" applyFont="1" applyFill="1" applyBorder="1" applyAlignment="1" applyProtection="1">
      <alignment horizontal="right"/>
    </xf>
    <xf numFmtId="0" fontId="9" fillId="0" borderId="10" xfId="37" applyFill="1"/>
    <xf numFmtId="0" fontId="7" fillId="0" borderId="6" xfId="22" applyNumberFormat="1" applyFont="1" applyFill="1" applyBorder="1" applyAlignment="1" applyProtection="1">
      <alignment vertical="center"/>
    </xf>
    <xf numFmtId="166" fontId="3" fillId="0" borderId="5" xfId="29" applyNumberFormat="1" applyFill="1" applyBorder="1" applyAlignment="1" applyProtection="1">
      <alignment horizontal="right"/>
    </xf>
    <xf numFmtId="166" fontId="8" fillId="0" borderId="5" xfId="38" applyNumberFormat="1" applyFont="1" applyBorder="1" applyAlignment="1">
      <alignment horizontal="right"/>
    </xf>
    <xf numFmtId="0" fontId="18" fillId="0" borderId="10" xfId="38" applyNumberFormat="1" applyFont="1" applyBorder="1" applyAlignment="1">
      <alignment horizontal="center" vertical="center"/>
    </xf>
    <xf numFmtId="166" fontId="10" fillId="0" borderId="11" xfId="38" applyNumberFormat="1" applyFont="1" applyBorder="1" applyAlignment="1">
      <alignment horizontal="right"/>
    </xf>
    <xf numFmtId="170" fontId="3" fillId="0" borderId="5" xfId="38" applyNumberFormat="1" applyFont="1" applyBorder="1" applyAlignment="1">
      <alignment horizontal="right"/>
    </xf>
    <xf numFmtId="0" fontId="20" fillId="0" borderId="0" xfId="0" applyFont="1" applyAlignment="1" applyProtection="1"/>
    <xf numFmtId="0" fontId="21" fillId="0" borderId="0" xfId="0" applyFont="1" applyBorder="1" applyAlignment="1" applyProtection="1">
      <alignment horizontal="left" indent="1"/>
    </xf>
    <xf numFmtId="0" fontId="22" fillId="0" borderId="0" xfId="0" applyFont="1" applyBorder="1" applyAlignment="1" applyProtection="1">
      <alignment horizontal="center"/>
    </xf>
    <xf numFmtId="0" fontId="20" fillId="0" borderId="0" xfId="0" applyFont="1" applyBorder="1" applyAlignment="1" applyProtection="1"/>
    <xf numFmtId="0" fontId="20" fillId="0" borderId="0" xfId="0" applyFont="1" applyAlignment="1" applyProtection="1">
      <protection locked="0"/>
    </xf>
    <xf numFmtId="0" fontId="20" fillId="0" borderId="0" xfId="0" applyFont="1" applyAlignment="1" applyProtection="1">
      <alignment vertical="center"/>
    </xf>
    <xf numFmtId="0" fontId="23" fillId="7" borderId="0" xfId="0" applyFont="1" applyFill="1" applyBorder="1" applyAlignment="1" applyProtection="1">
      <alignment horizontal="left" vertical="center" indent="1"/>
    </xf>
    <xf numFmtId="0" fontId="21" fillId="7" borderId="16" xfId="0" applyFont="1" applyFill="1" applyBorder="1" applyAlignment="1" applyProtection="1">
      <alignment horizontal="left" indent="1"/>
    </xf>
    <xf numFmtId="0" fontId="20" fillId="7" borderId="0" xfId="0" applyFont="1" applyFill="1" applyBorder="1" applyAlignment="1" applyProtection="1">
      <alignment vertical="center" wrapText="1"/>
    </xf>
    <xf numFmtId="0" fontId="22" fillId="7" borderId="0" xfId="0" applyFont="1" applyFill="1" applyBorder="1" applyAlignment="1" applyProtection="1">
      <alignment horizontal="center" vertical="center"/>
    </xf>
    <xf numFmtId="0" fontId="24" fillId="7" borderId="0" xfId="0" applyFont="1" applyFill="1" applyBorder="1" applyAlignment="1" applyProtection="1">
      <alignment horizontal="right" vertical="center"/>
    </xf>
    <xf numFmtId="0" fontId="20" fillId="0" borderId="0" xfId="0" applyFont="1" applyAlignment="1" applyProtection="1">
      <alignment vertical="center"/>
      <protection locked="0"/>
    </xf>
    <xf numFmtId="0" fontId="20" fillId="0" borderId="0" xfId="0" applyFont="1" applyFill="1" applyBorder="1" applyAlignment="1" applyProtection="1">
      <alignment horizontal="left" wrapText="1"/>
    </xf>
    <xf numFmtId="0" fontId="26" fillId="0" borderId="0" xfId="0" applyFont="1" applyFill="1" applyBorder="1" applyAlignment="1" applyProtection="1">
      <alignment vertical="center"/>
    </xf>
    <xf numFmtId="0" fontId="26" fillId="0" borderId="0" xfId="0" applyFont="1" applyFill="1" applyBorder="1" applyAlignment="1" applyProtection="1">
      <alignment vertical="center" wrapText="1"/>
    </xf>
    <xf numFmtId="0" fontId="20" fillId="0" borderId="0" xfId="0" applyFont="1" applyFill="1" applyBorder="1" applyAlignment="1" applyProtection="1">
      <alignment horizontal="left" vertical="center" wrapText="1"/>
    </xf>
    <xf numFmtId="0" fontId="22" fillId="0" borderId="0" xfId="0" applyFont="1" applyBorder="1" applyAlignment="1" applyProtection="1">
      <alignment horizontal="left" vertical="center" indent="1"/>
    </xf>
    <xf numFmtId="0" fontId="20" fillId="0" borderId="0" xfId="0" applyFont="1" applyFill="1" applyAlignment="1" applyProtection="1">
      <alignment vertical="center"/>
    </xf>
    <xf numFmtId="0" fontId="20" fillId="0" borderId="0" xfId="0" applyFont="1" applyFill="1" applyBorder="1" applyAlignment="1" applyProtection="1">
      <alignment horizontal="left" vertical="center" indent="1"/>
    </xf>
    <xf numFmtId="0" fontId="25" fillId="0" borderId="0" xfId="0" applyFont="1" applyFill="1" applyBorder="1" applyAlignment="1" applyProtection="1">
      <alignment vertical="center" wrapText="1"/>
    </xf>
    <xf numFmtId="0" fontId="27" fillId="0" borderId="0" xfId="0" applyFont="1" applyAlignment="1" applyProtection="1">
      <alignment vertical="center"/>
    </xf>
    <xf numFmtId="0" fontId="22" fillId="0" borderId="0" xfId="0" applyFont="1" applyAlignment="1" applyProtection="1">
      <alignment horizontal="center" vertical="center"/>
    </xf>
    <xf numFmtId="172" fontId="22" fillId="0" borderId="19" xfId="1" applyNumberFormat="1" applyFont="1" applyFill="1" applyBorder="1" applyAlignment="1" applyProtection="1">
      <alignment vertical="center" wrapText="1"/>
    </xf>
    <xf numFmtId="0" fontId="29" fillId="0" borderId="0" xfId="0" applyFont="1" applyAlignment="1" applyProtection="1">
      <alignment horizontal="left" vertical="center" indent="1"/>
    </xf>
    <xf numFmtId="0" fontId="20" fillId="0" borderId="0" xfId="0" applyFont="1" applyBorder="1" applyAlignment="1" applyProtection="1">
      <alignment vertical="center"/>
    </xf>
    <xf numFmtId="0" fontId="20" fillId="0" borderId="0" xfId="0" applyFont="1" applyBorder="1" applyAlignment="1" applyProtection="1">
      <alignment vertical="center" wrapText="1"/>
    </xf>
    <xf numFmtId="172" fontId="22" fillId="0" borderId="20" xfId="1" applyNumberFormat="1" applyFont="1" applyFill="1" applyBorder="1" applyAlignment="1" applyProtection="1">
      <alignment vertical="center" wrapText="1"/>
    </xf>
    <xf numFmtId="0" fontId="29" fillId="0" borderId="0" xfId="0" applyFont="1" applyFill="1" applyBorder="1" applyAlignment="1" applyProtection="1">
      <alignment horizontal="left" vertical="center" indent="1"/>
    </xf>
    <xf numFmtId="0" fontId="20" fillId="0" borderId="0" xfId="0" applyFont="1" applyBorder="1" applyAlignment="1" applyProtection="1">
      <alignment vertical="center"/>
      <protection locked="0"/>
    </xf>
    <xf numFmtId="0" fontId="26" fillId="0" borderId="0" xfId="0" applyFont="1" applyFill="1" applyBorder="1" applyAlignment="1" applyProtection="1">
      <alignment vertical="center"/>
    </xf>
    <xf numFmtId="172" fontId="22" fillId="8" borderId="19" xfId="1" applyNumberFormat="1" applyFont="1" applyFill="1" applyBorder="1" applyAlignment="1" applyProtection="1">
      <alignment vertical="center" wrapText="1"/>
    </xf>
    <xf numFmtId="0" fontId="20" fillId="0" borderId="0" xfId="0" applyFont="1" applyFill="1" applyAlignment="1" applyProtection="1">
      <alignment vertical="center"/>
      <protection locked="0"/>
    </xf>
    <xf numFmtId="0" fontId="20" fillId="0" borderId="0" xfId="0" applyFont="1" applyFill="1" applyBorder="1" applyAlignment="1" applyProtection="1">
      <alignment vertical="center"/>
    </xf>
    <xf numFmtId="0" fontId="20" fillId="0" borderId="0" xfId="0" applyFont="1" applyFill="1" applyBorder="1" applyAlignment="1" applyProtection="1">
      <alignment vertical="center"/>
      <protection locked="0"/>
    </xf>
    <xf numFmtId="165" fontId="31" fillId="9" borderId="19" xfId="19" applyFont="1" applyFill="1" applyBorder="1" applyAlignment="1" applyProtection="1">
      <alignment vertical="center"/>
    </xf>
    <xf numFmtId="165" fontId="31" fillId="0" borderId="20" xfId="19" applyFont="1" applyFill="1" applyBorder="1" applyAlignment="1" applyProtection="1">
      <alignment vertical="center"/>
    </xf>
    <xf numFmtId="0" fontId="30" fillId="0" borderId="0" xfId="0" applyFont="1" applyFill="1" applyBorder="1" applyAlignment="1" applyProtection="1">
      <alignment vertical="center"/>
    </xf>
    <xf numFmtId="0" fontId="20" fillId="10" borderId="19" xfId="0" applyFont="1" applyFill="1" applyBorder="1" applyAlignment="1" applyProtection="1">
      <alignment vertical="center"/>
    </xf>
    <xf numFmtId="0" fontId="22" fillId="8" borderId="21" xfId="0" applyFont="1" applyFill="1" applyBorder="1" applyAlignment="1" applyProtection="1">
      <alignment horizontal="center" vertical="center"/>
      <protection locked="0"/>
    </xf>
    <xf numFmtId="165" fontId="31" fillId="11" borderId="19" xfId="19" applyFont="1" applyFill="1" applyBorder="1" applyAlignment="1" applyProtection="1">
      <alignment vertical="center"/>
    </xf>
    <xf numFmtId="0" fontId="29" fillId="0" borderId="22" xfId="0" applyFont="1" applyBorder="1" applyAlignment="1" applyProtection="1">
      <alignment horizontal="left" vertical="center" indent="1"/>
    </xf>
    <xf numFmtId="0" fontId="33" fillId="0" borderId="0" xfId="43" applyFont="1" applyFill="1" applyAlignment="1" applyProtection="1">
      <alignment horizontal="left" vertical="center"/>
    </xf>
    <xf numFmtId="0" fontId="34" fillId="0" borderId="0" xfId="43" applyFont="1" applyFill="1" applyAlignment="1" applyProtection="1">
      <alignment vertical="center"/>
    </xf>
    <xf numFmtId="0" fontId="20" fillId="0" borderId="0" xfId="43" applyFont="1" applyFill="1" applyAlignment="1" applyProtection="1">
      <alignment horizontal="right" vertical="center"/>
    </xf>
    <xf numFmtId="0" fontId="22" fillId="9" borderId="21" xfId="0" applyFont="1" applyFill="1" applyBorder="1" applyAlignment="1" applyProtection="1">
      <alignment horizontal="center" vertical="center"/>
      <protection locked="0"/>
    </xf>
    <xf numFmtId="173" fontId="35" fillId="0" borderId="0" xfId="43" applyNumberFormat="1" applyFont="1" applyFill="1" applyAlignment="1" applyProtection="1">
      <alignment horizontal="left" vertical="center" indent="2"/>
    </xf>
    <xf numFmtId="0" fontId="35" fillId="0" borderId="0" xfId="43" applyFont="1" applyFill="1" applyAlignment="1" applyProtection="1">
      <alignment vertical="center"/>
    </xf>
    <xf numFmtId="0" fontId="26" fillId="0" borderId="0" xfId="0" applyFont="1" applyFill="1" applyBorder="1" applyAlignment="1" applyProtection="1"/>
    <xf numFmtId="0" fontId="34" fillId="0" borderId="0" xfId="43" applyFont="1" applyFill="1" applyAlignment="1" applyProtection="1"/>
    <xf numFmtId="0" fontId="20" fillId="0" borderId="0" xfId="0" applyFont="1" applyAlignment="1" applyProtection="1">
      <alignment vertical="top"/>
    </xf>
    <xf numFmtId="0" fontId="26" fillId="0" borderId="0" xfId="0" applyFont="1" applyFill="1" applyBorder="1" applyAlignment="1" applyProtection="1">
      <alignment vertical="top"/>
    </xf>
    <xf numFmtId="0" fontId="34" fillId="0" borderId="0" xfId="43" applyFont="1" applyFill="1" applyAlignment="1" applyProtection="1">
      <alignment vertical="top"/>
    </xf>
    <xf numFmtId="0" fontId="20" fillId="0" borderId="0" xfId="0" applyFont="1" applyAlignment="1" applyProtection="1">
      <alignment vertical="top"/>
      <protection locked="0"/>
    </xf>
    <xf numFmtId="0" fontId="20" fillId="7" borderId="0" xfId="0" applyFont="1" applyFill="1" applyBorder="1" applyAlignment="1" applyProtection="1">
      <alignment vertical="center"/>
    </xf>
    <xf numFmtId="0" fontId="20" fillId="7" borderId="0" xfId="0" applyFont="1" applyFill="1" applyAlignment="1" applyProtection="1">
      <alignment vertical="center"/>
    </xf>
    <xf numFmtId="0" fontId="22" fillId="0" borderId="0" xfId="0" applyFont="1" applyAlignment="1" applyProtection="1">
      <alignment vertical="center"/>
    </xf>
    <xf numFmtId="0" fontId="37" fillId="0" borderId="0" xfId="0" applyFont="1" applyAlignment="1" applyProtection="1">
      <alignment vertical="center"/>
    </xf>
    <xf numFmtId="0" fontId="25" fillId="0" borderId="0" xfId="0" applyFont="1" applyAlignment="1" applyProtection="1">
      <alignment vertical="center"/>
    </xf>
    <xf numFmtId="0" fontId="37" fillId="0" borderId="0" xfId="0" applyFont="1" applyAlignment="1" applyProtection="1">
      <alignment vertical="center"/>
      <protection locked="0"/>
    </xf>
    <xf numFmtId="0" fontId="38" fillId="0" borderId="0" xfId="0" applyFont="1" applyAlignment="1" applyProtection="1">
      <alignment vertical="center"/>
    </xf>
    <xf numFmtId="0" fontId="39" fillId="0" borderId="0" xfId="0" applyFont="1" applyAlignment="1" applyProtection="1">
      <alignment vertical="center"/>
    </xf>
    <xf numFmtId="0" fontId="40" fillId="0" borderId="0" xfId="0" applyFont="1" applyAlignment="1" applyProtection="1">
      <alignment vertical="center"/>
    </xf>
    <xf numFmtId="0" fontId="41" fillId="0" borderId="0" xfId="0" applyFont="1" applyAlignment="1" applyProtection="1">
      <alignment vertical="center"/>
    </xf>
    <xf numFmtId="0" fontId="42" fillId="0" borderId="0" xfId="0" applyFont="1" applyAlignment="1" applyProtection="1">
      <alignment vertical="center"/>
    </xf>
    <xf numFmtId="0" fontId="43" fillId="0" borderId="0" xfId="0" applyFont="1" applyAlignment="1" applyProtection="1">
      <alignment vertical="center"/>
    </xf>
    <xf numFmtId="0" fontId="43" fillId="0" borderId="0" xfId="0" applyFont="1" applyAlignment="1" applyProtection="1">
      <alignment vertical="center"/>
      <protection locked="0"/>
    </xf>
    <xf numFmtId="0" fontId="44" fillId="0" borderId="0" xfId="0" applyFont="1" applyAlignment="1" applyProtection="1">
      <alignment vertical="center"/>
    </xf>
    <xf numFmtId="0" fontId="44" fillId="0" borderId="0" xfId="0" applyFont="1" applyAlignment="1" applyProtection="1">
      <alignment vertical="center"/>
      <protection locked="0"/>
    </xf>
    <xf numFmtId="0" fontId="22" fillId="0" borderId="0" xfId="0" applyFont="1" applyBorder="1" applyAlignment="1" applyProtection="1">
      <alignment vertical="center"/>
    </xf>
    <xf numFmtId="0" fontId="20" fillId="0" borderId="0" xfId="0" applyFont="1" applyAlignment="1" applyProtection="1">
      <alignment horizontal="center" vertical="center"/>
    </xf>
    <xf numFmtId="0" fontId="22" fillId="0" borderId="0" xfId="0" applyFont="1" applyAlignment="1" applyProtection="1">
      <alignment horizontal="center" vertical="center"/>
      <protection locked="0"/>
    </xf>
    <xf numFmtId="0" fontId="29" fillId="0" borderId="0" xfId="0" applyFont="1" applyProtection="1"/>
    <xf numFmtId="165" fontId="28" fillId="0" borderId="0" xfId="44" applyFont="1"/>
    <xf numFmtId="165" fontId="28" fillId="0" borderId="23" xfId="44" applyFont="1" applyBorder="1"/>
    <xf numFmtId="165" fontId="28" fillId="0" borderId="24" xfId="44" applyFont="1" applyBorder="1"/>
    <xf numFmtId="165" fontId="28" fillId="0" borderId="25" xfId="44" applyFont="1" applyBorder="1"/>
    <xf numFmtId="165" fontId="28" fillId="0" borderId="26" xfId="44" applyFont="1" applyBorder="1"/>
    <xf numFmtId="165" fontId="28" fillId="0" borderId="27" xfId="44" applyFont="1" applyBorder="1"/>
    <xf numFmtId="165" fontId="28" fillId="8" borderId="0" xfId="44" applyFont="1" applyFill="1"/>
    <xf numFmtId="165" fontId="47" fillId="0" borderId="0" xfId="44" applyFont="1"/>
    <xf numFmtId="165" fontId="47" fillId="0" borderId="26" xfId="44" applyFont="1" applyBorder="1"/>
    <xf numFmtId="165" fontId="47" fillId="0" borderId="27" xfId="44" applyFont="1" applyBorder="1"/>
    <xf numFmtId="165" fontId="28" fillId="0" borderId="0" xfId="44" applyFont="1" applyAlignment="1">
      <alignment vertical="top"/>
    </xf>
    <xf numFmtId="165" fontId="28" fillId="0" borderId="0" xfId="44" applyFont="1" applyAlignment="1">
      <alignment vertical="center"/>
    </xf>
    <xf numFmtId="165" fontId="28" fillId="0" borderId="26" xfId="44" applyFont="1" applyBorder="1" applyAlignment="1">
      <alignment vertical="center"/>
    </xf>
    <xf numFmtId="164" fontId="50" fillId="9" borderId="28" xfId="45" applyNumberFormat="1" applyFont="1" applyFill="1" applyBorder="1" applyAlignment="1">
      <alignment horizontal="right" vertical="center"/>
    </xf>
    <xf numFmtId="165" fontId="28" fillId="0" borderId="29" xfId="44" applyFont="1" applyBorder="1" applyAlignment="1">
      <alignment vertical="center"/>
    </xf>
    <xf numFmtId="165" fontId="28" fillId="0" borderId="30" xfId="44" applyFont="1" applyBorder="1" applyAlignment="1">
      <alignment horizontal="center" vertical="center"/>
    </xf>
    <xf numFmtId="165" fontId="28" fillId="0" borderId="27" xfId="44" applyFont="1" applyBorder="1" applyAlignment="1">
      <alignment vertical="center"/>
    </xf>
    <xf numFmtId="165" fontId="28" fillId="0" borderId="31" xfId="44" applyFont="1" applyBorder="1"/>
    <xf numFmtId="165" fontId="28" fillId="0" borderId="32" xfId="44" applyFont="1" applyBorder="1"/>
    <xf numFmtId="165" fontId="28" fillId="0" borderId="33" xfId="44" applyFont="1" applyBorder="1"/>
    <xf numFmtId="165" fontId="28" fillId="0" borderId="34" xfId="44" applyFont="1" applyBorder="1"/>
    <xf numFmtId="165" fontId="28" fillId="0" borderId="35" xfId="44" applyFont="1" applyBorder="1"/>
    <xf numFmtId="165" fontId="28" fillId="0" borderId="36" xfId="44" applyFont="1" applyBorder="1"/>
    <xf numFmtId="165" fontId="28" fillId="0" borderId="37" xfId="44" applyFont="1" applyBorder="1"/>
    <xf numFmtId="0" fontId="28" fillId="0" borderId="1" xfId="46" applyFont="1" applyFill="1" applyAlignment="1">
      <alignment horizontal="left"/>
    </xf>
    <xf numFmtId="0" fontId="28" fillId="0" borderId="1" xfId="46" applyNumberFormat="1" applyFont="1" applyFill="1" applyBorder="1" applyAlignment="1" applyProtection="1">
      <alignment horizontal="center"/>
    </xf>
    <xf numFmtId="0" fontId="28" fillId="0" borderId="1" xfId="46" applyFont="1" applyFill="1" applyAlignment="1">
      <alignment horizontal="right"/>
    </xf>
    <xf numFmtId="0" fontId="28" fillId="0" borderId="6" xfId="47" applyNumberFormat="1" applyFont="1" applyFill="1" applyBorder="1" applyAlignment="1" applyProtection="1">
      <alignment horizontal="left" indent="1"/>
    </xf>
    <xf numFmtId="0" fontId="28" fillId="0" borderId="6" xfId="47" applyNumberFormat="1" applyFont="1" applyFill="1" applyBorder="1" applyAlignment="1" applyProtection="1"/>
    <xf numFmtId="165" fontId="28" fillId="0" borderId="6" xfId="48" applyNumberFormat="1" applyFont="1" applyFill="1" applyBorder="1" applyAlignment="1" applyProtection="1">
      <alignment horizontal="right"/>
    </xf>
    <xf numFmtId="0" fontId="46" fillId="0" borderId="6" xfId="47" quotePrefix="1" applyFont="1" applyFill="1" applyAlignment="1">
      <alignment horizontal="right"/>
    </xf>
    <xf numFmtId="165" fontId="28" fillId="9" borderId="6" xfId="48" applyNumberFormat="1" applyFont="1" applyFill="1" applyBorder="1" applyAlignment="1" applyProtection="1">
      <alignment horizontal="right"/>
    </xf>
    <xf numFmtId="0" fontId="46" fillId="0" borderId="10" xfId="49" applyNumberFormat="1" applyFont="1" applyFill="1" applyBorder="1" applyAlignment="1" applyProtection="1"/>
    <xf numFmtId="165" fontId="46" fillId="0" borderId="10" xfId="50" applyNumberFormat="1" applyFont="1" applyFill="1" applyBorder="1" applyAlignment="1" applyProtection="1">
      <alignment horizontal="right"/>
    </xf>
    <xf numFmtId="172" fontId="28" fillId="0" borderId="6" xfId="48" applyNumberFormat="1" applyFont="1" applyFill="1">
      <alignment horizontal="right"/>
    </xf>
    <xf numFmtId="0" fontId="46" fillId="0" borderId="6" xfId="47" applyFont="1" applyFill="1" applyAlignment="1">
      <alignment horizontal="right"/>
    </xf>
    <xf numFmtId="165" fontId="28" fillId="9" borderId="0" xfId="44" applyFont="1" applyFill="1"/>
    <xf numFmtId="165" fontId="28" fillId="11" borderId="38" xfId="44" applyFont="1" applyFill="1" applyBorder="1"/>
    <xf numFmtId="171" fontId="28" fillId="11" borderId="39" xfId="44" applyNumberFormat="1" applyFont="1" applyFill="1" applyBorder="1" applyAlignment="1">
      <alignment horizontal="center" vertical="center"/>
    </xf>
    <xf numFmtId="165" fontId="28" fillId="11" borderId="39" xfId="44" applyFont="1" applyFill="1" applyBorder="1"/>
    <xf numFmtId="165" fontId="28" fillId="11" borderId="40" xfId="44" applyFont="1" applyFill="1" applyBorder="1"/>
    <xf numFmtId="165" fontId="28" fillId="11" borderId="41" xfId="44" applyFont="1" applyFill="1" applyBorder="1"/>
    <xf numFmtId="165" fontId="28" fillId="11" borderId="42" xfId="44" applyFont="1" applyFill="1" applyBorder="1" applyAlignment="1">
      <alignment horizontal="center"/>
    </xf>
    <xf numFmtId="165" fontId="28" fillId="11" borderId="42" xfId="44" applyFont="1" applyFill="1" applyBorder="1"/>
    <xf numFmtId="165" fontId="28" fillId="11" borderId="43" xfId="44" applyFont="1" applyFill="1" applyBorder="1"/>
    <xf numFmtId="0" fontId="28" fillId="0" borderId="44" xfId="44" applyNumberFormat="1" applyFont="1" applyBorder="1" applyAlignment="1">
      <alignment horizontal="left" vertical="center" wrapText="1"/>
    </xf>
    <xf numFmtId="165" fontId="28" fillId="0" borderId="0" xfId="44" applyFont="1" applyAlignment="1">
      <alignment horizontal="left" vertical="center" wrapText="1"/>
    </xf>
    <xf numFmtId="165" fontId="28" fillId="0" borderId="45" xfId="44" applyFont="1" applyBorder="1" applyAlignment="1">
      <alignment horizontal="left" vertical="center" wrapText="1"/>
    </xf>
    <xf numFmtId="165" fontId="28" fillId="0" borderId="46" xfId="44" applyFont="1" applyBorder="1" applyAlignment="1">
      <alignment horizontal="left" vertical="center" wrapText="1"/>
    </xf>
    <xf numFmtId="165" fontId="28" fillId="0" borderId="44" xfId="44" applyFont="1" applyBorder="1" applyAlignment="1">
      <alignment horizontal="left" vertical="center" wrapText="1"/>
    </xf>
    <xf numFmtId="165" fontId="28" fillId="0" borderId="41" xfId="44" applyFont="1" applyBorder="1" applyAlignment="1">
      <alignment horizontal="left" vertical="center" wrapText="1"/>
    </xf>
    <xf numFmtId="175" fontId="28" fillId="0" borderId="43" xfId="44" applyNumberFormat="1" applyFont="1" applyBorder="1" applyAlignment="1">
      <alignment horizontal="right" vertical="center"/>
    </xf>
    <xf numFmtId="0" fontId="28" fillId="0" borderId="0" xfId="44" applyNumberFormat="1" applyFont="1" applyAlignment="1">
      <alignment horizontal="left" vertical="center" wrapText="1"/>
    </xf>
    <xf numFmtId="165" fontId="28" fillId="0" borderId="35" xfId="44" applyFont="1" applyBorder="1" applyAlignment="1">
      <alignment horizontal="left" vertical="center" wrapText="1"/>
    </xf>
    <xf numFmtId="175" fontId="28" fillId="0" borderId="37" xfId="44" applyNumberFormat="1" applyFont="1" applyBorder="1" applyAlignment="1">
      <alignment horizontal="right" vertical="center"/>
    </xf>
    <xf numFmtId="165" fontId="28" fillId="0" borderId="48" xfId="44" applyFont="1" applyBorder="1"/>
    <xf numFmtId="165" fontId="28" fillId="0" borderId="49" xfId="44" applyFont="1" applyBorder="1"/>
    <xf numFmtId="165" fontId="28" fillId="0" borderId="50" xfId="44" applyFont="1" applyBorder="1"/>
    <xf numFmtId="0" fontId="50" fillId="0" borderId="0" xfId="51" applyFont="1"/>
    <xf numFmtId="0" fontId="52" fillId="0" borderId="0" xfId="51" applyFont="1" applyBorder="1" applyAlignment="1">
      <alignment horizontal="left" vertical="center" indent="1"/>
    </xf>
    <xf numFmtId="0" fontId="50" fillId="0" borderId="0" xfId="51" applyFont="1" applyAlignment="1">
      <alignment horizontal="center" vertical="center"/>
    </xf>
    <xf numFmtId="0" fontId="50" fillId="0" borderId="0" xfId="51" applyFont="1" applyAlignment="1"/>
    <xf numFmtId="0" fontId="53" fillId="0" borderId="0" xfId="51" applyFont="1" applyAlignment="1" applyProtection="1">
      <protection locked="0"/>
    </xf>
    <xf numFmtId="0" fontId="50" fillId="0" borderId="0" xfId="51" applyFont="1" applyFill="1" applyProtection="1">
      <protection locked="0"/>
    </xf>
    <xf numFmtId="0" fontId="54" fillId="0" borderId="0" xfId="51" applyFont="1" applyProtection="1">
      <protection locked="0"/>
    </xf>
    <xf numFmtId="0" fontId="50" fillId="0" borderId="0" xfId="51" applyFont="1" applyProtection="1">
      <protection locked="0"/>
    </xf>
    <xf numFmtId="0" fontId="52" fillId="0" borderId="0" xfId="51" applyFont="1" applyAlignment="1">
      <alignment horizontal="left" vertical="center" indent="1"/>
    </xf>
    <xf numFmtId="0" fontId="53" fillId="0" borderId="0" xfId="51" applyFont="1" applyAlignment="1">
      <alignment horizontal="center" vertical="center"/>
    </xf>
    <xf numFmtId="0" fontId="53" fillId="0" borderId="0" xfId="51" applyFont="1"/>
    <xf numFmtId="176" fontId="53" fillId="0" borderId="0" xfId="51" applyNumberFormat="1" applyFont="1" applyAlignment="1">
      <alignment horizontal="center"/>
    </xf>
    <xf numFmtId="3" fontId="53" fillId="0" borderId="0" xfId="51" applyNumberFormat="1" applyFont="1" applyProtection="1">
      <protection locked="0"/>
    </xf>
    <xf numFmtId="3" fontId="50" fillId="0" borderId="0" xfId="51" applyNumberFormat="1" applyFont="1" applyProtection="1">
      <protection locked="0"/>
    </xf>
    <xf numFmtId="1" fontId="50" fillId="12" borderId="51" xfId="51" applyNumberFormat="1" applyFont="1" applyFill="1" applyBorder="1" applyAlignment="1">
      <alignment horizontal="center" vertical="center" wrapText="1"/>
    </xf>
    <xf numFmtId="1" fontId="50" fillId="12" borderId="52" xfId="51" applyNumberFormat="1" applyFont="1" applyFill="1" applyBorder="1" applyAlignment="1">
      <alignment horizontal="center" vertical="center" wrapText="1"/>
    </xf>
    <xf numFmtId="1" fontId="50" fillId="12" borderId="53" xfId="51" applyNumberFormat="1" applyFont="1" applyFill="1" applyBorder="1" applyAlignment="1">
      <alignment horizontal="center" vertical="center" wrapText="1"/>
    </xf>
    <xf numFmtId="1" fontId="55" fillId="12" borderId="54" xfId="51" applyNumberFormat="1" applyFont="1" applyFill="1" applyBorder="1" applyAlignment="1">
      <alignment horizontal="center" vertical="center" wrapText="1"/>
    </xf>
    <xf numFmtId="1" fontId="50" fillId="12" borderId="54" xfId="51" applyNumberFormat="1" applyFont="1" applyFill="1" applyBorder="1" applyAlignment="1">
      <alignment horizontal="center" vertical="center" wrapText="1"/>
    </xf>
    <xf numFmtId="0" fontId="53" fillId="0" borderId="0" xfId="51" applyFont="1" applyAlignment="1" applyProtection="1">
      <alignment vertical="center" wrapText="1"/>
      <protection locked="0"/>
    </xf>
    <xf numFmtId="0" fontId="50" fillId="0" borderId="0" xfId="51" applyFont="1" applyAlignment="1" applyProtection="1">
      <alignment vertical="center" wrapText="1"/>
      <protection locked="0"/>
    </xf>
    <xf numFmtId="0" fontId="54" fillId="0" borderId="0" xfId="51" applyFont="1" applyAlignment="1" applyProtection="1">
      <alignment vertical="center" wrapText="1"/>
      <protection locked="0"/>
    </xf>
    <xf numFmtId="1" fontId="50" fillId="12" borderId="55" xfId="51" applyNumberFormat="1" applyFont="1" applyFill="1" applyBorder="1" applyAlignment="1" applyProtection="1">
      <alignment horizontal="center" vertical="center" wrapText="1"/>
      <protection locked="0"/>
    </xf>
    <xf numFmtId="1" fontId="50" fillId="12" borderId="51" xfId="51" applyNumberFormat="1" applyFont="1" applyFill="1" applyBorder="1" applyAlignment="1" applyProtection="1">
      <alignment horizontal="center" vertical="center" wrapText="1"/>
      <protection locked="0"/>
    </xf>
    <xf numFmtId="1" fontId="50" fillId="12" borderId="52" xfId="51" applyNumberFormat="1" applyFont="1" applyFill="1" applyBorder="1" applyAlignment="1" applyProtection="1">
      <alignment horizontal="center" vertical="center" wrapText="1"/>
      <protection locked="0"/>
    </xf>
    <xf numFmtId="1" fontId="55" fillId="12" borderId="56" xfId="51" applyNumberFormat="1" applyFont="1" applyFill="1" applyBorder="1" applyAlignment="1" applyProtection="1">
      <alignment horizontal="center" vertical="center" wrapText="1"/>
      <protection locked="0"/>
    </xf>
    <xf numFmtId="1" fontId="50" fillId="13" borderId="57" xfId="51" applyNumberFormat="1" applyFont="1" applyFill="1" applyBorder="1" applyAlignment="1">
      <alignment horizontal="center" vertical="center"/>
    </xf>
    <xf numFmtId="3" fontId="50" fillId="13" borderId="57" xfId="51" applyNumberFormat="1" applyFont="1" applyFill="1" applyBorder="1" applyAlignment="1">
      <alignment horizontal="left" vertical="center" wrapText="1" indent="1"/>
    </xf>
    <xf numFmtId="3" fontId="50" fillId="13" borderId="57" xfId="51" applyNumberFormat="1" applyFont="1" applyFill="1" applyBorder="1" applyAlignment="1">
      <alignment horizontal="center" vertical="center"/>
    </xf>
    <xf numFmtId="3" fontId="50" fillId="8" borderId="57" xfId="51" applyNumberFormat="1" applyFont="1" applyFill="1" applyBorder="1" applyAlignment="1" applyProtection="1">
      <alignment horizontal="left" vertical="center" wrapText="1" indent="1"/>
      <protection locked="0"/>
    </xf>
    <xf numFmtId="3" fontId="50" fillId="9" borderId="57" xfId="51" applyNumberFormat="1" applyFont="1" applyFill="1" applyBorder="1" applyAlignment="1" applyProtection="1">
      <alignment horizontal="left" vertical="center" wrapText="1" indent="1"/>
      <protection locked="0"/>
    </xf>
    <xf numFmtId="9" fontId="50" fillId="9" borderId="58" xfId="2" applyFont="1" applyFill="1" applyBorder="1" applyAlignment="1" applyProtection="1">
      <alignment horizontal="center" vertical="center"/>
      <protection locked="0"/>
    </xf>
    <xf numFmtId="3" fontId="50" fillId="9" borderId="59" xfId="51" applyNumberFormat="1" applyFont="1" applyFill="1" applyBorder="1" applyAlignment="1" applyProtection="1">
      <alignment vertical="center"/>
      <protection locked="0"/>
    </xf>
    <xf numFmtId="3" fontId="50" fillId="9" borderId="57" xfId="51" applyNumberFormat="1" applyFont="1" applyFill="1" applyBorder="1" applyAlignment="1" applyProtection="1">
      <alignment vertical="center"/>
      <protection locked="0"/>
    </xf>
    <xf numFmtId="3" fontId="55" fillId="14" borderId="60" xfId="51" applyNumberFormat="1" applyFont="1" applyFill="1" applyBorder="1" applyAlignment="1">
      <alignment vertical="center"/>
    </xf>
    <xf numFmtId="3" fontId="50" fillId="9" borderId="60" xfId="51" applyNumberFormat="1" applyFont="1" applyFill="1" applyBorder="1" applyAlignment="1" applyProtection="1">
      <alignment horizontal="center" vertical="center"/>
      <protection locked="0"/>
    </xf>
    <xf numFmtId="3" fontId="53" fillId="0" borderId="0" xfId="51" applyNumberFormat="1" applyFont="1" applyAlignment="1" applyProtection="1">
      <alignment vertical="center"/>
      <protection locked="0"/>
    </xf>
    <xf numFmtId="3" fontId="50" fillId="0" borderId="0" xfId="51" applyNumberFormat="1" applyFont="1" applyAlignment="1" applyProtection="1">
      <alignment vertical="center"/>
      <protection locked="0"/>
    </xf>
    <xf numFmtId="0" fontId="54" fillId="0" borderId="0" xfId="51" applyFont="1" applyAlignment="1" applyProtection="1">
      <alignment vertical="center"/>
      <protection locked="0"/>
    </xf>
    <xf numFmtId="3" fontId="50" fillId="13" borderId="61" xfId="51" applyNumberFormat="1" applyFont="1" applyFill="1" applyBorder="1" applyAlignment="1" applyProtection="1">
      <alignment horizontal="right" vertical="center"/>
      <protection locked="0"/>
    </xf>
    <xf numFmtId="3" fontId="50" fillId="13" borderId="57" xfId="51" applyNumberFormat="1" applyFont="1" applyFill="1" applyBorder="1" applyAlignment="1" applyProtection="1">
      <alignment horizontal="right" vertical="center"/>
      <protection locked="0"/>
    </xf>
    <xf numFmtId="3" fontId="50" fillId="13" borderId="58" xfId="51" applyNumberFormat="1" applyFont="1" applyFill="1" applyBorder="1" applyAlignment="1" applyProtection="1">
      <alignment horizontal="right" vertical="center"/>
      <protection locked="0"/>
    </xf>
    <xf numFmtId="3" fontId="50" fillId="14" borderId="62" xfId="51" applyNumberFormat="1" applyFont="1" applyFill="1" applyBorder="1" applyAlignment="1" applyProtection="1">
      <alignment horizontal="right" vertical="center"/>
      <protection locked="0"/>
    </xf>
    <xf numFmtId="0" fontId="50" fillId="0" borderId="0" xfId="51" applyFont="1" applyAlignment="1" applyProtection="1">
      <alignment vertical="center"/>
      <protection locked="0"/>
    </xf>
    <xf numFmtId="3" fontId="50" fillId="8" borderId="63" xfId="51" applyNumberFormat="1" applyFont="1" applyFill="1" applyBorder="1" applyAlignment="1" applyProtection="1">
      <alignment horizontal="left" vertical="center" wrapText="1" indent="1"/>
      <protection locked="0"/>
    </xf>
    <xf numFmtId="3" fontId="50" fillId="9" borderId="63" xfId="51" applyNumberFormat="1" applyFont="1" applyFill="1" applyBorder="1" applyAlignment="1" applyProtection="1">
      <alignment vertical="center"/>
      <protection locked="0"/>
    </xf>
    <xf numFmtId="3" fontId="55" fillId="14" borderId="65" xfId="51" applyNumberFormat="1" applyFont="1" applyFill="1" applyBorder="1" applyAlignment="1">
      <alignment vertical="center"/>
    </xf>
    <xf numFmtId="3" fontId="50" fillId="13" borderId="66" xfId="51" applyNumberFormat="1" applyFont="1" applyFill="1" applyBorder="1" applyAlignment="1" applyProtection="1">
      <alignment horizontal="right" vertical="center"/>
      <protection locked="0"/>
    </xf>
    <xf numFmtId="3" fontId="50" fillId="13" borderId="63" xfId="51" applyNumberFormat="1" applyFont="1" applyFill="1" applyBorder="1" applyAlignment="1" applyProtection="1">
      <alignment horizontal="right" vertical="center"/>
      <protection locked="0"/>
    </xf>
    <xf numFmtId="3" fontId="50" fillId="13" borderId="64" xfId="51" applyNumberFormat="1" applyFont="1" applyFill="1" applyBorder="1" applyAlignment="1" applyProtection="1">
      <alignment horizontal="right" vertical="center"/>
      <protection locked="0"/>
    </xf>
    <xf numFmtId="3" fontId="50" fillId="14" borderId="67" xfId="51" applyNumberFormat="1" applyFont="1" applyFill="1" applyBorder="1" applyAlignment="1" applyProtection="1">
      <alignment horizontal="right" vertical="center"/>
      <protection locked="0"/>
    </xf>
    <xf numFmtId="1" fontId="50" fillId="14" borderId="68" xfId="51" applyNumberFormat="1" applyFont="1" applyFill="1" applyBorder="1" applyAlignment="1">
      <alignment horizontal="center" vertical="center"/>
    </xf>
    <xf numFmtId="3" fontId="50" fillId="14" borderId="20" xfId="51" applyNumberFormat="1" applyFont="1" applyFill="1" applyBorder="1" applyAlignment="1">
      <alignment horizontal="left" vertical="center" indent="1"/>
    </xf>
    <xf numFmtId="3" fontId="50" fillId="14" borderId="20" xfId="51" applyNumberFormat="1" applyFont="1" applyFill="1" applyBorder="1" applyAlignment="1">
      <alignment horizontal="center" vertical="center"/>
    </xf>
    <xf numFmtId="3" fontId="50" fillId="14" borderId="69" xfId="51" applyNumberFormat="1" applyFont="1" applyFill="1" applyBorder="1" applyAlignment="1">
      <alignment horizontal="center" vertical="center"/>
    </xf>
    <xf numFmtId="3" fontId="50" fillId="14" borderId="70" xfId="51" applyNumberFormat="1" applyFont="1" applyFill="1" applyBorder="1" applyAlignment="1">
      <alignment vertical="center"/>
    </xf>
    <xf numFmtId="3" fontId="50" fillId="14" borderId="71" xfId="51" applyNumberFormat="1" applyFont="1" applyFill="1" applyBorder="1" applyAlignment="1">
      <alignment vertical="center"/>
    </xf>
    <xf numFmtId="3" fontId="55" fillId="14" borderId="72" xfId="51" applyNumberFormat="1" applyFont="1" applyFill="1" applyBorder="1" applyAlignment="1">
      <alignment vertical="center"/>
    </xf>
    <xf numFmtId="4" fontId="55" fillId="14" borderId="72" xfId="51" applyNumberFormat="1" applyFont="1" applyFill="1" applyBorder="1" applyAlignment="1">
      <alignment horizontal="center" vertical="center"/>
    </xf>
    <xf numFmtId="3" fontId="50" fillId="14" borderId="73" xfId="51" applyNumberFormat="1" applyFont="1" applyFill="1" applyBorder="1" applyAlignment="1" applyProtection="1">
      <alignment horizontal="right" vertical="center"/>
      <protection locked="0"/>
    </xf>
    <xf numFmtId="3" fontId="50" fillId="14" borderId="71" xfId="51" applyNumberFormat="1" applyFont="1" applyFill="1" applyBorder="1" applyAlignment="1" applyProtection="1">
      <alignment horizontal="right" vertical="center"/>
      <protection locked="0"/>
    </xf>
    <xf numFmtId="3" fontId="50" fillId="14" borderId="68" xfId="51" applyNumberFormat="1" applyFont="1" applyFill="1" applyBorder="1" applyAlignment="1" applyProtection="1">
      <alignment horizontal="right" vertical="center"/>
      <protection locked="0"/>
    </xf>
    <xf numFmtId="3" fontId="55" fillId="14" borderId="19" xfId="51" applyNumberFormat="1" applyFont="1" applyFill="1" applyBorder="1" applyAlignment="1" applyProtection="1">
      <alignment horizontal="right" vertical="center"/>
      <protection locked="0"/>
    </xf>
    <xf numFmtId="0" fontId="53" fillId="0" borderId="0" xfId="51" applyFont="1" applyProtection="1">
      <protection locked="0"/>
    </xf>
    <xf numFmtId="3" fontId="50" fillId="0" borderId="0" xfId="51" applyNumberFormat="1" applyFont="1" applyFill="1" applyAlignment="1">
      <alignment horizontal="center" vertical="center"/>
    </xf>
    <xf numFmtId="0" fontId="50" fillId="0" borderId="0" xfId="51" applyFont="1" applyFill="1"/>
    <xf numFmtId="3" fontId="50" fillId="0" borderId="0" xfId="51" applyNumberFormat="1" applyFont="1" applyFill="1"/>
    <xf numFmtId="3" fontId="50" fillId="0" borderId="0" xfId="51" applyNumberFormat="1" applyFont="1" applyFill="1" applyAlignment="1">
      <alignment horizontal="center"/>
    </xf>
    <xf numFmtId="174" fontId="50" fillId="13" borderId="74" xfId="2" applyNumberFormat="1" applyFont="1" applyFill="1" applyBorder="1" applyAlignment="1" applyProtection="1">
      <alignment horizontal="center" vertical="center"/>
      <protection locked="0"/>
    </xf>
    <xf numFmtId="0" fontId="50" fillId="13" borderId="74" xfId="52" applyNumberFormat="1" applyFont="1" applyFill="1" applyBorder="1" applyAlignment="1">
      <alignment vertical="center"/>
    </xf>
    <xf numFmtId="172" fontId="50" fillId="13" borderId="74" xfId="51" applyNumberFormat="1" applyFont="1" applyFill="1" applyBorder="1"/>
    <xf numFmtId="172" fontId="50" fillId="13" borderId="0" xfId="51" applyNumberFormat="1" applyFont="1" applyFill="1" applyBorder="1" applyAlignment="1">
      <alignment horizontal="center" vertical="center"/>
    </xf>
    <xf numFmtId="1" fontId="50" fillId="13" borderId="0" xfId="52" applyNumberFormat="1" applyFont="1" applyFill="1" applyBorder="1" applyAlignment="1">
      <alignment horizontal="left" vertical="center"/>
    </xf>
    <xf numFmtId="172" fontId="50" fillId="13" borderId="0" xfId="51" applyNumberFormat="1" applyFont="1" applyFill="1" applyBorder="1"/>
    <xf numFmtId="0" fontId="50" fillId="13" borderId="0" xfId="52" applyNumberFormat="1" applyFont="1" applyFill="1" applyBorder="1" applyAlignment="1">
      <alignment horizontal="left" vertical="center"/>
    </xf>
    <xf numFmtId="172" fontId="50" fillId="13" borderId="74" xfId="51" applyNumberFormat="1" applyFont="1" applyFill="1" applyBorder="1" applyAlignment="1">
      <alignment horizontal="center" vertical="center"/>
    </xf>
    <xf numFmtId="0" fontId="50" fillId="13" borderId="74" xfId="52" applyNumberFormat="1" applyFont="1" applyFill="1" applyBorder="1" applyAlignment="1">
      <alignment horizontal="left" vertical="center"/>
    </xf>
    <xf numFmtId="172" fontId="50" fillId="13" borderId="75" xfId="51" applyNumberFormat="1" applyFont="1" applyFill="1" applyBorder="1" applyAlignment="1">
      <alignment horizontal="center" vertical="center"/>
    </xf>
    <xf numFmtId="0" fontId="50" fillId="13" borderId="75" xfId="52" applyNumberFormat="1" applyFont="1" applyFill="1" applyBorder="1" applyAlignment="1">
      <alignment vertical="center"/>
    </xf>
    <xf numFmtId="172" fontId="50" fillId="13" borderId="75" xfId="51" applyNumberFormat="1" applyFont="1" applyFill="1" applyBorder="1"/>
    <xf numFmtId="174" fontId="50" fillId="13" borderId="74" xfId="53" applyNumberFormat="1" applyFont="1" applyFill="1" applyBorder="1" applyAlignment="1">
      <alignment horizontal="center" vertical="center"/>
    </xf>
    <xf numFmtId="174" fontId="50" fillId="13" borderId="74" xfId="53" applyNumberFormat="1" applyFont="1" applyFill="1" applyBorder="1"/>
    <xf numFmtId="174" fontId="50" fillId="13" borderId="0" xfId="53" applyNumberFormat="1" applyFont="1" applyFill="1" applyBorder="1" applyAlignment="1">
      <alignment horizontal="center" vertical="center"/>
    </xf>
    <xf numFmtId="174" fontId="50" fillId="13" borderId="0" xfId="53" applyNumberFormat="1" applyFont="1" applyFill="1" applyBorder="1"/>
    <xf numFmtId="3" fontId="50" fillId="13" borderId="75" xfId="51" applyNumberFormat="1" applyFont="1" applyFill="1" applyBorder="1" applyAlignment="1">
      <alignment horizontal="center" vertical="center"/>
    </xf>
    <xf numFmtId="3" fontId="50" fillId="13" borderId="75" xfId="51" applyNumberFormat="1" applyFont="1" applyFill="1" applyBorder="1"/>
    <xf numFmtId="3" fontId="50" fillId="0" borderId="0" xfId="51" applyNumberFormat="1" applyFont="1" applyFill="1" applyProtection="1">
      <protection locked="0"/>
    </xf>
    <xf numFmtId="0" fontId="50" fillId="0" borderId="0" xfId="51" applyFont="1" applyAlignment="1" applyProtection="1">
      <alignment horizontal="center" vertical="center"/>
      <protection locked="0"/>
    </xf>
    <xf numFmtId="3" fontId="50" fillId="0" borderId="0" xfId="51" applyNumberFormat="1" applyFont="1"/>
    <xf numFmtId="3" fontId="53" fillId="0" borderId="0" xfId="51" applyNumberFormat="1" applyFont="1"/>
    <xf numFmtId="3" fontId="50" fillId="0" borderId="0" xfId="51" applyNumberFormat="1" applyFont="1" applyAlignment="1">
      <alignment horizontal="center" vertical="center"/>
    </xf>
    <xf numFmtId="9" fontId="0" fillId="0" borderId="0" xfId="2" applyFont="1"/>
    <xf numFmtId="0" fontId="0" fillId="0" borderId="0" xfId="0" applyAlignment="1" applyProtection="1">
      <alignment horizontal="center" vertical="center"/>
    </xf>
    <xf numFmtId="0" fontId="0" fillId="0" borderId="0" xfId="0" applyAlignment="1" applyProtection="1">
      <alignment vertical="center"/>
    </xf>
    <xf numFmtId="9" fontId="58" fillId="0" borderId="0" xfId="2" applyFont="1" applyAlignment="1" applyProtection="1">
      <alignment horizontal="right" vertical="center"/>
    </xf>
    <xf numFmtId="0" fontId="0" fillId="0" borderId="0" xfId="0" applyFill="1" applyBorder="1" applyAlignment="1" applyProtection="1">
      <alignment vertical="center"/>
    </xf>
    <xf numFmtId="0" fontId="0" fillId="0" borderId="0" xfId="0" applyFont="1" applyAlignment="1" applyProtection="1">
      <alignment vertical="center"/>
    </xf>
    <xf numFmtId="0" fontId="34" fillId="0" borderId="0" xfId="0" applyFont="1" applyAlignment="1" applyProtection="1">
      <alignment horizontal="center"/>
    </xf>
    <xf numFmtId="0" fontId="34" fillId="0" borderId="0" xfId="0" applyFont="1" applyProtection="1"/>
    <xf numFmtId="0" fontId="59" fillId="0" borderId="0" xfId="0" applyFont="1" applyAlignment="1" applyProtection="1">
      <alignment horizontal="center" vertical="center"/>
    </xf>
    <xf numFmtId="0" fontId="59" fillId="0" borderId="0" xfId="0" applyFont="1" applyAlignment="1" applyProtection="1">
      <alignment vertical="center"/>
    </xf>
    <xf numFmtId="0" fontId="60" fillId="0" borderId="0" xfId="0" applyFont="1" applyAlignment="1" applyProtection="1">
      <alignment horizontal="center" vertical="center"/>
    </xf>
    <xf numFmtId="4" fontId="59" fillId="0" borderId="0" xfId="0" applyNumberFormat="1" applyFont="1" applyAlignment="1" applyProtection="1">
      <alignment vertical="center"/>
    </xf>
    <xf numFmtId="4" fontId="59" fillId="0" borderId="0" xfId="0" applyNumberFormat="1" applyFont="1" applyFill="1" applyBorder="1" applyAlignment="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vertical="center"/>
    </xf>
    <xf numFmtId="0" fontId="25" fillId="0" borderId="0" xfId="42" applyFont="1" applyFill="1" applyBorder="1" applyAlignment="1" applyProtection="1">
      <alignment horizontal="left" vertical="center"/>
    </xf>
    <xf numFmtId="0" fontId="62" fillId="0" borderId="0" xfId="0" applyFont="1" applyAlignment="1" applyProtection="1">
      <alignment vertical="center"/>
    </xf>
    <xf numFmtId="0" fontId="61" fillId="0" borderId="22" xfId="9" applyNumberFormat="1" applyFont="1" applyFill="1" applyBorder="1" applyAlignment="1" applyProtection="1">
      <alignment horizontal="right" vertical="center"/>
    </xf>
    <xf numFmtId="0" fontId="61" fillId="0" borderId="79" xfId="9" applyNumberFormat="1" applyFont="1" applyFill="1" applyBorder="1" applyAlignment="1" applyProtection="1">
      <alignment vertical="center"/>
    </xf>
    <xf numFmtId="0" fontId="61" fillId="0" borderId="81" xfId="9" applyNumberFormat="1" applyFont="1" applyFill="1" applyBorder="1" applyAlignment="1" applyProtection="1">
      <alignment horizontal="center" vertical="center"/>
    </xf>
    <xf numFmtId="0" fontId="61" fillId="0" borderId="0" xfId="9" applyNumberFormat="1" applyFont="1" applyFill="1" applyBorder="1" applyAlignment="1" applyProtection="1">
      <alignment horizontal="center" vertical="center"/>
    </xf>
    <xf numFmtId="0" fontId="61" fillId="0" borderId="82" xfId="9" applyNumberFormat="1" applyFont="1" applyFill="1" applyBorder="1" applyAlignment="1" applyProtection="1">
      <alignment horizontal="center" vertical="center"/>
    </xf>
    <xf numFmtId="0" fontId="61" fillId="0" borderId="83" xfId="9" applyNumberFormat="1" applyFont="1" applyFill="1" applyBorder="1" applyAlignment="1" applyProtection="1">
      <alignment horizontal="center" vertical="center"/>
    </xf>
    <xf numFmtId="0" fontId="0" fillId="0" borderId="84" xfId="0" applyFont="1" applyBorder="1" applyAlignment="1" applyProtection="1">
      <alignment vertical="center"/>
    </xf>
    <xf numFmtId="0" fontId="30" fillId="8" borderId="0" xfId="0" applyFont="1" applyFill="1" applyAlignment="1" applyProtection="1">
      <alignment vertical="center"/>
      <protection locked="0"/>
    </xf>
    <xf numFmtId="0" fontId="29" fillId="0" borderId="22" xfId="9" applyNumberFormat="1" applyFont="1" applyFill="1" applyBorder="1" applyAlignment="1" applyProtection="1">
      <alignment horizontal="right" vertical="center"/>
    </xf>
    <xf numFmtId="0" fontId="29" fillId="0" borderId="79" xfId="9" applyNumberFormat="1" applyFont="1" applyFill="1" applyBorder="1" applyAlignment="1" applyProtection="1">
      <alignment horizontal="right" vertical="center"/>
    </xf>
    <xf numFmtId="0" fontId="29" fillId="0" borderId="22" xfId="9" applyNumberFormat="1" applyFont="1" applyFill="1" applyBorder="1" applyAlignment="1" applyProtection="1">
      <alignment horizontal="center" vertical="center"/>
    </xf>
    <xf numFmtId="0" fontId="29" fillId="0" borderId="80" xfId="9" applyNumberFormat="1" applyFont="1" applyFill="1" applyBorder="1" applyAlignment="1" applyProtection="1">
      <alignment horizontal="center" vertical="center"/>
    </xf>
    <xf numFmtId="0" fontId="29" fillId="0" borderId="81" xfId="9" applyNumberFormat="1" applyFont="1" applyFill="1" applyBorder="1" applyAlignment="1" applyProtection="1">
      <alignment horizontal="center" vertical="center"/>
    </xf>
    <xf numFmtId="0" fontId="29" fillId="0" borderId="0" xfId="9" applyNumberFormat="1" applyFont="1" applyFill="1" applyBorder="1" applyAlignment="1" applyProtection="1">
      <alignment horizontal="center" vertical="center"/>
    </xf>
    <xf numFmtId="0" fontId="29" fillId="0" borderId="85" xfId="9" applyNumberFormat="1" applyFont="1" applyFill="1" applyBorder="1" applyAlignment="1" applyProtection="1">
      <alignment horizontal="center" vertical="center"/>
    </xf>
    <xf numFmtId="0" fontId="0" fillId="0" borderId="80" xfId="0" applyFont="1" applyBorder="1" applyAlignment="1" applyProtection="1">
      <alignment vertical="center"/>
    </xf>
    <xf numFmtId="0" fontId="29" fillId="0" borderId="1" xfId="6" applyNumberFormat="1" applyFont="1" applyFill="1" applyBorder="1" applyAlignment="1" applyProtection="1">
      <alignment vertical="center"/>
    </xf>
    <xf numFmtId="0" fontId="29" fillId="0" borderId="86" xfId="7" applyFont="1" applyFill="1" applyBorder="1" applyAlignment="1" applyProtection="1">
      <alignment horizontal="right" vertical="center"/>
    </xf>
    <xf numFmtId="9" fontId="58" fillId="0" borderId="87" xfId="2" applyFont="1" applyFill="1" applyBorder="1" applyAlignment="1" applyProtection="1">
      <alignment horizontal="right" vertical="center"/>
    </xf>
    <xf numFmtId="0" fontId="29" fillId="0" borderId="88" xfId="7" applyFont="1" applyFill="1" applyBorder="1" applyAlignment="1" applyProtection="1">
      <alignment horizontal="right" vertical="center"/>
    </xf>
    <xf numFmtId="9" fontId="58" fillId="0" borderId="89" xfId="2" applyFont="1" applyFill="1" applyBorder="1" applyAlignment="1" applyProtection="1">
      <alignment horizontal="right" vertical="center"/>
    </xf>
    <xf numFmtId="0" fontId="29" fillId="0" borderId="90" xfId="7" applyFont="1" applyFill="1" applyBorder="1" applyAlignment="1" applyProtection="1">
      <alignment horizontal="center" vertical="center"/>
    </xf>
    <xf numFmtId="9" fontId="58" fillId="0" borderId="90" xfId="2" applyFont="1" applyFill="1" applyBorder="1" applyAlignment="1" applyProtection="1">
      <alignment horizontal="right" vertical="center"/>
    </xf>
    <xf numFmtId="0" fontId="34" fillId="0" borderId="0" xfId="0" applyFont="1" applyBorder="1" applyAlignment="1" applyProtection="1">
      <alignment horizontal="center"/>
    </xf>
    <xf numFmtId="0" fontId="29" fillId="0" borderId="0" xfId="0" applyFont="1" applyAlignment="1" applyProtection="1">
      <alignment horizontal="center" vertical="center"/>
    </xf>
    <xf numFmtId="0" fontId="29" fillId="0" borderId="6" xfId="47" applyNumberFormat="1" applyFont="1" applyFill="1" applyAlignment="1" applyProtection="1">
      <alignment vertical="center"/>
    </xf>
    <xf numFmtId="0" fontId="29" fillId="0" borderId="6" xfId="47" applyNumberFormat="1" applyFont="1" applyFill="1" applyBorder="1" applyAlignment="1" applyProtection="1">
      <alignment vertical="center"/>
    </xf>
    <xf numFmtId="165" fontId="29" fillId="0" borderId="91" xfId="24" applyNumberFormat="1" applyFont="1" applyFill="1" applyBorder="1" applyAlignment="1" applyProtection="1">
      <alignment horizontal="right" vertical="center"/>
    </xf>
    <xf numFmtId="9" fontId="58" fillId="0" borderId="92" xfId="2" applyFont="1" applyFill="1" applyBorder="1" applyAlignment="1" applyProtection="1">
      <alignment horizontal="right" vertical="center"/>
    </xf>
    <xf numFmtId="166" fontId="29" fillId="15" borderId="93" xfId="24" applyNumberFormat="1" applyFont="1" applyFill="1" applyBorder="1" applyAlignment="1" applyProtection="1">
      <alignment horizontal="right" vertical="center"/>
    </xf>
    <xf numFmtId="0" fontId="61" fillId="0" borderId="0" xfId="9" applyNumberFormat="1" applyFont="1" applyFill="1" applyBorder="1" applyAlignment="1" applyProtection="1">
      <alignment horizontal="left" vertical="center"/>
    </xf>
    <xf numFmtId="9" fontId="28" fillId="0" borderId="0" xfId="54" applyFont="1" applyFill="1" applyBorder="1" applyAlignment="1" applyProtection="1">
      <alignment horizontal="center"/>
    </xf>
    <xf numFmtId="165" fontId="29" fillId="0" borderId="94" xfId="24" applyNumberFormat="1" applyFont="1" applyFill="1" applyBorder="1" applyAlignment="1" applyProtection="1">
      <alignment horizontal="right" vertical="center"/>
    </xf>
    <xf numFmtId="9" fontId="58" fillId="0" borderId="95" xfId="2" applyFont="1" applyFill="1" applyBorder="1" applyAlignment="1" applyProtection="1">
      <alignment horizontal="right" vertical="center"/>
    </xf>
    <xf numFmtId="166" fontId="29" fillId="15" borderId="6" xfId="24" applyNumberFormat="1" applyFont="1" applyFill="1" applyBorder="1" applyAlignment="1" applyProtection="1">
      <alignment horizontal="right" vertical="center"/>
    </xf>
    <xf numFmtId="3" fontId="29" fillId="10" borderId="96" xfId="47" applyNumberFormat="1" applyFont="1" applyFill="1" applyBorder="1" applyAlignment="1" applyProtection="1">
      <alignment vertical="center"/>
    </xf>
    <xf numFmtId="3" fontId="29" fillId="10" borderId="97" xfId="47" applyNumberFormat="1" applyFont="1" applyFill="1" applyBorder="1" applyAlignment="1" applyProtection="1">
      <alignment vertical="center"/>
    </xf>
    <xf numFmtId="3" fontId="29" fillId="10" borderId="98" xfId="47" applyNumberFormat="1" applyFont="1" applyFill="1" applyBorder="1" applyAlignment="1" applyProtection="1">
      <alignment vertical="center"/>
    </xf>
    <xf numFmtId="3" fontId="29" fillId="10" borderId="99" xfId="47" applyNumberFormat="1" applyFont="1" applyFill="1" applyBorder="1" applyAlignment="1" applyProtection="1">
      <alignment vertical="center"/>
    </xf>
    <xf numFmtId="0" fontId="61" fillId="0" borderId="10" xfId="0" applyNumberFormat="1" applyFont="1" applyBorder="1" applyAlignment="1" applyProtection="1">
      <alignment vertical="center"/>
    </xf>
    <xf numFmtId="165" fontId="61" fillId="0" borderId="100" xfId="0" applyNumberFormat="1" applyFont="1" applyBorder="1" applyAlignment="1" applyProtection="1">
      <alignment horizontal="right" vertical="center"/>
    </xf>
    <xf numFmtId="9" fontId="58" fillId="0" borderId="101" xfId="2" applyFont="1" applyBorder="1" applyAlignment="1" applyProtection="1">
      <alignment horizontal="right" vertical="center"/>
    </xf>
    <xf numFmtId="3" fontId="61" fillId="0" borderId="102" xfId="0" applyNumberFormat="1" applyFont="1" applyBorder="1" applyAlignment="1" applyProtection="1">
      <alignment horizontal="right" vertical="center"/>
    </xf>
    <xf numFmtId="166" fontId="61" fillId="0" borderId="10" xfId="0" applyNumberFormat="1" applyFont="1" applyFill="1" applyBorder="1" applyAlignment="1" applyProtection="1">
      <alignment horizontal="right" vertical="center"/>
    </xf>
    <xf numFmtId="0" fontId="46" fillId="0" borderId="0" xfId="0" applyFont="1" applyAlignment="1" applyProtection="1">
      <alignment horizontal="center"/>
    </xf>
    <xf numFmtId="0" fontId="46" fillId="0" borderId="0" xfId="0" applyFont="1" applyBorder="1" applyProtection="1"/>
    <xf numFmtId="0" fontId="46" fillId="0" borderId="0" xfId="0" applyFont="1" applyProtection="1"/>
    <xf numFmtId="165" fontId="29" fillId="9" borderId="6" xfId="24" applyNumberFormat="1" applyFont="1" applyFill="1" applyBorder="1" applyAlignment="1" applyProtection="1">
      <alignment horizontal="right" vertical="center"/>
      <protection locked="0"/>
    </xf>
    <xf numFmtId="0" fontId="34" fillId="0" borderId="0" xfId="0" applyFont="1" applyBorder="1" applyProtection="1"/>
    <xf numFmtId="165" fontId="61" fillId="0" borderId="10" xfId="0" applyNumberFormat="1" applyFont="1" applyFill="1" applyBorder="1" applyAlignment="1" applyProtection="1">
      <alignment horizontal="right" vertical="center"/>
    </xf>
    <xf numFmtId="165" fontId="29" fillId="0" borderId="6" xfId="24" applyNumberFormat="1" applyFont="1" applyFill="1" applyBorder="1" applyAlignment="1" applyProtection="1">
      <alignment horizontal="right" vertical="center"/>
    </xf>
    <xf numFmtId="165" fontId="61" fillId="15" borderId="10" xfId="0" applyNumberFormat="1" applyFont="1" applyFill="1" applyBorder="1" applyAlignment="1" applyProtection="1">
      <alignment horizontal="right" vertical="center"/>
    </xf>
    <xf numFmtId="165" fontId="61" fillId="9" borderId="10" xfId="0" applyNumberFormat="1" applyFont="1" applyFill="1" applyBorder="1" applyAlignment="1" applyProtection="1">
      <alignment horizontal="right" vertical="center"/>
      <protection locked="0"/>
    </xf>
    <xf numFmtId="165" fontId="61" fillId="0" borderId="103" xfId="0" applyNumberFormat="1" applyFont="1" applyBorder="1" applyAlignment="1" applyProtection="1">
      <alignment horizontal="right" vertical="center"/>
    </xf>
    <xf numFmtId="3" fontId="61" fillId="0" borderId="105" xfId="0" applyNumberFormat="1" applyFont="1" applyFill="1" applyBorder="1" applyAlignment="1" applyProtection="1">
      <alignment vertical="center"/>
    </xf>
    <xf numFmtId="9" fontId="58" fillId="0" borderId="106" xfId="2" applyFont="1" applyBorder="1" applyAlignment="1" applyProtection="1">
      <alignment horizontal="right" vertical="center"/>
    </xf>
    <xf numFmtId="166" fontId="61" fillId="15" borderId="107" xfId="0" applyNumberFormat="1" applyFont="1" applyFill="1" applyBorder="1" applyAlignment="1" applyProtection="1">
      <alignment horizontal="right" vertical="center"/>
    </xf>
    <xf numFmtId="166" fontId="61" fillId="15" borderId="108" xfId="0" applyNumberFormat="1" applyFont="1" applyFill="1" applyBorder="1" applyAlignment="1" applyProtection="1">
      <alignment horizontal="right" vertical="center"/>
    </xf>
    <xf numFmtId="0" fontId="64" fillId="0" borderId="0" xfId="0" applyFont="1" applyAlignment="1" applyProtection="1">
      <alignment horizontal="center"/>
    </xf>
    <xf numFmtId="0" fontId="0" fillId="0" borderId="0" xfId="0" applyFont="1" applyAlignment="1" applyProtection="1">
      <alignment horizontal="center"/>
    </xf>
    <xf numFmtId="165" fontId="61" fillId="0" borderId="110" xfId="0" applyNumberFormat="1" applyFont="1" applyBorder="1" applyAlignment="1" applyProtection="1">
      <alignment horizontal="right" vertical="center"/>
    </xf>
    <xf numFmtId="165" fontId="61" fillId="0" borderId="111" xfId="0" applyNumberFormat="1" applyFont="1" applyBorder="1" applyAlignment="1" applyProtection="1">
      <alignment horizontal="right" vertical="center"/>
    </xf>
    <xf numFmtId="3" fontId="61" fillId="0" borderId="10" xfId="0" applyNumberFormat="1" applyFont="1" applyBorder="1" applyAlignment="1" applyProtection="1">
      <alignment vertical="center"/>
    </xf>
    <xf numFmtId="3" fontId="29" fillId="9" borderId="112" xfId="47" applyNumberFormat="1" applyFont="1" applyFill="1" applyBorder="1" applyAlignment="1" applyProtection="1">
      <alignment vertical="center"/>
      <protection locked="0"/>
    </xf>
    <xf numFmtId="3" fontId="29" fillId="0" borderId="112" xfId="47" applyNumberFormat="1" applyFont="1" applyFill="1" applyBorder="1" applyAlignment="1" applyProtection="1">
      <alignment vertical="center"/>
    </xf>
    <xf numFmtId="3" fontId="61" fillId="0" borderId="113" xfId="0" applyNumberFormat="1" applyFont="1" applyBorder="1" applyAlignment="1" applyProtection="1">
      <alignment vertical="center"/>
    </xf>
    <xf numFmtId="0" fontId="0" fillId="0" borderId="0" xfId="0" applyFont="1" applyProtection="1"/>
    <xf numFmtId="0" fontId="65" fillId="0" borderId="0" xfId="0" applyFont="1" applyAlignment="1" applyProtection="1">
      <alignment horizontal="center"/>
    </xf>
    <xf numFmtId="0" fontId="65" fillId="0" borderId="0" xfId="0" applyFont="1" applyProtection="1"/>
    <xf numFmtId="0" fontId="29" fillId="0" borderId="0" xfId="47" applyNumberFormat="1" applyFont="1" applyFill="1" applyBorder="1" applyAlignment="1" applyProtection="1">
      <alignment vertical="center"/>
    </xf>
    <xf numFmtId="165" fontId="29" fillId="0" borderId="114" xfId="24" applyNumberFormat="1" applyFont="1" applyFill="1" applyBorder="1" applyAlignment="1" applyProtection="1">
      <alignment horizontal="right" vertical="center"/>
    </xf>
    <xf numFmtId="9" fontId="58" fillId="0" borderId="115" xfId="2" applyFont="1" applyFill="1" applyBorder="1" applyAlignment="1" applyProtection="1">
      <alignment horizontal="right" vertical="center"/>
    </xf>
    <xf numFmtId="165" fontId="29" fillId="9" borderId="0" xfId="24" applyNumberFormat="1" applyFont="1" applyFill="1" applyBorder="1" applyAlignment="1" applyProtection="1">
      <alignment horizontal="right" vertical="center"/>
      <protection locked="0"/>
    </xf>
    <xf numFmtId="0" fontId="66" fillId="0" borderId="0" xfId="0" applyFont="1" applyAlignment="1" applyProtection="1">
      <alignment horizontal="center"/>
    </xf>
    <xf numFmtId="0" fontId="66" fillId="0" borderId="0" xfId="0" applyFont="1" applyProtection="1"/>
    <xf numFmtId="0" fontId="29" fillId="0" borderId="0" xfId="0" applyFont="1" applyAlignment="1" applyProtection="1"/>
    <xf numFmtId="4" fontId="29" fillId="0" borderId="114" xfId="0" applyNumberFormat="1" applyFont="1" applyBorder="1" applyAlignment="1" applyProtection="1"/>
    <xf numFmtId="4" fontId="58" fillId="0" borderId="115" xfId="2" applyNumberFormat="1" applyFont="1" applyBorder="1" applyAlignment="1" applyProtection="1">
      <alignment horizontal="right"/>
    </xf>
    <xf numFmtId="4" fontId="29" fillId="0" borderId="0" xfId="0" applyNumberFormat="1" applyFont="1" applyFill="1" applyBorder="1" applyAlignment="1" applyProtection="1"/>
    <xf numFmtId="4" fontId="29" fillId="0" borderId="81" xfId="0" applyNumberFormat="1" applyFont="1" applyBorder="1" applyAlignment="1" applyProtection="1"/>
    <xf numFmtId="4" fontId="29" fillId="0" borderId="85" xfId="0" applyNumberFormat="1" applyFont="1" applyBorder="1" applyAlignment="1" applyProtection="1"/>
    <xf numFmtId="0" fontId="0" fillId="0" borderId="0" xfId="0" applyFont="1" applyAlignment="1" applyProtection="1"/>
    <xf numFmtId="0" fontId="0" fillId="0" borderId="0" xfId="0" applyAlignment="1" applyProtection="1"/>
    <xf numFmtId="0" fontId="34" fillId="0" borderId="0" xfId="0" applyFont="1" applyAlignment="1" applyProtection="1"/>
    <xf numFmtId="0" fontId="61" fillId="0" borderId="10" xfId="49" applyNumberFormat="1" applyFont="1" applyFill="1" applyBorder="1" applyAlignment="1" applyProtection="1">
      <alignment vertical="center"/>
    </xf>
    <xf numFmtId="165" fontId="61" fillId="0" borderId="100" xfId="27" applyNumberFormat="1" applyFont="1" applyFill="1" applyBorder="1" applyAlignment="1" applyProtection="1">
      <alignment horizontal="right" vertical="center"/>
    </xf>
    <xf numFmtId="9" fontId="58" fillId="0" borderId="101" xfId="2" applyFont="1" applyFill="1" applyBorder="1" applyAlignment="1" applyProtection="1">
      <alignment horizontal="right" vertical="center"/>
    </xf>
    <xf numFmtId="165" fontId="61" fillId="0" borderId="10" xfId="27" applyNumberFormat="1" applyFont="1" applyFill="1" applyBorder="1" applyAlignment="1" applyProtection="1">
      <alignment horizontal="right" vertical="center"/>
    </xf>
    <xf numFmtId="0" fontId="29" fillId="0" borderId="0" xfId="0" applyFont="1" applyAlignment="1" applyProtection="1">
      <alignment vertical="center"/>
    </xf>
    <xf numFmtId="0" fontId="29" fillId="0" borderId="114" xfId="0" applyFont="1" applyBorder="1" applyAlignment="1" applyProtection="1">
      <alignment vertical="center"/>
    </xf>
    <xf numFmtId="9" fontId="58" fillId="0" borderId="115" xfId="2" applyFont="1" applyBorder="1" applyAlignment="1" applyProtection="1">
      <alignment horizontal="right" vertical="center"/>
    </xf>
    <xf numFmtId="165" fontId="29" fillId="0" borderId="114" xfId="0" applyNumberFormat="1" applyFont="1" applyBorder="1" applyAlignment="1" applyProtection="1">
      <alignment vertical="center"/>
    </xf>
    <xf numFmtId="0" fontId="29" fillId="0" borderId="0" xfId="0" applyFont="1" applyFill="1" applyBorder="1" applyAlignment="1" applyProtection="1">
      <alignment vertical="center"/>
    </xf>
    <xf numFmtId="0" fontId="29" fillId="0" borderId="22" xfId="0" applyFont="1" applyBorder="1" applyAlignment="1" applyProtection="1">
      <alignment vertical="center"/>
    </xf>
    <xf numFmtId="0" fontId="29" fillId="0" borderId="81" xfId="0" applyFont="1" applyBorder="1" applyAlignment="1" applyProtection="1">
      <alignment vertical="center"/>
    </xf>
    <xf numFmtId="0" fontId="29" fillId="0" borderId="82" xfId="0" applyFont="1" applyBorder="1" applyAlignment="1" applyProtection="1">
      <alignment vertical="center"/>
    </xf>
    <xf numFmtId="0" fontId="29" fillId="0" borderId="116" xfId="0" applyFont="1" applyBorder="1" applyAlignment="1" applyProtection="1">
      <alignment vertical="center"/>
    </xf>
    <xf numFmtId="0" fontId="28" fillId="0" borderId="0" xfId="0" applyFont="1" applyAlignment="1" applyProtection="1">
      <alignment horizontal="left"/>
    </xf>
    <xf numFmtId="0" fontId="61" fillId="0" borderId="10" xfId="49" applyFont="1" applyFill="1" applyAlignment="1" applyProtection="1">
      <alignment vertical="center"/>
    </xf>
    <xf numFmtId="3" fontId="61" fillId="0" borderId="103" xfId="49" applyNumberFormat="1" applyFont="1" applyFill="1" applyBorder="1" applyAlignment="1" applyProtection="1">
      <alignment vertical="center"/>
    </xf>
    <xf numFmtId="3" fontId="61" fillId="0" borderId="113" xfId="49" applyNumberFormat="1" applyFont="1" applyFill="1" applyBorder="1" applyAlignment="1" applyProtection="1">
      <alignment vertical="center"/>
    </xf>
    <xf numFmtId="0" fontId="0" fillId="0" borderId="0" xfId="0" applyFont="1" applyFill="1" applyAlignment="1" applyProtection="1">
      <alignment horizontal="center"/>
    </xf>
    <xf numFmtId="3" fontId="29" fillId="0" borderId="97" xfId="47" applyNumberFormat="1" applyFont="1" applyFill="1" applyBorder="1" applyAlignment="1" applyProtection="1">
      <alignment vertical="center"/>
    </xf>
    <xf numFmtId="3" fontId="29" fillId="0" borderId="98" xfId="47" applyNumberFormat="1" applyFont="1" applyFill="1" applyBorder="1" applyAlignment="1" applyProtection="1">
      <alignment vertical="center"/>
    </xf>
    <xf numFmtId="3" fontId="29" fillId="0" borderId="99" xfId="47" applyNumberFormat="1" applyFont="1" applyFill="1" applyBorder="1" applyAlignment="1" applyProtection="1">
      <alignment vertical="center"/>
    </xf>
    <xf numFmtId="165" fontId="29" fillId="0" borderId="0" xfId="24" applyNumberFormat="1" applyFont="1" applyFill="1" applyBorder="1" applyAlignment="1" applyProtection="1">
      <alignment horizontal="right" vertical="center"/>
    </xf>
    <xf numFmtId="3" fontId="29" fillId="0" borderId="81" xfId="47" applyNumberFormat="1" applyFont="1" applyFill="1" applyBorder="1" applyAlignment="1" applyProtection="1">
      <alignment vertical="center"/>
    </xf>
    <xf numFmtId="3" fontId="29" fillId="0" borderId="82" xfId="47" applyNumberFormat="1" applyFont="1" applyFill="1" applyBorder="1" applyAlignment="1" applyProtection="1">
      <alignment vertical="center"/>
    </xf>
    <xf numFmtId="3" fontId="29" fillId="0" borderId="116" xfId="47" applyNumberFormat="1" applyFont="1" applyFill="1" applyBorder="1" applyAlignment="1" applyProtection="1">
      <alignment vertical="center"/>
    </xf>
    <xf numFmtId="0" fontId="61" fillId="0" borderId="118" xfId="49" applyNumberFormat="1" applyFont="1" applyFill="1" applyBorder="1" applyAlignment="1" applyProtection="1">
      <alignment vertical="center"/>
    </xf>
    <xf numFmtId="165" fontId="61" fillId="0" borderId="119" xfId="27" applyNumberFormat="1" applyFont="1" applyFill="1" applyBorder="1" applyAlignment="1" applyProtection="1">
      <alignment horizontal="right" vertical="center"/>
    </xf>
    <xf numFmtId="9" fontId="58" fillId="0" borderId="120" xfId="2" applyFont="1" applyFill="1" applyBorder="1" applyAlignment="1" applyProtection="1">
      <alignment horizontal="right" vertical="center"/>
    </xf>
    <xf numFmtId="165" fontId="61" fillId="0" borderId="118" xfId="27" applyNumberFormat="1" applyFont="1" applyFill="1" applyBorder="1" applyAlignment="1" applyProtection="1">
      <alignment horizontal="right" vertical="center"/>
    </xf>
    <xf numFmtId="3" fontId="61" fillId="0" borderId="121" xfId="49" applyNumberFormat="1" applyFont="1" applyFill="1" applyBorder="1" applyAlignment="1" applyProtection="1">
      <alignment vertical="center"/>
    </xf>
    <xf numFmtId="3" fontId="61" fillId="0" borderId="122" xfId="49" applyNumberFormat="1" applyFont="1" applyFill="1" applyBorder="1" applyAlignment="1" applyProtection="1">
      <alignment vertical="center"/>
    </xf>
    <xf numFmtId="3" fontId="61" fillId="0" borderId="0" xfId="49" applyNumberFormat="1" applyFont="1" applyFill="1" applyBorder="1" applyAlignment="1" applyProtection="1">
      <alignment vertical="center"/>
    </xf>
    <xf numFmtId="0" fontId="0" fillId="0" borderId="123" xfId="0" applyFont="1" applyBorder="1" applyAlignment="1" applyProtection="1">
      <alignment vertical="center"/>
    </xf>
    <xf numFmtId="3" fontId="29" fillId="0" borderId="80" xfId="47" applyNumberFormat="1" applyFont="1" applyFill="1" applyBorder="1" applyAlignment="1" applyProtection="1">
      <alignment vertical="center"/>
    </xf>
    <xf numFmtId="3" fontId="29" fillId="0" borderId="0" xfId="47" applyNumberFormat="1" applyFont="1" applyFill="1" applyBorder="1" applyAlignment="1" applyProtection="1">
      <alignment vertical="center"/>
    </xf>
    <xf numFmtId="0" fontId="0" fillId="0" borderId="124" xfId="0" applyFont="1" applyBorder="1" applyAlignment="1" applyProtection="1">
      <alignment vertical="center"/>
    </xf>
    <xf numFmtId="3" fontId="29" fillId="0" borderId="109" xfId="47" applyNumberFormat="1" applyFont="1" applyFill="1" applyBorder="1" applyAlignment="1" applyProtection="1">
      <alignment vertical="center"/>
    </xf>
    <xf numFmtId="3" fontId="29" fillId="0" borderId="125" xfId="47" applyNumberFormat="1" applyFont="1" applyFill="1" applyBorder="1" applyAlignment="1" applyProtection="1">
      <alignment vertical="center"/>
    </xf>
    <xf numFmtId="3" fontId="29" fillId="0" borderId="126" xfId="47" applyNumberFormat="1" applyFont="1" applyFill="1" applyBorder="1" applyAlignment="1" applyProtection="1">
      <alignment vertical="center"/>
    </xf>
    <xf numFmtId="3" fontId="29" fillId="0" borderId="127" xfId="47" applyNumberFormat="1" applyFont="1" applyFill="1" applyBorder="1" applyAlignment="1" applyProtection="1">
      <alignment vertical="center"/>
    </xf>
    <xf numFmtId="3" fontId="29" fillId="0" borderId="128" xfId="47" applyNumberFormat="1" applyFont="1" applyFill="1" applyBorder="1" applyAlignment="1" applyProtection="1">
      <alignment vertical="center"/>
    </xf>
    <xf numFmtId="0" fontId="24" fillId="7" borderId="10" xfId="0" applyNumberFormat="1" applyFont="1" applyFill="1" applyBorder="1" applyAlignment="1" applyProtection="1">
      <alignment vertical="center"/>
    </xf>
    <xf numFmtId="166" fontId="24" fillId="7" borderId="100" xfId="0" applyNumberFormat="1" applyFont="1" applyFill="1" applyBorder="1" applyAlignment="1" applyProtection="1">
      <alignment horizontal="right" vertical="center"/>
    </xf>
    <xf numFmtId="9" fontId="58" fillId="7" borderId="101" xfId="2" applyFont="1" applyFill="1" applyBorder="1" applyAlignment="1" applyProtection="1">
      <alignment horizontal="right" vertical="center"/>
    </xf>
    <xf numFmtId="166" fontId="24" fillId="7" borderId="10" xfId="0" applyNumberFormat="1" applyFont="1" applyFill="1" applyBorder="1" applyAlignment="1" applyProtection="1">
      <alignment horizontal="right" vertical="center"/>
    </xf>
    <xf numFmtId="0" fontId="24" fillId="7" borderId="113" xfId="0" applyNumberFormat="1" applyFont="1" applyFill="1" applyBorder="1" applyAlignment="1" applyProtection="1">
      <alignment vertical="center"/>
    </xf>
    <xf numFmtId="0" fontId="24" fillId="0" borderId="0" xfId="0" applyNumberFormat="1" applyFont="1" applyFill="1" applyBorder="1" applyAlignment="1" applyProtection="1">
      <alignment vertical="center"/>
    </xf>
    <xf numFmtId="166" fontId="29" fillId="0" borderId="94" xfId="29" applyNumberFormat="1" applyFont="1" applyFill="1" applyBorder="1" applyAlignment="1" applyProtection="1">
      <alignment horizontal="right" vertical="center"/>
    </xf>
    <xf numFmtId="166" fontId="29" fillId="9" borderId="6" xfId="29" applyNumberFormat="1" applyFont="1" applyFill="1" applyBorder="1" applyAlignment="1" applyProtection="1">
      <alignment horizontal="right" vertical="center"/>
      <protection locked="0"/>
    </xf>
    <xf numFmtId="172" fontId="29" fillId="0" borderId="112" xfId="47" applyNumberFormat="1" applyFont="1" applyFill="1" applyBorder="1" applyAlignment="1" applyProtection="1">
      <alignment vertical="center"/>
    </xf>
    <xf numFmtId="166" fontId="29" fillId="0" borderId="6" xfId="29" applyNumberFormat="1" applyFont="1" applyFill="1" applyBorder="1" applyAlignment="1" applyProtection="1">
      <alignment horizontal="right" vertical="center"/>
    </xf>
    <xf numFmtId="166" fontId="61" fillId="0" borderId="100" xfId="0" applyNumberFormat="1" applyFont="1" applyBorder="1" applyAlignment="1" applyProtection="1">
      <alignment horizontal="right" vertical="center"/>
    </xf>
    <xf numFmtId="166" fontId="61" fillId="0" borderId="10" xfId="0" applyNumberFormat="1" applyFont="1" applyBorder="1" applyAlignment="1" applyProtection="1">
      <alignment horizontal="right" vertical="center"/>
    </xf>
    <xf numFmtId="172" fontId="61" fillId="0" borderId="113" xfId="0" applyNumberFormat="1" applyFont="1" applyBorder="1" applyAlignment="1" applyProtection="1">
      <alignment vertical="center"/>
    </xf>
    <xf numFmtId="0" fontId="61" fillId="0" borderId="0" xfId="0" applyNumberFormat="1" applyFont="1" applyFill="1" applyBorder="1" applyAlignment="1" applyProtection="1">
      <alignment vertical="center"/>
    </xf>
    <xf numFmtId="166" fontId="61" fillId="9" borderId="10" xfId="0" applyNumberFormat="1" applyFont="1" applyFill="1" applyBorder="1" applyAlignment="1" applyProtection="1">
      <alignment horizontal="right" vertical="center"/>
      <protection locked="0"/>
    </xf>
    <xf numFmtId="172" fontId="61" fillId="0" borderId="113" xfId="0" applyNumberFormat="1" applyFont="1" applyFill="1" applyBorder="1" applyAlignment="1" applyProtection="1">
      <alignment vertical="center"/>
    </xf>
    <xf numFmtId="170" fontId="29" fillId="0" borderId="94" xfId="0" applyNumberFormat="1" applyFont="1" applyBorder="1" applyAlignment="1" applyProtection="1">
      <alignment horizontal="right" vertical="center"/>
    </xf>
    <xf numFmtId="9" fontId="58" fillId="0" borderId="95" xfId="2" applyFont="1" applyBorder="1" applyAlignment="1" applyProtection="1">
      <alignment horizontal="right" vertical="center"/>
    </xf>
    <xf numFmtId="170" fontId="29" fillId="0" borderId="6" xfId="0" applyNumberFormat="1" applyFont="1" applyBorder="1" applyAlignment="1" applyProtection="1">
      <alignment horizontal="right" vertical="center"/>
    </xf>
    <xf numFmtId="172" fontId="29" fillId="0" borderId="80" xfId="47" applyNumberFormat="1" applyFont="1" applyFill="1" applyBorder="1" applyAlignment="1" applyProtection="1">
      <alignment vertical="center"/>
    </xf>
    <xf numFmtId="0" fontId="60" fillId="0" borderId="0" xfId="0" applyFont="1" applyAlignment="1" applyProtection="1">
      <alignment vertical="center"/>
    </xf>
    <xf numFmtId="172" fontId="61" fillId="0" borderId="80" xfId="0" applyNumberFormat="1" applyFont="1" applyBorder="1" applyAlignment="1" applyProtection="1">
      <alignment vertical="center"/>
    </xf>
    <xf numFmtId="0" fontId="34" fillId="0" borderId="0" xfId="0" applyFont="1" applyFill="1" applyAlignment="1" applyProtection="1">
      <alignment horizontal="center"/>
    </xf>
    <xf numFmtId="0" fontId="34" fillId="0" borderId="0" xfId="0" applyFont="1" applyFill="1" applyProtection="1"/>
    <xf numFmtId="172" fontId="61" fillId="0" borderId="129" xfId="0" applyNumberFormat="1" applyFont="1" applyBorder="1" applyAlignment="1" applyProtection="1">
      <alignment horizontal="center" vertical="center"/>
    </xf>
    <xf numFmtId="172" fontId="29" fillId="0" borderId="112" xfId="47" applyNumberFormat="1" applyFont="1" applyFill="1" applyBorder="1" applyAlignment="1" applyProtection="1">
      <alignment horizontal="center" vertical="center"/>
    </xf>
    <xf numFmtId="170" fontId="29" fillId="0" borderId="114" xfId="0" applyNumberFormat="1" applyFont="1" applyBorder="1" applyAlignment="1" applyProtection="1">
      <alignment horizontal="right" vertical="center"/>
    </xf>
    <xf numFmtId="170" fontId="29" fillId="0" borderId="0" xfId="0" applyNumberFormat="1" applyFont="1" applyBorder="1" applyAlignment="1" applyProtection="1">
      <alignment horizontal="right" vertical="center"/>
    </xf>
    <xf numFmtId="0" fontId="29" fillId="0" borderId="80" xfId="47" applyNumberFormat="1" applyFont="1" applyFill="1" applyBorder="1" applyAlignment="1" applyProtection="1">
      <alignment horizontal="center" vertical="center"/>
    </xf>
    <xf numFmtId="0" fontId="24" fillId="7" borderId="130" xfId="0" applyNumberFormat="1" applyFont="1" applyFill="1" applyBorder="1" applyAlignment="1" applyProtection="1">
      <alignment vertical="center"/>
    </xf>
    <xf numFmtId="166" fontId="24" fillId="7" borderId="131" xfId="0" applyNumberFormat="1" applyFont="1" applyFill="1" applyBorder="1" applyAlignment="1" applyProtection="1">
      <alignment horizontal="right" vertical="center"/>
    </xf>
    <xf numFmtId="9" fontId="58" fillId="7" borderId="132" xfId="2" applyFont="1" applyFill="1" applyBorder="1" applyAlignment="1" applyProtection="1">
      <alignment horizontal="right" vertical="center"/>
    </xf>
    <xf numFmtId="166" fontId="24" fillId="7" borderId="130" xfId="0" applyNumberFormat="1" applyFont="1" applyFill="1" applyBorder="1" applyAlignment="1" applyProtection="1">
      <alignment horizontal="right" vertical="center"/>
    </xf>
    <xf numFmtId="0" fontId="24" fillId="7" borderId="133" xfId="0" applyNumberFormat="1" applyFont="1" applyFill="1" applyBorder="1" applyAlignment="1" applyProtection="1">
      <alignment vertical="center"/>
    </xf>
    <xf numFmtId="0" fontId="29" fillId="0" borderId="112" xfId="47" applyNumberFormat="1" applyFont="1" applyFill="1" applyBorder="1" applyAlignment="1" applyProtection="1">
      <alignment horizontal="center" vertical="center"/>
    </xf>
    <xf numFmtId="0" fontId="61" fillId="0" borderId="113" xfId="0" applyNumberFormat="1" applyFont="1" applyBorder="1" applyAlignment="1" applyProtection="1">
      <alignment horizontal="center" vertical="center"/>
    </xf>
    <xf numFmtId="4" fontId="29" fillId="0" borderId="0" xfId="0" applyNumberFormat="1" applyFont="1" applyBorder="1" applyAlignment="1" applyProtection="1"/>
    <xf numFmtId="0" fontId="35" fillId="0" borderId="6" xfId="47" applyNumberFormat="1" applyFont="1" applyFill="1" applyAlignment="1" applyProtection="1">
      <alignment vertical="center"/>
    </xf>
    <xf numFmtId="0" fontId="35" fillId="0" borderId="6" xfId="47" applyNumberFormat="1" applyFont="1" applyFill="1" applyBorder="1" applyAlignment="1" applyProtection="1">
      <alignment vertical="center"/>
    </xf>
    <xf numFmtId="166" fontId="35" fillId="0" borderId="94" xfId="29" applyNumberFormat="1" applyFont="1" applyFill="1" applyBorder="1" applyAlignment="1" applyProtection="1">
      <alignment horizontal="right" vertical="center"/>
    </xf>
    <xf numFmtId="9" fontId="70" fillId="0" borderId="95" xfId="2" applyFont="1" applyFill="1" applyBorder="1" applyAlignment="1" applyProtection="1">
      <alignment horizontal="right" vertical="center"/>
    </xf>
    <xf numFmtId="166" fontId="35" fillId="0" borderId="6" xfId="29" applyNumberFormat="1" applyFont="1" applyFill="1" applyBorder="1" applyAlignment="1" applyProtection="1">
      <alignment horizontal="right" vertical="center"/>
    </xf>
    <xf numFmtId="172" fontId="35" fillId="0" borderId="80" xfId="47" applyNumberFormat="1" applyFont="1" applyFill="1" applyBorder="1" applyAlignment="1" applyProtection="1">
      <alignment vertical="center"/>
    </xf>
    <xf numFmtId="0" fontId="35" fillId="0" borderId="0" xfId="47" applyNumberFormat="1" applyFont="1" applyFill="1" applyBorder="1" applyAlignment="1" applyProtection="1">
      <alignment vertical="center"/>
    </xf>
    <xf numFmtId="0" fontId="69" fillId="0" borderId="0" xfId="0" applyFont="1" applyAlignment="1" applyProtection="1">
      <alignment vertical="center"/>
    </xf>
    <xf numFmtId="0" fontId="71" fillId="0" borderId="0" xfId="0" applyFont="1" applyAlignment="1" applyProtection="1">
      <alignment vertical="center"/>
    </xf>
    <xf numFmtId="166" fontId="35" fillId="9" borderId="6" xfId="29" applyNumberFormat="1" applyFont="1" applyFill="1" applyBorder="1" applyAlignment="1" applyProtection="1">
      <alignment horizontal="right" vertical="center"/>
      <protection locked="0"/>
    </xf>
    <xf numFmtId="172" fontId="35" fillId="0" borderId="112" xfId="47" applyNumberFormat="1" applyFont="1" applyFill="1" applyBorder="1" applyAlignment="1" applyProtection="1">
      <alignment vertical="center"/>
    </xf>
    <xf numFmtId="176" fontId="73" fillId="0" borderId="0" xfId="51" applyNumberFormat="1" applyFont="1" applyAlignment="1">
      <alignment horizontal="center" vertical="center"/>
    </xf>
    <xf numFmtId="1" fontId="74" fillId="13" borderId="136" xfId="51" applyNumberFormat="1" applyFont="1" applyFill="1" applyBorder="1" applyAlignment="1">
      <alignment horizontal="center" vertical="center"/>
    </xf>
    <xf numFmtId="3" fontId="74" fillId="13" borderId="137" xfId="52" applyNumberFormat="1" applyFont="1" applyFill="1" applyBorder="1" applyAlignment="1">
      <alignment horizontal="left" vertical="center" wrapText="1" indent="1"/>
    </xf>
    <xf numFmtId="3" fontId="74" fillId="13" borderId="138" xfId="52" applyNumberFormat="1" applyFont="1" applyFill="1" applyBorder="1" applyAlignment="1">
      <alignment horizontal="left" vertical="center" wrapText="1" indent="1"/>
    </xf>
    <xf numFmtId="3" fontId="74" fillId="13" borderId="139" xfId="52" applyNumberFormat="1" applyFont="1" applyFill="1" applyBorder="1" applyAlignment="1">
      <alignment horizontal="left" vertical="center" wrapText="1" indent="1"/>
    </xf>
    <xf numFmtId="3" fontId="74" fillId="13" borderId="140" xfId="51" applyNumberFormat="1" applyFont="1" applyFill="1" applyBorder="1" applyAlignment="1">
      <alignment horizontal="right" vertical="center" indent="1"/>
    </xf>
    <xf numFmtId="3" fontId="74" fillId="9" borderId="137" xfId="51" applyNumberFormat="1" applyFont="1" applyFill="1" applyBorder="1" applyAlignment="1" applyProtection="1">
      <alignment horizontal="right" vertical="center" indent="1"/>
      <protection locked="0"/>
    </xf>
    <xf numFmtId="3" fontId="74" fillId="9" borderId="136" xfId="51" applyNumberFormat="1" applyFont="1" applyFill="1" applyBorder="1" applyAlignment="1" applyProtection="1">
      <alignment horizontal="right" vertical="center" indent="1"/>
      <protection locked="0"/>
    </xf>
    <xf numFmtId="3" fontId="74" fillId="9" borderId="139" xfId="51" applyNumberFormat="1" applyFont="1" applyFill="1" applyBorder="1" applyAlignment="1" applyProtection="1">
      <alignment horizontal="right" vertical="center" indent="1"/>
      <protection locked="0"/>
    </xf>
    <xf numFmtId="1" fontId="74" fillId="13" borderId="57" xfId="51" applyNumberFormat="1" applyFont="1" applyFill="1" applyBorder="1" applyAlignment="1">
      <alignment horizontal="center" vertical="center"/>
    </xf>
    <xf numFmtId="0" fontId="74" fillId="13" borderId="61" xfId="52" applyNumberFormat="1" applyFont="1" applyFill="1" applyBorder="1" applyAlignment="1">
      <alignment horizontal="left" vertical="center" wrapText="1" indent="1"/>
    </xf>
    <xf numFmtId="0" fontId="74" fillId="13" borderId="141" xfId="52" applyNumberFormat="1" applyFont="1" applyFill="1" applyBorder="1" applyAlignment="1">
      <alignment horizontal="left" vertical="center" wrapText="1" indent="1"/>
    </xf>
    <xf numFmtId="0" fontId="74" fillId="13" borderId="58" xfId="52" applyNumberFormat="1" applyFont="1" applyFill="1" applyBorder="1" applyAlignment="1">
      <alignment horizontal="left" vertical="center" wrapText="1" indent="1"/>
    </xf>
    <xf numFmtId="3" fontId="74" fillId="13" borderId="142" xfId="51" applyNumberFormat="1" applyFont="1" applyFill="1" applyBorder="1" applyAlignment="1">
      <alignment horizontal="right" vertical="center" indent="1"/>
    </xf>
    <xf numFmtId="3" fontId="74" fillId="9" borderId="61" xfId="51" applyNumberFormat="1" applyFont="1" applyFill="1" applyBorder="1" applyAlignment="1" applyProtection="1">
      <alignment horizontal="right" vertical="center" indent="1"/>
      <protection locked="0"/>
    </xf>
    <xf numFmtId="3" fontId="74" fillId="9" borderId="57" xfId="51" applyNumberFormat="1" applyFont="1" applyFill="1" applyBorder="1" applyAlignment="1" applyProtection="1">
      <alignment horizontal="right" vertical="center" indent="1"/>
      <protection locked="0"/>
    </xf>
    <xf numFmtId="3" fontId="74" fillId="9" borderId="58" xfId="51" applyNumberFormat="1" applyFont="1" applyFill="1" applyBorder="1" applyAlignment="1" applyProtection="1">
      <alignment horizontal="right" vertical="center" indent="1"/>
      <protection locked="0"/>
    </xf>
    <xf numFmtId="1" fontId="74" fillId="14" borderId="143" xfId="51" applyNumberFormat="1" applyFont="1" applyFill="1" applyBorder="1" applyAlignment="1">
      <alignment horizontal="center" vertical="center"/>
    </xf>
    <xf numFmtId="0" fontId="74" fillId="14" borderId="144" xfId="52" applyNumberFormat="1" applyFont="1" applyFill="1" applyBorder="1" applyAlignment="1">
      <alignment horizontal="left" vertical="center" indent="1"/>
    </xf>
    <xf numFmtId="0" fontId="74" fillId="14" borderId="143" xfId="52" applyNumberFormat="1" applyFont="1" applyFill="1" applyBorder="1" applyAlignment="1">
      <alignment horizontal="left" vertical="center" indent="1"/>
    </xf>
    <xf numFmtId="3" fontId="74" fillId="14" borderId="145" xfId="51" applyNumberFormat="1" applyFont="1" applyFill="1" applyBorder="1" applyAlignment="1">
      <alignment horizontal="left" vertical="center" indent="1"/>
    </xf>
    <xf numFmtId="0" fontId="75" fillId="14" borderId="146" xfId="52" applyNumberFormat="1" applyFont="1" applyFill="1" applyBorder="1" applyAlignment="1">
      <alignment horizontal="right" vertical="center" indent="1"/>
    </xf>
    <xf numFmtId="3" fontId="75" fillId="14" borderId="147" xfId="51" applyNumberFormat="1" applyFont="1" applyFill="1" applyBorder="1" applyAlignment="1">
      <alignment horizontal="right" vertical="center" indent="1"/>
    </xf>
    <xf numFmtId="3" fontId="75" fillId="14" borderId="148" xfId="51" applyNumberFormat="1" applyFont="1" applyFill="1" applyBorder="1" applyAlignment="1">
      <alignment horizontal="right" vertical="center" indent="1"/>
    </xf>
    <xf numFmtId="3" fontId="75" fillId="14" borderId="143" xfId="51" applyNumberFormat="1" applyFont="1" applyFill="1" applyBorder="1" applyAlignment="1">
      <alignment horizontal="right" vertical="center" indent="1"/>
    </xf>
    <xf numFmtId="3" fontId="75" fillId="14" borderId="146" xfId="51" applyNumberFormat="1" applyFont="1" applyFill="1" applyBorder="1" applyAlignment="1">
      <alignment horizontal="right" vertical="center" indent="1"/>
    </xf>
    <xf numFmtId="3" fontId="74" fillId="0" borderId="0" xfId="51" applyNumberFormat="1" applyFont="1" applyFill="1" applyProtection="1">
      <protection locked="0"/>
    </xf>
    <xf numFmtId="3" fontId="74" fillId="0" borderId="0" xfId="51" applyNumberFormat="1" applyFont="1" applyProtection="1">
      <protection locked="0"/>
    </xf>
    <xf numFmtId="0" fontId="74" fillId="0" borderId="0" xfId="51" applyFont="1"/>
    <xf numFmtId="0" fontId="74" fillId="0" borderId="0" xfId="51" applyFont="1" applyFill="1"/>
    <xf numFmtId="3" fontId="74" fillId="0" borderId="0" xfId="51" applyNumberFormat="1" applyFont="1" applyFill="1"/>
    <xf numFmtId="10" fontId="74" fillId="0" borderId="0" xfId="2" applyNumberFormat="1" applyFont="1" applyFill="1"/>
    <xf numFmtId="172" fontId="74" fillId="0" borderId="0" xfId="51" applyNumberFormat="1" applyFont="1" applyFill="1"/>
    <xf numFmtId="3" fontId="74" fillId="0" borderId="0" xfId="51" applyNumberFormat="1" applyFont="1"/>
    <xf numFmtId="10" fontId="74" fillId="0" borderId="0" xfId="2" applyNumberFormat="1" applyFont="1" applyBorder="1"/>
    <xf numFmtId="172" fontId="74" fillId="0" borderId="20" xfId="51" applyNumberFormat="1" applyFont="1" applyFill="1" applyBorder="1"/>
    <xf numFmtId="3" fontId="74" fillId="13" borderId="58" xfId="52" applyNumberFormat="1" applyFont="1" applyFill="1" applyBorder="1" applyAlignment="1">
      <alignment horizontal="left" vertical="center" wrapText="1" indent="1"/>
    </xf>
    <xf numFmtId="3" fontId="75" fillId="14" borderId="150" xfId="51" applyNumberFormat="1" applyFont="1" applyFill="1" applyBorder="1" applyAlignment="1">
      <alignment horizontal="right" vertical="center" indent="1"/>
    </xf>
    <xf numFmtId="3" fontId="74" fillId="15" borderId="140" xfId="51" applyNumberFormat="1" applyFont="1" applyFill="1" applyBorder="1" applyAlignment="1">
      <alignment horizontal="right" vertical="center" indent="1"/>
    </xf>
    <xf numFmtId="3" fontId="74" fillId="13" borderId="137" xfId="51" applyNumberFormat="1" applyFont="1" applyFill="1" applyBorder="1" applyAlignment="1">
      <alignment horizontal="right" vertical="center" indent="1"/>
    </xf>
    <xf numFmtId="3" fontId="74" fillId="13" borderId="136" xfId="51" applyNumberFormat="1" applyFont="1" applyFill="1" applyBorder="1" applyAlignment="1">
      <alignment horizontal="right" vertical="center" indent="1"/>
    </xf>
    <xf numFmtId="3" fontId="74" fillId="13" borderId="139" xfId="51" applyNumberFormat="1" applyFont="1" applyFill="1" applyBorder="1" applyAlignment="1">
      <alignment horizontal="right" vertical="center" indent="1"/>
    </xf>
    <xf numFmtId="3" fontId="74" fillId="13" borderId="151" xfId="51" applyNumberFormat="1" applyFont="1" applyFill="1" applyBorder="1" applyAlignment="1">
      <alignment horizontal="right" vertical="center" indent="1"/>
    </xf>
    <xf numFmtId="3" fontId="74" fillId="15" borderId="142" xfId="51" applyNumberFormat="1" applyFont="1" applyFill="1" applyBorder="1" applyAlignment="1">
      <alignment horizontal="right" vertical="center" indent="1"/>
    </xf>
    <xf numFmtId="3" fontId="74" fillId="13" borderId="61" xfId="51" applyNumberFormat="1" applyFont="1" applyFill="1" applyBorder="1" applyAlignment="1">
      <alignment horizontal="right" vertical="center" indent="1"/>
    </xf>
    <xf numFmtId="3" fontId="74" fillId="13" borderId="57" xfId="51" applyNumberFormat="1" applyFont="1" applyFill="1" applyBorder="1" applyAlignment="1">
      <alignment horizontal="right" vertical="center" indent="1"/>
    </xf>
    <xf numFmtId="3" fontId="74" fillId="13" borderId="58" xfId="51" applyNumberFormat="1" applyFont="1" applyFill="1" applyBorder="1" applyAlignment="1">
      <alignment horizontal="right" vertical="center" indent="1"/>
    </xf>
    <xf numFmtId="3" fontId="74" fillId="13" borderId="60" xfId="51" applyNumberFormat="1" applyFont="1" applyFill="1" applyBorder="1" applyAlignment="1">
      <alignment horizontal="right" vertical="center" indent="1"/>
    </xf>
    <xf numFmtId="3" fontId="75" fillId="14" borderId="152" xfId="51" applyNumberFormat="1" applyFont="1" applyFill="1" applyBorder="1" applyAlignment="1">
      <alignment horizontal="right" vertical="center" indent="1"/>
    </xf>
    <xf numFmtId="3" fontId="74" fillId="14" borderId="148" xfId="51" applyNumberFormat="1" applyFont="1" applyFill="1" applyBorder="1" applyAlignment="1">
      <alignment horizontal="right" vertical="center" indent="1"/>
    </xf>
    <xf numFmtId="3" fontId="74" fillId="14" borderId="143" xfId="51" applyNumberFormat="1" applyFont="1" applyFill="1" applyBorder="1" applyAlignment="1">
      <alignment horizontal="right" vertical="center" indent="1"/>
    </xf>
    <xf numFmtId="3" fontId="74" fillId="14" borderId="146" xfId="51" applyNumberFormat="1" applyFont="1" applyFill="1" applyBorder="1" applyAlignment="1">
      <alignment horizontal="right" vertical="center" indent="1"/>
    </xf>
    <xf numFmtId="3" fontId="74" fillId="14" borderId="153" xfId="51" applyNumberFormat="1" applyFont="1" applyFill="1" applyBorder="1" applyAlignment="1">
      <alignment horizontal="right" vertical="center" indent="1"/>
    </xf>
    <xf numFmtId="3" fontId="74" fillId="0" borderId="22" xfId="51" applyNumberFormat="1" applyFont="1" applyFill="1" applyBorder="1"/>
    <xf numFmtId="172" fontId="74" fillId="0" borderId="22" xfId="51" applyNumberFormat="1" applyFont="1" applyFill="1" applyBorder="1"/>
    <xf numFmtId="174" fontId="74" fillId="0" borderId="19" xfId="2" applyNumberFormat="1" applyFont="1" applyBorder="1"/>
    <xf numFmtId="172" fontId="50" fillId="0" borderId="0" xfId="51" applyNumberFormat="1" applyFont="1" applyFill="1"/>
    <xf numFmtId="1" fontId="50" fillId="12" borderId="73" xfId="51" applyNumberFormat="1" applyFont="1" applyFill="1" applyBorder="1" applyAlignment="1">
      <alignment horizontal="center" vertical="center" wrapText="1"/>
    </xf>
    <xf numFmtId="1" fontId="50" fillId="12" borderId="73" xfId="51" applyNumberFormat="1" applyFont="1" applyFill="1" applyBorder="1" applyAlignment="1">
      <alignment horizontal="left" vertical="center" wrapText="1" indent="1"/>
    </xf>
    <xf numFmtId="1" fontId="50" fillId="12" borderId="134" xfId="51" applyNumberFormat="1" applyFont="1" applyFill="1" applyBorder="1" applyAlignment="1">
      <alignment horizontal="left" vertical="center" wrapText="1" indent="1"/>
    </xf>
    <xf numFmtId="0" fontId="50" fillId="12" borderId="68" xfId="51" applyNumberFormat="1" applyFont="1" applyFill="1" applyBorder="1" applyAlignment="1">
      <alignment horizontal="left" vertical="center" indent="1"/>
    </xf>
    <xf numFmtId="1" fontId="50" fillId="12" borderId="135" xfId="51" applyNumberFormat="1" applyFont="1" applyFill="1" applyBorder="1" applyAlignment="1">
      <alignment horizontal="center" vertical="center" wrapText="1"/>
    </xf>
    <xf numFmtId="1" fontId="50" fillId="12" borderId="73" xfId="51" quotePrefix="1" applyNumberFormat="1" applyFont="1" applyFill="1" applyBorder="1" applyAlignment="1">
      <alignment horizontal="center" vertical="center" wrapText="1"/>
    </xf>
    <xf numFmtId="1" fontId="50" fillId="12" borderId="71" xfId="51" quotePrefix="1" applyNumberFormat="1" applyFont="1" applyFill="1" applyBorder="1" applyAlignment="1">
      <alignment horizontal="center" vertical="center" wrapText="1"/>
    </xf>
    <xf numFmtId="1" fontId="50" fillId="12" borderId="68" xfId="51" quotePrefix="1" applyNumberFormat="1" applyFont="1" applyFill="1" applyBorder="1" applyAlignment="1">
      <alignment horizontal="center" vertical="center" wrapText="1"/>
    </xf>
    <xf numFmtId="1" fontId="55" fillId="12" borderId="149" xfId="51" applyNumberFormat="1" applyFont="1" applyFill="1" applyBorder="1" applyAlignment="1">
      <alignment horizontal="center" vertical="center" wrapText="1"/>
    </xf>
    <xf numFmtId="1" fontId="50" fillId="0" borderId="0" xfId="51" applyNumberFormat="1" applyFont="1" applyFill="1" applyBorder="1" applyAlignment="1">
      <alignment horizontal="center" vertical="center" wrapText="1"/>
    </xf>
    <xf numFmtId="1" fontId="50" fillId="12" borderId="72" xfId="51" quotePrefix="1" applyNumberFormat="1" applyFont="1" applyFill="1" applyBorder="1" applyAlignment="1">
      <alignment horizontal="center" vertical="center" wrapText="1"/>
    </xf>
    <xf numFmtId="3" fontId="48" fillId="0" borderId="0" xfId="51" applyNumberFormat="1" applyFont="1" applyAlignment="1">
      <alignment vertical="center"/>
    </xf>
    <xf numFmtId="3" fontId="48" fillId="0" borderId="0" xfId="51" applyNumberFormat="1" applyFont="1"/>
    <xf numFmtId="176" fontId="53" fillId="0" borderId="0" xfId="51" applyNumberFormat="1" applyFont="1" applyAlignment="1">
      <alignment horizontal="center" vertical="center"/>
    </xf>
    <xf numFmtId="0" fontId="76" fillId="4" borderId="10" xfId="38" applyNumberFormat="1" applyFont="1" applyFill="1" applyBorder="1" applyAlignment="1">
      <alignment horizontal="center" vertical="center"/>
    </xf>
    <xf numFmtId="166" fontId="24" fillId="4" borderId="11" xfId="38" applyNumberFormat="1" applyFont="1" applyFill="1" applyBorder="1" applyAlignment="1">
      <alignment horizontal="right"/>
    </xf>
    <xf numFmtId="0" fontId="72" fillId="0" borderId="0" xfId="0" applyFont="1"/>
    <xf numFmtId="0" fontId="25" fillId="0" borderId="0" xfId="0" applyFont="1" applyFill="1" applyBorder="1" applyAlignment="1" applyProtection="1">
      <alignment wrapText="1"/>
    </xf>
    <xf numFmtId="0" fontId="22" fillId="0" borderId="0" xfId="0" applyFont="1" applyFill="1" applyBorder="1" applyAlignment="1" applyProtection="1">
      <alignment wrapText="1"/>
    </xf>
    <xf numFmtId="0" fontId="34" fillId="0" borderId="0" xfId="43" applyFont="1" applyFill="1" applyAlignment="1" applyProtection="1">
      <alignment horizontal="right" vertical="center"/>
    </xf>
    <xf numFmtId="0" fontId="0" fillId="0" borderId="0" xfId="0" applyAlignment="1">
      <alignment horizontal="center" vertical="center"/>
    </xf>
    <xf numFmtId="0" fontId="0" fillId="0" borderId="0" xfId="0" applyAlignment="1">
      <alignment vertical="center"/>
    </xf>
    <xf numFmtId="9" fontId="58" fillId="0" borderId="0" xfId="2" applyFont="1" applyAlignment="1">
      <alignment horizontal="right" vertical="center"/>
    </xf>
    <xf numFmtId="0" fontId="67" fillId="0" borderId="0" xfId="0" applyFont="1" applyAlignment="1">
      <alignment vertical="center"/>
    </xf>
    <xf numFmtId="0" fontId="77" fillId="0" borderId="0" xfId="0" applyFont="1" applyAlignment="1">
      <alignment vertical="center"/>
    </xf>
    <xf numFmtId="0" fontId="0" fillId="0" borderId="0" xfId="0" applyFont="1" applyAlignment="1">
      <alignment vertical="center"/>
    </xf>
    <xf numFmtId="0" fontId="59" fillId="0" borderId="0" xfId="0" applyFont="1" applyAlignment="1">
      <alignment horizontal="center" vertical="center"/>
    </xf>
    <xf numFmtId="0" fontId="59" fillId="0" borderId="0" xfId="0" applyFont="1" applyAlignment="1">
      <alignment vertical="center"/>
    </xf>
    <xf numFmtId="0" fontId="67" fillId="0" borderId="0" xfId="0" applyFont="1"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xf>
    <xf numFmtId="0" fontId="78" fillId="0" borderId="0" xfId="42" applyFont="1" applyFill="1" applyBorder="1" applyAlignment="1">
      <alignment horizontal="left" vertical="center"/>
    </xf>
    <xf numFmtId="0" fontId="79" fillId="0" borderId="154" xfId="9" applyNumberFormat="1" applyFont="1" applyFill="1" applyBorder="1" applyAlignment="1">
      <alignment horizontal="center" vertical="center"/>
    </xf>
    <xf numFmtId="0" fontId="81" fillId="0" borderId="20" xfId="9" applyNumberFormat="1" applyFont="1" applyFill="1" applyBorder="1" applyAlignment="1">
      <alignment horizontal="center" vertical="center"/>
    </xf>
    <xf numFmtId="0" fontId="79" fillId="0" borderId="20" xfId="9" applyNumberFormat="1" applyFont="1" applyFill="1" applyBorder="1" applyAlignment="1">
      <alignment horizontal="center" vertical="center"/>
    </xf>
    <xf numFmtId="0" fontId="81" fillId="0" borderId="20" xfId="9" applyNumberFormat="1" applyFont="1" applyFill="1" applyBorder="1" applyAlignment="1">
      <alignment horizontal="left" vertical="center"/>
    </xf>
    <xf numFmtId="0" fontId="77" fillId="0" borderId="20" xfId="0" applyFont="1" applyBorder="1" applyAlignment="1">
      <alignment vertical="center"/>
    </xf>
    <xf numFmtId="0" fontId="81" fillId="0" borderId="77" xfId="9" applyNumberFormat="1" applyFont="1" applyFill="1" applyBorder="1" applyAlignment="1">
      <alignment horizontal="center" vertical="center"/>
    </xf>
    <xf numFmtId="0" fontId="62" fillId="0" borderId="0" xfId="0" applyFont="1" applyAlignment="1">
      <alignment vertical="center"/>
    </xf>
    <xf numFmtId="0" fontId="77" fillId="0" borderId="1" xfId="6" applyNumberFormat="1" applyFont="1" applyFill="1" applyBorder="1" applyAlignment="1" applyProtection="1">
      <alignment vertical="center"/>
    </xf>
    <xf numFmtId="0" fontId="77" fillId="0" borderId="86" xfId="7" applyFont="1" applyFill="1" applyBorder="1" applyAlignment="1">
      <alignment horizontal="right" vertical="center"/>
    </xf>
    <xf numFmtId="9" fontId="58" fillId="0" borderId="87" xfId="2" applyFont="1" applyFill="1" applyBorder="1" applyAlignment="1">
      <alignment horizontal="right" vertical="center"/>
    </xf>
    <xf numFmtId="0" fontId="83" fillId="0" borderId="86" xfId="7" applyFont="1" applyFill="1" applyBorder="1" applyAlignment="1">
      <alignment horizontal="right" vertical="center"/>
    </xf>
    <xf numFmtId="0" fontId="77" fillId="0" borderId="1" xfId="7" applyFont="1" applyFill="1" applyBorder="1" applyAlignment="1">
      <alignment horizontal="right" vertical="center"/>
    </xf>
    <xf numFmtId="0" fontId="77" fillId="0" borderId="155" xfId="7" applyFont="1" applyFill="1" applyBorder="1" applyAlignment="1">
      <alignment horizontal="right" vertical="center"/>
    </xf>
    <xf numFmtId="9" fontId="58" fillId="0" borderId="89" xfId="2" applyFont="1" applyFill="1" applyBorder="1" applyAlignment="1">
      <alignment horizontal="right" vertical="center"/>
    </xf>
    <xf numFmtId="0" fontId="34" fillId="0" borderId="0" xfId="0" applyFont="1" applyAlignment="1">
      <alignment horizontal="center"/>
    </xf>
    <xf numFmtId="0" fontId="34" fillId="0" borderId="0" xfId="0" applyFont="1" applyBorder="1" applyAlignment="1">
      <alignment horizontal="center"/>
    </xf>
    <xf numFmtId="0" fontId="34" fillId="0" borderId="0" xfId="0" applyFont="1"/>
    <xf numFmtId="0" fontId="29" fillId="0" borderId="0" xfId="0" applyFont="1" applyAlignment="1">
      <alignment horizontal="center" vertical="center"/>
    </xf>
    <xf numFmtId="0" fontId="77" fillId="0" borderId="6" xfId="47" applyNumberFormat="1" applyFont="1" applyFill="1" applyAlignment="1">
      <alignment vertical="center"/>
    </xf>
    <xf numFmtId="0" fontId="77" fillId="0" borderId="6" xfId="47" applyNumberFormat="1" applyFont="1" applyFill="1" applyBorder="1" applyAlignment="1" applyProtection="1">
      <alignment vertical="center"/>
    </xf>
    <xf numFmtId="165" fontId="77" fillId="0" borderId="94" xfId="24" applyNumberFormat="1" applyFont="1" applyFill="1" applyBorder="1" applyAlignment="1" applyProtection="1">
      <alignment horizontal="right" vertical="center"/>
    </xf>
    <xf numFmtId="165" fontId="83" fillId="0" borderId="91" xfId="24" applyNumberFormat="1" applyFont="1" applyFill="1" applyBorder="1" applyAlignment="1" applyProtection="1">
      <alignment horizontal="right" vertical="center"/>
    </xf>
    <xf numFmtId="165" fontId="77" fillId="0" borderId="93" xfId="24" applyNumberFormat="1" applyFont="1" applyFill="1" applyBorder="1" applyAlignment="1" applyProtection="1">
      <alignment horizontal="right" vertical="center"/>
    </xf>
    <xf numFmtId="9" fontId="58" fillId="0" borderId="157" xfId="2" applyFont="1" applyFill="1" applyBorder="1" applyAlignment="1" applyProtection="1">
      <alignment horizontal="right" vertical="center"/>
    </xf>
    <xf numFmtId="0" fontId="79" fillId="0" borderId="0" xfId="9" applyNumberFormat="1" applyFont="1" applyFill="1" applyBorder="1" applyAlignment="1" applyProtection="1">
      <alignment horizontal="left" vertical="center"/>
    </xf>
    <xf numFmtId="9" fontId="28" fillId="0" borderId="0" xfId="54" applyFont="1" applyFill="1" applyBorder="1" applyAlignment="1">
      <alignment horizontal="center"/>
    </xf>
    <xf numFmtId="165" fontId="83" fillId="0" borderId="94" xfId="24" applyNumberFormat="1" applyFont="1" applyFill="1" applyBorder="1" applyAlignment="1" applyProtection="1">
      <alignment horizontal="right" vertical="center"/>
    </xf>
    <xf numFmtId="165" fontId="77" fillId="0" borderId="6" xfId="24" applyNumberFormat="1" applyFont="1" applyFill="1" applyBorder="1" applyAlignment="1" applyProtection="1">
      <alignment horizontal="right" vertical="center"/>
    </xf>
    <xf numFmtId="9" fontId="58" fillId="0" borderId="159" xfId="2" applyFont="1" applyFill="1" applyBorder="1" applyAlignment="1" applyProtection="1">
      <alignment horizontal="right" vertical="center"/>
    </xf>
    <xf numFmtId="0" fontId="79" fillId="0" borderId="10" xfId="0" applyNumberFormat="1" applyFont="1" applyBorder="1" applyAlignment="1">
      <alignment vertical="center"/>
    </xf>
    <xf numFmtId="165" fontId="79" fillId="0" borderId="100" xfId="0" applyNumberFormat="1" applyFont="1" applyBorder="1" applyAlignment="1">
      <alignment horizontal="right" vertical="center"/>
    </xf>
    <xf numFmtId="9" fontId="58" fillId="0" borderId="101" xfId="2" applyFont="1" applyBorder="1" applyAlignment="1">
      <alignment horizontal="right" vertical="center"/>
    </xf>
    <xf numFmtId="165" fontId="82" fillId="0" borderId="100" xfId="0" applyNumberFormat="1" applyFont="1" applyBorder="1" applyAlignment="1">
      <alignment horizontal="right" vertical="center"/>
    </xf>
    <xf numFmtId="165" fontId="79" fillId="0" borderId="10" xfId="0" applyNumberFormat="1" applyFont="1" applyBorder="1" applyAlignment="1">
      <alignment horizontal="right" vertical="center"/>
    </xf>
    <xf numFmtId="9" fontId="58" fillId="0" borderId="106" xfId="2" applyFont="1" applyBorder="1" applyAlignment="1">
      <alignment horizontal="right" vertical="center"/>
    </xf>
    <xf numFmtId="0" fontId="77" fillId="0" borderId="0" xfId="0" applyFont="1" applyAlignment="1" applyProtection="1">
      <alignment horizontal="left" vertical="center" indent="1"/>
    </xf>
    <xf numFmtId="0" fontId="46" fillId="0" borderId="0" xfId="0" applyFont="1" applyAlignment="1">
      <alignment horizontal="center"/>
    </xf>
    <xf numFmtId="0" fontId="46" fillId="0" borderId="0" xfId="0" applyFont="1" applyBorder="1"/>
    <xf numFmtId="0" fontId="46" fillId="0" borderId="0" xfId="0" applyFont="1"/>
    <xf numFmtId="0" fontId="34" fillId="0" borderId="0" xfId="0" applyFont="1" applyBorder="1"/>
    <xf numFmtId="0" fontId="64" fillId="0" borderId="0" xfId="0" applyFont="1" applyAlignment="1">
      <alignment horizontal="center"/>
    </xf>
    <xf numFmtId="0" fontId="0" fillId="0" borderId="0" xfId="0" applyFont="1" applyAlignment="1">
      <alignment horizontal="center"/>
    </xf>
    <xf numFmtId="0" fontId="0" fillId="0" borderId="0" xfId="0" applyFont="1"/>
    <xf numFmtId="0" fontId="65" fillId="0" borderId="0" xfId="0" applyFont="1" applyAlignment="1">
      <alignment horizontal="center"/>
    </xf>
    <xf numFmtId="0" fontId="65" fillId="0" borderId="0" xfId="0" applyFont="1"/>
    <xf numFmtId="0" fontId="77" fillId="0" borderId="0" xfId="47" applyNumberFormat="1" applyFont="1" applyFill="1" applyBorder="1" applyAlignment="1" applyProtection="1">
      <alignment vertical="center"/>
    </xf>
    <xf numFmtId="165" fontId="77" fillId="0" borderId="114" xfId="24" applyNumberFormat="1" applyFont="1" applyFill="1" applyBorder="1" applyAlignment="1" applyProtection="1">
      <alignment horizontal="right" vertical="center"/>
    </xf>
    <xf numFmtId="165" fontId="83" fillId="0" borderId="114" xfId="24" applyNumberFormat="1" applyFont="1" applyFill="1" applyBorder="1" applyAlignment="1" applyProtection="1">
      <alignment horizontal="right" vertical="center"/>
    </xf>
    <xf numFmtId="165" fontId="77" fillId="0" borderId="0" xfId="24" applyNumberFormat="1" applyFont="1" applyFill="1" applyBorder="1" applyAlignment="1" applyProtection="1">
      <alignment horizontal="right" vertical="center"/>
    </xf>
    <xf numFmtId="9" fontId="58" fillId="0" borderId="78" xfId="2" applyFont="1" applyFill="1" applyBorder="1" applyAlignment="1" applyProtection="1">
      <alignment horizontal="right" vertical="center"/>
    </xf>
    <xf numFmtId="0" fontId="66" fillId="0" borderId="0" xfId="0" applyFont="1" applyAlignment="1">
      <alignment horizontal="center"/>
    </xf>
    <xf numFmtId="0" fontId="66" fillId="0" borderId="0" xfId="0" applyFont="1"/>
    <xf numFmtId="0" fontId="29" fillId="0" borderId="0" xfId="0" applyFont="1" applyAlignment="1">
      <alignment horizontal="center"/>
    </xf>
    <xf numFmtId="0" fontId="77" fillId="0" borderId="0" xfId="0" applyFont="1" applyAlignment="1"/>
    <xf numFmtId="4" fontId="77" fillId="0" borderId="114" xfId="0" applyNumberFormat="1" applyFont="1" applyBorder="1" applyAlignment="1"/>
    <xf numFmtId="4" fontId="58" fillId="0" borderId="115" xfId="2" applyNumberFormat="1" applyFont="1" applyBorder="1" applyAlignment="1">
      <alignment horizontal="right"/>
    </xf>
    <xf numFmtId="4" fontId="83" fillId="0" borderId="114" xfId="0" applyNumberFormat="1" applyFont="1" applyBorder="1" applyAlignment="1"/>
    <xf numFmtId="4" fontId="77" fillId="0" borderId="0" xfId="0" applyNumberFormat="1" applyFont="1" applyBorder="1" applyAlignment="1"/>
    <xf numFmtId="4" fontId="58" fillId="0" borderId="78" xfId="2" applyNumberFormat="1" applyFont="1" applyBorder="1" applyAlignment="1">
      <alignment horizontal="right"/>
    </xf>
    <xf numFmtId="0" fontId="0" fillId="0" borderId="0" xfId="0" applyFont="1" applyAlignment="1"/>
    <xf numFmtId="0" fontId="0" fillId="0" borderId="0" xfId="0" applyAlignment="1"/>
    <xf numFmtId="0" fontId="34" fillId="0" borderId="0" xfId="0" applyFont="1" applyAlignment="1"/>
    <xf numFmtId="0" fontId="79" fillId="0" borderId="10" xfId="49" applyNumberFormat="1" applyFont="1" applyFill="1" applyBorder="1" applyAlignment="1" applyProtection="1">
      <alignment vertical="center"/>
    </xf>
    <xf numFmtId="165" fontId="79" fillId="0" borderId="100" xfId="27" applyNumberFormat="1" applyFont="1" applyFill="1" applyBorder="1" applyAlignment="1" applyProtection="1">
      <alignment horizontal="right" vertical="center"/>
    </xf>
    <xf numFmtId="165" fontId="82" fillId="0" borderId="100" xfId="27" applyNumberFormat="1" applyFont="1" applyFill="1" applyBorder="1" applyAlignment="1" applyProtection="1">
      <alignment horizontal="right" vertical="center"/>
    </xf>
    <xf numFmtId="165" fontId="79" fillId="0" borderId="10" xfId="27" applyNumberFormat="1" applyFont="1" applyFill="1" applyBorder="1" applyAlignment="1" applyProtection="1">
      <alignment horizontal="right" vertical="center"/>
    </xf>
    <xf numFmtId="9" fontId="58" fillId="0" borderId="106" xfId="2" applyFont="1" applyFill="1" applyBorder="1" applyAlignment="1" applyProtection="1">
      <alignment horizontal="right" vertical="center"/>
    </xf>
    <xf numFmtId="0" fontId="77" fillId="0" borderId="114" xfId="0" applyFont="1" applyBorder="1" applyAlignment="1">
      <alignment vertical="center"/>
    </xf>
    <xf numFmtId="9" fontId="58" fillId="0" borderId="115" xfId="2" applyFont="1" applyBorder="1" applyAlignment="1">
      <alignment horizontal="right" vertical="center"/>
    </xf>
    <xf numFmtId="0" fontId="83" fillId="0" borderId="114" xfId="0" applyFont="1" applyBorder="1" applyAlignment="1">
      <alignment vertical="center"/>
    </xf>
    <xf numFmtId="0" fontId="77" fillId="0" borderId="0" xfId="0" applyFont="1" applyBorder="1" applyAlignment="1">
      <alignment vertical="center"/>
    </xf>
    <xf numFmtId="9" fontId="58" fillId="0" borderId="78" xfId="2" applyFont="1" applyBorder="1" applyAlignment="1">
      <alignment horizontal="right" vertical="center"/>
    </xf>
    <xf numFmtId="0" fontId="28" fillId="0" borderId="0" xfId="0" applyFont="1" applyAlignment="1">
      <alignment horizontal="left"/>
    </xf>
    <xf numFmtId="0" fontId="79" fillId="0" borderId="10" xfId="49" applyFont="1" applyFill="1" applyAlignment="1">
      <alignment vertical="center"/>
    </xf>
    <xf numFmtId="0" fontId="0" fillId="0" borderId="0" xfId="0" applyFont="1" applyFill="1" applyAlignment="1">
      <alignment horizontal="center"/>
    </xf>
    <xf numFmtId="0" fontId="77" fillId="0" borderId="0" xfId="47" applyNumberFormat="1" applyFont="1" applyFill="1" applyBorder="1" applyAlignment="1">
      <alignment vertical="center"/>
    </xf>
    <xf numFmtId="0" fontId="79" fillId="0" borderId="118" xfId="49" applyFont="1" applyFill="1" applyBorder="1" applyAlignment="1">
      <alignment vertical="center"/>
    </xf>
    <xf numFmtId="0" fontId="79" fillId="0" borderId="118" xfId="49" applyNumberFormat="1" applyFont="1" applyFill="1" applyBorder="1" applyAlignment="1" applyProtection="1">
      <alignment vertical="center"/>
    </xf>
    <xf numFmtId="165" fontId="79" fillId="0" borderId="119" xfId="27" applyNumberFormat="1" applyFont="1" applyFill="1" applyBorder="1" applyAlignment="1" applyProtection="1">
      <alignment horizontal="right" vertical="center"/>
    </xf>
    <xf numFmtId="165" fontId="82" fillId="0" borderId="119" xfId="27" applyNumberFormat="1" applyFont="1" applyFill="1" applyBorder="1" applyAlignment="1" applyProtection="1">
      <alignment horizontal="right" vertical="center"/>
    </xf>
    <xf numFmtId="165" fontId="79" fillId="0" borderId="118" xfId="27" applyNumberFormat="1" applyFont="1" applyFill="1" applyBorder="1" applyAlignment="1" applyProtection="1">
      <alignment horizontal="right" vertical="center"/>
    </xf>
    <xf numFmtId="0" fontId="68" fillId="0" borderId="0" xfId="0" applyFont="1" applyAlignment="1">
      <alignment horizontal="center"/>
    </xf>
    <xf numFmtId="0" fontId="68" fillId="0" borderId="0" xfId="0" applyFont="1"/>
    <xf numFmtId="0" fontId="77" fillId="0" borderId="114" xfId="0" applyFont="1" applyFill="1" applyBorder="1" applyAlignment="1">
      <alignment vertical="center"/>
    </xf>
    <xf numFmtId="9" fontId="58" fillId="0" borderId="115" xfId="2" applyFont="1" applyFill="1" applyBorder="1" applyAlignment="1">
      <alignment horizontal="right" vertical="center"/>
    </xf>
    <xf numFmtId="0" fontId="83" fillId="0" borderId="114" xfId="0" applyFont="1" applyFill="1" applyBorder="1" applyAlignment="1">
      <alignment vertical="center"/>
    </xf>
    <xf numFmtId="0" fontId="77" fillId="0" borderId="0" xfId="0" applyFont="1" applyFill="1" applyBorder="1" applyAlignment="1">
      <alignment vertical="center"/>
    </xf>
    <xf numFmtId="9" fontId="58" fillId="0" borderId="78" xfId="2" applyFont="1" applyFill="1" applyBorder="1" applyAlignment="1">
      <alignment horizontal="right" vertical="center"/>
    </xf>
    <xf numFmtId="0" fontId="24" fillId="16" borderId="10" xfId="0" applyNumberFormat="1" applyFont="1" applyFill="1" applyBorder="1" applyAlignment="1">
      <alignment vertical="center"/>
    </xf>
    <xf numFmtId="166" fontId="24" fillId="16" borderId="100" xfId="0" applyNumberFormat="1" applyFont="1" applyFill="1" applyBorder="1" applyAlignment="1">
      <alignment horizontal="right" vertical="center"/>
    </xf>
    <xf numFmtId="9" fontId="58" fillId="16" borderId="101" xfId="2" applyFont="1" applyFill="1" applyBorder="1" applyAlignment="1">
      <alignment horizontal="right" vertical="center"/>
    </xf>
    <xf numFmtId="166" fontId="82" fillId="16" borderId="100" xfId="0" applyNumberFormat="1" applyFont="1" applyFill="1" applyBorder="1" applyAlignment="1">
      <alignment horizontal="right" vertical="center"/>
    </xf>
    <xf numFmtId="166" fontId="24" fillId="16" borderId="10" xfId="0" applyNumberFormat="1" applyFont="1" applyFill="1" applyBorder="1" applyAlignment="1">
      <alignment horizontal="right" vertical="center"/>
    </xf>
    <xf numFmtId="166" fontId="79" fillId="16" borderId="100" xfId="0" applyNumberFormat="1" applyFont="1" applyFill="1" applyBorder="1" applyAlignment="1">
      <alignment horizontal="right" vertical="center"/>
    </xf>
    <xf numFmtId="0" fontId="77" fillId="0" borderId="0" xfId="0" applyFont="1" applyAlignment="1">
      <alignment horizontal="center" vertical="center"/>
    </xf>
    <xf numFmtId="3" fontId="77" fillId="0" borderId="94" xfId="29" applyNumberFormat="1" applyFont="1" applyFill="1" applyBorder="1" applyAlignment="1" applyProtection="1">
      <alignment horizontal="right" vertical="center"/>
    </xf>
    <xf numFmtId="3" fontId="83" fillId="0" borderId="94" xfId="29" applyNumberFormat="1" applyFont="1" applyFill="1" applyBorder="1" applyAlignment="1" applyProtection="1">
      <alignment horizontal="right" vertical="center"/>
    </xf>
    <xf numFmtId="166" fontId="77" fillId="0" borderId="6" xfId="29" applyNumberFormat="1" applyFont="1" applyFill="1" applyBorder="1" applyAlignment="1" applyProtection="1">
      <alignment horizontal="right" vertical="center"/>
    </xf>
    <xf numFmtId="0" fontId="77" fillId="0" borderId="0" xfId="0" applyFont="1" applyFill="1" applyAlignment="1">
      <alignment horizontal="center"/>
    </xf>
    <xf numFmtId="0" fontId="77" fillId="0" borderId="0" xfId="0" applyFont="1" applyAlignment="1">
      <alignment horizontal="center"/>
    </xf>
    <xf numFmtId="0" fontId="77" fillId="0" borderId="0" xfId="0" applyFont="1" applyAlignment="1">
      <alignment horizontal="left"/>
    </xf>
    <xf numFmtId="166" fontId="77" fillId="0" borderId="94" xfId="29" applyNumberFormat="1" applyFont="1" applyFill="1" applyBorder="1" applyAlignment="1" applyProtection="1">
      <alignment horizontal="right" vertical="center"/>
    </xf>
    <xf numFmtId="166" fontId="83" fillId="0" borderId="94" xfId="29" applyNumberFormat="1" applyFont="1" applyFill="1" applyBorder="1" applyAlignment="1" applyProtection="1">
      <alignment horizontal="right" vertical="center"/>
    </xf>
    <xf numFmtId="0" fontId="77" fillId="0" borderId="0" xfId="0" applyFont="1"/>
    <xf numFmtId="166" fontId="79" fillId="0" borderId="100" xfId="0" applyNumberFormat="1" applyFont="1" applyBorder="1" applyAlignment="1">
      <alignment horizontal="right" vertical="center"/>
    </xf>
    <xf numFmtId="166" fontId="82" fillId="0" borderId="100" xfId="0" applyNumberFormat="1" applyFont="1" applyBorder="1" applyAlignment="1">
      <alignment horizontal="right" vertical="center"/>
    </xf>
    <xf numFmtId="166" fontId="79" fillId="0" borderId="10" xfId="0" applyNumberFormat="1" applyFont="1" applyBorder="1" applyAlignment="1">
      <alignment horizontal="right" vertical="center"/>
    </xf>
    <xf numFmtId="0" fontId="77" fillId="0" borderId="0" xfId="0" applyFont="1" applyBorder="1" applyAlignment="1">
      <alignment horizontal="center"/>
    </xf>
    <xf numFmtId="0" fontId="77" fillId="0" borderId="0" xfId="0" applyFont="1" applyBorder="1"/>
    <xf numFmtId="170" fontId="77" fillId="0" borderId="94" xfId="0" applyNumberFormat="1" applyFont="1" applyBorder="1" applyAlignment="1">
      <alignment horizontal="right" vertical="center"/>
    </xf>
    <xf numFmtId="9" fontId="58" fillId="0" borderId="95" xfId="2" applyFont="1" applyBorder="1" applyAlignment="1">
      <alignment horizontal="right" vertical="center"/>
    </xf>
    <xf numFmtId="170" fontId="83" fillId="0" borderId="94" xfId="0" applyNumberFormat="1" applyFont="1" applyBorder="1" applyAlignment="1">
      <alignment horizontal="right" vertical="center"/>
    </xf>
    <xf numFmtId="170" fontId="77" fillId="0" borderId="6" xfId="0" applyNumberFormat="1" applyFont="1" applyBorder="1" applyAlignment="1">
      <alignment horizontal="right" vertical="center"/>
    </xf>
    <xf numFmtId="0" fontId="77" fillId="0" borderId="0" xfId="0" applyFont="1" applyFill="1"/>
    <xf numFmtId="0" fontId="34" fillId="0" borderId="0" xfId="0" applyFont="1" applyFill="1" applyAlignment="1">
      <alignment horizontal="center"/>
    </xf>
    <xf numFmtId="0" fontId="34" fillId="0" borderId="0" xfId="0" applyFont="1" applyFill="1"/>
    <xf numFmtId="165" fontId="46" fillId="0" borderId="0" xfId="44" quotePrefix="1" applyFont="1" applyAlignment="1">
      <alignment horizontal="right" vertical="center"/>
    </xf>
    <xf numFmtId="165" fontId="60" fillId="0" borderId="0" xfId="38" applyFont="1"/>
    <xf numFmtId="0" fontId="61" fillId="0" borderId="78" xfId="9" applyNumberFormat="1" applyFont="1" applyFill="1" applyBorder="1" applyAlignment="1" applyProtection="1">
      <alignment horizontal="center" vertical="center"/>
    </xf>
    <xf numFmtId="0" fontId="29" fillId="0" borderId="78" xfId="9" applyNumberFormat="1" applyFont="1" applyFill="1" applyBorder="1" applyAlignment="1" applyProtection="1">
      <alignment horizontal="center" vertical="center"/>
    </xf>
    <xf numFmtId="165" fontId="29" fillId="0" borderId="6" xfId="47" applyNumberFormat="1" applyFont="1" applyFill="1" applyAlignment="1" applyProtection="1">
      <alignment vertical="center"/>
    </xf>
    <xf numFmtId="165" fontId="29" fillId="0" borderId="6" xfId="47" applyNumberFormat="1" applyFont="1" applyFill="1" applyBorder="1" applyAlignment="1" applyProtection="1">
      <alignment vertical="center"/>
    </xf>
    <xf numFmtId="165" fontId="29" fillId="0" borderId="94" xfId="29" applyNumberFormat="1" applyFont="1" applyFill="1" applyBorder="1" applyAlignment="1" applyProtection="1">
      <alignment horizontal="right" vertical="center"/>
    </xf>
    <xf numFmtId="165" fontId="58" fillId="0" borderId="95" xfId="2" applyNumberFormat="1" applyFont="1" applyFill="1" applyBorder="1" applyAlignment="1" applyProtection="1">
      <alignment horizontal="right" vertical="center"/>
    </xf>
    <xf numFmtId="165" fontId="29" fillId="15" borderId="6" xfId="29" applyNumberFormat="1" applyFont="1" applyFill="1" applyBorder="1" applyAlignment="1" applyProtection="1">
      <alignment horizontal="right" vertical="center"/>
    </xf>
    <xf numFmtId="165" fontId="29" fillId="0" borderId="112" xfId="47" applyNumberFormat="1" applyFont="1" applyFill="1" applyBorder="1" applyAlignment="1" applyProtection="1">
      <alignment vertical="center"/>
    </xf>
    <xf numFmtId="165" fontId="29" fillId="0" borderId="0" xfId="47" applyNumberFormat="1" applyFont="1" applyFill="1" applyBorder="1" applyAlignment="1" applyProtection="1">
      <alignment vertical="center"/>
    </xf>
    <xf numFmtId="165" fontId="0" fillId="0" borderId="0" xfId="0" applyNumberFormat="1" applyFont="1" applyAlignment="1" applyProtection="1">
      <alignment vertical="center"/>
    </xf>
    <xf numFmtId="165" fontId="0" fillId="0" borderId="0" xfId="0" applyNumberFormat="1" applyAlignment="1" applyProtection="1">
      <alignment vertical="center"/>
    </xf>
    <xf numFmtId="165" fontId="29" fillId="0" borderId="6" xfId="29" applyNumberFormat="1" applyFont="1" applyFill="1" applyBorder="1" applyAlignment="1" applyProtection="1">
      <alignment horizontal="right" vertical="center"/>
    </xf>
    <xf numFmtId="165" fontId="61" fillId="0" borderId="0" xfId="0" applyNumberFormat="1" applyFont="1" applyFill="1" applyBorder="1" applyAlignment="1" applyProtection="1">
      <alignment vertical="center"/>
    </xf>
    <xf numFmtId="165" fontId="60" fillId="0" borderId="0" xfId="0" applyNumberFormat="1" applyFont="1" applyAlignment="1" applyProtection="1">
      <alignment vertical="center"/>
    </xf>
    <xf numFmtId="165" fontId="29" fillId="0" borderId="112" xfId="47" applyNumberFormat="1" applyFont="1" applyFill="1" applyBorder="1" applyAlignment="1" applyProtection="1">
      <alignment horizontal="center" vertical="center"/>
    </xf>
    <xf numFmtId="0" fontId="24" fillId="7" borderId="143" xfId="0" applyFont="1" applyFill="1" applyBorder="1" applyAlignment="1" applyProtection="1">
      <alignment horizontal="center" vertical="top" wrapText="1"/>
    </xf>
    <xf numFmtId="0" fontId="24" fillId="7" borderId="143" xfId="0" applyFont="1" applyFill="1" applyBorder="1" applyAlignment="1" applyProtection="1">
      <alignment vertical="top" wrapText="1"/>
    </xf>
    <xf numFmtId="49" fontId="24" fillId="7" borderId="143" xfId="0" applyNumberFormat="1" applyFont="1" applyFill="1" applyBorder="1" applyAlignment="1" applyProtection="1">
      <alignment vertical="top" wrapText="1"/>
    </xf>
    <xf numFmtId="0" fontId="24" fillId="16" borderId="143" xfId="0" applyNumberFormat="1" applyFont="1" applyFill="1" applyBorder="1" applyAlignment="1" applyProtection="1">
      <alignment vertical="top" wrapText="1"/>
    </xf>
    <xf numFmtId="3" fontId="24" fillId="7" borderId="143" xfId="0" applyNumberFormat="1" applyFont="1" applyFill="1" applyBorder="1" applyAlignment="1" applyProtection="1">
      <alignment horizontal="center" vertical="top" wrapText="1"/>
    </xf>
    <xf numFmtId="177" fontId="2" fillId="8" borderId="0" xfId="1" applyNumberFormat="1" applyFill="1" applyBorder="1" applyAlignment="1" applyProtection="1">
      <alignment horizontal="center"/>
      <protection locked="0"/>
    </xf>
    <xf numFmtId="0" fontId="28" fillId="8" borderId="0" xfId="55" applyFont="1" applyFill="1" applyBorder="1" applyAlignment="1" applyProtection="1">
      <alignment horizontal="left"/>
      <protection locked="0"/>
    </xf>
    <xf numFmtId="0" fontId="0" fillId="8" borderId="0" xfId="55" applyFont="1" applyFill="1" applyBorder="1" applyAlignment="1" applyProtection="1">
      <alignment horizontal="left"/>
      <protection locked="0"/>
    </xf>
    <xf numFmtId="9" fontId="2" fillId="9" borderId="0" xfId="2" applyFill="1" applyBorder="1" applyAlignment="1" applyProtection="1">
      <alignment horizontal="left"/>
      <protection locked="0"/>
    </xf>
    <xf numFmtId="0" fontId="28" fillId="8" borderId="0" xfId="0" applyFont="1" applyFill="1" applyAlignment="1" applyProtection="1">
      <alignment horizontal="left"/>
      <protection locked="0"/>
    </xf>
    <xf numFmtId="1" fontId="0" fillId="13" borderId="0" xfId="55" applyNumberFormat="1" applyFont="1" applyFill="1" applyBorder="1" applyAlignment="1" applyProtection="1">
      <alignment horizontal="left"/>
    </xf>
    <xf numFmtId="0" fontId="28" fillId="9" borderId="0" xfId="55" applyFont="1" applyFill="1" applyBorder="1" applyAlignment="1" applyProtection="1">
      <alignment horizontal="left"/>
      <protection locked="0"/>
    </xf>
    <xf numFmtId="3" fontId="28" fillId="9" borderId="0" xfId="0" applyNumberFormat="1" applyFont="1" applyFill="1" applyAlignment="1" applyProtection="1">
      <alignment horizontal="center"/>
      <protection locked="0"/>
    </xf>
    <xf numFmtId="4" fontId="28" fillId="9" borderId="0" xfId="55" applyNumberFormat="1" applyFont="1" applyFill="1" applyBorder="1" applyAlignment="1" applyProtection="1">
      <alignment horizontal="center"/>
      <protection locked="0"/>
    </xf>
    <xf numFmtId="4" fontId="28" fillId="9" borderId="0" xfId="0" applyNumberFormat="1" applyFont="1" applyFill="1" applyAlignment="1" applyProtection="1">
      <alignment horizontal="center"/>
      <protection locked="0"/>
    </xf>
    <xf numFmtId="3" fontId="28" fillId="13" borderId="0" xfId="55" applyNumberFormat="1" applyFont="1" applyFill="1" applyBorder="1" applyAlignment="1" applyProtection="1">
      <alignment horizontal="center"/>
    </xf>
    <xf numFmtId="4" fontId="28" fillId="13" borderId="0" xfId="55" applyNumberFormat="1" applyFont="1" applyFill="1" applyBorder="1" applyAlignment="1" applyProtection="1">
      <alignment horizontal="center"/>
    </xf>
    <xf numFmtId="4" fontId="28" fillId="13" borderId="0" xfId="55" applyNumberFormat="1" applyFont="1" applyFill="1" applyBorder="1" applyAlignment="1" applyProtection="1">
      <alignment horizontal="left"/>
    </xf>
    <xf numFmtId="0" fontId="28" fillId="13" borderId="0" xfId="55" applyNumberFormat="1" applyFont="1" applyFill="1" applyBorder="1" applyAlignment="1" applyProtection="1">
      <alignment horizontal="left"/>
    </xf>
    <xf numFmtId="0" fontId="84" fillId="17" borderId="0" xfId="0" applyFont="1" applyFill="1"/>
    <xf numFmtId="172" fontId="22" fillId="15" borderId="0" xfId="1" applyNumberFormat="1" applyFont="1" applyFill="1" applyBorder="1" applyAlignment="1" applyProtection="1">
      <alignment vertical="center" wrapText="1"/>
    </xf>
    <xf numFmtId="0" fontId="34" fillId="0" borderId="0" xfId="43" applyFont="1" applyFill="1" applyBorder="1" applyAlignment="1" applyProtection="1">
      <alignment vertical="center"/>
    </xf>
    <xf numFmtId="0" fontId="25" fillId="0" borderId="0" xfId="0" applyFont="1" applyFill="1" applyBorder="1" applyAlignment="1" applyProtection="1">
      <alignment vertical="center"/>
    </xf>
    <xf numFmtId="0" fontId="21" fillId="0" borderId="0" xfId="43" applyFont="1" applyFill="1" applyAlignment="1" applyProtection="1">
      <alignment horizontal="left" vertical="center"/>
    </xf>
    <xf numFmtId="0" fontId="29" fillId="0" borderId="0" xfId="43" applyFont="1" applyFill="1" applyAlignment="1" applyProtection="1">
      <alignment vertical="center"/>
    </xf>
    <xf numFmtId="0" fontId="22" fillId="0" borderId="0" xfId="43" applyFont="1" applyFill="1" applyAlignment="1" applyProtection="1">
      <alignment horizontal="left" vertical="center"/>
    </xf>
    <xf numFmtId="0" fontId="21" fillId="0" borderId="0" xfId="0" applyFont="1" applyAlignment="1" applyProtection="1">
      <alignment vertical="center"/>
    </xf>
    <xf numFmtId="0" fontId="34" fillId="0" borderId="0" xfId="0" applyFont="1" applyAlignment="1" applyProtection="1">
      <alignment vertical="center"/>
    </xf>
    <xf numFmtId="0" fontId="61" fillId="0" borderId="0" xfId="0" applyFont="1" applyAlignment="1" applyProtection="1">
      <alignment vertical="center"/>
      <protection locked="0"/>
    </xf>
    <xf numFmtId="0" fontId="29" fillId="0" borderId="0" xfId="0" applyFont="1" applyAlignment="1" applyProtection="1">
      <alignment vertical="center"/>
      <protection locked="0"/>
    </xf>
    <xf numFmtId="0" fontId="29" fillId="0" borderId="0" xfId="0" applyFont="1" applyAlignment="1" applyProtection="1">
      <alignment horizontal="center" vertical="center"/>
      <protection locked="0"/>
    </xf>
    <xf numFmtId="0" fontId="34" fillId="0" borderId="0" xfId="0" applyFont="1" applyAlignment="1" applyProtection="1">
      <alignment vertical="center"/>
      <protection locked="0"/>
    </xf>
    <xf numFmtId="0" fontId="61" fillId="0" borderId="163" xfId="8" applyNumberFormat="1" applyFont="1" applyFill="1" applyBorder="1" applyAlignment="1" applyProtection="1">
      <alignment horizontal="center" vertical="center"/>
    </xf>
    <xf numFmtId="0" fontId="61" fillId="0" borderId="74" xfId="8" applyNumberFormat="1" applyFont="1" applyFill="1" applyBorder="1" applyAlignment="1" applyProtection="1">
      <alignment horizontal="center" vertical="center"/>
    </xf>
    <xf numFmtId="0" fontId="61" fillId="0" borderId="164" xfId="8" applyNumberFormat="1" applyFont="1" applyFill="1" applyBorder="1" applyAlignment="1" applyProtection="1">
      <alignment horizontal="center" vertical="center"/>
    </xf>
    <xf numFmtId="0" fontId="22" fillId="0" borderId="0" xfId="0" applyFont="1" applyFill="1" applyBorder="1" applyAlignment="1" applyProtection="1">
      <alignment horizontal="left" vertical="center"/>
    </xf>
    <xf numFmtId="0" fontId="29" fillId="0" borderId="165" xfId="8" applyNumberFormat="1" applyFont="1" applyFill="1" applyBorder="1" applyAlignment="1" applyProtection="1">
      <alignment horizontal="center" vertical="center"/>
    </xf>
    <xf numFmtId="0" fontId="29" fillId="0" borderId="0" xfId="8" applyNumberFormat="1" applyFont="1" applyFill="1" applyBorder="1" applyAlignment="1" applyProtection="1">
      <alignment horizontal="center" vertical="center"/>
    </xf>
    <xf numFmtId="0" fontId="29" fillId="0" borderId="166" xfId="8" applyNumberFormat="1" applyFont="1" applyFill="1" applyBorder="1" applyAlignment="1" applyProtection="1">
      <alignment horizontal="center" vertical="center"/>
    </xf>
    <xf numFmtId="0" fontId="29" fillId="0" borderId="75" xfId="0" applyFont="1" applyBorder="1" applyAlignment="1" applyProtection="1">
      <alignment vertical="center"/>
    </xf>
    <xf numFmtId="0" fontId="29" fillId="0" borderId="166" xfId="0" applyFont="1" applyBorder="1" applyAlignment="1" applyProtection="1">
      <alignment vertical="center"/>
    </xf>
    <xf numFmtId="0" fontId="29" fillId="0" borderId="167" xfId="8" applyNumberFormat="1" applyFont="1" applyFill="1" applyBorder="1" applyAlignment="1" applyProtection="1">
      <alignment horizontal="center" vertical="center"/>
    </xf>
    <xf numFmtId="0" fontId="29" fillId="0" borderId="75" xfId="8" applyNumberFormat="1" applyFont="1" applyFill="1" applyBorder="1" applyAlignment="1" applyProtection="1">
      <alignment horizontal="center" vertical="center"/>
    </xf>
    <xf numFmtId="0" fontId="29" fillId="0" borderId="168" xfId="8" applyNumberFormat="1" applyFont="1" applyFill="1" applyBorder="1" applyAlignment="1" applyProtection="1">
      <alignment horizontal="center" vertical="center"/>
    </xf>
    <xf numFmtId="0" fontId="24" fillId="7" borderId="22" xfId="0" applyFont="1" applyFill="1" applyBorder="1" applyAlignment="1" applyProtection="1">
      <alignment vertical="center"/>
    </xf>
    <xf numFmtId="0" fontId="24" fillId="7" borderId="0" xfId="8" applyNumberFormat="1" applyFont="1" applyFill="1" applyBorder="1" applyAlignment="1" applyProtection="1">
      <alignment horizontal="center" vertical="center"/>
    </xf>
    <xf numFmtId="0" fontId="24" fillId="7" borderId="169" xfId="8" applyNumberFormat="1" applyFont="1" applyFill="1" applyBorder="1" applyAlignment="1" applyProtection="1">
      <alignment horizontal="center" vertical="center"/>
    </xf>
    <xf numFmtId="0" fontId="24" fillId="7" borderId="170" xfId="8" applyNumberFormat="1" applyFont="1" applyFill="1" applyBorder="1" applyAlignment="1" applyProtection="1">
      <alignment horizontal="center" vertical="center"/>
    </xf>
    <xf numFmtId="0" fontId="61" fillId="0" borderId="22" xfId="0" applyFont="1" applyBorder="1" applyAlignment="1" applyProtection="1">
      <alignment vertical="center"/>
    </xf>
    <xf numFmtId="0" fontId="61" fillId="0" borderId="0" xfId="8" applyNumberFormat="1" applyFont="1" applyFill="1" applyBorder="1" applyAlignment="1" applyProtection="1">
      <alignment horizontal="center" vertical="center"/>
    </xf>
    <xf numFmtId="3" fontId="61" fillId="0" borderId="171" xfId="8" applyNumberFormat="1" applyFont="1" applyFill="1" applyBorder="1" applyAlignment="1" applyProtection="1">
      <alignment horizontal="center" vertical="center"/>
    </xf>
    <xf numFmtId="3" fontId="61" fillId="0" borderId="172" xfId="8" applyNumberFormat="1" applyFont="1" applyFill="1" applyBorder="1" applyAlignment="1" applyProtection="1">
      <alignment horizontal="center" vertical="center"/>
    </xf>
    <xf numFmtId="3" fontId="61" fillId="0" borderId="173" xfId="8" applyNumberFormat="1" applyFont="1" applyFill="1" applyBorder="1" applyAlignment="1" applyProtection="1">
      <alignment horizontal="center" vertical="center"/>
    </xf>
    <xf numFmtId="3" fontId="24" fillId="7" borderId="169" xfId="8" applyNumberFormat="1" applyFont="1" applyFill="1" applyBorder="1" applyAlignment="1" applyProtection="1">
      <alignment horizontal="center" vertical="center"/>
    </xf>
    <xf numFmtId="3" fontId="24" fillId="7" borderId="170" xfId="8" applyNumberFormat="1" applyFont="1" applyFill="1" applyBorder="1" applyAlignment="1" applyProtection="1">
      <alignment horizontal="center" vertical="center"/>
    </xf>
    <xf numFmtId="0" fontId="61" fillId="0" borderId="22" xfId="0" applyFont="1" applyFill="1" applyBorder="1" applyAlignment="1" applyProtection="1">
      <alignment vertical="center"/>
    </xf>
    <xf numFmtId="3" fontId="29" fillId="0" borderId="171" xfId="8" applyNumberFormat="1" applyFont="1" applyFill="1" applyBorder="1" applyAlignment="1" applyProtection="1">
      <alignment horizontal="center" vertical="center"/>
    </xf>
    <xf numFmtId="3" fontId="29" fillId="0" borderId="172" xfId="8" applyNumberFormat="1" applyFont="1" applyFill="1" applyBorder="1" applyAlignment="1" applyProtection="1">
      <alignment horizontal="center" vertical="center"/>
    </xf>
    <xf numFmtId="3" fontId="29" fillId="0" borderId="173" xfId="8" applyNumberFormat="1" applyFont="1" applyFill="1" applyBorder="1" applyAlignment="1" applyProtection="1">
      <alignment horizontal="center" vertical="center"/>
    </xf>
    <xf numFmtId="172" fontId="29" fillId="0" borderId="171" xfId="8" applyNumberFormat="1" applyFont="1" applyFill="1" applyBorder="1" applyAlignment="1" applyProtection="1">
      <alignment horizontal="center" vertical="center"/>
    </xf>
    <xf numFmtId="172" fontId="29" fillId="0" borderId="172" xfId="8" applyNumberFormat="1" applyFont="1" applyFill="1" applyBorder="1" applyAlignment="1" applyProtection="1">
      <alignment horizontal="center" vertical="center"/>
    </xf>
    <xf numFmtId="172" fontId="29" fillId="0" borderId="173" xfId="8" applyNumberFormat="1" applyFont="1" applyFill="1" applyBorder="1" applyAlignment="1" applyProtection="1">
      <alignment horizontal="center" vertical="center"/>
    </xf>
    <xf numFmtId="0" fontId="29" fillId="0" borderId="174" xfId="0" applyFont="1" applyBorder="1" applyAlignment="1" applyProtection="1">
      <alignment vertical="center"/>
    </xf>
    <xf numFmtId="0" fontId="29" fillId="0" borderId="175" xfId="8" applyNumberFormat="1" applyFont="1" applyFill="1" applyBorder="1" applyAlignment="1" applyProtection="1">
      <alignment horizontal="center" vertical="center"/>
    </xf>
    <xf numFmtId="172" fontId="29" fillId="0" borderId="176" xfId="8" applyNumberFormat="1" applyFont="1" applyFill="1" applyBorder="1" applyAlignment="1" applyProtection="1">
      <alignment horizontal="center" vertical="center"/>
    </xf>
    <xf numFmtId="172" fontId="29" fillId="0" borderId="177" xfId="8" applyNumberFormat="1" applyFont="1" applyFill="1" applyBorder="1" applyAlignment="1" applyProtection="1">
      <alignment horizontal="center" vertical="center"/>
    </xf>
    <xf numFmtId="172" fontId="29" fillId="0" borderId="178" xfId="8" applyNumberFormat="1" applyFont="1" applyFill="1" applyBorder="1" applyAlignment="1" applyProtection="1">
      <alignment horizontal="center" vertical="center"/>
    </xf>
    <xf numFmtId="0" fontId="29" fillId="0" borderId="179" xfId="0" applyFont="1" applyBorder="1" applyAlignment="1" applyProtection="1">
      <alignment vertical="center"/>
    </xf>
    <xf numFmtId="0" fontId="29" fillId="0" borderId="180" xfId="8" applyNumberFormat="1" applyFont="1" applyFill="1" applyBorder="1" applyAlignment="1" applyProtection="1">
      <alignment horizontal="center" vertical="center"/>
    </xf>
    <xf numFmtId="172" fontId="29" fillId="0" borderId="181" xfId="8" applyNumberFormat="1" applyFont="1" applyFill="1" applyBorder="1" applyAlignment="1" applyProtection="1">
      <alignment horizontal="center" vertical="center"/>
    </xf>
    <xf numFmtId="172" fontId="29" fillId="0" borderId="182" xfId="8" applyNumberFormat="1" applyFont="1" applyFill="1" applyBorder="1" applyAlignment="1" applyProtection="1">
      <alignment horizontal="center" vertical="center"/>
    </xf>
    <xf numFmtId="172" fontId="29" fillId="0" borderId="183" xfId="8" applyNumberFormat="1" applyFont="1" applyFill="1" applyBorder="1" applyAlignment="1" applyProtection="1">
      <alignment horizontal="center" vertical="center"/>
    </xf>
    <xf numFmtId="0" fontId="29" fillId="0" borderId="22" xfId="0" applyFont="1" applyFill="1" applyBorder="1" applyAlignment="1" applyProtection="1">
      <alignment vertical="center"/>
    </xf>
    <xf numFmtId="174" fontId="29" fillId="0" borderId="171" xfId="8" applyNumberFormat="1" applyFont="1" applyFill="1" applyBorder="1" applyAlignment="1" applyProtection="1">
      <alignment horizontal="center" vertical="center"/>
    </xf>
    <xf numFmtId="174" fontId="29" fillId="0" borderId="172" xfId="2" applyNumberFormat="1" applyFont="1" applyBorder="1" applyAlignment="1" applyProtection="1">
      <alignment horizontal="center" vertical="center"/>
    </xf>
    <xf numFmtId="174" fontId="29" fillId="0" borderId="178" xfId="2" applyNumberFormat="1" applyFont="1" applyBorder="1" applyAlignment="1" applyProtection="1">
      <alignment horizontal="center" vertical="center"/>
    </xf>
    <xf numFmtId="174" fontId="29" fillId="0" borderId="172" xfId="8" applyNumberFormat="1" applyFont="1" applyFill="1" applyBorder="1" applyAlignment="1" applyProtection="1">
      <alignment horizontal="center" vertical="center"/>
    </xf>
    <xf numFmtId="174" fontId="29" fillId="0" borderId="173" xfId="8" applyNumberFormat="1" applyFont="1" applyFill="1" applyBorder="1" applyAlignment="1" applyProtection="1">
      <alignment horizontal="center" vertical="center"/>
    </xf>
    <xf numFmtId="3" fontId="29" fillId="0" borderId="0" xfId="8" applyNumberFormat="1" applyFont="1" applyFill="1" applyBorder="1" applyAlignment="1" applyProtection="1">
      <alignment horizontal="center" vertical="center"/>
    </xf>
    <xf numFmtId="0" fontId="29" fillId="0" borderId="184" xfId="0" applyFont="1" applyBorder="1" applyAlignment="1" applyProtection="1">
      <alignment vertical="center"/>
    </xf>
    <xf numFmtId="3" fontId="29" fillId="0" borderId="185" xfId="8" applyNumberFormat="1" applyFont="1" applyFill="1" applyBorder="1" applyAlignment="1" applyProtection="1">
      <alignment horizontal="center" vertical="center"/>
    </xf>
    <xf numFmtId="3" fontId="29" fillId="0" borderId="186" xfId="8" applyNumberFormat="1" applyFont="1" applyFill="1" applyBorder="1" applyAlignment="1" applyProtection="1">
      <alignment horizontal="center" vertical="center"/>
    </xf>
    <xf numFmtId="3" fontId="29" fillId="0" borderId="187" xfId="8" applyNumberFormat="1" applyFont="1" applyFill="1" applyBorder="1" applyAlignment="1" applyProtection="1">
      <alignment horizontal="center" vertical="center"/>
    </xf>
    <xf numFmtId="3" fontId="29" fillId="0" borderId="188" xfId="8" applyNumberFormat="1" applyFont="1" applyFill="1" applyBorder="1" applyAlignment="1" applyProtection="1">
      <alignment horizontal="center" vertical="center"/>
    </xf>
    <xf numFmtId="0" fontId="29" fillId="0" borderId="189" xfId="0" applyFont="1" applyBorder="1" applyAlignment="1" applyProtection="1">
      <alignment vertical="center"/>
    </xf>
    <xf numFmtId="3" fontId="29" fillId="0" borderId="190" xfId="0" applyNumberFormat="1" applyFont="1" applyBorder="1" applyAlignment="1" applyProtection="1">
      <alignment vertical="center"/>
    </xf>
    <xf numFmtId="3" fontId="29" fillId="0" borderId="191" xfId="0" applyNumberFormat="1" applyFont="1" applyFill="1" applyBorder="1" applyAlignment="1" applyProtection="1">
      <alignment horizontal="center" vertical="center"/>
    </xf>
    <xf numFmtId="3" fontId="29" fillId="0" borderId="192" xfId="0" applyNumberFormat="1" applyFont="1" applyBorder="1" applyAlignment="1" applyProtection="1">
      <alignment horizontal="center" vertical="center"/>
    </xf>
    <xf numFmtId="3" fontId="29" fillId="0" borderId="193" xfId="0" applyNumberFormat="1" applyFont="1" applyBorder="1" applyAlignment="1" applyProtection="1">
      <alignment horizontal="center" vertical="center"/>
    </xf>
    <xf numFmtId="3" fontId="29" fillId="0" borderId="185" xfId="0" applyNumberFormat="1" applyFont="1" applyBorder="1" applyAlignment="1" applyProtection="1">
      <alignment vertical="center"/>
    </xf>
    <xf numFmtId="3" fontId="29" fillId="0" borderId="186" xfId="0" applyNumberFormat="1" applyFont="1" applyBorder="1" applyAlignment="1" applyProtection="1">
      <alignment horizontal="center" vertical="center"/>
    </xf>
    <xf numFmtId="3" fontId="29" fillId="0" borderId="187" xfId="0" applyNumberFormat="1" applyFont="1" applyBorder="1" applyAlignment="1" applyProtection="1">
      <alignment horizontal="center" vertical="center"/>
    </xf>
    <xf numFmtId="3" fontId="29" fillId="0" borderId="188" xfId="0" applyNumberFormat="1" applyFont="1" applyBorder="1" applyAlignment="1" applyProtection="1">
      <alignment horizontal="center" vertical="center"/>
    </xf>
    <xf numFmtId="3" fontId="29" fillId="0" borderId="0" xfId="0" applyNumberFormat="1" applyFont="1" applyBorder="1" applyAlignment="1" applyProtection="1">
      <alignment vertical="center"/>
    </xf>
    <xf numFmtId="3" fontId="29" fillId="0" borderId="171" xfId="0" applyNumberFormat="1" applyFont="1" applyBorder="1" applyAlignment="1" applyProtection="1">
      <alignment horizontal="center" vertical="center"/>
    </xf>
    <xf numFmtId="3" fontId="29" fillId="0" borderId="172" xfId="0" applyNumberFormat="1" applyFont="1" applyBorder="1" applyAlignment="1" applyProtection="1">
      <alignment horizontal="center" vertical="center"/>
    </xf>
    <xf numFmtId="3" fontId="29" fillId="0" borderId="173" xfId="0" applyNumberFormat="1" applyFont="1" applyBorder="1" applyAlignment="1" applyProtection="1">
      <alignment horizontal="center" vertical="center"/>
    </xf>
    <xf numFmtId="0" fontId="86" fillId="7" borderId="17" xfId="0" applyFont="1" applyFill="1" applyBorder="1" applyAlignment="1" applyProtection="1">
      <alignment vertical="center"/>
    </xf>
    <xf numFmtId="0" fontId="86" fillId="7" borderId="117" xfId="0" applyFont="1" applyFill="1" applyBorder="1" applyAlignment="1" applyProtection="1">
      <alignment vertical="center"/>
    </xf>
    <xf numFmtId="0" fontId="29" fillId="0" borderId="0" xfId="0" applyFont="1" applyBorder="1" applyAlignment="1" applyProtection="1">
      <alignment vertical="center"/>
    </xf>
    <xf numFmtId="179" fontId="29" fillId="0" borderId="22" xfId="0" applyNumberFormat="1" applyFont="1" applyBorder="1" applyAlignment="1" applyProtection="1">
      <alignment horizontal="left" vertical="center"/>
    </xf>
    <xf numFmtId="0" fontId="29" fillId="0" borderId="171" xfId="0" applyFont="1" applyBorder="1" applyAlignment="1" applyProtection="1">
      <alignment horizontal="center" vertical="center"/>
    </xf>
    <xf numFmtId="0" fontId="29" fillId="0" borderId="172" xfId="0" applyFont="1" applyBorder="1" applyAlignment="1" applyProtection="1">
      <alignment horizontal="center" vertical="center"/>
    </xf>
    <xf numFmtId="172" fontId="29" fillId="0" borderId="173" xfId="0" applyNumberFormat="1" applyFont="1" applyBorder="1" applyAlignment="1" applyProtection="1">
      <alignment horizontal="center" vertical="center"/>
    </xf>
    <xf numFmtId="180" fontId="29" fillId="0" borderId="22" xfId="0" applyNumberFormat="1" applyFont="1" applyFill="1" applyBorder="1" applyAlignment="1" applyProtection="1">
      <alignment horizontal="left" vertical="center"/>
    </xf>
    <xf numFmtId="0" fontId="29" fillId="0" borderId="173" xfId="0" applyFont="1" applyBorder="1" applyAlignment="1" applyProtection="1">
      <alignment horizontal="center" vertical="center"/>
    </xf>
    <xf numFmtId="181" fontId="29" fillId="0" borderId="22" xfId="0" applyNumberFormat="1" applyFont="1" applyFill="1" applyBorder="1" applyAlignment="1" applyProtection="1">
      <alignment horizontal="left" vertical="center"/>
    </xf>
    <xf numFmtId="0" fontId="59" fillId="7" borderId="117" xfId="0" applyFont="1" applyFill="1" applyBorder="1" applyAlignment="1" applyProtection="1">
      <alignment vertical="center"/>
    </xf>
    <xf numFmtId="4" fontId="86" fillId="7" borderId="195" xfId="0" applyNumberFormat="1" applyFont="1" applyFill="1" applyBorder="1" applyAlignment="1" applyProtection="1">
      <alignment horizontal="center" vertical="center"/>
    </xf>
    <xf numFmtId="4" fontId="86" fillId="7" borderId="196" xfId="0" applyNumberFormat="1" applyFont="1" applyFill="1" applyBorder="1" applyAlignment="1" applyProtection="1">
      <alignment horizontal="center" vertical="center"/>
    </xf>
    <xf numFmtId="0" fontId="34" fillId="0" borderId="0" xfId="0" applyFont="1" applyAlignment="1" applyProtection="1">
      <alignment horizontal="center" vertical="center"/>
    </xf>
    <xf numFmtId="0" fontId="87" fillId="0" borderId="0" xfId="0" applyFont="1" applyAlignment="1" applyProtection="1">
      <alignment vertical="center"/>
    </xf>
    <xf numFmtId="0" fontId="77" fillId="0" borderId="0" xfId="0" applyFont="1" applyAlignment="1" applyProtection="1">
      <alignment vertical="center"/>
    </xf>
    <xf numFmtId="0" fontId="77" fillId="0" borderId="0" xfId="0" applyFont="1" applyAlignment="1" applyProtection="1">
      <alignment horizontal="center" vertical="center"/>
    </xf>
    <xf numFmtId="0" fontId="77" fillId="0" borderId="0" xfId="0" applyFont="1" applyAlignment="1" applyProtection="1">
      <alignment vertical="center"/>
      <protection locked="0"/>
    </xf>
    <xf numFmtId="0" fontId="79" fillId="0" borderId="0" xfId="0" applyFont="1" applyAlignment="1" applyProtection="1">
      <alignment vertical="center"/>
      <protection locked="0"/>
    </xf>
    <xf numFmtId="0" fontId="77" fillId="0" borderId="0" xfId="0" applyFont="1" applyAlignment="1" applyProtection="1">
      <alignment horizontal="center" vertical="center"/>
      <protection locked="0"/>
    </xf>
    <xf numFmtId="0" fontId="78" fillId="0" borderId="0" xfId="42" applyFont="1" applyFill="1" applyBorder="1" applyAlignment="1" applyProtection="1">
      <alignment horizontal="left" vertical="center"/>
    </xf>
    <xf numFmtId="0" fontId="88" fillId="0" borderId="0" xfId="0" applyFont="1" applyFill="1" applyAlignment="1" applyProtection="1">
      <alignment vertical="center"/>
    </xf>
    <xf numFmtId="0" fontId="79" fillId="0" borderId="200" xfId="8" applyNumberFormat="1" applyFont="1" applyFill="1" applyBorder="1" applyAlignment="1" applyProtection="1">
      <alignment horizontal="center" vertical="center"/>
    </xf>
    <xf numFmtId="0" fontId="79" fillId="0" borderId="201" xfId="8" applyNumberFormat="1" applyFont="1" applyFill="1" applyBorder="1" applyAlignment="1" applyProtection="1">
      <alignment horizontal="center" vertical="center"/>
    </xf>
    <xf numFmtId="0" fontId="79" fillId="0" borderId="202" xfId="8" applyNumberFormat="1" applyFont="1" applyFill="1" applyBorder="1" applyAlignment="1" applyProtection="1">
      <alignment horizontal="center" vertical="center"/>
    </xf>
    <xf numFmtId="0" fontId="89" fillId="0" borderId="0" xfId="0" applyFont="1" applyFill="1" applyBorder="1" applyAlignment="1" applyProtection="1">
      <alignment horizontal="left" vertical="center"/>
    </xf>
    <xf numFmtId="0" fontId="77" fillId="0" borderId="203" xfId="8" applyNumberFormat="1" applyFont="1" applyFill="1" applyBorder="1" applyAlignment="1" applyProtection="1">
      <alignment horizontal="center" vertical="center"/>
    </xf>
    <xf numFmtId="0" fontId="77" fillId="0" borderId="0" xfId="8" applyNumberFormat="1" applyFont="1" applyFill="1" applyBorder="1" applyAlignment="1" applyProtection="1">
      <alignment horizontal="center" vertical="center"/>
    </xf>
    <xf numFmtId="0" fontId="77" fillId="0" borderId="204" xfId="8" applyNumberFormat="1" applyFont="1" applyFill="1" applyBorder="1" applyAlignment="1" applyProtection="1">
      <alignment horizontal="center" vertical="center"/>
    </xf>
    <xf numFmtId="0" fontId="77" fillId="0" borderId="0" xfId="0" applyFont="1" applyBorder="1" applyAlignment="1" applyProtection="1">
      <alignment vertical="center"/>
    </xf>
    <xf numFmtId="0" fontId="77" fillId="0" borderId="205" xfId="8" applyNumberFormat="1" applyFont="1" applyFill="1" applyBorder="1" applyAlignment="1" applyProtection="1">
      <alignment horizontal="center" vertical="center"/>
    </xf>
    <xf numFmtId="0" fontId="77" fillId="0" borderId="206" xfId="8" applyNumberFormat="1" applyFont="1" applyFill="1" applyBorder="1" applyAlignment="1" applyProtection="1">
      <alignment horizontal="center" vertical="center"/>
    </xf>
    <xf numFmtId="0" fontId="77" fillId="0" borderId="207" xfId="8" applyNumberFormat="1" applyFont="1" applyFill="1" applyBorder="1" applyAlignment="1" applyProtection="1">
      <alignment horizontal="center" vertical="center"/>
    </xf>
    <xf numFmtId="0" fontId="24" fillId="16" borderId="0" xfId="0" applyFont="1" applyFill="1" applyBorder="1" applyAlignment="1" applyProtection="1">
      <alignment vertical="center"/>
    </xf>
    <xf numFmtId="0" fontId="24" fillId="16" borderId="0" xfId="8" applyNumberFormat="1" applyFont="1" applyFill="1" applyBorder="1" applyAlignment="1" applyProtection="1">
      <alignment horizontal="center" vertical="center"/>
    </xf>
    <xf numFmtId="0" fontId="24" fillId="16" borderId="169" xfId="8" applyNumberFormat="1" applyFont="1" applyFill="1" applyBorder="1" applyAlignment="1" applyProtection="1">
      <alignment horizontal="center" vertical="center"/>
    </xf>
    <xf numFmtId="0" fontId="24" fillId="16" borderId="208" xfId="8" applyNumberFormat="1" applyFont="1" applyFill="1" applyBorder="1" applyAlignment="1" applyProtection="1">
      <alignment horizontal="center" vertical="center"/>
    </xf>
    <xf numFmtId="0" fontId="79" fillId="0" borderId="0" xfId="0" applyFont="1" applyBorder="1" applyAlignment="1" applyProtection="1">
      <alignment vertical="center"/>
    </xf>
    <xf numFmtId="0" fontId="79" fillId="0" borderId="0" xfId="8" applyNumberFormat="1" applyFont="1" applyFill="1" applyBorder="1" applyAlignment="1" applyProtection="1">
      <alignment horizontal="center" vertical="center"/>
    </xf>
    <xf numFmtId="3" fontId="79" fillId="0" borderId="209" xfId="8" applyNumberFormat="1" applyFont="1" applyFill="1" applyBorder="1" applyAlignment="1" applyProtection="1">
      <alignment horizontal="center" vertical="center"/>
    </xf>
    <xf numFmtId="3" fontId="79" fillId="0" borderId="172" xfId="8" applyNumberFormat="1" applyFont="1" applyFill="1" applyBorder="1" applyAlignment="1" applyProtection="1">
      <alignment horizontal="center" vertical="center"/>
    </xf>
    <xf numFmtId="3" fontId="79" fillId="0" borderId="210" xfId="8" applyNumberFormat="1" applyFont="1" applyFill="1" applyBorder="1" applyAlignment="1" applyProtection="1">
      <alignment horizontal="center" vertical="center"/>
    </xf>
    <xf numFmtId="3" fontId="24" fillId="16" borderId="169" xfId="8" applyNumberFormat="1" applyFont="1" applyFill="1" applyBorder="1" applyAlignment="1" applyProtection="1">
      <alignment horizontal="center" vertical="center"/>
    </xf>
    <xf numFmtId="3" fontId="24" fillId="16" borderId="208" xfId="8" applyNumberFormat="1" applyFont="1" applyFill="1" applyBorder="1" applyAlignment="1" applyProtection="1">
      <alignment horizontal="center" vertical="center"/>
    </xf>
    <xf numFmtId="0" fontId="79" fillId="0" borderId="0" xfId="0" applyFont="1" applyFill="1" applyBorder="1" applyAlignment="1" applyProtection="1">
      <alignment vertical="center"/>
    </xf>
    <xf numFmtId="3" fontId="77" fillId="0" borderId="209" xfId="8" applyNumberFormat="1" applyFont="1" applyFill="1" applyBorder="1" applyAlignment="1" applyProtection="1">
      <alignment horizontal="center" vertical="center"/>
    </xf>
    <xf numFmtId="3" fontId="77" fillId="0" borderId="172" xfId="8" applyNumberFormat="1" applyFont="1" applyFill="1" applyBorder="1" applyAlignment="1" applyProtection="1">
      <alignment horizontal="center" vertical="center"/>
    </xf>
    <xf numFmtId="3" fontId="77" fillId="0" borderId="210" xfId="8" applyNumberFormat="1" applyFont="1" applyFill="1" applyBorder="1" applyAlignment="1" applyProtection="1">
      <alignment horizontal="center" vertical="center"/>
    </xf>
    <xf numFmtId="172" fontId="77" fillId="0" borderId="209" xfId="8" applyNumberFormat="1" applyFont="1" applyFill="1" applyBorder="1" applyAlignment="1" applyProtection="1">
      <alignment horizontal="center" vertical="center"/>
    </xf>
    <xf numFmtId="172" fontId="77" fillId="0" borderId="172" xfId="8" applyNumberFormat="1" applyFont="1" applyFill="1" applyBorder="1" applyAlignment="1" applyProtection="1">
      <alignment horizontal="center" vertical="center"/>
    </xf>
    <xf numFmtId="172" fontId="77" fillId="0" borderId="210" xfId="8" applyNumberFormat="1" applyFont="1" applyFill="1" applyBorder="1" applyAlignment="1" applyProtection="1">
      <alignment horizontal="center" vertical="center"/>
    </xf>
    <xf numFmtId="0" fontId="77" fillId="0" borderId="175" xfId="0" applyFont="1" applyBorder="1" applyAlignment="1" applyProtection="1">
      <alignment vertical="center"/>
    </xf>
    <xf numFmtId="172" fontId="77" fillId="0" borderId="211" xfId="8" applyNumberFormat="1" applyFont="1" applyFill="1" applyBorder="1" applyAlignment="1" applyProtection="1">
      <alignment horizontal="center" vertical="center"/>
    </xf>
    <xf numFmtId="172" fontId="77" fillId="0" borderId="177" xfId="8" applyNumberFormat="1" applyFont="1" applyFill="1" applyBorder="1" applyAlignment="1" applyProtection="1">
      <alignment horizontal="center" vertical="center"/>
    </xf>
    <xf numFmtId="172" fontId="77" fillId="0" borderId="212" xfId="8" applyNumberFormat="1" applyFont="1" applyFill="1" applyBorder="1" applyAlignment="1" applyProtection="1">
      <alignment horizontal="center" vertical="center"/>
    </xf>
    <xf numFmtId="0" fontId="77" fillId="0" borderId="180" xfId="0" applyFont="1" applyBorder="1" applyAlignment="1" applyProtection="1">
      <alignment vertical="center"/>
    </xf>
    <xf numFmtId="172" fontId="77" fillId="0" borderId="213" xfId="8" applyNumberFormat="1" applyFont="1" applyFill="1" applyBorder="1" applyAlignment="1" applyProtection="1">
      <alignment horizontal="center" vertical="center"/>
    </xf>
    <xf numFmtId="172" fontId="77" fillId="0" borderId="182" xfId="8" applyNumberFormat="1" applyFont="1" applyFill="1" applyBorder="1" applyAlignment="1" applyProtection="1">
      <alignment horizontal="center" vertical="center"/>
    </xf>
    <xf numFmtId="172" fontId="77" fillId="0" borderId="214" xfId="8" applyNumberFormat="1" applyFont="1" applyFill="1" applyBorder="1" applyAlignment="1" applyProtection="1">
      <alignment horizontal="center" vertical="center"/>
    </xf>
    <xf numFmtId="0" fontId="77" fillId="0" borderId="0" xfId="0" applyFont="1" applyFill="1" applyBorder="1" applyAlignment="1" applyProtection="1">
      <alignment vertical="center"/>
    </xf>
    <xf numFmtId="174" fontId="77" fillId="0" borderId="209" xfId="8" applyNumberFormat="1" applyFont="1" applyFill="1" applyBorder="1" applyAlignment="1" applyProtection="1">
      <alignment horizontal="center" vertical="center"/>
    </xf>
    <xf numFmtId="174" fontId="77" fillId="0" borderId="172" xfId="2" applyNumberFormat="1" applyFont="1" applyBorder="1" applyAlignment="1" applyProtection="1">
      <alignment horizontal="center" vertical="center"/>
    </xf>
    <xf numFmtId="174" fontId="77" fillId="0" borderId="212" xfId="2" applyNumberFormat="1" applyFont="1" applyBorder="1" applyAlignment="1" applyProtection="1">
      <alignment horizontal="center" vertical="center"/>
    </xf>
    <xf numFmtId="174" fontId="77" fillId="0" borderId="172" xfId="8" applyNumberFormat="1" applyFont="1" applyFill="1" applyBorder="1" applyAlignment="1" applyProtection="1">
      <alignment horizontal="center" vertical="center"/>
    </xf>
    <xf numFmtId="174" fontId="77" fillId="0" borderId="210" xfId="8" applyNumberFormat="1" applyFont="1" applyFill="1" applyBorder="1" applyAlignment="1" applyProtection="1">
      <alignment horizontal="center" vertical="center"/>
    </xf>
    <xf numFmtId="3" fontId="77" fillId="0" borderId="0" xfId="8" applyNumberFormat="1" applyFont="1" applyFill="1" applyBorder="1" applyAlignment="1" applyProtection="1">
      <alignment horizontal="center" vertical="center"/>
    </xf>
    <xf numFmtId="3" fontId="77" fillId="0" borderId="215" xfId="8" applyNumberFormat="1" applyFont="1" applyFill="1" applyBorder="1" applyAlignment="1" applyProtection="1">
      <alignment horizontal="center" vertical="center"/>
    </xf>
    <xf numFmtId="3" fontId="77" fillId="0" borderId="216" xfId="8" applyNumberFormat="1" applyFont="1" applyFill="1" applyBorder="1" applyAlignment="1" applyProtection="1">
      <alignment horizontal="center" vertical="center"/>
    </xf>
    <xf numFmtId="3" fontId="77" fillId="0" borderId="217" xfId="8" applyNumberFormat="1" applyFont="1" applyFill="1" applyBorder="1" applyAlignment="1" applyProtection="1">
      <alignment horizontal="center" vertical="center"/>
    </xf>
    <xf numFmtId="0" fontId="77" fillId="0" borderId="185" xfId="0" applyFont="1" applyBorder="1" applyAlignment="1" applyProtection="1">
      <alignment vertical="center"/>
    </xf>
    <xf numFmtId="3" fontId="77" fillId="0" borderId="218" xfId="8" applyNumberFormat="1" applyFont="1" applyFill="1" applyBorder="1" applyAlignment="1" applyProtection="1">
      <alignment horizontal="center" vertical="center"/>
    </xf>
    <xf numFmtId="3" fontId="77" fillId="0" borderId="219" xfId="8" applyNumberFormat="1" applyFont="1" applyFill="1" applyBorder="1" applyAlignment="1" applyProtection="1">
      <alignment horizontal="center" vertical="center"/>
    </xf>
    <xf numFmtId="3" fontId="77" fillId="0" borderId="220" xfId="8" applyNumberFormat="1" applyFont="1" applyFill="1" applyBorder="1" applyAlignment="1" applyProtection="1">
      <alignment horizontal="center" vertical="center"/>
    </xf>
    <xf numFmtId="0" fontId="77" fillId="0" borderId="190" xfId="0" applyFont="1" applyBorder="1" applyAlignment="1" applyProtection="1">
      <alignment vertical="center"/>
    </xf>
    <xf numFmtId="3" fontId="77" fillId="0" borderId="0" xfId="0" applyNumberFormat="1" applyFont="1" applyBorder="1" applyAlignment="1" applyProtection="1">
      <alignment vertical="center"/>
    </xf>
    <xf numFmtId="3" fontId="77" fillId="0" borderId="221" xfId="0" applyNumberFormat="1" applyFont="1" applyFill="1" applyBorder="1" applyAlignment="1" applyProtection="1">
      <alignment horizontal="center" vertical="center"/>
    </xf>
    <xf numFmtId="3" fontId="77" fillId="0" borderId="222" xfId="0" applyNumberFormat="1" applyFont="1" applyBorder="1" applyAlignment="1" applyProtection="1">
      <alignment horizontal="center" vertical="center"/>
    </xf>
    <xf numFmtId="3" fontId="77" fillId="0" borderId="223" xfId="0" applyNumberFormat="1" applyFont="1" applyBorder="1" applyAlignment="1" applyProtection="1">
      <alignment horizontal="center" vertical="center"/>
    </xf>
    <xf numFmtId="3" fontId="77" fillId="0" borderId="218" xfId="0" applyNumberFormat="1" applyFont="1" applyBorder="1" applyAlignment="1" applyProtection="1">
      <alignment horizontal="center" vertical="center"/>
    </xf>
    <xf numFmtId="3" fontId="77" fillId="0" borderId="219" xfId="0" applyNumberFormat="1" applyFont="1" applyBorder="1" applyAlignment="1" applyProtection="1">
      <alignment horizontal="center" vertical="center"/>
    </xf>
    <xf numFmtId="3" fontId="77" fillId="0" borderId="220" xfId="0" applyNumberFormat="1" applyFont="1" applyBorder="1" applyAlignment="1" applyProtection="1">
      <alignment horizontal="center" vertical="center"/>
    </xf>
    <xf numFmtId="3" fontId="77" fillId="0" borderId="215" xfId="0" applyNumberFormat="1" applyFont="1" applyBorder="1" applyAlignment="1" applyProtection="1">
      <alignment horizontal="center" vertical="center"/>
    </xf>
    <xf numFmtId="3" fontId="77" fillId="0" borderId="216" xfId="0" applyNumberFormat="1" applyFont="1" applyBorder="1" applyAlignment="1" applyProtection="1">
      <alignment horizontal="center" vertical="center"/>
    </xf>
    <xf numFmtId="3" fontId="77" fillId="0" borderId="217" xfId="0" applyNumberFormat="1" applyFont="1" applyBorder="1" applyAlignment="1" applyProtection="1">
      <alignment horizontal="center" vertical="center"/>
    </xf>
    <xf numFmtId="0" fontId="86" fillId="16" borderId="224" xfId="0" applyFont="1" applyFill="1" applyBorder="1" applyAlignment="1" applyProtection="1">
      <alignment vertical="center"/>
    </xf>
    <xf numFmtId="0" fontId="24" fillId="16" borderId="224" xfId="8" applyNumberFormat="1" applyFont="1" applyFill="1" applyBorder="1" applyAlignment="1" applyProtection="1">
      <alignment horizontal="center" vertical="center"/>
    </xf>
    <xf numFmtId="179" fontId="77" fillId="0" borderId="0" xfId="0" applyNumberFormat="1" applyFont="1" applyBorder="1" applyAlignment="1" applyProtection="1">
      <alignment horizontal="left" vertical="center"/>
    </xf>
    <xf numFmtId="0" fontId="77" fillId="0" borderId="215" xfId="0" applyFont="1" applyBorder="1" applyAlignment="1" applyProtection="1">
      <alignment horizontal="center" vertical="center"/>
    </xf>
    <xf numFmtId="0" fontId="77" fillId="0" borderId="216" xfId="0" applyFont="1" applyBorder="1" applyAlignment="1" applyProtection="1">
      <alignment horizontal="center" vertical="center"/>
    </xf>
    <xf numFmtId="172" fontId="77" fillId="0" borderId="217" xfId="0" applyNumberFormat="1" applyFont="1" applyBorder="1" applyAlignment="1" applyProtection="1">
      <alignment horizontal="center" vertical="center"/>
    </xf>
    <xf numFmtId="180" fontId="77" fillId="0" borderId="0" xfId="0" applyNumberFormat="1" applyFont="1" applyFill="1" applyBorder="1" applyAlignment="1" applyProtection="1">
      <alignment horizontal="left" vertical="center"/>
    </xf>
    <xf numFmtId="0" fontId="77" fillId="0" borderId="217" xfId="0" applyFont="1" applyBorder="1" applyAlignment="1" applyProtection="1">
      <alignment horizontal="center" vertical="center"/>
    </xf>
    <xf numFmtId="181" fontId="77" fillId="0" borderId="0" xfId="0" applyNumberFormat="1" applyFont="1" applyFill="1" applyBorder="1" applyAlignment="1" applyProtection="1">
      <alignment horizontal="left" vertical="center"/>
    </xf>
    <xf numFmtId="0" fontId="59" fillId="16" borderId="224" xfId="0" applyFont="1" applyFill="1" applyBorder="1" applyAlignment="1" applyProtection="1">
      <alignment vertical="center"/>
    </xf>
    <xf numFmtId="4" fontId="86" fillId="16" borderId="227" xfId="0" applyNumberFormat="1" applyFont="1" applyFill="1" applyBorder="1" applyAlignment="1" applyProtection="1">
      <alignment horizontal="center" vertical="center"/>
    </xf>
    <xf numFmtId="4" fontId="86" fillId="16" borderId="228" xfId="0" applyNumberFormat="1" applyFont="1" applyFill="1" applyBorder="1" applyAlignment="1" applyProtection="1">
      <alignment horizontal="center" vertical="center"/>
    </xf>
    <xf numFmtId="0" fontId="59" fillId="0" borderId="0" xfId="0" applyFont="1" applyAlignment="1" applyProtection="1">
      <alignment vertical="center"/>
      <protection locked="0"/>
    </xf>
    <xf numFmtId="0" fontId="77" fillId="0" borderId="0" xfId="0" applyFont="1" applyFill="1" applyBorder="1" applyAlignment="1" applyProtection="1">
      <alignment vertical="center"/>
      <protection locked="0"/>
    </xf>
    <xf numFmtId="0" fontId="90" fillId="0" borderId="0" xfId="0" applyFont="1" applyAlignment="1">
      <alignment horizontal="center" vertical="center"/>
    </xf>
    <xf numFmtId="0" fontId="90" fillId="0" borderId="0" xfId="0" applyFont="1" applyAlignment="1">
      <alignment vertical="center"/>
    </xf>
    <xf numFmtId="0" fontId="91" fillId="0" borderId="0" xfId="0" applyFont="1" applyAlignment="1">
      <alignment vertical="center"/>
    </xf>
    <xf numFmtId="0" fontId="90" fillId="0" borderId="0" xfId="0" applyFont="1" applyAlignment="1" applyProtection="1">
      <alignment horizontal="center" vertical="center"/>
      <protection locked="0"/>
    </xf>
    <xf numFmtId="0" fontId="90" fillId="0" borderId="0" xfId="0" applyFont="1" applyAlignment="1" applyProtection="1">
      <alignment vertical="center"/>
      <protection locked="0"/>
    </xf>
    <xf numFmtId="0" fontId="92" fillId="0" borderId="0" xfId="0" applyFont="1" applyAlignment="1" applyProtection="1">
      <alignment horizontal="right" vertical="center"/>
      <protection locked="0"/>
    </xf>
    <xf numFmtId="9" fontId="70" fillId="0" borderId="0" xfId="2" applyFont="1" applyAlignment="1" applyProtection="1">
      <alignment horizontal="right" vertical="center"/>
      <protection locked="0"/>
    </xf>
    <xf numFmtId="0" fontId="90" fillId="0" borderId="0" xfId="0" applyFont="1" applyAlignment="1" applyProtection="1">
      <alignment horizontal="right" vertical="center"/>
      <protection locked="0"/>
    </xf>
    <xf numFmtId="0" fontId="90" fillId="0" borderId="0" xfId="0" applyFont="1" applyBorder="1" applyAlignment="1">
      <alignment horizontal="center" vertical="center"/>
    </xf>
    <xf numFmtId="0" fontId="90" fillId="0" borderId="0" xfId="0" applyFont="1" applyBorder="1" applyAlignment="1">
      <alignment vertical="center"/>
    </xf>
    <xf numFmtId="0" fontId="93" fillId="0" borderId="0" xfId="42" applyFont="1" applyFill="1" applyBorder="1" applyAlignment="1">
      <alignment horizontal="left" vertical="center"/>
    </xf>
    <xf numFmtId="0" fontId="94" fillId="0" borderId="154" xfId="9" applyNumberFormat="1" applyFont="1" applyFill="1" applyBorder="1" applyAlignment="1">
      <alignment horizontal="center" vertical="center"/>
    </xf>
    <xf numFmtId="0" fontId="94" fillId="0" borderId="20" xfId="9" applyNumberFormat="1" applyFont="1" applyFill="1" applyBorder="1" applyAlignment="1">
      <alignment horizontal="center" vertical="center"/>
    </xf>
    <xf numFmtId="0" fontId="95" fillId="0" borderId="20" xfId="9" applyNumberFormat="1" applyFont="1" applyFill="1" applyBorder="1" applyAlignment="1">
      <alignment horizontal="center" vertical="center"/>
    </xf>
    <xf numFmtId="0" fontId="91" fillId="0" borderId="20" xfId="0" applyFont="1" applyBorder="1" applyAlignment="1">
      <alignment vertical="center"/>
    </xf>
    <xf numFmtId="0" fontId="95" fillId="0" borderId="77" xfId="9" applyNumberFormat="1" applyFont="1" applyFill="1" applyBorder="1" applyAlignment="1">
      <alignment horizontal="center" vertical="center"/>
    </xf>
    <xf numFmtId="0" fontId="96" fillId="0" borderId="0" xfId="0" applyFont="1" applyAlignment="1">
      <alignment vertical="center"/>
    </xf>
    <xf numFmtId="0" fontId="63" fillId="0" borderId="78" xfId="9" applyNumberFormat="1" applyFont="1" applyFill="1" applyBorder="1" applyAlignment="1">
      <alignment horizontal="center" vertical="center"/>
    </xf>
    <xf numFmtId="0" fontId="94" fillId="0" borderId="22" xfId="9" applyNumberFormat="1" applyFont="1" applyFill="1" applyBorder="1" applyAlignment="1">
      <alignment horizontal="right" vertical="center"/>
    </xf>
    <xf numFmtId="0" fontId="63" fillId="0" borderId="81" xfId="9" applyNumberFormat="1" applyFont="1" applyFill="1" applyBorder="1" applyAlignment="1">
      <alignment horizontal="right" vertical="center"/>
    </xf>
    <xf numFmtId="0" fontId="63" fillId="0" borderId="81" xfId="9" applyNumberFormat="1" applyFont="1" applyFill="1" applyBorder="1" applyAlignment="1">
      <alignment horizontal="center" vertical="center"/>
    </xf>
    <xf numFmtId="0" fontId="97" fillId="0" borderId="0" xfId="0" applyFont="1" applyFill="1" applyAlignment="1">
      <alignment vertical="center"/>
    </xf>
    <xf numFmtId="0" fontId="58" fillId="0" borderId="78" xfId="9" applyNumberFormat="1" applyFont="1" applyFill="1" applyBorder="1" applyAlignment="1" applyProtection="1">
      <alignment horizontal="center" vertical="center"/>
    </xf>
    <xf numFmtId="0" fontId="0" fillId="0" borderId="0" xfId="0" applyFont="1" applyAlignment="1" applyProtection="1">
      <alignment vertical="center"/>
      <protection locked="0"/>
    </xf>
    <xf numFmtId="0" fontId="91" fillId="0" borderId="1" xfId="6" applyNumberFormat="1" applyFont="1" applyFill="1" applyBorder="1" applyAlignment="1" applyProtection="1">
      <alignment vertical="center"/>
    </xf>
    <xf numFmtId="0" fontId="91" fillId="0" borderId="86" xfId="7" applyFont="1" applyFill="1" applyBorder="1" applyAlignment="1">
      <alignment horizontal="right" vertical="center"/>
    </xf>
    <xf numFmtId="0" fontId="91" fillId="0" borderId="86" xfId="7" applyFont="1" applyFill="1" applyBorder="1" applyAlignment="1">
      <alignment horizontal="center" vertical="center"/>
    </xf>
    <xf numFmtId="0" fontId="91" fillId="0" borderId="6" xfId="47" applyNumberFormat="1" applyFont="1" applyFill="1" applyAlignment="1">
      <alignment vertical="center"/>
    </xf>
    <xf numFmtId="0" fontId="91" fillId="0" borderId="6" xfId="47" applyNumberFormat="1" applyFont="1" applyFill="1" applyBorder="1" applyAlignment="1" applyProtection="1">
      <alignment vertical="center"/>
    </xf>
    <xf numFmtId="165" fontId="91" fillId="0" borderId="91" xfId="24" applyNumberFormat="1" applyFont="1" applyFill="1" applyBorder="1" applyAlignment="1" applyProtection="1">
      <alignment horizontal="right" vertical="center"/>
    </xf>
    <xf numFmtId="3" fontId="91" fillId="0" borderId="232" xfId="47" applyNumberFormat="1" applyFont="1" applyFill="1" applyBorder="1" applyAlignment="1" applyProtection="1">
      <alignment vertical="center"/>
    </xf>
    <xf numFmtId="165" fontId="91" fillId="0" borderId="94" xfId="24" applyNumberFormat="1" applyFont="1" applyFill="1" applyBorder="1" applyAlignment="1" applyProtection="1">
      <alignment horizontal="right" vertical="center"/>
    </xf>
    <xf numFmtId="3" fontId="91" fillId="0" borderId="234" xfId="47" applyNumberFormat="1" applyFont="1" applyFill="1" applyBorder="1" applyAlignment="1" applyProtection="1">
      <alignment vertical="center"/>
    </xf>
    <xf numFmtId="0" fontId="94" fillId="0" borderId="10" xfId="0" applyNumberFormat="1" applyFont="1" applyBorder="1" applyAlignment="1">
      <alignment vertical="center"/>
    </xf>
    <xf numFmtId="165" fontId="94" fillId="0" borderId="100" xfId="0" applyNumberFormat="1" applyFont="1" applyBorder="1" applyAlignment="1">
      <alignment horizontal="right" vertical="center"/>
    </xf>
    <xf numFmtId="3" fontId="94" fillId="0" borderId="236" xfId="0" applyNumberFormat="1" applyFont="1" applyFill="1" applyBorder="1" applyAlignment="1">
      <alignment vertical="center"/>
    </xf>
    <xf numFmtId="3" fontId="91" fillId="0" borderId="98" xfId="47" applyNumberFormat="1" applyFont="1" applyFill="1" applyBorder="1" applyAlignment="1" applyProtection="1">
      <alignment vertical="center"/>
    </xf>
    <xf numFmtId="0" fontId="91" fillId="0" borderId="0" xfId="47" applyNumberFormat="1" applyFont="1" applyFill="1" applyBorder="1" applyAlignment="1" applyProtection="1">
      <alignment vertical="center"/>
    </xf>
    <xf numFmtId="165" fontId="91" fillId="0" borderId="114" xfId="24" applyNumberFormat="1" applyFont="1" applyFill="1" applyBorder="1" applyAlignment="1" applyProtection="1">
      <alignment horizontal="right" vertical="center"/>
    </xf>
    <xf numFmtId="3" fontId="91" fillId="0" borderId="85" xfId="47" applyNumberFormat="1" applyFont="1" applyFill="1" applyBorder="1" applyAlignment="1" applyProtection="1">
      <alignment vertical="center"/>
    </xf>
    <xf numFmtId="0" fontId="90" fillId="0" borderId="0" xfId="0" applyFont="1" applyAlignment="1">
      <alignment horizontal="center"/>
    </xf>
    <xf numFmtId="0" fontId="91" fillId="0" borderId="0" xfId="0" applyFont="1" applyAlignment="1"/>
    <xf numFmtId="4" fontId="91" fillId="0" borderId="114" xfId="0" applyNumberFormat="1" applyFont="1" applyBorder="1" applyAlignment="1"/>
    <xf numFmtId="4" fontId="91" fillId="0" borderId="82" xfId="0" applyNumberFormat="1" applyFont="1" applyBorder="1" applyAlignment="1"/>
    <xf numFmtId="0" fontId="0" fillId="0" borderId="0" xfId="0" applyFont="1" applyAlignment="1" applyProtection="1">
      <protection locked="0"/>
    </xf>
    <xf numFmtId="0" fontId="94" fillId="0" borderId="10" xfId="49" applyNumberFormat="1" applyFont="1" applyFill="1" applyBorder="1" applyAlignment="1" applyProtection="1">
      <alignment vertical="center"/>
    </xf>
    <xf numFmtId="165" fontId="94" fillId="0" borderId="100" xfId="27" applyNumberFormat="1" applyFont="1" applyFill="1" applyBorder="1" applyAlignment="1" applyProtection="1">
      <alignment horizontal="right" vertical="center"/>
    </xf>
    <xf numFmtId="0" fontId="94" fillId="0" borderId="236" xfId="49" applyNumberFormat="1" applyFont="1" applyFill="1" applyBorder="1" applyAlignment="1" applyProtection="1">
      <alignment vertical="center"/>
    </xf>
    <xf numFmtId="0" fontId="94" fillId="0" borderId="104" xfId="49" applyNumberFormat="1" applyFont="1" applyFill="1" applyBorder="1" applyAlignment="1" applyProtection="1">
      <alignment vertical="center"/>
    </xf>
    <xf numFmtId="0" fontId="91" fillId="0" borderId="114" xfId="0" applyFont="1" applyBorder="1" applyAlignment="1">
      <alignment vertical="center"/>
    </xf>
    <xf numFmtId="0" fontId="91" fillId="0" borderId="85" xfId="0" applyFont="1" applyBorder="1" applyAlignment="1">
      <alignment vertical="center"/>
    </xf>
    <xf numFmtId="0" fontId="91" fillId="0" borderId="82" xfId="0" applyFont="1" applyBorder="1" applyAlignment="1">
      <alignment vertical="center"/>
    </xf>
    <xf numFmtId="0" fontId="94" fillId="0" borderId="10" xfId="49" applyFont="1" applyFill="1" applyAlignment="1">
      <alignment vertical="center"/>
    </xf>
    <xf numFmtId="3" fontId="94" fillId="0" borderId="236" xfId="49" applyNumberFormat="1" applyFont="1" applyFill="1" applyBorder="1" applyAlignment="1" applyProtection="1">
      <alignment vertical="center"/>
    </xf>
    <xf numFmtId="0" fontId="91" fillId="0" borderId="0" xfId="47" applyNumberFormat="1" applyFont="1" applyFill="1" applyBorder="1" applyAlignment="1">
      <alignment vertical="center"/>
    </xf>
    <xf numFmtId="0" fontId="94" fillId="0" borderId="118" xfId="49" applyFont="1" applyFill="1" applyBorder="1" applyAlignment="1">
      <alignment vertical="center"/>
    </xf>
    <xf numFmtId="0" fontId="94" fillId="0" borderId="118" xfId="49" applyNumberFormat="1" applyFont="1" applyFill="1" applyBorder="1" applyAlignment="1" applyProtection="1">
      <alignment vertical="center"/>
    </xf>
    <xf numFmtId="165" fontId="94" fillId="0" borderId="119" xfId="27" applyNumberFormat="1" applyFont="1" applyFill="1" applyBorder="1" applyAlignment="1" applyProtection="1">
      <alignment horizontal="right" vertical="center"/>
    </xf>
    <xf numFmtId="3" fontId="94" fillId="0" borderId="239" xfId="49" applyNumberFormat="1" applyFont="1" applyFill="1" applyBorder="1" applyAlignment="1" applyProtection="1">
      <alignment vertical="center"/>
    </xf>
    <xf numFmtId="0" fontId="24" fillId="18" borderId="10" xfId="0" applyNumberFormat="1" applyFont="1" applyFill="1" applyBorder="1" applyAlignment="1">
      <alignment vertical="center"/>
    </xf>
    <xf numFmtId="166" fontId="24" fillId="18" borderId="100" xfId="0" applyNumberFormat="1" applyFont="1" applyFill="1" applyBorder="1" applyAlignment="1">
      <alignment horizontal="right" vertical="center"/>
    </xf>
    <xf numFmtId="9" fontId="58" fillId="18" borderId="101" xfId="2" applyFont="1" applyFill="1" applyBorder="1" applyAlignment="1">
      <alignment horizontal="right" vertical="center"/>
    </xf>
    <xf numFmtId="0" fontId="24" fillId="18" borderId="236" xfId="0" applyNumberFormat="1" applyFont="1" applyFill="1" applyBorder="1" applyAlignment="1">
      <alignment vertical="center"/>
    </xf>
    <xf numFmtId="0" fontId="24" fillId="18" borderId="104" xfId="0" applyNumberFormat="1" applyFont="1" applyFill="1" applyBorder="1" applyAlignment="1">
      <alignment vertical="center"/>
    </xf>
    <xf numFmtId="0" fontId="91" fillId="0" borderId="0" xfId="0" applyFont="1" applyAlignment="1">
      <alignment horizontal="center" vertical="center"/>
    </xf>
    <xf numFmtId="166" fontId="91" fillId="0" borderId="94" xfId="29" applyNumberFormat="1" applyFont="1" applyFill="1" applyBorder="1" applyAlignment="1" applyProtection="1">
      <alignment horizontal="right" vertical="center"/>
    </xf>
    <xf numFmtId="0" fontId="91" fillId="0" borderId="0" xfId="0" applyFont="1" applyAlignment="1" applyProtection="1">
      <alignment vertical="center"/>
      <protection locked="0"/>
    </xf>
    <xf numFmtId="166" fontId="94" fillId="0" borderId="100" xfId="0" applyNumberFormat="1" applyFont="1" applyBorder="1" applyAlignment="1">
      <alignment horizontal="right" vertical="center"/>
    </xf>
    <xf numFmtId="170" fontId="91" fillId="0" borderId="94" xfId="0" applyNumberFormat="1" applyFont="1" applyBorder="1" applyAlignment="1">
      <alignment horizontal="right" vertical="center"/>
    </xf>
    <xf numFmtId="0" fontId="59" fillId="0" borderId="0" xfId="0" applyFont="1" applyAlignment="1">
      <alignment horizontal="center"/>
    </xf>
    <xf numFmtId="0" fontId="59" fillId="0" borderId="0" xfId="0" applyFont="1" applyAlignment="1">
      <alignment horizontal="left"/>
    </xf>
    <xf numFmtId="0" fontId="91" fillId="0" borderId="0" xfId="0" applyFont="1" applyFill="1" applyAlignment="1">
      <alignment horizontal="center"/>
    </xf>
    <xf numFmtId="0" fontId="91" fillId="0" borderId="0" xfId="0" applyFont="1" applyAlignment="1">
      <alignment horizontal="center"/>
    </xf>
    <xf numFmtId="0" fontId="91" fillId="0" borderId="0" xfId="0" applyFont="1" applyAlignment="1">
      <alignment horizontal="left"/>
    </xf>
    <xf numFmtId="0" fontId="91" fillId="0" borderId="0" xfId="0" applyFont="1"/>
    <xf numFmtId="0" fontId="91" fillId="0" borderId="0" xfId="0" applyFont="1" applyBorder="1" applyAlignment="1">
      <alignment horizontal="center"/>
    </xf>
    <xf numFmtId="0" fontId="91" fillId="0" borderId="0" xfId="0" applyFont="1" applyBorder="1"/>
    <xf numFmtId="0" fontId="59" fillId="0" borderId="0" xfId="0" applyFont="1"/>
    <xf numFmtId="0" fontId="91" fillId="0" borderId="0" xfId="0" applyFont="1" applyFill="1"/>
    <xf numFmtId="0" fontId="59" fillId="0" borderId="0" xfId="0" applyFont="1" applyFill="1" applyAlignment="1">
      <alignment horizontal="center"/>
    </xf>
    <xf numFmtId="0" fontId="59" fillId="0" borderId="0" xfId="0" applyFont="1" applyFill="1"/>
    <xf numFmtId="0" fontId="28" fillId="0" borderId="0" xfId="56" applyFont="1" applyBorder="1" applyAlignment="1" applyProtection="1">
      <alignment horizontal="center" vertical="center"/>
      <protection locked="0"/>
    </xf>
    <xf numFmtId="0" fontId="46" fillId="0" borderId="0" xfId="56" applyFont="1" applyBorder="1" applyAlignment="1" applyProtection="1">
      <alignment horizontal="center" vertical="center"/>
      <protection locked="0"/>
    </xf>
    <xf numFmtId="0" fontId="28" fillId="0" borderId="0" xfId="56" applyFont="1" applyBorder="1" applyAlignment="1">
      <alignment horizontal="center" vertical="center"/>
    </xf>
    <xf numFmtId="0" fontId="98" fillId="7" borderId="0" xfId="56" applyFont="1" applyFill="1" applyBorder="1" applyAlignment="1">
      <alignment horizontal="left" vertical="center" indent="2"/>
    </xf>
    <xf numFmtId="0" fontId="50" fillId="7" borderId="0" xfId="56" applyFont="1" applyFill="1" applyBorder="1" applyAlignment="1">
      <alignment horizontal="center" vertical="center"/>
    </xf>
    <xf numFmtId="0" fontId="28" fillId="7" borderId="0" xfId="56" applyFont="1" applyFill="1" applyBorder="1" applyAlignment="1">
      <alignment horizontal="center" vertical="center"/>
    </xf>
    <xf numFmtId="0" fontId="46" fillId="7" borderId="0" xfId="56" applyFont="1" applyFill="1" applyBorder="1" applyAlignment="1">
      <alignment horizontal="center" vertical="center"/>
    </xf>
    <xf numFmtId="0" fontId="98" fillId="0" borderId="0" xfId="56" applyFont="1" applyFill="1" applyBorder="1" applyAlignment="1">
      <alignment horizontal="left" vertical="center" indent="2"/>
    </xf>
    <xf numFmtId="0" fontId="52" fillId="0" borderId="0" xfId="56" applyFont="1" applyFill="1" applyBorder="1" applyAlignment="1">
      <alignment horizontal="left"/>
    </xf>
    <xf numFmtId="0" fontId="28" fillId="0" borderId="0" xfId="56" applyFont="1" applyFill="1" applyBorder="1" applyAlignment="1">
      <alignment horizontal="center" vertical="center"/>
    </xf>
    <xf numFmtId="0" fontId="46" fillId="0" borderId="0" xfId="56" applyFont="1" applyFill="1" applyBorder="1" applyAlignment="1">
      <alignment horizontal="center" vertical="center"/>
    </xf>
    <xf numFmtId="0" fontId="46" fillId="0" borderId="0" xfId="56" applyFont="1" applyBorder="1" applyAlignment="1">
      <alignment horizontal="center" vertical="center"/>
    </xf>
    <xf numFmtId="0" fontId="98" fillId="0" borderId="0" xfId="56" applyFont="1" applyFill="1" applyBorder="1" applyAlignment="1">
      <alignment horizontal="left" vertical="center" wrapText="1"/>
    </xf>
    <xf numFmtId="0" fontId="52" fillId="0" borderId="0" xfId="56" applyFont="1" applyFill="1" applyBorder="1" applyAlignment="1">
      <alignment horizontal="left" vertical="top" wrapText="1"/>
    </xf>
    <xf numFmtId="0" fontId="28" fillId="0" borderId="0" xfId="56" applyFont="1" applyBorder="1" applyAlignment="1">
      <alignment horizontal="center" vertical="center" wrapText="1"/>
    </xf>
    <xf numFmtId="0" fontId="27" fillId="7" borderId="244" xfId="56" applyFont="1" applyFill="1" applyBorder="1" applyAlignment="1">
      <alignment horizontal="center" vertical="center" wrapText="1"/>
    </xf>
    <xf numFmtId="0" fontId="22" fillId="15" borderId="245" xfId="56" applyFont="1" applyFill="1" applyBorder="1" applyAlignment="1">
      <alignment horizontal="center" vertical="center" wrapText="1"/>
    </xf>
    <xf numFmtId="0" fontId="75" fillId="13" borderId="246" xfId="56" applyFont="1" applyFill="1" applyBorder="1" applyAlignment="1">
      <alignment horizontal="center" vertical="center" wrapText="1"/>
    </xf>
    <xf numFmtId="0" fontId="27" fillId="7" borderId="247" xfId="56" applyFont="1" applyFill="1" applyBorder="1" applyAlignment="1">
      <alignment horizontal="center" vertical="center" wrapText="1"/>
    </xf>
    <xf numFmtId="0" fontId="46" fillId="13" borderId="246" xfId="56" applyFont="1" applyFill="1" applyBorder="1" applyAlignment="1">
      <alignment horizontal="center" vertical="center" wrapText="1"/>
    </xf>
    <xf numFmtId="0" fontId="28" fillId="0" borderId="0" xfId="56" applyFont="1" applyBorder="1" applyAlignment="1" applyProtection="1">
      <alignment horizontal="center" vertical="center" wrapText="1"/>
      <protection locked="0"/>
    </xf>
    <xf numFmtId="0" fontId="74" fillId="0" borderId="0" xfId="56" applyFont="1" applyFill="1" applyBorder="1" applyAlignment="1">
      <alignment horizontal="left" vertical="center"/>
    </xf>
    <xf numFmtId="0" fontId="75" fillId="0" borderId="0" xfId="56" applyFont="1" applyFill="1" applyBorder="1" applyAlignment="1">
      <alignment horizontal="right" vertical="center" indent="1"/>
    </xf>
    <xf numFmtId="3" fontId="74" fillId="0" borderId="248" xfId="56" applyNumberFormat="1" applyFont="1" applyFill="1" applyBorder="1" applyAlignment="1">
      <alignment horizontal="center" vertical="center"/>
    </xf>
    <xf numFmtId="3" fontId="74" fillId="0" borderId="245" xfId="56" applyNumberFormat="1" applyFont="1" applyFill="1" applyBorder="1" applyAlignment="1">
      <alignment horizontal="center" vertical="center"/>
    </xf>
    <xf numFmtId="3" fontId="75" fillId="13" borderId="246" xfId="56" applyNumberFormat="1" applyFont="1" applyFill="1" applyBorder="1" applyAlignment="1">
      <alignment horizontal="center" vertical="center"/>
    </xf>
    <xf numFmtId="182" fontId="2" fillId="13" borderId="246" xfId="2" applyNumberFormat="1" applyFill="1" applyBorder="1" applyAlignment="1">
      <alignment horizontal="center" vertical="center"/>
    </xf>
    <xf numFmtId="0" fontId="46" fillId="0" borderId="0" xfId="56" applyFont="1" applyBorder="1" applyAlignment="1">
      <alignment horizontal="right" vertical="center" indent="1"/>
    </xf>
    <xf numFmtId="3" fontId="74" fillId="0" borderId="249" xfId="56" applyNumberFormat="1" applyFont="1" applyFill="1" applyBorder="1" applyAlignment="1">
      <alignment horizontal="center" vertical="center"/>
    </xf>
    <xf numFmtId="3" fontId="74" fillId="0" borderId="78" xfId="56" applyNumberFormat="1" applyFont="1" applyFill="1" applyBorder="1" applyAlignment="1">
      <alignment horizontal="center" vertical="center"/>
    </xf>
    <xf numFmtId="3" fontId="75" fillId="13" borderId="250" xfId="56" applyNumberFormat="1" applyFont="1" applyFill="1" applyBorder="1" applyAlignment="1">
      <alignment horizontal="center" vertical="center"/>
    </xf>
    <xf numFmtId="182" fontId="2" fillId="13" borderId="250" xfId="2" applyNumberFormat="1" applyFill="1" applyBorder="1" applyAlignment="1">
      <alignment horizontal="center" vertical="center"/>
    </xf>
    <xf numFmtId="0" fontId="75" fillId="0" borderId="0" xfId="56" applyFont="1" applyFill="1" applyBorder="1" applyAlignment="1">
      <alignment horizontal="left" vertical="center"/>
    </xf>
    <xf numFmtId="3" fontId="75" fillId="0" borderId="251" xfId="56" applyNumberFormat="1" applyFont="1" applyFill="1" applyBorder="1" applyAlignment="1">
      <alignment horizontal="center" vertical="center"/>
    </xf>
    <xf numFmtId="3" fontId="75" fillId="0" borderId="252" xfId="56" applyNumberFormat="1" applyFont="1" applyFill="1" applyBorder="1" applyAlignment="1">
      <alignment horizontal="center" vertical="center"/>
    </xf>
    <xf numFmtId="3" fontId="75" fillId="13" borderId="253" xfId="56" applyNumberFormat="1" applyFont="1" applyFill="1" applyBorder="1" applyAlignment="1">
      <alignment horizontal="center" vertical="center"/>
    </xf>
    <xf numFmtId="182" fontId="2" fillId="13" borderId="253" xfId="2" applyNumberFormat="1" applyFill="1" applyBorder="1" applyAlignment="1">
      <alignment horizontal="center" vertical="center"/>
    </xf>
    <xf numFmtId="0" fontId="75" fillId="0" borderId="0" xfId="56" applyFont="1" applyFill="1" applyBorder="1" applyAlignment="1">
      <alignment horizontal="right" indent="1"/>
    </xf>
    <xf numFmtId="0" fontId="52" fillId="0" borderId="0" xfId="56" applyFont="1" applyFill="1" applyBorder="1" applyAlignment="1">
      <alignment horizontal="left" vertical="center"/>
    </xf>
    <xf numFmtId="0" fontId="74" fillId="15" borderId="250" xfId="56" applyFont="1" applyFill="1" applyBorder="1" applyAlignment="1">
      <alignment horizontal="center" vertical="center"/>
    </xf>
    <xf numFmtId="0" fontId="74" fillId="15" borderId="75" xfId="56" applyFont="1" applyFill="1" applyBorder="1" applyAlignment="1">
      <alignment horizontal="center" vertical="center"/>
    </xf>
    <xf numFmtId="0" fontId="74" fillId="15" borderId="255" xfId="56" applyFont="1" applyFill="1" applyBorder="1" applyAlignment="1">
      <alignment horizontal="center" vertical="center"/>
    </xf>
    <xf numFmtId="0" fontId="27" fillId="7" borderId="247" xfId="56" applyFont="1" applyFill="1" applyBorder="1" applyAlignment="1">
      <alignment horizontal="center" vertical="center"/>
    </xf>
    <xf numFmtId="0" fontId="22" fillId="15" borderId="245" xfId="56" applyFont="1" applyFill="1" applyBorder="1" applyAlignment="1">
      <alignment horizontal="center" vertical="center"/>
    </xf>
    <xf numFmtId="0" fontId="75" fillId="13" borderId="246" xfId="56" applyFont="1" applyFill="1" applyBorder="1" applyAlignment="1">
      <alignment horizontal="center" vertical="center"/>
    </xf>
    <xf numFmtId="0" fontId="74" fillId="0" borderId="256" xfId="56" applyFont="1" applyFill="1" applyBorder="1" applyAlignment="1">
      <alignment horizontal="right" vertical="center" indent="1"/>
    </xf>
    <xf numFmtId="183" fontId="74" fillId="0" borderId="248" xfId="56" applyNumberFormat="1" applyFont="1" applyFill="1" applyBorder="1" applyAlignment="1">
      <alignment horizontal="center" vertical="center"/>
    </xf>
    <xf numFmtId="183" fontId="74" fillId="0" borderId="245" xfId="56" applyNumberFormat="1" applyFont="1" applyFill="1" applyBorder="1" applyAlignment="1">
      <alignment horizontal="center" vertical="center"/>
    </xf>
    <xf numFmtId="183" fontId="75" fillId="13" borderId="246" xfId="56" applyNumberFormat="1" applyFont="1" applyFill="1" applyBorder="1" applyAlignment="1">
      <alignment horizontal="center" vertical="center"/>
    </xf>
    <xf numFmtId="0" fontId="74" fillId="0" borderId="22" xfId="56" applyFont="1" applyFill="1" applyBorder="1" applyAlignment="1">
      <alignment horizontal="right" vertical="center" indent="1"/>
    </xf>
    <xf numFmtId="183" fontId="74" fillId="0" borderId="249" xfId="56" applyNumberFormat="1" applyFont="1" applyFill="1" applyBorder="1" applyAlignment="1">
      <alignment horizontal="center" vertical="center"/>
    </xf>
    <xf numFmtId="183" fontId="74" fillId="0" borderId="78" xfId="56" applyNumberFormat="1" applyFont="1" applyFill="1" applyBorder="1" applyAlignment="1">
      <alignment horizontal="center" vertical="center"/>
    </xf>
    <xf numFmtId="183" fontId="75" fillId="13" borderId="250" xfId="56" applyNumberFormat="1" applyFont="1" applyFill="1" applyBorder="1" applyAlignment="1">
      <alignment horizontal="center" vertical="center"/>
    </xf>
    <xf numFmtId="0" fontId="75" fillId="0" borderId="144" xfId="56" applyFont="1" applyFill="1" applyBorder="1" applyAlignment="1">
      <alignment horizontal="right" vertical="center" indent="1"/>
    </xf>
    <xf numFmtId="183" fontId="75" fillId="0" borderId="258" xfId="56" applyNumberFormat="1" applyFont="1" applyFill="1" applyBorder="1" applyAlignment="1">
      <alignment horizontal="center" vertical="center"/>
    </xf>
    <xf numFmtId="183" fontId="75" fillId="0" borderId="259" xfId="56" applyNumberFormat="1" applyFont="1" applyFill="1" applyBorder="1" applyAlignment="1">
      <alignment horizontal="center" vertical="center"/>
    </xf>
    <xf numFmtId="183" fontId="75" fillId="13" borderId="260" xfId="56" applyNumberFormat="1" applyFont="1" applyFill="1" applyBorder="1" applyAlignment="1">
      <alignment horizontal="center" vertical="center"/>
    </xf>
    <xf numFmtId="0" fontId="75" fillId="0" borderId="262" xfId="56" applyFont="1" applyFill="1" applyBorder="1" applyAlignment="1">
      <alignment horizontal="right" vertical="center" indent="1"/>
    </xf>
    <xf numFmtId="183" fontId="75" fillId="0" borderId="251" xfId="56" applyNumberFormat="1" applyFont="1" applyFill="1" applyBorder="1" applyAlignment="1">
      <alignment horizontal="center" vertical="center"/>
    </xf>
    <xf numFmtId="183" fontId="75" fillId="0" borderId="252" xfId="56" applyNumberFormat="1" applyFont="1" applyFill="1" applyBorder="1" applyAlignment="1">
      <alignment horizontal="center" vertical="center"/>
    </xf>
    <xf numFmtId="183" fontId="75" fillId="13" borderId="253" xfId="56" applyNumberFormat="1" applyFont="1" applyFill="1" applyBorder="1" applyAlignment="1">
      <alignment horizontal="center" vertical="center"/>
    </xf>
    <xf numFmtId="183" fontId="75" fillId="0" borderId="22" xfId="56" applyNumberFormat="1" applyFont="1" applyFill="1" applyBorder="1" applyAlignment="1">
      <alignment horizontal="right" vertical="center" indent="1"/>
    </xf>
    <xf numFmtId="172" fontId="75" fillId="13" borderId="249" xfId="56" applyNumberFormat="1" applyFont="1" applyFill="1" applyBorder="1" applyAlignment="1">
      <alignment horizontal="center" vertical="center"/>
    </xf>
    <xf numFmtId="172" fontId="75" fillId="13" borderId="78" xfId="56" applyNumberFormat="1" applyFont="1" applyFill="1" applyBorder="1" applyAlignment="1">
      <alignment horizontal="center" vertical="center"/>
    </xf>
    <xf numFmtId="172" fontId="75" fillId="13" borderId="250" xfId="56" applyNumberFormat="1" applyFont="1" applyFill="1" applyBorder="1" applyAlignment="1">
      <alignment horizontal="center" vertical="center"/>
    </xf>
    <xf numFmtId="183" fontId="75" fillId="0" borderId="144" xfId="56" applyNumberFormat="1" applyFont="1" applyFill="1" applyBorder="1" applyAlignment="1">
      <alignment horizontal="right" vertical="center" indent="1"/>
    </xf>
    <xf numFmtId="172" fontId="75" fillId="13" borderId="263" xfId="56" applyNumberFormat="1" applyFont="1" applyFill="1" applyBorder="1" applyAlignment="1">
      <alignment horizontal="center" vertical="center"/>
    </xf>
    <xf numFmtId="172" fontId="75" fillId="13" borderId="259" xfId="56" applyNumberFormat="1" applyFont="1" applyFill="1" applyBorder="1" applyAlignment="1">
      <alignment horizontal="center" vertical="center"/>
    </xf>
    <xf numFmtId="172" fontId="75" fillId="13" borderId="260" xfId="56" applyNumberFormat="1" applyFont="1" applyFill="1" applyBorder="1" applyAlignment="1">
      <alignment horizontal="center" vertical="center"/>
    </xf>
    <xf numFmtId="0" fontId="98" fillId="7" borderId="0" xfId="56" applyFont="1" applyFill="1" applyBorder="1" applyAlignment="1">
      <alignment horizontal="left" vertical="center"/>
    </xf>
    <xf numFmtId="0" fontId="74" fillId="15" borderId="19" xfId="56" applyFont="1" applyFill="1" applyBorder="1" applyAlignment="1">
      <alignment horizontal="center" vertical="center"/>
    </xf>
    <xf numFmtId="0" fontId="74" fillId="15" borderId="76" xfId="56" applyFont="1" applyFill="1" applyBorder="1" applyAlignment="1">
      <alignment horizontal="center" vertical="center"/>
    </xf>
    <xf numFmtId="0" fontId="74" fillId="15" borderId="84" xfId="56" applyFont="1" applyFill="1" applyBorder="1" applyAlignment="1">
      <alignment horizontal="center" vertical="center"/>
    </xf>
    <xf numFmtId="0" fontId="74" fillId="15" borderId="256" xfId="56" applyFont="1" applyFill="1" applyBorder="1" applyAlignment="1">
      <alignment horizontal="center" vertical="center"/>
    </xf>
    <xf numFmtId="183" fontId="74" fillId="9" borderId="248" xfId="56" applyNumberFormat="1" applyFont="1" applyFill="1" applyBorder="1" applyAlignment="1" applyProtection="1">
      <alignment horizontal="center" vertical="center"/>
      <protection locked="0"/>
    </xf>
    <xf numFmtId="183" fontId="74" fillId="9" borderId="245" xfId="56" applyNumberFormat="1" applyFont="1" applyFill="1" applyBorder="1" applyAlignment="1" applyProtection="1">
      <alignment horizontal="center" vertical="center"/>
      <protection locked="0"/>
    </xf>
    <xf numFmtId="183" fontId="74" fillId="9" borderId="249" xfId="56" applyNumberFormat="1" applyFont="1" applyFill="1" applyBorder="1" applyAlignment="1" applyProtection="1">
      <alignment horizontal="center" vertical="center"/>
      <protection locked="0"/>
    </xf>
    <xf numFmtId="183" fontId="74" fillId="9" borderId="78" xfId="56" applyNumberFormat="1" applyFont="1" applyFill="1" applyBorder="1" applyAlignment="1" applyProtection="1">
      <alignment horizontal="center" vertical="center"/>
      <protection locked="0"/>
    </xf>
    <xf numFmtId="0" fontId="22" fillId="0" borderId="245" xfId="56" applyFont="1" applyFill="1" applyBorder="1" applyAlignment="1">
      <alignment horizontal="center" vertical="center"/>
    </xf>
    <xf numFmtId="183" fontId="74" fillId="0" borderId="264" xfId="56" applyNumberFormat="1" applyFont="1" applyFill="1" applyBorder="1" applyAlignment="1">
      <alignment horizontal="center" vertical="center"/>
    </xf>
    <xf numFmtId="183" fontId="74" fillId="0" borderId="265" xfId="56" applyNumberFormat="1" applyFont="1" applyFill="1" applyBorder="1" applyAlignment="1">
      <alignment horizontal="center" vertical="center"/>
    </xf>
    <xf numFmtId="183" fontId="75" fillId="0" borderId="266" xfId="56" applyNumberFormat="1" applyFont="1" applyFill="1" applyBorder="1" applyAlignment="1">
      <alignment horizontal="center" vertical="center"/>
    </xf>
    <xf numFmtId="183" fontId="74" fillId="0" borderId="267" xfId="56" applyNumberFormat="1" applyFont="1" applyFill="1" applyBorder="1" applyAlignment="1">
      <alignment horizontal="center" vertical="center"/>
    </xf>
    <xf numFmtId="183" fontId="74" fillId="0" borderId="268" xfId="56" applyNumberFormat="1" applyFont="1" applyFill="1" applyBorder="1" applyAlignment="1">
      <alignment horizontal="center" vertical="center"/>
    </xf>
    <xf numFmtId="183" fontId="75" fillId="0" borderId="269" xfId="56" applyNumberFormat="1" applyFont="1" applyFill="1" applyBorder="1" applyAlignment="1">
      <alignment horizontal="center" vertical="center"/>
    </xf>
    <xf numFmtId="183" fontId="75" fillId="0" borderId="270" xfId="56" applyNumberFormat="1" applyFont="1" applyFill="1" applyBorder="1" applyAlignment="1">
      <alignment horizontal="center" vertical="center"/>
    </xf>
    <xf numFmtId="183" fontId="75" fillId="0" borderId="271" xfId="56" applyNumberFormat="1" applyFont="1" applyFill="1" applyBorder="1" applyAlignment="1">
      <alignment horizontal="center" vertical="center"/>
    </xf>
    <xf numFmtId="183" fontId="75" fillId="0" borderId="272" xfId="56" applyNumberFormat="1" applyFont="1" applyFill="1" applyBorder="1" applyAlignment="1">
      <alignment horizontal="center" vertical="center"/>
    </xf>
    <xf numFmtId="183" fontId="75" fillId="0" borderId="273" xfId="56" applyNumberFormat="1" applyFont="1" applyFill="1" applyBorder="1" applyAlignment="1">
      <alignment horizontal="center" vertical="center"/>
    </xf>
    <xf numFmtId="183" fontId="75" fillId="0" borderId="274" xfId="56" applyNumberFormat="1" applyFont="1" applyFill="1" applyBorder="1" applyAlignment="1">
      <alignment horizontal="center" vertical="center"/>
    </xf>
    <xf numFmtId="183" fontId="75" fillId="0" borderId="275" xfId="56" applyNumberFormat="1" applyFont="1" applyFill="1" applyBorder="1" applyAlignment="1">
      <alignment horizontal="center" vertical="center"/>
    </xf>
    <xf numFmtId="172" fontId="75" fillId="0" borderId="276" xfId="56" applyNumberFormat="1" applyFont="1" applyFill="1" applyBorder="1" applyAlignment="1">
      <alignment horizontal="center" vertical="center"/>
    </xf>
    <xf numFmtId="172" fontId="75" fillId="0" borderId="277" xfId="56" applyNumberFormat="1" applyFont="1" applyFill="1" applyBorder="1" applyAlignment="1">
      <alignment horizontal="center" vertical="center"/>
    </xf>
    <xf numFmtId="172" fontId="75" fillId="0" borderId="278" xfId="56" applyNumberFormat="1" applyFont="1" applyFill="1" applyBorder="1" applyAlignment="1">
      <alignment horizontal="center" vertical="center"/>
    </xf>
    <xf numFmtId="172" fontId="75" fillId="0" borderId="267" xfId="56" applyNumberFormat="1" applyFont="1" applyFill="1" applyBorder="1" applyAlignment="1">
      <alignment horizontal="center" vertical="center"/>
    </xf>
    <xf numFmtId="172" fontId="75" fillId="0" borderId="268" xfId="56" applyNumberFormat="1" applyFont="1" applyFill="1" applyBorder="1" applyAlignment="1">
      <alignment horizontal="center" vertical="center"/>
    </xf>
    <xf numFmtId="172" fontId="75" fillId="0" borderId="269" xfId="56" applyNumberFormat="1" applyFont="1" applyFill="1" applyBorder="1" applyAlignment="1">
      <alignment horizontal="center" vertical="center"/>
    </xf>
    <xf numFmtId="172" fontId="75" fillId="0" borderId="279" xfId="56" applyNumberFormat="1" applyFont="1" applyFill="1" applyBorder="1" applyAlignment="1">
      <alignment horizontal="center" vertical="center"/>
    </xf>
    <xf numFmtId="172" fontId="75" fillId="0" borderId="271" xfId="56" applyNumberFormat="1" applyFont="1" applyFill="1" applyBorder="1" applyAlignment="1">
      <alignment horizontal="center" vertical="center"/>
    </xf>
    <xf numFmtId="172" fontId="75" fillId="0" borderId="272" xfId="56" applyNumberFormat="1" applyFont="1" applyFill="1" applyBorder="1" applyAlignment="1">
      <alignment horizontal="center" vertical="center"/>
    </xf>
    <xf numFmtId="165" fontId="100" fillId="0" borderId="0" xfId="38" applyFont="1"/>
    <xf numFmtId="0" fontId="100" fillId="0" borderId="3" xfId="9" applyNumberFormat="1" applyFont="1" applyFill="1">
      <alignment horizontal="center"/>
    </xf>
    <xf numFmtId="0" fontId="100" fillId="0" borderId="0" xfId="8" applyNumberFormat="1" applyFont="1" applyFill="1" applyBorder="1" applyAlignment="1" applyProtection="1">
      <alignment horizontal="center"/>
    </xf>
    <xf numFmtId="0" fontId="101" fillId="0" borderId="0" xfId="0" applyFont="1"/>
    <xf numFmtId="0" fontId="100" fillId="0" borderId="3" xfId="9" applyNumberFormat="1" applyFont="1" applyFill="1" applyBorder="1" applyAlignment="1" applyProtection="1">
      <alignment horizontal="center"/>
    </xf>
    <xf numFmtId="0" fontId="100" fillId="0" borderId="4" xfId="10" applyNumberFormat="1" applyFont="1" applyFill="1" applyBorder="1" applyAlignment="1" applyProtection="1">
      <alignment horizontal="center"/>
    </xf>
    <xf numFmtId="0" fontId="100" fillId="0" borderId="1" xfId="6" applyNumberFormat="1" applyFont="1" applyFill="1" applyBorder="1" applyAlignment="1" applyProtection="1"/>
    <xf numFmtId="0" fontId="100" fillId="0" borderId="2" xfId="7" applyFont="1" applyFill="1">
      <alignment horizontal="center"/>
    </xf>
    <xf numFmtId="0" fontId="100" fillId="0" borderId="1" xfId="5" applyNumberFormat="1" applyFont="1" applyFill="1" applyBorder="1" applyAlignment="1" applyProtection="1">
      <alignment horizontal="center"/>
    </xf>
    <xf numFmtId="0" fontId="100" fillId="0" borderId="6" xfId="36" applyNumberFormat="1" applyFont="1" applyFill="1"/>
    <xf numFmtId="0" fontId="100" fillId="0" borderId="6" xfId="36" applyNumberFormat="1" applyFont="1" applyFill="1" applyBorder="1" applyAlignment="1" applyProtection="1"/>
    <xf numFmtId="165" fontId="100" fillId="0" borderId="9" xfId="24" applyNumberFormat="1" applyFont="1" applyFill="1" applyBorder="1" applyAlignment="1" applyProtection="1">
      <alignment horizontal="right"/>
    </xf>
    <xf numFmtId="165" fontId="100" fillId="0" borderId="6" xfId="23" applyNumberFormat="1" applyFont="1" applyFill="1" applyBorder="1" applyAlignment="1" applyProtection="1">
      <alignment horizontal="right"/>
    </xf>
    <xf numFmtId="0" fontId="10" fillId="0" borderId="10" xfId="38" applyNumberFormat="1" applyFont="1" applyBorder="1"/>
    <xf numFmtId="0" fontId="100" fillId="0" borderId="6" xfId="38" applyNumberFormat="1" applyFont="1" applyBorder="1"/>
    <xf numFmtId="165" fontId="10" fillId="0" borderId="6" xfId="38" applyNumberFormat="1" applyFont="1" applyBorder="1" applyAlignment="1">
      <alignment horizontal="right"/>
    </xf>
    <xf numFmtId="0" fontId="10" fillId="0" borderId="10" xfId="37" applyNumberFormat="1" applyFont="1" applyFill="1" applyBorder="1" applyAlignment="1" applyProtection="1"/>
    <xf numFmtId="165" fontId="10" fillId="0" borderId="10" xfId="26" applyNumberFormat="1" applyFont="1" applyFill="1" applyBorder="1" applyAlignment="1" applyProtection="1">
      <alignment horizontal="right"/>
    </xf>
    <xf numFmtId="0" fontId="10" fillId="0" borderId="10" xfId="37" applyFont="1" applyFill="1"/>
    <xf numFmtId="165" fontId="100" fillId="0" borderId="8" xfId="25" applyNumberFormat="1" applyFont="1" applyFill="1" applyBorder="1" applyAlignment="1" applyProtection="1">
      <alignment horizontal="right"/>
    </xf>
    <xf numFmtId="0" fontId="46" fillId="4" borderId="10" xfId="38" applyNumberFormat="1" applyFont="1" applyFill="1" applyBorder="1"/>
    <xf numFmtId="0" fontId="102" fillId="4" borderId="10" xfId="38" applyNumberFormat="1" applyFont="1" applyFill="1" applyBorder="1" applyAlignment="1">
      <alignment horizontal="center" vertical="center"/>
    </xf>
    <xf numFmtId="166" fontId="46" fillId="4" borderId="11" xfId="38" applyNumberFormat="1" applyFont="1" applyFill="1" applyBorder="1" applyAlignment="1">
      <alignment horizontal="right"/>
    </xf>
    <xf numFmtId="0" fontId="103" fillId="0" borderId="6" xfId="22" applyNumberFormat="1" applyFont="1" applyFill="1" applyBorder="1" applyAlignment="1" applyProtection="1">
      <alignment vertical="center"/>
    </xf>
    <xf numFmtId="166" fontId="100" fillId="0" borderId="5" xfId="29" applyNumberFormat="1" applyFont="1" applyFill="1" applyBorder="1" applyAlignment="1" applyProtection="1">
      <alignment horizontal="right"/>
    </xf>
    <xf numFmtId="0" fontId="8" fillId="0" borderId="6" xfId="38" applyNumberFormat="1" applyFont="1" applyBorder="1" applyAlignment="1">
      <alignment horizontal="left"/>
    </xf>
    <xf numFmtId="0" fontId="104" fillId="0" borderId="10" xfId="38" applyNumberFormat="1" applyFont="1" applyBorder="1" applyAlignment="1">
      <alignment horizontal="center" vertical="center"/>
    </xf>
    <xf numFmtId="170" fontId="100" fillId="0" borderId="5" xfId="38" applyNumberFormat="1" applyFont="1" applyBorder="1" applyAlignment="1">
      <alignment horizontal="right"/>
    </xf>
    <xf numFmtId="165" fontId="28" fillId="0" borderId="0" xfId="38" applyFont="1" applyAlignment="1">
      <alignment horizontal="right"/>
    </xf>
    <xf numFmtId="165" fontId="28" fillId="0" borderId="0" xfId="38" applyFont="1"/>
    <xf numFmtId="0" fontId="28" fillId="0" borderId="3" xfId="9" applyNumberFormat="1" applyFont="1" applyFill="1" applyBorder="1" applyAlignment="1" applyProtection="1">
      <alignment horizontal="center"/>
    </xf>
    <xf numFmtId="0" fontId="28" fillId="0" borderId="4" xfId="10" applyNumberFormat="1" applyFont="1" applyFill="1" applyBorder="1" applyAlignment="1" applyProtection="1">
      <alignment horizontal="center"/>
    </xf>
    <xf numFmtId="0" fontId="28" fillId="0" borderId="1" xfId="6" applyNumberFormat="1" applyFont="1" applyFill="1" applyBorder="1" applyAlignment="1" applyProtection="1"/>
    <xf numFmtId="0" fontId="28" fillId="0" borderId="2" xfId="7" applyFont="1" applyFill="1">
      <alignment horizontal="center"/>
    </xf>
    <xf numFmtId="0" fontId="28" fillId="0" borderId="1" xfId="5" applyNumberFormat="1" applyFont="1" applyFill="1" applyBorder="1" applyAlignment="1" applyProtection="1">
      <alignment horizontal="center"/>
    </xf>
    <xf numFmtId="0" fontId="28" fillId="0" borderId="6" xfId="36" applyNumberFormat="1" applyFont="1" applyFill="1"/>
    <xf numFmtId="0" fontId="28" fillId="0" borderId="6" xfId="36" applyNumberFormat="1" applyFont="1" applyFill="1" applyBorder="1" applyAlignment="1" applyProtection="1"/>
    <xf numFmtId="165" fontId="28" fillId="0" borderId="9" xfId="24" applyNumberFormat="1" applyFont="1" applyFill="1" applyBorder="1" applyAlignment="1" applyProtection="1">
      <alignment horizontal="right"/>
    </xf>
    <xf numFmtId="165" fontId="28" fillId="0" borderId="6" xfId="23" applyNumberFormat="1" applyFont="1" applyFill="1" applyBorder="1" applyAlignment="1" applyProtection="1">
      <alignment horizontal="right"/>
    </xf>
    <xf numFmtId="0" fontId="46" fillId="0" borderId="10" xfId="38" applyNumberFormat="1" applyFont="1" applyBorder="1"/>
    <xf numFmtId="165" fontId="46" fillId="0" borderId="11" xfId="38" applyNumberFormat="1" applyFont="1" applyBorder="1" applyAlignment="1">
      <alignment horizontal="right"/>
    </xf>
    <xf numFmtId="165" fontId="46" fillId="0" borderId="12" xfId="38" applyNumberFormat="1" applyFont="1" applyBorder="1" applyAlignment="1">
      <alignment horizontal="right"/>
    </xf>
    <xf numFmtId="0" fontId="28" fillId="0" borderId="6" xfId="38" applyNumberFormat="1" applyFont="1" applyBorder="1"/>
    <xf numFmtId="165" fontId="46" fillId="0" borderId="9" xfId="38" applyNumberFormat="1" applyFont="1" applyBorder="1" applyAlignment="1">
      <alignment horizontal="right"/>
    </xf>
    <xf numFmtId="165" fontId="46" fillId="0" borderId="6" xfId="38" applyNumberFormat="1" applyFont="1" applyBorder="1" applyAlignment="1">
      <alignment horizontal="right"/>
    </xf>
    <xf numFmtId="0" fontId="46" fillId="0" borderId="10" xfId="37" applyNumberFormat="1" applyFont="1" applyFill="1" applyBorder="1" applyAlignment="1" applyProtection="1"/>
    <xf numFmtId="165" fontId="46" fillId="0" borderId="11" xfId="27" applyNumberFormat="1" applyFont="1" applyFill="1" applyBorder="1" applyAlignment="1" applyProtection="1">
      <alignment horizontal="right"/>
    </xf>
    <xf numFmtId="165" fontId="46" fillId="0" borderId="10" xfId="26" applyNumberFormat="1" applyFont="1" applyFill="1" applyBorder="1" applyAlignment="1" applyProtection="1">
      <alignment horizontal="right"/>
    </xf>
    <xf numFmtId="0" fontId="46" fillId="0" borderId="10" xfId="37" applyFont="1" applyFill="1"/>
    <xf numFmtId="165" fontId="28" fillId="0" borderId="8" xfId="25" applyNumberFormat="1" applyFont="1" applyFill="1" applyBorder="1" applyAlignment="1" applyProtection="1">
      <alignment horizontal="right"/>
    </xf>
    <xf numFmtId="0" fontId="105" fillId="0" borderId="6" xfId="22" applyNumberFormat="1" applyFont="1" applyFill="1" applyBorder="1" applyAlignment="1" applyProtection="1">
      <alignment vertical="center"/>
    </xf>
    <xf numFmtId="166" fontId="28" fillId="0" borderId="5" xfId="29" applyNumberFormat="1" applyFont="1" applyFill="1" applyBorder="1" applyAlignment="1" applyProtection="1">
      <alignment horizontal="right"/>
    </xf>
    <xf numFmtId="0" fontId="66" fillId="0" borderId="6" xfId="38" applyNumberFormat="1" applyFont="1" applyBorder="1" applyAlignment="1">
      <alignment horizontal="left"/>
    </xf>
    <xf numFmtId="166" fontId="66" fillId="0" borderId="5" xfId="38" applyNumberFormat="1" applyFont="1" applyBorder="1" applyAlignment="1">
      <alignment horizontal="right"/>
    </xf>
    <xf numFmtId="0" fontId="102" fillId="0" borderId="10" xfId="38" applyNumberFormat="1" applyFont="1" applyBorder="1" applyAlignment="1">
      <alignment horizontal="center" vertical="center"/>
    </xf>
    <xf numFmtId="166" fontId="46" fillId="0" borderId="11" xfId="38" applyNumberFormat="1" applyFont="1" applyBorder="1" applyAlignment="1">
      <alignment horizontal="right"/>
    </xf>
    <xf numFmtId="170" fontId="28" fillId="0" borderId="5" xfId="38" applyNumberFormat="1" applyFont="1" applyBorder="1" applyAlignment="1">
      <alignment horizontal="right"/>
    </xf>
    <xf numFmtId="0" fontId="59" fillId="0" borderId="0" xfId="0" applyFont="1" applyAlignment="1" applyProtection="1">
      <alignment horizontal="center"/>
    </xf>
    <xf numFmtId="0" fontId="72" fillId="0" borderId="0" xfId="0" applyFont="1" applyAlignment="1" applyProtection="1">
      <alignment horizontal="center" vertical="center"/>
    </xf>
    <xf numFmtId="165" fontId="72" fillId="0" borderId="0" xfId="0" applyNumberFormat="1" applyFont="1" applyAlignment="1" applyProtection="1">
      <alignment horizontal="center" vertical="center"/>
    </xf>
    <xf numFmtId="0" fontId="106" fillId="0" borderId="0" xfId="0" applyFont="1" applyAlignment="1" applyProtection="1">
      <alignment horizontal="center" vertical="center"/>
    </xf>
    <xf numFmtId="0" fontId="63" fillId="0" borderId="0" xfId="9" applyNumberFormat="1" applyFont="1" applyFill="1" applyBorder="1" applyAlignment="1" applyProtection="1">
      <alignment vertical="center"/>
    </xf>
    <xf numFmtId="0" fontId="58" fillId="0" borderId="0" xfId="9" applyNumberFormat="1" applyFont="1" applyFill="1" applyBorder="1" applyAlignment="1" applyProtection="1">
      <alignment vertical="center"/>
    </xf>
    <xf numFmtId="9" fontId="58" fillId="0" borderId="1" xfId="2" applyFont="1" applyFill="1" applyBorder="1" applyAlignment="1" applyProtection="1">
      <alignment horizontal="right" vertical="center"/>
    </xf>
    <xf numFmtId="9" fontId="58" fillId="0" borderId="280" xfId="2" applyFont="1" applyFill="1" applyBorder="1" applyAlignment="1" applyProtection="1">
      <alignment horizontal="right" vertical="center"/>
    </xf>
    <xf numFmtId="9" fontId="58" fillId="0" borderId="281" xfId="2" applyFont="1" applyFill="1" applyBorder="1" applyAlignment="1" applyProtection="1">
      <alignment horizontal="right" vertical="center"/>
    </xf>
    <xf numFmtId="9" fontId="58" fillId="0" borderId="282" xfId="2" applyFont="1" applyBorder="1" applyAlignment="1" applyProtection="1">
      <alignment horizontal="right" vertical="center"/>
    </xf>
    <xf numFmtId="9" fontId="58" fillId="0" borderId="10" xfId="2" applyFont="1" applyBorder="1" applyAlignment="1" applyProtection="1">
      <alignment horizontal="right" vertical="center"/>
    </xf>
    <xf numFmtId="9" fontId="58" fillId="0" borderId="283" xfId="2" applyFont="1" applyFill="1" applyBorder="1" applyAlignment="1" applyProtection="1">
      <alignment horizontal="right" vertical="center"/>
    </xf>
    <xf numFmtId="4" fontId="58" fillId="0" borderId="283" xfId="2" applyNumberFormat="1" applyFont="1" applyBorder="1" applyAlignment="1" applyProtection="1">
      <alignment horizontal="right"/>
    </xf>
    <xf numFmtId="9" fontId="58" fillId="0" borderId="282" xfId="2" applyFont="1" applyFill="1" applyBorder="1" applyAlignment="1" applyProtection="1">
      <alignment horizontal="right" vertical="center"/>
    </xf>
    <xf numFmtId="9" fontId="58" fillId="0" borderId="283" xfId="2" applyFont="1" applyBorder="1" applyAlignment="1" applyProtection="1">
      <alignment horizontal="right" vertical="center"/>
    </xf>
    <xf numFmtId="9" fontId="58" fillId="0" borderId="284" xfId="2" applyFont="1" applyFill="1" applyBorder="1" applyAlignment="1" applyProtection="1">
      <alignment horizontal="right" vertical="center"/>
    </xf>
    <xf numFmtId="9" fontId="58" fillId="7" borderId="282" xfId="2" applyFont="1" applyFill="1" applyBorder="1" applyAlignment="1" applyProtection="1">
      <alignment horizontal="right" vertical="center"/>
    </xf>
    <xf numFmtId="165" fontId="58" fillId="0" borderId="281" xfId="2" applyNumberFormat="1" applyFont="1" applyFill="1" applyBorder="1" applyAlignment="1" applyProtection="1">
      <alignment horizontal="right" vertical="center"/>
    </xf>
    <xf numFmtId="9" fontId="70" fillId="0" borderId="281" xfId="2" applyFont="1" applyFill="1" applyBorder="1" applyAlignment="1" applyProtection="1">
      <alignment horizontal="right" vertical="center"/>
    </xf>
    <xf numFmtId="9" fontId="58" fillId="0" borderId="281" xfId="2" applyFont="1" applyBorder="1" applyAlignment="1" applyProtection="1">
      <alignment horizontal="right" vertical="center"/>
    </xf>
    <xf numFmtId="9" fontId="58" fillId="7" borderId="285" xfId="2" applyFont="1" applyFill="1" applyBorder="1" applyAlignment="1" applyProtection="1">
      <alignment horizontal="right" vertical="center"/>
    </xf>
    <xf numFmtId="4" fontId="58" fillId="0" borderId="78" xfId="2" applyNumberFormat="1" applyFont="1" applyBorder="1" applyAlignment="1" applyProtection="1">
      <alignment horizontal="right"/>
    </xf>
    <xf numFmtId="9" fontId="58" fillId="0" borderId="78" xfId="2" applyFont="1" applyBorder="1" applyAlignment="1" applyProtection="1">
      <alignment horizontal="right" vertical="center"/>
    </xf>
    <xf numFmtId="0" fontId="61" fillId="0" borderId="84" xfId="9" applyNumberFormat="1" applyFont="1" applyFill="1" applyBorder="1" applyAlignment="1" applyProtection="1">
      <alignment horizontal="center" vertical="center"/>
    </xf>
    <xf numFmtId="3" fontId="29" fillId="10" borderId="286" xfId="47" applyNumberFormat="1" applyFont="1" applyFill="1" applyBorder="1" applyAlignment="1" applyProtection="1">
      <alignment vertical="center"/>
    </xf>
    <xf numFmtId="3" fontId="29" fillId="10" borderId="112" xfId="47" applyNumberFormat="1" applyFont="1" applyFill="1" applyBorder="1" applyAlignment="1" applyProtection="1">
      <alignment vertical="center"/>
    </xf>
    <xf numFmtId="3" fontId="61" fillId="9" borderId="113" xfId="0" applyNumberFormat="1" applyFont="1" applyFill="1" applyBorder="1" applyAlignment="1" applyProtection="1">
      <alignment vertical="center"/>
      <protection locked="0"/>
    </xf>
    <xf numFmtId="3" fontId="61" fillId="0" borderId="113" xfId="0" applyNumberFormat="1" applyFont="1" applyFill="1" applyBorder="1" applyAlignment="1" applyProtection="1">
      <alignment vertical="center"/>
    </xf>
    <xf numFmtId="3" fontId="61" fillId="10" borderId="113" xfId="0" applyNumberFormat="1" applyFont="1" applyFill="1" applyBorder="1" applyAlignment="1" applyProtection="1">
      <alignment vertical="center"/>
    </xf>
    <xf numFmtId="3" fontId="29" fillId="9" borderId="80" xfId="47" applyNumberFormat="1" applyFont="1" applyFill="1" applyBorder="1" applyAlignment="1" applyProtection="1">
      <alignment vertical="center"/>
      <protection locked="0"/>
    </xf>
    <xf numFmtId="4" fontId="29" fillId="0" borderId="80" xfId="0" applyNumberFormat="1" applyFont="1" applyBorder="1" applyAlignment="1" applyProtection="1"/>
    <xf numFmtId="0" fontId="29" fillId="0" borderId="80" xfId="0" applyFont="1" applyBorder="1" applyAlignment="1" applyProtection="1">
      <alignment vertical="center"/>
    </xf>
    <xf numFmtId="0" fontId="79" fillId="0" borderId="0" xfId="0" applyNumberFormat="1" applyFont="1" applyBorder="1" applyAlignment="1">
      <alignment vertical="center"/>
    </xf>
    <xf numFmtId="0" fontId="79" fillId="0" borderId="0" xfId="49" applyNumberFormat="1" applyFont="1" applyFill="1" applyBorder="1" applyAlignment="1" applyProtection="1">
      <alignment vertical="center"/>
    </xf>
    <xf numFmtId="165" fontId="79" fillId="0" borderId="114" xfId="27" applyNumberFormat="1" applyFont="1" applyFill="1" applyBorder="1" applyAlignment="1" applyProtection="1">
      <alignment horizontal="right" vertical="center"/>
    </xf>
    <xf numFmtId="165" fontId="82" fillId="0" borderId="114" xfId="27" applyNumberFormat="1" applyFont="1" applyFill="1" applyBorder="1" applyAlignment="1" applyProtection="1">
      <alignment horizontal="right" vertical="center"/>
    </xf>
    <xf numFmtId="165" fontId="79" fillId="0" borderId="0" xfId="27" applyNumberFormat="1" applyFont="1" applyFill="1" applyBorder="1" applyAlignment="1" applyProtection="1">
      <alignment horizontal="right" vertical="center"/>
    </xf>
    <xf numFmtId="3" fontId="29" fillId="0" borderId="96" xfId="47" applyNumberFormat="1" applyFont="1" applyFill="1" applyBorder="1" applyAlignment="1" applyProtection="1">
      <alignment vertical="center"/>
    </xf>
    <xf numFmtId="3" fontId="29" fillId="0" borderId="22" xfId="47" applyNumberFormat="1" applyFont="1" applyFill="1" applyBorder="1" applyAlignment="1" applyProtection="1">
      <alignment vertical="center"/>
    </xf>
    <xf numFmtId="3" fontId="61" fillId="0" borderId="80" xfId="49" applyNumberFormat="1" applyFont="1" applyFill="1" applyBorder="1" applyAlignment="1" applyProtection="1">
      <alignment vertical="center"/>
    </xf>
    <xf numFmtId="0" fontId="61" fillId="0" borderId="0" xfId="0" applyNumberFormat="1" applyFont="1" applyBorder="1" applyAlignment="1" applyProtection="1">
      <alignment vertical="center"/>
    </xf>
    <xf numFmtId="0" fontId="61" fillId="0" borderId="0" xfId="49" applyNumberFormat="1" applyFont="1" applyFill="1" applyBorder="1" applyAlignment="1" applyProtection="1">
      <alignment vertical="center"/>
    </xf>
    <xf numFmtId="165" fontId="61" fillId="0" borderId="114" xfId="27" applyNumberFormat="1" applyFont="1" applyFill="1" applyBorder="1" applyAlignment="1" applyProtection="1">
      <alignment horizontal="right" vertical="center"/>
    </xf>
    <xf numFmtId="165" fontId="61" fillId="0" borderId="0" xfId="27" applyNumberFormat="1" applyFont="1" applyFill="1" applyBorder="1" applyAlignment="1" applyProtection="1">
      <alignment horizontal="right" vertical="center"/>
    </xf>
    <xf numFmtId="0" fontId="61" fillId="0" borderId="80" xfId="49" applyNumberFormat="1" applyFont="1" applyFill="1" applyBorder="1" applyAlignment="1" applyProtection="1">
      <alignment vertical="center"/>
    </xf>
    <xf numFmtId="0" fontId="61" fillId="0" borderId="81" xfId="49" applyNumberFormat="1" applyFont="1" applyFill="1" applyBorder="1" applyAlignment="1" applyProtection="1">
      <alignment vertical="center"/>
    </xf>
    <xf numFmtId="0" fontId="61" fillId="0" borderId="82" xfId="49" applyNumberFormat="1" applyFont="1" applyFill="1" applyBorder="1" applyAlignment="1" applyProtection="1">
      <alignment vertical="center"/>
    </xf>
    <xf numFmtId="0" fontId="61" fillId="0" borderId="116" xfId="49" applyNumberFormat="1" applyFont="1" applyFill="1" applyBorder="1" applyAlignment="1" applyProtection="1">
      <alignment vertical="center"/>
    </xf>
    <xf numFmtId="0" fontId="61" fillId="0" borderId="288" xfId="0" applyNumberFormat="1" applyFont="1" applyBorder="1" applyAlignment="1" applyProtection="1">
      <alignment vertical="center"/>
    </xf>
    <xf numFmtId="0" fontId="61" fillId="0" borderId="288" xfId="49" applyNumberFormat="1" applyFont="1" applyFill="1" applyBorder="1" applyAlignment="1" applyProtection="1">
      <alignment vertical="center"/>
    </xf>
    <xf numFmtId="165" fontId="61" fillId="0" borderId="289" xfId="27" applyNumberFormat="1" applyFont="1" applyFill="1" applyBorder="1" applyAlignment="1" applyProtection="1">
      <alignment horizontal="right" vertical="center"/>
    </xf>
    <xf numFmtId="9" fontId="58" fillId="0" borderId="290" xfId="2" applyFont="1" applyFill="1" applyBorder="1" applyAlignment="1" applyProtection="1">
      <alignment horizontal="right" vertical="center"/>
    </xf>
    <xf numFmtId="165" fontId="61" fillId="0" borderId="288" xfId="27" applyNumberFormat="1" applyFont="1" applyFill="1" applyBorder="1" applyAlignment="1" applyProtection="1">
      <alignment horizontal="right" vertical="center"/>
    </xf>
    <xf numFmtId="9" fontId="58" fillId="0" borderId="291" xfId="2" applyFont="1" applyFill="1" applyBorder="1" applyAlignment="1" applyProtection="1">
      <alignment horizontal="right" vertical="center"/>
    </xf>
    <xf numFmtId="0" fontId="61" fillId="0" borderId="292" xfId="49" applyNumberFormat="1" applyFont="1" applyFill="1" applyBorder="1" applyAlignment="1" applyProtection="1">
      <alignment vertical="center"/>
    </xf>
    <xf numFmtId="9" fontId="58" fillId="0" borderId="287" xfId="2" applyFont="1" applyFill="1" applyBorder="1" applyAlignment="1" applyProtection="1">
      <alignment horizontal="right" vertical="center"/>
    </xf>
    <xf numFmtId="0" fontId="61" fillId="0" borderId="293" xfId="49" applyNumberFormat="1" applyFont="1" applyFill="1" applyBorder="1" applyAlignment="1" applyProtection="1">
      <alignment vertical="center"/>
    </xf>
    <xf numFmtId="0" fontId="61" fillId="0" borderId="294" xfId="49" applyNumberFormat="1" applyFont="1" applyFill="1" applyBorder="1" applyAlignment="1" applyProtection="1">
      <alignment vertical="center"/>
    </xf>
    <xf numFmtId="0" fontId="61" fillId="0" borderId="295" xfId="49" applyNumberFormat="1" applyFont="1" applyFill="1" applyBorder="1" applyAlignment="1" applyProtection="1">
      <alignment vertical="center"/>
    </xf>
    <xf numFmtId="0" fontId="26" fillId="0" borderId="0" xfId="0" applyFont="1" applyFill="1" applyAlignment="1" applyProtection="1">
      <alignment vertical="center"/>
      <protection locked="0"/>
    </xf>
    <xf numFmtId="165" fontId="107" fillId="0" borderId="0" xfId="38" applyFont="1"/>
    <xf numFmtId="0" fontId="94" fillId="0" borderId="22" xfId="9" applyNumberFormat="1" applyFont="1" applyFill="1" applyBorder="1" applyAlignment="1">
      <alignment horizontal="center" vertical="center"/>
    </xf>
    <xf numFmtId="165" fontId="15" fillId="5" borderId="0" xfId="61" applyFont="1" applyFill="1"/>
    <xf numFmtId="165" fontId="15" fillId="0" borderId="13" xfId="61" applyFont="1" applyBorder="1"/>
    <xf numFmtId="165" fontId="15" fillId="0" borderId="0" xfId="61" applyFont="1"/>
    <xf numFmtId="165" fontId="16" fillId="6" borderId="14" xfId="61" applyFont="1" applyFill="1" applyBorder="1" applyAlignment="1">
      <alignment vertical="center"/>
    </xf>
    <xf numFmtId="171" fontId="16" fillId="6" borderId="14" xfId="61" applyNumberFormat="1" applyFont="1" applyFill="1" applyBorder="1" applyAlignment="1">
      <alignment vertical="center"/>
    </xf>
    <xf numFmtId="165" fontId="4" fillId="6" borderId="14" xfId="61" applyFont="1" applyFill="1" applyBorder="1" applyAlignment="1">
      <alignment vertical="center"/>
    </xf>
    <xf numFmtId="165" fontId="16" fillId="6" borderId="15" xfId="61" applyFont="1" applyFill="1" applyBorder="1" applyAlignment="1">
      <alignment vertical="center"/>
    </xf>
    <xf numFmtId="171" fontId="16" fillId="0" borderId="0" xfId="61" applyNumberFormat="1" applyFont="1" applyAlignment="1">
      <alignment vertical="center"/>
    </xf>
    <xf numFmtId="165" fontId="16" fillId="0" borderId="0" xfId="61" applyFont="1" applyAlignment="1">
      <alignment vertical="center"/>
    </xf>
    <xf numFmtId="165" fontId="12" fillId="5" borderId="0" xfId="61" applyFont="1" applyFill="1"/>
    <xf numFmtId="165" fontId="3" fillId="0" borderId="13" xfId="61" applyBorder="1"/>
    <xf numFmtId="165" fontId="12" fillId="0" borderId="0" xfId="61" applyFont="1"/>
    <xf numFmtId="165" fontId="3" fillId="5" borderId="0" xfId="61" applyFill="1"/>
    <xf numFmtId="165" fontId="3" fillId="0" borderId="0" xfId="61"/>
    <xf numFmtId="165" fontId="4" fillId="5" borderId="0" xfId="61" applyFont="1" applyFill="1"/>
    <xf numFmtId="0" fontId="3" fillId="0" borderId="296" xfId="57" applyNumberFormat="1" applyFill="1" applyBorder="1" applyAlignment="1" applyProtection="1">
      <alignment horizontal="center"/>
    </xf>
    <xf numFmtId="170" fontId="3" fillId="0" borderId="5" xfId="59" applyNumberFormat="1" applyFont="1" applyFill="1" applyBorder="1" applyAlignment="1" applyProtection="1">
      <alignment horizontal="right"/>
    </xf>
    <xf numFmtId="0" fontId="9" fillId="0" borderId="10" xfId="61" applyNumberFormat="1" applyFont="1" applyBorder="1"/>
    <xf numFmtId="165" fontId="10" fillId="0" borderId="11" xfId="61" applyNumberFormat="1" applyFont="1" applyBorder="1" applyAlignment="1">
      <alignment horizontal="right"/>
    </xf>
    <xf numFmtId="170" fontId="9" fillId="0" borderId="11" xfId="61" applyNumberFormat="1" applyFont="1" applyBorder="1" applyAlignment="1">
      <alignment horizontal="right"/>
    </xf>
    <xf numFmtId="0" fontId="3" fillId="0" borderId="6" xfId="61" applyNumberFormat="1" applyFont="1" applyBorder="1"/>
    <xf numFmtId="165" fontId="10" fillId="0" borderId="9" xfId="61" applyNumberFormat="1" applyFont="1" applyBorder="1" applyAlignment="1">
      <alignment horizontal="right"/>
    </xf>
    <xf numFmtId="165" fontId="9" fillId="0" borderId="6" xfId="61" applyNumberFormat="1" applyFont="1" applyBorder="1" applyAlignment="1">
      <alignment horizontal="right"/>
    </xf>
    <xf numFmtId="165" fontId="10" fillId="0" borderId="8" xfId="61" applyNumberFormat="1" applyFont="1" applyBorder="1" applyAlignment="1">
      <alignment horizontal="right"/>
    </xf>
    <xf numFmtId="170" fontId="9" fillId="0" borderId="11" xfId="60" applyNumberFormat="1" applyFont="1" applyFill="1" applyBorder="1" applyAlignment="1" applyProtection="1">
      <alignment horizontal="right"/>
    </xf>
    <xf numFmtId="165" fontId="8" fillId="0" borderId="297" xfId="58" applyNumberFormat="1" applyFont="1" applyFill="1" applyBorder="1" applyAlignment="1" applyProtection="1">
      <alignment horizontal="right"/>
    </xf>
    <xf numFmtId="0" fontId="108" fillId="4" borderId="10" xfId="61" applyNumberFormat="1" applyFont="1" applyFill="1" applyBorder="1"/>
    <xf numFmtId="0" fontId="18" fillId="4" borderId="10" xfId="61" applyNumberFormat="1" applyFont="1" applyFill="1" applyBorder="1" applyAlignment="1">
      <alignment horizontal="center" vertical="center"/>
    </xf>
    <xf numFmtId="166" fontId="108" fillId="4" borderId="11" xfId="61" applyNumberFormat="1" applyFont="1" applyFill="1" applyBorder="1" applyAlignment="1">
      <alignment horizontal="right"/>
    </xf>
    <xf numFmtId="170" fontId="108" fillId="4" borderId="11" xfId="61" applyNumberFormat="1" applyFont="1" applyFill="1" applyBorder="1" applyAlignment="1">
      <alignment horizontal="right"/>
    </xf>
    <xf numFmtId="0" fontId="19" fillId="0" borderId="6" xfId="61" applyNumberFormat="1" applyFont="1" applyBorder="1" applyAlignment="1">
      <alignment horizontal="left"/>
    </xf>
    <xf numFmtId="166" fontId="8" fillId="0" borderId="5" xfId="61" applyNumberFormat="1" applyFont="1" applyBorder="1" applyAlignment="1">
      <alignment horizontal="right"/>
    </xf>
    <xf numFmtId="170" fontId="19" fillId="0" borderId="5" xfId="61" applyNumberFormat="1" applyFont="1" applyBorder="1" applyAlignment="1">
      <alignment horizontal="right"/>
    </xf>
    <xf numFmtId="0" fontId="18" fillId="0" borderId="10" xfId="61" applyNumberFormat="1" applyFont="1" applyBorder="1" applyAlignment="1">
      <alignment horizontal="center" vertical="center"/>
    </xf>
    <xf numFmtId="166" fontId="10" fillId="0" borderId="11" xfId="61" applyNumberFormat="1" applyFont="1" applyBorder="1" applyAlignment="1">
      <alignment horizontal="right"/>
    </xf>
    <xf numFmtId="165" fontId="15" fillId="5" borderId="0" xfId="63" applyFont="1" applyFill="1"/>
    <xf numFmtId="165" fontId="15" fillId="0" borderId="13" xfId="63" applyFont="1" applyBorder="1"/>
    <xf numFmtId="165" fontId="15" fillId="0" borderId="0" xfId="63" applyFont="1"/>
    <xf numFmtId="165" fontId="16" fillId="6" borderId="14" xfId="63" applyFont="1" applyFill="1" applyBorder="1" applyAlignment="1">
      <alignment vertical="center"/>
    </xf>
    <xf numFmtId="171" fontId="16" fillId="6" borderId="14" xfId="63" applyNumberFormat="1" applyFont="1" applyFill="1" applyBorder="1" applyAlignment="1">
      <alignment vertical="center"/>
    </xf>
    <xf numFmtId="165" fontId="4" fillId="6" borderId="14" xfId="63" applyFont="1" applyFill="1" applyBorder="1" applyAlignment="1">
      <alignment vertical="center"/>
    </xf>
    <xf numFmtId="165" fontId="16" fillId="6" borderId="15" xfId="63" applyFont="1" applyFill="1" applyBorder="1" applyAlignment="1">
      <alignment vertical="center"/>
    </xf>
    <xf numFmtId="171" fontId="16" fillId="0" borderId="0" xfId="63" applyNumberFormat="1" applyFont="1" applyAlignment="1">
      <alignment vertical="center"/>
    </xf>
    <xf numFmtId="165" fontId="16" fillId="0" borderId="0" xfId="63" applyFont="1" applyAlignment="1">
      <alignment vertical="center"/>
    </xf>
    <xf numFmtId="165" fontId="12" fillId="5" borderId="0" xfId="63" applyFont="1" applyFill="1"/>
    <xf numFmtId="165" fontId="3" fillId="0" borderId="13" xfId="63" applyBorder="1"/>
    <xf numFmtId="165" fontId="12" fillId="0" borderId="0" xfId="63" applyFont="1"/>
    <xf numFmtId="165" fontId="3" fillId="5" borderId="0" xfId="63" applyFill="1"/>
    <xf numFmtId="165" fontId="3" fillId="0" borderId="0" xfId="63"/>
    <xf numFmtId="165" fontId="4" fillId="5" borderId="0" xfId="63" applyFont="1" applyFill="1"/>
    <xf numFmtId="0" fontId="9" fillId="0" borderId="10" xfId="63" applyNumberFormat="1" applyFont="1" applyBorder="1"/>
    <xf numFmtId="165" fontId="10" fillId="0" borderId="11" xfId="63" applyNumberFormat="1" applyFont="1" applyBorder="1" applyAlignment="1">
      <alignment horizontal="right"/>
    </xf>
    <xf numFmtId="170" fontId="9" fillId="0" borderId="11" xfId="63" applyNumberFormat="1" applyFont="1" applyBorder="1" applyAlignment="1">
      <alignment horizontal="right"/>
    </xf>
    <xf numFmtId="0" fontId="3" fillId="0" borderId="6" xfId="63" applyNumberFormat="1" applyFont="1" applyBorder="1"/>
    <xf numFmtId="165" fontId="3" fillId="0" borderId="6" xfId="63" applyNumberFormat="1" applyFont="1" applyBorder="1" applyAlignment="1">
      <alignment horizontal="right"/>
    </xf>
    <xf numFmtId="165" fontId="10" fillId="0" borderId="9" xfId="63" applyNumberFormat="1" applyFont="1" applyBorder="1" applyAlignment="1">
      <alignment horizontal="right"/>
    </xf>
    <xf numFmtId="165" fontId="109" fillId="0" borderId="10" xfId="62" applyNumberFormat="1" applyFont="1" applyFill="1" applyBorder="1" applyAlignment="1" applyProtection="1">
      <alignment horizontal="right"/>
    </xf>
    <xf numFmtId="0" fontId="18" fillId="4" borderId="10" xfId="63" applyNumberFormat="1" applyFont="1" applyFill="1" applyBorder="1" applyAlignment="1">
      <alignment horizontal="center" vertical="center"/>
    </xf>
    <xf numFmtId="166" fontId="108" fillId="4" borderId="11" xfId="63" applyNumberFormat="1" applyFont="1" applyFill="1" applyBorder="1" applyAlignment="1">
      <alignment horizontal="right"/>
    </xf>
    <xf numFmtId="170" fontId="108" fillId="4" borderId="11" xfId="63" applyNumberFormat="1" applyFont="1" applyFill="1" applyBorder="1" applyAlignment="1">
      <alignment horizontal="right"/>
    </xf>
    <xf numFmtId="0" fontId="19" fillId="0" borderId="6" xfId="63" applyNumberFormat="1" applyFont="1" applyBorder="1" applyAlignment="1">
      <alignment horizontal="left"/>
    </xf>
    <xf numFmtId="166" fontId="8" fillId="0" borderId="5" xfId="63" applyNumberFormat="1" applyFont="1" applyBorder="1" applyAlignment="1">
      <alignment horizontal="right"/>
    </xf>
    <xf numFmtId="170" fontId="19" fillId="0" borderId="5" xfId="63" applyNumberFormat="1" applyFont="1" applyBorder="1" applyAlignment="1">
      <alignment horizontal="right"/>
    </xf>
    <xf numFmtId="0" fontId="18" fillId="0" borderId="10" xfId="63" applyNumberFormat="1" applyFont="1" applyBorder="1" applyAlignment="1">
      <alignment horizontal="center" vertical="center"/>
    </xf>
    <xf numFmtId="166" fontId="10" fillId="0" borderId="11" xfId="63" applyNumberFormat="1" applyFont="1" applyBorder="1" applyAlignment="1">
      <alignment horizontal="right"/>
    </xf>
    <xf numFmtId="0" fontId="94" fillId="0" borderId="0" xfId="0" applyNumberFormat="1" applyFont="1" applyBorder="1" applyAlignment="1">
      <alignment vertical="center"/>
    </xf>
    <xf numFmtId="0" fontId="94" fillId="0" borderId="0" xfId="49" applyNumberFormat="1" applyFont="1" applyFill="1" applyBorder="1" applyAlignment="1" applyProtection="1">
      <alignment vertical="center"/>
    </xf>
    <xf numFmtId="165" fontId="94" fillId="0" borderId="114" xfId="27" applyNumberFormat="1" applyFont="1" applyFill="1" applyBorder="1" applyAlignment="1" applyProtection="1">
      <alignment horizontal="right" vertical="center"/>
    </xf>
    <xf numFmtId="0" fontId="94" fillId="0" borderId="85" xfId="49" applyNumberFormat="1" applyFont="1" applyFill="1" applyBorder="1" applyAlignment="1" applyProtection="1">
      <alignment vertical="center"/>
    </xf>
    <xf numFmtId="0" fontId="94" fillId="0" borderId="82" xfId="49" applyNumberFormat="1" applyFont="1" applyFill="1" applyBorder="1" applyAlignment="1" applyProtection="1">
      <alignment vertical="center"/>
    </xf>
    <xf numFmtId="0" fontId="110" fillId="0" borderId="0" xfId="0" applyFont="1" applyAlignment="1">
      <alignment horizontal="center" vertical="center"/>
    </xf>
    <xf numFmtId="0" fontId="110" fillId="0" borderId="6" xfId="47" applyNumberFormat="1" applyFont="1" applyFill="1" applyAlignment="1">
      <alignment vertical="center"/>
    </xf>
    <xf numFmtId="0" fontId="110" fillId="0" borderId="6" xfId="47" applyNumberFormat="1" applyFont="1" applyFill="1" applyBorder="1" applyAlignment="1" applyProtection="1">
      <alignment vertical="center"/>
    </xf>
    <xf numFmtId="166" fontId="110" fillId="0" borderId="94" xfId="29" applyNumberFormat="1" applyFont="1" applyFill="1" applyBorder="1" applyAlignment="1" applyProtection="1">
      <alignment horizontal="right" vertical="center"/>
    </xf>
    <xf numFmtId="166" fontId="111" fillId="0" borderId="94" xfId="29" applyNumberFormat="1" applyFont="1" applyFill="1" applyBorder="1" applyAlignment="1" applyProtection="1">
      <alignment horizontal="right" vertical="center"/>
    </xf>
    <xf numFmtId="166" fontId="110" fillId="0" borderId="6" xfId="29" applyNumberFormat="1" applyFont="1" applyFill="1" applyBorder="1" applyAlignment="1" applyProtection="1">
      <alignment horizontal="right" vertical="center"/>
    </xf>
    <xf numFmtId="0" fontId="110" fillId="0" borderId="0" xfId="0" applyFont="1" applyAlignment="1">
      <alignment vertical="center"/>
    </xf>
    <xf numFmtId="0" fontId="69" fillId="0" borderId="0" xfId="0" applyFont="1" applyAlignment="1">
      <alignment vertical="center"/>
    </xf>
    <xf numFmtId="0" fontId="110" fillId="0" borderId="0" xfId="0" applyFont="1" applyAlignment="1">
      <alignment horizontal="center"/>
    </xf>
    <xf numFmtId="0" fontId="110" fillId="0" borderId="0" xfId="0" applyFont="1" applyAlignment="1">
      <alignment horizontal="left"/>
    </xf>
    <xf numFmtId="0" fontId="92" fillId="0" borderId="0" xfId="0" applyFont="1" applyAlignment="1">
      <alignment horizontal="center" vertical="center"/>
    </xf>
    <xf numFmtId="0" fontId="92" fillId="0" borderId="6" xfId="47" applyNumberFormat="1" applyFont="1" applyFill="1" applyAlignment="1">
      <alignment vertical="center"/>
    </xf>
    <xf numFmtId="0" fontId="92" fillId="0" borderId="6" xfId="47" applyNumberFormat="1" applyFont="1" applyFill="1" applyBorder="1" applyAlignment="1" applyProtection="1">
      <alignment vertical="center"/>
    </xf>
    <xf numFmtId="166" fontId="92" fillId="0" borderId="94" xfId="29" applyNumberFormat="1" applyFont="1" applyFill="1" applyBorder="1" applyAlignment="1" applyProtection="1">
      <alignment horizontal="right" vertical="center"/>
    </xf>
    <xf numFmtId="0" fontId="92" fillId="0" borderId="0" xfId="0" applyFont="1" applyAlignment="1" applyProtection="1">
      <alignment vertical="center"/>
      <protection locked="0"/>
    </xf>
    <xf numFmtId="0" fontId="92" fillId="0" borderId="0" xfId="0" applyFont="1" applyAlignment="1">
      <alignment vertical="center"/>
    </xf>
    <xf numFmtId="0" fontId="92" fillId="0" borderId="0" xfId="0" applyFont="1" applyAlignment="1">
      <alignment horizontal="center"/>
    </xf>
    <xf numFmtId="0" fontId="92" fillId="0" borderId="0" xfId="0" applyFont="1"/>
    <xf numFmtId="0" fontId="110" fillId="0" borderId="0" xfId="0" applyFont="1"/>
    <xf numFmtId="0" fontId="92" fillId="0" borderId="0" xfId="0" applyFont="1" applyAlignment="1" applyProtection="1">
      <alignment horizontal="center" vertical="center"/>
      <protection locked="0"/>
    </xf>
    <xf numFmtId="0" fontId="94" fillId="0" borderId="0" xfId="9" applyNumberFormat="1" applyFont="1" applyFill="1" applyBorder="1" applyAlignment="1">
      <alignment vertical="center"/>
    </xf>
    <xf numFmtId="0" fontId="91" fillId="0" borderId="22" xfId="9" applyNumberFormat="1" applyFont="1" applyFill="1" applyBorder="1" applyAlignment="1" applyProtection="1">
      <alignment horizontal="right" vertical="center"/>
    </xf>
    <xf numFmtId="0" fontId="91" fillId="0" borderId="229" xfId="9" applyNumberFormat="1" applyFont="1" applyFill="1" applyBorder="1" applyAlignment="1" applyProtection="1">
      <alignment horizontal="right" vertical="center"/>
    </xf>
    <xf numFmtId="0" fontId="91" fillId="0" borderId="230" xfId="7" applyFont="1" applyFill="1" applyBorder="1" applyAlignment="1">
      <alignment horizontal="right" vertical="center"/>
    </xf>
    <xf numFmtId="165" fontId="91" fillId="0" borderId="96" xfId="24" applyNumberFormat="1" applyFont="1" applyFill="1" applyBorder="1" applyAlignment="1" applyProtection="1">
      <alignment horizontal="right" vertical="center"/>
    </xf>
    <xf numFmtId="165" fontId="91" fillId="0" borderId="231" xfId="24" applyNumberFormat="1" applyFont="1" applyFill="1" applyBorder="1" applyAlignment="1" applyProtection="1">
      <alignment horizontal="right" vertical="center"/>
    </xf>
    <xf numFmtId="165" fontId="91" fillId="0" borderId="233" xfId="24" applyNumberFormat="1" applyFont="1" applyFill="1" applyBorder="1" applyAlignment="1" applyProtection="1">
      <alignment horizontal="right" vertical="center"/>
    </xf>
    <xf numFmtId="165" fontId="94" fillId="0" borderId="103" xfId="0" applyNumberFormat="1" applyFont="1" applyBorder="1" applyAlignment="1">
      <alignment horizontal="right" vertical="center"/>
    </xf>
    <xf numFmtId="165" fontId="94" fillId="0" borderId="235" xfId="0" applyNumberFormat="1" applyFont="1" applyBorder="1" applyAlignment="1">
      <alignment horizontal="right" vertical="center"/>
    </xf>
    <xf numFmtId="4" fontId="91" fillId="0" borderId="22" xfId="0" applyNumberFormat="1" applyFont="1" applyBorder="1" applyAlignment="1"/>
    <xf numFmtId="4" fontId="91" fillId="0" borderId="237" xfId="0" applyNumberFormat="1" applyFont="1" applyBorder="1" applyAlignment="1"/>
    <xf numFmtId="165" fontId="94" fillId="0" borderId="103" xfId="27" applyNumberFormat="1" applyFont="1" applyFill="1" applyBorder="1" applyAlignment="1" applyProtection="1">
      <alignment horizontal="right" vertical="center"/>
    </xf>
    <xf numFmtId="165" fontId="94" fillId="0" borderId="235" xfId="27" applyNumberFormat="1" applyFont="1" applyFill="1" applyBorder="1" applyAlignment="1" applyProtection="1">
      <alignment horizontal="right" vertical="center"/>
    </xf>
    <xf numFmtId="165" fontId="94" fillId="0" borderId="22" xfId="27" applyNumberFormat="1" applyFont="1" applyFill="1" applyBorder="1" applyAlignment="1" applyProtection="1">
      <alignment horizontal="right" vertical="center"/>
    </xf>
    <xf numFmtId="165" fontId="94" fillId="0" borderId="237" xfId="27" applyNumberFormat="1" applyFont="1" applyFill="1" applyBorder="1" applyAlignment="1" applyProtection="1">
      <alignment horizontal="right" vertical="center"/>
    </xf>
    <xf numFmtId="0" fontId="91" fillId="0" borderId="22" xfId="0" applyFont="1" applyBorder="1" applyAlignment="1">
      <alignment vertical="center"/>
    </xf>
    <xf numFmtId="0" fontId="91" fillId="0" borderId="237" xfId="0" applyFont="1" applyBorder="1" applyAlignment="1">
      <alignment vertical="center"/>
    </xf>
    <xf numFmtId="165" fontId="91" fillId="0" borderId="22" xfId="24" applyNumberFormat="1" applyFont="1" applyFill="1" applyBorder="1" applyAlignment="1" applyProtection="1">
      <alignment horizontal="right" vertical="center"/>
    </xf>
    <xf numFmtId="165" fontId="91" fillId="0" borderId="237" xfId="24" applyNumberFormat="1" applyFont="1" applyFill="1" applyBorder="1" applyAlignment="1" applyProtection="1">
      <alignment horizontal="right" vertical="center"/>
    </xf>
    <xf numFmtId="165" fontId="94" fillId="0" borderId="121" xfId="27" applyNumberFormat="1" applyFont="1" applyFill="1" applyBorder="1" applyAlignment="1" applyProtection="1">
      <alignment horizontal="right" vertical="center"/>
    </xf>
    <xf numFmtId="165" fontId="94" fillId="0" borderId="238" xfId="27" applyNumberFormat="1" applyFont="1" applyFill="1" applyBorder="1" applyAlignment="1" applyProtection="1">
      <alignment horizontal="right" vertical="center"/>
    </xf>
    <xf numFmtId="166" fontId="94" fillId="18" borderId="100" xfId="0" applyNumberFormat="1" applyFont="1" applyFill="1" applyBorder="1" applyAlignment="1">
      <alignment horizontal="right" vertical="center"/>
    </xf>
    <xf numFmtId="0" fontId="26" fillId="0" borderId="0" xfId="0" applyFont="1" applyAlignment="1">
      <alignment vertical="center"/>
    </xf>
    <xf numFmtId="3" fontId="77" fillId="0" borderId="156" xfId="47" applyNumberFormat="1" applyFont="1" applyFill="1" applyBorder="1" applyAlignment="1" applyProtection="1">
      <alignment horizontal="right" vertical="center"/>
    </xf>
    <xf numFmtId="3" fontId="77" fillId="0" borderId="158" xfId="47" applyNumberFormat="1" applyFont="1" applyFill="1" applyBorder="1" applyAlignment="1" applyProtection="1">
      <alignment horizontal="right" vertical="center"/>
    </xf>
    <xf numFmtId="3" fontId="79" fillId="0" borderId="111" xfId="0" applyNumberFormat="1" applyFont="1" applyFill="1" applyBorder="1" applyAlignment="1">
      <alignment horizontal="right" vertical="center"/>
    </xf>
    <xf numFmtId="4" fontId="83" fillId="0" borderId="114" xfId="0" applyNumberFormat="1" applyFont="1" applyBorder="1" applyAlignment="1">
      <alignment horizontal="right"/>
    </xf>
    <xf numFmtId="3" fontId="79" fillId="0" borderId="111" xfId="49" applyNumberFormat="1" applyFont="1" applyFill="1" applyBorder="1" applyAlignment="1" applyProtection="1">
      <alignment horizontal="right" vertical="center"/>
    </xf>
    <xf numFmtId="3" fontId="79" fillId="0" borderId="160" xfId="49" applyNumberFormat="1" applyFont="1" applyFill="1" applyBorder="1" applyAlignment="1" applyProtection="1">
      <alignment horizontal="right" vertical="center"/>
    </xf>
    <xf numFmtId="3" fontId="77" fillId="0" borderId="160" xfId="0" applyNumberFormat="1" applyFont="1" applyBorder="1" applyAlignment="1">
      <alignment horizontal="right" vertical="center"/>
    </xf>
    <xf numFmtId="0" fontId="77" fillId="0" borderId="114" xfId="0" applyFont="1" applyFill="1" applyBorder="1" applyAlignment="1">
      <alignment horizontal="right" vertical="center"/>
    </xf>
    <xf numFmtId="4" fontId="77" fillId="0" borderId="160" xfId="0" applyNumberFormat="1" applyFont="1" applyBorder="1" applyAlignment="1">
      <alignment horizontal="right"/>
    </xf>
    <xf numFmtId="0" fontId="79" fillId="0" borderId="111" xfId="49" applyNumberFormat="1" applyFont="1" applyFill="1" applyBorder="1" applyAlignment="1" applyProtection="1">
      <alignment horizontal="right" vertical="center"/>
    </xf>
    <xf numFmtId="0" fontId="79" fillId="0" borderId="160" xfId="49" applyNumberFormat="1" applyFont="1" applyFill="1" applyBorder="1" applyAlignment="1" applyProtection="1">
      <alignment horizontal="right" vertical="center"/>
    </xf>
    <xf numFmtId="0" fontId="77" fillId="0" borderId="160" xfId="0" applyFont="1" applyBorder="1" applyAlignment="1">
      <alignment horizontal="right" vertical="center"/>
    </xf>
    <xf numFmtId="165" fontId="46" fillId="8" borderId="0" xfId="44" applyFont="1" applyFill="1"/>
    <xf numFmtId="0" fontId="46" fillId="0" borderId="10" xfId="49" applyNumberFormat="1" applyFont="1" applyFill="1" applyBorder="1" applyAlignment="1" applyProtection="1">
      <alignment horizontal="left"/>
    </xf>
    <xf numFmtId="174" fontId="29" fillId="0" borderId="112" xfId="47" applyNumberFormat="1" applyFont="1" applyFill="1" applyBorder="1" applyAlignment="1" applyProtection="1">
      <alignment horizontal="right" vertical="center"/>
    </xf>
    <xf numFmtId="174" fontId="77" fillId="0" borderId="94" xfId="29" applyNumberFormat="1" applyFont="1" applyFill="1" applyBorder="1" applyAlignment="1" applyProtection="1">
      <alignment horizontal="right" vertical="center"/>
    </xf>
    <xf numFmtId="174" fontId="58" fillId="0" borderId="95" xfId="2" applyNumberFormat="1" applyFont="1" applyFill="1" applyBorder="1" applyAlignment="1" applyProtection="1">
      <alignment horizontal="right" vertical="center"/>
    </xf>
    <xf numFmtId="174" fontId="83" fillId="0" borderId="94" xfId="29" applyNumberFormat="1" applyFont="1" applyFill="1" applyBorder="1" applyAlignment="1" applyProtection="1">
      <alignment horizontal="right" vertical="center"/>
    </xf>
    <xf numFmtId="174" fontId="77" fillId="0" borderId="6" xfId="29" applyNumberFormat="1" applyFont="1" applyFill="1" applyBorder="1" applyAlignment="1" applyProtection="1">
      <alignment horizontal="right" vertical="center"/>
    </xf>
    <xf numFmtId="174" fontId="91" fillId="0" borderId="94" xfId="0" applyNumberFormat="1" applyFont="1" applyBorder="1" applyAlignment="1">
      <alignment horizontal="right" vertical="center"/>
    </xf>
    <xf numFmtId="174" fontId="58" fillId="0" borderId="95" xfId="2" applyNumberFormat="1" applyFont="1" applyBorder="1" applyAlignment="1">
      <alignment horizontal="right" vertical="center"/>
    </xf>
    <xf numFmtId="0" fontId="112" fillId="0" borderId="298" xfId="0" applyFont="1" applyBorder="1" applyAlignment="1" applyProtection="1">
      <alignment vertical="center"/>
    </xf>
    <xf numFmtId="0" fontId="112" fillId="0" borderId="0" xfId="0" applyFont="1" applyBorder="1" applyAlignment="1" applyProtection="1">
      <alignment vertical="center"/>
    </xf>
    <xf numFmtId="3" fontId="112" fillId="0" borderId="160" xfId="0" applyNumberFormat="1" applyFont="1" applyBorder="1" applyAlignment="1" applyProtection="1">
      <alignment horizontal="center" vertical="center"/>
    </xf>
    <xf numFmtId="3" fontId="112" fillId="0" borderId="0" xfId="0" applyNumberFormat="1" applyFont="1" applyBorder="1" applyAlignment="1" applyProtection="1">
      <alignment horizontal="center" vertical="center"/>
    </xf>
    <xf numFmtId="3" fontId="112" fillId="0" borderId="299" xfId="0" applyNumberFormat="1" applyFont="1" applyBorder="1" applyAlignment="1" applyProtection="1">
      <alignment horizontal="center" vertical="center"/>
    </xf>
    <xf numFmtId="3" fontId="112" fillId="0" borderId="300" xfId="0" applyNumberFormat="1" applyFont="1" applyBorder="1" applyAlignment="1" applyProtection="1">
      <alignment horizontal="center" vertical="center"/>
    </xf>
    <xf numFmtId="3" fontId="112" fillId="0" borderId="250" xfId="0" applyNumberFormat="1" applyFont="1" applyBorder="1" applyAlignment="1" applyProtection="1">
      <alignment horizontal="center" vertical="center"/>
    </xf>
    <xf numFmtId="0" fontId="86" fillId="7" borderId="301" xfId="0" applyFont="1" applyFill="1" applyBorder="1" applyAlignment="1" applyProtection="1">
      <alignment vertical="center"/>
    </xf>
    <xf numFmtId="0" fontId="59" fillId="7" borderId="302" xfId="0" applyFont="1" applyFill="1" applyBorder="1" applyAlignment="1" applyProtection="1">
      <alignment vertical="center"/>
    </xf>
    <xf numFmtId="4" fontId="86" fillId="7" borderId="303" xfId="0" applyNumberFormat="1" applyFont="1" applyFill="1" applyBorder="1" applyAlignment="1" applyProtection="1">
      <alignment horizontal="center" vertical="center"/>
    </xf>
    <xf numFmtId="4" fontId="86" fillId="7" borderId="304" xfId="0" applyNumberFormat="1" applyFont="1" applyFill="1" applyBorder="1" applyAlignment="1" applyProtection="1">
      <alignment horizontal="center" vertical="center"/>
    </xf>
    <xf numFmtId="165" fontId="10" fillId="0" borderId="305" xfId="61" applyNumberFormat="1" applyFont="1" applyBorder="1" applyAlignment="1">
      <alignment horizontal="right"/>
    </xf>
    <xf numFmtId="165" fontId="10" fillId="0" borderId="305" xfId="65" applyNumberFormat="1" applyFont="1" applyFill="1" applyBorder="1" applyAlignment="1" applyProtection="1">
      <alignment horizontal="right"/>
    </xf>
    <xf numFmtId="184" fontId="3" fillId="0" borderId="5" xfId="61" applyNumberFormat="1" applyFont="1" applyBorder="1" applyAlignment="1">
      <alignment horizontal="right"/>
    </xf>
    <xf numFmtId="165" fontId="10" fillId="0" borderId="305" xfId="63" applyNumberFormat="1" applyFont="1" applyBorder="1" applyAlignment="1">
      <alignment horizontal="right"/>
    </xf>
    <xf numFmtId="165" fontId="10" fillId="0" borderId="305" xfId="66" applyNumberFormat="1" applyFont="1" applyFill="1" applyBorder="1" applyAlignment="1" applyProtection="1">
      <alignment horizontal="right"/>
    </xf>
    <xf numFmtId="184" fontId="3" fillId="0" borderId="5" xfId="63" applyNumberFormat="1" applyFont="1" applyBorder="1" applyAlignment="1">
      <alignment horizontal="right"/>
    </xf>
    <xf numFmtId="0" fontId="61" fillId="17" borderId="10" xfId="49" applyFont="1" applyFill="1" applyAlignment="1" applyProtection="1">
      <alignment vertical="center"/>
    </xf>
    <xf numFmtId="0" fontId="29" fillId="17" borderId="6" xfId="47" applyNumberFormat="1" applyFont="1" applyFill="1" applyAlignment="1" applyProtection="1">
      <alignment vertical="center"/>
    </xf>
    <xf numFmtId="165" fontId="61" fillId="17" borderId="100" xfId="27" applyNumberFormat="1" applyFont="1" applyFill="1" applyBorder="1" applyAlignment="1" applyProtection="1">
      <alignment horizontal="right" vertical="center"/>
    </xf>
    <xf numFmtId="0" fontId="61" fillId="17" borderId="10" xfId="0" applyNumberFormat="1" applyFont="1" applyFill="1" applyBorder="1" applyAlignment="1" applyProtection="1">
      <alignment vertical="center"/>
    </xf>
    <xf numFmtId="0" fontId="61" fillId="0" borderId="6" xfId="47" applyNumberFormat="1" applyFont="1" applyFill="1" applyAlignment="1" applyProtection="1">
      <alignment vertical="center"/>
    </xf>
    <xf numFmtId="0" fontId="29" fillId="17" borderId="0" xfId="47" applyNumberFormat="1" applyFont="1" applyFill="1" applyBorder="1" applyAlignment="1" applyProtection="1">
      <alignment vertical="center"/>
    </xf>
    <xf numFmtId="0" fontId="61" fillId="0" borderId="118" xfId="49" applyFont="1" applyFill="1" applyBorder="1" applyAlignment="1" applyProtection="1">
      <alignment vertical="center"/>
    </xf>
    <xf numFmtId="0" fontId="0" fillId="0" borderId="0" xfId="0" applyFont="1" applyAlignment="1" applyProtection="1">
      <alignment horizontal="left"/>
    </xf>
    <xf numFmtId="0" fontId="0" fillId="0" borderId="0" xfId="0" applyFont="1" applyFill="1" applyAlignment="1" applyProtection="1">
      <alignment horizontal="left"/>
    </xf>
    <xf numFmtId="0" fontId="34" fillId="0" borderId="0" xfId="0" applyFont="1" applyAlignment="1" applyProtection="1">
      <alignment horizontal="left"/>
    </xf>
    <xf numFmtId="0" fontId="34" fillId="0" borderId="0" xfId="0" applyFont="1" applyBorder="1" applyAlignment="1" applyProtection="1">
      <alignment horizontal="left"/>
    </xf>
    <xf numFmtId="0" fontId="61" fillId="0" borderId="10" xfId="0" applyNumberFormat="1" applyFont="1" applyFill="1" applyBorder="1" applyAlignment="1" applyProtection="1">
      <alignment vertical="center"/>
    </xf>
    <xf numFmtId="3" fontId="77" fillId="0" borderId="22" xfId="0" applyNumberFormat="1" applyFont="1" applyBorder="1" applyAlignment="1">
      <alignment horizontal="right" vertical="center"/>
    </xf>
    <xf numFmtId="0" fontId="77" fillId="0" borderId="22" xfId="0" applyFont="1" applyBorder="1" applyAlignment="1">
      <alignment horizontal="right" vertical="center"/>
    </xf>
    <xf numFmtId="4" fontId="0" fillId="0" borderId="0" xfId="0" applyNumberFormat="1"/>
    <xf numFmtId="183" fontId="29" fillId="0" borderId="112" xfId="47" applyNumberFormat="1" applyFont="1" applyFill="1" applyBorder="1" applyAlignment="1" applyProtection="1">
      <alignment horizontal="right" vertical="center"/>
    </xf>
    <xf numFmtId="3" fontId="29" fillId="0" borderId="112" xfId="47" applyNumberFormat="1" applyFont="1" applyFill="1" applyBorder="1" applyAlignment="1" applyProtection="1">
      <alignment horizontal="right" vertical="center"/>
    </xf>
    <xf numFmtId="0" fontId="29" fillId="0" borderId="10" xfId="0" applyNumberFormat="1" applyFont="1" applyFill="1" applyBorder="1" applyAlignment="1" applyProtection="1">
      <alignment vertical="center"/>
    </xf>
    <xf numFmtId="0" fontId="29" fillId="0" borderId="10" xfId="0" applyNumberFormat="1" applyFont="1" applyBorder="1" applyAlignment="1" applyProtection="1">
      <alignment vertical="center"/>
    </xf>
    <xf numFmtId="166" fontId="29" fillId="0" borderId="100" xfId="0" applyNumberFormat="1" applyFont="1" applyBorder="1" applyAlignment="1" applyProtection="1">
      <alignment horizontal="right" vertical="center"/>
    </xf>
    <xf numFmtId="166" fontId="29" fillId="0" borderId="10" xfId="0" applyNumberFormat="1" applyFont="1" applyBorder="1" applyAlignment="1" applyProtection="1">
      <alignment horizontal="right" vertical="center"/>
    </xf>
    <xf numFmtId="172" fontId="29" fillId="0" borderId="113" xfId="0" applyNumberFormat="1" applyFont="1" applyBorder="1" applyAlignment="1" applyProtection="1">
      <alignment vertical="center"/>
    </xf>
    <xf numFmtId="0" fontId="29" fillId="0" borderId="0" xfId="0" applyNumberFormat="1" applyFont="1" applyFill="1" applyBorder="1" applyAlignment="1" applyProtection="1">
      <alignment vertical="center"/>
    </xf>
    <xf numFmtId="0" fontId="61" fillId="0" borderId="6" xfId="47" applyNumberFormat="1" applyFont="1" applyFill="1" applyBorder="1" applyAlignment="1" applyProtection="1">
      <alignment vertical="center"/>
    </xf>
    <xf numFmtId="166" fontId="61" fillId="0" borderId="94" xfId="29" applyNumberFormat="1" applyFont="1" applyFill="1" applyBorder="1" applyAlignment="1" applyProtection="1">
      <alignment horizontal="right" vertical="center"/>
    </xf>
    <xf numFmtId="9" fontId="63" fillId="0" borderId="95" xfId="2" applyFont="1" applyFill="1" applyBorder="1" applyAlignment="1" applyProtection="1">
      <alignment horizontal="right" vertical="center"/>
    </xf>
    <xf numFmtId="166" fontId="61" fillId="0" borderId="6" xfId="29" applyNumberFormat="1" applyFont="1" applyFill="1" applyBorder="1" applyAlignment="1" applyProtection="1">
      <alignment horizontal="right" vertical="center"/>
    </xf>
    <xf numFmtId="9" fontId="63" fillId="0" borderId="281" xfId="2" applyFont="1" applyFill="1" applyBorder="1" applyAlignment="1" applyProtection="1">
      <alignment horizontal="right" vertical="center"/>
    </xf>
    <xf numFmtId="172" fontId="61" fillId="0" borderId="80" xfId="47" applyNumberFormat="1" applyFont="1" applyFill="1" applyBorder="1" applyAlignment="1" applyProtection="1">
      <alignment vertical="center"/>
    </xf>
    <xf numFmtId="0" fontId="61" fillId="0" borderId="0" xfId="47" applyNumberFormat="1" applyFont="1" applyFill="1" applyBorder="1" applyAlignment="1" applyProtection="1">
      <alignment vertical="center"/>
    </xf>
    <xf numFmtId="0" fontId="79" fillId="0" borderId="6" xfId="47" applyNumberFormat="1" applyFont="1" applyFill="1" applyAlignment="1">
      <alignment vertical="center"/>
    </xf>
    <xf numFmtId="0" fontId="79" fillId="0" borderId="6" xfId="47" applyNumberFormat="1" applyFont="1" applyFill="1" applyBorder="1" applyAlignment="1" applyProtection="1">
      <alignment vertical="center"/>
    </xf>
    <xf numFmtId="166" fontId="79" fillId="0" borderId="94" xfId="29" applyNumberFormat="1" applyFont="1" applyFill="1" applyBorder="1" applyAlignment="1" applyProtection="1">
      <alignment horizontal="right" vertical="center"/>
    </xf>
    <xf numFmtId="166" fontId="82" fillId="0" borderId="94" xfId="29" applyNumberFormat="1" applyFont="1" applyFill="1" applyBorder="1" applyAlignment="1" applyProtection="1">
      <alignment horizontal="right" vertical="center"/>
    </xf>
    <xf numFmtId="166" fontId="79" fillId="0" borderId="6" xfId="29" applyNumberFormat="1" applyFont="1" applyFill="1" applyBorder="1" applyAlignment="1" applyProtection="1">
      <alignment horizontal="right" vertical="center"/>
    </xf>
    <xf numFmtId="0" fontId="29" fillId="0" borderId="0" xfId="0" applyNumberFormat="1" applyFont="1" applyBorder="1" applyAlignment="1" applyProtection="1">
      <alignment vertical="center"/>
    </xf>
    <xf numFmtId="166" fontId="29" fillId="0" borderId="114" xfId="0" applyNumberFormat="1" applyFont="1" applyBorder="1" applyAlignment="1" applyProtection="1">
      <alignment horizontal="right" vertical="center"/>
    </xf>
    <xf numFmtId="166" fontId="29" fillId="0" borderId="0" xfId="0" applyNumberFormat="1" applyFont="1" applyBorder="1" applyAlignment="1" applyProtection="1">
      <alignment horizontal="right" vertical="center"/>
    </xf>
    <xf numFmtId="172" fontId="29" fillId="0" borderId="84" xfId="0" applyNumberFormat="1" applyFont="1" applyBorder="1" applyAlignment="1" applyProtection="1">
      <alignment horizontal="center" vertical="center"/>
    </xf>
    <xf numFmtId="0" fontId="29" fillId="0" borderId="80" xfId="0" applyNumberFormat="1" applyFont="1" applyBorder="1" applyAlignment="1" applyProtection="1">
      <alignment horizontal="center" vertical="center"/>
    </xf>
    <xf numFmtId="0" fontId="94" fillId="0" borderId="0" xfId="47" applyNumberFormat="1" applyFont="1" applyFill="1" applyBorder="1" applyAlignment="1">
      <alignment vertical="center"/>
    </xf>
    <xf numFmtId="0" fontId="94" fillId="0" borderId="0" xfId="47" applyNumberFormat="1" applyFont="1" applyFill="1" applyBorder="1" applyAlignment="1" applyProtection="1">
      <alignment vertical="center"/>
    </xf>
    <xf numFmtId="166" fontId="94" fillId="0" borderId="114" xfId="29" applyNumberFormat="1" applyFont="1" applyFill="1" applyBorder="1" applyAlignment="1" applyProtection="1">
      <alignment horizontal="right" vertical="center"/>
    </xf>
    <xf numFmtId="9" fontId="63" fillId="0" borderId="115" xfId="2" applyFont="1" applyFill="1" applyBorder="1" applyAlignment="1" applyProtection="1">
      <alignment horizontal="right" vertical="center"/>
    </xf>
    <xf numFmtId="0" fontId="94" fillId="0" borderId="306" xfId="47" applyNumberFormat="1" applyFont="1" applyFill="1" applyBorder="1" applyAlignment="1">
      <alignment vertical="center"/>
    </xf>
    <xf numFmtId="0" fontId="94" fillId="0" borderId="306" xfId="47" applyNumberFormat="1" applyFont="1" applyFill="1" applyBorder="1" applyAlignment="1" applyProtection="1">
      <alignment vertical="center"/>
    </xf>
    <xf numFmtId="166" fontId="94" fillId="0" borderId="307" xfId="29" applyNumberFormat="1" applyFont="1" applyFill="1" applyBorder="1" applyAlignment="1" applyProtection="1">
      <alignment horizontal="right" vertical="center"/>
    </xf>
    <xf numFmtId="9" fontId="63" fillId="0" borderId="308" xfId="2" applyFont="1" applyFill="1" applyBorder="1" applyAlignment="1" applyProtection="1">
      <alignment horizontal="right" vertical="center"/>
    </xf>
    <xf numFmtId="4" fontId="61" fillId="0" borderId="0" xfId="0" applyNumberFormat="1" applyFont="1" applyFill="1" applyBorder="1" applyAlignment="1" applyProtection="1">
      <alignment vertical="center"/>
    </xf>
    <xf numFmtId="4" fontId="29" fillId="0" borderId="0" xfId="47" applyNumberFormat="1" applyFont="1" applyFill="1" applyBorder="1" applyAlignment="1" applyProtection="1">
      <alignment vertical="center"/>
    </xf>
    <xf numFmtId="4" fontId="61" fillId="0" borderId="100" xfId="0" applyNumberFormat="1" applyFont="1" applyBorder="1" applyAlignment="1" applyProtection="1">
      <alignment vertical="center"/>
    </xf>
    <xf numFmtId="4" fontId="58" fillId="0" borderId="101" xfId="2" applyNumberFormat="1" applyFont="1" applyBorder="1" applyAlignment="1" applyProtection="1">
      <alignment vertical="center"/>
    </xf>
    <xf numFmtId="4" fontId="61" fillId="0" borderId="10" xfId="0" applyNumberFormat="1" applyFont="1" applyBorder="1" applyAlignment="1" applyProtection="1">
      <alignment vertical="center"/>
    </xf>
    <xf numFmtId="4" fontId="58" fillId="0" borderId="282" xfId="2" applyNumberFormat="1" applyFont="1" applyBorder="1" applyAlignment="1" applyProtection="1">
      <alignment vertical="center"/>
    </xf>
    <xf numFmtId="4" fontId="61" fillId="0" borderId="113" xfId="0" applyNumberFormat="1" applyFont="1" applyBorder="1" applyAlignment="1" applyProtection="1">
      <alignment vertical="center"/>
    </xf>
    <xf numFmtId="3" fontId="91" fillId="0" borderId="85" xfId="0" applyNumberFormat="1" applyFont="1" applyFill="1" applyBorder="1" applyAlignment="1">
      <alignment vertical="center"/>
    </xf>
    <xf numFmtId="0" fontId="24" fillId="4" borderId="10" xfId="63" applyNumberFormat="1" applyFont="1" applyFill="1" applyBorder="1"/>
    <xf numFmtId="0" fontId="76" fillId="4" borderId="10" xfId="63" applyNumberFormat="1" applyFont="1" applyFill="1" applyBorder="1" applyAlignment="1">
      <alignment horizontal="center" vertical="center"/>
    </xf>
    <xf numFmtId="166" fontId="24" fillId="4" borderId="11" xfId="63" applyNumberFormat="1" applyFont="1" applyFill="1" applyBorder="1" applyAlignment="1">
      <alignment horizontal="right"/>
    </xf>
    <xf numFmtId="170" fontId="24" fillId="4" borderId="11" xfId="63" applyNumberFormat="1" applyFont="1" applyFill="1" applyBorder="1" applyAlignment="1">
      <alignment horizontal="right"/>
    </xf>
    <xf numFmtId="0" fontId="24" fillId="4" borderId="10" xfId="61" applyNumberFormat="1" applyFont="1" applyFill="1" applyBorder="1"/>
    <xf numFmtId="0" fontId="34" fillId="0" borderId="0" xfId="0" applyFont="1" applyAlignment="1" applyProtection="1">
      <alignment horizontal="center" vertical="center"/>
      <protection locked="0"/>
    </xf>
    <xf numFmtId="0" fontId="0" fillId="0" borderId="19" xfId="0" applyBorder="1"/>
    <xf numFmtId="3" fontId="0" fillId="0" borderId="19" xfId="0" applyNumberFormat="1" applyBorder="1"/>
    <xf numFmtId="0" fontId="84" fillId="19" borderId="19" xfId="0" applyFont="1" applyFill="1" applyBorder="1" applyAlignment="1">
      <alignment horizontal="center"/>
    </xf>
    <xf numFmtId="0" fontId="84" fillId="19" borderId="19" xfId="0" applyFont="1" applyFill="1" applyBorder="1"/>
    <xf numFmtId="0" fontId="84" fillId="19" borderId="76" xfId="0" applyFont="1" applyFill="1" applyBorder="1"/>
    <xf numFmtId="0" fontId="115" fillId="19" borderId="257" xfId="0" applyFont="1" applyFill="1" applyBorder="1" applyAlignment="1">
      <alignment horizontal="center"/>
    </xf>
    <xf numFmtId="185" fontId="0" fillId="19" borderId="315" xfId="1" applyNumberFormat="1" applyFont="1" applyFill="1" applyBorder="1"/>
    <xf numFmtId="185" fontId="0" fillId="19" borderId="316" xfId="1" applyNumberFormat="1" applyFont="1" applyFill="1" applyBorder="1"/>
    <xf numFmtId="185" fontId="0" fillId="19" borderId="317" xfId="1" applyNumberFormat="1" applyFont="1" applyFill="1" applyBorder="1"/>
    <xf numFmtId="1" fontId="60" fillId="9" borderId="316" xfId="2" applyNumberFormat="1" applyFont="1" applyFill="1" applyBorder="1" applyAlignment="1" applyProtection="1">
      <alignment horizontal="center"/>
    </xf>
    <xf numFmtId="185" fontId="116" fillId="9" borderId="316" xfId="1" applyNumberFormat="1" applyFont="1" applyFill="1" applyBorder="1" applyAlignment="1" applyProtection="1">
      <alignment horizontal="center"/>
    </xf>
    <xf numFmtId="1" fontId="28" fillId="15" borderId="261" xfId="2" applyNumberFormat="1" applyFont="1" applyFill="1" applyBorder="1" applyAlignment="1" applyProtection="1">
      <alignment horizontal="center"/>
    </xf>
    <xf numFmtId="1" fontId="28" fillId="15" borderId="320" xfId="2" applyNumberFormat="1" applyFont="1" applyFill="1" applyBorder="1" applyAlignment="1" applyProtection="1">
      <alignment horizontal="center"/>
    </xf>
    <xf numFmtId="1" fontId="60" fillId="9" borderId="309" xfId="2" applyNumberFormat="1" applyFont="1" applyFill="1" applyBorder="1" applyAlignment="1" applyProtection="1">
      <alignment horizontal="center"/>
    </xf>
    <xf numFmtId="1" fontId="60" fillId="9" borderId="310" xfId="2" applyNumberFormat="1" applyFont="1" applyFill="1" applyBorder="1" applyAlignment="1" applyProtection="1">
      <alignment horizontal="center"/>
    </xf>
    <xf numFmtId="185" fontId="101" fillId="19" borderId="310" xfId="1" applyNumberFormat="1" applyFont="1" applyFill="1" applyBorder="1"/>
    <xf numFmtId="185" fontId="0" fillId="19" borderId="310" xfId="1" applyNumberFormat="1" applyFont="1" applyFill="1" applyBorder="1"/>
    <xf numFmtId="185" fontId="101" fillId="19" borderId="309" xfId="1" applyNumberFormat="1" applyFont="1" applyFill="1" applyBorder="1"/>
    <xf numFmtId="0" fontId="84" fillId="19" borderId="319" xfId="0" applyFont="1" applyFill="1" applyBorder="1"/>
    <xf numFmtId="174" fontId="84" fillId="19" borderId="319" xfId="2" applyNumberFormat="1" applyFont="1" applyFill="1" applyBorder="1" applyAlignment="1">
      <alignment horizontal="center"/>
    </xf>
    <xf numFmtId="0" fontId="114" fillId="0" borderId="0" xfId="0" applyFont="1" applyAlignment="1">
      <alignment horizontal="center"/>
    </xf>
    <xf numFmtId="0" fontId="117" fillId="0" borderId="0" xfId="0" applyFont="1"/>
    <xf numFmtId="0" fontId="118" fillId="0" borderId="0" xfId="0" applyFont="1"/>
    <xf numFmtId="43" fontId="0" fillId="0" borderId="0" xfId="1" applyFont="1"/>
    <xf numFmtId="43" fontId="0" fillId="0" borderId="0" xfId="0" applyNumberFormat="1"/>
    <xf numFmtId="43" fontId="84" fillId="0" borderId="319" xfId="0" applyNumberFormat="1" applyFont="1" applyBorder="1"/>
    <xf numFmtId="0" fontId="10" fillId="0" borderId="10" xfId="49" applyNumberFormat="1" applyFont="1" applyFill="1" applyBorder="1" applyAlignment="1" applyProtection="1"/>
    <xf numFmtId="3" fontId="0" fillId="0" borderId="19" xfId="0" applyNumberFormat="1" applyFont="1" applyBorder="1" applyAlignment="1" applyProtection="1">
      <alignment vertical="center"/>
    </xf>
    <xf numFmtId="0" fontId="0" fillId="0" borderId="19" xfId="0" applyFont="1" applyBorder="1" applyAlignment="1" applyProtection="1">
      <alignment horizontal="center" vertical="center"/>
    </xf>
    <xf numFmtId="186" fontId="0" fillId="0" borderId="19" xfId="1" applyNumberFormat="1" applyFont="1" applyBorder="1" applyAlignment="1" applyProtection="1">
      <alignment vertical="center"/>
    </xf>
    <xf numFmtId="0" fontId="0" fillId="20" borderId="256" xfId="0" applyFill="1" applyBorder="1"/>
    <xf numFmtId="4" fontId="0" fillId="20" borderId="245" xfId="0" applyNumberFormat="1" applyFill="1" applyBorder="1"/>
    <xf numFmtId="0" fontId="0" fillId="20" borderId="22" xfId="0" applyFill="1" applyBorder="1"/>
    <xf numFmtId="4" fontId="0" fillId="20" borderId="78" xfId="0" applyNumberFormat="1" applyFill="1" applyBorder="1"/>
    <xf numFmtId="0" fontId="0" fillId="20" borderId="78" xfId="0" applyFill="1" applyBorder="1"/>
    <xf numFmtId="0" fontId="0" fillId="20" borderId="321" xfId="0" applyFill="1" applyBorder="1"/>
    <xf numFmtId="0" fontId="0" fillId="20" borderId="322" xfId="0" applyFill="1" applyBorder="1"/>
    <xf numFmtId="185" fontId="0" fillId="19" borderId="323" xfId="1" applyNumberFormat="1" applyFont="1" applyFill="1" applyBorder="1"/>
    <xf numFmtId="1" fontId="60" fillId="9" borderId="311" xfId="2" applyNumberFormat="1" applyFont="1" applyFill="1" applyBorder="1" applyAlignment="1" applyProtection="1">
      <alignment horizontal="center"/>
    </xf>
    <xf numFmtId="0" fontId="115" fillId="19" borderId="322" xfId="0" applyFont="1" applyFill="1" applyBorder="1" applyAlignment="1">
      <alignment horizontal="center"/>
    </xf>
    <xf numFmtId="1" fontId="60" fillId="9" borderId="324" xfId="2" applyNumberFormat="1" applyFont="1" applyFill="1" applyBorder="1" applyAlignment="1" applyProtection="1">
      <alignment horizontal="center"/>
    </xf>
    <xf numFmtId="1" fontId="28" fillId="15" borderId="325" xfId="2" applyNumberFormat="1" applyFont="1" applyFill="1" applyBorder="1" applyAlignment="1" applyProtection="1">
      <alignment horizontal="center"/>
    </xf>
    <xf numFmtId="0" fontId="84" fillId="19" borderId="326" xfId="0" applyFont="1" applyFill="1" applyBorder="1" applyAlignment="1">
      <alignment horizontal="center"/>
    </xf>
    <xf numFmtId="0" fontId="84" fillId="19" borderId="327" xfId="0" applyFont="1" applyFill="1" applyBorder="1" applyAlignment="1">
      <alignment horizontal="center"/>
    </xf>
    <xf numFmtId="0" fontId="84" fillId="19" borderId="328" xfId="0" applyFont="1" applyFill="1" applyBorder="1" applyAlignment="1">
      <alignment horizontal="center"/>
    </xf>
    <xf numFmtId="0" fontId="84" fillId="19" borderId="329" xfId="0" applyFont="1" applyFill="1" applyBorder="1" applyAlignment="1">
      <alignment horizontal="center"/>
    </xf>
    <xf numFmtId="183" fontId="84" fillId="0" borderId="19" xfId="0" applyNumberFormat="1" applyFont="1" applyBorder="1"/>
    <xf numFmtId="185" fontId="101" fillId="19" borderId="311" xfId="1" applyNumberFormat="1" applyFont="1" applyFill="1" applyBorder="1"/>
    <xf numFmtId="185" fontId="0" fillId="19" borderId="330" xfId="1" applyNumberFormat="1" applyFont="1" applyFill="1" applyBorder="1"/>
    <xf numFmtId="185" fontId="0" fillId="19" borderId="312" xfId="1" applyNumberFormat="1" applyFont="1" applyFill="1" applyBorder="1"/>
    <xf numFmtId="187" fontId="84" fillId="0" borderId="319" xfId="1" applyNumberFormat="1" applyFont="1" applyBorder="1"/>
    <xf numFmtId="187" fontId="84" fillId="0" borderId="19" xfId="0" applyNumberFormat="1" applyFont="1" applyBorder="1"/>
    <xf numFmtId="187" fontId="84" fillId="19" borderId="319" xfId="0" applyNumberFormat="1" applyFont="1" applyFill="1" applyBorder="1"/>
    <xf numFmtId="187" fontId="84" fillId="19" borderId="318" xfId="1" applyNumberFormat="1" applyFont="1" applyFill="1" applyBorder="1"/>
    <xf numFmtId="176" fontId="0" fillId="0" borderId="19" xfId="0" applyNumberFormat="1" applyFont="1" applyBorder="1" applyAlignment="1" applyProtection="1">
      <alignment vertical="center"/>
    </xf>
    <xf numFmtId="0" fontId="20" fillId="0" borderId="331" xfId="0" applyFont="1" applyBorder="1" applyAlignment="1" applyProtection="1">
      <alignment vertical="center"/>
    </xf>
    <xf numFmtId="0" fontId="34" fillId="0" borderId="331" xfId="43" applyFont="1" applyFill="1" applyBorder="1" applyAlignment="1" applyProtection="1">
      <alignment vertical="center"/>
    </xf>
    <xf numFmtId="174" fontId="28" fillId="17" borderId="6" xfId="48" applyNumberFormat="1" applyFont="1" applyFill="1">
      <alignment horizontal="right"/>
    </xf>
    <xf numFmtId="0" fontId="0" fillId="0" borderId="19" xfId="0" applyBorder="1" applyAlignment="1">
      <alignment horizontal="center" vertical="center" wrapText="1"/>
    </xf>
    <xf numFmtId="189" fontId="0" fillId="0" borderId="0" xfId="0" applyNumberFormat="1"/>
    <xf numFmtId="189" fontId="0" fillId="0" borderId="0" xfId="0" applyNumberFormat="1" applyAlignment="1">
      <alignment horizontal="center" vertical="center"/>
    </xf>
    <xf numFmtId="0" fontId="120" fillId="0" borderId="0" xfId="0" applyFont="1" applyAlignment="1">
      <alignment horizontal="left" vertical="center" wrapText="1"/>
    </xf>
    <xf numFmtId="185" fontId="0" fillId="0" borderId="0" xfId="0" applyNumberFormat="1"/>
    <xf numFmtId="183" fontId="0" fillId="0" borderId="0" xfId="0" applyNumberFormat="1"/>
    <xf numFmtId="0" fontId="0" fillId="21" borderId="19" xfId="0" applyFill="1" applyBorder="1"/>
    <xf numFmtId="0" fontId="0" fillId="21" borderId="19"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185" fontId="114" fillId="23" borderId="0" xfId="1" applyNumberFormat="1" applyFont="1" applyFill="1"/>
    <xf numFmtId="185" fontId="0" fillId="0" borderId="0" xfId="0" applyNumberFormat="1" applyBorder="1"/>
    <xf numFmtId="0" fontId="121" fillId="0" borderId="0" xfId="0" applyFont="1" applyFill="1" applyBorder="1" applyAlignment="1">
      <alignment horizontal="center" vertical="center" wrapText="1"/>
    </xf>
    <xf numFmtId="1" fontId="121" fillId="0" borderId="0" xfId="0" applyNumberFormat="1" applyFont="1" applyFill="1" applyBorder="1" applyAlignment="1">
      <alignment horizontal="center" vertical="center" wrapText="1"/>
    </xf>
    <xf numFmtId="191" fontId="121" fillId="0" borderId="0" xfId="0" applyNumberFormat="1" applyFont="1" applyFill="1" applyBorder="1" applyAlignment="1">
      <alignment horizontal="center" vertical="center" wrapText="1"/>
    </xf>
    <xf numFmtId="0" fontId="119" fillId="0" borderId="0" xfId="0" applyFont="1"/>
    <xf numFmtId="0" fontId="0" fillId="0" borderId="0" xfId="0" applyBorder="1"/>
    <xf numFmtId="0" fontId="0" fillId="0" borderId="0" xfId="0" applyBorder="1" applyAlignment="1">
      <alignment wrapText="1"/>
    </xf>
    <xf numFmtId="0" fontId="0" fillId="0" borderId="0" xfId="0" applyFill="1"/>
    <xf numFmtId="185" fontId="0" fillId="23" borderId="19" xfId="1" applyNumberFormat="1" applyFont="1" applyFill="1" applyBorder="1"/>
    <xf numFmtId="0" fontId="119" fillId="0" borderId="0" xfId="0" applyFont="1" applyFill="1" applyBorder="1"/>
    <xf numFmtId="0" fontId="0" fillId="0" borderId="0" xfId="0" applyFill="1" applyBorder="1"/>
    <xf numFmtId="0" fontId="0" fillId="0" borderId="0" xfId="0" applyFill="1" applyBorder="1" applyAlignment="1">
      <alignment wrapText="1"/>
    </xf>
    <xf numFmtId="0" fontId="0" fillId="0" borderId="0" xfId="0" applyFill="1" applyBorder="1" applyAlignment="1">
      <alignment horizontal="center" vertical="center" wrapText="1"/>
    </xf>
    <xf numFmtId="43" fontId="0" fillId="0" borderId="0" xfId="0" applyNumberFormat="1" applyFill="1" applyBorder="1"/>
    <xf numFmtId="188" fontId="0" fillId="0" borderId="0" xfId="0" applyNumberFormat="1" applyFill="1" applyBorder="1"/>
    <xf numFmtId="190" fontId="0" fillId="0" borderId="0" xfId="0" applyNumberFormat="1" applyFill="1" applyBorder="1"/>
    <xf numFmtId="188" fontId="119" fillId="0" borderId="0" xfId="0" applyNumberFormat="1" applyFont="1" applyFill="1" applyBorder="1"/>
    <xf numFmtId="190" fontId="119" fillId="0" borderId="0" xfId="0" applyNumberFormat="1" applyFont="1" applyFill="1" applyBorder="1"/>
    <xf numFmtId="189" fontId="0" fillId="0" borderId="0" xfId="0" applyNumberFormat="1" applyBorder="1"/>
    <xf numFmtId="0" fontId="0" fillId="0" borderId="0" xfId="0" applyFill="1" applyAlignment="1">
      <alignment wrapText="1"/>
    </xf>
    <xf numFmtId="173" fontId="0" fillId="0" borderId="0" xfId="0" applyNumberFormat="1" applyFill="1"/>
    <xf numFmtId="0" fontId="119" fillId="21" borderId="19" xfId="0" applyFont="1" applyFill="1" applyBorder="1" applyAlignment="1">
      <alignment wrapText="1"/>
    </xf>
    <xf numFmtId="0" fontId="0" fillId="21" borderId="19" xfId="0" applyFill="1" applyBorder="1" applyAlignment="1">
      <alignment horizontal="center" vertical="center"/>
    </xf>
    <xf numFmtId="185" fontId="0" fillId="23" borderId="0" xfId="1" applyNumberFormat="1" applyFont="1" applyFill="1" applyAlignment="1">
      <alignment horizontal="right"/>
    </xf>
    <xf numFmtId="0" fontId="0" fillId="19" borderId="0" xfId="0" applyFill="1" applyAlignment="1">
      <alignment horizontal="right"/>
    </xf>
    <xf numFmtId="3" fontId="60" fillId="9" borderId="112" xfId="47" applyNumberFormat="1" applyFont="1" applyFill="1" applyBorder="1" applyAlignment="1" applyProtection="1">
      <alignment vertical="center"/>
      <protection locked="0"/>
    </xf>
    <xf numFmtId="3" fontId="123" fillId="0" borderId="113" xfId="0" applyNumberFormat="1" applyFont="1" applyBorder="1" applyAlignment="1" applyProtection="1">
      <alignment vertical="center"/>
    </xf>
    <xf numFmtId="3" fontId="123" fillId="9" borderId="113" xfId="0" applyNumberFormat="1" applyFont="1" applyFill="1" applyBorder="1" applyAlignment="1" applyProtection="1">
      <alignment vertical="center"/>
      <protection locked="0"/>
    </xf>
    <xf numFmtId="185" fontId="114" fillId="23" borderId="19" xfId="1" applyNumberFormat="1" applyFont="1" applyFill="1" applyBorder="1"/>
    <xf numFmtId="188" fontId="0" fillId="0" borderId="0" xfId="0" applyNumberFormat="1" applyFill="1"/>
    <xf numFmtId="188" fontId="119" fillId="0" borderId="0" xfId="0" applyNumberFormat="1" applyFont="1" applyFill="1"/>
    <xf numFmtId="190" fontId="119" fillId="0" borderId="0" xfId="0" applyNumberFormat="1" applyFont="1" applyFill="1"/>
    <xf numFmtId="3" fontId="60" fillId="9" borderId="0" xfId="55" applyNumberFormat="1" applyFont="1" applyFill="1" applyBorder="1" applyAlignment="1" applyProtection="1">
      <alignment horizontal="center"/>
      <protection locked="0"/>
    </xf>
    <xf numFmtId="0" fontId="119" fillId="19" borderId="0" xfId="0" applyFont="1" applyFill="1" applyAlignment="1">
      <alignment horizontal="right"/>
    </xf>
    <xf numFmtId="185" fontId="119" fillId="0" borderId="0" xfId="1" applyNumberFormat="1" applyFont="1" applyFill="1"/>
    <xf numFmtId="185" fontId="122" fillId="0" borderId="0" xfId="1" applyNumberFormat="1" applyFont="1" applyFill="1"/>
    <xf numFmtId="0" fontId="119" fillId="0" borderId="0" xfId="0" applyFont="1" applyFill="1"/>
    <xf numFmtId="193" fontId="0" fillId="0" borderId="0" xfId="0" applyNumberFormat="1" applyFill="1"/>
    <xf numFmtId="191" fontId="0" fillId="0" borderId="0" xfId="0" applyNumberFormat="1" applyFill="1"/>
    <xf numFmtId="183" fontId="0" fillId="0" borderId="0" xfId="0" applyNumberFormat="1" applyFill="1"/>
    <xf numFmtId="9" fontId="124" fillId="9" borderId="6" xfId="2" applyFont="1" applyFill="1" applyBorder="1" applyAlignment="1" applyProtection="1">
      <alignment horizontal="right" vertical="center"/>
      <protection locked="0"/>
    </xf>
    <xf numFmtId="185" fontId="0" fillId="0" borderId="0" xfId="1" applyNumberFormat="1" applyFont="1" applyFill="1" applyBorder="1"/>
    <xf numFmtId="168" fontId="29" fillId="0" borderId="19" xfId="24" applyNumberFormat="1" applyFont="1" applyFill="1" applyBorder="1" applyAlignment="1" applyProtection="1">
      <alignment horizontal="right" vertical="center"/>
      <protection locked="0"/>
    </xf>
    <xf numFmtId="0" fontId="0" fillId="0" borderId="0" xfId="2" applyNumberFormat="1" applyFont="1"/>
    <xf numFmtId="0" fontId="0" fillId="0" borderId="0" xfId="0" applyNumberFormat="1"/>
    <xf numFmtId="0" fontId="125" fillId="0" borderId="0" xfId="47" applyNumberFormat="1" applyFont="1" applyFill="1" applyBorder="1" applyAlignment="1" applyProtection="1">
      <alignment vertical="center"/>
    </xf>
    <xf numFmtId="3" fontId="50" fillId="9" borderId="299" xfId="51" applyNumberFormat="1" applyFont="1" applyFill="1" applyBorder="1" applyAlignment="1" applyProtection="1">
      <alignment vertical="center"/>
      <protection locked="0"/>
    </xf>
    <xf numFmtId="3" fontId="50" fillId="9" borderId="332" xfId="51" applyNumberFormat="1" applyFont="1" applyFill="1" applyBorder="1" applyAlignment="1" applyProtection="1">
      <alignment horizontal="center" vertical="center"/>
      <protection locked="0"/>
    </xf>
    <xf numFmtId="3" fontId="50" fillId="13" borderId="160" xfId="51" applyNumberFormat="1" applyFont="1" applyFill="1" applyBorder="1" applyAlignment="1" applyProtection="1">
      <alignment horizontal="right" vertical="center"/>
      <protection locked="0"/>
    </xf>
    <xf numFmtId="3" fontId="50" fillId="13" borderId="299" xfId="51" applyNumberFormat="1" applyFont="1" applyFill="1" applyBorder="1" applyAlignment="1" applyProtection="1">
      <alignment horizontal="right" vertical="center"/>
      <protection locked="0"/>
    </xf>
    <xf numFmtId="3" fontId="50" fillId="13" borderId="229" xfId="51" applyNumberFormat="1" applyFont="1" applyFill="1" applyBorder="1" applyAlignment="1" applyProtection="1">
      <alignment horizontal="right" vertical="center"/>
      <protection locked="0"/>
    </xf>
    <xf numFmtId="3" fontId="50" fillId="14" borderId="80" xfId="51" applyNumberFormat="1" applyFont="1" applyFill="1" applyBorder="1" applyAlignment="1" applyProtection="1">
      <alignment horizontal="right" vertical="center"/>
      <protection locked="0"/>
    </xf>
    <xf numFmtId="190" fontId="0" fillId="0" borderId="0" xfId="0" applyNumberFormat="1" applyFill="1" applyBorder="1" applyAlignment="1">
      <alignment horizontal="center" vertical="center"/>
    </xf>
    <xf numFmtId="191" fontId="0" fillId="0" borderId="19" xfId="0" applyNumberFormat="1" applyFill="1" applyBorder="1" applyAlignment="1">
      <alignment horizontal="right" vertical="center"/>
    </xf>
    <xf numFmtId="0" fontId="0" fillId="0" borderId="20" xfId="0" applyBorder="1" applyAlignment="1">
      <alignment horizontal="center"/>
    </xf>
    <xf numFmtId="0" fontId="0" fillId="0" borderId="76" xfId="0" applyBorder="1" applyAlignment="1">
      <alignment horizontal="center"/>
    </xf>
    <xf numFmtId="0" fontId="0" fillId="0" borderId="77" xfId="0" applyBorder="1" applyAlignment="1">
      <alignment horizontal="center"/>
    </xf>
    <xf numFmtId="0" fontId="0" fillId="0" borderId="19" xfId="0" applyBorder="1" applyAlignment="1">
      <alignment horizontal="center"/>
    </xf>
    <xf numFmtId="0" fontId="119" fillId="0" borderId="19" xfId="0" applyFont="1" applyBorder="1" applyAlignment="1">
      <alignment horizontal="center" vertical="center" wrapText="1"/>
    </xf>
    <xf numFmtId="194" fontId="0" fillId="0" borderId="19" xfId="0" applyNumberFormat="1" applyBorder="1"/>
    <xf numFmtId="185" fontId="119" fillId="0" borderId="19" xfId="0" applyNumberFormat="1" applyFont="1" applyBorder="1" applyAlignment="1">
      <alignment horizontal="center" vertical="center" wrapText="1"/>
    </xf>
    <xf numFmtId="174" fontId="119" fillId="0" borderId="19" xfId="0" applyNumberFormat="1" applyFont="1" applyBorder="1" applyAlignment="1">
      <alignment horizontal="center" vertical="center" wrapText="1"/>
    </xf>
    <xf numFmtId="195" fontId="0" fillId="0" borderId="0" xfId="0" applyNumberFormat="1" applyAlignment="1">
      <alignment horizontal="center" vertical="center" wrapText="1"/>
    </xf>
    <xf numFmtId="0" fontId="127" fillId="0" borderId="334" xfId="0" applyFont="1" applyBorder="1" applyAlignment="1">
      <alignment horizontal="left" vertical="center" wrapText="1"/>
    </xf>
    <xf numFmtId="185" fontId="127" fillId="0" borderId="335" xfId="1" applyNumberFormat="1" applyFont="1" applyFill="1" applyBorder="1" applyAlignment="1">
      <alignment horizontal="center" vertical="center" wrapText="1"/>
    </xf>
    <xf numFmtId="185" fontId="0" fillId="0" borderId="19" xfId="1" applyNumberFormat="1" applyFont="1" applyFill="1" applyBorder="1" applyAlignment="1">
      <alignment horizontal="center" vertical="center" wrapText="1"/>
    </xf>
    <xf numFmtId="174" fontId="0" fillId="0" borderId="19" xfId="2" applyNumberFormat="1" applyFont="1" applyFill="1" applyBorder="1" applyAlignment="1">
      <alignment horizontal="center" vertical="center" wrapText="1"/>
    </xf>
    <xf numFmtId="194" fontId="0" fillId="0" borderId="19" xfId="0" applyNumberFormat="1" applyBorder="1" applyAlignment="1">
      <alignment horizontal="center" vertical="center" wrapText="1"/>
    </xf>
    <xf numFmtId="185" fontId="119" fillId="0" borderId="0" xfId="1" applyNumberFormat="1" applyFont="1" applyFill="1" applyBorder="1"/>
    <xf numFmtId="165" fontId="29" fillId="0" borderId="0" xfId="24" applyNumberFormat="1" applyFont="1" applyFill="1" applyBorder="1" applyAlignment="1" applyProtection="1">
      <alignment horizontal="right" vertical="center"/>
      <protection locked="0"/>
    </xf>
    <xf numFmtId="167" fontId="29" fillId="0" borderId="0" xfId="24" applyNumberFormat="1" applyFont="1" applyFill="1" applyBorder="1" applyAlignment="1" applyProtection="1">
      <alignment horizontal="right" vertical="center"/>
      <protection locked="0"/>
    </xf>
    <xf numFmtId="165" fontId="124" fillId="0" borderId="0" xfId="24" applyNumberFormat="1" applyFont="1" applyFill="1" applyBorder="1" applyAlignment="1" applyProtection="1">
      <alignment horizontal="right" vertical="center"/>
      <protection locked="0"/>
    </xf>
    <xf numFmtId="0" fontId="119" fillId="0" borderId="0" xfId="0" applyFont="1" applyFill="1" applyAlignment="1">
      <alignment wrapText="1"/>
    </xf>
    <xf numFmtId="192" fontId="29" fillId="0" borderId="0" xfId="24" applyNumberFormat="1" applyFont="1" applyFill="1" applyBorder="1" applyAlignment="1" applyProtection="1">
      <alignment horizontal="right" vertical="center"/>
      <protection locked="0"/>
    </xf>
    <xf numFmtId="0" fontId="84" fillId="0" borderId="0" xfId="0" applyFont="1" applyFill="1"/>
    <xf numFmtId="0" fontId="0" fillId="0" borderId="0" xfId="0" applyFill="1" applyAlignment="1">
      <alignment vertical="center"/>
    </xf>
    <xf numFmtId="174" fontId="124" fillId="0" borderId="6" xfId="2" applyNumberFormat="1" applyFont="1" applyFill="1" applyBorder="1" applyAlignment="1" applyProtection="1">
      <alignment horizontal="right" vertical="center"/>
      <protection locked="0"/>
    </xf>
    <xf numFmtId="185" fontId="84" fillId="0" borderId="0" xfId="1" applyNumberFormat="1" applyFont="1" applyFill="1"/>
    <xf numFmtId="193" fontId="84" fillId="0" borderId="0" xfId="0" applyNumberFormat="1" applyFont="1" applyFill="1"/>
    <xf numFmtId="183" fontId="84" fillId="0" borderId="0" xfId="0" applyNumberFormat="1" applyFont="1" applyFill="1"/>
    <xf numFmtId="189" fontId="0" fillId="0" borderId="0" xfId="0" applyNumberFormat="1" applyFill="1" applyBorder="1"/>
    <xf numFmtId="0" fontId="119" fillId="0" borderId="0" xfId="0" applyFont="1" applyFill="1" applyAlignment="1">
      <alignment vertical="center"/>
    </xf>
    <xf numFmtId="0" fontId="0" fillId="22" borderId="19" xfId="0" applyFill="1" applyBorder="1" applyAlignment="1">
      <alignment horizontal="left" vertical="center"/>
    </xf>
    <xf numFmtId="0" fontId="0" fillId="22" borderId="19" xfId="0" applyFill="1" applyBorder="1" applyAlignment="1">
      <alignment horizontal="center" vertical="center"/>
    </xf>
    <xf numFmtId="1" fontId="0" fillId="0" borderId="19" xfId="0" applyNumberFormat="1" applyBorder="1" applyAlignment="1">
      <alignment horizontal="center"/>
    </xf>
    <xf numFmtId="0" fontId="0" fillId="0" borderId="19" xfId="0" applyFill="1" applyBorder="1"/>
    <xf numFmtId="1" fontId="0" fillId="0" borderId="19" xfId="0" applyNumberFormat="1" applyBorder="1" applyAlignment="1">
      <alignment horizontal="center" vertical="center"/>
    </xf>
    <xf numFmtId="9" fontId="0" fillId="0" borderId="19" xfId="0" applyNumberFormat="1" applyBorder="1"/>
    <xf numFmtId="185" fontId="0" fillId="0" borderId="19" xfId="0" applyNumberFormat="1" applyBorder="1"/>
    <xf numFmtId="185" fontId="126" fillId="0" borderId="0" xfId="1" applyNumberFormat="1" applyFont="1" applyFill="1" applyBorder="1" applyAlignment="1" applyProtection="1">
      <alignment horizontal="right" vertical="center"/>
      <protection locked="0"/>
    </xf>
    <xf numFmtId="185" fontId="0" fillId="0" borderId="336" xfId="1" applyNumberFormat="1" applyFont="1" applyFill="1" applyBorder="1"/>
    <xf numFmtId="185" fontId="119" fillId="0" borderId="320" xfId="1" applyNumberFormat="1" applyFont="1" applyFill="1" applyBorder="1"/>
    <xf numFmtId="185" fontId="119" fillId="0" borderId="0" xfId="1" applyNumberFormat="1" applyFont="1" applyFill="1" applyBorder="1" applyAlignment="1">
      <alignment vertical="center"/>
    </xf>
    <xf numFmtId="185" fontId="0" fillId="0" borderId="0" xfId="1" applyNumberFormat="1" applyFont="1" applyBorder="1" applyAlignment="1">
      <alignment horizontal="center" vertical="center"/>
    </xf>
    <xf numFmtId="185" fontId="122" fillId="0" borderId="0" xfId="0" applyNumberFormat="1" applyFont="1" applyFill="1" applyBorder="1"/>
    <xf numFmtId="185" fontId="122" fillId="0" borderId="0" xfId="1" applyNumberFormat="1" applyFont="1" applyFill="1" applyBorder="1"/>
    <xf numFmtId="185" fontId="84" fillId="0" borderId="0" xfId="1" applyNumberFormat="1" applyFont="1" applyFill="1" applyBorder="1"/>
    <xf numFmtId="0" fontId="119" fillId="0" borderId="0" xfId="0" applyFont="1" applyFill="1" applyBorder="1" applyAlignment="1">
      <alignment horizontal="center" vertical="center"/>
    </xf>
    <xf numFmtId="0" fontId="119" fillId="0" borderId="0" xfId="0" applyFont="1" applyFill="1" applyAlignment="1">
      <alignment horizontal="center" vertical="center"/>
    </xf>
    <xf numFmtId="0" fontId="119" fillId="0" borderId="0" xfId="0" applyFont="1" applyFill="1" applyAlignment="1">
      <alignment horizontal="center" vertical="center" wrapText="1"/>
    </xf>
    <xf numFmtId="9" fontId="124" fillId="0" borderId="0" xfId="2" applyFont="1" applyFill="1" applyBorder="1" applyAlignment="1" applyProtection="1">
      <alignment horizontal="right" vertical="center"/>
      <protection locked="0"/>
    </xf>
    <xf numFmtId="190" fontId="119" fillId="0" borderId="0" xfId="0" applyNumberFormat="1" applyFont="1" applyBorder="1"/>
    <xf numFmtId="190" fontId="119" fillId="0" borderId="19" xfId="0" applyNumberFormat="1" applyFont="1" applyBorder="1" applyAlignment="1">
      <alignment horizontal="center" vertical="center" wrapText="1"/>
    </xf>
    <xf numFmtId="9" fontId="0" fillId="0" borderId="0" xfId="2" applyFont="1" applyBorder="1"/>
    <xf numFmtId="9" fontId="0" fillId="0" borderId="0" xfId="2" applyFont="1" applyBorder="1" applyAlignment="1">
      <alignment horizontal="center" vertical="center"/>
    </xf>
    <xf numFmtId="165" fontId="124" fillId="9" borderId="6" xfId="24" applyFont="1" applyFill="1" applyBorder="1" applyAlignment="1" applyProtection="1">
      <alignment horizontal="right" vertical="center"/>
      <protection locked="0"/>
    </xf>
    <xf numFmtId="0" fontId="124" fillId="9" borderId="6" xfId="2" applyNumberFormat="1" applyFont="1" applyFill="1" applyBorder="1" applyAlignment="1" applyProtection="1">
      <alignment horizontal="right" vertical="center"/>
      <protection locked="0"/>
    </xf>
    <xf numFmtId="0" fontId="0" fillId="17" borderId="0" xfId="0" applyFill="1"/>
    <xf numFmtId="0" fontId="124" fillId="0" borderId="0" xfId="2" applyNumberFormat="1" applyFont="1" applyFill="1" applyBorder="1" applyAlignment="1" applyProtection="1">
      <alignment horizontal="right" vertical="center"/>
      <protection locked="0"/>
    </xf>
    <xf numFmtId="0" fontId="22" fillId="8" borderId="17" xfId="0" applyFont="1" applyFill="1" applyBorder="1" applyAlignment="1" applyProtection="1">
      <alignment horizontal="left" vertical="center" indent="1"/>
      <protection locked="0"/>
    </xf>
    <xf numFmtId="0" fontId="22" fillId="8" borderId="18" xfId="0" applyFont="1" applyFill="1" applyBorder="1" applyAlignment="1" applyProtection="1">
      <alignment horizontal="left" vertical="center" indent="1"/>
      <protection locked="0"/>
    </xf>
    <xf numFmtId="0" fontId="26" fillId="0" borderId="0" xfId="43" applyFont="1" applyFill="1" applyAlignment="1" applyProtection="1">
      <alignment horizontal="center" vertical="center"/>
    </xf>
    <xf numFmtId="0" fontId="25" fillId="0" borderId="0" xfId="0" applyFont="1" applyFill="1" applyBorder="1" applyAlignment="1" applyProtection="1">
      <alignment horizontal="left" wrapText="1" indent="1"/>
    </xf>
    <xf numFmtId="0" fontId="22" fillId="0" borderId="0" xfId="0" applyFont="1" applyFill="1" applyBorder="1" applyAlignment="1" applyProtection="1">
      <alignment horizontal="left" wrapText="1" indent="1"/>
    </xf>
    <xf numFmtId="165" fontId="28" fillId="8" borderId="0" xfId="44" applyFont="1" applyFill="1" applyAlignment="1">
      <alignment horizontal="right" vertical="center"/>
    </xf>
    <xf numFmtId="171" fontId="0" fillId="9" borderId="35" xfId="44" applyNumberFormat="1" applyFont="1" applyFill="1" applyBorder="1" applyAlignment="1">
      <alignment vertical="center" wrapText="1"/>
    </xf>
    <xf numFmtId="171" fontId="28" fillId="9" borderId="37" xfId="44" applyNumberFormat="1" applyFont="1" applyFill="1" applyBorder="1" applyAlignment="1">
      <alignment vertical="center" wrapText="1"/>
    </xf>
    <xf numFmtId="14" fontId="28" fillId="9" borderId="35" xfId="44" applyNumberFormat="1" applyFont="1" applyFill="1" applyBorder="1" applyAlignment="1">
      <alignment horizontal="center" vertical="center" wrapText="1"/>
    </xf>
    <xf numFmtId="14" fontId="28" fillId="9" borderId="37" xfId="44" applyNumberFormat="1" applyFont="1" applyFill="1" applyBorder="1" applyAlignment="1">
      <alignment horizontal="center" vertical="center" wrapText="1"/>
    </xf>
    <xf numFmtId="171" fontId="28" fillId="9" borderId="35" xfId="44" applyNumberFormat="1" applyFont="1" applyFill="1" applyBorder="1" applyAlignment="1">
      <alignment vertical="center" wrapText="1"/>
    </xf>
    <xf numFmtId="171" fontId="28" fillId="9" borderId="36" xfId="44" applyNumberFormat="1" applyFont="1" applyFill="1" applyBorder="1" applyAlignment="1">
      <alignment vertical="center" wrapText="1"/>
    </xf>
    <xf numFmtId="177" fontId="10" fillId="9" borderId="0" xfId="44" applyNumberFormat="1" applyFont="1" applyFill="1" applyAlignment="1">
      <alignment horizontal="right" vertical="center"/>
    </xf>
    <xf numFmtId="177" fontId="46" fillId="9" borderId="0" xfId="44" applyNumberFormat="1" applyFont="1" applyFill="1" applyAlignment="1">
      <alignment horizontal="right" vertical="center"/>
    </xf>
    <xf numFmtId="165" fontId="50" fillId="9" borderId="29" xfId="44" applyFont="1" applyFill="1" applyBorder="1" applyAlignment="1">
      <alignment vertical="center"/>
    </xf>
    <xf numFmtId="165" fontId="28" fillId="9" borderId="28" xfId="44" applyFont="1" applyFill="1" applyBorder="1" applyAlignment="1">
      <alignment horizontal="left" vertical="top" wrapText="1"/>
    </xf>
    <xf numFmtId="165" fontId="28" fillId="9" borderId="29" xfId="44" applyFont="1" applyFill="1" applyBorder="1" applyAlignment="1">
      <alignment horizontal="left" vertical="top" wrapText="1"/>
    </xf>
    <xf numFmtId="165" fontId="28" fillId="9" borderId="30" xfId="44" applyFont="1" applyFill="1" applyBorder="1" applyAlignment="1">
      <alignment horizontal="left" vertical="top" wrapText="1"/>
    </xf>
    <xf numFmtId="165" fontId="0" fillId="9" borderId="28" xfId="44" applyFont="1" applyFill="1" applyBorder="1" applyAlignment="1">
      <alignment horizontal="left" vertical="top" wrapText="1"/>
    </xf>
    <xf numFmtId="14" fontId="28" fillId="9" borderId="36" xfId="44" applyNumberFormat="1" applyFont="1" applyFill="1" applyBorder="1" applyAlignment="1">
      <alignment horizontal="left"/>
    </xf>
    <xf numFmtId="165" fontId="48" fillId="9" borderId="28" xfId="44" applyFont="1" applyFill="1" applyBorder="1" applyAlignment="1">
      <alignment horizontal="left" vertical="top"/>
    </xf>
    <xf numFmtId="165" fontId="48" fillId="9" borderId="29" xfId="44" applyFont="1" applyFill="1" applyBorder="1" applyAlignment="1">
      <alignment horizontal="left" vertical="top"/>
    </xf>
    <xf numFmtId="165" fontId="48" fillId="9" borderId="30" xfId="44" applyFont="1" applyFill="1" applyBorder="1" applyAlignment="1">
      <alignment horizontal="left" vertical="top"/>
    </xf>
    <xf numFmtId="0" fontId="28" fillId="0" borderId="1" xfId="46" applyFont="1" applyFill="1" applyAlignment="1">
      <alignment horizontal="center"/>
    </xf>
    <xf numFmtId="0" fontId="0" fillId="0" borderId="1" xfId="46" applyFont="1" applyFill="1" applyAlignment="1">
      <alignment horizontal="center"/>
    </xf>
    <xf numFmtId="171" fontId="0" fillId="9" borderId="45" xfId="44" applyNumberFormat="1" applyFont="1" applyFill="1" applyBorder="1" applyAlignment="1">
      <alignment vertical="center" wrapText="1"/>
    </xf>
    <xf numFmtId="171" fontId="28" fillId="9" borderId="46" xfId="44" applyNumberFormat="1" applyFont="1" applyFill="1" applyBorder="1" applyAlignment="1">
      <alignment vertical="center" wrapText="1"/>
    </xf>
    <xf numFmtId="14" fontId="28" fillId="9" borderId="45" xfId="44" applyNumberFormat="1" applyFont="1" applyFill="1" applyBorder="1" applyAlignment="1">
      <alignment horizontal="center" vertical="center" wrapText="1"/>
    </xf>
    <xf numFmtId="14" fontId="28" fillId="9" borderId="46" xfId="44" applyNumberFormat="1" applyFont="1" applyFill="1" applyBorder="1" applyAlignment="1">
      <alignment horizontal="center" vertical="center" wrapText="1"/>
    </xf>
    <xf numFmtId="171" fontId="28" fillId="9" borderId="47" xfId="44" applyNumberFormat="1" applyFont="1" applyFill="1" applyBorder="1" applyAlignment="1">
      <alignment vertical="center" wrapText="1"/>
    </xf>
    <xf numFmtId="0" fontId="61" fillId="0" borderId="76" xfId="9" applyNumberFormat="1" applyFont="1" applyFill="1" applyBorder="1" applyAlignment="1" applyProtection="1">
      <alignment horizontal="center" vertical="center"/>
    </xf>
    <xf numFmtId="0" fontId="61" fillId="0" borderId="77" xfId="9" applyNumberFormat="1" applyFont="1" applyFill="1" applyBorder="1" applyAlignment="1" applyProtection="1">
      <alignment horizontal="center" vertical="center"/>
    </xf>
    <xf numFmtId="0" fontId="61" fillId="0" borderId="20" xfId="9" applyNumberFormat="1" applyFont="1" applyFill="1" applyBorder="1" applyAlignment="1" applyProtection="1">
      <alignment horizontal="center" vertical="center"/>
    </xf>
    <xf numFmtId="0" fontId="61" fillId="0" borderId="22" xfId="9" applyNumberFormat="1" applyFont="1" applyFill="1" applyBorder="1" applyAlignment="1" applyProtection="1">
      <alignment horizontal="center" vertical="center"/>
    </xf>
    <xf numFmtId="0" fontId="61" fillId="0" borderId="78" xfId="9" applyNumberFormat="1" applyFont="1" applyFill="1" applyBorder="1" applyAlignment="1" applyProtection="1">
      <alignment horizontal="center" vertical="center"/>
    </xf>
    <xf numFmtId="0" fontId="29" fillId="0" borderId="22" xfId="9" applyNumberFormat="1" applyFont="1" applyFill="1" applyBorder="1" applyAlignment="1" applyProtection="1">
      <alignment horizontal="center" vertical="center"/>
    </xf>
    <xf numFmtId="0" fontId="29" fillId="0" borderId="78" xfId="9" applyNumberFormat="1" applyFont="1" applyFill="1" applyBorder="1" applyAlignment="1" applyProtection="1">
      <alignment horizontal="center" vertical="center"/>
    </xf>
    <xf numFmtId="0" fontId="114" fillId="0" borderId="84" xfId="0" applyFont="1" applyBorder="1" applyAlignment="1">
      <alignment horizontal="center" vertical="center"/>
    </xf>
    <xf numFmtId="0" fontId="114" fillId="0" borderId="257" xfId="0" applyFont="1" applyBorder="1" applyAlignment="1">
      <alignment horizontal="center" vertical="center"/>
    </xf>
    <xf numFmtId="0" fontId="84" fillId="19" borderId="309" xfId="0" applyFont="1" applyFill="1" applyBorder="1" applyAlignment="1">
      <alignment horizontal="center"/>
    </xf>
    <xf numFmtId="0" fontId="84" fillId="19" borderId="310" xfId="0" applyFont="1" applyFill="1" applyBorder="1" applyAlignment="1">
      <alignment horizontal="center"/>
    </xf>
    <xf numFmtId="0" fontId="84" fillId="19" borderId="311" xfId="0" applyFont="1" applyFill="1" applyBorder="1" applyAlignment="1">
      <alignment horizontal="center"/>
    </xf>
    <xf numFmtId="0" fontId="84" fillId="19" borderId="312" xfId="0" applyFont="1" applyFill="1" applyBorder="1" applyAlignment="1">
      <alignment horizontal="center"/>
    </xf>
    <xf numFmtId="0" fontId="84" fillId="19" borderId="313" xfId="0" applyFont="1" applyFill="1" applyBorder="1" applyAlignment="1">
      <alignment horizontal="center" vertical="center"/>
    </xf>
    <xf numFmtId="0" fontId="84" fillId="19" borderId="314" xfId="0" applyFont="1" applyFill="1" applyBorder="1" applyAlignment="1">
      <alignment horizontal="center" vertical="center"/>
    </xf>
    <xf numFmtId="0" fontId="0" fillId="0" borderId="20" xfId="0" applyBorder="1" applyAlignment="1">
      <alignment horizontal="center"/>
    </xf>
    <xf numFmtId="0" fontId="0" fillId="0" borderId="240" xfId="0" applyBorder="1" applyAlignment="1">
      <alignment horizontal="center"/>
    </xf>
    <xf numFmtId="0" fontId="0" fillId="0" borderId="69" xfId="0" applyBorder="1" applyAlignment="1">
      <alignment horizontal="center"/>
    </xf>
    <xf numFmtId="0" fontId="127" fillId="0" borderId="333" xfId="0" applyFont="1" applyBorder="1" applyAlignment="1">
      <alignment horizontal="left" vertical="center" wrapText="1"/>
    </xf>
    <xf numFmtId="0" fontId="127" fillId="0" borderId="334" xfId="0" applyFont="1" applyBorder="1" applyAlignment="1">
      <alignment horizontal="left" vertical="center" wrapText="1"/>
    </xf>
    <xf numFmtId="0" fontId="0" fillId="0" borderId="76" xfId="0" applyBorder="1" applyAlignment="1">
      <alignment horizontal="center"/>
    </xf>
    <xf numFmtId="0" fontId="0" fillId="0" borderId="77" xfId="0" applyBorder="1" applyAlignment="1">
      <alignment horizontal="center"/>
    </xf>
    <xf numFmtId="0" fontId="0" fillId="0" borderId="19" xfId="0" applyBorder="1" applyAlignment="1">
      <alignment horizontal="center"/>
    </xf>
    <xf numFmtId="0" fontId="75" fillId="0" borderId="84" xfId="56" applyFont="1" applyFill="1" applyBorder="1" applyAlignment="1">
      <alignment horizontal="right" vertical="center" indent="1"/>
    </xf>
    <xf numFmtId="0" fontId="75" fillId="0" borderId="80" xfId="56" applyFont="1" applyFill="1" applyBorder="1" applyAlignment="1">
      <alignment horizontal="right" vertical="center" indent="1"/>
    </xf>
    <xf numFmtId="0" fontId="75" fillId="0" borderId="257" xfId="56" applyFont="1" applyFill="1" applyBorder="1" applyAlignment="1">
      <alignment horizontal="right" vertical="center" indent="1"/>
    </xf>
    <xf numFmtId="0" fontId="75" fillId="15" borderId="241" xfId="56" applyFont="1" applyFill="1" applyBorder="1" applyAlignment="1">
      <alignment horizontal="center" vertical="center"/>
    </xf>
    <xf numFmtId="0" fontId="75" fillId="15" borderId="242" xfId="56" applyFont="1" applyFill="1" applyBorder="1" applyAlignment="1">
      <alignment horizontal="center" vertical="center"/>
    </xf>
    <xf numFmtId="0" fontId="75" fillId="15" borderId="243" xfId="56" applyFont="1" applyFill="1" applyBorder="1" applyAlignment="1">
      <alignment horizontal="center" vertical="center"/>
    </xf>
    <xf numFmtId="0" fontId="75" fillId="15" borderId="254" xfId="56" applyFont="1" applyFill="1" applyBorder="1" applyAlignment="1">
      <alignment horizontal="center" vertical="center"/>
    </xf>
    <xf numFmtId="0" fontId="75" fillId="15" borderId="20" xfId="56" applyFont="1" applyFill="1" applyBorder="1" applyAlignment="1">
      <alignment horizontal="center" vertical="center"/>
    </xf>
    <xf numFmtId="0" fontId="75" fillId="15" borderId="69" xfId="56" applyFont="1" applyFill="1" applyBorder="1" applyAlignment="1">
      <alignment horizontal="center" vertical="center"/>
    </xf>
    <xf numFmtId="0" fontId="75" fillId="15" borderId="240" xfId="56" applyFont="1" applyFill="1" applyBorder="1" applyAlignment="1">
      <alignment horizontal="center" vertical="center"/>
    </xf>
    <xf numFmtId="0" fontId="75" fillId="0" borderId="261" xfId="56" applyFont="1" applyFill="1" applyBorder="1" applyAlignment="1">
      <alignment horizontal="right" vertical="center" indent="1"/>
    </xf>
    <xf numFmtId="0" fontId="75" fillId="15" borderId="74" xfId="56" applyFont="1" applyFill="1" applyBorder="1" applyAlignment="1">
      <alignment horizontal="center" vertical="center"/>
    </xf>
    <xf numFmtId="0" fontId="75" fillId="15" borderId="246" xfId="56" applyFont="1" applyFill="1" applyBorder="1" applyAlignment="1">
      <alignment horizontal="center" vertical="center"/>
    </xf>
    <xf numFmtId="0" fontId="61" fillId="0" borderId="161" xfId="0" applyFont="1" applyBorder="1" applyAlignment="1" applyProtection="1">
      <alignment horizontal="center" vertical="center"/>
    </xf>
    <xf numFmtId="0" fontId="61" fillId="0" borderId="20" xfId="0" applyFont="1" applyBorder="1" applyAlignment="1" applyProtection="1">
      <alignment horizontal="center" vertical="center"/>
    </xf>
    <xf numFmtId="0" fontId="61" fillId="0" borderId="162" xfId="0" applyFont="1" applyBorder="1" applyAlignment="1" applyProtection="1">
      <alignment horizontal="center" vertical="center"/>
    </xf>
    <xf numFmtId="178" fontId="86" fillId="7" borderId="194" xfId="0" applyNumberFormat="1" applyFont="1" applyFill="1" applyBorder="1" applyAlignment="1" applyProtection="1">
      <alignment horizontal="center" vertical="center"/>
    </xf>
    <xf numFmtId="178" fontId="86" fillId="7" borderId="117" xfId="0" applyNumberFormat="1" applyFont="1" applyFill="1" applyBorder="1" applyAlignment="1" applyProtection="1">
      <alignment horizontal="center" vertical="center"/>
    </xf>
    <xf numFmtId="178" fontId="86" fillId="7" borderId="18" xfId="0" applyNumberFormat="1" applyFont="1" applyFill="1" applyBorder="1" applyAlignment="1" applyProtection="1">
      <alignment horizontal="center" vertical="center"/>
    </xf>
    <xf numFmtId="0" fontId="79" fillId="0" borderId="83" xfId="9" applyNumberFormat="1" applyFont="1" applyFill="1" applyBorder="1" applyAlignment="1">
      <alignment horizontal="center" vertical="center"/>
    </xf>
    <xf numFmtId="0" fontId="79" fillId="0" borderId="81" xfId="9" applyNumberFormat="1" applyFont="1" applyFill="1" applyBorder="1" applyAlignment="1">
      <alignment horizontal="center" vertical="center"/>
    </xf>
    <xf numFmtId="0" fontId="79" fillId="0" borderId="76" xfId="9" applyNumberFormat="1" applyFont="1" applyFill="1" applyBorder="1" applyAlignment="1">
      <alignment horizontal="center" vertical="center"/>
    </xf>
    <xf numFmtId="0" fontId="79" fillId="0" borderId="77" xfId="9" applyNumberFormat="1" applyFont="1" applyFill="1" applyBorder="1" applyAlignment="1">
      <alignment horizontal="center" vertical="center"/>
    </xf>
    <xf numFmtId="0" fontId="80" fillId="0" borderId="76" xfId="9" applyNumberFormat="1" applyFont="1" applyFill="1" applyBorder="1" applyAlignment="1">
      <alignment horizontal="center" vertical="center"/>
    </xf>
    <xf numFmtId="0" fontId="80" fillId="0" borderId="20" xfId="9" applyNumberFormat="1" applyFont="1" applyFill="1" applyBorder="1" applyAlignment="1">
      <alignment horizontal="center" vertical="center"/>
    </xf>
    <xf numFmtId="0" fontId="80" fillId="0" borderId="77" xfId="9" applyNumberFormat="1" applyFont="1" applyFill="1" applyBorder="1" applyAlignment="1">
      <alignment horizontal="center" vertical="center"/>
    </xf>
    <xf numFmtId="0" fontId="79" fillId="0" borderId="22" xfId="9" applyNumberFormat="1" applyFont="1" applyFill="1" applyBorder="1" applyAlignment="1">
      <alignment horizontal="center" vertical="center"/>
    </xf>
    <xf numFmtId="0" fontId="79" fillId="0" borderId="78" xfId="9" applyNumberFormat="1" applyFont="1" applyFill="1" applyBorder="1" applyAlignment="1">
      <alignment horizontal="center" vertical="center"/>
    </xf>
    <xf numFmtId="0" fontId="82" fillId="0" borderId="22" xfId="9" applyNumberFormat="1" applyFont="1" applyFill="1" applyBorder="1" applyAlignment="1">
      <alignment horizontal="center" vertical="center"/>
    </xf>
    <xf numFmtId="0" fontId="82" fillId="0" borderId="0" xfId="9" applyNumberFormat="1" applyFont="1" applyFill="1" applyBorder="1" applyAlignment="1">
      <alignment horizontal="center" vertical="center"/>
    </xf>
    <xf numFmtId="0" fontId="82" fillId="0" borderId="78" xfId="9" applyNumberFormat="1" applyFont="1" applyFill="1" applyBorder="1" applyAlignment="1">
      <alignment horizontal="center" vertical="center"/>
    </xf>
    <xf numFmtId="0" fontId="77" fillId="0" borderId="22" xfId="9" applyNumberFormat="1" applyFont="1" applyFill="1" applyBorder="1" applyAlignment="1" applyProtection="1">
      <alignment horizontal="center" vertical="center"/>
    </xf>
    <xf numFmtId="0" fontId="77" fillId="0" borderId="78" xfId="9" applyNumberFormat="1" applyFont="1" applyFill="1" applyBorder="1" applyAlignment="1" applyProtection="1">
      <alignment horizontal="center" vertical="center"/>
    </xf>
    <xf numFmtId="0" fontId="83" fillId="0" borderId="22" xfId="9" applyNumberFormat="1" applyFont="1" applyFill="1" applyBorder="1" applyAlignment="1" applyProtection="1">
      <alignment horizontal="center" vertical="center"/>
    </xf>
    <xf numFmtId="0" fontId="83" fillId="0" borderId="0" xfId="9" applyNumberFormat="1" applyFont="1" applyFill="1" applyBorder="1" applyAlignment="1" applyProtection="1">
      <alignment horizontal="center" vertical="center"/>
    </xf>
    <xf numFmtId="0" fontId="83" fillId="0" borderId="78" xfId="9" applyNumberFormat="1" applyFont="1" applyFill="1" applyBorder="1" applyAlignment="1" applyProtection="1">
      <alignment horizontal="center" vertical="center"/>
    </xf>
    <xf numFmtId="0" fontId="77" fillId="0" borderId="81" xfId="9" applyNumberFormat="1" applyFont="1" applyFill="1" applyBorder="1" applyAlignment="1" applyProtection="1">
      <alignment horizontal="center" vertical="center"/>
    </xf>
    <xf numFmtId="0" fontId="77" fillId="0" borderId="83" xfId="9" applyNumberFormat="1" applyFont="1" applyFill="1" applyBorder="1" applyAlignment="1" applyProtection="1">
      <alignment horizontal="center" vertical="center"/>
    </xf>
    <xf numFmtId="0" fontId="79" fillId="0" borderId="197" xfId="0" applyFont="1" applyBorder="1" applyAlignment="1" applyProtection="1">
      <alignment horizontal="center" vertical="center"/>
    </xf>
    <xf numFmtId="0" fontId="79" fillId="0" borderId="198" xfId="0" applyFont="1" applyBorder="1" applyAlignment="1" applyProtection="1">
      <alignment horizontal="center" vertical="center"/>
    </xf>
    <xf numFmtId="0" fontId="79" fillId="0" borderId="199" xfId="0" applyFont="1" applyBorder="1" applyAlignment="1" applyProtection="1">
      <alignment horizontal="center" vertical="center"/>
    </xf>
    <xf numFmtId="178" fontId="86" fillId="16" borderId="225" xfId="0" applyNumberFormat="1" applyFont="1" applyFill="1" applyBorder="1" applyAlignment="1" applyProtection="1">
      <alignment horizontal="center" vertical="center"/>
    </xf>
    <xf numFmtId="178" fontId="86" fillId="16" borderId="224" xfId="0" applyNumberFormat="1" applyFont="1" applyFill="1" applyBorder="1" applyAlignment="1" applyProtection="1">
      <alignment horizontal="center" vertical="center"/>
    </xf>
    <xf numFmtId="178" fontId="86" fillId="16" borderId="226" xfId="0" applyNumberFormat="1" applyFont="1" applyFill="1" applyBorder="1" applyAlignment="1" applyProtection="1">
      <alignment horizontal="center" vertical="center"/>
    </xf>
    <xf numFmtId="0" fontId="91" fillId="0" borderId="22" xfId="9" applyNumberFormat="1" applyFont="1" applyFill="1" applyBorder="1" applyAlignment="1" applyProtection="1">
      <alignment horizontal="center" vertical="center"/>
    </xf>
    <xf numFmtId="0" fontId="91" fillId="0" borderId="78" xfId="9" applyNumberFormat="1" applyFont="1" applyFill="1" applyBorder="1" applyAlignment="1" applyProtection="1">
      <alignment horizontal="center" vertical="center"/>
    </xf>
    <xf numFmtId="0" fontId="94" fillId="0" borderId="76" xfId="9" applyNumberFormat="1" applyFont="1" applyFill="1" applyBorder="1" applyAlignment="1">
      <alignment horizontal="center" vertical="center"/>
    </xf>
    <xf numFmtId="0" fontId="94" fillId="0" borderId="77" xfId="9" applyNumberFormat="1" applyFont="1" applyFill="1" applyBorder="1" applyAlignment="1">
      <alignment horizontal="center" vertical="center"/>
    </xf>
    <xf numFmtId="0" fontId="94" fillId="0" borderId="20" xfId="9" applyNumberFormat="1" applyFont="1" applyFill="1" applyBorder="1" applyAlignment="1">
      <alignment horizontal="center" vertical="center"/>
    </xf>
    <xf numFmtId="0" fontId="94" fillId="0" borderId="22" xfId="9" applyNumberFormat="1" applyFont="1" applyFill="1" applyBorder="1" applyAlignment="1">
      <alignment horizontal="center" vertical="center"/>
    </xf>
    <xf numFmtId="0" fontId="94" fillId="0" borderId="78" xfId="9" applyNumberFormat="1" applyFont="1" applyFill="1" applyBorder="1" applyAlignment="1">
      <alignment horizontal="center" vertical="center"/>
    </xf>
    <xf numFmtId="0" fontId="90" fillId="0" borderId="22" xfId="9" applyNumberFormat="1" applyFont="1" applyFill="1" applyBorder="1" applyAlignment="1" applyProtection="1">
      <alignment horizontal="center" vertical="center"/>
    </xf>
    <xf numFmtId="0" fontId="90" fillId="0" borderId="78" xfId="9" applyNumberFormat="1" applyFont="1" applyFill="1" applyBorder="1" applyAlignment="1" applyProtection="1">
      <alignment horizontal="center" vertical="center"/>
    </xf>
    <xf numFmtId="3" fontId="11" fillId="0" borderId="75" xfId="51" applyNumberFormat="1" applyFont="1" applyBorder="1" applyAlignment="1">
      <alignment horizontal="center" vertical="center"/>
    </xf>
    <xf numFmtId="3" fontId="52" fillId="0" borderId="75" xfId="51" applyNumberFormat="1" applyFont="1" applyBorder="1" applyAlignment="1">
      <alignment horizontal="center" vertical="center"/>
    </xf>
    <xf numFmtId="185" fontId="119" fillId="0" borderId="0" xfId="0" applyNumberFormat="1" applyFont="1" applyFill="1" applyBorder="1"/>
    <xf numFmtId="0" fontId="127" fillId="0" borderId="0" xfId="0" applyFont="1" applyBorder="1" applyAlignment="1">
      <alignment horizontal="left" vertical="center" wrapText="1"/>
    </xf>
    <xf numFmtId="0" fontId="119" fillId="0" borderId="19" xfId="0" applyFont="1" applyBorder="1"/>
    <xf numFmtId="1" fontId="0" fillId="0" borderId="19" xfId="0" applyNumberFormat="1" applyBorder="1"/>
    <xf numFmtId="0" fontId="124" fillId="9" borderId="19" xfId="2" applyNumberFormat="1" applyFont="1" applyFill="1" applyBorder="1" applyAlignment="1" applyProtection="1">
      <alignment horizontal="right" vertical="center"/>
      <protection locked="0"/>
    </xf>
    <xf numFmtId="0" fontId="0" fillId="0" borderId="0" xfId="0" applyFill="1" applyAlignment="1">
      <alignment horizontal="right"/>
    </xf>
    <xf numFmtId="165" fontId="131" fillId="9" borderId="6" xfId="24" applyNumberFormat="1" applyFont="1" applyFill="1" applyBorder="1" applyAlignment="1" applyProtection="1">
      <alignment horizontal="right" vertical="center"/>
      <protection locked="0"/>
    </xf>
    <xf numFmtId="0" fontId="122" fillId="0" borderId="0" xfId="0" applyFont="1"/>
    <xf numFmtId="0" fontId="84" fillId="0" borderId="0" xfId="0" applyFont="1" applyFill="1" applyBorder="1"/>
    <xf numFmtId="43" fontId="84" fillId="0" borderId="0" xfId="1" applyFont="1" applyFill="1"/>
    <xf numFmtId="43" fontId="124" fillId="0" borderId="0" xfId="1" applyFont="1" applyFill="1" applyBorder="1" applyAlignment="1" applyProtection="1">
      <alignment horizontal="right" vertical="center"/>
      <protection locked="0"/>
    </xf>
    <xf numFmtId="43" fontId="119" fillId="0" borderId="0" xfId="1" applyFont="1" applyFill="1"/>
    <xf numFmtId="43" fontId="0" fillId="0" borderId="0" xfId="1" applyFont="1" applyFill="1"/>
    <xf numFmtId="0" fontId="1" fillId="0" borderId="0" xfId="0" applyFont="1" applyFill="1"/>
    <xf numFmtId="174" fontId="124" fillId="0" borderId="0" xfId="2" applyNumberFormat="1" applyFont="1" applyFill="1" applyBorder="1" applyAlignment="1" applyProtection="1">
      <alignment horizontal="right" vertical="center"/>
      <protection locked="0"/>
    </xf>
    <xf numFmtId="0" fontId="132" fillId="0" borderId="0" xfId="47" applyNumberFormat="1" applyFont="1" applyFill="1" applyBorder="1" applyAlignment="1" applyProtection="1">
      <alignment vertical="center"/>
    </xf>
    <xf numFmtId="0" fontId="125" fillId="17" borderId="6" xfId="47" applyNumberFormat="1" applyFont="1" applyFill="1" applyBorder="1" applyAlignment="1" applyProtection="1">
      <alignment vertical="center"/>
    </xf>
    <xf numFmtId="165" fontId="133" fillId="0" borderId="0" xfId="24" applyNumberFormat="1" applyFont="1" applyFill="1" applyBorder="1" applyAlignment="1" applyProtection="1">
      <alignment horizontal="right" vertical="center"/>
      <protection locked="0"/>
    </xf>
    <xf numFmtId="43" fontId="133" fillId="0" borderId="0" xfId="1" applyFont="1" applyFill="1" applyBorder="1" applyAlignment="1" applyProtection="1">
      <alignment horizontal="right" vertical="center"/>
      <protection locked="0"/>
    </xf>
    <xf numFmtId="1" fontId="0" fillId="0" borderId="0" xfId="2" applyNumberFormat="1" applyFont="1" applyBorder="1"/>
    <xf numFmtId="9" fontId="0" fillId="0" borderId="0" xfId="1" applyNumberFormat="1" applyFont="1" applyBorder="1" applyAlignment="1">
      <alignment horizontal="center" vertical="center"/>
    </xf>
    <xf numFmtId="9" fontId="124" fillId="0" borderId="0" xfId="24" applyNumberFormat="1" applyFont="1" applyFill="1" applyBorder="1" applyAlignment="1" applyProtection="1">
      <alignment horizontal="right" vertical="center"/>
      <protection locked="0"/>
    </xf>
  </cellXfs>
  <cellStyles count="68">
    <cellStyle name="Action" xfId="3" xr:uid="{00000000-0005-0000-0000-000000000000}"/>
    <cellStyle name="Aktion" xfId="4" xr:uid="{00000000-0005-0000-0000-000001000000}"/>
    <cellStyle name="ColorCoding_Actual" xfId="64" xr:uid="{00000000-0005-0000-0000-000002000000}"/>
    <cellStyle name="Column_Header" xfId="5" xr:uid="{00000000-0005-0000-0000-000003000000}"/>
    <cellStyle name="Column_Header 2" xfId="46" xr:uid="{00000000-0005-0000-0000-000004000000}"/>
    <cellStyle name="Column_Header_Align_Left" xfId="6" xr:uid="{00000000-0005-0000-0000-000005000000}"/>
    <cellStyle name="Column_Header_Line_Left" xfId="7" xr:uid="{00000000-0005-0000-0000-000006000000}"/>
    <cellStyle name="Column_Header_Line_Right" xfId="57" xr:uid="{00000000-0005-0000-0000-000007000000}"/>
    <cellStyle name="Column_Header_Top" xfId="8" xr:uid="{00000000-0005-0000-0000-000008000000}"/>
    <cellStyle name="Column_Header_Top_Line_Left" xfId="9" xr:uid="{00000000-0005-0000-0000-000009000000}"/>
    <cellStyle name="Column_Header_Top_Line_Right" xfId="10" xr:uid="{00000000-0005-0000-0000-00000A000000}"/>
    <cellStyle name="Comma" xfId="1" builtinId="3"/>
    <cellStyle name="Comment_Line_Left" xfId="11" xr:uid="{00000000-0005-0000-0000-00000B000000}"/>
    <cellStyle name="Copy" xfId="12" xr:uid="{00000000-0005-0000-0000-00000C000000}"/>
    <cellStyle name="Data_Entry(#.##0)" xfId="13" xr:uid="{00000000-0005-0000-0000-00000D000000}"/>
    <cellStyle name="Deviation" xfId="14" xr:uid="{00000000-0005-0000-0000-00000E000000}"/>
    <cellStyle name="Distribution" xfId="15" xr:uid="{00000000-0005-0000-0000-00000F000000}"/>
    <cellStyle name="filter_active" xfId="16" xr:uid="{00000000-0005-0000-0000-000010000000}"/>
    <cellStyle name="Hyperlink" xfId="19" builtinId="8"/>
    <cellStyle name="Label" xfId="17" xr:uid="{00000000-0005-0000-0000-000012000000}"/>
    <cellStyle name="Label 2" xfId="45" xr:uid="{00000000-0005-0000-0000-000013000000}"/>
    <cellStyle name="Label_INF_PrevYearEUR" xfId="67" xr:uid="{00000000-0005-0000-0000-000014000000}"/>
    <cellStyle name="Line" xfId="18" xr:uid="{00000000-0005-0000-0000-000015000000}"/>
    <cellStyle name="Mapping_Line_Right" xfId="20" xr:uid="{00000000-0005-0000-0000-000016000000}"/>
    <cellStyle name="Measure_Information" xfId="21" xr:uid="{00000000-0005-0000-0000-000017000000}"/>
    <cellStyle name="Measure_Information_Row_Header" xfId="22" xr:uid="{00000000-0005-0000-0000-000018000000}"/>
    <cellStyle name="Normal" xfId="0" builtinId="0"/>
    <cellStyle name="Number(#.##0)" xfId="23" xr:uid="{00000000-0005-0000-0000-00001A000000}"/>
    <cellStyle name="Number(#.##0) 2" xfId="48" xr:uid="{00000000-0005-0000-0000-00001B000000}"/>
    <cellStyle name="Number(#.##0)_Line_Left" xfId="24" xr:uid="{00000000-0005-0000-0000-00001C000000}"/>
    <cellStyle name="Number(#.##0)_Line_Right" xfId="25" xr:uid="{00000000-0005-0000-0000-00001D000000}"/>
    <cellStyle name="Number(#.##0)_Line_Right_Italics" xfId="58" xr:uid="{00000000-0005-0000-0000-00001E000000}"/>
    <cellStyle name="Number(#.##0)_Sum" xfId="26" xr:uid="{00000000-0005-0000-0000-00001F000000}"/>
    <cellStyle name="Number(#.##0)_Sum 2" xfId="50" xr:uid="{00000000-0005-0000-0000-000020000000}"/>
    <cellStyle name="Number(#.##0)_Sum_Italics" xfId="62" xr:uid="{00000000-0005-0000-0000-000021000000}"/>
    <cellStyle name="Number(#.##0)_Sum_LineLeft" xfId="27" xr:uid="{00000000-0005-0000-0000-000022000000}"/>
    <cellStyle name="Number(#.##0)_Sum_LineRight_INF_FC_EUR" xfId="66" xr:uid="{00000000-0005-0000-0000-000023000000}"/>
    <cellStyle name="Number(#.##0)_Sum_LineRight_INF_PrevYearEUR" xfId="65" xr:uid="{00000000-0005-0000-0000-000024000000}"/>
    <cellStyle name="Number(#.##0,0)" xfId="28" xr:uid="{00000000-0005-0000-0000-000025000000}"/>
    <cellStyle name="Number(#.##0,0)_Line_Left" xfId="29" xr:uid="{00000000-0005-0000-0000-000026000000}"/>
    <cellStyle name="Number(#.##0,00)" xfId="30" xr:uid="{00000000-0005-0000-0000-000027000000}"/>
    <cellStyle name="Number(#.##0,000)" xfId="31" xr:uid="{00000000-0005-0000-0000-000028000000}"/>
    <cellStyle name="Number(#.##0,0000)" xfId="32" xr:uid="{00000000-0005-0000-0000-000029000000}"/>
    <cellStyle name="Percent" xfId="2" builtinId="5"/>
    <cellStyle name="Percent(0,0%.)" xfId="33" xr:uid="{00000000-0005-0000-0000-00002A000000}"/>
    <cellStyle name="Percent(0,0%.)_Line_Left" xfId="59" xr:uid="{00000000-0005-0000-0000-00002B000000}"/>
    <cellStyle name="Percent(0,0%.)_Sum_Line_Left" xfId="60" xr:uid="{00000000-0005-0000-0000-00002C000000}"/>
    <cellStyle name="Prozent 2" xfId="54" xr:uid="{00000000-0005-0000-0000-00002D000000}"/>
    <cellStyle name="Prozent 3 2" xfId="53" xr:uid="{00000000-0005-0000-0000-00002E000000}"/>
    <cellStyle name="Report_Header" xfId="34" xr:uid="{00000000-0005-0000-0000-00002F000000}"/>
    <cellStyle name="Report_Sub_Header" xfId="35" xr:uid="{00000000-0005-0000-0000-000030000000}"/>
    <cellStyle name="Row_Header" xfId="36" xr:uid="{00000000-0005-0000-0000-000031000000}"/>
    <cellStyle name="Row_Header 2" xfId="47" xr:uid="{00000000-0005-0000-0000-000032000000}"/>
    <cellStyle name="Row_Header_Sum" xfId="37" xr:uid="{00000000-0005-0000-0000-000033000000}"/>
    <cellStyle name="Row_Header_Sum 2" xfId="49" xr:uid="{00000000-0005-0000-0000-000034000000}"/>
    <cellStyle name="Standard 3 2" xfId="51" xr:uid="{00000000-0005-0000-0000-000035000000}"/>
    <cellStyle name="Standard 5 2" xfId="55" xr:uid="{00000000-0005-0000-0000-000036000000}"/>
    <cellStyle name="Standard 7" xfId="56" xr:uid="{00000000-0005-0000-0000-000037000000}"/>
    <cellStyle name="Standard 9" xfId="44" xr:uid="{00000000-0005-0000-0000-000038000000}"/>
    <cellStyle name="Standard_GuV + Bilanz  2007-10" xfId="43" xr:uid="{00000000-0005-0000-0000-000039000000}"/>
    <cellStyle name="Standard_INF_FC_EUR" xfId="63" xr:uid="{00000000-0005-0000-0000-00003A000000}"/>
    <cellStyle name="Standard_INF_PrevYearEUR" xfId="61" xr:uid="{00000000-0005-0000-0000-00003B000000}"/>
    <cellStyle name="Standard_INFOR-PreviousYearEURO" xfId="38" xr:uid="{00000000-0005-0000-0000-00003C000000}"/>
    <cellStyle name="Standard_Tabelle1 2 2" xfId="52" xr:uid="{00000000-0005-0000-0000-00003D000000}"/>
    <cellStyle name="String_Line_Right" xfId="39" xr:uid="{00000000-0005-0000-0000-00003E000000}"/>
    <cellStyle name="User_Function" xfId="40" xr:uid="{00000000-0005-0000-0000-00003F000000}"/>
    <cellStyle name="Warning" xfId="41" xr:uid="{00000000-0005-0000-0000-000041000000}"/>
    <cellStyle name="WF" xfId="42" xr:uid="{00000000-0005-0000-0000-000042000000}"/>
  </cellStyles>
  <dxfs count="87">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BBE7D2"/>
        </patternFill>
      </fill>
    </dxf>
    <dxf>
      <font>
        <color theme="0" tint="-0.24994659260841701"/>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theme="0" tint="-0.24994659260841701"/>
      </font>
    </dxf>
    <dxf>
      <font>
        <color rgb="FF2B7953"/>
      </font>
    </dxf>
    <dxf>
      <font>
        <color rgb="FF2B7953"/>
      </font>
    </dxf>
    <dxf>
      <font>
        <color rgb="FF2B7953"/>
      </font>
    </dxf>
    <dxf>
      <font>
        <color theme="0" tint="-0.24994659260841701"/>
      </font>
    </dxf>
    <dxf>
      <font>
        <color theme="0" tint="-0.24994659260841701"/>
      </font>
    </dxf>
    <dxf>
      <fill>
        <patternFill>
          <bgColor theme="3"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b/>
        <i val="0"/>
        <strike val="0"/>
        <condense val="0"/>
        <extend val="0"/>
        <color indexed="10"/>
      </font>
    </dxf>
    <dxf>
      <font>
        <color theme="3"/>
      </font>
    </dxf>
    <dxf>
      <font>
        <color theme="3"/>
      </font>
    </dxf>
    <dxf>
      <font>
        <color theme="3"/>
      </font>
    </dxf>
    <dxf>
      <font>
        <color theme="3"/>
      </font>
    </dxf>
  </dxfs>
  <tableStyles count="0" defaultTableStyle="TableStyleMedium2" defaultPivotStyle="PivotStyleLight16"/>
  <colors>
    <mruColors>
      <color rgb="FFF2F2F2"/>
      <color rgb="FFFFFFCC"/>
      <color rgb="FF2B7953"/>
      <color rgb="FF99CC00"/>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248478</xdr:colOff>
      <xdr:row>89</xdr:row>
      <xdr:rowOff>82826</xdr:rowOff>
    </xdr:from>
    <xdr:to>
      <xdr:col>9</xdr:col>
      <xdr:colOff>372303</xdr:colOff>
      <xdr:row>110</xdr:row>
      <xdr:rowOff>149087</xdr:rowOff>
    </xdr:to>
    <xdr:pic>
      <xdr:nvPicPr>
        <xdr:cNvPr id="30" name="Grafik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478" y="14370326"/>
          <a:ext cx="7545042" cy="4066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0</xdr:row>
      <xdr:rowOff>0</xdr:rowOff>
    </xdr:from>
    <xdr:to>
      <xdr:col>4</xdr:col>
      <xdr:colOff>304799</xdr:colOff>
      <xdr:row>0</xdr:row>
      <xdr:rowOff>172879</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86074" y="0"/>
          <a:ext cx="0" cy="172879"/>
        </a:xfrm>
        <a:prstGeom prst="rect">
          <a:avLst/>
        </a:prstGeom>
      </xdr:spPr>
    </xdr:pic>
    <xdr:clientData/>
  </xdr:twoCellAnchor>
  <xdr:twoCellAnchor editAs="oneCell">
    <xdr:from>
      <xdr:col>5</xdr:col>
      <xdr:colOff>304799</xdr:colOff>
      <xdr:row>0</xdr:row>
      <xdr:rowOff>150971</xdr:rowOff>
    </xdr:from>
    <xdr:to>
      <xdr:col>5</xdr:col>
      <xdr:colOff>304799</xdr:colOff>
      <xdr:row>0</xdr:row>
      <xdr:rowOff>466725</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67149" y="150971"/>
          <a:ext cx="0" cy="239554"/>
        </a:xfrm>
        <a:prstGeom prst="rect">
          <a:avLst/>
        </a:prstGeom>
      </xdr:spPr>
    </xdr:pic>
    <xdr:clientData/>
  </xdr:twoCellAnchor>
  <xdr:oneCellAnchor>
    <xdr:from>
      <xdr:col>6</xdr:col>
      <xdr:colOff>304799</xdr:colOff>
      <xdr:row>4</xdr:row>
      <xdr:rowOff>0</xdr:rowOff>
    </xdr:from>
    <xdr:ext cx="0" cy="167587"/>
    <xdr:pic>
      <xdr:nvPicPr>
        <xdr:cNvPr id="7" name="Grafik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224" y="1638300"/>
          <a:ext cx="0" cy="167587"/>
        </a:xfrm>
        <a:prstGeom prst="rect">
          <a:avLst/>
        </a:prstGeom>
      </xdr:spPr>
    </xdr:pic>
    <xdr:clientData/>
  </xdr:oneCellAnchor>
  <xdr:twoCellAnchor>
    <xdr:from>
      <xdr:col>4</xdr:col>
      <xdr:colOff>976934</xdr:colOff>
      <xdr:row>0</xdr:row>
      <xdr:rowOff>67827</xdr:rowOff>
    </xdr:from>
    <xdr:to>
      <xdr:col>6</xdr:col>
      <xdr:colOff>400050</xdr:colOff>
      <xdr:row>0</xdr:row>
      <xdr:rowOff>816251</xdr:rowOff>
    </xdr:to>
    <xdr:pic>
      <xdr:nvPicPr>
        <xdr:cNvPr id="12" name="Grafik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58209" y="67827"/>
          <a:ext cx="1385266" cy="748424"/>
        </a:xfrm>
        <a:prstGeom prst="rect">
          <a:avLst/>
        </a:prstGeom>
      </xdr:spPr>
    </xdr:pic>
    <xdr:clientData/>
  </xdr:twoCellAnchor>
  <xdr:oneCellAnchor>
    <xdr:from>
      <xdr:col>7</xdr:col>
      <xdr:colOff>304799</xdr:colOff>
      <xdr:row>0</xdr:row>
      <xdr:rowOff>150971</xdr:rowOff>
    </xdr:from>
    <xdr:ext cx="0" cy="239554"/>
    <xdr:pic>
      <xdr:nvPicPr>
        <xdr:cNvPr id="13" name="Grafik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9299" y="150971"/>
          <a:ext cx="0" cy="239554"/>
        </a:xfrm>
        <a:prstGeom prst="rect">
          <a:avLst/>
        </a:prstGeom>
      </xdr:spPr>
    </xdr:pic>
    <xdr:clientData/>
  </xdr:oneCellAnchor>
  <xdr:oneCellAnchor>
    <xdr:from>
      <xdr:col>9</xdr:col>
      <xdr:colOff>304799</xdr:colOff>
      <xdr:row>0</xdr:row>
      <xdr:rowOff>150971</xdr:rowOff>
    </xdr:from>
    <xdr:ext cx="0" cy="239554"/>
    <xdr:pic>
      <xdr:nvPicPr>
        <xdr:cNvPr id="14" name="Grafik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91449" y="150971"/>
          <a:ext cx="0" cy="239554"/>
        </a:xfrm>
        <a:prstGeom prst="rect">
          <a:avLst/>
        </a:prstGeom>
      </xdr:spPr>
    </xdr:pic>
    <xdr:clientData/>
  </xdr:oneCellAnchor>
  <xdr:oneCellAnchor>
    <xdr:from>
      <xdr:col>7</xdr:col>
      <xdr:colOff>304799</xdr:colOff>
      <xdr:row>1</xdr:row>
      <xdr:rowOff>150971</xdr:rowOff>
    </xdr:from>
    <xdr:ext cx="0" cy="239554"/>
    <xdr:pic>
      <xdr:nvPicPr>
        <xdr:cNvPr id="15" name="Grafik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9299" y="1103471"/>
          <a:ext cx="0" cy="239554"/>
        </a:xfrm>
        <a:prstGeom prst="rect">
          <a:avLst/>
        </a:prstGeom>
      </xdr:spPr>
    </xdr:pic>
    <xdr:clientData/>
  </xdr:oneCellAnchor>
  <xdr:oneCellAnchor>
    <xdr:from>
      <xdr:col>7</xdr:col>
      <xdr:colOff>304799</xdr:colOff>
      <xdr:row>0</xdr:row>
      <xdr:rowOff>150971</xdr:rowOff>
    </xdr:from>
    <xdr:ext cx="0" cy="239554"/>
    <xdr:pic>
      <xdr:nvPicPr>
        <xdr:cNvPr id="16" name="Grafik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9299" y="150971"/>
          <a:ext cx="0" cy="239554"/>
        </a:xfrm>
        <a:prstGeom prst="rect">
          <a:avLst/>
        </a:prstGeom>
      </xdr:spPr>
    </xdr:pic>
    <xdr:clientData/>
  </xdr:oneCellAnchor>
  <xdr:oneCellAnchor>
    <xdr:from>
      <xdr:col>6</xdr:col>
      <xdr:colOff>304799</xdr:colOff>
      <xdr:row>0</xdr:row>
      <xdr:rowOff>150971</xdr:rowOff>
    </xdr:from>
    <xdr:ext cx="0" cy="239554"/>
    <xdr:pic>
      <xdr:nvPicPr>
        <xdr:cNvPr id="17" name="Grafik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224" y="150971"/>
          <a:ext cx="0" cy="239554"/>
        </a:xfrm>
        <a:prstGeom prst="rect">
          <a:avLst/>
        </a:prstGeom>
      </xdr:spPr>
    </xdr:pic>
    <xdr:clientData/>
  </xdr:oneCellAnchor>
  <xdr:oneCellAnchor>
    <xdr:from>
      <xdr:col>6</xdr:col>
      <xdr:colOff>304799</xdr:colOff>
      <xdr:row>1</xdr:row>
      <xdr:rowOff>150971</xdr:rowOff>
    </xdr:from>
    <xdr:ext cx="0" cy="239554"/>
    <xdr:pic>
      <xdr:nvPicPr>
        <xdr:cNvPr id="18" name="Grafik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224" y="1103471"/>
          <a:ext cx="0" cy="239554"/>
        </a:xfrm>
        <a:prstGeom prst="rect">
          <a:avLst/>
        </a:prstGeom>
      </xdr:spPr>
    </xdr:pic>
    <xdr:clientData/>
  </xdr:oneCellAnchor>
  <xdr:oneCellAnchor>
    <xdr:from>
      <xdr:col>6</xdr:col>
      <xdr:colOff>304799</xdr:colOff>
      <xdr:row>0</xdr:row>
      <xdr:rowOff>150971</xdr:rowOff>
    </xdr:from>
    <xdr:ext cx="0" cy="239554"/>
    <xdr:pic>
      <xdr:nvPicPr>
        <xdr:cNvPr id="19" name="Grafik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224" y="150971"/>
          <a:ext cx="0" cy="239554"/>
        </a:xfrm>
        <a:prstGeom prst="rect">
          <a:avLst/>
        </a:prstGeom>
      </xdr:spPr>
    </xdr:pic>
    <xdr:clientData/>
  </xdr:oneCellAnchor>
  <xdr:twoCellAnchor editAs="oneCell">
    <xdr:from>
      <xdr:col>0</xdr:col>
      <xdr:colOff>228600</xdr:colOff>
      <xdr:row>49</xdr:row>
      <xdr:rowOff>95250</xdr:rowOff>
    </xdr:from>
    <xdr:to>
      <xdr:col>9</xdr:col>
      <xdr:colOff>419100</xdr:colOff>
      <xdr:row>72</xdr:row>
      <xdr:rowOff>28575</xdr:rowOff>
    </xdr:to>
    <xdr:pic>
      <xdr:nvPicPr>
        <xdr:cNvPr id="20" name="Grafik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8600" y="5953125"/>
          <a:ext cx="7629525" cy="431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66260</xdr:colOff>
      <xdr:row>76</xdr:row>
      <xdr:rowOff>41413</xdr:rowOff>
    </xdr:from>
    <xdr:to>
      <xdr:col>6</xdr:col>
      <xdr:colOff>465730</xdr:colOff>
      <xdr:row>78</xdr:row>
      <xdr:rowOff>99391</xdr:rowOff>
    </xdr:to>
    <xdr:pic>
      <xdr:nvPicPr>
        <xdr:cNvPr id="21" name="Grafik 20">
          <a:extLst>
            <a:ext uri="{FF2B5EF4-FFF2-40B4-BE49-F238E27FC236}">
              <a16:creationId xmlns:a16="http://schemas.microsoft.com/office/drawing/2014/main" id="{00000000-0008-0000-0000-000015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2675"/>
        <a:stretch/>
      </xdr:blipFill>
      <xdr:spPr bwMode="auto">
        <a:xfrm>
          <a:off x="4596847" y="12042913"/>
          <a:ext cx="399470" cy="438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637762</xdr:colOff>
      <xdr:row>41</xdr:row>
      <xdr:rowOff>8282</xdr:rowOff>
    </xdr:from>
    <xdr:to>
      <xdr:col>9</xdr:col>
      <xdr:colOff>656398</xdr:colOff>
      <xdr:row>49</xdr:row>
      <xdr:rowOff>62119</xdr:rowOff>
    </xdr:to>
    <xdr:pic>
      <xdr:nvPicPr>
        <xdr:cNvPr id="22" name="Grafik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191001" y="5425108"/>
          <a:ext cx="3886614" cy="1495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612915</xdr:colOff>
      <xdr:row>80</xdr:row>
      <xdr:rowOff>16565</xdr:rowOff>
    </xdr:from>
    <xdr:to>
      <xdr:col>9</xdr:col>
      <xdr:colOff>631551</xdr:colOff>
      <xdr:row>87</xdr:row>
      <xdr:rowOff>178076</xdr:rowOff>
    </xdr:to>
    <xdr:pic>
      <xdr:nvPicPr>
        <xdr:cNvPr id="23" name="Grafik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66154" y="12780065"/>
          <a:ext cx="3886614" cy="1495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960783</xdr:colOff>
      <xdr:row>42</xdr:row>
      <xdr:rowOff>124239</xdr:rowOff>
    </xdr:from>
    <xdr:to>
      <xdr:col>5</xdr:col>
      <xdr:colOff>463827</xdr:colOff>
      <xdr:row>44</xdr:row>
      <xdr:rowOff>49696</xdr:rowOff>
    </xdr:to>
    <xdr:sp macro="" textlink="">
      <xdr:nvSpPr>
        <xdr:cNvPr id="4" name="Pfeil nach rechts 3">
          <a:extLst>
            <a:ext uri="{FF2B5EF4-FFF2-40B4-BE49-F238E27FC236}">
              <a16:creationId xmlns:a16="http://schemas.microsoft.com/office/drawing/2014/main" id="{00000000-0008-0000-0000-000004000000}"/>
            </a:ext>
          </a:extLst>
        </xdr:cNvPr>
        <xdr:cNvSpPr/>
      </xdr:nvSpPr>
      <xdr:spPr>
        <a:xfrm>
          <a:off x="3536674" y="5648739"/>
          <a:ext cx="480392" cy="306457"/>
        </a:xfrm>
        <a:prstGeom prst="rightArrow">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xdr:col>
      <xdr:colOff>666750</xdr:colOff>
      <xdr:row>48</xdr:row>
      <xdr:rowOff>45561</xdr:rowOff>
    </xdr:from>
    <xdr:to>
      <xdr:col>4</xdr:col>
      <xdr:colOff>973207</xdr:colOff>
      <xdr:row>50</xdr:row>
      <xdr:rowOff>144953</xdr:rowOff>
    </xdr:to>
    <xdr:sp macro="" textlink="">
      <xdr:nvSpPr>
        <xdr:cNvPr id="24" name="Pfeil nach rechts 23">
          <a:extLst>
            <a:ext uri="{FF2B5EF4-FFF2-40B4-BE49-F238E27FC236}">
              <a16:creationId xmlns:a16="http://schemas.microsoft.com/office/drawing/2014/main" id="{00000000-0008-0000-0000-000018000000}"/>
            </a:ext>
          </a:extLst>
        </xdr:cNvPr>
        <xdr:cNvSpPr/>
      </xdr:nvSpPr>
      <xdr:spPr>
        <a:xfrm rot="5400000">
          <a:off x="3155674" y="6800028"/>
          <a:ext cx="480392" cy="306457"/>
        </a:xfrm>
        <a:prstGeom prst="rightArrow">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5</xdr:col>
      <xdr:colOff>795131</xdr:colOff>
      <xdr:row>116</xdr:row>
      <xdr:rowOff>57979</xdr:rowOff>
    </xdr:from>
    <xdr:ext cx="399470" cy="438978"/>
    <xdr:pic>
      <xdr:nvPicPr>
        <xdr:cNvPr id="26" name="Grafik 25">
          <a:extLst>
            <a:ext uri="{FF2B5EF4-FFF2-40B4-BE49-F238E27FC236}">
              <a16:creationId xmlns:a16="http://schemas.microsoft.com/office/drawing/2014/main" id="{00000000-0008-0000-0000-00001A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2675"/>
        <a:stretch/>
      </xdr:blipFill>
      <xdr:spPr bwMode="auto">
        <a:xfrm>
          <a:off x="4348370" y="19488979"/>
          <a:ext cx="399470" cy="4389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960783</xdr:colOff>
      <xdr:row>81</xdr:row>
      <xdr:rowOff>124239</xdr:rowOff>
    </xdr:from>
    <xdr:to>
      <xdr:col>5</xdr:col>
      <xdr:colOff>463827</xdr:colOff>
      <xdr:row>83</xdr:row>
      <xdr:rowOff>49696</xdr:rowOff>
    </xdr:to>
    <xdr:sp macro="" textlink="">
      <xdr:nvSpPr>
        <xdr:cNvPr id="28" name="Pfeil nach rechts 27">
          <a:extLst>
            <a:ext uri="{FF2B5EF4-FFF2-40B4-BE49-F238E27FC236}">
              <a16:creationId xmlns:a16="http://schemas.microsoft.com/office/drawing/2014/main" id="{00000000-0008-0000-0000-00001C000000}"/>
            </a:ext>
          </a:extLst>
        </xdr:cNvPr>
        <xdr:cNvSpPr/>
      </xdr:nvSpPr>
      <xdr:spPr>
        <a:xfrm>
          <a:off x="3536674" y="5648739"/>
          <a:ext cx="480392" cy="306457"/>
        </a:xfrm>
        <a:prstGeom prst="rightArrow">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xdr:col>
      <xdr:colOff>666752</xdr:colOff>
      <xdr:row>88</xdr:row>
      <xdr:rowOff>53843</xdr:rowOff>
    </xdr:from>
    <xdr:to>
      <xdr:col>4</xdr:col>
      <xdr:colOff>973209</xdr:colOff>
      <xdr:row>90</xdr:row>
      <xdr:rowOff>153235</xdr:rowOff>
    </xdr:to>
    <xdr:sp macro="" textlink="">
      <xdr:nvSpPr>
        <xdr:cNvPr id="29" name="Pfeil nach rechts 28">
          <a:extLst>
            <a:ext uri="{FF2B5EF4-FFF2-40B4-BE49-F238E27FC236}">
              <a16:creationId xmlns:a16="http://schemas.microsoft.com/office/drawing/2014/main" id="{00000000-0008-0000-0000-00001D000000}"/>
            </a:ext>
          </a:extLst>
        </xdr:cNvPr>
        <xdr:cNvSpPr/>
      </xdr:nvSpPr>
      <xdr:spPr>
        <a:xfrm rot="5400000">
          <a:off x="3155676" y="14237810"/>
          <a:ext cx="480392" cy="306457"/>
        </a:xfrm>
        <a:prstGeom prst="rightArrow">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22859</xdr:colOff>
      <xdr:row>1</xdr:row>
      <xdr:rowOff>55245</xdr:rowOff>
    </xdr:from>
    <xdr:to>
      <xdr:col>2</xdr:col>
      <xdr:colOff>1371599</xdr:colOff>
      <xdr:row>3</xdr:row>
      <xdr:rowOff>207693</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4" y="123825"/>
          <a:ext cx="1343025" cy="758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828675</xdr:colOff>
      <xdr:row>10</xdr:row>
      <xdr:rowOff>0</xdr:rowOff>
    </xdr:from>
    <xdr:to>
      <xdr:col>18</xdr:col>
      <xdr:colOff>581025</xdr:colOff>
      <xdr:row>10</xdr:row>
      <xdr:rowOff>0</xdr:rowOff>
    </xdr:to>
    <xdr:sp macro="" textlink="">
      <xdr:nvSpPr>
        <xdr:cNvPr id="2" name="Line 1">
          <a:extLst>
            <a:ext uri="{FF2B5EF4-FFF2-40B4-BE49-F238E27FC236}">
              <a16:creationId xmlns:a16="http://schemas.microsoft.com/office/drawing/2014/main" id="{00000000-0008-0000-0D00-000002000000}"/>
            </a:ext>
          </a:extLst>
        </xdr:cNvPr>
        <xdr:cNvSpPr>
          <a:spLocks noChangeShapeType="1"/>
        </xdr:cNvSpPr>
      </xdr:nvSpPr>
      <xdr:spPr bwMode="auto">
        <a:xfrm>
          <a:off x="13296900" y="2857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828675</xdr:colOff>
      <xdr:row>36</xdr:row>
      <xdr:rowOff>0</xdr:rowOff>
    </xdr:from>
    <xdr:to>
      <xdr:col>18</xdr:col>
      <xdr:colOff>581025</xdr:colOff>
      <xdr:row>36</xdr:row>
      <xdr:rowOff>0</xdr:rowOff>
    </xdr:to>
    <xdr:sp macro="" textlink="">
      <xdr:nvSpPr>
        <xdr:cNvPr id="3" name="Line 1">
          <a:extLst>
            <a:ext uri="{FF2B5EF4-FFF2-40B4-BE49-F238E27FC236}">
              <a16:creationId xmlns:a16="http://schemas.microsoft.com/office/drawing/2014/main" id="{00000000-0008-0000-0D00-000003000000}"/>
            </a:ext>
          </a:extLst>
        </xdr:cNvPr>
        <xdr:cNvSpPr>
          <a:spLocks noChangeShapeType="1"/>
        </xdr:cNvSpPr>
      </xdr:nvSpPr>
      <xdr:spPr bwMode="auto">
        <a:xfrm>
          <a:off x="13296900" y="92487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828675</xdr:colOff>
      <xdr:row>62</xdr:row>
      <xdr:rowOff>0</xdr:rowOff>
    </xdr:from>
    <xdr:to>
      <xdr:col>18</xdr:col>
      <xdr:colOff>581025</xdr:colOff>
      <xdr:row>62</xdr:row>
      <xdr:rowOff>0</xdr:rowOff>
    </xdr:to>
    <xdr:sp macro="" textlink="">
      <xdr:nvSpPr>
        <xdr:cNvPr id="4" name="Line 1">
          <a:extLst>
            <a:ext uri="{FF2B5EF4-FFF2-40B4-BE49-F238E27FC236}">
              <a16:creationId xmlns:a16="http://schemas.microsoft.com/office/drawing/2014/main" id="{00000000-0008-0000-0D00-000004000000}"/>
            </a:ext>
          </a:extLst>
        </xdr:cNvPr>
        <xdr:cNvSpPr>
          <a:spLocks noChangeShapeType="1"/>
        </xdr:cNvSpPr>
      </xdr:nvSpPr>
      <xdr:spPr bwMode="auto">
        <a:xfrm>
          <a:off x="13296900" y="15640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828675</xdr:colOff>
      <xdr:row>10</xdr:row>
      <xdr:rowOff>0</xdr:rowOff>
    </xdr:from>
    <xdr:to>
      <xdr:col>18</xdr:col>
      <xdr:colOff>581025</xdr:colOff>
      <xdr:row>10</xdr:row>
      <xdr:rowOff>0</xdr:rowOff>
    </xdr:to>
    <xdr:sp macro="" textlink="">
      <xdr:nvSpPr>
        <xdr:cNvPr id="5" name="Line 1">
          <a:extLst>
            <a:ext uri="{FF2B5EF4-FFF2-40B4-BE49-F238E27FC236}">
              <a16:creationId xmlns:a16="http://schemas.microsoft.com/office/drawing/2014/main" id="{00000000-0008-0000-0D00-000005000000}"/>
            </a:ext>
          </a:extLst>
        </xdr:cNvPr>
        <xdr:cNvSpPr>
          <a:spLocks noChangeShapeType="1"/>
        </xdr:cNvSpPr>
      </xdr:nvSpPr>
      <xdr:spPr bwMode="auto">
        <a:xfrm>
          <a:off x="13296900" y="28575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828675</xdr:colOff>
      <xdr:row>36</xdr:row>
      <xdr:rowOff>0</xdr:rowOff>
    </xdr:from>
    <xdr:to>
      <xdr:col>18</xdr:col>
      <xdr:colOff>581025</xdr:colOff>
      <xdr:row>36</xdr:row>
      <xdr:rowOff>0</xdr:rowOff>
    </xdr:to>
    <xdr:sp macro="" textlink="">
      <xdr:nvSpPr>
        <xdr:cNvPr id="6" name="Line 1">
          <a:extLst>
            <a:ext uri="{FF2B5EF4-FFF2-40B4-BE49-F238E27FC236}">
              <a16:creationId xmlns:a16="http://schemas.microsoft.com/office/drawing/2014/main" id="{00000000-0008-0000-0D00-000006000000}"/>
            </a:ext>
          </a:extLst>
        </xdr:cNvPr>
        <xdr:cNvSpPr>
          <a:spLocks noChangeShapeType="1"/>
        </xdr:cNvSpPr>
      </xdr:nvSpPr>
      <xdr:spPr bwMode="auto">
        <a:xfrm>
          <a:off x="13296900" y="92487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828675</xdr:colOff>
      <xdr:row>62</xdr:row>
      <xdr:rowOff>0</xdr:rowOff>
    </xdr:from>
    <xdr:to>
      <xdr:col>18</xdr:col>
      <xdr:colOff>581025</xdr:colOff>
      <xdr:row>62</xdr:row>
      <xdr:rowOff>0</xdr:rowOff>
    </xdr:to>
    <xdr:sp macro="" textlink="">
      <xdr:nvSpPr>
        <xdr:cNvPr id="7" name="Line 1">
          <a:extLst>
            <a:ext uri="{FF2B5EF4-FFF2-40B4-BE49-F238E27FC236}">
              <a16:creationId xmlns:a16="http://schemas.microsoft.com/office/drawing/2014/main" id="{00000000-0008-0000-0D00-000007000000}"/>
            </a:ext>
          </a:extLst>
        </xdr:cNvPr>
        <xdr:cNvSpPr>
          <a:spLocks noChangeShapeType="1"/>
        </xdr:cNvSpPr>
      </xdr:nvSpPr>
      <xdr:spPr bwMode="auto">
        <a:xfrm>
          <a:off x="13296900" y="15640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oneCellAnchor>
    <xdr:from>
      <xdr:col>21</xdr:col>
      <xdr:colOff>304799</xdr:colOff>
      <xdr:row>9</xdr:row>
      <xdr:rowOff>0</xdr:rowOff>
    </xdr:from>
    <xdr:ext cx="0" cy="167587"/>
    <xdr:pic>
      <xdr:nvPicPr>
        <xdr:cNvPr id="2" name="Grafik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68499" y="866775"/>
          <a:ext cx="0" cy="167587"/>
        </a:xfrm>
        <a:prstGeom prst="rect">
          <a:avLst/>
        </a:prstGeom>
      </xdr:spPr>
    </xdr:pic>
    <xdr:clientData/>
  </xdr:oneCellAnchor>
  <xdr:oneCellAnchor>
    <xdr:from>
      <xdr:col>21</xdr:col>
      <xdr:colOff>304799</xdr:colOff>
      <xdr:row>11</xdr:row>
      <xdr:rowOff>0</xdr:rowOff>
    </xdr:from>
    <xdr:ext cx="0" cy="167587"/>
    <xdr:pic>
      <xdr:nvPicPr>
        <xdr:cNvPr id="3" name="Grafik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68499" y="1228725"/>
          <a:ext cx="0" cy="167587"/>
        </a:xfrm>
        <a:prstGeom prst="rect">
          <a:avLst/>
        </a:prstGeom>
      </xdr:spPr>
    </xdr:pic>
    <xdr:clientData/>
  </xdr:oneCellAnchor>
  <xdr:oneCellAnchor>
    <xdr:from>
      <xdr:col>21</xdr:col>
      <xdr:colOff>304799</xdr:colOff>
      <xdr:row>11</xdr:row>
      <xdr:rowOff>0</xdr:rowOff>
    </xdr:from>
    <xdr:ext cx="0" cy="167587"/>
    <xdr:pic>
      <xdr:nvPicPr>
        <xdr:cNvPr id="4" name="Grafik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68499" y="1228725"/>
          <a:ext cx="0" cy="167587"/>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Yıldırım Başar ÜNAL" id="{3BF88E0B-97DC-4722-B70B-9EC7F8C48FCC}" userId="48f45184d7e5c384" providerId="Windows Live"/>
</personList>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5" dT="2020-04-30T20:27:03.26" personId="{3BF88E0B-97DC-4722-B70B-9EC7F8C48FCC}" id="{734F7EC1-C5D0-4F55-B513-CA2F1D1B6EA4}">
    <text>counting service fee total year</text>
  </threadedComment>
  <threadedComment ref="M6" dT="2020-04-30T20:27:03.26" personId="{3BF88E0B-97DC-4722-B70B-9EC7F8C48FCC}" id="{8E9D3221-29E8-470F-800A-3AA61B9B4E30}">
    <text>counting service fee total year</text>
  </threadedComment>
  <threadedComment ref="M7" dT="2020-04-30T20:27:03.26" personId="{3BF88E0B-97DC-4722-B70B-9EC7F8C48FCC}" id="{E878B30A-EB57-4C22-822C-EE737D952BDF}">
    <text>counting service fee total year</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3" Type="http://schemas.openxmlformats.org/officeDocument/2006/relationships/printerSettings" Target="../printerSettings/printerSettings3.bin"/><Relationship Id="rId2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 Type="http://schemas.openxmlformats.org/officeDocument/2006/relationships/hyperlink" Target="file:///C:\Users\AppData\Local\Microsoft\Windows\AppData\Local\Microsoft\Windows\INetCache\MPuchegger\AppData\Local\Microsoft\Windows\Temporary%20Internet%20Files\Content.Outlook\RAI87KUM\0"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2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4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6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9"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4"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5"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6"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7" Type="http://schemas.openxmlformats.org/officeDocument/2006/relationships/hyperlink" Target="file:///C:\Users\AppData\Local\Microsoft\Windows\AppData\Local\Microsoft\Windows\INetCache\MPuchegger\AppData\Local\Microsoft\Windows\Temporary%20Internet%20Files\Content.Outlook\RAI87KUM\0" TargetMode="External"/><Relationship Id="rId100" Type="http://schemas.openxmlformats.org/officeDocument/2006/relationships/hyperlink" Target="file:///C:\Users\AppData\Local\Microsoft\Windows\AppData\Local\Microsoft\Windows\INetCache\MPuchegger\AppData\Local\Microsoft\Windows\Temporary%20Internet%20Files\Content.Outlook\RAI87KUM\0" TargetMode="External"/><Relationship Id="rId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51" Type="http://schemas.openxmlformats.org/officeDocument/2006/relationships/hyperlink" Target="file:///C:\Users\AppData\Local\Microsoft\Windows\AppData\Local\Microsoft\Windows\INetCache\MPuchegger\AppData\Local\Microsoft\Windows\Temporary%20Internet%20Files\Content.Outlook\RAI87KUM\0" TargetMode="External"/><Relationship Id="rId72"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3" Type="http://schemas.openxmlformats.org/officeDocument/2006/relationships/hyperlink" Target="file:///C:\Users\AppData\Local\Microsoft\Windows\AppData\Local\Microsoft\Windows\INetCache\MPuchegger\AppData\Local\Microsoft\Windows\Temporary%20Internet%20Files\Content.Outlook\RAI87KUM\0" TargetMode="External"/><Relationship Id="rId98" Type="http://schemas.openxmlformats.org/officeDocument/2006/relationships/hyperlink" Target="file:///C:\Users\AppData\Local\Microsoft\Windows\AppData\Local\Microsoft\Windows\INetCache\MPuchegger\AppData\Local\Microsoft\Windows\Temporary%20Internet%20Files\Content.Outlook\RAI87KUM\0" TargetMode="External"/><Relationship Id="rId3" Type="http://schemas.openxmlformats.org/officeDocument/2006/relationships/hyperlink" Target="file:///C:\Users\AppData\Local\Microsoft\Windows\AppData\Local\Microsoft\Windows\INetCache\MPuchegger\AppData\Local\Microsoft\Windows\Temporary%20Internet%20Files\Content.Outlook\RAI87KUM\0"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M11005"/>
  <sheetViews>
    <sheetView showGridLines="0" zoomScale="85" zoomScaleNormal="85" workbookViewId="0">
      <selection activeCell="E18" sqref="E18"/>
    </sheetView>
  </sheetViews>
  <sheetFormatPr defaultColWidth="11.5703125" defaultRowHeight="15" zeroHeight="1"/>
  <cols>
    <col min="1" max="1" width="4.42578125" style="41" customWidth="1"/>
    <col min="2" max="2" width="4.85546875" style="57" customWidth="1"/>
    <col min="3" max="6" width="14.7109375" style="57" customWidth="1"/>
    <col min="7" max="7" width="14.7109375" style="41" customWidth="1"/>
    <col min="8" max="8" width="14" style="41" customWidth="1"/>
    <col min="9" max="9" width="14.7109375" style="41" customWidth="1"/>
    <col min="10" max="10" width="20" style="41" customWidth="1"/>
    <col min="11" max="11" width="14.140625" style="41" customWidth="1"/>
    <col min="12" max="13" width="14.85546875" customWidth="1"/>
  </cols>
  <sheetData>
    <row r="1" spans="1:10" s="40" customFormat="1" ht="75" customHeight="1">
      <c r="A1" s="36"/>
      <c r="B1" s="37"/>
      <c r="C1" s="37"/>
      <c r="D1" s="38"/>
      <c r="E1" s="38"/>
      <c r="F1" s="38"/>
      <c r="G1" s="39"/>
      <c r="H1" s="39"/>
      <c r="I1" s="39"/>
      <c r="J1" s="36"/>
    </row>
    <row r="2" spans="1:10" s="47" customFormat="1" ht="27" customHeight="1">
      <c r="A2" s="41"/>
      <c r="B2" s="42" t="s">
        <v>330</v>
      </c>
      <c r="C2" s="43"/>
      <c r="D2" s="44"/>
      <c r="E2" s="45"/>
      <c r="F2" s="45"/>
      <c r="G2" s="45"/>
      <c r="H2" s="45"/>
      <c r="I2" s="45"/>
      <c r="J2" s="46"/>
    </row>
    <row r="3" spans="1:10" s="40" customFormat="1" ht="8.25" customHeight="1">
      <c r="A3" s="36"/>
      <c r="B3" s="1558"/>
      <c r="C3" s="1558"/>
      <c r="D3" s="1559"/>
      <c r="E3" s="48"/>
      <c r="F3" s="48"/>
      <c r="G3" s="48"/>
      <c r="H3" s="48"/>
      <c r="I3" s="48"/>
      <c r="J3" s="36"/>
    </row>
    <row r="4" spans="1:10" s="47" customFormat="1" ht="18.75" customHeight="1">
      <c r="A4" s="41"/>
      <c r="B4" s="49" t="str">
        <f>IF(C6="","1. Please select the company!","Selected company:")</f>
        <v>Selected company:</v>
      </c>
      <c r="C4" s="50"/>
      <c r="D4" s="50"/>
      <c r="E4" s="50"/>
      <c r="F4" s="51"/>
      <c r="G4" s="52" t="s">
        <v>331</v>
      </c>
      <c r="H4" s="41"/>
      <c r="I4" s="41"/>
      <c r="J4" s="53"/>
    </row>
    <row r="5" spans="1:10" s="40" customFormat="1" ht="7.5" customHeight="1" thickBot="1">
      <c r="A5" s="36"/>
      <c r="B5" s="521"/>
      <c r="C5" s="521"/>
      <c r="D5" s="522"/>
      <c r="E5" s="36"/>
      <c r="F5" s="48"/>
      <c r="G5" s="36"/>
      <c r="H5" s="36"/>
      <c r="I5" s="36"/>
      <c r="J5" s="54"/>
    </row>
    <row r="6" spans="1:10" s="47" customFormat="1" ht="18.75" customHeight="1" thickBot="1">
      <c r="A6" s="41"/>
      <c r="B6" s="55"/>
      <c r="C6" s="1555" t="s">
        <v>1811</v>
      </c>
      <c r="D6" s="1556"/>
      <c r="E6" s="56" t="str">
        <f>VLOOKUP(C6,Depot!$R$2:$S$30,2,0)</f>
        <v>HRTurkey</v>
      </c>
      <c r="F6" s="57"/>
      <c r="G6" s="58"/>
      <c r="H6" s="59" t="s">
        <v>332</v>
      </c>
      <c r="I6" s="41"/>
      <c r="J6" s="41"/>
    </row>
    <row r="7" spans="1:10" s="64" customFormat="1" ht="7.5" customHeight="1">
      <c r="A7" s="60"/>
      <c r="B7" s="61"/>
      <c r="C7" s="61"/>
      <c r="D7" s="61"/>
      <c r="E7" s="60"/>
      <c r="F7" s="60"/>
      <c r="G7" s="62"/>
      <c r="H7" s="63"/>
      <c r="I7" s="60"/>
      <c r="J7" s="60"/>
    </row>
    <row r="8" spans="1:10" s="67" customFormat="1" ht="18.75" customHeight="1">
      <c r="A8" s="53"/>
      <c r="B8" s="65" t="str">
        <f>IF(C10="","2. Please select the location!","Selected location:")</f>
        <v>Selected location:</v>
      </c>
      <c r="C8" s="65"/>
      <c r="D8" s="72"/>
      <c r="E8" s="53"/>
      <c r="F8" s="53"/>
      <c r="G8" s="66"/>
      <c r="H8" s="59" t="s">
        <v>333</v>
      </c>
      <c r="I8" s="53"/>
      <c r="J8" s="53"/>
    </row>
    <row r="9" spans="1:10" s="69" customFormat="1" ht="7.5" customHeight="1" thickBot="1">
      <c r="A9" s="68"/>
      <c r="B9" s="68"/>
      <c r="C9" s="68"/>
      <c r="D9" s="68"/>
      <c r="E9" s="68"/>
      <c r="F9" s="68"/>
      <c r="G9" s="62"/>
      <c r="H9" s="63"/>
      <c r="I9" s="68"/>
      <c r="J9" s="68"/>
    </row>
    <row r="10" spans="1:10" s="67" customFormat="1" ht="18.75" customHeight="1" thickBot="1">
      <c r="A10" s="53"/>
      <c r="B10" s="53"/>
      <c r="C10" s="1555" t="s">
        <v>1714</v>
      </c>
      <c r="D10" s="1556"/>
      <c r="E10" s="53"/>
      <c r="F10" s="53"/>
      <c r="G10" s="70"/>
      <c r="H10" s="59" t="s">
        <v>334</v>
      </c>
      <c r="I10" s="53"/>
      <c r="J10" s="53"/>
    </row>
    <row r="11" spans="1:10" s="69" customFormat="1" ht="7.5" customHeight="1">
      <c r="A11" s="68"/>
      <c r="B11" s="68"/>
      <c r="C11" s="68"/>
      <c r="D11" s="68"/>
      <c r="E11" s="68"/>
      <c r="F11" s="68"/>
      <c r="G11" s="71"/>
      <c r="H11" s="63"/>
      <c r="I11" s="68"/>
      <c r="J11" s="68"/>
    </row>
    <row r="12" spans="1:10" s="67" customFormat="1" ht="18.75" customHeight="1">
      <c r="A12" s="53"/>
      <c r="B12" s="65" t="str">
        <f>IF(C14="","2. Please select the actual year!","Selected year:")</f>
        <v>Selected year:</v>
      </c>
      <c r="C12" s="65"/>
      <c r="D12" s="72"/>
      <c r="E12" s="53"/>
      <c r="F12" s="53"/>
      <c r="G12" s="73"/>
      <c r="H12" s="59" t="s">
        <v>335</v>
      </c>
      <c r="I12" s="53"/>
      <c r="J12" s="53"/>
    </row>
    <row r="13" spans="1:10" s="69" customFormat="1" ht="7.5" customHeight="1" thickBot="1">
      <c r="A13" s="68"/>
      <c r="B13" s="68"/>
      <c r="C13" s="68"/>
      <c r="D13" s="68"/>
      <c r="E13" s="68"/>
      <c r="F13" s="68"/>
      <c r="G13" s="71"/>
      <c r="H13" s="63"/>
      <c r="I13" s="68"/>
      <c r="J13" s="68"/>
    </row>
    <row r="14" spans="1:10" s="47" customFormat="1" ht="18.75" customHeight="1" thickBot="1">
      <c r="A14" s="41"/>
      <c r="B14" s="41"/>
      <c r="C14" s="74">
        <v>2021</v>
      </c>
      <c r="D14" s="57"/>
      <c r="E14" s="57"/>
      <c r="F14" s="57"/>
      <c r="G14" s="75"/>
      <c r="H14" s="76" t="s">
        <v>336</v>
      </c>
      <c r="I14" s="41"/>
      <c r="J14" s="41"/>
    </row>
    <row r="15" spans="1:10" s="47" customFormat="1" ht="7.5" customHeight="1">
      <c r="A15" s="41"/>
      <c r="B15" s="41"/>
      <c r="C15" s="41"/>
      <c r="D15" s="57"/>
      <c r="E15" s="57"/>
      <c r="F15" s="57"/>
      <c r="G15" s="41"/>
      <c r="H15" s="41"/>
      <c r="I15" s="41"/>
      <c r="J15" s="41"/>
    </row>
    <row r="16" spans="1:10" s="47" customFormat="1" ht="17.25" customHeight="1">
      <c r="A16" s="41"/>
      <c r="B16" s="65" t="str">
        <f>IF(OR(C18="",E18=""),"4. Please select the local currency and define the exchange rate!","Selected local currency and exchange rate:")</f>
        <v>Selected local currency and exchange rate:</v>
      </c>
      <c r="C16" s="77"/>
      <c r="D16" s="78"/>
      <c r="E16" s="78"/>
      <c r="F16" s="78"/>
      <c r="G16" s="78"/>
      <c r="H16" s="78"/>
      <c r="I16" s="78"/>
      <c r="J16" s="78"/>
    </row>
    <row r="17" spans="1:13" s="47" customFormat="1" ht="7.5" customHeight="1" thickBot="1">
      <c r="A17" s="41"/>
      <c r="B17" s="41"/>
      <c r="C17" s="41"/>
      <c r="D17" s="57"/>
      <c r="E17" s="57"/>
      <c r="F17" s="57"/>
      <c r="G17" s="41"/>
      <c r="H17" s="41"/>
      <c r="I17" s="41"/>
      <c r="J17" s="41"/>
    </row>
    <row r="18" spans="1:13" s="47" customFormat="1" ht="17.25" customHeight="1" thickBot="1">
      <c r="A18" s="41"/>
      <c r="B18" s="41"/>
      <c r="C18" s="74" t="s">
        <v>1295</v>
      </c>
      <c r="D18" s="79" t="s">
        <v>338</v>
      </c>
      <c r="E18" s="80">
        <v>7.5</v>
      </c>
      <c r="F18" s="81" t="str">
        <f>IF(C18="","","(Proposal from Budget 2019 FX rates: "&amp;ROUND(VLOOKUP(START!C18,FXRates2019!$C$10:$D$50,2,0),5)&amp;")")</f>
        <v>(Proposal from Budget 2019 FX rates: 9,67)</v>
      </c>
      <c r="G18" s="82"/>
      <c r="H18" s="78"/>
      <c r="I18" s="78"/>
      <c r="J18" s="78"/>
    </row>
    <row r="19" spans="1:13" s="69" customFormat="1" ht="7.5" customHeight="1">
      <c r="A19" s="68"/>
      <c r="B19" s="68"/>
      <c r="C19" s="68"/>
      <c r="D19" s="68"/>
      <c r="E19" s="68"/>
      <c r="F19" s="68"/>
      <c r="G19" s="689"/>
      <c r="H19" s="63"/>
      <c r="I19" s="68"/>
      <c r="J19" s="68"/>
    </row>
    <row r="20" spans="1:13" s="47" customFormat="1" ht="17.25" hidden="1" customHeight="1">
      <c r="A20" s="41"/>
      <c r="B20" s="65"/>
      <c r="C20" s="77"/>
      <c r="D20" s="78"/>
      <c r="E20" s="78"/>
      <c r="F20" s="78"/>
      <c r="G20" s="78"/>
      <c r="H20" s="78"/>
      <c r="I20" s="78"/>
      <c r="J20" s="78"/>
    </row>
    <row r="21" spans="1:13" s="47" customFormat="1" ht="17.25" hidden="1" customHeight="1">
      <c r="A21" s="41"/>
      <c r="B21" s="691"/>
      <c r="C21" s="692" t="s">
        <v>1587</v>
      </c>
      <c r="D21" s="693"/>
      <c r="E21" s="693"/>
      <c r="F21" s="693"/>
      <c r="G21" s="693"/>
      <c r="H21" s="693"/>
      <c r="I21" s="693"/>
      <c r="J21" s="693"/>
    </row>
    <row r="22" spans="1:13" s="47" customFormat="1" ht="17.25" hidden="1" customHeight="1">
      <c r="A22" s="41"/>
      <c r="B22" s="691"/>
      <c r="C22" s="692" t="s">
        <v>1646</v>
      </c>
      <c r="D22" s="693"/>
      <c r="E22" s="1557" t="s">
        <v>1590</v>
      </c>
      <c r="F22" s="692" t="s">
        <v>1646</v>
      </c>
      <c r="G22" s="693"/>
      <c r="H22" s="1557" t="s">
        <v>1591</v>
      </c>
      <c r="I22" s="692" t="s">
        <v>1593</v>
      </c>
      <c r="J22" s="693"/>
      <c r="K22" s="1557" t="s">
        <v>1592</v>
      </c>
      <c r="L22" s="692" t="s">
        <v>1594</v>
      </c>
    </row>
    <row r="23" spans="1:13" s="47" customFormat="1" ht="17.25" hidden="1" customHeight="1" thickBot="1">
      <c r="A23" s="41"/>
      <c r="B23" s="691"/>
      <c r="C23" s="694" t="s">
        <v>1588</v>
      </c>
      <c r="D23" s="693"/>
      <c r="E23" s="1557"/>
      <c r="F23" s="694" t="s">
        <v>1589</v>
      </c>
      <c r="G23" s="693"/>
      <c r="H23" s="1557"/>
      <c r="I23" s="694"/>
      <c r="J23" s="693"/>
      <c r="K23" s="1557"/>
      <c r="L23" s="694"/>
      <c r="M23" s="693"/>
    </row>
    <row r="24" spans="1:13" s="67" customFormat="1" ht="18.75" hidden="1" customHeight="1" thickBot="1">
      <c r="A24" s="53"/>
      <c r="B24" s="53"/>
      <c r="C24" s="1555" t="s">
        <v>2</v>
      </c>
      <c r="D24" s="1556"/>
      <c r="E24" s="53"/>
      <c r="F24" s="1555" t="s">
        <v>2</v>
      </c>
      <c r="G24" s="1556"/>
      <c r="H24" s="59"/>
      <c r="I24" s="1555"/>
      <c r="J24" s="1556"/>
      <c r="K24" s="59"/>
      <c r="L24" s="1555" t="s">
        <v>2</v>
      </c>
      <c r="M24" s="1556"/>
    </row>
    <row r="25" spans="1:13" s="67" customFormat="1" ht="18.75" hidden="1" customHeight="1" thickBot="1">
      <c r="A25" s="53"/>
      <c r="B25" s="53"/>
      <c r="C25" s="1555"/>
      <c r="D25" s="1556"/>
      <c r="E25" s="53"/>
      <c r="F25" s="1555" t="s">
        <v>3</v>
      </c>
      <c r="G25" s="1556"/>
      <c r="H25" s="59"/>
      <c r="I25" s="1555"/>
      <c r="J25" s="1556"/>
      <c r="K25" s="59"/>
      <c r="L25" s="1555" t="s">
        <v>3</v>
      </c>
      <c r="M25" s="1556"/>
    </row>
    <row r="26" spans="1:13" s="67" customFormat="1" ht="18.75" hidden="1" customHeight="1" thickBot="1">
      <c r="A26" s="53"/>
      <c r="B26" s="53"/>
      <c r="C26" s="1555"/>
      <c r="D26" s="1556"/>
      <c r="E26" s="53"/>
      <c r="F26" s="1555" t="s">
        <v>4</v>
      </c>
      <c r="G26" s="1556"/>
      <c r="H26" s="59"/>
      <c r="I26" s="1555"/>
      <c r="J26" s="1556"/>
      <c r="K26" s="59"/>
      <c r="L26" s="1555" t="s">
        <v>4</v>
      </c>
      <c r="M26" s="1556"/>
    </row>
    <row r="27" spans="1:13" s="67" customFormat="1" ht="18.75" hidden="1" customHeight="1" thickBot="1">
      <c r="A27" s="53"/>
      <c r="B27" s="53"/>
      <c r="C27" s="1555"/>
      <c r="D27" s="1556"/>
      <c r="E27" s="53"/>
      <c r="F27" s="1555"/>
      <c r="G27" s="1556"/>
      <c r="H27" s="59"/>
      <c r="I27" s="1555" t="s">
        <v>1643</v>
      </c>
      <c r="J27" s="1556"/>
      <c r="K27" s="59"/>
      <c r="L27" s="1555" t="s">
        <v>1643</v>
      </c>
      <c r="M27" s="1556"/>
    </row>
    <row r="28" spans="1:13" s="67" customFormat="1" ht="18.75" hidden="1" customHeight="1" thickBot="1">
      <c r="A28" s="53"/>
      <c r="B28" s="53"/>
      <c r="C28" s="1555"/>
      <c r="D28" s="1556"/>
      <c r="E28" s="53"/>
      <c r="F28" s="1555"/>
      <c r="G28" s="1556"/>
      <c r="H28" s="59"/>
      <c r="I28" s="1555"/>
      <c r="J28" s="1556"/>
      <c r="K28" s="59"/>
      <c r="L28" s="1555"/>
      <c r="M28" s="1556"/>
    </row>
    <row r="29" spans="1:13" s="67" customFormat="1" ht="18.75" hidden="1" customHeight="1" thickBot="1">
      <c r="A29" s="53"/>
      <c r="B29" s="53"/>
      <c r="C29" s="1555"/>
      <c r="D29" s="1556"/>
      <c r="E29" s="53"/>
      <c r="F29" s="1555"/>
      <c r="G29" s="1556"/>
      <c r="H29" s="59"/>
      <c r="I29" s="1555"/>
      <c r="J29" s="1556"/>
      <c r="K29" s="59"/>
      <c r="L29" s="1555"/>
      <c r="M29" s="1556"/>
    </row>
    <row r="30" spans="1:13" s="67" customFormat="1" ht="18.75" hidden="1" customHeight="1" thickBot="1">
      <c r="A30" s="53"/>
      <c r="B30" s="53"/>
      <c r="C30" s="1555"/>
      <c r="D30" s="1556"/>
      <c r="E30" s="53"/>
      <c r="F30" s="1555"/>
      <c r="G30" s="1556"/>
      <c r="H30" s="59"/>
      <c r="I30" s="1555"/>
      <c r="J30" s="1556"/>
      <c r="K30" s="59"/>
      <c r="L30" s="1555"/>
      <c r="M30" s="1556"/>
    </row>
    <row r="31" spans="1:13" s="67" customFormat="1" ht="18.75" hidden="1" customHeight="1" thickBot="1">
      <c r="A31" s="53"/>
      <c r="B31" s="53"/>
      <c r="C31" s="1555"/>
      <c r="D31" s="1556"/>
      <c r="E31" s="53"/>
      <c r="F31" s="1555"/>
      <c r="G31" s="1556"/>
      <c r="H31" s="59"/>
      <c r="I31" s="1555"/>
      <c r="J31" s="1556"/>
      <c r="K31" s="59"/>
      <c r="L31" s="1555"/>
      <c r="M31" s="1556"/>
    </row>
    <row r="32" spans="1:13" s="67" customFormat="1" ht="18.75" hidden="1" customHeight="1" thickBot="1">
      <c r="A32" s="53"/>
      <c r="B32" s="53"/>
      <c r="C32" s="1555"/>
      <c r="D32" s="1556"/>
      <c r="E32" s="53"/>
      <c r="F32" s="1555"/>
      <c r="G32" s="1556"/>
      <c r="H32" s="59"/>
      <c r="I32" s="1555"/>
      <c r="J32" s="1556"/>
      <c r="K32" s="59"/>
      <c r="L32" s="1555"/>
      <c r="M32" s="1556"/>
    </row>
    <row r="33" spans="1:13" s="67" customFormat="1" ht="18.75" hidden="1" customHeight="1" thickBot="1">
      <c r="A33" s="53"/>
      <c r="B33" s="53"/>
      <c r="C33" s="1555"/>
      <c r="D33" s="1556"/>
      <c r="E33" s="53"/>
      <c r="F33" s="1555"/>
      <c r="G33" s="1556"/>
      <c r="H33" s="59"/>
      <c r="I33" s="1555"/>
      <c r="J33" s="1556"/>
      <c r="K33" s="59"/>
      <c r="L33" s="1555"/>
      <c r="M33" s="1556"/>
    </row>
    <row r="34" spans="1:13" s="67" customFormat="1" ht="18.75" hidden="1" customHeight="1" thickBot="1">
      <c r="A34" s="53"/>
      <c r="B34" s="53"/>
      <c r="C34" s="1555"/>
      <c r="D34" s="1556"/>
      <c r="E34" s="53"/>
      <c r="F34" s="1555"/>
      <c r="G34" s="1556"/>
      <c r="H34" s="59"/>
      <c r="I34" s="1555"/>
      <c r="J34" s="1556"/>
      <c r="K34" s="59"/>
      <c r="L34" s="1555"/>
      <c r="M34" s="1556"/>
    </row>
    <row r="35" spans="1:13" s="67" customFormat="1" ht="18.75" hidden="1" customHeight="1" thickBot="1">
      <c r="A35" s="53"/>
      <c r="B35" s="53"/>
      <c r="C35" s="1555"/>
      <c r="D35" s="1556"/>
      <c r="E35" s="53"/>
      <c r="F35" s="1555"/>
      <c r="G35" s="1556"/>
      <c r="H35" s="59"/>
      <c r="I35" s="1555"/>
      <c r="J35" s="1556"/>
      <c r="K35" s="59"/>
      <c r="L35" s="1555"/>
      <c r="M35" s="1556"/>
    </row>
    <row r="36" spans="1:13" s="47" customFormat="1" ht="7.5" customHeight="1">
      <c r="A36" s="41"/>
      <c r="B36" s="41"/>
      <c r="C36" s="78"/>
      <c r="D36" s="78"/>
      <c r="E36" s="78"/>
      <c r="F36" s="78"/>
      <c r="G36" s="690"/>
      <c r="H36" s="78"/>
      <c r="I36" s="78"/>
      <c r="J36" s="78"/>
    </row>
    <row r="37" spans="1:13" s="40" customFormat="1" ht="20.25" customHeight="1">
      <c r="A37" s="36"/>
      <c r="B37" s="83" t="s">
        <v>1386</v>
      </c>
      <c r="C37" s="84"/>
      <c r="D37" s="84"/>
      <c r="E37" s="84"/>
      <c r="F37" s="84"/>
      <c r="G37" s="84"/>
      <c r="H37" s="84"/>
      <c r="I37" s="84"/>
      <c r="J37" s="84"/>
    </row>
    <row r="38" spans="1:13" s="88" customFormat="1" ht="24.75" customHeight="1">
      <c r="A38" s="85"/>
      <c r="B38" s="86" t="s">
        <v>1387</v>
      </c>
      <c r="C38" s="87"/>
      <c r="D38" s="87"/>
      <c r="E38" s="87"/>
      <c r="F38" s="87"/>
      <c r="G38" s="87"/>
      <c r="H38" s="87"/>
      <c r="I38" s="87"/>
      <c r="J38" s="87"/>
    </row>
    <row r="39" spans="1:13" s="88" customFormat="1" ht="19.5" customHeight="1">
      <c r="A39" s="85"/>
      <c r="B39" s="86" t="s">
        <v>1685</v>
      </c>
      <c r="C39" s="87"/>
      <c r="D39" s="87"/>
      <c r="E39" s="87"/>
      <c r="F39" s="87"/>
      <c r="G39" s="87"/>
      <c r="H39" s="87"/>
      <c r="I39" s="87"/>
      <c r="J39" s="87"/>
    </row>
    <row r="40" spans="1:13" s="88" customFormat="1" ht="8.25" customHeight="1">
      <c r="A40" s="85"/>
      <c r="B40" s="86"/>
      <c r="C40" s="87"/>
      <c r="D40" s="87"/>
      <c r="E40" s="87"/>
      <c r="F40" s="87"/>
      <c r="G40" s="87"/>
      <c r="H40" s="87"/>
      <c r="I40" s="87"/>
      <c r="J40" s="87"/>
    </row>
    <row r="41" spans="1:13" s="47" customFormat="1" ht="25.5" customHeight="1">
      <c r="A41" s="41"/>
      <c r="B41" s="42" t="s">
        <v>339</v>
      </c>
      <c r="C41" s="43"/>
      <c r="D41" s="44"/>
      <c r="E41" s="45"/>
      <c r="F41" s="45"/>
      <c r="G41" s="89"/>
      <c r="H41" s="89"/>
      <c r="I41" s="89"/>
      <c r="J41" s="90"/>
    </row>
    <row r="42" spans="1:13" s="47" customFormat="1" ht="8.25" customHeight="1">
      <c r="A42" s="41"/>
      <c r="B42" s="41"/>
      <c r="C42" s="78"/>
      <c r="D42" s="78"/>
      <c r="E42" s="78"/>
      <c r="F42" s="78"/>
      <c r="G42" s="78"/>
      <c r="H42" s="78"/>
      <c r="I42" s="78"/>
      <c r="J42" s="78"/>
    </row>
    <row r="43" spans="1:13" s="47" customFormat="1" ht="15" customHeight="1">
      <c r="A43" s="41"/>
      <c r="B43" s="91" t="s">
        <v>340</v>
      </c>
      <c r="C43" s="78"/>
      <c r="D43" s="78"/>
      <c r="E43" s="78"/>
      <c r="F43" s="78"/>
      <c r="G43" s="78"/>
      <c r="H43" s="78"/>
      <c r="I43" s="78"/>
      <c r="J43" s="78"/>
    </row>
    <row r="44" spans="1:13" s="47" customFormat="1" ht="15" customHeight="1">
      <c r="A44" s="41"/>
      <c r="B44" s="41" t="s">
        <v>1779</v>
      </c>
      <c r="C44" s="78"/>
      <c r="D44" s="78"/>
      <c r="E44" s="78"/>
      <c r="F44" s="78"/>
      <c r="G44" s="78"/>
      <c r="H44" s="78"/>
      <c r="I44" s="78"/>
      <c r="J44" s="78"/>
    </row>
    <row r="45" spans="1:13" s="47" customFormat="1" ht="15" customHeight="1">
      <c r="A45" s="41"/>
      <c r="B45" s="41"/>
      <c r="C45" s="78"/>
      <c r="D45" s="78"/>
      <c r="E45" s="78"/>
      <c r="F45" s="78"/>
      <c r="G45" s="78"/>
      <c r="H45" s="78"/>
      <c r="I45" s="78"/>
      <c r="J45" s="78"/>
    </row>
    <row r="46" spans="1:13" s="47" customFormat="1" ht="15" customHeight="1">
      <c r="A46" s="41"/>
      <c r="B46" s="41"/>
      <c r="C46" s="78"/>
      <c r="D46" s="78"/>
      <c r="E46" s="78"/>
      <c r="F46" s="78"/>
      <c r="G46" s="78"/>
      <c r="H46" s="78"/>
      <c r="I46" s="78"/>
      <c r="J46" s="78"/>
    </row>
    <row r="47" spans="1:13" s="47" customFormat="1" ht="15" customHeight="1">
      <c r="A47" s="41"/>
      <c r="B47" s="41" t="s">
        <v>1781</v>
      </c>
      <c r="C47" s="78"/>
      <c r="D47" s="78"/>
      <c r="E47" s="78"/>
      <c r="F47" s="78"/>
      <c r="G47" s="78"/>
      <c r="H47" s="78"/>
      <c r="I47" s="78"/>
      <c r="J47" s="78"/>
    </row>
    <row r="48" spans="1:13" s="47" customFormat="1" ht="15" customHeight="1">
      <c r="A48" s="41"/>
      <c r="B48" s="41" t="s">
        <v>1789</v>
      </c>
      <c r="C48" s="78"/>
      <c r="D48" s="78"/>
      <c r="E48" s="78"/>
      <c r="F48" s="78"/>
      <c r="G48" s="78"/>
      <c r="H48" s="78"/>
      <c r="I48" s="78"/>
      <c r="J48" s="78"/>
    </row>
    <row r="49" spans="1:10" s="47" customFormat="1" ht="15" customHeight="1">
      <c r="A49" s="41"/>
      <c r="B49" s="41" t="s">
        <v>1788</v>
      </c>
      <c r="C49" s="78"/>
      <c r="D49" s="78"/>
      <c r="E49" s="78"/>
      <c r="F49" s="78"/>
      <c r="G49" s="78"/>
      <c r="H49" s="78"/>
      <c r="I49" s="78"/>
      <c r="J49" s="78"/>
    </row>
    <row r="50" spans="1:10" s="47" customFormat="1" ht="15" customHeight="1">
      <c r="A50" s="41"/>
      <c r="B50" s="41"/>
      <c r="C50" s="78"/>
      <c r="D50" s="78"/>
      <c r="E50" s="78"/>
      <c r="F50" s="78"/>
      <c r="G50" s="78"/>
      <c r="H50" s="78"/>
      <c r="I50" s="78"/>
      <c r="J50" s="78"/>
    </row>
    <row r="51" spans="1:10" s="47" customFormat="1" ht="15" customHeight="1">
      <c r="A51" s="41"/>
      <c r="B51" s="41"/>
      <c r="C51" s="78"/>
      <c r="D51" s="78"/>
      <c r="E51" s="78"/>
      <c r="F51" s="78"/>
      <c r="G51" s="78"/>
      <c r="H51" s="78"/>
      <c r="I51" s="78"/>
      <c r="J51" s="78"/>
    </row>
    <row r="52" spans="1:10" s="47" customFormat="1" ht="15" customHeight="1">
      <c r="A52" s="41"/>
      <c r="B52" s="41"/>
      <c r="C52" s="78"/>
      <c r="D52" s="78"/>
      <c r="E52" s="78"/>
      <c r="F52" s="78"/>
      <c r="G52" s="78"/>
      <c r="H52" s="78"/>
      <c r="I52" s="78"/>
      <c r="J52" s="78"/>
    </row>
    <row r="53" spans="1:10" s="47" customFormat="1" ht="15" customHeight="1">
      <c r="A53" s="41"/>
      <c r="B53" s="41"/>
      <c r="C53" s="78"/>
      <c r="D53" s="78"/>
      <c r="E53" s="78"/>
      <c r="F53" s="78"/>
      <c r="G53" s="78"/>
      <c r="H53" s="78"/>
      <c r="I53" s="78"/>
      <c r="J53" s="78"/>
    </row>
    <row r="54" spans="1:10" s="47" customFormat="1" ht="15" customHeight="1">
      <c r="A54" s="41"/>
      <c r="B54" s="41"/>
      <c r="C54" s="78"/>
      <c r="D54" s="78"/>
      <c r="E54" s="78"/>
      <c r="F54" s="78"/>
      <c r="G54" s="78"/>
      <c r="H54" s="78"/>
      <c r="I54" s="78"/>
      <c r="J54" s="78"/>
    </row>
    <row r="55" spans="1:10" s="47" customFormat="1" ht="15" customHeight="1">
      <c r="A55" s="41"/>
      <c r="B55" s="41"/>
      <c r="C55" s="78"/>
      <c r="D55" s="78"/>
      <c r="E55" s="78"/>
      <c r="F55" s="78"/>
      <c r="G55" s="78"/>
      <c r="H55" s="78"/>
      <c r="I55" s="78"/>
      <c r="J55" s="78"/>
    </row>
    <row r="56" spans="1:10" s="47" customFormat="1" ht="15" customHeight="1">
      <c r="A56" s="41"/>
      <c r="B56" s="41"/>
      <c r="C56" s="78"/>
      <c r="D56" s="78"/>
      <c r="E56" s="78"/>
      <c r="F56" s="78"/>
      <c r="G56" s="78"/>
      <c r="H56" s="78"/>
      <c r="I56" s="78"/>
      <c r="J56" s="78"/>
    </row>
    <row r="57" spans="1:10" s="47" customFormat="1" ht="15" customHeight="1">
      <c r="A57" s="41"/>
      <c r="B57" s="41"/>
      <c r="C57" s="78"/>
      <c r="D57" s="78"/>
      <c r="E57" s="78"/>
      <c r="F57" s="78"/>
      <c r="G57" s="78"/>
      <c r="H57" s="78"/>
      <c r="I57" s="78"/>
      <c r="J57" s="78"/>
    </row>
    <row r="58" spans="1:10" s="47" customFormat="1" ht="15" customHeight="1">
      <c r="A58" s="41"/>
      <c r="B58" s="41"/>
      <c r="C58" s="78"/>
      <c r="D58" s="78"/>
      <c r="E58" s="78"/>
      <c r="F58" s="78"/>
      <c r="G58" s="78"/>
      <c r="H58" s="78"/>
      <c r="I58" s="78"/>
      <c r="J58" s="78"/>
    </row>
    <row r="59" spans="1:10" s="47" customFormat="1" ht="15" customHeight="1">
      <c r="A59" s="41"/>
      <c r="B59" s="41"/>
      <c r="C59" s="78"/>
      <c r="D59" s="78"/>
      <c r="E59" s="78"/>
      <c r="F59" s="78"/>
      <c r="G59" s="78"/>
      <c r="H59" s="78"/>
      <c r="I59" s="78"/>
      <c r="J59" s="78"/>
    </row>
    <row r="60" spans="1:10" s="47" customFormat="1" ht="15" customHeight="1">
      <c r="A60" s="41"/>
      <c r="B60" s="41"/>
      <c r="C60" s="78"/>
      <c r="D60" s="78"/>
      <c r="E60" s="78"/>
      <c r="F60" s="78"/>
      <c r="G60" s="78"/>
      <c r="H60" s="78"/>
      <c r="I60" s="78"/>
      <c r="J60" s="78"/>
    </row>
    <row r="61" spans="1:10" s="47" customFormat="1" ht="15" customHeight="1">
      <c r="A61" s="41"/>
      <c r="B61" s="41"/>
      <c r="C61" s="78"/>
      <c r="D61" s="78"/>
      <c r="E61" s="78"/>
      <c r="F61" s="78"/>
      <c r="G61" s="78"/>
      <c r="H61" s="78"/>
      <c r="I61" s="78"/>
      <c r="J61" s="78"/>
    </row>
    <row r="62" spans="1:10" s="47" customFormat="1" ht="15" customHeight="1">
      <c r="A62" s="41"/>
      <c r="B62" s="41"/>
      <c r="C62" s="78"/>
      <c r="D62" s="78"/>
      <c r="E62" s="78"/>
      <c r="F62" s="78"/>
      <c r="G62" s="78"/>
      <c r="H62" s="78"/>
      <c r="I62" s="78"/>
      <c r="J62" s="78"/>
    </row>
    <row r="63" spans="1:10" s="47" customFormat="1" ht="15" customHeight="1">
      <c r="A63" s="41"/>
      <c r="B63" s="41"/>
      <c r="C63" s="78"/>
      <c r="D63" s="78"/>
      <c r="E63" s="78"/>
      <c r="F63" s="78"/>
      <c r="G63" s="78"/>
      <c r="H63" s="78"/>
      <c r="I63" s="78"/>
      <c r="J63" s="78"/>
    </row>
    <row r="64" spans="1:10" s="47" customFormat="1" ht="15" customHeight="1">
      <c r="A64" s="41"/>
      <c r="B64" s="41"/>
      <c r="C64" s="78"/>
      <c r="D64" s="78"/>
      <c r="E64" s="78"/>
      <c r="F64" s="78"/>
      <c r="G64" s="78"/>
      <c r="H64" s="78"/>
      <c r="I64" s="78"/>
      <c r="J64" s="78"/>
    </row>
    <row r="65" spans="1:10" s="47" customFormat="1" ht="15" customHeight="1">
      <c r="A65" s="41"/>
      <c r="B65" s="41"/>
      <c r="C65" s="78"/>
      <c r="D65" s="78"/>
      <c r="E65" s="78"/>
      <c r="F65" s="78"/>
      <c r="G65" s="78"/>
      <c r="H65" s="78"/>
      <c r="I65" s="78"/>
      <c r="J65" s="78"/>
    </row>
    <row r="66" spans="1:10" s="47" customFormat="1" ht="15" customHeight="1">
      <c r="A66" s="41"/>
      <c r="B66" s="41"/>
      <c r="C66" s="78"/>
      <c r="D66" s="78"/>
      <c r="E66" s="78"/>
      <c r="F66" s="78"/>
      <c r="G66" s="78"/>
      <c r="H66" s="78"/>
      <c r="I66" s="78"/>
      <c r="J66" s="78"/>
    </row>
    <row r="67" spans="1:10" s="47" customFormat="1" ht="15" customHeight="1">
      <c r="A67" s="41"/>
      <c r="B67" s="41"/>
      <c r="C67" s="78"/>
      <c r="D67" s="78"/>
      <c r="E67" s="78"/>
      <c r="F67" s="78"/>
      <c r="G67" s="78"/>
      <c r="H67" s="78"/>
      <c r="I67" s="78"/>
      <c r="J67" s="78"/>
    </row>
    <row r="68" spans="1:10" s="47" customFormat="1" ht="15" customHeight="1">
      <c r="A68" s="41"/>
      <c r="B68" s="41"/>
      <c r="C68" s="78"/>
      <c r="D68" s="78"/>
      <c r="E68" s="78"/>
      <c r="F68" s="78"/>
      <c r="G68" s="78"/>
      <c r="H68" s="78"/>
      <c r="I68" s="78"/>
      <c r="J68" s="78"/>
    </row>
    <row r="69" spans="1:10" s="47" customFormat="1" ht="15" customHeight="1">
      <c r="A69" s="41"/>
      <c r="B69" s="41"/>
      <c r="C69" s="78"/>
      <c r="D69" s="78"/>
      <c r="E69" s="78"/>
      <c r="F69" s="78"/>
      <c r="G69" s="78"/>
      <c r="H69" s="78"/>
      <c r="I69" s="78"/>
      <c r="J69" s="78"/>
    </row>
    <row r="70" spans="1:10" s="47" customFormat="1" ht="15" customHeight="1">
      <c r="A70" s="41"/>
      <c r="B70" s="41"/>
      <c r="C70" s="78"/>
      <c r="D70" s="78"/>
      <c r="E70" s="78"/>
      <c r="F70" s="78"/>
      <c r="G70" s="78"/>
      <c r="H70" s="78"/>
      <c r="I70" s="78"/>
      <c r="J70" s="78"/>
    </row>
    <row r="71" spans="1:10" s="47" customFormat="1" ht="15" customHeight="1">
      <c r="A71" s="41"/>
      <c r="B71" s="41"/>
      <c r="C71" s="78"/>
      <c r="D71" s="78"/>
      <c r="E71" s="78"/>
      <c r="F71" s="78"/>
      <c r="G71" s="78"/>
      <c r="H71" s="78"/>
      <c r="I71" s="78"/>
      <c r="J71" s="78"/>
    </row>
    <row r="72" spans="1:10" s="47" customFormat="1" ht="15" customHeight="1">
      <c r="A72" s="41"/>
      <c r="B72" s="41"/>
      <c r="C72" s="78"/>
      <c r="D72" s="78"/>
      <c r="E72" s="78"/>
      <c r="F72" s="78"/>
      <c r="G72" s="78"/>
      <c r="H72" s="78"/>
      <c r="I72" s="78"/>
      <c r="J72" s="78"/>
    </row>
    <row r="73" spans="1:10" s="47" customFormat="1" ht="15" customHeight="1">
      <c r="A73" s="41"/>
      <c r="B73" s="41"/>
      <c r="C73" s="78"/>
      <c r="D73" s="78"/>
      <c r="E73" s="78"/>
      <c r="F73" s="78"/>
      <c r="G73" s="78"/>
      <c r="H73" s="78"/>
      <c r="I73" s="78"/>
      <c r="J73" s="78"/>
    </row>
    <row r="74" spans="1:10" s="47" customFormat="1" ht="15" customHeight="1">
      <c r="A74" s="41"/>
      <c r="B74" s="41" t="s">
        <v>1776</v>
      </c>
      <c r="C74" s="78"/>
      <c r="D74" s="78"/>
      <c r="E74" s="78"/>
      <c r="F74" s="78"/>
      <c r="G74" s="78"/>
      <c r="H74" s="78"/>
      <c r="J74" s="523"/>
    </row>
    <row r="75" spans="1:10" s="47" customFormat="1" ht="15" customHeight="1">
      <c r="A75" s="41"/>
      <c r="B75" s="41" t="s">
        <v>1777</v>
      </c>
      <c r="C75" s="78"/>
      <c r="D75" s="78"/>
      <c r="E75" s="78"/>
      <c r="F75" s="78"/>
      <c r="G75" s="78"/>
      <c r="H75" s="78"/>
      <c r="I75" s="78"/>
      <c r="J75" s="78"/>
    </row>
    <row r="76" spans="1:10" s="47" customFormat="1" ht="15" customHeight="1">
      <c r="A76" s="41"/>
      <c r="B76" s="41" t="s">
        <v>1778</v>
      </c>
      <c r="C76" s="78"/>
      <c r="D76" s="78"/>
      <c r="E76" s="78"/>
      <c r="F76" s="78"/>
      <c r="G76" s="78"/>
      <c r="H76" s="78"/>
      <c r="I76" s="78"/>
      <c r="J76" s="78"/>
    </row>
    <row r="77" spans="1:10" s="47" customFormat="1" ht="15" customHeight="1">
      <c r="A77" s="41"/>
      <c r="C77" s="78"/>
      <c r="D77" s="78"/>
      <c r="E77" s="78"/>
      <c r="F77" s="78"/>
      <c r="G77" s="78"/>
      <c r="H77" s="78"/>
      <c r="I77" s="78"/>
      <c r="J77" s="78"/>
    </row>
    <row r="78" spans="1:10" s="47" customFormat="1" ht="15" customHeight="1">
      <c r="A78" s="41"/>
      <c r="B78" s="41" t="s">
        <v>1785</v>
      </c>
      <c r="C78" s="78"/>
      <c r="D78" s="78"/>
      <c r="E78" s="78"/>
      <c r="F78" s="78"/>
      <c r="G78" s="78"/>
      <c r="H78" s="78"/>
      <c r="I78" s="78"/>
      <c r="J78" s="78"/>
    </row>
    <row r="79" spans="1:10" s="47" customFormat="1" ht="15" customHeight="1" thickBot="1">
      <c r="A79" s="41"/>
      <c r="B79" s="1432"/>
      <c r="C79" s="1433"/>
      <c r="D79" s="1433"/>
      <c r="E79" s="1433"/>
      <c r="F79" s="1433"/>
      <c r="G79" s="1433"/>
      <c r="H79" s="1433"/>
      <c r="I79" s="1433"/>
      <c r="J79" s="1433"/>
    </row>
    <row r="80" spans="1:10" s="47" customFormat="1" ht="15" customHeight="1" thickTop="1">
      <c r="A80" s="41"/>
      <c r="B80" s="60"/>
      <c r="C80" s="690"/>
      <c r="D80" s="690"/>
      <c r="E80" s="690"/>
      <c r="F80" s="690"/>
      <c r="G80" s="690"/>
      <c r="H80" s="690"/>
      <c r="I80" s="690"/>
      <c r="J80" s="690"/>
    </row>
    <row r="81" spans="1:10" s="47" customFormat="1" ht="15" customHeight="1">
      <c r="A81" s="41"/>
      <c r="B81" s="91" t="s">
        <v>341</v>
      </c>
      <c r="C81" s="78"/>
      <c r="D81" s="78"/>
      <c r="E81" s="78"/>
      <c r="F81" s="78"/>
      <c r="G81" s="78"/>
      <c r="H81" s="78"/>
      <c r="I81" s="78"/>
      <c r="J81" s="78"/>
    </row>
    <row r="82" spans="1:10" s="47" customFormat="1" ht="15" customHeight="1">
      <c r="A82" s="41"/>
      <c r="B82" s="91"/>
      <c r="C82" s="78"/>
      <c r="D82" s="78"/>
      <c r="E82" s="78"/>
      <c r="F82" s="78"/>
      <c r="G82" s="78"/>
      <c r="H82" s="78"/>
      <c r="I82" s="78"/>
      <c r="J82" s="78"/>
    </row>
    <row r="83" spans="1:10" s="47" customFormat="1" ht="15" customHeight="1">
      <c r="A83" s="41"/>
      <c r="B83" s="41" t="s">
        <v>1782</v>
      </c>
      <c r="C83" s="78"/>
      <c r="D83" s="78"/>
      <c r="E83" s="78"/>
      <c r="F83" s="78"/>
      <c r="G83" s="78"/>
      <c r="H83" s="78"/>
      <c r="I83" s="78"/>
      <c r="J83" s="78"/>
    </row>
    <row r="84" spans="1:10" s="47" customFormat="1" ht="15" customHeight="1">
      <c r="A84" s="41"/>
      <c r="B84" s="41"/>
      <c r="C84" s="78"/>
      <c r="D84" s="78"/>
      <c r="E84" s="78"/>
      <c r="F84" s="78"/>
      <c r="G84" s="78"/>
      <c r="H84" s="78"/>
      <c r="I84" s="78"/>
      <c r="J84" s="78"/>
    </row>
    <row r="85" spans="1:10" s="47" customFormat="1" ht="15" customHeight="1">
      <c r="A85" s="41"/>
      <c r="B85" s="41"/>
      <c r="C85" s="78"/>
      <c r="D85" s="78"/>
      <c r="E85" s="78"/>
      <c r="F85" s="78"/>
      <c r="G85" s="78"/>
      <c r="H85" s="78"/>
      <c r="I85" s="78"/>
      <c r="J85" s="78"/>
    </row>
    <row r="86" spans="1:10" s="47" customFormat="1" ht="15" customHeight="1">
      <c r="A86" s="41"/>
      <c r="B86" s="41" t="s">
        <v>1783</v>
      </c>
      <c r="C86" s="78"/>
      <c r="D86" s="78"/>
      <c r="E86" s="78"/>
      <c r="F86" s="78"/>
      <c r="G86" s="78"/>
      <c r="H86" s="78"/>
      <c r="I86" s="78"/>
      <c r="J86" s="78"/>
    </row>
    <row r="87" spans="1:10" s="47" customFormat="1" ht="15" customHeight="1">
      <c r="A87" s="41"/>
      <c r="B87" s="41" t="s">
        <v>1787</v>
      </c>
      <c r="C87" s="78"/>
      <c r="D87" s="78"/>
      <c r="E87" s="78"/>
      <c r="F87" s="78"/>
      <c r="G87" s="78"/>
      <c r="H87" s="78"/>
      <c r="I87" s="78"/>
      <c r="J87" s="78"/>
    </row>
    <row r="88" spans="1:10" s="47" customFormat="1" ht="15" customHeight="1">
      <c r="A88" s="41"/>
      <c r="B88" s="41" t="s">
        <v>1786</v>
      </c>
      <c r="C88" s="78"/>
      <c r="D88" s="78"/>
      <c r="E88" s="78"/>
      <c r="F88" s="78"/>
      <c r="G88" s="78"/>
      <c r="H88" s="78"/>
      <c r="I88" s="78"/>
      <c r="J88" s="78"/>
    </row>
    <row r="89" spans="1:10" s="47" customFormat="1" ht="15" customHeight="1">
      <c r="A89" s="41"/>
      <c r="B89" s="41" t="s">
        <v>1780</v>
      </c>
      <c r="C89" s="78"/>
      <c r="D89" s="78"/>
      <c r="E89" s="78"/>
      <c r="F89" s="78"/>
      <c r="G89" s="78"/>
      <c r="H89" s="78"/>
      <c r="I89" s="78"/>
      <c r="J89" s="78"/>
    </row>
    <row r="90" spans="1:10" s="47" customFormat="1" ht="15" customHeight="1">
      <c r="A90" s="41"/>
      <c r="B90" s="41"/>
      <c r="C90" s="78"/>
      <c r="D90" s="78"/>
      <c r="E90" s="78"/>
      <c r="F90" s="78"/>
      <c r="G90" s="78"/>
      <c r="H90" s="78"/>
      <c r="I90" s="78"/>
      <c r="J90" s="78"/>
    </row>
    <row r="91" spans="1:10" s="47" customFormat="1" ht="15" customHeight="1">
      <c r="A91" s="41"/>
      <c r="B91" s="41"/>
      <c r="C91" s="78"/>
      <c r="D91" s="78"/>
      <c r="E91" s="78"/>
      <c r="F91" s="78"/>
      <c r="G91" s="78"/>
      <c r="H91" s="78"/>
      <c r="I91" s="78"/>
      <c r="J91" s="78"/>
    </row>
    <row r="92" spans="1:10" s="47" customFormat="1" ht="15" customHeight="1">
      <c r="A92" s="41"/>
      <c r="B92" s="41"/>
      <c r="C92" s="78"/>
      <c r="D92" s="78"/>
      <c r="E92" s="78"/>
      <c r="F92" s="78"/>
      <c r="G92" s="78"/>
      <c r="H92" s="78"/>
      <c r="I92" s="78"/>
      <c r="J92" s="78"/>
    </row>
    <row r="93" spans="1:10" s="47" customFormat="1" ht="15" customHeight="1">
      <c r="A93" s="41"/>
      <c r="B93" s="41"/>
      <c r="C93" s="78"/>
      <c r="D93" s="78"/>
      <c r="E93" s="78"/>
      <c r="F93" s="78"/>
      <c r="G93" s="78"/>
      <c r="H93" s="78"/>
      <c r="I93" s="78"/>
      <c r="J93" s="78"/>
    </row>
    <row r="94" spans="1:10" s="47" customFormat="1" ht="15" customHeight="1">
      <c r="A94" s="41"/>
      <c r="B94" s="41"/>
      <c r="C94" s="78"/>
      <c r="D94" s="78"/>
      <c r="E94" s="78"/>
      <c r="F94" s="78"/>
      <c r="G94" s="78"/>
      <c r="H94" s="78"/>
      <c r="I94" s="78"/>
      <c r="J94" s="78"/>
    </row>
    <row r="95" spans="1:10" s="47" customFormat="1" ht="15" customHeight="1">
      <c r="A95" s="41"/>
      <c r="B95" s="41"/>
      <c r="C95" s="78"/>
      <c r="D95" s="78"/>
      <c r="E95" s="78"/>
      <c r="F95" s="78"/>
      <c r="G95" s="78"/>
      <c r="H95" s="78"/>
      <c r="I95" s="78"/>
      <c r="J95" s="78"/>
    </row>
    <row r="96" spans="1:10" s="47" customFormat="1" ht="15" customHeight="1">
      <c r="A96" s="41"/>
      <c r="B96" s="41"/>
      <c r="C96" s="78"/>
      <c r="D96" s="78"/>
      <c r="E96" s="78"/>
      <c r="F96" s="78"/>
      <c r="G96" s="78"/>
      <c r="H96" s="78"/>
      <c r="I96" s="78"/>
      <c r="J96" s="78"/>
    </row>
    <row r="97" spans="1:10" s="47" customFormat="1" ht="15" customHeight="1">
      <c r="A97" s="41"/>
      <c r="B97" s="41"/>
      <c r="C97" s="78"/>
      <c r="D97" s="78"/>
      <c r="E97" s="78"/>
      <c r="F97" s="78"/>
      <c r="G97" s="78"/>
      <c r="H97" s="78"/>
      <c r="I97" s="78"/>
      <c r="J97" s="78"/>
    </row>
    <row r="98" spans="1:10" s="47" customFormat="1" ht="15" customHeight="1">
      <c r="A98" s="41"/>
      <c r="B98" s="41"/>
      <c r="C98" s="78"/>
      <c r="D98" s="78"/>
      <c r="E98" s="78"/>
      <c r="F98" s="78"/>
      <c r="G98" s="78"/>
      <c r="H98" s="78"/>
      <c r="I98" s="78"/>
      <c r="J98" s="78"/>
    </row>
    <row r="99" spans="1:10" s="47" customFormat="1" ht="15" customHeight="1">
      <c r="A99" s="41"/>
      <c r="B99" s="41"/>
      <c r="C99" s="78"/>
      <c r="D99" s="78"/>
      <c r="E99" s="78"/>
      <c r="F99" s="78"/>
      <c r="G99" s="78"/>
      <c r="H99" s="78"/>
      <c r="I99" s="78"/>
      <c r="J99" s="78"/>
    </row>
    <row r="100" spans="1:10" s="47" customFormat="1" ht="15" customHeight="1">
      <c r="A100" s="41"/>
      <c r="B100" s="41"/>
      <c r="C100" s="78"/>
      <c r="D100" s="78"/>
      <c r="E100" s="78"/>
      <c r="F100" s="78"/>
      <c r="G100" s="78"/>
      <c r="H100" s="78"/>
      <c r="I100" s="78"/>
      <c r="J100" s="78"/>
    </row>
    <row r="101" spans="1:10" s="47" customFormat="1" ht="15" customHeight="1">
      <c r="A101" s="41"/>
      <c r="B101" s="41"/>
      <c r="C101" s="78"/>
      <c r="D101" s="78"/>
      <c r="E101" s="78"/>
      <c r="F101" s="78"/>
      <c r="G101" s="78"/>
      <c r="H101" s="78"/>
      <c r="I101" s="78"/>
      <c r="J101" s="78"/>
    </row>
    <row r="102" spans="1:10" s="47" customFormat="1" ht="15" customHeight="1">
      <c r="A102" s="41"/>
      <c r="B102" s="41"/>
      <c r="C102" s="78"/>
      <c r="D102" s="78"/>
      <c r="E102" s="78"/>
      <c r="F102" s="78"/>
      <c r="G102" s="78"/>
      <c r="H102" s="78"/>
      <c r="I102" s="78"/>
      <c r="J102" s="78"/>
    </row>
    <row r="103" spans="1:10" s="47" customFormat="1" ht="15" customHeight="1">
      <c r="A103" s="41"/>
      <c r="B103" s="41"/>
      <c r="C103" s="78"/>
      <c r="D103" s="78"/>
      <c r="E103" s="78"/>
      <c r="F103" s="78"/>
      <c r="G103" s="78"/>
      <c r="H103" s="78"/>
      <c r="I103" s="78"/>
      <c r="J103" s="78"/>
    </row>
    <row r="104" spans="1:10" s="47" customFormat="1" ht="15" customHeight="1">
      <c r="A104" s="41"/>
      <c r="B104" s="41"/>
      <c r="C104" s="78"/>
      <c r="D104" s="78"/>
      <c r="E104" s="78"/>
      <c r="F104" s="78"/>
      <c r="G104" s="78"/>
      <c r="H104" s="78"/>
      <c r="I104" s="78"/>
      <c r="J104" s="78"/>
    </row>
    <row r="105" spans="1:10" s="47" customFormat="1" ht="15" customHeight="1">
      <c r="A105" s="41"/>
      <c r="B105" s="41"/>
      <c r="C105" s="78"/>
      <c r="D105" s="78"/>
      <c r="E105" s="78"/>
      <c r="F105" s="78"/>
      <c r="G105" s="78"/>
      <c r="H105" s="78"/>
      <c r="I105" s="78"/>
      <c r="J105" s="78"/>
    </row>
    <row r="106" spans="1:10" s="47" customFormat="1" ht="15" customHeight="1">
      <c r="A106" s="41"/>
      <c r="B106" s="41"/>
      <c r="C106" s="78"/>
      <c r="D106" s="78"/>
      <c r="E106" s="78"/>
      <c r="F106" s="78"/>
      <c r="G106" s="78"/>
      <c r="H106" s="78"/>
      <c r="I106" s="78"/>
      <c r="J106" s="78"/>
    </row>
    <row r="107" spans="1:10" s="47" customFormat="1" ht="15" customHeight="1">
      <c r="A107" s="41"/>
      <c r="B107" s="41"/>
      <c r="C107" s="78"/>
      <c r="D107" s="78"/>
      <c r="E107" s="78"/>
      <c r="F107" s="78"/>
      <c r="G107" s="78"/>
      <c r="H107" s="78"/>
      <c r="I107" s="78"/>
      <c r="J107" s="78"/>
    </row>
    <row r="108" spans="1:10" s="47" customFormat="1" ht="15" customHeight="1">
      <c r="A108" s="41"/>
      <c r="B108" s="41"/>
      <c r="C108" s="78"/>
      <c r="D108" s="78"/>
      <c r="E108" s="78"/>
      <c r="F108" s="78"/>
      <c r="G108" s="78"/>
      <c r="H108" s="78"/>
      <c r="I108" s="78"/>
      <c r="J108" s="78"/>
    </row>
    <row r="109" spans="1:10" s="47" customFormat="1" ht="15" customHeight="1">
      <c r="A109" s="41"/>
      <c r="B109" s="41"/>
      <c r="C109" s="78"/>
      <c r="D109" s="78"/>
      <c r="E109" s="78"/>
      <c r="F109" s="78"/>
      <c r="G109" s="78"/>
      <c r="H109" s="78"/>
      <c r="I109" s="78"/>
      <c r="J109" s="78"/>
    </row>
    <row r="110" spans="1:10" s="47" customFormat="1" ht="15" customHeight="1">
      <c r="A110" s="41"/>
      <c r="B110" s="41"/>
      <c r="C110" s="78"/>
      <c r="D110" s="78"/>
      <c r="E110" s="78"/>
      <c r="F110" s="78"/>
      <c r="G110" s="78"/>
      <c r="H110" s="78"/>
      <c r="I110" s="78"/>
      <c r="J110" s="78"/>
    </row>
    <row r="111" spans="1:10" s="47" customFormat="1" ht="15" customHeight="1">
      <c r="A111" s="41"/>
      <c r="B111" s="41"/>
      <c r="C111" s="78"/>
      <c r="D111" s="78"/>
      <c r="E111" s="78"/>
      <c r="F111" s="78"/>
      <c r="G111" s="78"/>
      <c r="H111" s="78"/>
      <c r="I111" s="78"/>
      <c r="J111" s="78"/>
    </row>
    <row r="112" spans="1:10" s="47" customFormat="1" ht="15" customHeight="1">
      <c r="A112" s="41"/>
      <c r="B112" s="41"/>
      <c r="C112" s="78"/>
      <c r="D112" s="78"/>
      <c r="E112" s="78"/>
      <c r="F112" s="78"/>
      <c r="G112" s="78"/>
      <c r="H112" s="78"/>
      <c r="I112" s="78"/>
      <c r="J112" s="78"/>
    </row>
    <row r="113" spans="1:10" s="47" customFormat="1" ht="15" customHeight="1">
      <c r="A113" s="41"/>
      <c r="B113" s="41"/>
      <c r="C113" s="78"/>
      <c r="D113" s="78"/>
      <c r="E113" s="78"/>
      <c r="F113" s="78"/>
      <c r="G113" s="78"/>
      <c r="H113" s="78"/>
      <c r="I113" s="78"/>
      <c r="J113" s="78"/>
    </row>
    <row r="114" spans="1:10" s="47" customFormat="1" ht="15" customHeight="1">
      <c r="A114" s="41"/>
      <c r="B114" s="41" t="s">
        <v>1776</v>
      </c>
      <c r="C114" s="78"/>
      <c r="D114" s="78"/>
      <c r="E114" s="78"/>
      <c r="F114" s="78"/>
      <c r="G114" s="78"/>
      <c r="H114" s="78"/>
      <c r="J114" s="523"/>
    </row>
    <row r="115" spans="1:10" s="47" customFormat="1" ht="15" customHeight="1">
      <c r="A115" s="41"/>
      <c r="B115" s="41" t="s">
        <v>1777</v>
      </c>
      <c r="C115" s="78"/>
      <c r="D115" s="78"/>
      <c r="E115" s="78"/>
      <c r="F115" s="78"/>
      <c r="G115" s="78"/>
      <c r="H115" s="78"/>
      <c r="I115" s="78"/>
      <c r="J115" s="78"/>
    </row>
    <row r="116" spans="1:10" s="47" customFormat="1" ht="15" customHeight="1">
      <c r="A116" s="41"/>
      <c r="B116" s="41" t="s">
        <v>1778</v>
      </c>
      <c r="C116" s="78"/>
      <c r="D116" s="78"/>
      <c r="E116" s="78"/>
      <c r="F116" s="78"/>
      <c r="G116" s="78"/>
      <c r="H116" s="78"/>
      <c r="I116" s="78"/>
      <c r="J116" s="78"/>
    </row>
    <row r="117" spans="1:10" s="47" customFormat="1" ht="15" customHeight="1">
      <c r="A117" s="41"/>
      <c r="C117" s="78"/>
      <c r="D117" s="78"/>
      <c r="E117" s="78"/>
      <c r="F117" s="78"/>
      <c r="G117" s="78"/>
      <c r="H117" s="78"/>
      <c r="I117" s="78"/>
      <c r="J117" s="78"/>
    </row>
    <row r="118" spans="1:10" s="47" customFormat="1" ht="15" customHeight="1">
      <c r="A118" s="41"/>
      <c r="B118" s="41" t="s">
        <v>1784</v>
      </c>
      <c r="C118" s="78"/>
      <c r="D118" s="78"/>
      <c r="E118" s="78"/>
      <c r="F118" s="78"/>
      <c r="G118" s="78"/>
      <c r="H118" s="78"/>
      <c r="I118" s="78"/>
      <c r="J118" s="78"/>
    </row>
    <row r="119" spans="1:10" s="47" customFormat="1" ht="15" customHeight="1" thickBot="1">
      <c r="A119" s="41"/>
      <c r="B119" s="1432"/>
      <c r="C119" s="1433"/>
      <c r="D119" s="1433"/>
      <c r="E119" s="1433"/>
      <c r="F119" s="1433"/>
      <c r="G119" s="1433"/>
      <c r="H119" s="1433"/>
      <c r="I119" s="1433"/>
      <c r="J119" s="1433"/>
    </row>
    <row r="120" spans="1:10" s="47" customFormat="1" ht="8.25" customHeight="1" thickTop="1">
      <c r="A120" s="41"/>
      <c r="B120" s="41"/>
      <c r="C120" s="78"/>
      <c r="D120" s="78"/>
      <c r="E120" s="78"/>
      <c r="F120" s="78"/>
      <c r="G120" s="78"/>
      <c r="H120" s="78"/>
      <c r="I120" s="78"/>
      <c r="J120" s="78"/>
    </row>
    <row r="121" spans="1:10" s="47" customFormat="1" ht="8.25" customHeight="1">
      <c r="A121" s="41"/>
      <c r="B121" s="41"/>
      <c r="C121" s="78"/>
      <c r="D121" s="78"/>
      <c r="E121" s="78"/>
      <c r="F121" s="78"/>
      <c r="G121" s="78"/>
      <c r="H121" s="78"/>
      <c r="I121" s="78"/>
      <c r="J121" s="78"/>
    </row>
    <row r="122" spans="1:10" s="47" customFormat="1" ht="25.5" customHeight="1">
      <c r="A122" s="41"/>
      <c r="B122" s="42" t="s">
        <v>1647</v>
      </c>
      <c r="C122" s="43"/>
      <c r="D122" s="44"/>
      <c r="E122" s="45"/>
      <c r="F122" s="45"/>
      <c r="G122" s="89"/>
      <c r="H122" s="89"/>
      <c r="I122" s="89"/>
      <c r="J122" s="90"/>
    </row>
    <row r="123" spans="1:10" s="47" customFormat="1" ht="8.25" customHeight="1">
      <c r="A123" s="41"/>
      <c r="B123" s="41"/>
      <c r="C123" s="78"/>
      <c r="D123" s="78"/>
      <c r="E123" s="78"/>
      <c r="F123" s="78"/>
      <c r="G123" s="78"/>
      <c r="H123" s="78"/>
      <c r="I123" s="78"/>
      <c r="J123" s="78"/>
    </row>
    <row r="124" spans="1:10" s="47" customFormat="1" ht="15" customHeight="1">
      <c r="A124" s="41"/>
      <c r="B124" s="91" t="s">
        <v>1694</v>
      </c>
      <c r="C124" s="78"/>
      <c r="D124" s="78"/>
      <c r="E124" s="78"/>
      <c r="F124" s="78"/>
      <c r="G124" s="78"/>
      <c r="H124" s="78"/>
      <c r="I124" s="78"/>
      <c r="J124" s="78"/>
    </row>
    <row r="125" spans="1:10" s="47" customFormat="1" ht="15" customHeight="1">
      <c r="A125" s="41"/>
      <c r="B125" s="47" t="s">
        <v>1790</v>
      </c>
      <c r="C125" s="78"/>
      <c r="D125" s="78"/>
      <c r="E125" s="78"/>
      <c r="F125" s="78"/>
      <c r="G125" s="78"/>
      <c r="H125" s="78"/>
      <c r="I125" s="78"/>
      <c r="J125" s="78"/>
    </row>
    <row r="126" spans="1:10" s="47" customFormat="1" ht="15" customHeight="1">
      <c r="A126" s="41"/>
      <c r="B126" s="91" t="s">
        <v>1650</v>
      </c>
      <c r="C126" s="78"/>
      <c r="D126" s="78"/>
      <c r="E126" s="78"/>
      <c r="F126" s="78"/>
      <c r="G126" s="78"/>
      <c r="H126" s="78"/>
      <c r="J126" s="523"/>
    </row>
    <row r="127" spans="1:10" s="47" customFormat="1" ht="15" customHeight="1">
      <c r="A127" s="41"/>
      <c r="B127" s="41" t="s">
        <v>1791</v>
      </c>
      <c r="C127" s="78"/>
      <c r="D127" s="78"/>
      <c r="E127" s="78"/>
      <c r="F127" s="78"/>
      <c r="G127" s="78"/>
      <c r="H127" s="78"/>
      <c r="J127" s="523"/>
    </row>
    <row r="128" spans="1:10" s="47" customFormat="1" ht="15" customHeight="1">
      <c r="A128" s="41"/>
      <c r="B128" s="91" t="s">
        <v>1651</v>
      </c>
      <c r="C128" s="78"/>
      <c r="D128" s="78"/>
      <c r="E128" s="78"/>
      <c r="F128" s="78"/>
      <c r="G128" s="78"/>
      <c r="H128" s="78"/>
      <c r="J128" s="523"/>
    </row>
    <row r="129" spans="1:10" s="47" customFormat="1" ht="15" customHeight="1">
      <c r="A129" s="41"/>
      <c r="B129" s="41" t="s">
        <v>1792</v>
      </c>
      <c r="C129" s="78"/>
      <c r="D129" s="78"/>
      <c r="E129" s="78"/>
      <c r="F129" s="78"/>
      <c r="G129" s="78"/>
      <c r="H129" s="78"/>
      <c r="J129" s="523"/>
    </row>
    <row r="130" spans="1:10" s="47" customFormat="1" ht="15" customHeight="1">
      <c r="A130" s="41"/>
      <c r="B130" s="91" t="s">
        <v>1652</v>
      </c>
      <c r="C130" s="78"/>
      <c r="D130" s="78"/>
      <c r="E130" s="78"/>
      <c r="F130" s="78"/>
      <c r="G130" s="78"/>
      <c r="H130" s="78"/>
      <c r="J130" s="523"/>
    </row>
    <row r="131" spans="1:10" s="47" customFormat="1" ht="15" customHeight="1">
      <c r="A131" s="41"/>
      <c r="B131" s="41" t="s">
        <v>1793</v>
      </c>
      <c r="C131" s="78"/>
      <c r="D131" s="78"/>
      <c r="E131" s="78"/>
      <c r="F131" s="78"/>
      <c r="G131" s="78"/>
      <c r="H131" s="78"/>
      <c r="J131" s="523"/>
    </row>
    <row r="132" spans="1:10" s="47" customFormat="1" ht="15" customHeight="1">
      <c r="A132" s="41"/>
      <c r="B132" s="91" t="s">
        <v>1653</v>
      </c>
      <c r="C132" s="78"/>
      <c r="D132" s="78"/>
      <c r="E132" s="78"/>
      <c r="F132" s="78"/>
      <c r="G132" s="78"/>
      <c r="H132" s="78"/>
      <c r="I132" s="78"/>
      <c r="J132" s="78"/>
    </row>
    <row r="133" spans="1:10" s="47" customFormat="1" ht="15" customHeight="1">
      <c r="A133" s="41"/>
      <c r="B133" s="47" t="s">
        <v>1794</v>
      </c>
      <c r="C133" s="78"/>
      <c r="D133" s="78"/>
      <c r="E133" s="78"/>
      <c r="F133" s="78"/>
      <c r="G133" s="78"/>
      <c r="H133" s="78"/>
      <c r="I133" s="78"/>
      <c r="J133" s="78"/>
    </row>
    <row r="134" spans="1:10" s="47" customFormat="1" ht="15" customHeight="1">
      <c r="A134" s="41"/>
      <c r="B134" s="91" t="s">
        <v>1654</v>
      </c>
      <c r="C134" s="78"/>
      <c r="D134" s="78"/>
      <c r="E134" s="78"/>
      <c r="F134" s="78"/>
      <c r="G134" s="78"/>
      <c r="H134" s="78"/>
      <c r="I134" s="78"/>
      <c r="J134" s="78"/>
    </row>
    <row r="135" spans="1:10" s="47" customFormat="1" ht="15" customHeight="1">
      <c r="A135" s="41"/>
      <c r="B135" s="47" t="s">
        <v>1684</v>
      </c>
      <c r="C135" s="78"/>
      <c r="D135" s="78"/>
      <c r="E135" s="78"/>
      <c r="F135" s="78"/>
      <c r="G135" s="78"/>
      <c r="H135" s="78"/>
      <c r="I135" s="78"/>
      <c r="J135" s="78"/>
    </row>
    <row r="136" spans="1:10" s="47" customFormat="1" ht="8.25" customHeight="1">
      <c r="A136" s="41"/>
      <c r="B136" s="41"/>
      <c r="C136" s="78"/>
      <c r="D136" s="78"/>
      <c r="E136" s="78"/>
      <c r="F136" s="78"/>
      <c r="G136" s="78"/>
      <c r="H136" s="78"/>
      <c r="I136" s="78"/>
      <c r="J136" s="78"/>
    </row>
    <row r="137" spans="1:10" s="47" customFormat="1" ht="8.25" customHeight="1">
      <c r="A137" s="41"/>
      <c r="B137" s="41"/>
      <c r="C137" s="78"/>
      <c r="D137" s="78"/>
      <c r="E137" s="78"/>
      <c r="F137" s="78"/>
      <c r="G137" s="78"/>
      <c r="H137" s="78"/>
      <c r="I137" s="78"/>
      <c r="J137" s="78"/>
    </row>
    <row r="138" spans="1:10" s="47" customFormat="1" ht="25.5" customHeight="1">
      <c r="A138" s="41"/>
      <c r="B138" s="42" t="s">
        <v>342</v>
      </c>
      <c r="C138" s="43"/>
      <c r="D138" s="44"/>
      <c r="E138" s="45"/>
      <c r="F138" s="45"/>
      <c r="G138" s="89"/>
      <c r="H138" s="89"/>
      <c r="I138" s="89"/>
      <c r="J138" s="90"/>
    </row>
    <row r="139" spans="1:10" s="47" customFormat="1">
      <c r="A139" s="41"/>
      <c r="B139" s="41" t="s">
        <v>343</v>
      </c>
      <c r="C139" s="41"/>
      <c r="D139" s="57"/>
      <c r="E139" s="57"/>
      <c r="F139" s="57"/>
      <c r="G139" s="41"/>
      <c r="H139" s="41"/>
      <c r="I139" s="41"/>
      <c r="J139" s="41"/>
    </row>
    <row r="140" spans="1:10" s="47" customFormat="1">
      <c r="A140" s="41"/>
      <c r="B140" s="41" t="s">
        <v>344</v>
      </c>
      <c r="C140" s="41"/>
      <c r="D140" s="57"/>
      <c r="E140" s="57"/>
      <c r="F140" s="57"/>
      <c r="G140" s="41"/>
      <c r="H140" s="41"/>
      <c r="I140" s="41"/>
      <c r="J140" s="41"/>
    </row>
    <row r="141" spans="1:10" s="47" customFormat="1">
      <c r="A141" s="41"/>
      <c r="B141" s="41" t="s">
        <v>345</v>
      </c>
      <c r="C141" s="41"/>
      <c r="D141" s="57"/>
      <c r="E141" s="57"/>
      <c r="F141" s="57"/>
      <c r="G141" s="41"/>
      <c r="H141" s="41"/>
      <c r="I141" s="41"/>
      <c r="J141" s="41"/>
    </row>
    <row r="142" spans="1:10" s="47" customFormat="1" ht="8.25" customHeight="1">
      <c r="A142" s="41"/>
      <c r="B142" s="41"/>
      <c r="C142" s="41"/>
      <c r="D142" s="57"/>
      <c r="E142" s="57"/>
      <c r="F142" s="57"/>
      <c r="G142" s="41"/>
      <c r="H142" s="41"/>
      <c r="I142" s="41"/>
      <c r="J142" s="41"/>
    </row>
    <row r="143" spans="1:10" s="94" customFormat="1" ht="15.75">
      <c r="A143" s="92"/>
      <c r="B143" s="93" t="s">
        <v>346</v>
      </c>
      <c r="C143" s="93"/>
      <c r="D143" s="92"/>
      <c r="E143" s="92"/>
      <c r="F143" s="92"/>
      <c r="G143" s="92"/>
      <c r="H143" s="92"/>
      <c r="I143" s="92"/>
      <c r="J143" s="92"/>
    </row>
    <row r="144" spans="1:10" s="47" customFormat="1" ht="14.25">
      <c r="A144" s="41"/>
      <c r="B144" s="41" t="s">
        <v>347</v>
      </c>
      <c r="C144" s="41"/>
      <c r="D144" s="41"/>
      <c r="E144" s="41"/>
      <c r="F144" s="41"/>
      <c r="G144" s="41"/>
      <c r="H144" s="41"/>
      <c r="I144" s="41"/>
      <c r="J144" s="41"/>
    </row>
    <row r="145" spans="1:10" s="47" customFormat="1" ht="14.25">
      <c r="A145" s="41"/>
      <c r="B145" s="41" t="s">
        <v>348</v>
      </c>
      <c r="C145" s="41"/>
      <c r="D145" s="41"/>
      <c r="E145" s="41"/>
      <c r="F145" s="41"/>
      <c r="G145" s="41"/>
      <c r="H145" s="41"/>
      <c r="I145" s="41"/>
      <c r="J145" s="41"/>
    </row>
    <row r="146" spans="1:10" s="47" customFormat="1" ht="8.25" customHeight="1">
      <c r="A146" s="41"/>
      <c r="B146" s="41"/>
      <c r="C146" s="41"/>
      <c r="D146" s="41"/>
      <c r="E146" s="41"/>
      <c r="F146" s="41"/>
      <c r="G146" s="41"/>
      <c r="H146" s="41"/>
      <c r="I146" s="41"/>
      <c r="J146" s="41"/>
    </row>
    <row r="147" spans="1:10" s="47" customFormat="1">
      <c r="A147" s="41"/>
      <c r="B147" s="41"/>
      <c r="C147" s="91" t="s">
        <v>349</v>
      </c>
      <c r="D147" s="41"/>
      <c r="E147" s="41"/>
      <c r="F147" s="41"/>
      <c r="G147" s="41"/>
      <c r="H147" s="41"/>
      <c r="I147" s="41"/>
      <c r="J147" s="41"/>
    </row>
    <row r="148" spans="1:10" s="47" customFormat="1" ht="14.25">
      <c r="A148" s="41"/>
      <c r="B148" s="41"/>
      <c r="C148" s="41" t="s">
        <v>350</v>
      </c>
      <c r="D148" s="41"/>
      <c r="E148" s="41"/>
      <c r="F148" s="41"/>
      <c r="G148" s="41"/>
      <c r="H148" s="41"/>
      <c r="I148" s="41"/>
      <c r="J148" s="41"/>
    </row>
    <row r="149" spans="1:10" s="47" customFormat="1" ht="8.25" customHeight="1">
      <c r="A149" s="41"/>
      <c r="B149" s="41"/>
      <c r="C149" s="41" t="s">
        <v>351</v>
      </c>
      <c r="D149" s="41"/>
      <c r="E149" s="41"/>
      <c r="F149" s="41"/>
      <c r="G149" s="41"/>
      <c r="H149" s="41"/>
      <c r="I149" s="41"/>
      <c r="J149" s="41"/>
    </row>
    <row r="150" spans="1:10" s="47" customFormat="1">
      <c r="A150" s="41"/>
      <c r="B150" s="41"/>
      <c r="C150" s="91" t="s">
        <v>352</v>
      </c>
      <c r="D150" s="41"/>
      <c r="E150" s="41"/>
      <c r="F150" s="41"/>
      <c r="G150" s="41"/>
      <c r="H150" s="41"/>
      <c r="I150" s="41"/>
      <c r="J150" s="41"/>
    </row>
    <row r="151" spans="1:10" s="88" customFormat="1" ht="14.25">
      <c r="A151" s="85"/>
      <c r="C151" s="41" t="s">
        <v>353</v>
      </c>
      <c r="D151" s="85"/>
      <c r="E151" s="85"/>
      <c r="F151" s="85"/>
      <c r="G151" s="85"/>
      <c r="H151" s="85"/>
      <c r="I151" s="85"/>
      <c r="J151" s="85"/>
    </row>
    <row r="152" spans="1:10" s="47" customFormat="1" ht="8.25" customHeight="1">
      <c r="A152" s="41"/>
      <c r="B152" s="41"/>
      <c r="C152" s="41" t="s">
        <v>351</v>
      </c>
      <c r="D152" s="41"/>
      <c r="E152" s="41"/>
      <c r="F152" s="41"/>
      <c r="G152" s="41"/>
      <c r="H152" s="41"/>
      <c r="I152" s="41"/>
      <c r="J152" s="41"/>
    </row>
    <row r="153" spans="1:10" s="47" customFormat="1">
      <c r="A153" s="41"/>
      <c r="B153" s="41"/>
      <c r="C153" s="91" t="s">
        <v>354</v>
      </c>
      <c r="D153" s="41"/>
      <c r="E153" s="41"/>
      <c r="F153" s="41"/>
      <c r="G153" s="41"/>
      <c r="H153" s="41"/>
      <c r="I153" s="41"/>
      <c r="J153" s="41"/>
    </row>
    <row r="154" spans="1:10" s="47" customFormat="1" ht="14.25">
      <c r="A154" s="41"/>
      <c r="B154" s="41"/>
      <c r="C154" s="41" t="s">
        <v>355</v>
      </c>
      <c r="D154" s="41"/>
      <c r="E154" s="41"/>
      <c r="F154" s="41"/>
      <c r="G154" s="41"/>
      <c r="H154" s="41"/>
      <c r="I154" s="41"/>
      <c r="J154" s="41"/>
    </row>
    <row r="155" spans="1:10" s="47" customFormat="1" ht="14.25">
      <c r="A155" s="41"/>
      <c r="B155" s="41"/>
      <c r="C155" s="41" t="s">
        <v>356</v>
      </c>
      <c r="D155" s="41"/>
      <c r="E155" s="41"/>
      <c r="F155" s="41"/>
      <c r="G155" s="41"/>
      <c r="H155" s="41"/>
      <c r="I155" s="41"/>
      <c r="J155" s="41"/>
    </row>
    <row r="156" spans="1:10" s="47" customFormat="1" ht="8.25" customHeight="1">
      <c r="A156" s="41"/>
      <c r="B156" s="41"/>
      <c r="C156" s="41"/>
      <c r="D156" s="41"/>
      <c r="E156" s="41"/>
      <c r="F156" s="41"/>
      <c r="G156" s="41"/>
      <c r="H156" s="41"/>
      <c r="I156" s="41"/>
      <c r="J156" s="41"/>
    </row>
    <row r="157" spans="1:10" s="94" customFormat="1" ht="15.75">
      <c r="A157" s="92"/>
      <c r="B157" s="93" t="s">
        <v>357</v>
      </c>
      <c r="C157" s="93"/>
      <c r="D157" s="92"/>
      <c r="E157" s="92"/>
      <c r="F157" s="92"/>
      <c r="G157" s="92"/>
      <c r="H157" s="92"/>
      <c r="I157" s="92"/>
      <c r="J157" s="92"/>
    </row>
    <row r="158" spans="1:10" s="47" customFormat="1" ht="17.25" customHeight="1">
      <c r="A158" s="41"/>
      <c r="B158" s="41" t="s">
        <v>358</v>
      </c>
      <c r="C158" s="41"/>
      <c r="D158" s="41"/>
      <c r="E158" s="41"/>
      <c r="F158" s="41"/>
      <c r="G158" s="41"/>
      <c r="H158" s="41"/>
      <c r="I158" s="41"/>
      <c r="J158" s="41"/>
    </row>
    <row r="159" spans="1:10" s="47" customFormat="1" ht="8.25" customHeight="1">
      <c r="A159" s="41"/>
      <c r="B159" s="41"/>
      <c r="C159" s="41"/>
      <c r="D159" s="41"/>
      <c r="E159" s="41"/>
      <c r="F159" s="41"/>
      <c r="G159" s="41"/>
      <c r="H159" s="41"/>
      <c r="I159" s="41"/>
      <c r="J159" s="41"/>
    </row>
    <row r="160" spans="1:10" s="94" customFormat="1" ht="15.75">
      <c r="A160" s="92"/>
      <c r="B160" s="93" t="s">
        <v>359</v>
      </c>
      <c r="C160" s="93"/>
      <c r="D160" s="92"/>
      <c r="E160" s="92"/>
      <c r="F160" s="92"/>
      <c r="G160" s="92"/>
      <c r="H160" s="92"/>
      <c r="I160" s="92"/>
      <c r="J160" s="92"/>
    </row>
    <row r="161" spans="1:10" s="47" customFormat="1" ht="17.25" customHeight="1">
      <c r="A161" s="41"/>
      <c r="B161" s="41" t="s">
        <v>360</v>
      </c>
      <c r="C161" s="41"/>
      <c r="D161" s="41"/>
      <c r="E161" s="41"/>
      <c r="F161" s="41"/>
      <c r="G161" s="41"/>
      <c r="H161" s="41"/>
      <c r="I161" s="41"/>
      <c r="J161" s="41"/>
    </row>
    <row r="162" spans="1:10" s="47" customFormat="1" ht="17.25" customHeight="1">
      <c r="A162" s="41"/>
      <c r="B162" s="41" t="s">
        <v>361</v>
      </c>
      <c r="C162" s="41"/>
      <c r="D162" s="41"/>
      <c r="E162" s="41"/>
      <c r="F162" s="41"/>
      <c r="G162" s="41"/>
      <c r="H162" s="41"/>
      <c r="I162" s="41"/>
      <c r="J162" s="41"/>
    </row>
    <row r="163" spans="1:10" s="47" customFormat="1" ht="8.25" customHeight="1">
      <c r="A163" s="41"/>
      <c r="B163" s="41"/>
      <c r="C163" s="41"/>
      <c r="D163" s="41"/>
      <c r="E163" s="41"/>
      <c r="F163" s="41"/>
      <c r="G163" s="41"/>
      <c r="H163" s="41"/>
      <c r="I163" s="41"/>
      <c r="J163" s="41"/>
    </row>
    <row r="164" spans="1:10" s="94" customFormat="1" ht="15.75">
      <c r="A164" s="92"/>
      <c r="B164" s="95" t="s">
        <v>362</v>
      </c>
      <c r="C164" s="96"/>
      <c r="D164" s="97"/>
      <c r="E164" s="97"/>
      <c r="F164" s="97"/>
      <c r="G164" s="97"/>
      <c r="H164" s="97"/>
      <c r="I164" s="97"/>
      <c r="J164" s="97"/>
    </row>
    <row r="165" spans="1:10" s="47" customFormat="1" ht="17.25" customHeight="1">
      <c r="A165" s="41"/>
      <c r="B165" s="98" t="s">
        <v>363</v>
      </c>
      <c r="C165" s="99"/>
      <c r="D165" s="99"/>
      <c r="E165" s="99"/>
      <c r="F165" s="99"/>
      <c r="G165" s="99"/>
      <c r="H165" s="99"/>
      <c r="I165" s="99"/>
      <c r="J165" s="99"/>
    </row>
    <row r="166" spans="1:10" s="47" customFormat="1" ht="17.25" customHeight="1">
      <c r="A166" s="41"/>
      <c r="B166" s="98" t="s">
        <v>364</v>
      </c>
      <c r="C166" s="99"/>
      <c r="D166" s="99"/>
      <c r="E166" s="99"/>
      <c r="F166" s="99"/>
      <c r="G166" s="99"/>
      <c r="H166" s="99"/>
      <c r="I166" s="99"/>
      <c r="J166" s="99"/>
    </row>
    <row r="167" spans="1:10" s="101" customFormat="1" ht="8.25" customHeight="1">
      <c r="A167" s="100"/>
      <c r="B167" s="100"/>
      <c r="C167" s="100"/>
      <c r="D167" s="100"/>
      <c r="E167" s="100"/>
      <c r="F167" s="100"/>
      <c r="G167" s="100"/>
      <c r="H167" s="100"/>
      <c r="I167" s="100"/>
      <c r="J167" s="100"/>
    </row>
    <row r="168" spans="1:10" s="103" customFormat="1" ht="15.75">
      <c r="A168" s="102"/>
      <c r="B168" s="93" t="s">
        <v>365</v>
      </c>
      <c r="C168" s="102"/>
      <c r="D168" s="102"/>
      <c r="E168" s="102"/>
      <c r="F168" s="102"/>
      <c r="G168" s="102"/>
      <c r="H168" s="102"/>
      <c r="I168" s="102"/>
      <c r="J168" s="102"/>
    </row>
    <row r="169" spans="1:10" s="103" customFormat="1" ht="14.25">
      <c r="A169" s="102"/>
      <c r="B169" s="41" t="s">
        <v>366</v>
      </c>
      <c r="C169" s="102"/>
      <c r="D169" s="102"/>
      <c r="E169" s="102"/>
      <c r="F169" s="102"/>
      <c r="G169" s="102"/>
      <c r="H169" s="102"/>
      <c r="I169" s="102"/>
      <c r="J169" s="102"/>
    </row>
    <row r="170" spans="1:10" s="47" customFormat="1" ht="17.25" customHeight="1">
      <c r="A170" s="41"/>
      <c r="B170" s="41"/>
      <c r="C170" s="41"/>
      <c r="D170" s="57"/>
      <c r="E170" s="57"/>
      <c r="F170" s="57"/>
      <c r="G170" s="41"/>
      <c r="H170" s="41"/>
      <c r="I170" s="41"/>
      <c r="J170" s="41"/>
    </row>
    <row r="171" spans="1:10" s="47" customFormat="1" ht="25.5" customHeight="1">
      <c r="A171" s="41"/>
      <c r="B171" s="42" t="s">
        <v>367</v>
      </c>
      <c r="C171" s="43"/>
      <c r="D171" s="44"/>
      <c r="E171" s="45"/>
      <c r="F171" s="45"/>
      <c r="G171" s="89"/>
      <c r="H171" s="89"/>
      <c r="I171" s="89"/>
      <c r="J171" s="46" t="s">
        <v>368</v>
      </c>
    </row>
    <row r="172" spans="1:10" s="47" customFormat="1" ht="8.25" customHeight="1">
      <c r="A172" s="41"/>
      <c r="B172" s="41"/>
      <c r="C172" s="41"/>
      <c r="D172" s="57"/>
      <c r="E172" s="57"/>
      <c r="F172" s="57"/>
      <c r="G172" s="41"/>
      <c r="H172" s="41"/>
      <c r="I172" s="41"/>
      <c r="J172" s="41"/>
    </row>
    <row r="173" spans="1:10" s="94" customFormat="1" ht="15.75">
      <c r="A173" s="92"/>
      <c r="B173" s="93" t="s">
        <v>369</v>
      </c>
      <c r="C173" s="93"/>
      <c r="D173" s="92"/>
      <c r="E173" s="92"/>
      <c r="F173" s="92"/>
      <c r="G173" s="92"/>
      <c r="H173" s="92"/>
      <c r="I173" s="92"/>
      <c r="J173" s="92"/>
    </row>
    <row r="174" spans="1:10" s="47" customFormat="1" ht="17.25" customHeight="1">
      <c r="A174" s="41"/>
      <c r="B174" s="41" t="s">
        <v>370</v>
      </c>
      <c r="C174" s="41"/>
      <c r="D174" s="41"/>
      <c r="E174" s="41"/>
      <c r="F174" s="41"/>
      <c r="G174" s="41"/>
      <c r="H174" s="41"/>
      <c r="I174" s="41"/>
      <c r="J174" s="41"/>
    </row>
    <row r="175" spans="1:10" s="47" customFormat="1" ht="17.25" customHeight="1">
      <c r="A175" s="41"/>
      <c r="B175" s="41" t="s">
        <v>371</v>
      </c>
      <c r="C175" s="41"/>
      <c r="D175" s="41"/>
      <c r="E175" s="41"/>
      <c r="F175" s="41"/>
      <c r="G175" s="41"/>
      <c r="H175" s="41"/>
      <c r="I175" s="41"/>
      <c r="J175" s="41"/>
    </row>
    <row r="176" spans="1:10" s="47" customFormat="1" ht="17.25" customHeight="1">
      <c r="A176" s="41"/>
      <c r="B176" s="104"/>
      <c r="C176" s="104"/>
      <c r="D176" s="57"/>
      <c r="E176" s="57"/>
      <c r="F176" s="57"/>
      <c r="G176" s="41"/>
      <c r="H176" s="41"/>
      <c r="I176" s="41"/>
      <c r="J176" s="41"/>
    </row>
    <row r="177" spans="1:10" s="94" customFormat="1" ht="15.75">
      <c r="A177" s="92"/>
      <c r="B177" s="93" t="s">
        <v>372</v>
      </c>
      <c r="C177" s="93"/>
      <c r="D177" s="92"/>
      <c r="E177" s="92"/>
      <c r="F177" s="92"/>
      <c r="G177" s="92"/>
      <c r="H177" s="92"/>
      <c r="I177" s="92"/>
      <c r="J177" s="92"/>
    </row>
    <row r="178" spans="1:10" s="47" customFormat="1" ht="17.25" customHeight="1">
      <c r="A178" s="41"/>
      <c r="B178" s="105" t="s">
        <v>373</v>
      </c>
      <c r="C178" s="41" t="s">
        <v>374</v>
      </c>
      <c r="D178" s="41"/>
      <c r="E178" s="41"/>
      <c r="F178" s="41"/>
      <c r="G178" s="41"/>
      <c r="H178" s="41"/>
      <c r="I178" s="41"/>
      <c r="J178" s="41"/>
    </row>
    <row r="179" spans="1:10" s="47" customFormat="1" ht="17.25" customHeight="1">
      <c r="A179" s="41"/>
      <c r="B179" s="105" t="s">
        <v>373</v>
      </c>
      <c r="C179" s="41" t="s">
        <v>375</v>
      </c>
      <c r="D179" s="41"/>
      <c r="E179" s="41"/>
      <c r="F179" s="41"/>
      <c r="G179" s="41"/>
      <c r="H179" s="41"/>
      <c r="I179" s="41"/>
      <c r="J179" s="41"/>
    </row>
    <row r="180" spans="1:10" s="47" customFormat="1" ht="17.25" customHeight="1">
      <c r="A180" s="41"/>
      <c r="B180" s="105" t="s">
        <v>373</v>
      </c>
      <c r="C180" s="41" t="s">
        <v>376</v>
      </c>
      <c r="D180" s="41"/>
      <c r="E180" s="41"/>
      <c r="F180" s="41"/>
      <c r="G180" s="41"/>
      <c r="H180" s="41"/>
      <c r="I180" s="41"/>
      <c r="J180" s="41"/>
    </row>
    <row r="181" spans="1:10" s="47" customFormat="1" ht="17.25" customHeight="1">
      <c r="A181" s="41"/>
      <c r="B181" s="105" t="s">
        <v>373</v>
      </c>
      <c r="C181" s="41" t="s">
        <v>377</v>
      </c>
      <c r="D181" s="41"/>
      <c r="E181" s="41"/>
      <c r="F181" s="41"/>
      <c r="G181" s="41"/>
      <c r="H181" s="41"/>
      <c r="I181" s="41"/>
      <c r="J181" s="41"/>
    </row>
    <row r="182" spans="1:10" s="47" customFormat="1" ht="17.25" customHeight="1">
      <c r="A182" s="41"/>
      <c r="B182" s="105" t="s">
        <v>373</v>
      </c>
      <c r="C182" s="41" t="s">
        <v>378</v>
      </c>
      <c r="D182" s="41"/>
      <c r="E182" s="41"/>
      <c r="F182" s="41"/>
      <c r="G182" s="41"/>
      <c r="H182" s="41"/>
      <c r="I182" s="41"/>
      <c r="J182" s="41"/>
    </row>
    <row r="183" spans="1:10" s="47" customFormat="1" ht="17.25" customHeight="1">
      <c r="A183" s="41"/>
      <c r="B183" s="105"/>
      <c r="C183" s="41" t="s">
        <v>379</v>
      </c>
      <c r="D183" s="41"/>
      <c r="E183" s="41"/>
      <c r="F183" s="41"/>
      <c r="G183" s="41"/>
      <c r="H183" s="41"/>
      <c r="I183" s="41"/>
      <c r="J183" s="41"/>
    </row>
    <row r="184" spans="1:10" s="47" customFormat="1" ht="8.25" customHeight="1">
      <c r="A184" s="41"/>
      <c r="B184" s="41"/>
      <c r="C184" s="41"/>
      <c r="D184" s="57"/>
      <c r="E184" s="57"/>
      <c r="F184" s="57"/>
      <c r="G184" s="41"/>
      <c r="H184" s="41"/>
      <c r="I184" s="41"/>
      <c r="J184" s="41"/>
    </row>
    <row r="185" spans="1:10" s="47" customFormat="1" ht="17.25" customHeight="1">
      <c r="A185" s="41"/>
      <c r="B185" s="41" t="s">
        <v>380</v>
      </c>
      <c r="C185" s="41"/>
      <c r="D185" s="41"/>
      <c r="E185" s="41"/>
      <c r="F185" s="41"/>
      <c r="G185" s="41"/>
      <c r="H185" s="41"/>
      <c r="I185" s="41"/>
      <c r="J185" s="41"/>
    </row>
    <row r="186" spans="1:10" s="47" customFormat="1" ht="17.25" customHeight="1">
      <c r="A186" s="41"/>
      <c r="B186" s="41" t="s">
        <v>381</v>
      </c>
      <c r="C186" s="41"/>
      <c r="D186" s="41"/>
      <c r="E186" s="41"/>
      <c r="F186" s="41"/>
      <c r="G186" s="41"/>
      <c r="H186" s="41"/>
      <c r="I186" s="41"/>
      <c r="J186" s="41"/>
    </row>
    <row r="187" spans="1:10" s="47" customFormat="1" ht="17.25" customHeight="1">
      <c r="A187" s="41"/>
      <c r="B187" s="41"/>
      <c r="C187" s="41"/>
      <c r="D187" s="57"/>
      <c r="E187" s="57"/>
      <c r="F187" s="57"/>
      <c r="G187" s="41"/>
      <c r="H187" s="41"/>
      <c r="I187" s="41"/>
      <c r="J187" s="41"/>
    </row>
    <row r="188" spans="1:10" s="94" customFormat="1" ht="15.75">
      <c r="A188" s="92"/>
      <c r="B188" s="93" t="s">
        <v>382</v>
      </c>
      <c r="C188" s="93"/>
      <c r="D188" s="92"/>
      <c r="E188" s="92"/>
      <c r="F188" s="92"/>
      <c r="G188" s="92"/>
      <c r="H188" s="92"/>
      <c r="I188" s="92"/>
      <c r="J188" s="92"/>
    </row>
    <row r="189" spans="1:10" s="47" customFormat="1" ht="17.25" customHeight="1">
      <c r="A189" s="41"/>
      <c r="B189" s="41" t="s">
        <v>383</v>
      </c>
      <c r="C189" s="41"/>
      <c r="D189" s="41"/>
      <c r="E189" s="41"/>
      <c r="F189" s="41"/>
      <c r="G189" s="41"/>
      <c r="H189" s="41"/>
      <c r="I189" s="41"/>
      <c r="J189" s="41"/>
    </row>
    <row r="190" spans="1:10" s="47" customFormat="1" ht="17.25" customHeight="1">
      <c r="A190" s="41"/>
      <c r="B190" s="41" t="s">
        <v>384</v>
      </c>
      <c r="C190" s="41"/>
      <c r="D190" s="41"/>
      <c r="E190" s="41"/>
      <c r="F190" s="41"/>
      <c r="G190" s="41"/>
      <c r="H190" s="41"/>
      <c r="I190" s="41"/>
      <c r="J190" s="41"/>
    </row>
    <row r="191" spans="1:10" s="47" customFormat="1" ht="17.25" customHeight="1">
      <c r="A191" s="41"/>
      <c r="B191" s="41" t="s">
        <v>385</v>
      </c>
      <c r="C191" s="41"/>
      <c r="D191" s="41"/>
      <c r="E191" s="41"/>
      <c r="F191" s="41"/>
      <c r="G191" s="41"/>
      <c r="H191" s="41"/>
      <c r="I191" s="41"/>
      <c r="J191" s="41"/>
    </row>
    <row r="192" spans="1:10" s="47" customFormat="1" ht="8.25" customHeight="1">
      <c r="A192" s="41"/>
      <c r="B192" s="41"/>
      <c r="C192" s="41"/>
      <c r="D192" s="57"/>
      <c r="E192" s="57"/>
      <c r="F192" s="57"/>
      <c r="G192" s="41"/>
      <c r="H192" s="41"/>
      <c r="I192" s="41"/>
      <c r="J192" s="41"/>
    </row>
    <row r="193" spans="1:10" s="47" customFormat="1">
      <c r="A193" s="41"/>
      <c r="B193" s="41"/>
      <c r="C193" s="91" t="s">
        <v>386</v>
      </c>
      <c r="D193" s="41"/>
      <c r="E193" s="41"/>
      <c r="F193" s="41"/>
      <c r="G193" s="41"/>
      <c r="H193" s="41"/>
      <c r="I193" s="41"/>
      <c r="J193" s="41"/>
    </row>
    <row r="194" spans="1:10" s="47" customFormat="1" ht="17.25" customHeight="1">
      <c r="A194" s="41"/>
      <c r="B194" s="41"/>
      <c r="C194" s="41" t="s">
        <v>387</v>
      </c>
      <c r="D194" s="41"/>
      <c r="E194" s="41"/>
      <c r="F194" s="41"/>
      <c r="G194" s="41"/>
      <c r="H194" s="41"/>
      <c r="I194" s="41"/>
      <c r="J194" s="41"/>
    </row>
    <row r="195" spans="1:10" s="47" customFormat="1" ht="17.25" customHeight="1">
      <c r="A195" s="41"/>
      <c r="B195" s="41"/>
      <c r="C195" s="41" t="s">
        <v>388</v>
      </c>
      <c r="D195" s="41"/>
      <c r="E195" s="41"/>
      <c r="F195" s="41"/>
      <c r="G195" s="41"/>
      <c r="H195" s="41"/>
      <c r="I195" s="41"/>
      <c r="J195" s="41"/>
    </row>
    <row r="196" spans="1:10" s="47" customFormat="1" ht="8.25" customHeight="1">
      <c r="A196" s="41"/>
      <c r="B196" s="41"/>
      <c r="C196" s="41"/>
      <c r="D196" s="57"/>
      <c r="E196" s="57"/>
      <c r="F196" s="57"/>
      <c r="G196" s="41"/>
      <c r="H196" s="41"/>
      <c r="I196" s="41"/>
      <c r="J196" s="41"/>
    </row>
    <row r="197" spans="1:10" s="47" customFormat="1">
      <c r="A197" s="41"/>
      <c r="B197" s="41"/>
      <c r="C197" s="91" t="s">
        <v>389</v>
      </c>
      <c r="D197" s="41"/>
      <c r="E197" s="41"/>
      <c r="F197" s="41"/>
      <c r="G197" s="41"/>
      <c r="H197" s="41"/>
      <c r="I197" s="41"/>
      <c r="J197" s="41"/>
    </row>
    <row r="198" spans="1:10" s="47" customFormat="1" ht="17.25" customHeight="1">
      <c r="A198" s="41"/>
      <c r="B198" s="41"/>
      <c r="C198" s="41" t="s">
        <v>390</v>
      </c>
      <c r="D198" s="41"/>
      <c r="E198" s="41"/>
      <c r="F198" s="41"/>
      <c r="G198" s="41"/>
      <c r="H198" s="41"/>
      <c r="I198" s="41"/>
      <c r="J198" s="41"/>
    </row>
    <row r="199" spans="1:10" s="47" customFormat="1" ht="17.25" customHeight="1">
      <c r="A199" s="41"/>
      <c r="B199" s="41"/>
      <c r="C199" s="41" t="s">
        <v>391</v>
      </c>
      <c r="D199" s="41"/>
      <c r="E199" s="41"/>
      <c r="F199" s="41"/>
      <c r="G199" s="41"/>
      <c r="H199" s="41"/>
      <c r="I199" s="41"/>
      <c r="J199" s="41"/>
    </row>
    <row r="200" spans="1:10" s="47" customFormat="1" ht="17.25" customHeight="1">
      <c r="A200" s="41"/>
      <c r="B200" s="41"/>
      <c r="C200" s="41" t="s">
        <v>392</v>
      </c>
      <c r="D200" s="41"/>
      <c r="E200" s="41"/>
      <c r="F200" s="41"/>
      <c r="G200" s="41"/>
      <c r="H200" s="41"/>
      <c r="I200" s="41"/>
      <c r="J200" s="41"/>
    </row>
    <row r="201" spans="1:10" s="47" customFormat="1" ht="8.25" customHeight="1">
      <c r="A201" s="41"/>
      <c r="B201" s="41"/>
      <c r="C201" s="41"/>
      <c r="D201" s="57"/>
      <c r="E201" s="57"/>
      <c r="F201" s="57"/>
      <c r="G201" s="41"/>
      <c r="H201" s="41"/>
      <c r="I201" s="41"/>
      <c r="J201" s="41"/>
    </row>
    <row r="202" spans="1:10" s="47" customFormat="1">
      <c r="A202" s="41"/>
      <c r="B202" s="41"/>
      <c r="C202" s="91" t="s">
        <v>393</v>
      </c>
      <c r="D202" s="41"/>
      <c r="E202" s="41"/>
      <c r="F202" s="41"/>
      <c r="G202" s="41"/>
      <c r="H202" s="41"/>
      <c r="I202" s="41"/>
      <c r="J202" s="41"/>
    </row>
    <row r="203" spans="1:10" s="47" customFormat="1" ht="17.25" customHeight="1">
      <c r="A203" s="41"/>
      <c r="B203" s="41"/>
      <c r="C203" s="41" t="s">
        <v>394</v>
      </c>
      <c r="D203" s="41"/>
      <c r="E203" s="41"/>
      <c r="F203" s="41"/>
      <c r="G203" s="41"/>
      <c r="H203" s="41"/>
      <c r="I203" s="41"/>
      <c r="J203" s="41"/>
    </row>
    <row r="204" spans="1:10" s="47" customFormat="1" ht="17.25" customHeight="1">
      <c r="A204" s="41"/>
      <c r="B204" s="41"/>
      <c r="C204" s="41" t="s">
        <v>395</v>
      </c>
      <c r="D204" s="41"/>
      <c r="E204" s="41"/>
      <c r="F204" s="41"/>
      <c r="G204" s="41"/>
      <c r="H204" s="41"/>
      <c r="I204" s="41"/>
      <c r="J204" s="41"/>
    </row>
    <row r="205" spans="1:10" s="47" customFormat="1" ht="8.25" customHeight="1">
      <c r="A205" s="41"/>
      <c r="B205" s="41"/>
      <c r="C205" s="41"/>
      <c r="D205" s="57"/>
      <c r="E205" s="57"/>
      <c r="F205" s="57"/>
      <c r="G205" s="41"/>
      <c r="H205" s="41"/>
      <c r="I205" s="41"/>
      <c r="J205" s="41"/>
    </row>
    <row r="206" spans="1:10" s="47" customFormat="1" ht="17.25" customHeight="1">
      <c r="A206" s="41"/>
      <c r="B206" s="41" t="s">
        <v>396</v>
      </c>
      <c r="C206" s="41"/>
      <c r="D206" s="41"/>
      <c r="E206" s="41"/>
      <c r="F206" s="41"/>
      <c r="G206" s="41"/>
      <c r="H206" s="41"/>
      <c r="I206" s="41"/>
      <c r="J206" s="41"/>
    </row>
    <row r="207" spans="1:10" s="47" customFormat="1" ht="8.25" customHeight="1">
      <c r="A207" s="41"/>
      <c r="B207" s="41"/>
      <c r="C207" s="41"/>
      <c r="D207" s="57"/>
      <c r="E207" s="57"/>
      <c r="F207" s="57"/>
      <c r="G207" s="41"/>
      <c r="H207" s="41"/>
      <c r="I207" s="41"/>
      <c r="J207" s="41"/>
    </row>
    <row r="208" spans="1:10" s="47" customFormat="1" ht="17.25" customHeight="1">
      <c r="A208" s="41"/>
      <c r="B208" s="41"/>
      <c r="C208" s="91" t="s">
        <v>397</v>
      </c>
      <c r="D208" s="41"/>
      <c r="E208" s="41"/>
      <c r="F208" s="41"/>
      <c r="G208" s="41"/>
      <c r="H208" s="41"/>
      <c r="I208" s="41"/>
      <c r="J208" s="41"/>
    </row>
    <row r="209" spans="1:10" s="47" customFormat="1" ht="17.25" customHeight="1">
      <c r="A209" s="41"/>
      <c r="B209" s="41"/>
      <c r="C209" s="41" t="s">
        <v>398</v>
      </c>
      <c r="D209" s="41"/>
      <c r="E209" s="41"/>
      <c r="F209" s="41"/>
      <c r="G209" s="41"/>
      <c r="H209" s="41"/>
      <c r="I209" s="41"/>
      <c r="J209" s="41"/>
    </row>
    <row r="210" spans="1:10" s="47" customFormat="1" ht="17.25" customHeight="1">
      <c r="A210" s="41"/>
      <c r="B210" s="41"/>
      <c r="C210" s="41" t="s">
        <v>399</v>
      </c>
      <c r="D210" s="41"/>
      <c r="E210" s="41"/>
      <c r="F210" s="41"/>
      <c r="G210" s="41"/>
      <c r="H210" s="41"/>
      <c r="I210" s="41"/>
      <c r="J210" s="41"/>
    </row>
    <row r="211" spans="1:10" s="47" customFormat="1" ht="8.25" customHeight="1">
      <c r="A211" s="41"/>
      <c r="B211" s="41"/>
      <c r="C211" s="41"/>
      <c r="D211" s="57"/>
      <c r="E211" s="57"/>
      <c r="F211" s="57"/>
      <c r="G211" s="41"/>
      <c r="H211" s="41"/>
      <c r="I211" s="41"/>
      <c r="J211" s="41"/>
    </row>
    <row r="212" spans="1:10" s="47" customFormat="1" ht="17.25" customHeight="1">
      <c r="A212" s="41"/>
      <c r="B212" s="41"/>
      <c r="C212" s="91" t="s">
        <v>400</v>
      </c>
      <c r="D212" s="41"/>
      <c r="E212" s="41"/>
      <c r="F212" s="41"/>
      <c r="G212" s="41"/>
      <c r="H212" s="41"/>
      <c r="I212" s="41"/>
      <c r="J212" s="41"/>
    </row>
    <row r="213" spans="1:10" s="47" customFormat="1" ht="17.25" customHeight="1">
      <c r="A213" s="41"/>
      <c r="B213" s="41"/>
      <c r="C213" s="41" t="s">
        <v>401</v>
      </c>
      <c r="D213" s="41"/>
      <c r="E213" s="41"/>
      <c r="F213" s="41"/>
      <c r="G213" s="41"/>
      <c r="H213" s="41"/>
      <c r="I213" s="41"/>
      <c r="J213" s="41"/>
    </row>
    <row r="214" spans="1:10" s="47" customFormat="1" ht="17.25" customHeight="1">
      <c r="A214" s="41"/>
      <c r="B214" s="41"/>
      <c r="C214" s="41" t="s">
        <v>402</v>
      </c>
      <c r="D214" s="41"/>
      <c r="E214" s="41"/>
      <c r="F214" s="41"/>
      <c r="G214" s="41"/>
      <c r="H214" s="41"/>
      <c r="I214" s="41"/>
      <c r="J214" s="41"/>
    </row>
    <row r="215" spans="1:10" s="47" customFormat="1" ht="17.25" customHeight="1">
      <c r="A215" s="41"/>
      <c r="B215" s="41"/>
      <c r="C215" s="41" t="s">
        <v>403</v>
      </c>
      <c r="D215" s="41"/>
      <c r="E215" s="41"/>
      <c r="F215" s="41"/>
      <c r="G215" s="41"/>
      <c r="H215" s="41"/>
      <c r="I215" s="41"/>
      <c r="J215" s="41"/>
    </row>
    <row r="216" spans="1:10" s="47" customFormat="1" ht="17.25" customHeight="1">
      <c r="A216" s="41"/>
      <c r="B216" s="41"/>
      <c r="C216" s="41" t="s">
        <v>404</v>
      </c>
      <c r="D216" s="41"/>
      <c r="E216" s="41"/>
      <c r="F216" s="41"/>
      <c r="G216" s="41"/>
      <c r="H216" s="41"/>
      <c r="I216" s="41"/>
      <c r="J216" s="41"/>
    </row>
    <row r="217" spans="1:10" s="47" customFormat="1" ht="17.25" customHeight="1">
      <c r="A217" s="41"/>
      <c r="B217" s="41"/>
      <c r="C217" s="41" t="s">
        <v>405</v>
      </c>
      <c r="D217" s="41"/>
      <c r="E217" s="41"/>
      <c r="F217" s="41"/>
      <c r="G217" s="41"/>
      <c r="H217" s="41"/>
      <c r="I217" s="41"/>
      <c r="J217" s="41"/>
    </row>
    <row r="218" spans="1:10" s="47" customFormat="1" ht="17.25" customHeight="1">
      <c r="A218" s="41"/>
      <c r="B218" s="41"/>
      <c r="C218" s="41"/>
      <c r="D218" s="57"/>
      <c r="E218" s="57"/>
      <c r="F218" s="57"/>
      <c r="G218" s="41"/>
      <c r="H218" s="41"/>
      <c r="I218" s="41"/>
      <c r="J218" s="41"/>
    </row>
    <row r="219" spans="1:10" s="94" customFormat="1" ht="15.75">
      <c r="A219" s="92"/>
      <c r="B219" s="93" t="s">
        <v>406</v>
      </c>
      <c r="C219" s="93"/>
      <c r="D219" s="92"/>
      <c r="E219" s="92"/>
      <c r="F219" s="92"/>
      <c r="G219" s="92"/>
      <c r="H219" s="92"/>
      <c r="I219" s="92"/>
      <c r="J219" s="92"/>
    </row>
    <row r="220" spans="1:10" s="47" customFormat="1" ht="17.25" customHeight="1">
      <c r="A220" s="41"/>
      <c r="B220" s="41" t="s">
        <v>407</v>
      </c>
      <c r="C220" s="41"/>
      <c r="D220" s="41"/>
      <c r="E220" s="41"/>
      <c r="F220" s="41"/>
      <c r="G220" s="41"/>
      <c r="H220" s="41"/>
      <c r="I220" s="41"/>
      <c r="J220" s="41"/>
    </row>
    <row r="221" spans="1:10" s="47" customFormat="1" ht="17.25" customHeight="1">
      <c r="A221" s="41"/>
      <c r="B221" s="41" t="s">
        <v>408</v>
      </c>
      <c r="C221" s="41"/>
      <c r="D221" s="41"/>
      <c r="E221" s="41"/>
      <c r="F221" s="41"/>
      <c r="G221" s="41"/>
      <c r="H221" s="41"/>
      <c r="I221" s="41"/>
      <c r="J221" s="41"/>
    </row>
    <row r="222" spans="1:10" s="47" customFormat="1" ht="17.25" customHeight="1">
      <c r="A222" s="41"/>
      <c r="B222" s="41" t="s">
        <v>409</v>
      </c>
      <c r="C222" s="41"/>
      <c r="D222" s="41"/>
      <c r="E222" s="41"/>
      <c r="F222" s="41"/>
      <c r="G222" s="41"/>
      <c r="H222" s="41"/>
      <c r="I222" s="41"/>
      <c r="J222" s="41"/>
    </row>
    <row r="223" spans="1:10" s="47" customFormat="1" ht="17.25" customHeight="1">
      <c r="A223" s="41"/>
      <c r="B223" s="41" t="s">
        <v>410</v>
      </c>
      <c r="C223" s="41"/>
      <c r="D223" s="41"/>
      <c r="E223" s="41"/>
      <c r="F223" s="41"/>
      <c r="G223" s="41"/>
      <c r="H223" s="41"/>
      <c r="I223" s="41"/>
      <c r="J223" s="41"/>
    </row>
    <row r="224" spans="1:10" s="47" customFormat="1" ht="17.25" customHeight="1">
      <c r="A224" s="41"/>
      <c r="B224" s="41" t="s">
        <v>411</v>
      </c>
      <c r="C224" s="41"/>
      <c r="D224" s="41"/>
      <c r="E224" s="41"/>
      <c r="F224" s="41"/>
      <c r="G224" s="41"/>
      <c r="H224" s="41"/>
      <c r="I224" s="41"/>
      <c r="J224" s="41"/>
    </row>
    <row r="225" spans="1:11" s="47" customFormat="1" ht="17.25" customHeight="1">
      <c r="A225" s="41"/>
      <c r="B225" s="41"/>
      <c r="C225" s="41"/>
      <c r="D225" s="41"/>
      <c r="E225" s="41"/>
      <c r="F225" s="41"/>
      <c r="G225" s="41"/>
      <c r="H225" s="41"/>
      <c r="I225" s="41"/>
      <c r="J225" s="41"/>
    </row>
    <row r="226" spans="1:11" s="94" customFormat="1" ht="15.75">
      <c r="A226" s="92"/>
      <c r="B226" s="93" t="s">
        <v>412</v>
      </c>
      <c r="C226" s="93"/>
      <c r="D226" s="92"/>
      <c r="E226" s="92"/>
      <c r="F226" s="92"/>
      <c r="G226" s="92"/>
      <c r="H226" s="92"/>
      <c r="I226" s="92"/>
      <c r="J226" s="92"/>
    </row>
    <row r="227" spans="1:11" s="47" customFormat="1" ht="17.25" customHeight="1">
      <c r="A227" s="41"/>
      <c r="B227" s="41" t="s">
        <v>413</v>
      </c>
      <c r="C227" s="41"/>
      <c r="D227" s="41"/>
      <c r="E227" s="41"/>
      <c r="F227" s="41"/>
      <c r="G227" s="41"/>
      <c r="H227" s="41"/>
      <c r="I227" s="41"/>
      <c r="J227" s="41"/>
    </row>
    <row r="228" spans="1:11" s="47" customFormat="1" ht="17.25" customHeight="1">
      <c r="A228" s="41"/>
      <c r="B228" s="41" t="s">
        <v>414</v>
      </c>
      <c r="C228" s="41"/>
      <c r="D228" s="41"/>
      <c r="E228" s="41"/>
      <c r="F228" s="41"/>
      <c r="G228" s="41"/>
      <c r="H228" s="41"/>
      <c r="I228" s="41"/>
      <c r="J228" s="41"/>
    </row>
    <row r="229" spans="1:11" s="47" customFormat="1" ht="17.25" customHeight="1">
      <c r="A229" s="41"/>
      <c r="B229" s="41" t="s">
        <v>415</v>
      </c>
      <c r="C229" s="41"/>
      <c r="D229" s="41"/>
      <c r="E229" s="41"/>
      <c r="F229" s="41"/>
      <c r="G229" s="41"/>
      <c r="H229" s="41"/>
      <c r="I229" s="41"/>
      <c r="J229" s="41"/>
    </row>
    <row r="230" spans="1:11" s="47" customFormat="1" ht="17.25" customHeight="1">
      <c r="A230" s="41"/>
      <c r="B230" s="41" t="s">
        <v>416</v>
      </c>
      <c r="C230" s="41"/>
      <c r="D230" s="41"/>
      <c r="E230" s="41"/>
      <c r="F230" s="41"/>
      <c r="G230" s="41"/>
      <c r="H230" s="41"/>
      <c r="I230" s="41"/>
      <c r="J230" s="41"/>
    </row>
    <row r="231" spans="1:11">
      <c r="A231" s="47"/>
      <c r="B231" s="47"/>
      <c r="C231" s="47"/>
      <c r="D231" s="106"/>
      <c r="E231" s="106"/>
      <c r="F231" s="106"/>
      <c r="G231" s="47"/>
      <c r="H231" s="47"/>
      <c r="I231" s="47"/>
      <c r="J231" s="47"/>
      <c r="K231" s="47"/>
    </row>
    <row r="232" spans="1:11" hidden="1">
      <c r="B232" s="41"/>
      <c r="C232" s="41"/>
      <c r="D232" s="41"/>
      <c r="E232" s="41"/>
      <c r="F232" s="41"/>
    </row>
    <row r="233" spans="1:11" hidden="1">
      <c r="B233" s="41"/>
      <c r="C233" s="41"/>
      <c r="D233" s="41"/>
      <c r="E233" s="41"/>
      <c r="F233" s="41"/>
    </row>
    <row r="234" spans="1:11" hidden="1">
      <c r="B234" s="41"/>
      <c r="C234" s="41"/>
      <c r="D234" s="41"/>
      <c r="E234" s="41"/>
      <c r="F234" s="41"/>
    </row>
    <row r="235" spans="1:11" hidden="1">
      <c r="B235" s="41"/>
      <c r="C235" s="41"/>
      <c r="D235" s="41"/>
      <c r="E235" s="41"/>
      <c r="F235" s="41"/>
    </row>
    <row r="236" spans="1:11" hidden="1">
      <c r="B236" s="41"/>
      <c r="C236" s="41"/>
      <c r="D236" s="41"/>
      <c r="E236" s="41"/>
      <c r="F236" s="41"/>
    </row>
    <row r="237" spans="1:11" hidden="1">
      <c r="B237" s="41"/>
      <c r="C237" s="41"/>
      <c r="D237" s="41"/>
      <c r="E237" s="41"/>
      <c r="F237" s="41"/>
    </row>
    <row r="238" spans="1:11" hidden="1">
      <c r="B238" s="41"/>
      <c r="C238" s="41"/>
      <c r="D238" s="41"/>
      <c r="E238" s="41"/>
      <c r="F238" s="41"/>
    </row>
    <row r="239" spans="1:11" hidden="1">
      <c r="B239" s="41"/>
      <c r="C239" s="41"/>
      <c r="D239" s="41"/>
      <c r="E239" s="41"/>
      <c r="F239" s="41"/>
    </row>
    <row r="240" spans="1:11" hidden="1">
      <c r="B240" s="41"/>
      <c r="C240" s="41"/>
      <c r="D240" s="41"/>
      <c r="E240" s="41"/>
      <c r="F240" s="41"/>
    </row>
    <row r="241" spans="2:6" hidden="1">
      <c r="B241" s="41"/>
      <c r="C241" s="41"/>
      <c r="D241" s="41"/>
      <c r="E241" s="41"/>
      <c r="F241" s="41"/>
    </row>
    <row r="242" spans="2:6" hidden="1">
      <c r="B242" s="41"/>
      <c r="C242" s="41"/>
      <c r="D242" s="41"/>
      <c r="E242" s="41"/>
      <c r="F242" s="41"/>
    </row>
    <row r="243" spans="2:6" hidden="1">
      <c r="B243" s="41"/>
      <c r="C243" s="41"/>
      <c r="D243" s="41"/>
      <c r="E243" s="41"/>
      <c r="F243" s="41"/>
    </row>
    <row r="244" spans="2:6" hidden="1">
      <c r="B244" s="41"/>
      <c r="C244" s="41"/>
      <c r="D244" s="41"/>
      <c r="E244" s="41"/>
      <c r="F244" s="41"/>
    </row>
    <row r="245" spans="2:6" hidden="1">
      <c r="B245" s="41"/>
      <c r="C245" s="41"/>
      <c r="D245" s="41"/>
      <c r="E245" s="41"/>
      <c r="F245" s="41"/>
    </row>
    <row r="246" spans="2:6" hidden="1">
      <c r="B246" s="41"/>
      <c r="C246" s="41"/>
      <c r="D246" s="41"/>
      <c r="E246" s="41"/>
      <c r="F246" s="41"/>
    </row>
    <row r="247" spans="2:6" hidden="1">
      <c r="B247" s="41"/>
      <c r="C247" s="41"/>
      <c r="D247" s="41"/>
      <c r="E247" s="41"/>
      <c r="F247" s="41"/>
    </row>
    <row r="248" spans="2:6" hidden="1">
      <c r="B248" s="41"/>
      <c r="C248" s="41"/>
      <c r="D248" s="41"/>
      <c r="E248" s="41"/>
      <c r="F248" s="41"/>
    </row>
    <row r="249" spans="2:6" hidden="1">
      <c r="B249" s="41"/>
      <c r="C249" s="41"/>
      <c r="D249" s="41"/>
      <c r="E249" s="41"/>
      <c r="F249" s="41"/>
    </row>
    <row r="250" spans="2:6" hidden="1">
      <c r="B250" s="41"/>
      <c r="C250" s="41"/>
      <c r="D250" s="41"/>
      <c r="E250" s="41"/>
      <c r="F250" s="41"/>
    </row>
    <row r="251" spans="2:6" hidden="1">
      <c r="B251" s="41"/>
      <c r="C251" s="41"/>
      <c r="D251" s="41"/>
      <c r="E251" s="41"/>
      <c r="F251" s="41"/>
    </row>
    <row r="252" spans="2:6" hidden="1">
      <c r="B252" s="41"/>
      <c r="C252" s="41"/>
      <c r="D252" s="41"/>
      <c r="E252" s="41"/>
      <c r="F252" s="41"/>
    </row>
    <row r="253" spans="2:6" hidden="1">
      <c r="B253" s="41"/>
      <c r="C253" s="41"/>
      <c r="D253" s="41"/>
      <c r="E253" s="41"/>
      <c r="F253" s="41"/>
    </row>
    <row r="254" spans="2:6" hidden="1">
      <c r="B254" s="41"/>
      <c r="C254" s="41"/>
      <c r="D254" s="41"/>
      <c r="E254" s="41"/>
      <c r="F254" s="41"/>
    </row>
    <row r="255" spans="2:6" hidden="1">
      <c r="B255" s="41"/>
      <c r="C255" s="41"/>
      <c r="D255" s="41"/>
      <c r="E255" s="41"/>
      <c r="F255" s="41"/>
    </row>
    <row r="256" spans="2:6" hidden="1">
      <c r="B256" s="41"/>
      <c r="C256" s="41"/>
      <c r="D256" s="41"/>
      <c r="E256" s="41"/>
      <c r="F256" s="41"/>
    </row>
    <row r="257" spans="2:6" hidden="1">
      <c r="B257" s="41"/>
      <c r="C257" s="41"/>
      <c r="D257" s="41"/>
      <c r="E257" s="41"/>
      <c r="F257" s="41"/>
    </row>
    <row r="258" spans="2:6" hidden="1">
      <c r="B258" s="41"/>
      <c r="C258" s="41"/>
      <c r="D258" s="41"/>
      <c r="E258" s="41"/>
      <c r="F258" s="41"/>
    </row>
    <row r="259" spans="2:6" hidden="1">
      <c r="B259" s="41"/>
      <c r="C259" s="41"/>
      <c r="D259" s="41"/>
      <c r="E259" s="41"/>
      <c r="F259" s="41"/>
    </row>
    <row r="260" spans="2:6" hidden="1">
      <c r="B260" s="41"/>
      <c r="C260" s="41"/>
      <c r="D260" s="41"/>
      <c r="E260" s="41"/>
      <c r="F260" s="41"/>
    </row>
    <row r="261" spans="2:6" hidden="1">
      <c r="B261" s="41"/>
      <c r="C261" s="41"/>
      <c r="D261" s="41"/>
      <c r="E261" s="41"/>
      <c r="F261" s="41"/>
    </row>
    <row r="262" spans="2:6" hidden="1">
      <c r="B262" s="41"/>
      <c r="C262" s="41"/>
      <c r="D262" s="41"/>
      <c r="E262" s="41"/>
      <c r="F262" s="41"/>
    </row>
    <row r="263" spans="2:6" hidden="1">
      <c r="B263" s="41"/>
      <c r="C263" s="41"/>
      <c r="D263" s="41"/>
      <c r="E263" s="41"/>
      <c r="F263" s="41"/>
    </row>
    <row r="264" spans="2:6" hidden="1">
      <c r="B264" s="41"/>
      <c r="C264" s="41"/>
      <c r="D264" s="41"/>
      <c r="E264" s="41"/>
      <c r="F264" s="41"/>
    </row>
    <row r="265" spans="2:6" hidden="1">
      <c r="B265" s="41"/>
      <c r="C265" s="41"/>
      <c r="D265" s="41"/>
      <c r="E265" s="41"/>
      <c r="F265" s="41"/>
    </row>
    <row r="266" spans="2:6" hidden="1">
      <c r="B266" s="41"/>
      <c r="C266" s="41"/>
      <c r="D266" s="41"/>
      <c r="E266" s="41"/>
      <c r="F266" s="41"/>
    </row>
    <row r="267" spans="2:6" hidden="1">
      <c r="B267" s="41"/>
      <c r="C267" s="41"/>
      <c r="D267" s="41"/>
      <c r="E267" s="41"/>
      <c r="F267" s="41"/>
    </row>
    <row r="268" spans="2:6" hidden="1">
      <c r="B268" s="41"/>
      <c r="C268" s="41"/>
      <c r="D268" s="41"/>
      <c r="E268" s="41"/>
      <c r="F268" s="41"/>
    </row>
    <row r="269" spans="2:6" hidden="1">
      <c r="B269" s="41"/>
      <c r="C269" s="41"/>
      <c r="D269" s="41"/>
      <c r="E269" s="41"/>
      <c r="F269" s="41"/>
    </row>
    <row r="270" spans="2:6" hidden="1">
      <c r="B270" s="41"/>
      <c r="C270" s="41"/>
      <c r="D270" s="41"/>
      <c r="E270" s="41"/>
      <c r="F270" s="41"/>
    </row>
    <row r="271" spans="2:6" hidden="1">
      <c r="B271" s="41"/>
      <c r="C271" s="41"/>
      <c r="D271" s="41"/>
      <c r="E271" s="41"/>
      <c r="F271" s="41"/>
    </row>
    <row r="272" spans="2:6" hidden="1">
      <c r="B272" s="41"/>
      <c r="C272" s="41"/>
      <c r="D272" s="41"/>
      <c r="E272" s="41"/>
      <c r="F272" s="41"/>
    </row>
    <row r="273" spans="2:6" hidden="1">
      <c r="B273" s="41"/>
      <c r="C273" s="41"/>
      <c r="D273" s="41"/>
      <c r="E273" s="41"/>
      <c r="F273" s="41"/>
    </row>
    <row r="274" spans="2:6" hidden="1">
      <c r="B274" s="41"/>
      <c r="C274" s="41"/>
      <c r="D274" s="41"/>
      <c r="E274" s="41"/>
      <c r="F274" s="41"/>
    </row>
    <row r="275" spans="2:6" hidden="1">
      <c r="B275" s="41"/>
      <c r="C275" s="41"/>
      <c r="D275" s="41"/>
      <c r="E275" s="41"/>
      <c r="F275" s="41"/>
    </row>
    <row r="276" spans="2:6" hidden="1">
      <c r="B276" s="41"/>
      <c r="C276" s="41"/>
      <c r="D276" s="41"/>
      <c r="E276" s="41"/>
      <c r="F276" s="41"/>
    </row>
    <row r="277" spans="2:6" hidden="1">
      <c r="B277" s="41"/>
      <c r="C277" s="41"/>
      <c r="D277" s="41"/>
      <c r="E277" s="41"/>
      <c r="F277" s="41"/>
    </row>
    <row r="278" spans="2:6" hidden="1">
      <c r="B278" s="41"/>
      <c r="C278" s="41"/>
      <c r="D278" s="41"/>
      <c r="E278" s="41"/>
      <c r="F278" s="41"/>
    </row>
    <row r="279" spans="2:6" hidden="1">
      <c r="B279" s="41"/>
      <c r="C279" s="41"/>
      <c r="D279" s="41"/>
      <c r="E279" s="41"/>
      <c r="F279" s="41"/>
    </row>
    <row r="280" spans="2:6" hidden="1">
      <c r="B280" s="41"/>
      <c r="C280" s="41"/>
      <c r="D280" s="41"/>
      <c r="E280" s="41"/>
      <c r="F280" s="41"/>
    </row>
    <row r="281" spans="2:6" hidden="1">
      <c r="B281" s="41"/>
      <c r="C281" s="41"/>
      <c r="D281" s="41"/>
      <c r="E281" s="41"/>
      <c r="F281" s="41"/>
    </row>
    <row r="282" spans="2:6" hidden="1">
      <c r="B282" s="41"/>
      <c r="C282" s="41"/>
      <c r="D282" s="41"/>
      <c r="E282" s="41"/>
      <c r="F282" s="41"/>
    </row>
    <row r="283" spans="2:6" hidden="1">
      <c r="B283" s="41"/>
      <c r="C283" s="41"/>
      <c r="D283" s="41"/>
      <c r="E283" s="41"/>
      <c r="F283" s="41"/>
    </row>
    <row r="284" spans="2:6" hidden="1">
      <c r="B284" s="41"/>
      <c r="C284" s="41"/>
      <c r="D284" s="41"/>
      <c r="E284" s="41"/>
      <c r="F284" s="41"/>
    </row>
    <row r="285" spans="2:6" hidden="1">
      <c r="B285" s="41"/>
      <c r="C285" s="41"/>
      <c r="D285" s="41"/>
      <c r="E285" s="41"/>
      <c r="F285" s="41"/>
    </row>
    <row r="286" spans="2:6" hidden="1">
      <c r="B286" s="41"/>
      <c r="C286" s="41"/>
      <c r="D286" s="41"/>
      <c r="E286" s="41"/>
      <c r="F286" s="41"/>
    </row>
    <row r="287" spans="2:6" hidden="1">
      <c r="B287" s="41"/>
      <c r="C287" s="41"/>
      <c r="D287" s="41"/>
      <c r="E287" s="41"/>
      <c r="F287" s="41"/>
    </row>
    <row r="288" spans="2:6" hidden="1">
      <c r="B288" s="41"/>
      <c r="C288" s="41"/>
      <c r="D288" s="41"/>
      <c r="E288" s="41"/>
      <c r="F288" s="41"/>
    </row>
    <row r="289" spans="2:6" hidden="1">
      <c r="B289" s="41"/>
      <c r="C289" s="41"/>
      <c r="D289" s="41"/>
      <c r="E289" s="41"/>
      <c r="F289" s="41"/>
    </row>
    <row r="290" spans="2:6" hidden="1">
      <c r="B290" s="41"/>
      <c r="C290" s="41"/>
      <c r="D290" s="41"/>
      <c r="E290" s="41"/>
      <c r="F290" s="41"/>
    </row>
    <row r="291" spans="2:6" hidden="1">
      <c r="B291" s="41"/>
      <c r="C291" s="41"/>
      <c r="D291" s="41"/>
      <c r="E291" s="41"/>
      <c r="F291" s="41"/>
    </row>
    <row r="292" spans="2:6" hidden="1">
      <c r="B292" s="41"/>
      <c r="C292" s="41"/>
      <c r="D292" s="41"/>
      <c r="E292" s="41"/>
      <c r="F292" s="41"/>
    </row>
    <row r="293" spans="2:6" hidden="1">
      <c r="B293" s="41"/>
      <c r="C293" s="41"/>
      <c r="D293" s="41"/>
      <c r="E293" s="41"/>
      <c r="F293" s="41"/>
    </row>
    <row r="294" spans="2:6" hidden="1">
      <c r="B294" s="41"/>
      <c r="C294" s="41"/>
      <c r="D294" s="41"/>
      <c r="E294" s="41"/>
      <c r="F294" s="41"/>
    </row>
    <row r="295" spans="2:6" hidden="1">
      <c r="B295" s="41"/>
      <c r="C295" s="41"/>
      <c r="D295" s="41"/>
      <c r="E295" s="41"/>
      <c r="F295" s="41"/>
    </row>
    <row r="296" spans="2:6" hidden="1">
      <c r="B296" s="41"/>
      <c r="C296" s="41"/>
      <c r="D296" s="41"/>
      <c r="E296" s="41"/>
      <c r="F296" s="41"/>
    </row>
    <row r="297" spans="2:6" hidden="1">
      <c r="B297" s="41"/>
      <c r="C297" s="41"/>
      <c r="D297" s="41"/>
      <c r="E297" s="41"/>
      <c r="F297" s="41"/>
    </row>
    <row r="298" spans="2:6" hidden="1">
      <c r="B298" s="41"/>
      <c r="C298" s="41"/>
      <c r="D298" s="41"/>
      <c r="E298" s="41"/>
      <c r="F298" s="41"/>
    </row>
    <row r="299" spans="2:6" hidden="1">
      <c r="B299" s="41"/>
      <c r="C299" s="41"/>
      <c r="D299" s="41"/>
      <c r="E299" s="41"/>
      <c r="F299" s="41"/>
    </row>
    <row r="300" spans="2:6" hidden="1">
      <c r="B300" s="41"/>
      <c r="C300" s="41"/>
      <c r="D300" s="41"/>
      <c r="E300" s="41"/>
      <c r="F300" s="41"/>
    </row>
    <row r="301" spans="2:6" hidden="1">
      <c r="B301" s="41"/>
      <c r="C301" s="41"/>
      <c r="D301" s="41"/>
      <c r="E301" s="41"/>
      <c r="F301" s="41"/>
    </row>
    <row r="302" spans="2:6" hidden="1">
      <c r="B302" s="41"/>
      <c r="C302" s="41"/>
      <c r="D302" s="41"/>
      <c r="E302" s="41"/>
      <c r="F302" s="41"/>
    </row>
    <row r="303" spans="2:6" hidden="1">
      <c r="B303" s="41"/>
      <c r="C303" s="41"/>
      <c r="D303" s="41"/>
      <c r="E303" s="41"/>
      <c r="F303" s="41"/>
    </row>
    <row r="304" spans="2:6" hidden="1">
      <c r="B304" s="41"/>
      <c r="C304" s="41"/>
      <c r="D304" s="41"/>
      <c r="E304" s="41"/>
      <c r="F304" s="41"/>
    </row>
    <row r="305" spans="2:6" hidden="1">
      <c r="B305" s="41"/>
      <c r="C305" s="41"/>
      <c r="D305" s="41"/>
      <c r="E305" s="41"/>
      <c r="F305" s="41"/>
    </row>
    <row r="306" spans="2:6" hidden="1">
      <c r="B306" s="41"/>
      <c r="C306" s="41"/>
      <c r="D306" s="41"/>
      <c r="E306" s="41"/>
      <c r="F306" s="41"/>
    </row>
    <row r="307" spans="2:6" hidden="1">
      <c r="B307" s="41"/>
      <c r="C307" s="41"/>
      <c r="D307" s="41"/>
      <c r="E307" s="41"/>
      <c r="F307" s="41"/>
    </row>
    <row r="308" spans="2:6" hidden="1">
      <c r="B308" s="41"/>
      <c r="C308" s="41"/>
      <c r="D308" s="41"/>
      <c r="E308" s="41"/>
      <c r="F308" s="41"/>
    </row>
    <row r="309" spans="2:6" hidden="1">
      <c r="B309" s="41"/>
      <c r="C309" s="41"/>
      <c r="D309" s="41"/>
      <c r="E309" s="41"/>
      <c r="F309" s="41"/>
    </row>
    <row r="310" spans="2:6" hidden="1">
      <c r="B310" s="41"/>
      <c r="C310" s="41"/>
      <c r="D310" s="41"/>
      <c r="E310" s="41"/>
      <c r="F310" s="41"/>
    </row>
    <row r="311" spans="2:6" hidden="1">
      <c r="B311" s="41"/>
      <c r="C311" s="41"/>
      <c r="D311" s="41"/>
      <c r="E311" s="41"/>
      <c r="F311" s="41"/>
    </row>
    <row r="312" spans="2:6" hidden="1">
      <c r="B312" s="41"/>
      <c r="C312" s="41"/>
      <c r="D312" s="41"/>
      <c r="E312" s="41"/>
      <c r="F312" s="41"/>
    </row>
    <row r="313" spans="2:6" hidden="1">
      <c r="B313" s="41"/>
      <c r="C313" s="41"/>
      <c r="D313" s="41"/>
      <c r="E313" s="41"/>
      <c r="F313" s="41"/>
    </row>
    <row r="314" spans="2:6" hidden="1">
      <c r="B314" s="41"/>
      <c r="C314" s="41"/>
      <c r="D314" s="41"/>
      <c r="E314" s="41"/>
      <c r="F314" s="41"/>
    </row>
    <row r="315" spans="2:6" hidden="1">
      <c r="B315" s="107"/>
      <c r="C315" s="107"/>
      <c r="D315" s="41"/>
      <c r="E315" s="41"/>
      <c r="F315" s="41"/>
    </row>
    <row r="316" spans="2:6" hidden="1">
      <c r="B316" s="107"/>
      <c r="C316" s="107"/>
      <c r="D316" s="41"/>
      <c r="E316" s="41"/>
      <c r="F316" s="41"/>
    </row>
    <row r="317" spans="2:6" hidden="1">
      <c r="B317" s="107"/>
      <c r="C317" s="107"/>
      <c r="D317" s="41"/>
      <c r="E317" s="41"/>
      <c r="F317" s="41"/>
    </row>
    <row r="318" spans="2:6" hidden="1">
      <c r="B318" s="107"/>
      <c r="C318" s="107"/>
      <c r="D318" s="41"/>
      <c r="E318" s="41"/>
      <c r="F318" s="41"/>
    </row>
    <row r="319" spans="2:6" hidden="1">
      <c r="B319" s="107"/>
      <c r="C319" s="107"/>
      <c r="D319" s="41"/>
      <c r="E319" s="41"/>
      <c r="F319" s="41"/>
    </row>
    <row r="320" spans="2:6" hidden="1">
      <c r="B320" s="107"/>
      <c r="C320" s="107"/>
      <c r="D320" s="41"/>
      <c r="E320" s="41"/>
      <c r="F320" s="41"/>
    </row>
    <row r="321" spans="2:6" hidden="1">
      <c r="B321" s="107"/>
      <c r="C321" s="107"/>
      <c r="D321" s="41"/>
      <c r="E321" s="41"/>
      <c r="F321" s="41"/>
    </row>
    <row r="322" spans="2:6" hidden="1">
      <c r="B322" s="107"/>
      <c r="C322" s="107"/>
      <c r="D322" s="41"/>
      <c r="E322" s="41"/>
      <c r="F322" s="41"/>
    </row>
    <row r="323" spans="2:6" hidden="1">
      <c r="B323" s="107"/>
      <c r="C323" s="107"/>
      <c r="D323" s="41"/>
      <c r="E323" s="41"/>
      <c r="F323" s="41"/>
    </row>
    <row r="324" spans="2:6" hidden="1">
      <c r="B324" s="107"/>
      <c r="C324" s="107"/>
      <c r="D324" s="41"/>
      <c r="E324" s="41"/>
      <c r="F324" s="41"/>
    </row>
    <row r="325" spans="2:6" hidden="1">
      <c r="B325" s="107"/>
      <c r="C325" s="107"/>
      <c r="D325" s="41"/>
      <c r="E325" s="41"/>
      <c r="F325" s="41"/>
    </row>
    <row r="326" spans="2:6" hidden="1">
      <c r="B326" s="107"/>
      <c r="C326" s="107"/>
      <c r="D326" s="41"/>
      <c r="E326" s="41"/>
      <c r="F326" s="41"/>
    </row>
    <row r="327" spans="2:6" hidden="1">
      <c r="B327" s="107"/>
      <c r="C327" s="107"/>
      <c r="D327" s="41"/>
      <c r="E327" s="41"/>
      <c r="F327" s="41"/>
    </row>
    <row r="328" spans="2:6" hidden="1">
      <c r="B328" s="107"/>
      <c r="C328" s="107"/>
      <c r="D328" s="41"/>
      <c r="E328" s="41"/>
      <c r="F328" s="41"/>
    </row>
    <row r="329" spans="2:6" hidden="1">
      <c r="B329" s="107"/>
      <c r="C329" s="107"/>
      <c r="D329" s="41"/>
      <c r="E329" s="41"/>
      <c r="F329" s="41"/>
    </row>
    <row r="330" spans="2:6" hidden="1">
      <c r="B330" s="107"/>
      <c r="C330" s="107"/>
      <c r="D330" s="41"/>
      <c r="E330" s="41"/>
      <c r="F330" s="41"/>
    </row>
    <row r="331" spans="2:6" hidden="1">
      <c r="B331" s="107"/>
      <c r="C331" s="107"/>
      <c r="D331" s="41"/>
      <c r="E331" s="41"/>
      <c r="F331" s="41"/>
    </row>
    <row r="332" spans="2:6" hidden="1">
      <c r="B332" s="107"/>
      <c r="C332" s="107"/>
      <c r="D332" s="41"/>
      <c r="E332" s="41"/>
      <c r="F332" s="41"/>
    </row>
    <row r="333" spans="2:6" hidden="1">
      <c r="B333" s="107"/>
      <c r="C333" s="107"/>
      <c r="D333" s="41"/>
      <c r="E333" s="41"/>
      <c r="F333" s="41"/>
    </row>
    <row r="334" spans="2:6" hidden="1">
      <c r="B334" s="107"/>
      <c r="C334" s="107"/>
      <c r="D334" s="41"/>
      <c r="E334" s="41"/>
      <c r="F334" s="41"/>
    </row>
    <row r="335" spans="2:6" hidden="1">
      <c r="B335" s="107"/>
      <c r="C335" s="107"/>
      <c r="D335" s="41"/>
      <c r="E335" s="41"/>
      <c r="F335" s="41"/>
    </row>
    <row r="336" spans="2:6" hidden="1">
      <c r="B336" s="107"/>
      <c r="C336" s="107"/>
      <c r="D336" s="41"/>
      <c r="E336" s="41"/>
      <c r="F336" s="41"/>
    </row>
    <row r="337" spans="2:6" hidden="1">
      <c r="B337" s="107"/>
      <c r="C337" s="107"/>
      <c r="D337" s="41"/>
      <c r="E337" s="41"/>
      <c r="F337" s="41"/>
    </row>
    <row r="338" spans="2:6" hidden="1">
      <c r="B338" s="107"/>
      <c r="C338" s="107"/>
      <c r="D338" s="41"/>
      <c r="E338" s="41"/>
      <c r="F338" s="41"/>
    </row>
    <row r="339" spans="2:6" hidden="1">
      <c r="B339" s="107"/>
      <c r="C339" s="107"/>
      <c r="D339" s="41"/>
      <c r="E339" s="41"/>
      <c r="F339" s="41"/>
    </row>
    <row r="340" spans="2:6" hidden="1">
      <c r="B340" s="107"/>
      <c r="C340" s="107"/>
      <c r="D340" s="41"/>
      <c r="E340" s="41"/>
      <c r="F340" s="41"/>
    </row>
    <row r="341" spans="2:6" hidden="1">
      <c r="B341" s="107"/>
      <c r="C341" s="107"/>
      <c r="D341" s="41"/>
      <c r="E341" s="41"/>
      <c r="F341" s="41"/>
    </row>
    <row r="342" spans="2:6" hidden="1">
      <c r="B342" s="107"/>
      <c r="C342" s="107"/>
      <c r="D342" s="41"/>
      <c r="E342" s="41"/>
      <c r="F342" s="41"/>
    </row>
    <row r="343" spans="2:6" hidden="1">
      <c r="B343" s="107"/>
      <c r="C343" s="107"/>
      <c r="D343" s="41"/>
      <c r="E343" s="41"/>
      <c r="F343" s="41"/>
    </row>
    <row r="344" spans="2:6" hidden="1">
      <c r="B344" s="107"/>
      <c r="C344" s="107"/>
      <c r="D344" s="41"/>
      <c r="E344" s="41"/>
      <c r="F344" s="41"/>
    </row>
    <row r="345" spans="2:6" hidden="1">
      <c r="B345" s="107"/>
      <c r="C345" s="107"/>
      <c r="D345" s="41"/>
      <c r="E345" s="41"/>
      <c r="F345" s="41"/>
    </row>
    <row r="346" spans="2:6" hidden="1">
      <c r="B346" s="107"/>
      <c r="C346" s="107"/>
      <c r="D346" s="41"/>
      <c r="E346" s="41"/>
      <c r="F346" s="41"/>
    </row>
    <row r="347" spans="2:6" hidden="1">
      <c r="B347" s="107"/>
      <c r="C347" s="107"/>
      <c r="D347" s="41"/>
      <c r="E347" s="41"/>
      <c r="F347" s="41"/>
    </row>
    <row r="348" spans="2:6" hidden="1">
      <c r="B348" s="107"/>
      <c r="C348" s="107"/>
      <c r="D348" s="41"/>
      <c r="E348" s="41"/>
      <c r="F348" s="41"/>
    </row>
    <row r="349" spans="2:6" hidden="1">
      <c r="B349" s="107"/>
      <c r="C349" s="107"/>
      <c r="D349" s="41"/>
      <c r="E349" s="41"/>
      <c r="F349" s="41"/>
    </row>
    <row r="350" spans="2:6" hidden="1">
      <c r="B350" s="107"/>
      <c r="C350" s="107"/>
      <c r="D350" s="41"/>
      <c r="E350" s="41"/>
      <c r="F350" s="41"/>
    </row>
    <row r="351" spans="2:6" hidden="1">
      <c r="B351" s="107"/>
      <c r="C351" s="107"/>
      <c r="D351" s="41"/>
      <c r="E351" s="41"/>
      <c r="F351" s="41"/>
    </row>
    <row r="352" spans="2:6" hidden="1">
      <c r="B352" s="107"/>
      <c r="C352" s="107"/>
      <c r="D352" s="41"/>
      <c r="E352" s="41"/>
      <c r="F352" s="41"/>
    </row>
    <row r="353" spans="2:6" hidden="1">
      <c r="B353" s="107"/>
      <c r="C353" s="107"/>
      <c r="D353" s="41"/>
      <c r="E353" s="41"/>
      <c r="F353" s="41"/>
    </row>
    <row r="354" spans="2:6" hidden="1">
      <c r="B354" s="107"/>
      <c r="C354" s="107"/>
      <c r="D354" s="41"/>
      <c r="E354" s="41"/>
      <c r="F354" s="41"/>
    </row>
    <row r="355" spans="2:6" hidden="1">
      <c r="B355" s="107"/>
      <c r="C355" s="107"/>
      <c r="D355" s="41"/>
      <c r="E355" s="41"/>
      <c r="F355" s="41"/>
    </row>
    <row r="356" spans="2:6" hidden="1">
      <c r="B356" s="107"/>
      <c r="C356" s="107"/>
      <c r="D356" s="41"/>
      <c r="E356" s="41"/>
      <c r="F356" s="41"/>
    </row>
    <row r="357" spans="2:6" hidden="1">
      <c r="B357" s="107"/>
      <c r="C357" s="107"/>
      <c r="D357" s="41"/>
      <c r="E357" s="41"/>
      <c r="F357" s="41"/>
    </row>
    <row r="358" spans="2:6" hidden="1">
      <c r="B358" s="107"/>
      <c r="C358" s="107"/>
      <c r="D358" s="41"/>
      <c r="E358" s="41"/>
      <c r="F358" s="41"/>
    </row>
    <row r="359" spans="2:6" hidden="1">
      <c r="B359" s="107"/>
      <c r="C359" s="107"/>
      <c r="D359" s="41"/>
      <c r="E359" s="41"/>
      <c r="F359" s="41"/>
    </row>
    <row r="360" spans="2:6" hidden="1">
      <c r="B360" s="107"/>
      <c r="C360" s="107"/>
      <c r="D360" s="41"/>
      <c r="E360" s="41"/>
      <c r="F360" s="41"/>
    </row>
    <row r="361" spans="2:6" hidden="1">
      <c r="B361" s="107"/>
      <c r="C361" s="107"/>
      <c r="D361" s="41"/>
      <c r="E361" s="41"/>
      <c r="F361" s="41"/>
    </row>
    <row r="362" spans="2:6" hidden="1">
      <c r="B362" s="107"/>
      <c r="C362" s="107"/>
      <c r="D362" s="41"/>
      <c r="E362" s="41"/>
      <c r="F362" s="41"/>
    </row>
    <row r="363" spans="2:6" hidden="1">
      <c r="B363" s="107"/>
      <c r="C363" s="107"/>
      <c r="D363" s="41"/>
      <c r="E363" s="41"/>
      <c r="F363" s="41"/>
    </row>
    <row r="364" spans="2:6" hidden="1">
      <c r="B364" s="107"/>
      <c r="C364" s="107"/>
      <c r="D364" s="41"/>
      <c r="E364" s="41"/>
      <c r="F364" s="41"/>
    </row>
    <row r="365" spans="2:6" hidden="1">
      <c r="B365" s="107"/>
      <c r="C365" s="107"/>
      <c r="D365" s="41"/>
      <c r="E365" s="41"/>
      <c r="F365" s="41"/>
    </row>
    <row r="366" spans="2:6" hidden="1">
      <c r="B366" s="107"/>
      <c r="C366" s="107"/>
      <c r="D366" s="41"/>
      <c r="E366" s="41"/>
      <c r="F366" s="41"/>
    </row>
    <row r="367" spans="2:6" hidden="1">
      <c r="B367" s="107"/>
      <c r="C367" s="107"/>
      <c r="D367" s="41"/>
      <c r="E367" s="41"/>
      <c r="F367" s="41"/>
    </row>
    <row r="368" spans="2:6" hidden="1">
      <c r="B368" s="107"/>
      <c r="C368" s="107"/>
      <c r="D368" s="41"/>
      <c r="E368" s="41"/>
      <c r="F368" s="41"/>
    </row>
    <row r="369" spans="2:6" hidden="1">
      <c r="B369" s="107"/>
      <c r="C369" s="107"/>
      <c r="D369" s="41"/>
      <c r="E369" s="41"/>
      <c r="F369" s="41"/>
    </row>
    <row r="370" spans="2:6" hidden="1">
      <c r="B370" s="107"/>
      <c r="C370" s="107"/>
      <c r="D370" s="41"/>
      <c r="E370" s="41"/>
      <c r="F370" s="41"/>
    </row>
    <row r="371" spans="2:6" hidden="1">
      <c r="B371" s="107"/>
      <c r="C371" s="107"/>
      <c r="D371" s="41"/>
      <c r="E371" s="41"/>
      <c r="F371" s="41"/>
    </row>
    <row r="372" spans="2:6" hidden="1">
      <c r="B372" s="107"/>
      <c r="C372" s="107"/>
      <c r="D372" s="41"/>
      <c r="E372" s="41"/>
      <c r="F372" s="41"/>
    </row>
    <row r="373" spans="2:6" hidden="1">
      <c r="B373" s="107"/>
      <c r="C373" s="107"/>
      <c r="D373" s="41"/>
      <c r="E373" s="41"/>
      <c r="F373" s="41"/>
    </row>
    <row r="374" spans="2:6" hidden="1">
      <c r="B374" s="107"/>
      <c r="C374" s="107"/>
      <c r="D374" s="41"/>
      <c r="E374" s="41"/>
      <c r="F374" s="41"/>
    </row>
    <row r="375" spans="2:6" hidden="1">
      <c r="B375" s="107"/>
      <c r="C375" s="107"/>
      <c r="D375" s="41"/>
      <c r="E375" s="41"/>
      <c r="F375" s="41"/>
    </row>
    <row r="376" spans="2:6" hidden="1">
      <c r="B376" s="107"/>
      <c r="C376" s="107"/>
      <c r="D376" s="41"/>
      <c r="E376" s="41"/>
      <c r="F376" s="41"/>
    </row>
    <row r="377" spans="2:6" hidden="1">
      <c r="B377" s="107"/>
      <c r="C377" s="107"/>
      <c r="D377" s="41"/>
      <c r="E377" s="41"/>
      <c r="F377" s="41"/>
    </row>
    <row r="378" spans="2:6" hidden="1">
      <c r="B378" s="107"/>
      <c r="C378" s="107"/>
      <c r="D378" s="41"/>
      <c r="E378" s="41"/>
      <c r="F378" s="41"/>
    </row>
    <row r="379" spans="2:6" hidden="1">
      <c r="B379" s="107"/>
      <c r="C379" s="107"/>
      <c r="D379" s="41"/>
      <c r="E379" s="41"/>
      <c r="F379" s="41"/>
    </row>
    <row r="380" spans="2:6" hidden="1">
      <c r="B380" s="107"/>
      <c r="C380" s="107"/>
      <c r="D380" s="41"/>
      <c r="E380" s="41"/>
      <c r="F380" s="41"/>
    </row>
    <row r="381" spans="2:6" hidden="1">
      <c r="B381" s="107"/>
      <c r="C381" s="107"/>
      <c r="D381" s="41"/>
      <c r="E381" s="41"/>
      <c r="F381" s="41"/>
    </row>
    <row r="382" spans="2:6" hidden="1">
      <c r="B382" s="107"/>
      <c r="C382" s="107"/>
      <c r="D382" s="41"/>
      <c r="E382" s="41"/>
      <c r="F382" s="41"/>
    </row>
    <row r="383" spans="2:6" hidden="1">
      <c r="B383" s="107"/>
      <c r="C383" s="107"/>
      <c r="D383" s="41"/>
      <c r="E383" s="41"/>
      <c r="F383" s="41"/>
    </row>
    <row r="384" spans="2:6" hidden="1">
      <c r="B384" s="107"/>
      <c r="C384" s="107"/>
      <c r="D384" s="41"/>
      <c r="E384" s="41"/>
      <c r="F384" s="41"/>
    </row>
    <row r="385" spans="2:6" hidden="1">
      <c r="B385" s="107"/>
      <c r="C385" s="107"/>
      <c r="D385" s="41"/>
      <c r="E385" s="41"/>
      <c r="F385" s="41"/>
    </row>
    <row r="386" spans="2:6" hidden="1">
      <c r="B386" s="107"/>
      <c r="C386" s="107"/>
      <c r="D386" s="41"/>
      <c r="E386" s="41"/>
      <c r="F386" s="41"/>
    </row>
    <row r="387" spans="2:6" hidden="1">
      <c r="B387" s="107"/>
      <c r="C387" s="107"/>
      <c r="D387" s="41"/>
      <c r="E387" s="41"/>
      <c r="F387" s="41"/>
    </row>
    <row r="388" spans="2:6" hidden="1">
      <c r="B388" s="107"/>
      <c r="C388" s="107"/>
      <c r="D388" s="41"/>
      <c r="E388" s="41"/>
      <c r="F388" s="41"/>
    </row>
    <row r="389" spans="2:6" hidden="1">
      <c r="B389" s="107"/>
      <c r="C389" s="107"/>
      <c r="D389" s="41"/>
      <c r="E389" s="41"/>
      <c r="F389" s="41"/>
    </row>
    <row r="390" spans="2:6" hidden="1">
      <c r="B390" s="107"/>
      <c r="C390" s="107"/>
      <c r="D390" s="41"/>
      <c r="E390" s="41"/>
      <c r="F390" s="41"/>
    </row>
    <row r="391" spans="2:6" hidden="1">
      <c r="B391" s="107"/>
      <c r="C391" s="107"/>
      <c r="D391" s="41"/>
      <c r="E391" s="41"/>
      <c r="F391" s="41"/>
    </row>
    <row r="392" spans="2:6" hidden="1">
      <c r="B392" s="107"/>
      <c r="C392" s="107"/>
      <c r="D392" s="41"/>
      <c r="E392" s="41"/>
      <c r="F392" s="41"/>
    </row>
    <row r="393" spans="2:6" hidden="1">
      <c r="B393" s="107"/>
      <c r="C393" s="107"/>
      <c r="D393" s="41"/>
      <c r="E393" s="41"/>
      <c r="F393" s="41"/>
    </row>
    <row r="394" spans="2:6" hidden="1">
      <c r="B394" s="107"/>
      <c r="C394" s="107"/>
      <c r="D394" s="41"/>
      <c r="E394" s="41"/>
      <c r="F394" s="41"/>
    </row>
    <row r="395" spans="2:6" hidden="1">
      <c r="B395" s="107"/>
      <c r="C395" s="107"/>
      <c r="D395" s="41"/>
      <c r="E395" s="41"/>
      <c r="F395" s="41"/>
    </row>
    <row r="396" spans="2:6" hidden="1">
      <c r="B396" s="107"/>
      <c r="C396" s="107"/>
      <c r="D396" s="41"/>
      <c r="E396" s="41"/>
      <c r="F396" s="41"/>
    </row>
    <row r="397" spans="2:6" hidden="1">
      <c r="B397" s="107"/>
      <c r="C397" s="107"/>
      <c r="D397" s="41"/>
      <c r="E397" s="41"/>
      <c r="F397" s="41"/>
    </row>
    <row r="398" spans="2:6" hidden="1">
      <c r="B398" s="107"/>
      <c r="C398" s="107"/>
      <c r="D398" s="41"/>
      <c r="E398" s="41"/>
      <c r="F398" s="41"/>
    </row>
    <row r="399" spans="2:6" hidden="1">
      <c r="B399" s="107"/>
      <c r="C399" s="107"/>
      <c r="D399" s="41"/>
      <c r="E399" s="41"/>
      <c r="F399" s="41"/>
    </row>
    <row r="400" spans="2:6" hidden="1">
      <c r="B400" s="107"/>
      <c r="C400" s="107"/>
      <c r="D400" s="41"/>
      <c r="E400" s="41"/>
      <c r="F400" s="41"/>
    </row>
    <row r="401" spans="2:6" hidden="1">
      <c r="B401" s="107"/>
      <c r="C401" s="107"/>
      <c r="D401" s="41"/>
      <c r="E401" s="41"/>
      <c r="F401" s="41"/>
    </row>
    <row r="402" spans="2:6" hidden="1">
      <c r="B402" s="107"/>
      <c r="C402" s="107"/>
      <c r="D402" s="41"/>
      <c r="E402" s="41"/>
      <c r="F402" s="41"/>
    </row>
    <row r="403" spans="2:6" hidden="1">
      <c r="B403" s="107"/>
      <c r="C403" s="107"/>
      <c r="D403" s="41"/>
      <c r="E403" s="41"/>
      <c r="F403" s="41"/>
    </row>
    <row r="404" spans="2:6" hidden="1">
      <c r="B404" s="107"/>
      <c r="C404" s="107"/>
      <c r="D404" s="41"/>
      <c r="E404" s="41"/>
      <c r="F404" s="41"/>
    </row>
    <row r="405" spans="2:6" hidden="1">
      <c r="B405" s="107"/>
      <c r="C405" s="107"/>
      <c r="D405" s="41"/>
      <c r="E405" s="41"/>
      <c r="F405" s="41"/>
    </row>
    <row r="406" spans="2:6" hidden="1">
      <c r="B406" s="107"/>
      <c r="C406" s="107"/>
      <c r="D406" s="41"/>
      <c r="E406" s="41"/>
      <c r="F406" s="41"/>
    </row>
    <row r="407" spans="2:6" hidden="1">
      <c r="B407" s="107"/>
      <c r="C407" s="107"/>
      <c r="D407" s="41"/>
      <c r="E407" s="41"/>
      <c r="F407" s="41"/>
    </row>
    <row r="408" spans="2:6" hidden="1">
      <c r="B408" s="107"/>
      <c r="C408" s="107"/>
      <c r="D408" s="41"/>
      <c r="E408" s="41"/>
      <c r="F408" s="41"/>
    </row>
    <row r="409" spans="2:6" hidden="1">
      <c r="B409" s="107"/>
      <c r="C409" s="107"/>
      <c r="D409" s="41"/>
      <c r="E409" s="41"/>
      <c r="F409" s="41"/>
    </row>
    <row r="410" spans="2:6" hidden="1">
      <c r="B410" s="107"/>
      <c r="C410" s="107"/>
      <c r="D410" s="41"/>
      <c r="E410" s="41"/>
      <c r="F410" s="41"/>
    </row>
    <row r="411" spans="2:6" hidden="1">
      <c r="B411" s="107"/>
      <c r="C411" s="107"/>
      <c r="D411" s="41"/>
      <c r="E411" s="41"/>
      <c r="F411" s="41"/>
    </row>
    <row r="412" spans="2:6" hidden="1">
      <c r="B412" s="107"/>
      <c r="C412" s="107"/>
      <c r="D412" s="41"/>
      <c r="E412" s="41"/>
      <c r="F412" s="41"/>
    </row>
    <row r="413" spans="2:6" hidden="1">
      <c r="B413" s="107"/>
      <c r="C413" s="107"/>
      <c r="D413" s="41"/>
      <c r="E413" s="41"/>
      <c r="F413" s="41"/>
    </row>
    <row r="414" spans="2:6" hidden="1">
      <c r="B414" s="107"/>
      <c r="C414" s="107"/>
      <c r="D414" s="41"/>
      <c r="E414" s="41"/>
      <c r="F414" s="41"/>
    </row>
    <row r="415" spans="2:6" hidden="1">
      <c r="B415" s="107"/>
      <c r="C415" s="107"/>
      <c r="D415" s="41"/>
      <c r="E415" s="41"/>
      <c r="F415" s="41"/>
    </row>
    <row r="416" spans="2:6" hidden="1">
      <c r="B416" s="107"/>
      <c r="C416" s="107"/>
      <c r="D416" s="41"/>
      <c r="E416" s="41"/>
      <c r="F416" s="41"/>
    </row>
    <row r="417" spans="2:6" hidden="1">
      <c r="B417" s="107"/>
      <c r="C417" s="107"/>
      <c r="D417" s="41"/>
      <c r="E417" s="41"/>
      <c r="F417" s="41"/>
    </row>
    <row r="418" spans="2:6" hidden="1">
      <c r="B418" s="107"/>
      <c r="C418" s="107"/>
      <c r="D418" s="41"/>
      <c r="E418" s="41"/>
      <c r="F418" s="41"/>
    </row>
    <row r="419" spans="2:6" hidden="1">
      <c r="B419" s="107"/>
      <c r="C419" s="107"/>
      <c r="D419" s="41"/>
      <c r="E419" s="41"/>
      <c r="F419" s="41"/>
    </row>
    <row r="420" spans="2:6" hidden="1">
      <c r="B420" s="107"/>
      <c r="C420" s="107"/>
      <c r="D420" s="41"/>
      <c r="E420" s="41"/>
      <c r="F420" s="41"/>
    </row>
    <row r="421" spans="2:6" hidden="1">
      <c r="B421" s="107"/>
      <c r="C421" s="107"/>
      <c r="D421" s="41"/>
      <c r="E421" s="41"/>
      <c r="F421" s="41"/>
    </row>
    <row r="422" spans="2:6" hidden="1">
      <c r="B422" s="107"/>
      <c r="C422" s="107"/>
      <c r="D422" s="41"/>
      <c r="E422" s="41"/>
      <c r="F422" s="41"/>
    </row>
    <row r="423" spans="2:6" hidden="1">
      <c r="B423" s="107"/>
      <c r="C423" s="107"/>
      <c r="D423" s="41"/>
      <c r="E423" s="41"/>
      <c r="F423" s="41"/>
    </row>
    <row r="424" spans="2:6" hidden="1">
      <c r="B424" s="107"/>
      <c r="C424" s="107"/>
      <c r="D424" s="41"/>
      <c r="E424" s="41"/>
      <c r="F424" s="41"/>
    </row>
    <row r="425" spans="2:6" hidden="1">
      <c r="B425" s="107"/>
      <c r="C425" s="107"/>
      <c r="D425" s="41"/>
      <c r="E425" s="41"/>
      <c r="F425" s="41"/>
    </row>
    <row r="426" spans="2:6" hidden="1">
      <c r="B426" s="107"/>
      <c r="C426" s="107"/>
      <c r="D426" s="41"/>
      <c r="E426" s="41"/>
      <c r="F426" s="41"/>
    </row>
    <row r="427" spans="2:6" hidden="1">
      <c r="B427" s="107"/>
      <c r="C427" s="107"/>
      <c r="D427" s="41"/>
      <c r="E427" s="41"/>
      <c r="F427" s="41"/>
    </row>
    <row r="428" spans="2:6" hidden="1">
      <c r="B428" s="107"/>
      <c r="C428" s="107"/>
      <c r="D428" s="41"/>
      <c r="E428" s="41"/>
      <c r="F428" s="41"/>
    </row>
    <row r="429" spans="2:6" hidden="1">
      <c r="B429" s="107"/>
      <c r="C429" s="107"/>
      <c r="D429" s="41"/>
      <c r="E429" s="41"/>
      <c r="F429" s="41"/>
    </row>
    <row r="430" spans="2:6" hidden="1">
      <c r="B430" s="107"/>
      <c r="C430" s="107"/>
      <c r="D430" s="41"/>
      <c r="E430" s="41"/>
      <c r="F430" s="41"/>
    </row>
    <row r="431" spans="2:6" hidden="1">
      <c r="B431" s="107"/>
      <c r="C431" s="107"/>
      <c r="D431" s="41"/>
      <c r="E431" s="41"/>
      <c r="F431" s="41"/>
    </row>
    <row r="432" spans="2:6" hidden="1">
      <c r="B432" s="107"/>
      <c r="C432" s="107"/>
      <c r="D432" s="41"/>
      <c r="E432" s="41"/>
      <c r="F432" s="41"/>
    </row>
    <row r="433" spans="2:6" hidden="1">
      <c r="B433" s="107"/>
      <c r="C433" s="107"/>
      <c r="D433" s="41"/>
      <c r="E433" s="41"/>
      <c r="F433" s="41"/>
    </row>
    <row r="434" spans="2:6" hidden="1">
      <c r="B434" s="107"/>
      <c r="C434" s="107"/>
      <c r="D434" s="41"/>
      <c r="E434" s="41"/>
      <c r="F434" s="41"/>
    </row>
    <row r="435" spans="2:6" hidden="1">
      <c r="B435" s="107"/>
      <c r="C435" s="107"/>
      <c r="D435" s="41"/>
      <c r="E435" s="41"/>
      <c r="F435" s="41"/>
    </row>
    <row r="436" spans="2:6" hidden="1">
      <c r="B436" s="107"/>
      <c r="C436" s="107"/>
      <c r="D436" s="41"/>
      <c r="E436" s="41"/>
      <c r="F436" s="41"/>
    </row>
    <row r="437" spans="2:6" hidden="1">
      <c r="B437" s="107"/>
      <c r="C437" s="107"/>
      <c r="D437" s="41"/>
      <c r="E437" s="41"/>
      <c r="F437" s="41"/>
    </row>
    <row r="438" spans="2:6" hidden="1">
      <c r="B438" s="107"/>
      <c r="C438" s="107"/>
      <c r="D438" s="41"/>
      <c r="E438" s="41"/>
      <c r="F438" s="41"/>
    </row>
    <row r="439" spans="2:6" hidden="1">
      <c r="B439" s="107"/>
      <c r="C439" s="107"/>
      <c r="D439" s="41"/>
      <c r="E439" s="41"/>
      <c r="F439" s="41"/>
    </row>
    <row r="440" spans="2:6" hidden="1">
      <c r="B440" s="107"/>
      <c r="C440" s="107"/>
      <c r="D440" s="41"/>
      <c r="E440" s="41"/>
      <c r="F440" s="41"/>
    </row>
    <row r="441" spans="2:6" hidden="1">
      <c r="B441" s="107"/>
      <c r="C441" s="107"/>
      <c r="D441" s="41"/>
      <c r="E441" s="41"/>
      <c r="F441" s="41"/>
    </row>
    <row r="442" spans="2:6" hidden="1">
      <c r="B442" s="107"/>
      <c r="C442" s="107"/>
      <c r="D442" s="41"/>
      <c r="E442" s="41"/>
      <c r="F442" s="41"/>
    </row>
    <row r="443" spans="2:6" hidden="1">
      <c r="B443" s="107"/>
      <c r="C443" s="107"/>
      <c r="D443" s="41"/>
      <c r="E443" s="41"/>
      <c r="F443" s="41"/>
    </row>
    <row r="444" spans="2:6" hidden="1">
      <c r="B444" s="107"/>
      <c r="C444" s="107"/>
      <c r="D444" s="41"/>
      <c r="E444" s="41"/>
      <c r="F444" s="41"/>
    </row>
    <row r="445" spans="2:6" hidden="1">
      <c r="B445" s="107"/>
      <c r="C445" s="107"/>
      <c r="D445" s="41"/>
      <c r="E445" s="41"/>
      <c r="F445" s="41"/>
    </row>
    <row r="446" spans="2:6" hidden="1">
      <c r="B446" s="107"/>
      <c r="C446" s="107"/>
      <c r="D446" s="41"/>
      <c r="E446" s="41"/>
      <c r="F446" s="41"/>
    </row>
    <row r="447" spans="2:6" hidden="1">
      <c r="B447" s="107"/>
      <c r="C447" s="107"/>
      <c r="D447" s="41"/>
      <c r="E447" s="41"/>
      <c r="F447" s="41"/>
    </row>
    <row r="448" spans="2:6" hidden="1">
      <c r="B448" s="107"/>
      <c r="C448" s="107"/>
      <c r="D448" s="41"/>
      <c r="E448" s="41"/>
      <c r="F448" s="41"/>
    </row>
    <row r="449" spans="2:6" hidden="1">
      <c r="B449" s="107"/>
      <c r="C449" s="107"/>
      <c r="D449" s="41"/>
      <c r="E449" s="41"/>
      <c r="F449" s="41"/>
    </row>
    <row r="450" spans="2:6" hidden="1">
      <c r="B450" s="107"/>
      <c r="C450" s="107"/>
      <c r="D450" s="41"/>
      <c r="E450" s="41"/>
      <c r="F450" s="41"/>
    </row>
    <row r="451" spans="2:6" hidden="1">
      <c r="B451" s="107"/>
      <c r="C451" s="107"/>
      <c r="D451" s="41"/>
      <c r="E451" s="41"/>
      <c r="F451" s="41"/>
    </row>
    <row r="452" spans="2:6" hidden="1">
      <c r="B452" s="107"/>
      <c r="C452" s="107"/>
      <c r="D452" s="41"/>
      <c r="E452" s="41"/>
      <c r="F452" s="41"/>
    </row>
    <row r="453" spans="2:6" hidden="1">
      <c r="B453" s="107"/>
      <c r="C453" s="107"/>
      <c r="D453" s="41"/>
      <c r="E453" s="41"/>
      <c r="F453" s="41"/>
    </row>
    <row r="454" spans="2:6" hidden="1">
      <c r="B454" s="107"/>
      <c r="C454" s="107"/>
      <c r="D454" s="41"/>
      <c r="E454" s="41"/>
      <c r="F454" s="41"/>
    </row>
    <row r="455" spans="2:6" hidden="1">
      <c r="B455" s="107"/>
      <c r="C455" s="107"/>
      <c r="D455" s="41"/>
      <c r="E455" s="41"/>
      <c r="F455" s="41"/>
    </row>
    <row r="456" spans="2:6" hidden="1">
      <c r="B456" s="107"/>
      <c r="C456" s="107"/>
      <c r="D456" s="41"/>
      <c r="E456" s="41"/>
      <c r="F456" s="41"/>
    </row>
    <row r="457" spans="2:6" hidden="1">
      <c r="B457" s="107"/>
      <c r="C457" s="107"/>
      <c r="D457" s="41"/>
      <c r="E457" s="41"/>
      <c r="F457" s="41"/>
    </row>
    <row r="458" spans="2:6" hidden="1">
      <c r="B458" s="107"/>
      <c r="C458" s="107"/>
      <c r="D458" s="41"/>
      <c r="E458" s="41"/>
      <c r="F458" s="41"/>
    </row>
    <row r="459" spans="2:6" hidden="1">
      <c r="B459" s="107"/>
      <c r="C459" s="107"/>
      <c r="D459" s="41"/>
      <c r="E459" s="41"/>
      <c r="F459" s="41"/>
    </row>
    <row r="460" spans="2:6" hidden="1">
      <c r="B460" s="107"/>
      <c r="C460" s="107"/>
      <c r="D460" s="41"/>
      <c r="E460" s="41"/>
      <c r="F460" s="41"/>
    </row>
    <row r="461" spans="2:6" hidden="1">
      <c r="B461" s="107"/>
      <c r="C461" s="107"/>
      <c r="D461" s="41"/>
      <c r="E461" s="41"/>
      <c r="F461" s="41"/>
    </row>
    <row r="462" spans="2:6" hidden="1">
      <c r="B462" s="107"/>
      <c r="C462" s="107"/>
      <c r="D462" s="41"/>
      <c r="E462" s="41"/>
      <c r="F462" s="41"/>
    </row>
    <row r="463" spans="2:6" hidden="1">
      <c r="B463" s="107"/>
      <c r="C463" s="107"/>
      <c r="D463" s="41"/>
      <c r="E463" s="41"/>
      <c r="F463" s="41"/>
    </row>
    <row r="464" spans="2:6" hidden="1">
      <c r="B464" s="107"/>
      <c r="C464" s="107"/>
      <c r="D464" s="41"/>
      <c r="E464" s="41"/>
      <c r="F464" s="41"/>
    </row>
    <row r="465" spans="2:6" hidden="1">
      <c r="B465" s="107"/>
      <c r="C465" s="107"/>
      <c r="D465" s="41"/>
      <c r="E465" s="41"/>
      <c r="F465" s="41"/>
    </row>
    <row r="466" spans="2:6" hidden="1">
      <c r="B466" s="107"/>
      <c r="C466" s="107"/>
      <c r="D466" s="41"/>
      <c r="E466" s="41"/>
      <c r="F466" s="41"/>
    </row>
    <row r="467" spans="2:6" hidden="1">
      <c r="B467" s="107"/>
      <c r="C467" s="107"/>
      <c r="D467" s="41"/>
      <c r="E467" s="41"/>
      <c r="F467" s="41"/>
    </row>
    <row r="468" spans="2:6" hidden="1">
      <c r="B468" s="107"/>
      <c r="C468" s="107"/>
      <c r="D468" s="41"/>
      <c r="E468" s="41"/>
      <c r="F468" s="41"/>
    </row>
    <row r="469" spans="2:6" hidden="1">
      <c r="B469" s="107"/>
      <c r="C469" s="107"/>
      <c r="D469" s="41"/>
      <c r="E469" s="41"/>
      <c r="F469" s="41"/>
    </row>
    <row r="470" spans="2:6" hidden="1">
      <c r="B470" s="107"/>
      <c r="C470" s="107"/>
      <c r="D470" s="41"/>
      <c r="E470" s="41"/>
      <c r="F470" s="41"/>
    </row>
    <row r="471" spans="2:6" hidden="1">
      <c r="B471" s="107"/>
      <c r="C471" s="107"/>
      <c r="D471" s="41"/>
      <c r="E471" s="41"/>
      <c r="F471" s="41"/>
    </row>
    <row r="472" spans="2:6" hidden="1">
      <c r="B472" s="107"/>
      <c r="C472" s="107"/>
      <c r="D472" s="41"/>
      <c r="E472" s="41"/>
      <c r="F472" s="41"/>
    </row>
    <row r="473" spans="2:6" hidden="1">
      <c r="B473" s="107"/>
      <c r="C473" s="107"/>
      <c r="D473" s="41"/>
      <c r="E473" s="41"/>
      <c r="F473" s="41"/>
    </row>
    <row r="474" spans="2:6" hidden="1">
      <c r="B474" s="107"/>
      <c r="C474" s="107"/>
      <c r="D474" s="41"/>
      <c r="E474" s="41"/>
      <c r="F474" s="41"/>
    </row>
    <row r="475" spans="2:6" hidden="1">
      <c r="B475" s="107"/>
      <c r="C475" s="107"/>
      <c r="D475" s="41"/>
      <c r="E475" s="41"/>
      <c r="F475" s="41"/>
    </row>
    <row r="476" spans="2:6" hidden="1">
      <c r="B476" s="107"/>
      <c r="C476" s="107"/>
      <c r="D476" s="41"/>
      <c r="E476" s="41"/>
      <c r="F476" s="41"/>
    </row>
    <row r="477" spans="2:6" hidden="1">
      <c r="B477" s="107"/>
      <c r="C477" s="107"/>
      <c r="D477" s="41"/>
      <c r="E477" s="41"/>
      <c r="F477" s="41"/>
    </row>
    <row r="478" spans="2:6" hidden="1">
      <c r="B478" s="107"/>
      <c r="C478" s="107"/>
      <c r="D478" s="41"/>
      <c r="E478" s="41"/>
      <c r="F478" s="41"/>
    </row>
    <row r="479" spans="2:6" hidden="1">
      <c r="B479" s="107"/>
      <c r="C479" s="107"/>
      <c r="D479" s="41"/>
      <c r="E479" s="41"/>
      <c r="F479" s="41"/>
    </row>
    <row r="480" spans="2:6" hidden="1">
      <c r="B480" s="107"/>
      <c r="C480" s="107"/>
      <c r="D480" s="41"/>
      <c r="E480" s="41"/>
      <c r="F480" s="41"/>
    </row>
    <row r="481" spans="2:6" hidden="1">
      <c r="B481" s="107"/>
      <c r="C481" s="107"/>
      <c r="D481" s="41"/>
      <c r="E481" s="41"/>
      <c r="F481" s="41"/>
    </row>
    <row r="482" spans="2:6" hidden="1">
      <c r="B482" s="107"/>
      <c r="C482" s="107"/>
      <c r="D482" s="41"/>
      <c r="E482" s="41"/>
      <c r="F482" s="41"/>
    </row>
    <row r="483" spans="2:6" hidden="1">
      <c r="B483" s="107"/>
      <c r="C483" s="107"/>
      <c r="D483" s="41"/>
      <c r="E483" s="41"/>
      <c r="F483" s="41"/>
    </row>
    <row r="484" spans="2:6" hidden="1">
      <c r="B484" s="107"/>
      <c r="C484" s="107"/>
      <c r="D484" s="41"/>
      <c r="E484" s="41"/>
      <c r="F484" s="41"/>
    </row>
    <row r="485" spans="2:6" hidden="1">
      <c r="B485" s="107"/>
      <c r="C485" s="107"/>
      <c r="D485" s="41"/>
      <c r="E485" s="41"/>
      <c r="F485" s="41"/>
    </row>
    <row r="486" spans="2:6" hidden="1">
      <c r="B486" s="107"/>
      <c r="C486" s="107"/>
      <c r="D486" s="41"/>
      <c r="E486" s="41"/>
      <c r="F486" s="41"/>
    </row>
    <row r="487" spans="2:6" hidden="1">
      <c r="B487" s="107"/>
      <c r="C487" s="107"/>
      <c r="D487" s="41"/>
      <c r="E487" s="41"/>
      <c r="F487" s="41"/>
    </row>
    <row r="488" spans="2:6" hidden="1">
      <c r="B488" s="107"/>
      <c r="C488" s="107"/>
      <c r="D488" s="41"/>
      <c r="E488" s="41"/>
      <c r="F488" s="41"/>
    </row>
    <row r="489" spans="2:6" hidden="1">
      <c r="B489" s="107"/>
      <c r="C489" s="107"/>
      <c r="D489" s="41"/>
      <c r="E489" s="41"/>
      <c r="F489" s="41"/>
    </row>
    <row r="490" spans="2:6" hidden="1">
      <c r="B490" s="107"/>
      <c r="C490" s="107"/>
      <c r="D490" s="41"/>
      <c r="E490" s="41"/>
      <c r="F490" s="41"/>
    </row>
    <row r="491" spans="2:6" hidden="1">
      <c r="B491" s="107"/>
      <c r="C491" s="107"/>
      <c r="D491" s="41"/>
      <c r="E491" s="41"/>
      <c r="F491" s="41"/>
    </row>
    <row r="492" spans="2:6" hidden="1">
      <c r="B492" s="107"/>
      <c r="C492" s="107"/>
      <c r="D492" s="41"/>
      <c r="E492" s="41"/>
      <c r="F492" s="41"/>
    </row>
    <row r="493" spans="2:6" hidden="1">
      <c r="B493" s="107"/>
      <c r="C493" s="107"/>
      <c r="D493" s="41"/>
      <c r="E493" s="41"/>
      <c r="F493" s="41"/>
    </row>
    <row r="494" spans="2:6" hidden="1">
      <c r="B494" s="107"/>
      <c r="C494" s="107"/>
      <c r="D494" s="41"/>
      <c r="E494" s="41"/>
      <c r="F494" s="41"/>
    </row>
    <row r="495" spans="2:6" hidden="1">
      <c r="B495" s="107"/>
      <c r="C495" s="107"/>
      <c r="D495" s="41"/>
      <c r="E495" s="41"/>
      <c r="F495" s="41"/>
    </row>
    <row r="496" spans="2:6" hidden="1">
      <c r="B496" s="107"/>
      <c r="C496" s="107"/>
      <c r="D496" s="41"/>
      <c r="E496" s="41"/>
      <c r="F496" s="41"/>
    </row>
    <row r="497" spans="2:6" hidden="1">
      <c r="B497" s="107"/>
      <c r="C497" s="107"/>
      <c r="D497" s="41"/>
      <c r="E497" s="41"/>
      <c r="F497" s="41"/>
    </row>
    <row r="498" spans="2:6" hidden="1">
      <c r="B498" s="107"/>
      <c r="C498" s="107"/>
      <c r="D498" s="41"/>
      <c r="E498" s="41"/>
      <c r="F498" s="41"/>
    </row>
    <row r="499" spans="2:6" hidden="1">
      <c r="B499" s="107"/>
      <c r="C499" s="107"/>
      <c r="D499" s="41"/>
      <c r="E499" s="41"/>
      <c r="F499" s="41"/>
    </row>
    <row r="500" spans="2:6" hidden="1">
      <c r="B500" s="107"/>
      <c r="C500" s="107"/>
      <c r="D500" s="41"/>
      <c r="E500" s="41"/>
      <c r="F500" s="41"/>
    </row>
    <row r="501" spans="2:6" hidden="1">
      <c r="B501" s="107"/>
      <c r="C501" s="107"/>
      <c r="D501" s="41"/>
      <c r="E501" s="41"/>
      <c r="F501" s="41"/>
    </row>
    <row r="502" spans="2:6" hidden="1">
      <c r="B502" s="107"/>
      <c r="C502" s="107"/>
      <c r="D502" s="41"/>
      <c r="E502" s="41"/>
      <c r="F502" s="41"/>
    </row>
    <row r="503" spans="2:6" hidden="1">
      <c r="B503" s="107"/>
      <c r="C503" s="107"/>
      <c r="D503" s="41"/>
      <c r="E503" s="41"/>
      <c r="F503" s="41"/>
    </row>
    <row r="504" spans="2:6" hidden="1">
      <c r="B504" s="107"/>
      <c r="C504" s="107"/>
      <c r="D504" s="41"/>
      <c r="E504" s="41"/>
      <c r="F504" s="41"/>
    </row>
    <row r="505" spans="2:6" hidden="1">
      <c r="B505" s="107"/>
      <c r="C505" s="107"/>
      <c r="D505" s="41"/>
      <c r="E505" s="41"/>
      <c r="F505" s="41"/>
    </row>
    <row r="506" spans="2:6" hidden="1">
      <c r="B506" s="107"/>
      <c r="C506" s="107"/>
      <c r="D506" s="41"/>
      <c r="E506" s="41"/>
      <c r="F506" s="41"/>
    </row>
    <row r="507" spans="2:6" hidden="1">
      <c r="B507" s="107"/>
      <c r="C507" s="107"/>
      <c r="D507" s="41"/>
      <c r="E507" s="41"/>
      <c r="F507" s="41"/>
    </row>
    <row r="508" spans="2:6" hidden="1">
      <c r="B508" s="107"/>
      <c r="C508" s="107"/>
      <c r="D508" s="41"/>
      <c r="E508" s="41"/>
      <c r="F508" s="41"/>
    </row>
    <row r="509" spans="2:6" hidden="1">
      <c r="B509" s="107"/>
      <c r="C509" s="107"/>
      <c r="D509" s="41"/>
      <c r="E509" s="41"/>
      <c r="F509" s="41"/>
    </row>
    <row r="510" spans="2:6" hidden="1">
      <c r="B510" s="107"/>
      <c r="C510" s="107"/>
      <c r="D510" s="41"/>
      <c r="E510" s="41"/>
      <c r="F510" s="41"/>
    </row>
    <row r="511" spans="2:6" hidden="1">
      <c r="B511" s="107"/>
      <c r="C511" s="107"/>
      <c r="D511" s="41"/>
      <c r="E511" s="41"/>
      <c r="F511" s="41"/>
    </row>
    <row r="512" spans="2:6" hidden="1">
      <c r="B512" s="107"/>
      <c r="C512" s="107"/>
      <c r="D512" s="41"/>
      <c r="E512" s="41"/>
      <c r="F512" s="41"/>
    </row>
    <row r="513" spans="2:6" hidden="1">
      <c r="B513" s="107"/>
      <c r="C513" s="107"/>
      <c r="D513" s="41"/>
      <c r="E513" s="41"/>
      <c r="F513" s="41"/>
    </row>
    <row r="514" spans="2:6" hidden="1">
      <c r="B514" s="107"/>
      <c r="C514" s="107"/>
      <c r="D514" s="41"/>
      <c r="E514" s="41"/>
      <c r="F514" s="41"/>
    </row>
    <row r="515" spans="2:6" hidden="1">
      <c r="B515" s="107"/>
      <c r="C515" s="107"/>
      <c r="D515" s="41"/>
      <c r="E515" s="41"/>
      <c r="F515" s="41"/>
    </row>
    <row r="516" spans="2:6" hidden="1">
      <c r="B516" s="107"/>
      <c r="C516" s="107"/>
      <c r="D516" s="41"/>
      <c r="E516" s="41"/>
      <c r="F516" s="41"/>
    </row>
    <row r="517" spans="2:6" hidden="1">
      <c r="B517" s="107"/>
      <c r="C517" s="107"/>
      <c r="D517" s="41"/>
      <c r="E517" s="41"/>
      <c r="F517" s="41"/>
    </row>
    <row r="518" spans="2:6" hidden="1">
      <c r="B518" s="107"/>
      <c r="C518" s="107"/>
      <c r="D518" s="41"/>
      <c r="E518" s="41"/>
      <c r="F518" s="41"/>
    </row>
    <row r="519" spans="2:6" hidden="1">
      <c r="B519" s="107"/>
      <c r="C519" s="107"/>
      <c r="D519" s="41"/>
      <c r="E519" s="41"/>
      <c r="F519" s="41"/>
    </row>
    <row r="520" spans="2:6" hidden="1">
      <c r="B520" s="107"/>
      <c r="C520" s="107"/>
      <c r="D520" s="41"/>
      <c r="E520" s="41"/>
      <c r="F520" s="41"/>
    </row>
    <row r="521" spans="2:6" hidden="1">
      <c r="B521" s="107"/>
      <c r="C521" s="107"/>
      <c r="D521" s="41"/>
      <c r="E521" s="41"/>
      <c r="F521" s="41"/>
    </row>
    <row r="522" spans="2:6" hidden="1">
      <c r="B522" s="107"/>
      <c r="C522" s="107"/>
      <c r="D522" s="41"/>
      <c r="E522" s="41"/>
      <c r="F522" s="41"/>
    </row>
    <row r="523" spans="2:6" hidden="1">
      <c r="B523" s="107"/>
      <c r="C523" s="107"/>
      <c r="D523" s="41"/>
      <c r="E523" s="41"/>
      <c r="F523" s="41"/>
    </row>
    <row r="524" spans="2:6" hidden="1">
      <c r="B524" s="107"/>
      <c r="C524" s="107"/>
      <c r="D524" s="41"/>
      <c r="E524" s="41"/>
      <c r="F524" s="41"/>
    </row>
    <row r="525" spans="2:6" hidden="1">
      <c r="B525" s="107"/>
      <c r="C525" s="107"/>
      <c r="D525" s="41"/>
      <c r="E525" s="41"/>
      <c r="F525" s="41"/>
    </row>
    <row r="526" spans="2:6" hidden="1">
      <c r="B526" s="107"/>
      <c r="C526" s="107"/>
      <c r="D526" s="41"/>
      <c r="E526" s="41"/>
      <c r="F526" s="41"/>
    </row>
    <row r="527" spans="2:6" hidden="1">
      <c r="B527" s="107"/>
      <c r="C527" s="107"/>
      <c r="D527" s="41"/>
      <c r="E527" s="41"/>
      <c r="F527" s="41"/>
    </row>
    <row r="528" spans="2:6" hidden="1">
      <c r="B528" s="107"/>
      <c r="C528" s="107"/>
      <c r="D528" s="41"/>
      <c r="E528" s="41"/>
      <c r="F528" s="41"/>
    </row>
    <row r="529" spans="2:6" hidden="1">
      <c r="B529" s="107"/>
      <c r="C529" s="107"/>
      <c r="D529" s="41"/>
      <c r="E529" s="41"/>
      <c r="F529" s="41"/>
    </row>
    <row r="530" spans="2:6" hidden="1">
      <c r="B530" s="107"/>
      <c r="C530" s="107"/>
      <c r="D530" s="41"/>
      <c r="E530" s="41"/>
      <c r="F530" s="41"/>
    </row>
    <row r="531" spans="2:6" hidden="1">
      <c r="B531" s="107"/>
      <c r="C531" s="107"/>
      <c r="D531" s="41"/>
      <c r="E531" s="41"/>
      <c r="F531" s="41"/>
    </row>
    <row r="532" spans="2:6" hidden="1">
      <c r="B532" s="107"/>
      <c r="C532" s="107"/>
      <c r="D532" s="41"/>
      <c r="E532" s="41"/>
      <c r="F532" s="41"/>
    </row>
    <row r="533" spans="2:6" hidden="1">
      <c r="B533" s="107"/>
      <c r="C533" s="107"/>
      <c r="D533" s="41"/>
      <c r="E533" s="41"/>
      <c r="F533" s="41"/>
    </row>
    <row r="534" spans="2:6" hidden="1">
      <c r="B534" s="107"/>
      <c r="C534" s="107"/>
      <c r="D534" s="41"/>
      <c r="E534" s="41"/>
      <c r="F534" s="41"/>
    </row>
    <row r="535" spans="2:6" hidden="1">
      <c r="B535" s="107"/>
      <c r="C535" s="107"/>
      <c r="D535" s="41"/>
      <c r="E535" s="41"/>
      <c r="F535" s="41"/>
    </row>
    <row r="536" spans="2:6" hidden="1">
      <c r="B536" s="107"/>
      <c r="C536" s="107"/>
      <c r="D536" s="41"/>
      <c r="E536" s="41"/>
      <c r="F536" s="41"/>
    </row>
    <row r="537" spans="2:6" hidden="1">
      <c r="B537" s="107"/>
      <c r="C537" s="107"/>
      <c r="D537" s="41"/>
      <c r="E537" s="41"/>
      <c r="F537" s="41"/>
    </row>
    <row r="538" spans="2:6" hidden="1">
      <c r="B538" s="107"/>
      <c r="C538" s="107"/>
      <c r="D538" s="41"/>
      <c r="E538" s="41"/>
      <c r="F538" s="41"/>
    </row>
    <row r="539" spans="2:6" hidden="1">
      <c r="B539" s="107"/>
      <c r="C539" s="107"/>
      <c r="D539" s="41"/>
      <c r="E539" s="41"/>
      <c r="F539" s="41"/>
    </row>
    <row r="540" spans="2:6" hidden="1">
      <c r="B540" s="107"/>
      <c r="C540" s="107"/>
      <c r="D540" s="41"/>
      <c r="E540" s="41"/>
      <c r="F540" s="41"/>
    </row>
    <row r="541" spans="2:6" hidden="1">
      <c r="B541" s="107"/>
      <c r="C541" s="107"/>
      <c r="D541" s="41"/>
      <c r="E541" s="41"/>
      <c r="F541" s="41"/>
    </row>
    <row r="542" spans="2:6" hidden="1">
      <c r="B542" s="107"/>
      <c r="C542" s="107"/>
      <c r="D542" s="41"/>
      <c r="E542" s="41"/>
      <c r="F542" s="41"/>
    </row>
    <row r="543" spans="2:6" hidden="1">
      <c r="B543" s="107"/>
      <c r="C543" s="107"/>
      <c r="D543" s="41"/>
      <c r="E543" s="41"/>
      <c r="F543" s="41"/>
    </row>
    <row r="544" spans="2:6" hidden="1">
      <c r="B544" s="107"/>
      <c r="C544" s="107"/>
      <c r="D544" s="41"/>
      <c r="E544" s="41"/>
      <c r="F544" s="41"/>
    </row>
    <row r="545" spans="2:6" hidden="1">
      <c r="B545" s="107"/>
      <c r="C545" s="107"/>
      <c r="D545" s="41"/>
      <c r="E545" s="41"/>
      <c r="F545" s="41"/>
    </row>
    <row r="546" spans="2:6" hidden="1">
      <c r="B546" s="107"/>
      <c r="C546" s="107"/>
      <c r="D546" s="41"/>
      <c r="E546" s="41"/>
      <c r="F546" s="41"/>
    </row>
    <row r="547" spans="2:6" hidden="1">
      <c r="B547" s="107"/>
      <c r="C547" s="107"/>
      <c r="D547" s="41"/>
      <c r="E547" s="41"/>
      <c r="F547" s="41"/>
    </row>
    <row r="548" spans="2:6" hidden="1">
      <c r="B548" s="107"/>
      <c r="C548" s="107"/>
      <c r="D548" s="41"/>
      <c r="E548" s="41"/>
      <c r="F548" s="41"/>
    </row>
    <row r="549" spans="2:6" hidden="1">
      <c r="B549" s="107"/>
      <c r="C549" s="107"/>
      <c r="D549" s="41"/>
      <c r="E549" s="41"/>
      <c r="F549" s="41"/>
    </row>
    <row r="550" spans="2:6" hidden="1">
      <c r="B550" s="107"/>
      <c r="C550" s="107"/>
      <c r="D550" s="41"/>
      <c r="E550" s="41"/>
      <c r="F550" s="41"/>
    </row>
    <row r="551" spans="2:6" hidden="1">
      <c r="B551" s="107"/>
      <c r="C551" s="107"/>
      <c r="D551" s="41"/>
      <c r="E551" s="41"/>
      <c r="F551" s="41"/>
    </row>
    <row r="552" spans="2:6" hidden="1">
      <c r="B552" s="107"/>
      <c r="C552" s="107"/>
      <c r="D552" s="41"/>
      <c r="E552" s="41"/>
      <c r="F552" s="41"/>
    </row>
    <row r="553" spans="2:6" hidden="1">
      <c r="B553" s="107"/>
      <c r="C553" s="107"/>
      <c r="D553" s="41"/>
      <c r="E553" s="41"/>
      <c r="F553" s="41"/>
    </row>
    <row r="554" spans="2:6" hidden="1">
      <c r="B554" s="107"/>
      <c r="C554" s="107"/>
      <c r="D554" s="41"/>
      <c r="E554" s="41"/>
      <c r="F554" s="41"/>
    </row>
    <row r="555" spans="2:6" hidden="1">
      <c r="B555" s="107"/>
      <c r="C555" s="107"/>
      <c r="D555" s="41"/>
      <c r="E555" s="41"/>
      <c r="F555" s="41"/>
    </row>
    <row r="556" spans="2:6" hidden="1">
      <c r="B556" s="107"/>
      <c r="C556" s="107"/>
      <c r="D556" s="41"/>
      <c r="E556" s="41"/>
      <c r="F556" s="41"/>
    </row>
    <row r="557" spans="2:6" hidden="1">
      <c r="B557" s="107"/>
      <c r="C557" s="107"/>
      <c r="D557" s="41"/>
      <c r="E557" s="41"/>
      <c r="F557" s="41"/>
    </row>
    <row r="558" spans="2:6" hidden="1">
      <c r="B558" s="107"/>
      <c r="C558" s="107"/>
      <c r="D558" s="41"/>
      <c r="E558" s="41"/>
      <c r="F558" s="41"/>
    </row>
    <row r="559" spans="2:6" hidden="1">
      <c r="B559" s="107"/>
      <c r="C559" s="107"/>
      <c r="D559" s="41"/>
      <c r="E559" s="41"/>
      <c r="F559" s="41"/>
    </row>
    <row r="560" spans="2:6" hidden="1">
      <c r="B560" s="107"/>
      <c r="C560" s="107"/>
      <c r="D560" s="41"/>
      <c r="E560" s="41"/>
      <c r="F560" s="41"/>
    </row>
    <row r="561" spans="2:6" hidden="1">
      <c r="B561" s="107"/>
      <c r="C561" s="107"/>
      <c r="D561" s="41"/>
      <c r="E561" s="41"/>
      <c r="F561" s="41"/>
    </row>
    <row r="562" spans="2:6" hidden="1">
      <c r="B562" s="107"/>
      <c r="C562" s="107"/>
      <c r="D562" s="41"/>
      <c r="E562" s="41"/>
      <c r="F562" s="41"/>
    </row>
    <row r="563" spans="2:6" hidden="1">
      <c r="B563" s="107"/>
      <c r="C563" s="107"/>
      <c r="D563" s="41"/>
      <c r="E563" s="41"/>
      <c r="F563" s="41"/>
    </row>
    <row r="564" spans="2:6" hidden="1">
      <c r="B564" s="107"/>
      <c r="C564" s="107"/>
      <c r="D564" s="41"/>
      <c r="E564" s="41"/>
      <c r="F564" s="41"/>
    </row>
    <row r="565" spans="2:6" hidden="1">
      <c r="B565" s="107"/>
      <c r="C565" s="107"/>
      <c r="D565" s="41"/>
      <c r="E565" s="41"/>
      <c r="F565" s="41"/>
    </row>
    <row r="566" spans="2:6" hidden="1">
      <c r="B566" s="107"/>
      <c r="C566" s="107"/>
      <c r="D566" s="41"/>
      <c r="E566" s="41"/>
      <c r="F566" s="41"/>
    </row>
    <row r="567" spans="2:6" hidden="1">
      <c r="B567" s="107"/>
      <c r="C567" s="107"/>
      <c r="D567" s="41"/>
      <c r="E567" s="41"/>
      <c r="F567" s="41"/>
    </row>
    <row r="568" spans="2:6" hidden="1">
      <c r="B568" s="107"/>
      <c r="C568" s="107"/>
      <c r="D568" s="41"/>
      <c r="E568" s="41"/>
      <c r="F568" s="41"/>
    </row>
    <row r="569" spans="2:6" hidden="1">
      <c r="B569" s="107"/>
      <c r="C569" s="107"/>
      <c r="D569" s="41"/>
      <c r="E569" s="41"/>
      <c r="F569" s="41"/>
    </row>
    <row r="570" spans="2:6" hidden="1">
      <c r="B570" s="107"/>
      <c r="C570" s="107"/>
      <c r="D570" s="41"/>
      <c r="E570" s="41"/>
      <c r="F570" s="41"/>
    </row>
    <row r="571" spans="2:6" hidden="1">
      <c r="B571" s="107"/>
      <c r="C571" s="107"/>
      <c r="D571" s="41"/>
      <c r="E571" s="41"/>
      <c r="F571" s="41"/>
    </row>
    <row r="572" spans="2:6" hidden="1">
      <c r="B572" s="107"/>
      <c r="C572" s="107"/>
      <c r="D572" s="41"/>
      <c r="E572" s="41"/>
      <c r="F572" s="41"/>
    </row>
    <row r="573" spans="2:6" hidden="1">
      <c r="B573" s="107"/>
      <c r="C573" s="107"/>
      <c r="D573" s="41"/>
      <c r="E573" s="41"/>
      <c r="F573" s="41"/>
    </row>
    <row r="574" spans="2:6" hidden="1">
      <c r="B574" s="107"/>
      <c r="C574" s="107"/>
      <c r="D574" s="41"/>
      <c r="E574" s="41"/>
      <c r="F574" s="41"/>
    </row>
    <row r="575" spans="2:6" hidden="1">
      <c r="B575" s="107"/>
      <c r="C575" s="107"/>
      <c r="D575" s="41"/>
      <c r="E575" s="41"/>
      <c r="F575" s="41"/>
    </row>
    <row r="576" spans="2:6" hidden="1">
      <c r="B576" s="107"/>
      <c r="C576" s="107"/>
      <c r="D576" s="41"/>
      <c r="E576" s="41"/>
      <c r="F576" s="41"/>
    </row>
    <row r="577" spans="2:6" hidden="1">
      <c r="B577" s="107"/>
      <c r="C577" s="107"/>
      <c r="D577" s="41"/>
      <c r="E577" s="41"/>
      <c r="F577" s="41"/>
    </row>
    <row r="578" spans="2:6" hidden="1">
      <c r="B578" s="107"/>
      <c r="C578" s="107"/>
      <c r="D578" s="41"/>
      <c r="E578" s="41"/>
      <c r="F578" s="41"/>
    </row>
    <row r="579" spans="2:6" hidden="1">
      <c r="B579" s="107"/>
      <c r="C579" s="107"/>
      <c r="D579" s="41"/>
      <c r="E579" s="41"/>
      <c r="F579" s="41"/>
    </row>
    <row r="580" spans="2:6" hidden="1">
      <c r="B580" s="107"/>
      <c r="C580" s="107"/>
      <c r="D580" s="41"/>
      <c r="E580" s="41"/>
      <c r="F580" s="41"/>
    </row>
    <row r="581" spans="2:6" hidden="1">
      <c r="B581" s="107"/>
      <c r="C581" s="107"/>
      <c r="D581" s="41"/>
      <c r="E581" s="41"/>
      <c r="F581" s="41"/>
    </row>
    <row r="582" spans="2:6" hidden="1">
      <c r="B582" s="107"/>
      <c r="C582" s="107"/>
      <c r="D582" s="41"/>
      <c r="E582" s="41"/>
      <c r="F582" s="41"/>
    </row>
    <row r="583" spans="2:6" hidden="1">
      <c r="B583" s="107"/>
      <c r="C583" s="107"/>
      <c r="D583" s="41"/>
      <c r="E583" s="41"/>
      <c r="F583" s="41"/>
    </row>
    <row r="584" spans="2:6" hidden="1">
      <c r="B584" s="107"/>
      <c r="C584" s="107"/>
      <c r="D584" s="41"/>
      <c r="E584" s="41"/>
      <c r="F584" s="41"/>
    </row>
    <row r="585" spans="2:6" hidden="1">
      <c r="B585" s="107"/>
      <c r="C585" s="107"/>
      <c r="D585" s="41"/>
      <c r="E585" s="41"/>
      <c r="F585" s="41"/>
    </row>
    <row r="586" spans="2:6" hidden="1">
      <c r="B586" s="107"/>
      <c r="C586" s="107"/>
      <c r="D586" s="41"/>
      <c r="E586" s="41"/>
      <c r="F586" s="41"/>
    </row>
    <row r="587" spans="2:6" hidden="1">
      <c r="B587" s="107"/>
      <c r="C587" s="107"/>
      <c r="D587" s="41"/>
      <c r="E587" s="41"/>
      <c r="F587" s="41"/>
    </row>
    <row r="588" spans="2:6" hidden="1">
      <c r="B588" s="107"/>
      <c r="C588" s="107"/>
      <c r="D588" s="41"/>
      <c r="E588" s="41"/>
      <c r="F588" s="41"/>
    </row>
    <row r="589" spans="2:6" hidden="1">
      <c r="B589" s="107"/>
      <c r="C589" s="107"/>
      <c r="D589" s="41"/>
      <c r="E589" s="41"/>
      <c r="F589" s="41"/>
    </row>
    <row r="590" spans="2:6" hidden="1">
      <c r="B590" s="107"/>
      <c r="C590" s="107"/>
      <c r="D590" s="41"/>
      <c r="E590" s="41"/>
      <c r="F590" s="41"/>
    </row>
    <row r="591" spans="2:6" hidden="1">
      <c r="B591" s="107"/>
      <c r="C591" s="107"/>
      <c r="D591" s="41"/>
      <c r="E591" s="41"/>
      <c r="F591" s="41"/>
    </row>
    <row r="592" spans="2:6" hidden="1">
      <c r="B592" s="107"/>
      <c r="C592" s="107"/>
      <c r="D592" s="41"/>
      <c r="E592" s="41"/>
      <c r="F592" s="41"/>
    </row>
    <row r="593" spans="2:6" hidden="1">
      <c r="B593" s="107"/>
      <c r="C593" s="107"/>
      <c r="D593" s="41"/>
      <c r="E593" s="41"/>
      <c r="F593" s="41"/>
    </row>
    <row r="594" spans="2:6" hidden="1">
      <c r="B594" s="107"/>
      <c r="C594" s="107"/>
      <c r="D594" s="41"/>
      <c r="E594" s="41"/>
      <c r="F594" s="41"/>
    </row>
    <row r="595" spans="2:6" hidden="1">
      <c r="B595" s="107"/>
      <c r="C595" s="107"/>
      <c r="D595" s="41"/>
      <c r="E595" s="41"/>
      <c r="F595" s="41"/>
    </row>
    <row r="596" spans="2:6" hidden="1">
      <c r="B596" s="107"/>
      <c r="C596" s="107"/>
      <c r="D596" s="41"/>
      <c r="E596" s="41"/>
      <c r="F596" s="41"/>
    </row>
    <row r="597" spans="2:6" hidden="1">
      <c r="B597" s="107"/>
      <c r="C597" s="107"/>
      <c r="D597" s="41"/>
      <c r="E597" s="41"/>
      <c r="F597" s="41"/>
    </row>
    <row r="598" spans="2:6" hidden="1">
      <c r="B598" s="107"/>
      <c r="C598" s="107"/>
      <c r="D598" s="41"/>
      <c r="E598" s="41"/>
      <c r="F598" s="41"/>
    </row>
    <row r="599" spans="2:6" hidden="1">
      <c r="B599" s="107"/>
      <c r="C599" s="107"/>
      <c r="D599" s="41"/>
      <c r="E599" s="41"/>
      <c r="F599" s="41"/>
    </row>
    <row r="600" spans="2:6" hidden="1">
      <c r="B600" s="107"/>
      <c r="C600" s="107"/>
      <c r="D600" s="41"/>
      <c r="E600" s="41"/>
      <c r="F600" s="41"/>
    </row>
    <row r="601" spans="2:6" hidden="1">
      <c r="B601" s="107"/>
      <c r="C601" s="107"/>
      <c r="D601" s="41"/>
      <c r="E601" s="41"/>
      <c r="F601" s="41"/>
    </row>
    <row r="602" spans="2:6" hidden="1">
      <c r="B602" s="107"/>
      <c r="C602" s="107"/>
      <c r="D602" s="41"/>
      <c r="E602" s="41"/>
      <c r="F602" s="41"/>
    </row>
    <row r="603" spans="2:6" hidden="1">
      <c r="B603" s="107"/>
      <c r="C603" s="107"/>
      <c r="D603" s="41"/>
      <c r="E603" s="41"/>
      <c r="F603" s="41"/>
    </row>
    <row r="604" spans="2:6" hidden="1">
      <c r="B604" s="107"/>
      <c r="C604" s="107"/>
      <c r="D604" s="41"/>
      <c r="E604" s="41"/>
      <c r="F604" s="41"/>
    </row>
    <row r="605" spans="2:6" hidden="1">
      <c r="B605" s="107"/>
      <c r="C605" s="107"/>
      <c r="D605" s="41"/>
      <c r="E605" s="41"/>
      <c r="F605" s="41"/>
    </row>
    <row r="606" spans="2:6" hidden="1">
      <c r="B606" s="107"/>
      <c r="C606" s="107"/>
      <c r="D606" s="41"/>
      <c r="E606" s="41"/>
      <c r="F606" s="41"/>
    </row>
    <row r="607" spans="2:6" hidden="1">
      <c r="B607" s="107"/>
      <c r="C607" s="107"/>
      <c r="D607" s="41"/>
      <c r="E607" s="41"/>
      <c r="F607" s="41"/>
    </row>
    <row r="608" spans="2:6" hidden="1">
      <c r="B608" s="107"/>
      <c r="C608" s="107"/>
      <c r="D608" s="41"/>
      <c r="E608" s="41"/>
      <c r="F608" s="41"/>
    </row>
    <row r="609" spans="2:6" hidden="1">
      <c r="B609" s="107"/>
      <c r="C609" s="107"/>
      <c r="D609" s="41"/>
      <c r="E609" s="41"/>
      <c r="F609" s="41"/>
    </row>
    <row r="610" spans="2:6" hidden="1">
      <c r="B610" s="107"/>
      <c r="C610" s="107"/>
      <c r="D610" s="41"/>
      <c r="E610" s="41"/>
      <c r="F610" s="41"/>
    </row>
    <row r="611" spans="2:6" hidden="1">
      <c r="B611" s="107"/>
      <c r="C611" s="107"/>
      <c r="D611" s="41"/>
      <c r="E611" s="41"/>
      <c r="F611" s="41"/>
    </row>
    <row r="612" spans="2:6" hidden="1">
      <c r="B612" s="107"/>
      <c r="C612" s="107"/>
      <c r="D612" s="41"/>
      <c r="E612" s="41"/>
      <c r="F612" s="41"/>
    </row>
    <row r="613" spans="2:6" hidden="1">
      <c r="B613" s="107"/>
      <c r="C613" s="107"/>
      <c r="D613" s="41"/>
      <c r="E613" s="41"/>
      <c r="F613" s="41"/>
    </row>
    <row r="614" spans="2:6" hidden="1">
      <c r="B614" s="107"/>
      <c r="C614" s="107"/>
      <c r="D614" s="41"/>
      <c r="E614" s="41"/>
      <c r="F614" s="41"/>
    </row>
    <row r="615" spans="2:6" hidden="1">
      <c r="B615" s="107"/>
      <c r="C615" s="107"/>
      <c r="D615" s="41"/>
      <c r="E615" s="41"/>
      <c r="F615" s="41"/>
    </row>
    <row r="616" spans="2:6" hidden="1">
      <c r="B616" s="107"/>
      <c r="C616" s="107"/>
      <c r="D616" s="41"/>
      <c r="E616" s="41"/>
      <c r="F616" s="41"/>
    </row>
    <row r="617" spans="2:6" hidden="1">
      <c r="B617" s="107"/>
      <c r="C617" s="107"/>
      <c r="D617" s="41"/>
      <c r="E617" s="41"/>
      <c r="F617" s="41"/>
    </row>
    <row r="618" spans="2:6" hidden="1">
      <c r="B618" s="107"/>
      <c r="C618" s="107"/>
      <c r="D618" s="41"/>
      <c r="E618" s="41"/>
      <c r="F618" s="41"/>
    </row>
    <row r="619" spans="2:6" hidden="1">
      <c r="B619" s="107"/>
      <c r="C619" s="107"/>
      <c r="D619" s="41"/>
      <c r="E619" s="41"/>
      <c r="F619" s="41"/>
    </row>
    <row r="620" spans="2:6" hidden="1">
      <c r="B620" s="107"/>
      <c r="C620" s="107"/>
      <c r="D620" s="41"/>
      <c r="E620" s="41"/>
      <c r="F620" s="41"/>
    </row>
    <row r="621" spans="2:6" hidden="1">
      <c r="B621" s="107"/>
      <c r="C621" s="107"/>
      <c r="D621" s="41"/>
      <c r="E621" s="41"/>
      <c r="F621" s="41"/>
    </row>
    <row r="622" spans="2:6" hidden="1">
      <c r="B622" s="107"/>
      <c r="C622" s="107"/>
      <c r="D622" s="41"/>
      <c r="E622" s="41"/>
      <c r="F622" s="41"/>
    </row>
    <row r="623" spans="2:6" hidden="1">
      <c r="B623" s="107"/>
      <c r="C623" s="107"/>
      <c r="D623" s="41"/>
      <c r="E623" s="41"/>
      <c r="F623" s="41"/>
    </row>
    <row r="624" spans="2:6" hidden="1">
      <c r="B624" s="107"/>
      <c r="C624" s="107"/>
      <c r="D624" s="41"/>
      <c r="E624" s="41"/>
      <c r="F624" s="41"/>
    </row>
    <row r="625" spans="2:6" hidden="1">
      <c r="B625" s="107"/>
      <c r="C625" s="107"/>
      <c r="D625" s="41"/>
      <c r="E625" s="41"/>
      <c r="F625" s="41"/>
    </row>
    <row r="626" spans="2:6" hidden="1">
      <c r="B626" s="107"/>
      <c r="C626" s="107"/>
      <c r="D626" s="41"/>
      <c r="E626" s="41"/>
      <c r="F626" s="41"/>
    </row>
    <row r="627" spans="2:6" hidden="1">
      <c r="B627" s="107"/>
      <c r="C627" s="107"/>
      <c r="D627" s="41"/>
      <c r="E627" s="41"/>
      <c r="F627" s="41"/>
    </row>
    <row r="628" spans="2:6" hidden="1">
      <c r="B628" s="107"/>
      <c r="C628" s="107"/>
      <c r="D628" s="41"/>
      <c r="E628" s="41"/>
      <c r="F628" s="41"/>
    </row>
    <row r="629" spans="2:6" hidden="1">
      <c r="B629" s="107"/>
      <c r="C629" s="107"/>
      <c r="D629" s="41"/>
      <c r="E629" s="41"/>
      <c r="F629" s="41"/>
    </row>
    <row r="630" spans="2:6" hidden="1">
      <c r="B630" s="107"/>
      <c r="C630" s="107"/>
      <c r="D630" s="41"/>
      <c r="E630" s="41"/>
      <c r="F630" s="41"/>
    </row>
    <row r="631" spans="2:6" hidden="1">
      <c r="B631" s="107"/>
      <c r="C631" s="107"/>
      <c r="D631" s="41"/>
      <c r="E631" s="41"/>
      <c r="F631" s="41"/>
    </row>
    <row r="632" spans="2:6" hidden="1">
      <c r="B632" s="107"/>
      <c r="C632" s="107"/>
      <c r="D632" s="41"/>
      <c r="E632" s="41"/>
      <c r="F632" s="41"/>
    </row>
    <row r="633" spans="2:6" hidden="1">
      <c r="B633" s="107"/>
      <c r="C633" s="107"/>
      <c r="D633" s="41"/>
      <c r="E633" s="41"/>
      <c r="F633" s="41"/>
    </row>
    <row r="634" spans="2:6" hidden="1">
      <c r="B634" s="107"/>
      <c r="C634" s="107"/>
      <c r="D634" s="41"/>
      <c r="E634" s="41"/>
      <c r="F634" s="41"/>
    </row>
    <row r="635" spans="2:6" hidden="1">
      <c r="B635" s="107"/>
      <c r="C635" s="107"/>
      <c r="D635" s="41"/>
      <c r="E635" s="41"/>
      <c r="F635" s="41"/>
    </row>
    <row r="636" spans="2:6" hidden="1">
      <c r="B636" s="107"/>
      <c r="C636" s="107"/>
      <c r="D636" s="41"/>
      <c r="E636" s="41"/>
      <c r="F636" s="41"/>
    </row>
    <row r="637" spans="2:6" hidden="1">
      <c r="B637" s="107"/>
      <c r="C637" s="107"/>
      <c r="D637" s="41"/>
      <c r="E637" s="41"/>
      <c r="F637" s="41"/>
    </row>
    <row r="638" spans="2:6" hidden="1">
      <c r="B638" s="107"/>
      <c r="C638" s="107"/>
      <c r="D638" s="41"/>
      <c r="E638" s="41"/>
      <c r="F638" s="41"/>
    </row>
    <row r="639" spans="2:6" hidden="1">
      <c r="B639" s="107"/>
      <c r="C639" s="107"/>
      <c r="D639" s="41"/>
      <c r="E639" s="41"/>
      <c r="F639" s="41"/>
    </row>
    <row r="640" spans="2:6" hidden="1">
      <c r="B640" s="107"/>
      <c r="C640" s="107"/>
      <c r="D640" s="41"/>
      <c r="E640" s="41"/>
      <c r="F640" s="41"/>
    </row>
    <row r="641" spans="2:6" hidden="1">
      <c r="B641" s="107"/>
      <c r="C641" s="107"/>
      <c r="D641" s="41"/>
      <c r="E641" s="41"/>
      <c r="F641" s="41"/>
    </row>
    <row r="642" spans="2:6" hidden="1">
      <c r="B642" s="107"/>
      <c r="C642" s="107"/>
      <c r="D642" s="41"/>
      <c r="E642" s="41"/>
      <c r="F642" s="41"/>
    </row>
    <row r="643" spans="2:6" hidden="1">
      <c r="B643" s="107"/>
      <c r="C643" s="107"/>
      <c r="D643" s="41"/>
      <c r="E643" s="41"/>
      <c r="F643" s="41"/>
    </row>
    <row r="644" spans="2:6" hidden="1">
      <c r="B644" s="107"/>
      <c r="C644" s="107"/>
      <c r="D644" s="41"/>
      <c r="E644" s="41"/>
      <c r="F644" s="41"/>
    </row>
    <row r="645" spans="2:6" hidden="1">
      <c r="B645" s="107"/>
      <c r="C645" s="107"/>
      <c r="D645" s="41"/>
      <c r="E645" s="41"/>
      <c r="F645" s="41"/>
    </row>
    <row r="646" spans="2:6" hidden="1">
      <c r="B646" s="107"/>
      <c r="C646" s="107"/>
      <c r="D646" s="41"/>
      <c r="E646" s="41"/>
      <c r="F646" s="41"/>
    </row>
    <row r="647" spans="2:6" hidden="1">
      <c r="B647" s="107"/>
      <c r="C647" s="107"/>
      <c r="D647" s="41"/>
      <c r="E647" s="41"/>
      <c r="F647" s="41"/>
    </row>
    <row r="648" spans="2:6" hidden="1">
      <c r="B648" s="107"/>
      <c r="C648" s="107"/>
      <c r="D648" s="41"/>
      <c r="E648" s="41"/>
      <c r="F648" s="41"/>
    </row>
    <row r="649" spans="2:6" hidden="1">
      <c r="B649" s="107"/>
      <c r="C649" s="107"/>
      <c r="D649" s="41"/>
      <c r="E649" s="41"/>
      <c r="F649" s="41"/>
    </row>
    <row r="650" spans="2:6" hidden="1">
      <c r="B650" s="107"/>
      <c r="C650" s="107"/>
      <c r="D650" s="41"/>
      <c r="E650" s="41"/>
      <c r="F650" s="41"/>
    </row>
    <row r="651" spans="2:6" hidden="1">
      <c r="B651" s="107"/>
      <c r="C651" s="107"/>
      <c r="D651" s="41"/>
      <c r="E651" s="41"/>
      <c r="F651" s="41"/>
    </row>
    <row r="652" spans="2:6" hidden="1">
      <c r="B652" s="107"/>
      <c r="C652" s="107"/>
      <c r="D652" s="41"/>
      <c r="E652" s="41"/>
      <c r="F652" s="41"/>
    </row>
    <row r="653" spans="2:6" hidden="1">
      <c r="B653" s="107"/>
      <c r="C653" s="107"/>
      <c r="D653" s="41"/>
      <c r="E653" s="41"/>
      <c r="F653" s="41"/>
    </row>
    <row r="654" spans="2:6" hidden="1">
      <c r="B654" s="107"/>
      <c r="C654" s="107"/>
      <c r="D654" s="41"/>
      <c r="E654" s="41"/>
      <c r="F654" s="41"/>
    </row>
    <row r="655" spans="2:6" hidden="1">
      <c r="B655" s="107"/>
      <c r="C655" s="107"/>
      <c r="D655" s="41"/>
      <c r="E655" s="41"/>
      <c r="F655" s="41"/>
    </row>
    <row r="656" spans="2:6" hidden="1">
      <c r="B656" s="107"/>
      <c r="C656" s="107"/>
      <c r="D656" s="41"/>
      <c r="E656" s="41"/>
      <c r="F656" s="41"/>
    </row>
    <row r="657" spans="2:6" hidden="1">
      <c r="B657" s="107"/>
      <c r="C657" s="107"/>
      <c r="D657" s="41"/>
      <c r="E657" s="41"/>
      <c r="F657" s="41"/>
    </row>
    <row r="658" spans="2:6" hidden="1">
      <c r="B658" s="107"/>
      <c r="C658" s="107"/>
      <c r="D658" s="41"/>
      <c r="E658" s="41"/>
      <c r="F658" s="41"/>
    </row>
    <row r="659" spans="2:6" hidden="1">
      <c r="B659" s="107"/>
      <c r="C659" s="107"/>
      <c r="D659" s="41"/>
      <c r="E659" s="41"/>
      <c r="F659" s="41"/>
    </row>
    <row r="660" spans="2:6" hidden="1">
      <c r="B660" s="107"/>
      <c r="C660" s="107"/>
      <c r="D660" s="41"/>
      <c r="E660" s="41"/>
      <c r="F660" s="41"/>
    </row>
    <row r="661" spans="2:6" hidden="1">
      <c r="B661" s="107"/>
      <c r="C661" s="107"/>
      <c r="D661" s="41"/>
      <c r="E661" s="41"/>
      <c r="F661" s="41"/>
    </row>
    <row r="662" spans="2:6" hidden="1">
      <c r="B662" s="107"/>
      <c r="C662" s="107"/>
      <c r="D662" s="41"/>
      <c r="E662" s="41"/>
      <c r="F662" s="41"/>
    </row>
    <row r="663" spans="2:6" hidden="1">
      <c r="B663" s="107"/>
      <c r="C663" s="107"/>
      <c r="D663" s="41"/>
      <c r="E663" s="41"/>
      <c r="F663" s="41"/>
    </row>
    <row r="664" spans="2:6" hidden="1">
      <c r="B664" s="107"/>
      <c r="C664" s="107"/>
      <c r="D664" s="41"/>
      <c r="E664" s="41"/>
      <c r="F664" s="41"/>
    </row>
    <row r="665" spans="2:6" hidden="1">
      <c r="B665" s="107"/>
      <c r="C665" s="107"/>
      <c r="D665" s="41"/>
      <c r="E665" s="41"/>
      <c r="F665" s="41"/>
    </row>
    <row r="666" spans="2:6" hidden="1">
      <c r="B666" s="107"/>
      <c r="C666" s="107"/>
      <c r="D666" s="41"/>
      <c r="E666" s="41"/>
      <c r="F666" s="41"/>
    </row>
    <row r="667" spans="2:6" hidden="1">
      <c r="B667" s="107"/>
      <c r="C667" s="107"/>
      <c r="D667" s="41"/>
      <c r="E667" s="41"/>
      <c r="F667" s="41"/>
    </row>
    <row r="668" spans="2:6" hidden="1">
      <c r="B668" s="107"/>
      <c r="C668" s="107"/>
      <c r="D668" s="41"/>
      <c r="E668" s="41"/>
      <c r="F668" s="41"/>
    </row>
    <row r="669" spans="2:6" hidden="1">
      <c r="B669" s="107"/>
      <c r="C669" s="107"/>
      <c r="D669" s="41"/>
      <c r="E669" s="41"/>
      <c r="F669" s="41"/>
    </row>
    <row r="670" spans="2:6" hidden="1">
      <c r="B670" s="107"/>
      <c r="C670" s="107"/>
      <c r="D670" s="41"/>
      <c r="E670" s="41"/>
      <c r="F670" s="41"/>
    </row>
    <row r="671" spans="2:6" hidden="1">
      <c r="B671" s="107"/>
      <c r="C671" s="107"/>
      <c r="D671" s="41"/>
      <c r="E671" s="41"/>
      <c r="F671" s="41"/>
    </row>
    <row r="672" spans="2:6" hidden="1">
      <c r="B672" s="107"/>
      <c r="C672" s="107"/>
      <c r="D672" s="41"/>
      <c r="E672" s="41"/>
      <c r="F672" s="41"/>
    </row>
    <row r="673" spans="2:6" hidden="1">
      <c r="B673" s="107"/>
      <c r="C673" s="107"/>
      <c r="D673" s="41"/>
      <c r="E673" s="41"/>
      <c r="F673" s="41"/>
    </row>
    <row r="674" spans="2:6" hidden="1">
      <c r="B674" s="107"/>
      <c r="C674" s="107"/>
      <c r="D674" s="41"/>
      <c r="E674" s="41"/>
      <c r="F674" s="41"/>
    </row>
    <row r="675" spans="2:6" hidden="1">
      <c r="B675" s="107"/>
      <c r="C675" s="107"/>
      <c r="D675" s="41"/>
      <c r="E675" s="41"/>
      <c r="F675" s="41"/>
    </row>
    <row r="676" spans="2:6" hidden="1">
      <c r="B676" s="107"/>
      <c r="C676" s="107"/>
      <c r="D676" s="41"/>
      <c r="E676" s="41"/>
      <c r="F676" s="41"/>
    </row>
    <row r="677" spans="2:6" hidden="1">
      <c r="B677" s="107"/>
      <c r="C677" s="107"/>
      <c r="D677" s="41"/>
      <c r="E677" s="41"/>
      <c r="F677" s="41"/>
    </row>
    <row r="678" spans="2:6" hidden="1">
      <c r="B678" s="107"/>
      <c r="C678" s="107"/>
      <c r="D678" s="41"/>
      <c r="E678" s="41"/>
      <c r="F678" s="41"/>
    </row>
    <row r="679" spans="2:6" hidden="1">
      <c r="B679" s="107"/>
      <c r="C679" s="107"/>
      <c r="D679" s="41"/>
      <c r="E679" s="41"/>
      <c r="F679" s="41"/>
    </row>
    <row r="680" spans="2:6" hidden="1">
      <c r="B680" s="107"/>
      <c r="C680" s="107"/>
      <c r="D680" s="41"/>
      <c r="E680" s="41"/>
      <c r="F680" s="41"/>
    </row>
    <row r="681" spans="2:6" hidden="1">
      <c r="B681" s="107"/>
      <c r="C681" s="107"/>
      <c r="D681" s="41"/>
      <c r="E681" s="41"/>
      <c r="F681" s="41"/>
    </row>
    <row r="682" spans="2:6" hidden="1">
      <c r="B682" s="107"/>
      <c r="C682" s="107"/>
      <c r="D682" s="41"/>
      <c r="E682" s="41"/>
      <c r="F682" s="41"/>
    </row>
    <row r="683" spans="2:6" hidden="1">
      <c r="B683" s="107"/>
      <c r="C683" s="107"/>
      <c r="D683" s="41"/>
      <c r="E683" s="41"/>
      <c r="F683" s="41"/>
    </row>
    <row r="684" spans="2:6" hidden="1">
      <c r="B684" s="107"/>
      <c r="C684" s="107"/>
      <c r="D684" s="41"/>
      <c r="E684" s="41"/>
      <c r="F684" s="41"/>
    </row>
    <row r="685" spans="2:6" hidden="1">
      <c r="B685" s="107"/>
      <c r="C685" s="107"/>
      <c r="D685" s="41"/>
      <c r="E685" s="41"/>
      <c r="F685" s="41"/>
    </row>
    <row r="686" spans="2:6" hidden="1">
      <c r="B686" s="107"/>
      <c r="C686" s="107"/>
      <c r="D686" s="41"/>
      <c r="E686" s="41"/>
      <c r="F686" s="41"/>
    </row>
    <row r="687" spans="2:6" hidden="1">
      <c r="B687" s="107"/>
      <c r="C687" s="107"/>
      <c r="D687" s="41"/>
      <c r="E687" s="41"/>
      <c r="F687" s="41"/>
    </row>
    <row r="688" spans="2:6" hidden="1">
      <c r="B688" s="107"/>
      <c r="C688" s="107"/>
      <c r="D688" s="41"/>
      <c r="E688" s="41"/>
      <c r="F688" s="41"/>
    </row>
    <row r="689" spans="2:6" hidden="1">
      <c r="B689" s="107"/>
      <c r="C689" s="107"/>
      <c r="D689" s="41"/>
      <c r="E689" s="41"/>
      <c r="F689" s="41"/>
    </row>
    <row r="690" spans="2:6" hidden="1">
      <c r="B690" s="107"/>
      <c r="C690" s="107"/>
      <c r="D690" s="41"/>
      <c r="E690" s="41"/>
      <c r="F690" s="41"/>
    </row>
    <row r="691" spans="2:6" hidden="1">
      <c r="B691" s="107"/>
      <c r="C691" s="107"/>
      <c r="D691" s="41"/>
      <c r="E691" s="41"/>
      <c r="F691" s="41"/>
    </row>
    <row r="692" spans="2:6" hidden="1">
      <c r="B692" s="107"/>
      <c r="C692" s="107"/>
      <c r="D692" s="41"/>
      <c r="E692" s="41"/>
      <c r="F692" s="41"/>
    </row>
    <row r="693" spans="2:6" hidden="1">
      <c r="B693" s="107"/>
      <c r="C693" s="107"/>
      <c r="D693" s="41"/>
      <c r="E693" s="41"/>
      <c r="F693" s="41"/>
    </row>
    <row r="694" spans="2:6" hidden="1">
      <c r="B694" s="107"/>
      <c r="C694" s="107"/>
      <c r="D694" s="41"/>
      <c r="E694" s="41"/>
      <c r="F694" s="41"/>
    </row>
    <row r="695" spans="2:6" hidden="1">
      <c r="B695" s="107"/>
      <c r="C695" s="107"/>
      <c r="D695" s="41"/>
      <c r="E695" s="41"/>
      <c r="F695" s="41"/>
    </row>
    <row r="696" spans="2:6" hidden="1">
      <c r="B696" s="107"/>
      <c r="C696" s="107"/>
      <c r="D696" s="41"/>
      <c r="E696" s="41"/>
      <c r="F696" s="41"/>
    </row>
    <row r="697" spans="2:6" hidden="1">
      <c r="B697" s="107"/>
      <c r="C697" s="107"/>
      <c r="D697" s="41"/>
      <c r="E697" s="41"/>
      <c r="F697" s="41"/>
    </row>
    <row r="698" spans="2:6" hidden="1">
      <c r="B698" s="107"/>
      <c r="C698" s="107"/>
      <c r="D698" s="41"/>
      <c r="E698" s="41"/>
      <c r="F698" s="41"/>
    </row>
    <row r="699" spans="2:6" hidden="1">
      <c r="B699" s="107"/>
      <c r="C699" s="107"/>
      <c r="D699" s="41"/>
      <c r="E699" s="41"/>
      <c r="F699" s="41"/>
    </row>
    <row r="700" spans="2:6" hidden="1">
      <c r="B700" s="107"/>
      <c r="C700" s="107"/>
      <c r="D700" s="41"/>
      <c r="E700" s="41"/>
      <c r="F700" s="41"/>
    </row>
    <row r="701" spans="2:6" hidden="1">
      <c r="B701" s="107"/>
      <c r="C701" s="107"/>
      <c r="D701" s="41"/>
      <c r="E701" s="41"/>
      <c r="F701" s="41"/>
    </row>
    <row r="702" spans="2:6" hidden="1">
      <c r="B702" s="107"/>
      <c r="C702" s="107"/>
      <c r="D702" s="41"/>
      <c r="E702" s="41"/>
      <c r="F702" s="41"/>
    </row>
    <row r="703" spans="2:6" hidden="1">
      <c r="B703" s="107"/>
      <c r="C703" s="107"/>
      <c r="D703" s="41"/>
      <c r="E703" s="41"/>
      <c r="F703" s="41"/>
    </row>
    <row r="704" spans="2:6" hidden="1">
      <c r="B704" s="107"/>
      <c r="C704" s="107"/>
      <c r="D704" s="41"/>
      <c r="E704" s="41"/>
      <c r="F704" s="41"/>
    </row>
    <row r="705" spans="2:6" hidden="1">
      <c r="B705" s="107"/>
      <c r="C705" s="107"/>
      <c r="D705" s="41"/>
      <c r="E705" s="41"/>
      <c r="F705" s="41"/>
    </row>
    <row r="706" spans="2:6" hidden="1">
      <c r="B706" s="107"/>
      <c r="C706" s="107"/>
      <c r="D706" s="41"/>
      <c r="E706" s="41"/>
      <c r="F706" s="41"/>
    </row>
    <row r="707" spans="2:6" hidden="1">
      <c r="B707" s="107"/>
      <c r="C707" s="107"/>
      <c r="D707" s="41"/>
      <c r="E707" s="41"/>
      <c r="F707" s="41"/>
    </row>
    <row r="708" spans="2:6" hidden="1">
      <c r="B708" s="107"/>
      <c r="C708" s="107"/>
      <c r="D708" s="41"/>
      <c r="E708" s="41"/>
      <c r="F708" s="41"/>
    </row>
    <row r="709" spans="2:6" hidden="1">
      <c r="B709" s="107"/>
      <c r="C709" s="107"/>
      <c r="D709" s="41"/>
      <c r="E709" s="41"/>
      <c r="F709" s="41"/>
    </row>
    <row r="710" spans="2:6" hidden="1">
      <c r="B710" s="107"/>
      <c r="C710" s="107"/>
      <c r="D710" s="41"/>
      <c r="E710" s="41"/>
      <c r="F710" s="41"/>
    </row>
    <row r="711" spans="2:6" hidden="1">
      <c r="B711" s="107"/>
      <c r="C711" s="107"/>
      <c r="D711" s="41"/>
      <c r="E711" s="41"/>
      <c r="F711" s="41"/>
    </row>
    <row r="712" spans="2:6" hidden="1">
      <c r="B712" s="107"/>
      <c r="C712" s="107"/>
      <c r="D712" s="41"/>
      <c r="E712" s="41"/>
      <c r="F712" s="41"/>
    </row>
    <row r="713" spans="2:6" hidden="1">
      <c r="B713" s="107"/>
      <c r="C713" s="107"/>
      <c r="D713" s="41"/>
      <c r="E713" s="41"/>
      <c r="F713" s="41"/>
    </row>
    <row r="714" spans="2:6" hidden="1">
      <c r="B714" s="107"/>
      <c r="C714" s="107"/>
      <c r="D714" s="41"/>
      <c r="E714" s="41"/>
      <c r="F714" s="41"/>
    </row>
    <row r="715" spans="2:6" hidden="1">
      <c r="B715" s="107"/>
      <c r="C715" s="107"/>
      <c r="D715" s="41"/>
      <c r="E715" s="41"/>
      <c r="F715" s="41"/>
    </row>
    <row r="716" spans="2:6" hidden="1">
      <c r="B716" s="107"/>
      <c r="C716" s="107"/>
      <c r="D716" s="41"/>
      <c r="E716" s="41"/>
      <c r="F716" s="41"/>
    </row>
    <row r="717" spans="2:6" hidden="1">
      <c r="B717" s="107"/>
      <c r="C717" s="107"/>
      <c r="D717" s="41"/>
      <c r="E717" s="41"/>
      <c r="F717" s="41"/>
    </row>
    <row r="718" spans="2:6" hidden="1">
      <c r="B718" s="107"/>
      <c r="C718" s="107"/>
      <c r="D718" s="41"/>
      <c r="E718" s="41"/>
      <c r="F718" s="41"/>
    </row>
    <row r="719" spans="2:6" hidden="1">
      <c r="B719" s="107"/>
      <c r="C719" s="107"/>
      <c r="D719" s="41"/>
      <c r="E719" s="41"/>
      <c r="F719" s="41"/>
    </row>
    <row r="720" spans="2:6" hidden="1">
      <c r="B720" s="107"/>
      <c r="C720" s="107"/>
      <c r="D720" s="41"/>
      <c r="E720" s="41"/>
      <c r="F720" s="41"/>
    </row>
    <row r="721" spans="2:6" hidden="1">
      <c r="B721" s="107"/>
      <c r="C721" s="107"/>
      <c r="D721" s="41"/>
      <c r="E721" s="41"/>
      <c r="F721" s="41"/>
    </row>
    <row r="722" spans="2:6" hidden="1">
      <c r="B722" s="107"/>
      <c r="C722" s="107"/>
      <c r="D722" s="41"/>
      <c r="E722" s="41"/>
      <c r="F722" s="41"/>
    </row>
    <row r="723" spans="2:6" hidden="1">
      <c r="B723" s="107"/>
      <c r="C723" s="107"/>
      <c r="D723" s="41"/>
      <c r="E723" s="41"/>
      <c r="F723" s="41"/>
    </row>
    <row r="724" spans="2:6" hidden="1">
      <c r="B724" s="107"/>
      <c r="C724" s="107"/>
      <c r="D724" s="41"/>
      <c r="E724" s="41"/>
      <c r="F724" s="41"/>
    </row>
    <row r="725" spans="2:6" hidden="1">
      <c r="B725" s="107"/>
      <c r="C725" s="107"/>
      <c r="D725" s="41"/>
      <c r="E725" s="41"/>
      <c r="F725" s="41"/>
    </row>
    <row r="726" spans="2:6" hidden="1">
      <c r="B726" s="107"/>
      <c r="C726" s="107"/>
      <c r="D726" s="41"/>
      <c r="E726" s="41"/>
      <c r="F726" s="41"/>
    </row>
    <row r="727" spans="2:6" hidden="1">
      <c r="B727" s="107"/>
      <c r="C727" s="107"/>
      <c r="D727" s="41"/>
      <c r="E727" s="41"/>
      <c r="F727" s="41"/>
    </row>
    <row r="728" spans="2:6" hidden="1">
      <c r="B728" s="107"/>
      <c r="C728" s="107"/>
      <c r="D728" s="41"/>
      <c r="E728" s="41"/>
      <c r="F728" s="41"/>
    </row>
    <row r="729" spans="2:6" hidden="1">
      <c r="B729" s="107"/>
      <c r="C729" s="107"/>
      <c r="D729" s="41"/>
      <c r="E729" s="41"/>
      <c r="F729" s="41"/>
    </row>
    <row r="730" spans="2:6" hidden="1">
      <c r="B730" s="107"/>
      <c r="C730" s="107"/>
      <c r="D730" s="41"/>
      <c r="E730" s="41"/>
      <c r="F730" s="41"/>
    </row>
    <row r="731" spans="2:6" hidden="1">
      <c r="B731" s="107"/>
      <c r="C731" s="107"/>
      <c r="D731" s="41"/>
      <c r="E731" s="41"/>
      <c r="F731" s="41"/>
    </row>
    <row r="732" spans="2:6" hidden="1">
      <c r="B732" s="107"/>
      <c r="C732" s="107"/>
      <c r="D732" s="41"/>
      <c r="E732" s="41"/>
      <c r="F732" s="41"/>
    </row>
    <row r="733" spans="2:6" hidden="1">
      <c r="B733" s="107"/>
      <c r="C733" s="107"/>
      <c r="D733" s="41"/>
      <c r="E733" s="41"/>
      <c r="F733" s="41"/>
    </row>
    <row r="734" spans="2:6" hidden="1">
      <c r="B734" s="107"/>
      <c r="C734" s="107"/>
      <c r="D734" s="41"/>
      <c r="E734" s="41"/>
      <c r="F734" s="41"/>
    </row>
    <row r="735" spans="2:6" hidden="1">
      <c r="B735" s="107"/>
      <c r="C735" s="107"/>
      <c r="D735" s="41"/>
      <c r="E735" s="41"/>
      <c r="F735" s="41"/>
    </row>
    <row r="736" spans="2:6" hidden="1">
      <c r="B736" s="107"/>
      <c r="C736" s="107"/>
      <c r="D736" s="41"/>
      <c r="E736" s="41"/>
      <c r="F736" s="41"/>
    </row>
    <row r="737" spans="2:6" hidden="1">
      <c r="B737" s="107"/>
      <c r="C737" s="107"/>
      <c r="D737" s="41"/>
      <c r="E737" s="41"/>
      <c r="F737" s="41"/>
    </row>
    <row r="738" spans="2:6" hidden="1">
      <c r="B738" s="107"/>
      <c r="C738" s="107"/>
      <c r="D738" s="41"/>
      <c r="E738" s="41"/>
      <c r="F738" s="41"/>
    </row>
    <row r="739" spans="2:6" hidden="1">
      <c r="B739" s="107"/>
      <c r="C739" s="107"/>
      <c r="D739" s="41"/>
      <c r="E739" s="41"/>
      <c r="F739" s="41"/>
    </row>
    <row r="740" spans="2:6" hidden="1">
      <c r="B740" s="107"/>
      <c r="C740" s="107"/>
      <c r="D740" s="41"/>
      <c r="E740" s="41"/>
      <c r="F740" s="41"/>
    </row>
    <row r="741" spans="2:6" hidden="1">
      <c r="B741" s="107"/>
      <c r="C741" s="107"/>
      <c r="D741" s="41"/>
      <c r="E741" s="41"/>
      <c r="F741" s="41"/>
    </row>
    <row r="742" spans="2:6" hidden="1">
      <c r="B742" s="107"/>
      <c r="C742" s="107"/>
      <c r="D742" s="41"/>
      <c r="E742" s="41"/>
      <c r="F742" s="41"/>
    </row>
    <row r="743" spans="2:6" hidden="1">
      <c r="B743" s="107"/>
      <c r="C743" s="107"/>
      <c r="D743" s="41"/>
      <c r="E743" s="41"/>
      <c r="F743" s="41"/>
    </row>
    <row r="744" spans="2:6" hidden="1">
      <c r="B744" s="107"/>
      <c r="C744" s="107"/>
      <c r="D744" s="41"/>
      <c r="E744" s="41"/>
      <c r="F744" s="41"/>
    </row>
    <row r="745" spans="2:6" hidden="1">
      <c r="B745" s="107"/>
      <c r="C745" s="107"/>
      <c r="D745" s="41"/>
      <c r="E745" s="41"/>
      <c r="F745" s="41"/>
    </row>
    <row r="746" spans="2:6" hidden="1">
      <c r="B746" s="107"/>
      <c r="C746" s="107"/>
      <c r="D746" s="41"/>
      <c r="E746" s="41"/>
      <c r="F746" s="41"/>
    </row>
    <row r="747" spans="2:6" hidden="1">
      <c r="B747" s="107"/>
      <c r="C747" s="107"/>
      <c r="D747" s="41"/>
      <c r="E747" s="41"/>
      <c r="F747" s="41"/>
    </row>
    <row r="748" spans="2:6" hidden="1">
      <c r="B748" s="107"/>
      <c r="C748" s="107"/>
      <c r="D748" s="41"/>
      <c r="E748" s="41"/>
      <c r="F748" s="41"/>
    </row>
    <row r="749" spans="2:6" hidden="1">
      <c r="B749" s="107"/>
      <c r="C749" s="107"/>
      <c r="D749" s="41"/>
      <c r="E749" s="41"/>
      <c r="F749" s="41"/>
    </row>
    <row r="750" spans="2:6" hidden="1">
      <c r="B750" s="107"/>
      <c r="C750" s="107"/>
      <c r="D750" s="41"/>
      <c r="E750" s="41"/>
      <c r="F750" s="41"/>
    </row>
    <row r="751" spans="2:6" hidden="1">
      <c r="B751" s="107"/>
      <c r="C751" s="107"/>
      <c r="D751" s="41"/>
      <c r="E751" s="41"/>
      <c r="F751" s="41"/>
    </row>
    <row r="752" spans="2:6" hidden="1">
      <c r="B752" s="107"/>
      <c r="C752" s="107"/>
      <c r="D752" s="41"/>
      <c r="E752" s="41"/>
      <c r="F752" s="41"/>
    </row>
    <row r="753" spans="2:6" hidden="1">
      <c r="B753" s="107"/>
      <c r="C753" s="107"/>
      <c r="D753" s="41"/>
      <c r="E753" s="41"/>
      <c r="F753" s="41"/>
    </row>
    <row r="754" spans="2:6" hidden="1">
      <c r="B754" s="107"/>
      <c r="C754" s="107"/>
      <c r="D754" s="41"/>
      <c r="E754" s="41"/>
      <c r="F754" s="41"/>
    </row>
    <row r="755" spans="2:6" hidden="1">
      <c r="B755" s="107"/>
      <c r="C755" s="107"/>
      <c r="D755" s="41"/>
      <c r="E755" s="41"/>
      <c r="F755" s="41"/>
    </row>
    <row r="756" spans="2:6" hidden="1">
      <c r="B756" s="107"/>
      <c r="C756" s="107"/>
      <c r="D756" s="41"/>
      <c r="E756" s="41"/>
      <c r="F756" s="41"/>
    </row>
    <row r="757" spans="2:6" hidden="1">
      <c r="B757" s="107"/>
      <c r="C757" s="107"/>
      <c r="D757" s="41"/>
      <c r="E757" s="41"/>
      <c r="F757" s="41"/>
    </row>
    <row r="758" spans="2:6" hidden="1">
      <c r="B758" s="107"/>
      <c r="C758" s="107"/>
      <c r="D758" s="41"/>
      <c r="E758" s="41"/>
      <c r="F758" s="41"/>
    </row>
    <row r="759" spans="2:6" hidden="1">
      <c r="B759" s="107"/>
      <c r="C759" s="107"/>
      <c r="D759" s="41"/>
      <c r="E759" s="41"/>
      <c r="F759" s="41"/>
    </row>
    <row r="760" spans="2:6" hidden="1">
      <c r="B760" s="107"/>
      <c r="C760" s="107"/>
      <c r="D760" s="41"/>
      <c r="E760" s="41"/>
      <c r="F760" s="41"/>
    </row>
    <row r="761" spans="2:6" hidden="1">
      <c r="B761" s="107"/>
      <c r="C761" s="107"/>
      <c r="D761" s="41"/>
      <c r="E761" s="41"/>
      <c r="F761" s="41"/>
    </row>
    <row r="762" spans="2:6" hidden="1">
      <c r="B762" s="107"/>
      <c r="C762" s="107"/>
      <c r="D762" s="41"/>
      <c r="E762" s="41"/>
      <c r="F762" s="41"/>
    </row>
    <row r="763" spans="2:6" hidden="1">
      <c r="B763" s="107"/>
      <c r="C763" s="107"/>
      <c r="D763" s="41"/>
      <c r="E763" s="41"/>
      <c r="F763" s="41"/>
    </row>
    <row r="764" spans="2:6" hidden="1">
      <c r="B764" s="107"/>
      <c r="C764" s="107"/>
      <c r="D764" s="41"/>
      <c r="E764" s="41"/>
      <c r="F764" s="41"/>
    </row>
    <row r="765" spans="2:6" hidden="1">
      <c r="B765" s="107"/>
      <c r="C765" s="107"/>
      <c r="D765" s="41"/>
      <c r="E765" s="41"/>
      <c r="F765" s="41"/>
    </row>
    <row r="766" spans="2:6" hidden="1">
      <c r="B766" s="107"/>
      <c r="C766" s="107"/>
      <c r="D766" s="41"/>
      <c r="E766" s="41"/>
      <c r="F766" s="41"/>
    </row>
    <row r="767" spans="2:6" hidden="1">
      <c r="B767" s="107"/>
      <c r="C767" s="107"/>
      <c r="D767" s="41"/>
      <c r="E767" s="41"/>
      <c r="F767" s="41"/>
    </row>
    <row r="768" spans="2:6" hidden="1">
      <c r="B768" s="107"/>
      <c r="C768" s="107"/>
      <c r="D768" s="41"/>
      <c r="E768" s="41"/>
      <c r="F768" s="41"/>
    </row>
    <row r="769" spans="2:6" hidden="1">
      <c r="B769" s="107"/>
      <c r="C769" s="107"/>
      <c r="D769" s="41"/>
      <c r="E769" s="41"/>
      <c r="F769" s="41"/>
    </row>
    <row r="770" spans="2:6" hidden="1">
      <c r="B770" s="107"/>
      <c r="C770" s="107"/>
      <c r="D770" s="41"/>
      <c r="E770" s="41"/>
      <c r="F770" s="41"/>
    </row>
    <row r="771" spans="2:6" hidden="1">
      <c r="B771" s="107"/>
      <c r="C771" s="107"/>
      <c r="D771" s="41"/>
      <c r="E771" s="41"/>
      <c r="F771" s="41"/>
    </row>
    <row r="772" spans="2:6" hidden="1">
      <c r="B772" s="107"/>
      <c r="C772" s="107"/>
      <c r="D772" s="41"/>
      <c r="E772" s="41"/>
      <c r="F772" s="41"/>
    </row>
    <row r="773" spans="2:6" hidden="1">
      <c r="B773" s="107"/>
      <c r="C773" s="107"/>
      <c r="D773" s="41"/>
      <c r="E773" s="41"/>
      <c r="F773" s="41"/>
    </row>
    <row r="774" spans="2:6" hidden="1">
      <c r="B774" s="107"/>
      <c r="C774" s="107"/>
      <c r="D774" s="41"/>
      <c r="E774" s="41"/>
      <c r="F774" s="41"/>
    </row>
    <row r="775" spans="2:6" hidden="1">
      <c r="B775" s="107"/>
      <c r="C775" s="107"/>
      <c r="D775" s="41"/>
      <c r="E775" s="41"/>
      <c r="F775" s="41"/>
    </row>
    <row r="776" spans="2:6" hidden="1">
      <c r="B776" s="107"/>
      <c r="C776" s="107"/>
      <c r="D776" s="41"/>
      <c r="E776" s="41"/>
      <c r="F776" s="41"/>
    </row>
    <row r="777" spans="2:6" hidden="1">
      <c r="B777" s="107"/>
      <c r="C777" s="107"/>
      <c r="D777" s="41"/>
      <c r="E777" s="41"/>
      <c r="F777" s="41"/>
    </row>
    <row r="778" spans="2:6" hidden="1">
      <c r="B778" s="107"/>
      <c r="C778" s="107"/>
      <c r="D778" s="41"/>
      <c r="E778" s="41"/>
      <c r="F778" s="41"/>
    </row>
    <row r="779" spans="2:6" hidden="1">
      <c r="B779" s="107"/>
      <c r="C779" s="107"/>
      <c r="D779" s="41"/>
      <c r="E779" s="41"/>
      <c r="F779" s="41"/>
    </row>
    <row r="780" spans="2:6" hidden="1">
      <c r="B780" s="107"/>
      <c r="C780" s="107"/>
      <c r="D780" s="41"/>
      <c r="E780" s="41"/>
      <c r="F780" s="41"/>
    </row>
    <row r="781" spans="2:6" hidden="1">
      <c r="B781" s="107"/>
      <c r="C781" s="107"/>
      <c r="D781" s="41"/>
      <c r="E781" s="41"/>
      <c r="F781" s="41"/>
    </row>
    <row r="782" spans="2:6" hidden="1">
      <c r="B782" s="107"/>
      <c r="C782" s="107"/>
      <c r="D782" s="41"/>
      <c r="E782" s="41"/>
      <c r="F782" s="41"/>
    </row>
    <row r="783" spans="2:6" hidden="1">
      <c r="B783" s="107"/>
      <c r="C783" s="107"/>
      <c r="D783" s="41"/>
      <c r="E783" s="41"/>
      <c r="F783" s="41"/>
    </row>
    <row r="784" spans="2:6" hidden="1">
      <c r="B784" s="107"/>
      <c r="C784" s="107"/>
      <c r="D784" s="41"/>
      <c r="E784" s="41"/>
      <c r="F784" s="41"/>
    </row>
    <row r="785" spans="2:6" hidden="1">
      <c r="B785" s="107"/>
      <c r="C785" s="107"/>
      <c r="D785" s="41"/>
      <c r="E785" s="41"/>
      <c r="F785" s="41"/>
    </row>
    <row r="786" spans="2:6" hidden="1">
      <c r="B786" s="107"/>
      <c r="C786" s="107"/>
      <c r="D786" s="41"/>
      <c r="E786" s="41"/>
      <c r="F786" s="41"/>
    </row>
    <row r="787" spans="2:6" hidden="1">
      <c r="B787" s="107"/>
      <c r="C787" s="107"/>
      <c r="D787" s="41"/>
      <c r="E787" s="41"/>
      <c r="F787" s="41"/>
    </row>
    <row r="788" spans="2:6" hidden="1">
      <c r="B788" s="107"/>
      <c r="C788" s="107"/>
      <c r="D788" s="41"/>
      <c r="E788" s="41"/>
      <c r="F788" s="41"/>
    </row>
    <row r="789" spans="2:6" hidden="1">
      <c r="B789" s="107"/>
      <c r="C789" s="107"/>
      <c r="D789" s="41"/>
      <c r="E789" s="41"/>
      <c r="F789" s="41"/>
    </row>
    <row r="790" spans="2:6" hidden="1">
      <c r="B790" s="107"/>
      <c r="C790" s="107"/>
      <c r="D790" s="41"/>
      <c r="E790" s="41"/>
      <c r="F790" s="41"/>
    </row>
    <row r="791" spans="2:6" hidden="1">
      <c r="B791" s="107"/>
      <c r="C791" s="107"/>
      <c r="D791" s="41"/>
      <c r="E791" s="41"/>
      <c r="F791" s="41"/>
    </row>
    <row r="792" spans="2:6" hidden="1">
      <c r="B792" s="107"/>
      <c r="C792" s="107"/>
      <c r="D792" s="41"/>
      <c r="E792" s="41"/>
      <c r="F792" s="41"/>
    </row>
    <row r="793" spans="2:6" hidden="1">
      <c r="B793" s="107"/>
      <c r="C793" s="107"/>
      <c r="D793" s="41"/>
      <c r="E793" s="41"/>
      <c r="F793" s="41"/>
    </row>
    <row r="794" spans="2:6" hidden="1">
      <c r="B794" s="107"/>
      <c r="C794" s="107"/>
      <c r="D794" s="41"/>
      <c r="E794" s="41"/>
      <c r="F794" s="41"/>
    </row>
    <row r="795" spans="2:6" hidden="1">
      <c r="B795" s="107"/>
      <c r="C795" s="107"/>
      <c r="D795" s="41"/>
      <c r="E795" s="41"/>
      <c r="F795" s="41"/>
    </row>
    <row r="796" spans="2:6" hidden="1">
      <c r="B796" s="107"/>
      <c r="C796" s="107"/>
      <c r="D796" s="41"/>
      <c r="E796" s="41"/>
      <c r="F796" s="41"/>
    </row>
    <row r="797" spans="2:6" hidden="1">
      <c r="B797" s="107"/>
      <c r="C797" s="107"/>
      <c r="D797" s="41"/>
      <c r="E797" s="41"/>
      <c r="F797" s="41"/>
    </row>
    <row r="798" spans="2:6" hidden="1">
      <c r="B798" s="107"/>
      <c r="C798" s="107"/>
      <c r="D798" s="41"/>
      <c r="E798" s="41"/>
      <c r="F798" s="41"/>
    </row>
    <row r="799" spans="2:6" hidden="1">
      <c r="B799" s="107"/>
      <c r="C799" s="107"/>
      <c r="D799" s="41"/>
      <c r="E799" s="41"/>
      <c r="F799" s="41"/>
    </row>
    <row r="800" spans="2:6" hidden="1">
      <c r="B800" s="107"/>
      <c r="C800" s="107"/>
      <c r="D800" s="41"/>
      <c r="E800" s="41"/>
      <c r="F800" s="41"/>
    </row>
    <row r="801" spans="2:6" hidden="1">
      <c r="B801" s="107"/>
      <c r="C801" s="107"/>
      <c r="D801" s="41"/>
      <c r="E801" s="41"/>
      <c r="F801" s="41"/>
    </row>
    <row r="802" spans="2:6" hidden="1">
      <c r="B802" s="107"/>
      <c r="C802" s="107"/>
      <c r="D802" s="41"/>
      <c r="E802" s="41"/>
      <c r="F802" s="41"/>
    </row>
    <row r="803" spans="2:6" hidden="1">
      <c r="B803" s="107"/>
      <c r="C803" s="107"/>
      <c r="D803" s="41"/>
      <c r="E803" s="41"/>
      <c r="F803" s="41"/>
    </row>
    <row r="804" spans="2:6" hidden="1">
      <c r="B804" s="107"/>
      <c r="C804" s="107"/>
      <c r="D804" s="41"/>
      <c r="E804" s="41"/>
      <c r="F804" s="41"/>
    </row>
    <row r="805" spans="2:6" hidden="1">
      <c r="B805" s="107"/>
      <c r="C805" s="107"/>
      <c r="D805" s="41"/>
      <c r="E805" s="41"/>
      <c r="F805" s="41"/>
    </row>
    <row r="806" spans="2:6" hidden="1">
      <c r="B806" s="107"/>
      <c r="C806" s="107"/>
      <c r="D806" s="41"/>
      <c r="E806" s="41"/>
      <c r="F806" s="41"/>
    </row>
    <row r="807" spans="2:6" hidden="1">
      <c r="B807" s="107"/>
      <c r="C807" s="107"/>
      <c r="D807" s="41"/>
      <c r="E807" s="41"/>
      <c r="F807" s="41"/>
    </row>
    <row r="808" spans="2:6" hidden="1">
      <c r="B808" s="107"/>
      <c r="C808" s="107"/>
      <c r="D808" s="41"/>
      <c r="E808" s="41"/>
      <c r="F808" s="41"/>
    </row>
    <row r="809" spans="2:6" hidden="1">
      <c r="B809" s="107"/>
      <c r="C809" s="107"/>
      <c r="D809" s="41"/>
      <c r="E809" s="41"/>
      <c r="F809" s="41"/>
    </row>
    <row r="810" spans="2:6" hidden="1">
      <c r="B810" s="107"/>
      <c r="C810" s="107"/>
      <c r="D810" s="41"/>
      <c r="E810" s="41"/>
      <c r="F810" s="41"/>
    </row>
    <row r="811" spans="2:6" hidden="1">
      <c r="B811" s="107"/>
      <c r="C811" s="107"/>
      <c r="D811" s="41"/>
      <c r="E811" s="41"/>
      <c r="F811" s="41"/>
    </row>
    <row r="812" spans="2:6" hidden="1">
      <c r="B812" s="107"/>
      <c r="C812" s="107"/>
      <c r="D812" s="41"/>
      <c r="E812" s="41"/>
      <c r="F812" s="41"/>
    </row>
    <row r="813" spans="2:6" hidden="1">
      <c r="B813" s="107"/>
      <c r="C813" s="107"/>
      <c r="D813" s="41"/>
      <c r="E813" s="41"/>
      <c r="F813" s="41"/>
    </row>
    <row r="814" spans="2:6" hidden="1">
      <c r="B814" s="107"/>
      <c r="C814" s="107"/>
      <c r="D814" s="41"/>
      <c r="E814" s="41"/>
      <c r="F814" s="41"/>
    </row>
    <row r="815" spans="2:6" hidden="1">
      <c r="B815" s="107"/>
      <c r="C815" s="107"/>
      <c r="D815" s="41"/>
      <c r="E815" s="41"/>
      <c r="F815" s="41"/>
    </row>
    <row r="816" spans="2:6" hidden="1">
      <c r="B816" s="107"/>
      <c r="C816" s="107"/>
      <c r="D816" s="41"/>
      <c r="E816" s="41"/>
      <c r="F816" s="41"/>
    </row>
    <row r="817" spans="2:6" hidden="1">
      <c r="B817" s="107"/>
      <c r="C817" s="107"/>
      <c r="D817" s="41"/>
      <c r="E817" s="41"/>
      <c r="F817" s="41"/>
    </row>
    <row r="818" spans="2:6" hidden="1">
      <c r="B818" s="107"/>
      <c r="C818" s="107"/>
      <c r="D818" s="41"/>
      <c r="E818" s="41"/>
      <c r="F818" s="41"/>
    </row>
    <row r="819" spans="2:6" hidden="1">
      <c r="B819" s="107"/>
      <c r="C819" s="107"/>
      <c r="D819" s="41"/>
      <c r="E819" s="41"/>
      <c r="F819" s="41"/>
    </row>
    <row r="820" spans="2:6" hidden="1">
      <c r="B820" s="107"/>
      <c r="C820" s="107"/>
      <c r="D820" s="41"/>
      <c r="E820" s="41"/>
      <c r="F820" s="41"/>
    </row>
    <row r="821" spans="2:6" hidden="1">
      <c r="B821" s="107"/>
      <c r="C821" s="107"/>
      <c r="D821" s="41"/>
      <c r="E821" s="41"/>
      <c r="F821" s="41"/>
    </row>
    <row r="822" spans="2:6" hidden="1">
      <c r="B822" s="107"/>
      <c r="C822" s="107"/>
      <c r="D822" s="41"/>
      <c r="E822" s="41"/>
      <c r="F822" s="41"/>
    </row>
    <row r="823" spans="2:6" hidden="1">
      <c r="B823" s="107"/>
      <c r="C823" s="107"/>
      <c r="D823" s="41"/>
      <c r="E823" s="41"/>
      <c r="F823" s="41"/>
    </row>
    <row r="824" spans="2:6" hidden="1">
      <c r="B824" s="107"/>
      <c r="C824" s="107"/>
      <c r="D824" s="41"/>
      <c r="E824" s="41"/>
      <c r="F824" s="41"/>
    </row>
    <row r="825" spans="2:6" hidden="1">
      <c r="B825" s="107"/>
      <c r="C825" s="107"/>
      <c r="D825" s="41"/>
      <c r="E825" s="41"/>
      <c r="F825" s="41"/>
    </row>
    <row r="826" spans="2:6" hidden="1">
      <c r="B826" s="107"/>
      <c r="C826" s="107"/>
      <c r="D826" s="41"/>
      <c r="E826" s="41"/>
      <c r="F826" s="41"/>
    </row>
    <row r="827" spans="2:6" hidden="1">
      <c r="B827" s="107"/>
      <c r="C827" s="107"/>
      <c r="D827" s="41"/>
      <c r="E827" s="41"/>
      <c r="F827" s="41"/>
    </row>
    <row r="828" spans="2:6" hidden="1">
      <c r="B828" s="107"/>
      <c r="C828" s="107"/>
      <c r="D828" s="41"/>
      <c r="E828" s="41"/>
      <c r="F828" s="41"/>
    </row>
    <row r="829" spans="2:6" hidden="1">
      <c r="B829" s="107"/>
      <c r="C829" s="107"/>
      <c r="D829" s="41"/>
      <c r="E829" s="41"/>
      <c r="F829" s="41"/>
    </row>
    <row r="830" spans="2:6" hidden="1">
      <c r="B830" s="107"/>
      <c r="C830" s="107"/>
      <c r="D830" s="41"/>
      <c r="E830" s="41"/>
      <c r="F830" s="41"/>
    </row>
    <row r="831" spans="2:6" hidden="1">
      <c r="B831" s="107"/>
      <c r="C831" s="107"/>
      <c r="D831" s="41"/>
      <c r="E831" s="41"/>
      <c r="F831" s="41"/>
    </row>
    <row r="832" spans="2:6" hidden="1">
      <c r="B832" s="107"/>
      <c r="C832" s="107"/>
      <c r="D832" s="41"/>
      <c r="E832" s="41"/>
      <c r="F832" s="41"/>
    </row>
    <row r="833" spans="2:6" hidden="1">
      <c r="B833" s="107"/>
      <c r="C833" s="107"/>
      <c r="D833" s="41"/>
      <c r="E833" s="41"/>
      <c r="F833" s="41"/>
    </row>
    <row r="834" spans="2:6" hidden="1">
      <c r="B834" s="107"/>
      <c r="C834" s="107"/>
      <c r="D834" s="41"/>
      <c r="E834" s="41"/>
      <c r="F834" s="41"/>
    </row>
    <row r="835" spans="2:6" hidden="1">
      <c r="B835" s="107"/>
      <c r="C835" s="107"/>
      <c r="D835" s="41"/>
      <c r="E835" s="41"/>
      <c r="F835" s="41"/>
    </row>
    <row r="836" spans="2:6" hidden="1">
      <c r="B836" s="107"/>
      <c r="C836" s="107"/>
      <c r="D836" s="41"/>
      <c r="E836" s="41"/>
      <c r="F836" s="41"/>
    </row>
    <row r="837" spans="2:6" hidden="1">
      <c r="B837" s="107"/>
      <c r="C837" s="107"/>
      <c r="D837" s="41"/>
      <c r="E837" s="41"/>
      <c r="F837" s="41"/>
    </row>
    <row r="838" spans="2:6" hidden="1">
      <c r="B838" s="107"/>
      <c r="C838" s="107"/>
      <c r="D838" s="41"/>
      <c r="E838" s="41"/>
      <c r="F838" s="41"/>
    </row>
    <row r="839" spans="2:6" hidden="1">
      <c r="B839" s="107"/>
      <c r="C839" s="107"/>
      <c r="D839" s="41"/>
      <c r="E839" s="41"/>
      <c r="F839" s="41"/>
    </row>
    <row r="840" spans="2:6" hidden="1">
      <c r="B840" s="107"/>
      <c r="C840" s="107"/>
      <c r="D840" s="41"/>
      <c r="E840" s="41"/>
      <c r="F840" s="41"/>
    </row>
    <row r="841" spans="2:6" hidden="1">
      <c r="B841" s="107"/>
      <c r="C841" s="107"/>
      <c r="D841" s="41"/>
      <c r="E841" s="41"/>
      <c r="F841" s="41"/>
    </row>
    <row r="842" spans="2:6" hidden="1">
      <c r="B842" s="107"/>
      <c r="C842" s="107"/>
      <c r="D842" s="41"/>
      <c r="E842" s="41"/>
      <c r="F842" s="41"/>
    </row>
    <row r="843" spans="2:6" hidden="1">
      <c r="B843" s="107"/>
      <c r="C843" s="107"/>
      <c r="D843" s="41"/>
      <c r="E843" s="41"/>
      <c r="F843" s="41"/>
    </row>
    <row r="844" spans="2:6" hidden="1">
      <c r="B844" s="107"/>
      <c r="C844" s="107"/>
      <c r="D844" s="41"/>
      <c r="E844" s="41"/>
      <c r="F844" s="41"/>
    </row>
    <row r="845" spans="2:6" hidden="1">
      <c r="B845" s="107"/>
      <c r="C845" s="107"/>
      <c r="D845" s="41"/>
      <c r="E845" s="41"/>
      <c r="F845" s="41"/>
    </row>
    <row r="846" spans="2:6" hidden="1">
      <c r="B846" s="107"/>
      <c r="C846" s="107"/>
      <c r="D846" s="41"/>
      <c r="E846" s="41"/>
      <c r="F846" s="41"/>
    </row>
    <row r="847" spans="2:6" hidden="1">
      <c r="B847" s="107"/>
      <c r="C847" s="107"/>
      <c r="D847" s="41"/>
      <c r="E847" s="41"/>
      <c r="F847" s="41"/>
    </row>
    <row r="848" spans="2:6" hidden="1">
      <c r="B848" s="107"/>
      <c r="C848" s="107"/>
      <c r="D848" s="41"/>
      <c r="E848" s="41"/>
      <c r="F848" s="41"/>
    </row>
    <row r="849" spans="2:6" hidden="1">
      <c r="B849" s="107"/>
      <c r="C849" s="107"/>
      <c r="D849" s="41"/>
      <c r="E849" s="41"/>
      <c r="F849" s="41"/>
    </row>
    <row r="850" spans="2:6" hidden="1">
      <c r="B850" s="107"/>
      <c r="C850" s="107"/>
      <c r="D850" s="41"/>
      <c r="E850" s="41"/>
      <c r="F850" s="41"/>
    </row>
    <row r="851" spans="2:6" hidden="1">
      <c r="B851" s="107"/>
      <c r="C851" s="107"/>
      <c r="D851" s="41"/>
      <c r="E851" s="41"/>
      <c r="F851" s="41"/>
    </row>
    <row r="852" spans="2:6" hidden="1">
      <c r="B852" s="107"/>
      <c r="C852" s="107"/>
      <c r="D852" s="41"/>
      <c r="E852" s="41"/>
      <c r="F852" s="41"/>
    </row>
    <row r="853" spans="2:6" hidden="1">
      <c r="B853" s="107"/>
      <c r="C853" s="107"/>
      <c r="D853" s="41"/>
      <c r="E853" s="41"/>
      <c r="F853" s="41"/>
    </row>
    <row r="854" spans="2:6" hidden="1">
      <c r="B854" s="107"/>
      <c r="C854" s="107"/>
      <c r="D854" s="41"/>
      <c r="E854" s="41"/>
      <c r="F854" s="41"/>
    </row>
    <row r="855" spans="2:6" hidden="1">
      <c r="B855" s="107"/>
      <c r="C855" s="107"/>
      <c r="D855" s="41"/>
      <c r="E855" s="41"/>
      <c r="F855" s="41"/>
    </row>
    <row r="856" spans="2:6" hidden="1">
      <c r="B856" s="107"/>
      <c r="C856" s="107"/>
      <c r="D856" s="41"/>
      <c r="E856" s="41"/>
      <c r="F856" s="41"/>
    </row>
    <row r="857" spans="2:6" hidden="1">
      <c r="B857" s="107"/>
      <c r="C857" s="107"/>
      <c r="D857" s="41"/>
      <c r="E857" s="41"/>
      <c r="F857" s="41"/>
    </row>
    <row r="858" spans="2:6" hidden="1">
      <c r="B858" s="107"/>
      <c r="C858" s="107"/>
      <c r="D858" s="41"/>
      <c r="E858" s="41"/>
      <c r="F858" s="41"/>
    </row>
    <row r="859" spans="2:6" hidden="1">
      <c r="B859" s="107"/>
      <c r="C859" s="107"/>
      <c r="D859" s="41"/>
      <c r="E859" s="41"/>
      <c r="F859" s="41"/>
    </row>
    <row r="860" spans="2:6" hidden="1">
      <c r="B860" s="107"/>
      <c r="C860" s="107"/>
      <c r="D860" s="41"/>
      <c r="E860" s="41"/>
      <c r="F860" s="41"/>
    </row>
    <row r="861" spans="2:6" hidden="1">
      <c r="B861" s="107"/>
      <c r="C861" s="107"/>
      <c r="D861" s="41"/>
      <c r="E861" s="41"/>
      <c r="F861" s="41"/>
    </row>
    <row r="862" spans="2:6" hidden="1">
      <c r="B862" s="107"/>
      <c r="C862" s="107"/>
      <c r="D862" s="41"/>
      <c r="E862" s="41"/>
      <c r="F862" s="41"/>
    </row>
    <row r="863" spans="2:6" hidden="1">
      <c r="B863" s="107"/>
      <c r="C863" s="107"/>
      <c r="D863" s="41"/>
      <c r="E863" s="41"/>
      <c r="F863" s="41"/>
    </row>
    <row r="864" spans="2:6" hidden="1">
      <c r="B864" s="107"/>
      <c r="C864" s="107"/>
      <c r="D864" s="41"/>
      <c r="E864" s="41"/>
      <c r="F864" s="41"/>
    </row>
    <row r="865" spans="2:6" hidden="1">
      <c r="B865" s="107"/>
      <c r="C865" s="107"/>
      <c r="D865" s="41"/>
      <c r="E865" s="41"/>
      <c r="F865" s="41"/>
    </row>
    <row r="866" spans="2:6" hidden="1">
      <c r="B866" s="107"/>
      <c r="C866" s="107"/>
      <c r="D866" s="41"/>
      <c r="E866" s="41"/>
      <c r="F866" s="41"/>
    </row>
    <row r="867" spans="2:6" hidden="1">
      <c r="B867" s="107"/>
      <c r="C867" s="107"/>
      <c r="D867" s="41"/>
      <c r="E867" s="41"/>
      <c r="F867" s="41"/>
    </row>
    <row r="868" spans="2:6" hidden="1">
      <c r="B868" s="107"/>
      <c r="C868" s="107"/>
      <c r="D868" s="41"/>
      <c r="E868" s="41"/>
      <c r="F868" s="41"/>
    </row>
    <row r="869" spans="2:6" hidden="1">
      <c r="B869" s="107"/>
      <c r="C869" s="107"/>
      <c r="D869" s="41"/>
      <c r="E869" s="41"/>
      <c r="F869" s="41"/>
    </row>
    <row r="870" spans="2:6" hidden="1">
      <c r="B870" s="107"/>
      <c r="C870" s="107"/>
      <c r="D870" s="41"/>
      <c r="E870" s="41"/>
      <c r="F870" s="41"/>
    </row>
    <row r="871" spans="2:6" hidden="1">
      <c r="B871" s="107"/>
      <c r="C871" s="107"/>
      <c r="D871" s="41"/>
      <c r="E871" s="41"/>
      <c r="F871" s="41"/>
    </row>
    <row r="872" spans="2:6" hidden="1">
      <c r="B872" s="107"/>
      <c r="C872" s="107"/>
      <c r="D872" s="41"/>
      <c r="E872" s="41"/>
      <c r="F872" s="41"/>
    </row>
    <row r="873" spans="2:6" hidden="1">
      <c r="B873" s="107"/>
      <c r="C873" s="107"/>
      <c r="D873" s="41"/>
      <c r="E873" s="41"/>
      <c r="F873" s="41"/>
    </row>
    <row r="874" spans="2:6" hidden="1">
      <c r="B874" s="107"/>
      <c r="C874" s="107"/>
      <c r="D874" s="41"/>
      <c r="E874" s="41"/>
      <c r="F874" s="41"/>
    </row>
    <row r="875" spans="2:6" hidden="1">
      <c r="B875" s="107"/>
      <c r="C875" s="107"/>
      <c r="D875" s="41"/>
      <c r="E875" s="41"/>
      <c r="F875" s="41"/>
    </row>
    <row r="876" spans="2:6" hidden="1">
      <c r="B876" s="107"/>
      <c r="C876" s="107"/>
      <c r="D876" s="41"/>
      <c r="E876" s="41"/>
      <c r="F876" s="41"/>
    </row>
    <row r="877" spans="2:6" hidden="1">
      <c r="B877" s="107"/>
      <c r="C877" s="107"/>
      <c r="D877" s="41"/>
      <c r="E877" s="41"/>
      <c r="F877" s="41"/>
    </row>
    <row r="878" spans="2:6" hidden="1">
      <c r="B878" s="107"/>
      <c r="C878" s="107"/>
      <c r="D878" s="41"/>
      <c r="E878" s="41"/>
      <c r="F878" s="41"/>
    </row>
    <row r="879" spans="2:6" hidden="1">
      <c r="B879" s="107"/>
      <c r="C879" s="107"/>
      <c r="D879" s="41"/>
      <c r="E879" s="41"/>
      <c r="F879" s="41"/>
    </row>
    <row r="880" spans="2:6" hidden="1">
      <c r="B880" s="107"/>
      <c r="C880" s="107"/>
      <c r="D880" s="41"/>
      <c r="E880" s="41"/>
      <c r="F880" s="41"/>
    </row>
    <row r="881" spans="2:6" hidden="1">
      <c r="B881" s="107"/>
      <c r="C881" s="107"/>
      <c r="D881" s="41"/>
      <c r="E881" s="41"/>
      <c r="F881" s="41"/>
    </row>
    <row r="882" spans="2:6" hidden="1">
      <c r="B882" s="107"/>
      <c r="C882" s="107"/>
      <c r="D882" s="41"/>
      <c r="E882" s="41"/>
      <c r="F882" s="41"/>
    </row>
    <row r="883" spans="2:6" hidden="1">
      <c r="B883" s="107"/>
      <c r="C883" s="107"/>
      <c r="D883" s="41"/>
      <c r="E883" s="41"/>
      <c r="F883" s="41"/>
    </row>
    <row r="884" spans="2:6" hidden="1">
      <c r="B884" s="107"/>
      <c r="C884" s="107"/>
      <c r="D884" s="41"/>
      <c r="E884" s="41"/>
      <c r="F884" s="41"/>
    </row>
    <row r="885" spans="2:6" hidden="1">
      <c r="B885" s="107"/>
      <c r="C885" s="107"/>
      <c r="D885" s="41"/>
      <c r="E885" s="41"/>
      <c r="F885" s="41"/>
    </row>
    <row r="886" spans="2:6" hidden="1">
      <c r="B886" s="107"/>
      <c r="C886" s="107"/>
      <c r="D886" s="41"/>
      <c r="E886" s="41"/>
      <c r="F886" s="41"/>
    </row>
    <row r="887" spans="2:6" hidden="1">
      <c r="B887" s="107"/>
      <c r="C887" s="107"/>
      <c r="D887" s="41"/>
      <c r="E887" s="41"/>
      <c r="F887" s="41"/>
    </row>
    <row r="888" spans="2:6" hidden="1">
      <c r="B888" s="107"/>
      <c r="C888" s="107"/>
      <c r="D888" s="41"/>
      <c r="E888" s="41"/>
      <c r="F888" s="41"/>
    </row>
    <row r="889" spans="2:6" hidden="1">
      <c r="B889" s="107"/>
      <c r="C889" s="107"/>
      <c r="D889" s="41"/>
      <c r="E889" s="41"/>
      <c r="F889" s="41"/>
    </row>
    <row r="890" spans="2:6" hidden="1">
      <c r="B890" s="107"/>
      <c r="C890" s="107"/>
      <c r="D890" s="41"/>
      <c r="E890" s="41"/>
      <c r="F890" s="41"/>
    </row>
    <row r="891" spans="2:6" hidden="1">
      <c r="B891" s="107"/>
      <c r="C891" s="107"/>
      <c r="D891" s="41"/>
      <c r="E891" s="41"/>
      <c r="F891" s="41"/>
    </row>
    <row r="892" spans="2:6" hidden="1">
      <c r="B892" s="107"/>
      <c r="C892" s="107"/>
      <c r="D892" s="41"/>
      <c r="E892" s="41"/>
      <c r="F892" s="41"/>
    </row>
    <row r="893" spans="2:6" hidden="1">
      <c r="B893" s="107"/>
      <c r="C893" s="107"/>
      <c r="D893" s="41"/>
      <c r="E893" s="41"/>
      <c r="F893" s="41"/>
    </row>
    <row r="894" spans="2:6" hidden="1">
      <c r="B894" s="107"/>
      <c r="C894" s="107"/>
      <c r="D894" s="41"/>
      <c r="E894" s="41"/>
      <c r="F894" s="41"/>
    </row>
    <row r="895" spans="2:6" hidden="1">
      <c r="B895" s="107"/>
      <c r="C895" s="107"/>
      <c r="D895" s="41"/>
      <c r="E895" s="41"/>
      <c r="F895" s="41"/>
    </row>
    <row r="896" spans="2:6" hidden="1">
      <c r="B896" s="107"/>
      <c r="C896" s="107"/>
      <c r="D896" s="41"/>
      <c r="E896" s="41"/>
      <c r="F896" s="41"/>
    </row>
    <row r="897" spans="2:6" hidden="1">
      <c r="B897" s="107"/>
      <c r="C897" s="107"/>
      <c r="D897" s="41"/>
      <c r="E897" s="41"/>
      <c r="F897" s="41"/>
    </row>
    <row r="898" spans="2:6" hidden="1">
      <c r="B898" s="107"/>
      <c r="C898" s="107"/>
      <c r="D898" s="41"/>
      <c r="E898" s="41"/>
      <c r="F898" s="41"/>
    </row>
    <row r="899" spans="2:6" hidden="1">
      <c r="B899" s="107"/>
      <c r="C899" s="107"/>
      <c r="D899" s="41"/>
      <c r="E899" s="41"/>
      <c r="F899" s="41"/>
    </row>
    <row r="900" spans="2:6" hidden="1">
      <c r="B900" s="107"/>
      <c r="C900" s="107"/>
      <c r="D900" s="41"/>
      <c r="E900" s="41"/>
      <c r="F900" s="41"/>
    </row>
    <row r="901" spans="2:6" hidden="1">
      <c r="B901" s="107"/>
      <c r="C901" s="107"/>
      <c r="D901" s="41"/>
      <c r="E901" s="41"/>
      <c r="F901" s="41"/>
    </row>
    <row r="902" spans="2:6" hidden="1">
      <c r="B902" s="107"/>
      <c r="C902" s="107"/>
      <c r="D902" s="41"/>
      <c r="E902" s="41"/>
      <c r="F902" s="41"/>
    </row>
    <row r="903" spans="2:6" hidden="1">
      <c r="B903" s="107"/>
      <c r="C903" s="107"/>
      <c r="D903" s="41"/>
      <c r="E903" s="41"/>
      <c r="F903" s="41"/>
    </row>
    <row r="904" spans="2:6" hidden="1">
      <c r="B904" s="107"/>
      <c r="C904" s="107"/>
      <c r="D904" s="41"/>
      <c r="E904" s="41"/>
      <c r="F904" s="41"/>
    </row>
    <row r="905" spans="2:6" hidden="1">
      <c r="B905" s="107"/>
      <c r="C905" s="107"/>
      <c r="D905" s="41"/>
      <c r="E905" s="41"/>
      <c r="F905" s="41"/>
    </row>
    <row r="906" spans="2:6" hidden="1">
      <c r="B906" s="107"/>
      <c r="C906" s="107"/>
      <c r="D906" s="41"/>
      <c r="E906" s="41"/>
      <c r="F906" s="41"/>
    </row>
    <row r="907" spans="2:6" hidden="1">
      <c r="B907" s="107"/>
      <c r="C907" s="107"/>
      <c r="D907" s="41"/>
      <c r="E907" s="41"/>
      <c r="F907" s="41"/>
    </row>
    <row r="908" spans="2:6" hidden="1">
      <c r="B908" s="107"/>
      <c r="C908" s="107"/>
      <c r="D908" s="41"/>
      <c r="E908" s="41"/>
      <c r="F908" s="41"/>
    </row>
    <row r="909" spans="2:6" hidden="1">
      <c r="B909" s="107"/>
      <c r="C909" s="107"/>
      <c r="D909" s="41"/>
      <c r="E909" s="41"/>
      <c r="F909" s="41"/>
    </row>
    <row r="910" spans="2:6" hidden="1">
      <c r="B910" s="107"/>
      <c r="C910" s="107"/>
      <c r="D910" s="41"/>
      <c r="E910" s="41"/>
      <c r="F910" s="41"/>
    </row>
    <row r="911" spans="2:6" hidden="1">
      <c r="B911" s="107"/>
      <c r="C911" s="107"/>
      <c r="D911" s="41"/>
      <c r="E911" s="41"/>
      <c r="F911" s="41"/>
    </row>
    <row r="912" spans="2:6" hidden="1">
      <c r="B912" s="107"/>
      <c r="C912" s="107"/>
      <c r="D912" s="41"/>
      <c r="E912" s="41"/>
      <c r="F912" s="41"/>
    </row>
    <row r="913" spans="2:6" hidden="1">
      <c r="B913" s="107"/>
      <c r="C913" s="107"/>
      <c r="D913" s="41"/>
      <c r="E913" s="41"/>
      <c r="F913" s="41"/>
    </row>
    <row r="914" spans="2:6" hidden="1">
      <c r="B914" s="107"/>
      <c r="C914" s="107"/>
      <c r="D914" s="41"/>
      <c r="E914" s="41"/>
      <c r="F914" s="41"/>
    </row>
    <row r="915" spans="2:6" hidden="1">
      <c r="B915" s="107"/>
      <c r="C915" s="107"/>
      <c r="D915" s="41"/>
      <c r="E915" s="41"/>
      <c r="F915" s="41"/>
    </row>
    <row r="916" spans="2:6" hidden="1">
      <c r="B916" s="107"/>
      <c r="C916" s="107"/>
      <c r="D916" s="41"/>
      <c r="E916" s="41"/>
      <c r="F916" s="41"/>
    </row>
    <row r="917" spans="2:6" hidden="1">
      <c r="B917" s="107"/>
      <c r="C917" s="107"/>
      <c r="D917" s="41"/>
      <c r="E917" s="41"/>
      <c r="F917" s="41"/>
    </row>
    <row r="918" spans="2:6" hidden="1">
      <c r="B918" s="107"/>
      <c r="C918" s="107"/>
      <c r="D918" s="41"/>
      <c r="E918" s="41"/>
      <c r="F918" s="41"/>
    </row>
    <row r="919" spans="2:6" hidden="1">
      <c r="B919" s="107"/>
      <c r="C919" s="107"/>
      <c r="D919" s="41"/>
      <c r="E919" s="41"/>
      <c r="F919" s="41"/>
    </row>
    <row r="920" spans="2:6" hidden="1">
      <c r="B920" s="107"/>
      <c r="C920" s="107"/>
      <c r="D920" s="41"/>
      <c r="E920" s="41"/>
      <c r="F920" s="41"/>
    </row>
    <row r="921" spans="2:6" hidden="1">
      <c r="B921" s="107"/>
      <c r="C921" s="107"/>
      <c r="D921" s="41"/>
      <c r="E921" s="41"/>
      <c r="F921" s="41"/>
    </row>
    <row r="922" spans="2:6" hidden="1">
      <c r="B922" s="107"/>
      <c r="C922" s="107"/>
      <c r="D922" s="41"/>
      <c r="E922" s="41"/>
      <c r="F922" s="41"/>
    </row>
    <row r="923" spans="2:6" hidden="1">
      <c r="B923" s="107"/>
      <c r="C923" s="107"/>
      <c r="D923" s="41"/>
      <c r="E923" s="41"/>
      <c r="F923" s="41"/>
    </row>
    <row r="924" spans="2:6" hidden="1">
      <c r="B924" s="107"/>
      <c r="C924" s="107"/>
      <c r="D924" s="41"/>
      <c r="E924" s="41"/>
      <c r="F924" s="41"/>
    </row>
    <row r="925" spans="2:6" hidden="1">
      <c r="B925" s="107"/>
      <c r="C925" s="107"/>
      <c r="D925" s="41"/>
      <c r="E925" s="41"/>
      <c r="F925" s="41"/>
    </row>
    <row r="926" spans="2:6" hidden="1">
      <c r="B926" s="107"/>
      <c r="C926" s="107"/>
      <c r="D926" s="41"/>
      <c r="E926" s="41"/>
      <c r="F926" s="41"/>
    </row>
    <row r="927" spans="2:6" hidden="1">
      <c r="B927" s="107"/>
      <c r="C927" s="107"/>
      <c r="D927" s="41"/>
      <c r="E927" s="41"/>
      <c r="F927" s="41"/>
    </row>
    <row r="928" spans="2:6" hidden="1">
      <c r="B928" s="107"/>
      <c r="C928" s="107"/>
      <c r="D928" s="41"/>
      <c r="E928" s="41"/>
      <c r="F928" s="41"/>
    </row>
    <row r="929" spans="2:6" hidden="1">
      <c r="B929" s="107"/>
      <c r="C929" s="107"/>
      <c r="D929" s="41"/>
      <c r="E929" s="41"/>
      <c r="F929" s="41"/>
    </row>
    <row r="930" spans="2:6" hidden="1">
      <c r="B930" s="107"/>
      <c r="C930" s="107"/>
      <c r="D930" s="41"/>
      <c r="E930" s="41"/>
      <c r="F930" s="41"/>
    </row>
    <row r="931" spans="2:6" hidden="1">
      <c r="B931" s="107"/>
      <c r="C931" s="107"/>
      <c r="D931" s="41"/>
      <c r="E931" s="41"/>
      <c r="F931" s="41"/>
    </row>
    <row r="932" spans="2:6" hidden="1">
      <c r="B932" s="107"/>
      <c r="C932" s="107"/>
      <c r="D932" s="41"/>
      <c r="E932" s="41"/>
      <c r="F932" s="41"/>
    </row>
    <row r="933" spans="2:6" hidden="1">
      <c r="B933" s="107"/>
      <c r="C933" s="107"/>
      <c r="D933" s="41"/>
      <c r="E933" s="41"/>
      <c r="F933" s="41"/>
    </row>
    <row r="934" spans="2:6" hidden="1">
      <c r="B934" s="107"/>
      <c r="C934" s="107"/>
      <c r="D934" s="41"/>
      <c r="E934" s="41"/>
      <c r="F934" s="41"/>
    </row>
    <row r="935" spans="2:6" hidden="1">
      <c r="B935" s="107"/>
      <c r="C935" s="107"/>
      <c r="D935" s="41"/>
      <c r="E935" s="41"/>
      <c r="F935" s="41"/>
    </row>
    <row r="936" spans="2:6" hidden="1">
      <c r="B936" s="107"/>
      <c r="C936" s="107"/>
      <c r="D936" s="41"/>
      <c r="E936" s="41"/>
      <c r="F936" s="41"/>
    </row>
    <row r="937" spans="2:6" hidden="1">
      <c r="B937" s="107"/>
      <c r="C937" s="107"/>
      <c r="D937" s="41"/>
      <c r="E937" s="41"/>
      <c r="F937" s="41"/>
    </row>
    <row r="938" spans="2:6" hidden="1">
      <c r="B938" s="107"/>
      <c r="C938" s="107"/>
      <c r="D938" s="41"/>
      <c r="E938" s="41"/>
      <c r="F938" s="41"/>
    </row>
    <row r="939" spans="2:6" hidden="1">
      <c r="B939" s="107"/>
      <c r="C939" s="107"/>
      <c r="D939" s="41"/>
      <c r="E939" s="41"/>
      <c r="F939" s="41"/>
    </row>
    <row r="940" spans="2:6" hidden="1">
      <c r="B940" s="107"/>
      <c r="C940" s="107"/>
      <c r="D940" s="41"/>
      <c r="E940" s="41"/>
      <c r="F940" s="41"/>
    </row>
    <row r="941" spans="2:6" hidden="1">
      <c r="B941" s="107"/>
      <c r="C941" s="107"/>
      <c r="D941" s="41"/>
      <c r="E941" s="41"/>
      <c r="F941" s="41"/>
    </row>
    <row r="942" spans="2:6" hidden="1">
      <c r="B942" s="107"/>
      <c r="C942" s="107"/>
      <c r="D942" s="41"/>
      <c r="E942" s="41"/>
      <c r="F942" s="41"/>
    </row>
    <row r="943" spans="2:6" hidden="1">
      <c r="B943" s="107"/>
      <c r="C943" s="107"/>
      <c r="D943" s="41"/>
      <c r="E943" s="41"/>
      <c r="F943" s="41"/>
    </row>
    <row r="944" spans="2:6" hidden="1">
      <c r="B944" s="107"/>
      <c r="C944" s="107"/>
      <c r="D944" s="41"/>
      <c r="E944" s="41"/>
      <c r="F944" s="41"/>
    </row>
    <row r="945" spans="2:6" hidden="1">
      <c r="B945" s="107"/>
      <c r="C945" s="107"/>
      <c r="D945" s="41"/>
      <c r="E945" s="41"/>
      <c r="F945" s="41"/>
    </row>
    <row r="946" spans="2:6" hidden="1">
      <c r="B946" s="107"/>
      <c r="C946" s="107"/>
      <c r="D946" s="41"/>
      <c r="E946" s="41"/>
      <c r="F946" s="41"/>
    </row>
    <row r="947" spans="2:6" hidden="1">
      <c r="B947" s="107"/>
      <c r="C947" s="107"/>
      <c r="D947" s="41"/>
      <c r="E947" s="41"/>
      <c r="F947" s="41"/>
    </row>
    <row r="948" spans="2:6" hidden="1">
      <c r="B948" s="107"/>
      <c r="C948" s="107"/>
      <c r="D948" s="41"/>
      <c r="E948" s="41"/>
      <c r="F948" s="41"/>
    </row>
    <row r="949" spans="2:6" hidden="1">
      <c r="B949" s="107"/>
      <c r="C949" s="107"/>
      <c r="D949" s="41"/>
      <c r="E949" s="41"/>
      <c r="F949" s="41"/>
    </row>
    <row r="950" spans="2:6" hidden="1">
      <c r="B950" s="107"/>
      <c r="C950" s="107"/>
      <c r="D950" s="41"/>
      <c r="E950" s="41"/>
      <c r="F950" s="41"/>
    </row>
    <row r="951" spans="2:6" hidden="1">
      <c r="B951" s="107"/>
      <c r="C951" s="107"/>
      <c r="D951" s="41"/>
      <c r="E951" s="41"/>
      <c r="F951" s="41"/>
    </row>
    <row r="952" spans="2:6" hidden="1">
      <c r="B952" s="107"/>
      <c r="C952" s="107"/>
      <c r="D952" s="41"/>
      <c r="E952" s="41"/>
      <c r="F952" s="41"/>
    </row>
    <row r="953" spans="2:6" hidden="1">
      <c r="B953" s="107"/>
      <c r="C953" s="107"/>
      <c r="D953" s="41"/>
      <c r="E953" s="41"/>
      <c r="F953" s="41"/>
    </row>
    <row r="954" spans="2:6" hidden="1">
      <c r="B954" s="107"/>
      <c r="C954" s="107"/>
      <c r="D954" s="41"/>
      <c r="E954" s="41"/>
      <c r="F954" s="41"/>
    </row>
    <row r="955" spans="2:6" hidden="1">
      <c r="B955" s="107"/>
      <c r="C955" s="107"/>
      <c r="D955" s="41"/>
      <c r="E955" s="41"/>
      <c r="F955" s="41"/>
    </row>
    <row r="956" spans="2:6" hidden="1">
      <c r="B956" s="107"/>
      <c r="C956" s="107"/>
      <c r="D956" s="41"/>
      <c r="E956" s="41"/>
      <c r="F956" s="41"/>
    </row>
    <row r="957" spans="2:6" hidden="1">
      <c r="B957" s="107"/>
      <c r="C957" s="107"/>
      <c r="D957" s="41"/>
      <c r="E957" s="41"/>
      <c r="F957" s="41"/>
    </row>
    <row r="958" spans="2:6" hidden="1">
      <c r="B958" s="107"/>
      <c r="C958" s="107"/>
      <c r="D958" s="41"/>
      <c r="E958" s="41"/>
      <c r="F958" s="41"/>
    </row>
    <row r="959" spans="2:6" hidden="1">
      <c r="B959" s="107"/>
      <c r="C959" s="107"/>
      <c r="D959" s="41"/>
      <c r="E959" s="41"/>
      <c r="F959" s="41"/>
    </row>
    <row r="960" spans="2:6" hidden="1">
      <c r="B960" s="107"/>
      <c r="C960" s="107"/>
      <c r="D960" s="41"/>
      <c r="E960" s="41"/>
      <c r="F960" s="41"/>
    </row>
    <row r="961" spans="2:6" hidden="1">
      <c r="B961" s="107"/>
      <c r="C961" s="107"/>
      <c r="D961" s="41"/>
      <c r="E961" s="41"/>
      <c r="F961" s="41"/>
    </row>
    <row r="962" spans="2:6" hidden="1">
      <c r="B962" s="107"/>
      <c r="C962" s="107"/>
      <c r="D962" s="41"/>
      <c r="E962" s="41"/>
      <c r="F962" s="41"/>
    </row>
    <row r="963" spans="2:6" hidden="1">
      <c r="B963" s="107"/>
      <c r="C963" s="107"/>
      <c r="D963" s="41"/>
      <c r="E963" s="41"/>
      <c r="F963" s="41"/>
    </row>
    <row r="964" spans="2:6" hidden="1">
      <c r="B964" s="107"/>
      <c r="C964" s="107"/>
      <c r="D964" s="41"/>
      <c r="E964" s="41"/>
      <c r="F964" s="41"/>
    </row>
    <row r="965" spans="2:6" hidden="1">
      <c r="B965" s="107"/>
      <c r="C965" s="107"/>
      <c r="D965" s="41"/>
      <c r="E965" s="41"/>
      <c r="F965" s="41"/>
    </row>
    <row r="966" spans="2:6" hidden="1">
      <c r="B966" s="107"/>
      <c r="C966" s="107"/>
      <c r="D966" s="41"/>
      <c r="E966" s="41"/>
      <c r="F966" s="41"/>
    </row>
    <row r="967" spans="2:6" hidden="1">
      <c r="B967" s="107"/>
      <c r="C967" s="107"/>
      <c r="D967" s="41"/>
      <c r="E967" s="41"/>
      <c r="F967" s="41"/>
    </row>
    <row r="968" spans="2:6" hidden="1">
      <c r="B968" s="107"/>
      <c r="C968" s="107"/>
      <c r="D968" s="41"/>
      <c r="E968" s="41"/>
      <c r="F968" s="41"/>
    </row>
    <row r="969" spans="2:6" hidden="1">
      <c r="B969" s="107"/>
      <c r="C969" s="107"/>
      <c r="D969" s="41"/>
      <c r="E969" s="41"/>
      <c r="F969" s="41"/>
    </row>
    <row r="970" spans="2:6" hidden="1">
      <c r="B970" s="107"/>
      <c r="C970" s="107"/>
      <c r="D970" s="41"/>
      <c r="E970" s="41"/>
      <c r="F970" s="41"/>
    </row>
    <row r="971" spans="2:6" hidden="1">
      <c r="B971" s="107"/>
      <c r="C971" s="107"/>
      <c r="D971" s="41"/>
      <c r="E971" s="41"/>
      <c r="F971" s="41"/>
    </row>
    <row r="972" spans="2:6" hidden="1">
      <c r="B972" s="107"/>
      <c r="C972" s="107"/>
      <c r="D972" s="41"/>
      <c r="E972" s="41"/>
      <c r="F972" s="41"/>
    </row>
    <row r="973" spans="2:6" hidden="1">
      <c r="B973" s="107"/>
      <c r="C973" s="107"/>
      <c r="D973" s="41"/>
      <c r="E973" s="41"/>
      <c r="F973" s="41"/>
    </row>
    <row r="974" spans="2:6" hidden="1">
      <c r="B974" s="107"/>
      <c r="C974" s="107"/>
      <c r="D974" s="41"/>
      <c r="E974" s="41"/>
      <c r="F974" s="41"/>
    </row>
    <row r="975" spans="2:6" hidden="1">
      <c r="B975" s="107"/>
      <c r="C975" s="107"/>
      <c r="D975" s="41"/>
      <c r="E975" s="41"/>
      <c r="F975" s="41"/>
    </row>
    <row r="976" spans="2:6" hidden="1">
      <c r="B976" s="107"/>
      <c r="C976" s="107"/>
      <c r="D976" s="41"/>
      <c r="E976" s="41"/>
      <c r="F976" s="41"/>
    </row>
    <row r="977" spans="2:6" hidden="1">
      <c r="B977" s="107"/>
      <c r="C977" s="107"/>
      <c r="D977" s="41"/>
      <c r="E977" s="41"/>
      <c r="F977" s="41"/>
    </row>
    <row r="978" spans="2:6" hidden="1">
      <c r="B978" s="107"/>
      <c r="C978" s="107"/>
      <c r="D978" s="41"/>
      <c r="E978" s="41"/>
      <c r="F978" s="41"/>
    </row>
    <row r="979" spans="2:6" hidden="1">
      <c r="B979" s="107"/>
      <c r="C979" s="107"/>
      <c r="D979" s="41"/>
      <c r="E979" s="41"/>
      <c r="F979" s="41"/>
    </row>
    <row r="980" spans="2:6" hidden="1">
      <c r="B980" s="107"/>
      <c r="C980" s="107"/>
      <c r="D980" s="41"/>
      <c r="E980" s="41"/>
      <c r="F980" s="41"/>
    </row>
    <row r="981" spans="2:6" hidden="1">
      <c r="B981" s="107"/>
      <c r="C981" s="107"/>
      <c r="D981" s="41"/>
      <c r="E981" s="41"/>
      <c r="F981" s="41"/>
    </row>
    <row r="982" spans="2:6" hidden="1">
      <c r="B982" s="107"/>
      <c r="C982" s="107"/>
      <c r="D982" s="41"/>
      <c r="E982" s="41"/>
      <c r="F982" s="41"/>
    </row>
    <row r="983" spans="2:6" hidden="1">
      <c r="B983" s="107"/>
      <c r="C983" s="107"/>
      <c r="D983" s="41"/>
      <c r="E983" s="41"/>
      <c r="F983" s="41"/>
    </row>
    <row r="984" spans="2:6" hidden="1">
      <c r="B984" s="107"/>
      <c r="C984" s="107"/>
      <c r="D984" s="41"/>
      <c r="E984" s="41"/>
      <c r="F984" s="41"/>
    </row>
    <row r="985" spans="2:6" hidden="1">
      <c r="B985" s="107"/>
      <c r="C985" s="107"/>
      <c r="D985" s="41"/>
      <c r="E985" s="41"/>
      <c r="F985" s="41"/>
    </row>
    <row r="986" spans="2:6" hidden="1">
      <c r="B986" s="107"/>
      <c r="C986" s="107"/>
      <c r="D986" s="41"/>
      <c r="E986" s="41"/>
      <c r="F986" s="41"/>
    </row>
    <row r="987" spans="2:6" hidden="1">
      <c r="B987" s="107"/>
      <c r="C987" s="107"/>
      <c r="D987" s="41"/>
      <c r="E987" s="41"/>
      <c r="F987" s="41"/>
    </row>
    <row r="988" spans="2:6" hidden="1">
      <c r="B988" s="107"/>
      <c r="C988" s="107"/>
      <c r="D988" s="41"/>
      <c r="E988" s="41"/>
      <c r="F988" s="41"/>
    </row>
    <row r="989" spans="2:6" hidden="1">
      <c r="B989" s="107"/>
      <c r="C989" s="107"/>
      <c r="D989" s="41"/>
      <c r="E989" s="41"/>
      <c r="F989" s="41"/>
    </row>
    <row r="990" spans="2:6" hidden="1">
      <c r="B990" s="107"/>
      <c r="C990" s="107"/>
      <c r="D990" s="41"/>
      <c r="E990" s="41"/>
      <c r="F990" s="41"/>
    </row>
    <row r="991" spans="2:6" hidden="1">
      <c r="B991" s="107"/>
      <c r="C991" s="107"/>
      <c r="D991" s="41"/>
      <c r="E991" s="41"/>
      <c r="F991" s="41"/>
    </row>
    <row r="992" spans="2:6" hidden="1">
      <c r="B992" s="107"/>
      <c r="C992" s="107"/>
      <c r="D992" s="41"/>
      <c r="E992" s="41"/>
      <c r="F992" s="41"/>
    </row>
    <row r="993" spans="2:6" hidden="1">
      <c r="B993" s="107"/>
      <c r="C993" s="107"/>
      <c r="D993" s="41"/>
      <c r="E993" s="41"/>
      <c r="F993" s="41"/>
    </row>
    <row r="994" spans="2:6" hidden="1">
      <c r="B994" s="107"/>
      <c r="C994" s="107"/>
      <c r="D994" s="41"/>
      <c r="E994" s="41"/>
      <c r="F994" s="41"/>
    </row>
    <row r="995" spans="2:6" hidden="1">
      <c r="B995" s="107"/>
      <c r="C995" s="107"/>
      <c r="D995" s="41"/>
      <c r="E995" s="41"/>
      <c r="F995" s="41"/>
    </row>
    <row r="996" spans="2:6" hidden="1">
      <c r="B996" s="107"/>
      <c r="C996" s="107"/>
      <c r="D996" s="41"/>
      <c r="E996" s="41"/>
      <c r="F996" s="41"/>
    </row>
    <row r="997" spans="2:6" hidden="1">
      <c r="B997" s="107"/>
      <c r="C997" s="107"/>
      <c r="D997" s="41"/>
      <c r="E997" s="41"/>
      <c r="F997" s="41"/>
    </row>
    <row r="998" spans="2:6" hidden="1">
      <c r="B998" s="107"/>
      <c r="C998" s="107"/>
      <c r="D998" s="41"/>
      <c r="E998" s="41"/>
      <c r="F998" s="41"/>
    </row>
    <row r="999" spans="2:6" hidden="1">
      <c r="B999" s="107"/>
      <c r="C999" s="107"/>
      <c r="D999" s="41"/>
      <c r="E999" s="41"/>
      <c r="F999" s="41"/>
    </row>
    <row r="1000" spans="2:6" hidden="1">
      <c r="B1000" s="107"/>
      <c r="C1000" s="107"/>
      <c r="D1000" s="41"/>
      <c r="E1000" s="41"/>
      <c r="F1000" s="41"/>
    </row>
    <row r="1001" spans="2:6" hidden="1">
      <c r="B1001" s="107"/>
      <c r="C1001" s="107"/>
      <c r="D1001" s="41"/>
      <c r="E1001" s="41"/>
      <c r="F1001" s="41"/>
    </row>
    <row r="1002" spans="2:6" hidden="1">
      <c r="B1002" s="107"/>
      <c r="C1002" s="107"/>
      <c r="D1002" s="41"/>
      <c r="E1002" s="41"/>
      <c r="F1002" s="41"/>
    </row>
    <row r="1003" spans="2:6" hidden="1">
      <c r="B1003" s="107"/>
      <c r="C1003" s="107"/>
      <c r="D1003" s="41"/>
      <c r="E1003" s="41"/>
      <c r="F1003" s="41"/>
    </row>
    <row r="1004" spans="2:6" hidden="1">
      <c r="B1004" s="107"/>
      <c r="C1004" s="107"/>
      <c r="D1004" s="41"/>
      <c r="E1004" s="41"/>
      <c r="F1004" s="41"/>
    </row>
    <row r="1005" spans="2:6" hidden="1">
      <c r="B1005" s="107"/>
      <c r="C1005" s="107"/>
      <c r="D1005" s="41"/>
      <c r="E1005" s="41"/>
      <c r="F1005" s="41"/>
    </row>
    <row r="1006" spans="2:6" hidden="1">
      <c r="B1006" s="107"/>
      <c r="C1006" s="107"/>
      <c r="D1006" s="41"/>
      <c r="E1006" s="41"/>
      <c r="F1006" s="41"/>
    </row>
    <row r="1007" spans="2:6" hidden="1">
      <c r="B1007" s="107"/>
      <c r="C1007" s="107"/>
      <c r="D1007" s="41"/>
      <c r="E1007" s="41"/>
      <c r="F1007" s="41"/>
    </row>
    <row r="1008" spans="2:6" hidden="1">
      <c r="B1008" s="107"/>
      <c r="C1008" s="107"/>
      <c r="D1008" s="41"/>
      <c r="E1008" s="41"/>
      <c r="F1008" s="41"/>
    </row>
    <row r="1009" spans="2:6" hidden="1">
      <c r="B1009" s="107"/>
      <c r="C1009" s="107"/>
      <c r="D1009" s="41"/>
      <c r="E1009" s="41"/>
      <c r="F1009" s="41"/>
    </row>
    <row r="1010" spans="2:6" hidden="1">
      <c r="B1010" s="107"/>
      <c r="C1010" s="107"/>
      <c r="D1010" s="41"/>
      <c r="E1010" s="41"/>
      <c r="F1010" s="41"/>
    </row>
    <row r="1011" spans="2:6" hidden="1">
      <c r="B1011" s="107"/>
      <c r="C1011" s="107"/>
      <c r="D1011" s="41"/>
      <c r="E1011" s="41"/>
      <c r="F1011" s="41"/>
    </row>
    <row r="1012" spans="2:6" hidden="1">
      <c r="B1012" s="107"/>
      <c r="C1012" s="107"/>
      <c r="D1012" s="41"/>
      <c r="E1012" s="41"/>
      <c r="F1012" s="41"/>
    </row>
    <row r="1013" spans="2:6" hidden="1">
      <c r="B1013" s="107"/>
      <c r="C1013" s="107"/>
      <c r="D1013" s="41"/>
      <c r="E1013" s="41"/>
      <c r="F1013" s="41"/>
    </row>
    <row r="1014" spans="2:6" hidden="1">
      <c r="B1014" s="107"/>
      <c r="C1014" s="107"/>
      <c r="D1014" s="41"/>
      <c r="E1014" s="41"/>
      <c r="F1014" s="41"/>
    </row>
    <row r="1015" spans="2:6" hidden="1">
      <c r="B1015" s="107"/>
      <c r="C1015" s="107"/>
      <c r="D1015" s="41"/>
      <c r="E1015" s="41"/>
      <c r="F1015" s="41"/>
    </row>
    <row r="1016" spans="2:6" hidden="1">
      <c r="B1016" s="107"/>
      <c r="C1016" s="107"/>
      <c r="D1016" s="41"/>
      <c r="E1016" s="41"/>
      <c r="F1016" s="41"/>
    </row>
    <row r="1017" spans="2:6" hidden="1">
      <c r="B1017" s="107"/>
      <c r="C1017" s="107"/>
      <c r="D1017" s="41"/>
      <c r="E1017" s="41"/>
      <c r="F1017" s="41"/>
    </row>
    <row r="1018" spans="2:6" hidden="1">
      <c r="B1018" s="107"/>
      <c r="C1018" s="107"/>
      <c r="D1018" s="41"/>
      <c r="E1018" s="41"/>
      <c r="F1018" s="41"/>
    </row>
    <row r="1019" spans="2:6" hidden="1">
      <c r="B1019" s="107"/>
      <c r="C1019" s="107"/>
      <c r="D1019" s="41"/>
      <c r="E1019" s="41"/>
      <c r="F1019" s="41"/>
    </row>
    <row r="1020" spans="2:6" hidden="1">
      <c r="B1020" s="107"/>
      <c r="C1020" s="107"/>
      <c r="D1020" s="41"/>
      <c r="E1020" s="41"/>
      <c r="F1020" s="41"/>
    </row>
    <row r="1021" spans="2:6" hidden="1">
      <c r="B1021" s="107"/>
      <c r="C1021" s="107"/>
      <c r="D1021" s="41"/>
      <c r="E1021" s="41"/>
      <c r="F1021" s="41"/>
    </row>
    <row r="1022" spans="2:6" hidden="1">
      <c r="B1022" s="107"/>
      <c r="C1022" s="107"/>
      <c r="D1022" s="41"/>
      <c r="E1022" s="41"/>
      <c r="F1022" s="41"/>
    </row>
    <row r="1023" spans="2:6" hidden="1">
      <c r="B1023" s="107"/>
      <c r="C1023" s="107"/>
      <c r="D1023" s="41"/>
      <c r="E1023" s="41"/>
      <c r="F1023" s="41"/>
    </row>
    <row r="1024" spans="2:6" hidden="1">
      <c r="B1024" s="107"/>
      <c r="C1024" s="107"/>
      <c r="D1024" s="41"/>
      <c r="E1024" s="41"/>
      <c r="F1024" s="41"/>
    </row>
    <row r="1025" spans="2:6" hidden="1">
      <c r="B1025" s="107"/>
      <c r="C1025" s="107"/>
      <c r="D1025" s="41"/>
      <c r="E1025" s="41"/>
      <c r="F1025" s="41"/>
    </row>
    <row r="1026" spans="2:6" hidden="1">
      <c r="B1026" s="107"/>
      <c r="C1026" s="107"/>
      <c r="D1026" s="41"/>
      <c r="E1026" s="41"/>
      <c r="F1026" s="41"/>
    </row>
    <row r="1027" spans="2:6" hidden="1">
      <c r="B1027" s="107"/>
      <c r="C1027" s="107"/>
      <c r="D1027" s="41"/>
      <c r="E1027" s="41"/>
      <c r="F1027" s="41"/>
    </row>
    <row r="1028" spans="2:6" hidden="1">
      <c r="B1028" s="107"/>
      <c r="C1028" s="107"/>
      <c r="D1028" s="41"/>
      <c r="E1028" s="41"/>
      <c r="F1028" s="41"/>
    </row>
    <row r="1029" spans="2:6" hidden="1">
      <c r="B1029" s="107"/>
      <c r="C1029" s="107"/>
      <c r="D1029" s="41"/>
      <c r="E1029" s="41"/>
      <c r="F1029" s="41"/>
    </row>
    <row r="1030" spans="2:6" hidden="1">
      <c r="B1030" s="107"/>
      <c r="C1030" s="107"/>
      <c r="D1030" s="41"/>
      <c r="E1030" s="41"/>
      <c r="F1030" s="41"/>
    </row>
    <row r="1031" spans="2:6" hidden="1">
      <c r="B1031" s="107"/>
      <c r="C1031" s="107"/>
      <c r="D1031" s="41"/>
      <c r="E1031" s="41"/>
      <c r="F1031" s="41"/>
    </row>
    <row r="1032" spans="2:6" hidden="1">
      <c r="B1032" s="107"/>
      <c r="C1032" s="107"/>
      <c r="D1032" s="41"/>
      <c r="E1032" s="41"/>
      <c r="F1032" s="41"/>
    </row>
    <row r="1033" spans="2:6" hidden="1">
      <c r="B1033" s="107"/>
      <c r="C1033" s="107"/>
      <c r="D1033" s="41"/>
      <c r="E1033" s="41"/>
      <c r="F1033" s="41"/>
    </row>
    <row r="1034" spans="2:6" hidden="1">
      <c r="B1034" s="107"/>
      <c r="C1034" s="107"/>
      <c r="D1034" s="41"/>
      <c r="E1034" s="41"/>
      <c r="F1034" s="41"/>
    </row>
    <row r="1035" spans="2:6" hidden="1">
      <c r="B1035" s="107"/>
      <c r="C1035" s="107"/>
      <c r="D1035" s="41"/>
      <c r="E1035" s="41"/>
      <c r="F1035" s="41"/>
    </row>
    <row r="1036" spans="2:6" hidden="1">
      <c r="B1036" s="107"/>
      <c r="C1036" s="107"/>
      <c r="D1036" s="41"/>
      <c r="E1036" s="41"/>
      <c r="F1036" s="41"/>
    </row>
    <row r="1037" spans="2:6" hidden="1">
      <c r="B1037" s="107"/>
      <c r="C1037" s="107"/>
      <c r="D1037" s="41"/>
      <c r="E1037" s="41"/>
      <c r="F1037" s="41"/>
    </row>
    <row r="1038" spans="2:6" hidden="1">
      <c r="B1038" s="107"/>
      <c r="C1038" s="107"/>
      <c r="D1038" s="41"/>
      <c r="E1038" s="41"/>
      <c r="F1038" s="41"/>
    </row>
    <row r="1039" spans="2:6" hidden="1">
      <c r="B1039" s="107"/>
      <c r="C1039" s="107"/>
      <c r="D1039" s="41"/>
      <c r="E1039" s="41"/>
      <c r="F1039" s="41"/>
    </row>
    <row r="1040" spans="2:6" hidden="1">
      <c r="B1040" s="107"/>
      <c r="C1040" s="107"/>
      <c r="D1040" s="41"/>
      <c r="E1040" s="41"/>
      <c r="F1040" s="41"/>
    </row>
    <row r="1041" spans="2:6" hidden="1">
      <c r="B1041" s="107"/>
      <c r="C1041" s="107"/>
      <c r="D1041" s="41"/>
      <c r="E1041" s="41"/>
      <c r="F1041" s="41"/>
    </row>
    <row r="1042" spans="2:6" hidden="1">
      <c r="B1042" s="107"/>
      <c r="C1042" s="107"/>
      <c r="D1042" s="41"/>
      <c r="E1042" s="41"/>
      <c r="F1042" s="41"/>
    </row>
    <row r="1043" spans="2:6" hidden="1">
      <c r="B1043" s="107"/>
      <c r="C1043" s="107"/>
      <c r="D1043" s="41"/>
      <c r="E1043" s="41"/>
      <c r="F1043" s="41"/>
    </row>
    <row r="1044" spans="2:6" hidden="1">
      <c r="B1044" s="107"/>
      <c r="C1044" s="107"/>
      <c r="D1044" s="41"/>
      <c r="E1044" s="41"/>
      <c r="F1044" s="41"/>
    </row>
    <row r="1045" spans="2:6" hidden="1">
      <c r="B1045" s="107"/>
      <c r="C1045" s="107"/>
      <c r="D1045" s="41"/>
      <c r="E1045" s="41"/>
      <c r="F1045" s="41"/>
    </row>
    <row r="1046" spans="2:6" hidden="1">
      <c r="B1046" s="107"/>
      <c r="C1046" s="107"/>
      <c r="D1046" s="41"/>
      <c r="E1046" s="41"/>
      <c r="F1046" s="41"/>
    </row>
    <row r="1047" spans="2:6" hidden="1">
      <c r="B1047" s="107"/>
      <c r="C1047" s="107"/>
      <c r="D1047" s="41"/>
      <c r="E1047" s="41"/>
      <c r="F1047" s="41"/>
    </row>
    <row r="1048" spans="2:6" hidden="1">
      <c r="B1048" s="107"/>
      <c r="C1048" s="107"/>
      <c r="D1048" s="41"/>
      <c r="E1048" s="41"/>
      <c r="F1048" s="41"/>
    </row>
    <row r="1049" spans="2:6" hidden="1">
      <c r="B1049" s="107"/>
      <c r="C1049" s="107"/>
      <c r="D1049" s="41"/>
      <c r="E1049" s="41"/>
      <c r="F1049" s="41"/>
    </row>
    <row r="1050" spans="2:6" hidden="1">
      <c r="B1050" s="107"/>
      <c r="C1050" s="107"/>
      <c r="D1050" s="41"/>
      <c r="E1050" s="41"/>
      <c r="F1050" s="41"/>
    </row>
    <row r="1051" spans="2:6" hidden="1">
      <c r="B1051" s="107"/>
      <c r="C1051" s="107"/>
      <c r="D1051" s="41"/>
      <c r="E1051" s="41"/>
      <c r="F1051" s="41"/>
    </row>
    <row r="1052" spans="2:6" hidden="1">
      <c r="B1052" s="107"/>
      <c r="C1052" s="107"/>
      <c r="D1052" s="41"/>
      <c r="E1052" s="41"/>
      <c r="F1052" s="41"/>
    </row>
    <row r="1053" spans="2:6" hidden="1">
      <c r="B1053" s="107"/>
      <c r="C1053" s="107"/>
      <c r="D1053" s="41"/>
      <c r="E1053" s="41"/>
      <c r="F1053" s="41"/>
    </row>
    <row r="1054" spans="2:6" hidden="1">
      <c r="B1054" s="107"/>
      <c r="C1054" s="107"/>
      <c r="D1054" s="41"/>
      <c r="E1054" s="41"/>
      <c r="F1054" s="41"/>
    </row>
    <row r="1055" spans="2:6" hidden="1">
      <c r="B1055" s="107"/>
      <c r="C1055" s="107"/>
      <c r="D1055" s="41"/>
      <c r="E1055" s="41"/>
      <c r="F1055" s="41"/>
    </row>
    <row r="1056" spans="2:6" hidden="1">
      <c r="B1056" s="107"/>
      <c r="C1056" s="107"/>
      <c r="D1056" s="41"/>
      <c r="E1056" s="41"/>
      <c r="F1056" s="41"/>
    </row>
    <row r="1057" spans="2:6" hidden="1">
      <c r="B1057" s="107"/>
      <c r="C1057" s="107"/>
      <c r="D1057" s="41"/>
      <c r="E1057" s="41"/>
      <c r="F1057" s="41"/>
    </row>
    <row r="1058" spans="2:6" hidden="1">
      <c r="B1058" s="107"/>
      <c r="C1058" s="107"/>
      <c r="D1058" s="41"/>
      <c r="E1058" s="41"/>
      <c r="F1058" s="41"/>
    </row>
    <row r="1059" spans="2:6" hidden="1">
      <c r="B1059" s="107"/>
      <c r="C1059" s="107"/>
      <c r="D1059" s="41"/>
      <c r="E1059" s="41"/>
      <c r="F1059" s="41"/>
    </row>
    <row r="1060" spans="2:6" hidden="1">
      <c r="B1060" s="107"/>
      <c r="C1060" s="107"/>
      <c r="D1060" s="41"/>
      <c r="E1060" s="41"/>
      <c r="F1060" s="41"/>
    </row>
    <row r="1061" spans="2:6" hidden="1">
      <c r="B1061" s="107"/>
      <c r="C1061" s="107"/>
      <c r="D1061" s="41"/>
      <c r="E1061" s="41"/>
      <c r="F1061" s="41"/>
    </row>
    <row r="1062" spans="2:6" hidden="1">
      <c r="B1062" s="107"/>
      <c r="C1062" s="107"/>
      <c r="D1062" s="41"/>
      <c r="E1062" s="41"/>
      <c r="F1062" s="41"/>
    </row>
    <row r="1063" spans="2:6" hidden="1">
      <c r="B1063" s="107"/>
      <c r="C1063" s="107"/>
      <c r="D1063" s="41"/>
      <c r="E1063" s="41"/>
      <c r="F1063" s="41"/>
    </row>
    <row r="1064" spans="2:6" hidden="1">
      <c r="B1064" s="107"/>
      <c r="C1064" s="107"/>
      <c r="D1064" s="41"/>
      <c r="E1064" s="41"/>
      <c r="F1064" s="41"/>
    </row>
    <row r="1065" spans="2:6" hidden="1">
      <c r="B1065" s="107"/>
      <c r="C1065" s="107"/>
      <c r="D1065" s="41"/>
      <c r="E1065" s="41"/>
      <c r="F1065" s="41"/>
    </row>
    <row r="1066" spans="2:6" hidden="1">
      <c r="B1066" s="107"/>
      <c r="C1066" s="107"/>
      <c r="D1066" s="41"/>
      <c r="E1066" s="41"/>
      <c r="F1066" s="41"/>
    </row>
    <row r="1067" spans="2:6" hidden="1">
      <c r="B1067" s="107"/>
      <c r="C1067" s="107"/>
      <c r="D1067" s="41"/>
      <c r="E1067" s="41"/>
      <c r="F1067" s="41"/>
    </row>
    <row r="1068" spans="2:6" hidden="1">
      <c r="B1068" s="107"/>
      <c r="C1068" s="107"/>
      <c r="D1068" s="41"/>
      <c r="E1068" s="41"/>
      <c r="F1068" s="41"/>
    </row>
    <row r="1069" spans="2:6" hidden="1">
      <c r="B1069" s="107"/>
      <c r="C1069" s="107"/>
      <c r="D1069" s="41"/>
      <c r="E1069" s="41"/>
      <c r="F1069" s="41"/>
    </row>
    <row r="1070" spans="2:6" hidden="1">
      <c r="B1070" s="107"/>
      <c r="C1070" s="107"/>
      <c r="D1070" s="41"/>
      <c r="E1070" s="41"/>
      <c r="F1070" s="41"/>
    </row>
    <row r="1071" spans="2:6" hidden="1">
      <c r="B1071" s="107"/>
      <c r="C1071" s="107"/>
      <c r="D1071" s="41"/>
      <c r="E1071" s="41"/>
      <c r="F1071" s="41"/>
    </row>
    <row r="1072" spans="2:6" hidden="1">
      <c r="B1072" s="107"/>
      <c r="C1072" s="107"/>
      <c r="D1072" s="41"/>
      <c r="E1072" s="41"/>
      <c r="F1072" s="41"/>
    </row>
    <row r="1073" spans="2:6" hidden="1">
      <c r="B1073" s="107"/>
      <c r="C1073" s="107"/>
      <c r="D1073" s="41"/>
      <c r="E1073" s="41"/>
      <c r="F1073" s="41"/>
    </row>
    <row r="1074" spans="2:6" hidden="1">
      <c r="B1074" s="107"/>
      <c r="C1074" s="107"/>
      <c r="D1074" s="41"/>
      <c r="E1074" s="41"/>
      <c r="F1074" s="41"/>
    </row>
    <row r="1075" spans="2:6" hidden="1">
      <c r="B1075" s="107"/>
      <c r="C1075" s="107"/>
      <c r="D1075" s="41"/>
      <c r="E1075" s="41"/>
      <c r="F1075" s="41"/>
    </row>
    <row r="1076" spans="2:6" hidden="1">
      <c r="B1076" s="107"/>
      <c r="C1076" s="107"/>
      <c r="D1076" s="41"/>
      <c r="E1076" s="41"/>
      <c r="F1076" s="41"/>
    </row>
    <row r="1077" spans="2:6" hidden="1">
      <c r="B1077" s="107"/>
      <c r="C1077" s="107"/>
      <c r="D1077" s="41"/>
      <c r="E1077" s="41"/>
      <c r="F1077" s="41"/>
    </row>
    <row r="1078" spans="2:6" hidden="1">
      <c r="B1078" s="107"/>
      <c r="C1078" s="107"/>
      <c r="D1078" s="41"/>
      <c r="E1078" s="41"/>
      <c r="F1078" s="41"/>
    </row>
    <row r="1079" spans="2:6" hidden="1">
      <c r="B1079" s="107"/>
      <c r="C1079" s="107"/>
      <c r="D1079" s="41"/>
      <c r="E1079" s="41"/>
      <c r="F1079" s="41"/>
    </row>
    <row r="1080" spans="2:6" hidden="1">
      <c r="B1080" s="107"/>
      <c r="C1080" s="107"/>
      <c r="D1080" s="41"/>
      <c r="E1080" s="41"/>
      <c r="F1080" s="41"/>
    </row>
    <row r="1081" spans="2:6" hidden="1">
      <c r="B1081" s="107"/>
      <c r="C1081" s="107"/>
      <c r="D1081" s="41"/>
      <c r="E1081" s="41"/>
      <c r="F1081" s="41"/>
    </row>
    <row r="1082" spans="2:6" hidden="1">
      <c r="B1082" s="107"/>
      <c r="C1082" s="107"/>
      <c r="D1082" s="41"/>
      <c r="E1082" s="41"/>
      <c r="F1082" s="41"/>
    </row>
    <row r="1083" spans="2:6" hidden="1">
      <c r="B1083" s="107"/>
      <c r="C1083" s="107"/>
      <c r="D1083" s="41"/>
      <c r="E1083" s="41"/>
      <c r="F1083" s="41"/>
    </row>
    <row r="1084" spans="2:6" hidden="1">
      <c r="B1084" s="107"/>
      <c r="C1084" s="107"/>
      <c r="D1084" s="41"/>
      <c r="E1084" s="41"/>
      <c r="F1084" s="41"/>
    </row>
    <row r="1085" spans="2:6" hidden="1">
      <c r="B1085" s="107"/>
      <c r="C1085" s="107"/>
      <c r="D1085" s="41"/>
      <c r="E1085" s="41"/>
      <c r="F1085" s="41"/>
    </row>
    <row r="1086" spans="2:6" hidden="1">
      <c r="B1086" s="107"/>
      <c r="C1086" s="107"/>
      <c r="D1086" s="41"/>
      <c r="E1086" s="41"/>
      <c r="F1086" s="41"/>
    </row>
    <row r="1087" spans="2:6" hidden="1">
      <c r="B1087" s="107"/>
      <c r="C1087" s="107"/>
      <c r="D1087" s="41"/>
      <c r="E1087" s="41"/>
      <c r="F1087" s="41"/>
    </row>
    <row r="1088" spans="2:6" hidden="1">
      <c r="B1088" s="107"/>
      <c r="C1088" s="107"/>
      <c r="D1088" s="41"/>
      <c r="E1088" s="41"/>
      <c r="F1088" s="41"/>
    </row>
    <row r="1089" spans="2:6" hidden="1">
      <c r="B1089" s="107"/>
      <c r="C1089" s="107"/>
      <c r="D1089" s="41"/>
      <c r="E1089" s="41"/>
      <c r="F1089" s="41"/>
    </row>
    <row r="1090" spans="2:6" hidden="1">
      <c r="B1090" s="107"/>
      <c r="C1090" s="107"/>
      <c r="D1090" s="41"/>
      <c r="E1090" s="41"/>
      <c r="F1090" s="41"/>
    </row>
    <row r="1091" spans="2:6" hidden="1">
      <c r="B1091" s="107"/>
      <c r="C1091" s="107"/>
      <c r="D1091" s="41"/>
      <c r="E1091" s="41"/>
      <c r="F1091" s="41"/>
    </row>
    <row r="1092" spans="2:6" hidden="1">
      <c r="B1092" s="107"/>
      <c r="C1092" s="107"/>
      <c r="D1092" s="41"/>
      <c r="E1092" s="41"/>
      <c r="F1092" s="41"/>
    </row>
    <row r="1093" spans="2:6" hidden="1">
      <c r="B1093" s="107"/>
      <c r="C1093" s="107"/>
      <c r="D1093" s="41"/>
      <c r="E1093" s="41"/>
      <c r="F1093" s="41"/>
    </row>
    <row r="1094" spans="2:6" hidden="1">
      <c r="B1094" s="107"/>
      <c r="C1094" s="107"/>
      <c r="D1094" s="41"/>
      <c r="E1094" s="41"/>
      <c r="F1094" s="41"/>
    </row>
    <row r="1095" spans="2:6" hidden="1">
      <c r="B1095" s="107"/>
      <c r="C1095" s="107"/>
      <c r="D1095" s="41"/>
      <c r="E1095" s="41"/>
      <c r="F1095" s="41"/>
    </row>
    <row r="1096" spans="2:6" hidden="1">
      <c r="B1096" s="107"/>
      <c r="C1096" s="107"/>
      <c r="D1096" s="41"/>
      <c r="E1096" s="41"/>
      <c r="F1096" s="41"/>
    </row>
    <row r="1097" spans="2:6" hidden="1">
      <c r="B1097" s="107"/>
      <c r="C1097" s="107"/>
      <c r="D1097" s="41"/>
      <c r="E1097" s="41"/>
      <c r="F1097" s="41"/>
    </row>
    <row r="1098" spans="2:6" hidden="1">
      <c r="B1098" s="107"/>
      <c r="C1098" s="107"/>
      <c r="D1098" s="41"/>
      <c r="E1098" s="41"/>
      <c r="F1098" s="41"/>
    </row>
    <row r="1099" spans="2:6" hidden="1">
      <c r="B1099" s="107"/>
      <c r="C1099" s="107"/>
      <c r="D1099" s="41"/>
      <c r="E1099" s="41"/>
      <c r="F1099" s="41"/>
    </row>
    <row r="1100" spans="2:6" hidden="1">
      <c r="B1100" s="107"/>
      <c r="C1100" s="107"/>
      <c r="D1100" s="41"/>
      <c r="E1100" s="41"/>
      <c r="F1100" s="41"/>
    </row>
    <row r="1101" spans="2:6" hidden="1">
      <c r="B1101" s="107"/>
      <c r="C1101" s="107"/>
      <c r="D1101" s="41"/>
      <c r="E1101" s="41"/>
      <c r="F1101" s="41"/>
    </row>
    <row r="1102" spans="2:6" hidden="1">
      <c r="B1102" s="107"/>
      <c r="C1102" s="107"/>
      <c r="D1102" s="41"/>
      <c r="E1102" s="41"/>
      <c r="F1102" s="41"/>
    </row>
    <row r="1103" spans="2:6" hidden="1">
      <c r="B1103" s="107"/>
      <c r="C1103" s="107"/>
      <c r="D1103" s="41"/>
      <c r="E1103" s="41"/>
      <c r="F1103" s="41"/>
    </row>
    <row r="1104" spans="2:6" hidden="1">
      <c r="B1104" s="107"/>
      <c r="C1104" s="107"/>
      <c r="D1104" s="41"/>
      <c r="E1104" s="41"/>
      <c r="F1104" s="41"/>
    </row>
    <row r="1105" spans="2:6" hidden="1">
      <c r="B1105" s="107"/>
      <c r="C1105" s="107"/>
      <c r="D1105" s="41"/>
      <c r="E1105" s="41"/>
      <c r="F1105" s="41"/>
    </row>
    <row r="1106" spans="2:6" hidden="1">
      <c r="B1106" s="107"/>
      <c r="C1106" s="107"/>
      <c r="D1106" s="41"/>
      <c r="E1106" s="41"/>
      <c r="F1106" s="41"/>
    </row>
    <row r="1107" spans="2:6" hidden="1">
      <c r="B1107" s="107"/>
      <c r="C1107" s="107"/>
      <c r="D1107" s="41"/>
      <c r="E1107" s="41"/>
      <c r="F1107" s="41"/>
    </row>
    <row r="1108" spans="2:6" hidden="1">
      <c r="B1108" s="107"/>
      <c r="C1108" s="107"/>
      <c r="D1108" s="41"/>
      <c r="E1108" s="41"/>
      <c r="F1108" s="41"/>
    </row>
    <row r="1109" spans="2:6" hidden="1">
      <c r="B1109" s="107"/>
      <c r="C1109" s="107"/>
      <c r="D1109" s="41"/>
      <c r="E1109" s="41"/>
      <c r="F1109" s="41"/>
    </row>
    <row r="1110" spans="2:6" hidden="1">
      <c r="B1110" s="107"/>
      <c r="C1110" s="107"/>
      <c r="D1110" s="41"/>
      <c r="E1110" s="41"/>
      <c r="F1110" s="41"/>
    </row>
    <row r="1111" spans="2:6" hidden="1">
      <c r="B1111" s="107"/>
      <c r="C1111" s="107"/>
      <c r="D1111" s="41"/>
      <c r="E1111" s="41"/>
      <c r="F1111" s="41"/>
    </row>
    <row r="1112" spans="2:6" hidden="1">
      <c r="B1112" s="107"/>
      <c r="C1112" s="107"/>
      <c r="D1112" s="41"/>
      <c r="E1112" s="41"/>
      <c r="F1112" s="41"/>
    </row>
    <row r="1113" spans="2:6" hidden="1">
      <c r="B1113" s="107"/>
      <c r="C1113" s="107"/>
      <c r="D1113" s="41"/>
      <c r="E1113" s="41"/>
      <c r="F1113" s="41"/>
    </row>
    <row r="1114" spans="2:6" hidden="1">
      <c r="B1114" s="107"/>
      <c r="C1114" s="107"/>
      <c r="D1114" s="41"/>
      <c r="E1114" s="41"/>
      <c r="F1114" s="41"/>
    </row>
    <row r="1115" spans="2:6" hidden="1">
      <c r="B1115" s="107"/>
      <c r="C1115" s="107"/>
      <c r="D1115" s="41"/>
      <c r="E1115" s="41"/>
      <c r="F1115" s="41"/>
    </row>
    <row r="1116" spans="2:6" hidden="1">
      <c r="B1116" s="107"/>
      <c r="C1116" s="107"/>
      <c r="D1116" s="41"/>
      <c r="E1116" s="41"/>
      <c r="F1116" s="41"/>
    </row>
    <row r="1117" spans="2:6" hidden="1">
      <c r="B1117" s="107"/>
      <c r="C1117" s="107"/>
      <c r="D1117" s="41"/>
      <c r="E1117" s="41"/>
      <c r="F1117" s="41"/>
    </row>
    <row r="1118" spans="2:6" hidden="1">
      <c r="B1118" s="107"/>
      <c r="C1118" s="107"/>
      <c r="D1118" s="41"/>
      <c r="E1118" s="41"/>
      <c r="F1118" s="41"/>
    </row>
    <row r="1119" spans="2:6" hidden="1">
      <c r="B1119" s="107"/>
      <c r="C1119" s="107"/>
      <c r="D1119" s="41"/>
      <c r="E1119" s="41"/>
      <c r="F1119" s="41"/>
    </row>
    <row r="1120" spans="2:6" hidden="1">
      <c r="B1120" s="107"/>
      <c r="C1120" s="107"/>
      <c r="D1120" s="41"/>
      <c r="E1120" s="41"/>
      <c r="F1120" s="41"/>
    </row>
    <row r="1121" spans="2:6" hidden="1">
      <c r="B1121" s="107"/>
      <c r="C1121" s="107"/>
      <c r="D1121" s="41"/>
      <c r="E1121" s="41"/>
      <c r="F1121" s="41"/>
    </row>
    <row r="1122" spans="2:6" hidden="1">
      <c r="B1122" s="107"/>
      <c r="C1122" s="107"/>
      <c r="D1122" s="41"/>
      <c r="E1122" s="41"/>
      <c r="F1122" s="41"/>
    </row>
    <row r="1123" spans="2:6" hidden="1">
      <c r="B1123" s="107"/>
      <c r="C1123" s="107"/>
      <c r="D1123" s="41"/>
      <c r="E1123" s="41"/>
      <c r="F1123" s="41"/>
    </row>
    <row r="1124" spans="2:6" hidden="1">
      <c r="B1124" s="107"/>
      <c r="C1124" s="107"/>
      <c r="D1124" s="41"/>
      <c r="E1124" s="41"/>
      <c r="F1124" s="41"/>
    </row>
    <row r="1125" spans="2:6" hidden="1">
      <c r="B1125" s="107"/>
      <c r="C1125" s="107"/>
      <c r="D1125" s="41"/>
      <c r="E1125" s="41"/>
      <c r="F1125" s="41"/>
    </row>
    <row r="1126" spans="2:6" hidden="1">
      <c r="B1126" s="107"/>
      <c r="C1126" s="107"/>
      <c r="D1126" s="41"/>
      <c r="E1126" s="41"/>
      <c r="F1126" s="41"/>
    </row>
    <row r="1127" spans="2:6" hidden="1">
      <c r="B1127" s="107"/>
      <c r="C1127" s="107"/>
      <c r="D1127" s="41"/>
      <c r="E1127" s="41"/>
      <c r="F1127" s="41"/>
    </row>
    <row r="1128" spans="2:6" hidden="1">
      <c r="B1128" s="107"/>
      <c r="C1128" s="107"/>
      <c r="D1128" s="41"/>
      <c r="E1128" s="41"/>
      <c r="F1128" s="41"/>
    </row>
    <row r="1129" spans="2:6" hidden="1">
      <c r="B1129" s="107"/>
      <c r="C1129" s="107"/>
      <c r="D1129" s="41"/>
      <c r="E1129" s="41"/>
      <c r="F1129" s="41"/>
    </row>
    <row r="1130" spans="2:6" hidden="1">
      <c r="B1130" s="107"/>
      <c r="C1130" s="107"/>
      <c r="D1130" s="41"/>
      <c r="E1130" s="41"/>
      <c r="F1130" s="41"/>
    </row>
    <row r="1131" spans="2:6" hidden="1">
      <c r="B1131" s="107"/>
      <c r="C1131" s="107"/>
      <c r="D1131" s="41"/>
      <c r="E1131" s="41"/>
      <c r="F1131" s="41"/>
    </row>
    <row r="1132" spans="2:6" hidden="1">
      <c r="B1132" s="107"/>
      <c r="C1132" s="107"/>
      <c r="D1132" s="41"/>
      <c r="E1132" s="41"/>
      <c r="F1132" s="41"/>
    </row>
    <row r="1133" spans="2:6" hidden="1">
      <c r="B1133" s="107"/>
      <c r="C1133" s="107"/>
      <c r="D1133" s="41"/>
      <c r="E1133" s="41"/>
      <c r="F1133" s="41"/>
    </row>
    <row r="1134" spans="2:6" hidden="1">
      <c r="B1134" s="107"/>
      <c r="C1134" s="107"/>
      <c r="D1134" s="41"/>
      <c r="E1134" s="41"/>
      <c r="F1134" s="41"/>
    </row>
    <row r="1135" spans="2:6" hidden="1">
      <c r="B1135" s="107"/>
      <c r="C1135" s="107"/>
      <c r="D1135" s="41"/>
      <c r="E1135" s="41"/>
      <c r="F1135" s="41"/>
    </row>
    <row r="1136" spans="2:6" hidden="1">
      <c r="B1136" s="107"/>
      <c r="C1136" s="107"/>
      <c r="D1136" s="41"/>
      <c r="E1136" s="41"/>
      <c r="F1136" s="41"/>
    </row>
    <row r="1137" spans="2:6" hidden="1">
      <c r="B1137" s="107"/>
      <c r="C1137" s="107"/>
      <c r="D1137" s="41"/>
      <c r="E1137" s="41"/>
      <c r="F1137" s="41"/>
    </row>
    <row r="1138" spans="2:6" hidden="1">
      <c r="B1138" s="107"/>
      <c r="C1138" s="107"/>
      <c r="D1138" s="41"/>
      <c r="E1138" s="41"/>
      <c r="F1138" s="41"/>
    </row>
    <row r="1139" spans="2:6" hidden="1">
      <c r="B1139" s="107"/>
      <c r="C1139" s="107"/>
      <c r="D1139" s="41"/>
      <c r="E1139" s="41"/>
      <c r="F1139" s="41"/>
    </row>
    <row r="1140" spans="2:6" hidden="1">
      <c r="B1140" s="107"/>
      <c r="C1140" s="107"/>
      <c r="D1140" s="41"/>
      <c r="E1140" s="41"/>
      <c r="F1140" s="41"/>
    </row>
    <row r="1141" spans="2:6" hidden="1">
      <c r="B1141" s="107"/>
      <c r="C1141" s="107"/>
      <c r="D1141" s="41"/>
      <c r="E1141" s="41"/>
      <c r="F1141" s="41"/>
    </row>
    <row r="1142" spans="2:6" hidden="1">
      <c r="B1142" s="107"/>
      <c r="C1142" s="107"/>
      <c r="D1142" s="41"/>
      <c r="E1142" s="41"/>
      <c r="F1142" s="41"/>
    </row>
    <row r="1143" spans="2:6" hidden="1">
      <c r="B1143" s="107"/>
      <c r="C1143" s="107"/>
      <c r="D1143" s="41"/>
      <c r="E1143" s="41"/>
      <c r="F1143" s="41"/>
    </row>
    <row r="1144" spans="2:6" hidden="1">
      <c r="B1144" s="107"/>
      <c r="C1144" s="107"/>
      <c r="D1144" s="41"/>
      <c r="E1144" s="41"/>
      <c r="F1144" s="41"/>
    </row>
    <row r="1145" spans="2:6" hidden="1">
      <c r="B1145" s="107"/>
      <c r="C1145" s="107"/>
      <c r="D1145" s="41"/>
      <c r="E1145" s="41"/>
      <c r="F1145" s="41"/>
    </row>
    <row r="1146" spans="2:6" hidden="1">
      <c r="B1146" s="107"/>
      <c r="C1146" s="107"/>
      <c r="D1146" s="41"/>
      <c r="E1146" s="41"/>
      <c r="F1146" s="41"/>
    </row>
    <row r="1147" spans="2:6" hidden="1">
      <c r="B1147" s="107"/>
      <c r="C1147" s="107"/>
      <c r="D1147" s="41"/>
      <c r="E1147" s="41"/>
      <c r="F1147" s="41"/>
    </row>
    <row r="1148" spans="2:6" hidden="1">
      <c r="B1148" s="107"/>
      <c r="C1148" s="107"/>
      <c r="D1148" s="41"/>
      <c r="E1148" s="41"/>
      <c r="F1148" s="41"/>
    </row>
    <row r="1149" spans="2:6" hidden="1">
      <c r="B1149" s="107"/>
      <c r="C1149" s="107"/>
      <c r="D1149" s="41"/>
      <c r="E1149" s="41"/>
      <c r="F1149" s="41"/>
    </row>
    <row r="1150" spans="2:6" hidden="1">
      <c r="B1150" s="107"/>
      <c r="C1150" s="107"/>
      <c r="D1150" s="41"/>
      <c r="E1150" s="41"/>
      <c r="F1150" s="41"/>
    </row>
    <row r="1151" spans="2:6" hidden="1">
      <c r="B1151" s="107"/>
      <c r="C1151" s="107"/>
      <c r="D1151" s="41"/>
      <c r="E1151" s="41"/>
      <c r="F1151" s="41"/>
    </row>
    <row r="1152" spans="2:6" hidden="1">
      <c r="B1152" s="107"/>
      <c r="C1152" s="107"/>
      <c r="D1152" s="41"/>
      <c r="E1152" s="41"/>
      <c r="F1152" s="41"/>
    </row>
    <row r="1153" spans="2:6" hidden="1">
      <c r="B1153" s="107"/>
      <c r="C1153" s="107"/>
      <c r="D1153" s="41"/>
      <c r="E1153" s="41"/>
      <c r="F1153" s="41"/>
    </row>
    <row r="1154" spans="2:6" hidden="1">
      <c r="B1154" s="107"/>
      <c r="C1154" s="107"/>
      <c r="D1154" s="41"/>
      <c r="E1154" s="41"/>
      <c r="F1154" s="41"/>
    </row>
    <row r="1155" spans="2:6" hidden="1">
      <c r="B1155" s="107"/>
      <c r="C1155" s="107"/>
      <c r="D1155" s="41"/>
      <c r="E1155" s="41"/>
      <c r="F1155" s="41"/>
    </row>
    <row r="1156" spans="2:6" hidden="1">
      <c r="B1156" s="107"/>
      <c r="C1156" s="107"/>
      <c r="D1156" s="41"/>
      <c r="E1156" s="41"/>
      <c r="F1156" s="41"/>
    </row>
    <row r="1157" spans="2:6" hidden="1">
      <c r="B1157" s="107"/>
      <c r="C1157" s="107"/>
      <c r="D1157" s="41"/>
      <c r="E1157" s="41"/>
      <c r="F1157" s="41"/>
    </row>
    <row r="1158" spans="2:6" hidden="1">
      <c r="B1158" s="107"/>
      <c r="C1158" s="107"/>
      <c r="D1158" s="41"/>
      <c r="E1158" s="41"/>
      <c r="F1158" s="41"/>
    </row>
    <row r="1159" spans="2:6" hidden="1">
      <c r="B1159" s="107"/>
      <c r="C1159" s="107"/>
      <c r="D1159" s="41"/>
      <c r="E1159" s="41"/>
      <c r="F1159" s="41"/>
    </row>
    <row r="1160" spans="2:6" hidden="1">
      <c r="B1160" s="107"/>
      <c r="C1160" s="107"/>
      <c r="D1160" s="41"/>
      <c r="E1160" s="41"/>
      <c r="F1160" s="41"/>
    </row>
    <row r="1161" spans="2:6" hidden="1">
      <c r="B1161" s="107"/>
      <c r="C1161" s="107"/>
      <c r="D1161" s="41"/>
      <c r="E1161" s="41"/>
      <c r="F1161" s="41"/>
    </row>
    <row r="1162" spans="2:6" hidden="1">
      <c r="B1162" s="107"/>
      <c r="C1162" s="107"/>
      <c r="D1162" s="41"/>
      <c r="E1162" s="41"/>
      <c r="F1162" s="41"/>
    </row>
    <row r="1163" spans="2:6" hidden="1">
      <c r="B1163" s="107"/>
      <c r="C1163" s="107"/>
      <c r="D1163" s="41"/>
      <c r="E1163" s="41"/>
      <c r="F1163" s="41"/>
    </row>
    <row r="1164" spans="2:6" hidden="1">
      <c r="B1164" s="107"/>
      <c r="C1164" s="107"/>
      <c r="D1164" s="41"/>
      <c r="E1164" s="41"/>
      <c r="F1164" s="41"/>
    </row>
    <row r="1165" spans="2:6" hidden="1">
      <c r="B1165" s="107"/>
      <c r="C1165" s="107"/>
      <c r="D1165" s="41"/>
      <c r="E1165" s="41"/>
      <c r="F1165" s="41"/>
    </row>
    <row r="1166" spans="2:6" hidden="1">
      <c r="B1166" s="107"/>
      <c r="C1166" s="107"/>
      <c r="D1166" s="41"/>
      <c r="E1166" s="41"/>
      <c r="F1166" s="41"/>
    </row>
    <row r="1167" spans="2:6" hidden="1">
      <c r="B1167" s="107"/>
      <c r="C1167" s="107"/>
      <c r="D1167" s="41"/>
      <c r="E1167" s="41"/>
      <c r="F1167" s="41"/>
    </row>
    <row r="1168" spans="2:6" hidden="1">
      <c r="B1168" s="107"/>
      <c r="C1168" s="107"/>
      <c r="D1168" s="41"/>
      <c r="E1168" s="41"/>
      <c r="F1168" s="41"/>
    </row>
    <row r="1169" spans="2:6" hidden="1">
      <c r="B1169" s="107"/>
      <c r="C1169" s="107"/>
      <c r="D1169" s="41"/>
      <c r="E1169" s="41"/>
      <c r="F1169" s="41"/>
    </row>
    <row r="1170" spans="2:6" hidden="1">
      <c r="B1170" s="107"/>
      <c r="C1170" s="107"/>
      <c r="D1170" s="41"/>
      <c r="E1170" s="41"/>
      <c r="F1170" s="41"/>
    </row>
    <row r="1171" spans="2:6" hidden="1">
      <c r="B1171" s="107"/>
      <c r="C1171" s="107"/>
      <c r="D1171" s="41"/>
      <c r="E1171" s="41"/>
      <c r="F1171" s="41"/>
    </row>
    <row r="1172" spans="2:6" hidden="1">
      <c r="B1172" s="107"/>
      <c r="C1172" s="107"/>
      <c r="D1172" s="41"/>
      <c r="E1172" s="41"/>
      <c r="F1172" s="41"/>
    </row>
    <row r="1173" spans="2:6" hidden="1">
      <c r="B1173" s="107"/>
      <c r="C1173" s="107"/>
      <c r="D1173" s="41"/>
      <c r="E1173" s="41"/>
      <c r="F1173" s="41"/>
    </row>
    <row r="1174" spans="2:6" hidden="1">
      <c r="B1174" s="107"/>
      <c r="C1174" s="107"/>
      <c r="D1174" s="41"/>
      <c r="E1174" s="41"/>
      <c r="F1174" s="41"/>
    </row>
    <row r="1175" spans="2:6" hidden="1">
      <c r="B1175" s="107"/>
      <c r="C1175" s="107"/>
      <c r="D1175" s="41"/>
      <c r="E1175" s="41"/>
      <c r="F1175" s="41"/>
    </row>
    <row r="1176" spans="2:6" hidden="1">
      <c r="B1176" s="107"/>
      <c r="C1176" s="107"/>
      <c r="D1176" s="41"/>
      <c r="E1176" s="41"/>
      <c r="F1176" s="41"/>
    </row>
    <row r="1177" spans="2:6" hidden="1">
      <c r="B1177" s="107"/>
      <c r="C1177" s="107"/>
      <c r="D1177" s="41"/>
      <c r="E1177" s="41"/>
      <c r="F1177" s="41"/>
    </row>
    <row r="1178" spans="2:6" hidden="1">
      <c r="B1178" s="107"/>
      <c r="C1178" s="107"/>
      <c r="D1178" s="41"/>
      <c r="E1178" s="41"/>
      <c r="F1178" s="41"/>
    </row>
    <row r="1179" spans="2:6" hidden="1">
      <c r="B1179" s="107"/>
      <c r="C1179" s="107"/>
      <c r="D1179" s="41"/>
      <c r="E1179" s="41"/>
      <c r="F1179" s="41"/>
    </row>
    <row r="1180" spans="2:6" hidden="1">
      <c r="B1180" s="107"/>
      <c r="C1180" s="107"/>
      <c r="D1180" s="41"/>
      <c r="E1180" s="41"/>
      <c r="F1180" s="41"/>
    </row>
    <row r="1181" spans="2:6" hidden="1">
      <c r="B1181" s="107"/>
      <c r="C1181" s="107"/>
      <c r="D1181" s="41"/>
      <c r="E1181" s="41"/>
      <c r="F1181" s="41"/>
    </row>
    <row r="1182" spans="2:6" hidden="1">
      <c r="B1182" s="107"/>
      <c r="C1182" s="107"/>
      <c r="D1182" s="41"/>
      <c r="E1182" s="41"/>
      <c r="F1182" s="41"/>
    </row>
    <row r="1183" spans="2:6" hidden="1">
      <c r="B1183" s="107"/>
      <c r="C1183" s="107"/>
      <c r="D1183" s="41"/>
      <c r="E1183" s="41"/>
      <c r="F1183" s="41"/>
    </row>
    <row r="1184" spans="2:6" hidden="1">
      <c r="B1184" s="107"/>
      <c r="C1184" s="107"/>
      <c r="D1184" s="41"/>
      <c r="E1184" s="41"/>
      <c r="F1184" s="41"/>
    </row>
    <row r="1185" spans="2:6" hidden="1">
      <c r="B1185" s="107"/>
      <c r="C1185" s="107"/>
      <c r="D1185" s="41"/>
      <c r="E1185" s="41"/>
      <c r="F1185" s="41"/>
    </row>
    <row r="1186" spans="2:6" hidden="1">
      <c r="B1186" s="107"/>
      <c r="C1186" s="107"/>
      <c r="D1186" s="41"/>
      <c r="E1186" s="41"/>
      <c r="F1186" s="41"/>
    </row>
    <row r="1187" spans="2:6" hidden="1">
      <c r="B1187" s="107"/>
      <c r="C1187" s="107"/>
      <c r="D1187" s="41"/>
      <c r="E1187" s="41"/>
      <c r="F1187" s="41"/>
    </row>
    <row r="1188" spans="2:6" hidden="1">
      <c r="B1188" s="107"/>
      <c r="C1188" s="107"/>
      <c r="D1188" s="41"/>
      <c r="E1188" s="41"/>
      <c r="F1188" s="41"/>
    </row>
    <row r="1189" spans="2:6" hidden="1">
      <c r="B1189" s="107"/>
      <c r="C1189" s="107"/>
      <c r="D1189" s="41"/>
      <c r="E1189" s="41"/>
      <c r="F1189" s="41"/>
    </row>
    <row r="1190" spans="2:6" hidden="1">
      <c r="B1190" s="107"/>
      <c r="C1190" s="107"/>
      <c r="D1190" s="41"/>
      <c r="E1190" s="41"/>
      <c r="F1190" s="41"/>
    </row>
    <row r="1191" spans="2:6" hidden="1">
      <c r="B1191" s="107"/>
      <c r="C1191" s="107"/>
      <c r="D1191" s="41"/>
      <c r="E1191" s="41"/>
      <c r="F1191" s="41"/>
    </row>
    <row r="1192" spans="2:6" hidden="1">
      <c r="B1192" s="107"/>
      <c r="C1192" s="107"/>
      <c r="D1192" s="41"/>
      <c r="E1192" s="41"/>
      <c r="F1192" s="41"/>
    </row>
    <row r="1193" spans="2:6" hidden="1">
      <c r="B1193" s="107"/>
      <c r="C1193" s="107"/>
      <c r="D1193" s="41"/>
      <c r="E1193" s="41"/>
      <c r="F1193" s="41"/>
    </row>
    <row r="1194" spans="2:6" hidden="1">
      <c r="B1194" s="107"/>
      <c r="C1194" s="107"/>
      <c r="D1194" s="41"/>
      <c r="E1194" s="41"/>
      <c r="F1194" s="41"/>
    </row>
    <row r="1195" spans="2:6" hidden="1">
      <c r="B1195" s="107"/>
      <c r="C1195" s="107"/>
      <c r="D1195" s="41"/>
      <c r="E1195" s="41"/>
      <c r="F1195" s="41"/>
    </row>
    <row r="1196" spans="2:6" hidden="1">
      <c r="B1196" s="107"/>
      <c r="C1196" s="107"/>
      <c r="D1196" s="41"/>
      <c r="E1196" s="41"/>
      <c r="F1196" s="41"/>
    </row>
    <row r="1197" spans="2:6" hidden="1">
      <c r="B1197" s="107"/>
      <c r="C1197" s="107"/>
      <c r="D1197" s="41"/>
      <c r="E1197" s="41"/>
      <c r="F1197" s="41"/>
    </row>
    <row r="1198" spans="2:6" hidden="1">
      <c r="B1198" s="107"/>
      <c r="C1198" s="107"/>
      <c r="D1198" s="41"/>
      <c r="E1198" s="41"/>
      <c r="F1198" s="41"/>
    </row>
    <row r="1199" spans="2:6" hidden="1">
      <c r="B1199" s="107"/>
      <c r="C1199" s="107"/>
      <c r="D1199" s="41"/>
      <c r="E1199" s="41"/>
      <c r="F1199" s="41"/>
    </row>
    <row r="1200" spans="2:6" hidden="1">
      <c r="B1200" s="107"/>
      <c r="C1200" s="107"/>
      <c r="D1200" s="41"/>
      <c r="E1200" s="41"/>
      <c r="F1200" s="41"/>
    </row>
    <row r="1201" spans="2:6" hidden="1">
      <c r="B1201" s="107"/>
      <c r="C1201" s="107"/>
      <c r="D1201" s="41"/>
      <c r="E1201" s="41"/>
      <c r="F1201" s="41"/>
    </row>
    <row r="1202" spans="2:6" hidden="1">
      <c r="B1202" s="107"/>
      <c r="C1202" s="107"/>
      <c r="D1202" s="41"/>
      <c r="E1202" s="41"/>
      <c r="F1202" s="41"/>
    </row>
    <row r="1203" spans="2:6" hidden="1">
      <c r="B1203" s="107"/>
      <c r="C1203" s="107"/>
      <c r="D1203" s="41"/>
      <c r="E1203" s="41"/>
      <c r="F1203" s="41"/>
    </row>
    <row r="1204" spans="2:6" hidden="1">
      <c r="B1204" s="107"/>
      <c r="C1204" s="107"/>
      <c r="D1204" s="41"/>
      <c r="E1204" s="41"/>
      <c r="F1204" s="41"/>
    </row>
    <row r="1205" spans="2:6" hidden="1">
      <c r="B1205" s="107"/>
      <c r="C1205" s="107"/>
      <c r="D1205" s="41"/>
      <c r="E1205" s="41"/>
      <c r="F1205" s="41"/>
    </row>
    <row r="1206" spans="2:6" hidden="1">
      <c r="B1206" s="107"/>
      <c r="C1206" s="107"/>
      <c r="D1206" s="41"/>
      <c r="E1206" s="41"/>
      <c r="F1206" s="41"/>
    </row>
    <row r="1207" spans="2:6" hidden="1">
      <c r="B1207" s="107"/>
      <c r="C1207" s="107"/>
      <c r="D1207" s="41"/>
      <c r="E1207" s="41"/>
      <c r="F1207" s="41"/>
    </row>
    <row r="1208" spans="2:6" hidden="1">
      <c r="B1208" s="107"/>
      <c r="C1208" s="107"/>
      <c r="D1208" s="41"/>
      <c r="E1208" s="41"/>
      <c r="F1208" s="41"/>
    </row>
    <row r="1209" spans="2:6" hidden="1">
      <c r="B1209" s="107"/>
      <c r="C1209" s="107"/>
      <c r="D1209" s="41"/>
      <c r="E1209" s="41"/>
      <c r="F1209" s="41"/>
    </row>
    <row r="1210" spans="2:6" hidden="1">
      <c r="B1210" s="107"/>
      <c r="C1210" s="107"/>
      <c r="D1210" s="41"/>
      <c r="E1210" s="41"/>
      <c r="F1210" s="41"/>
    </row>
    <row r="1211" spans="2:6" hidden="1">
      <c r="B1211" s="107"/>
      <c r="C1211" s="107"/>
      <c r="D1211" s="41"/>
      <c r="E1211" s="41"/>
      <c r="F1211" s="41"/>
    </row>
    <row r="1212" spans="2:6" hidden="1">
      <c r="B1212" s="107"/>
      <c r="C1212" s="107"/>
      <c r="D1212" s="41"/>
      <c r="E1212" s="41"/>
      <c r="F1212" s="41"/>
    </row>
    <row r="1213" spans="2:6" hidden="1">
      <c r="B1213" s="107"/>
      <c r="C1213" s="107"/>
      <c r="D1213" s="41"/>
      <c r="E1213" s="41"/>
      <c r="F1213" s="41"/>
    </row>
    <row r="1214" spans="2:6" hidden="1">
      <c r="B1214" s="107"/>
      <c r="C1214" s="107"/>
      <c r="D1214" s="41"/>
      <c r="E1214" s="41"/>
      <c r="F1214" s="41"/>
    </row>
    <row r="1215" spans="2:6" hidden="1">
      <c r="B1215" s="107"/>
      <c r="C1215" s="107"/>
      <c r="D1215" s="41"/>
      <c r="E1215" s="41"/>
      <c r="F1215" s="41"/>
    </row>
    <row r="1216" spans="2:6" hidden="1">
      <c r="B1216" s="107"/>
      <c r="C1216" s="107"/>
      <c r="D1216" s="41"/>
      <c r="E1216" s="41"/>
      <c r="F1216" s="41"/>
    </row>
    <row r="1217" spans="2:6" hidden="1">
      <c r="B1217" s="107"/>
      <c r="C1217" s="107"/>
      <c r="D1217" s="41"/>
      <c r="E1217" s="41"/>
      <c r="F1217" s="41"/>
    </row>
    <row r="1218" spans="2:6" hidden="1">
      <c r="B1218" s="107"/>
      <c r="C1218" s="107"/>
      <c r="D1218" s="41"/>
      <c r="E1218" s="41"/>
      <c r="F1218" s="41"/>
    </row>
    <row r="1219" spans="2:6" hidden="1">
      <c r="B1219" s="107"/>
      <c r="C1219" s="107"/>
      <c r="D1219" s="41"/>
      <c r="E1219" s="41"/>
      <c r="F1219" s="41"/>
    </row>
    <row r="1220" spans="2:6" hidden="1">
      <c r="B1220" s="107"/>
      <c r="C1220" s="107"/>
      <c r="D1220" s="41"/>
      <c r="E1220" s="41"/>
      <c r="F1220" s="41"/>
    </row>
    <row r="1221" spans="2:6" hidden="1">
      <c r="B1221" s="107"/>
      <c r="C1221" s="107"/>
      <c r="D1221" s="41"/>
      <c r="E1221" s="41"/>
      <c r="F1221" s="41"/>
    </row>
    <row r="1222" spans="2:6" hidden="1">
      <c r="B1222" s="107"/>
      <c r="C1222" s="107"/>
      <c r="D1222" s="41"/>
      <c r="E1222" s="41"/>
      <c r="F1222" s="41"/>
    </row>
    <row r="1223" spans="2:6" hidden="1">
      <c r="B1223" s="107"/>
      <c r="C1223" s="107"/>
      <c r="D1223" s="41"/>
      <c r="E1223" s="41"/>
      <c r="F1223" s="41"/>
    </row>
    <row r="1224" spans="2:6" hidden="1">
      <c r="B1224" s="107"/>
      <c r="C1224" s="107"/>
      <c r="D1224" s="41"/>
      <c r="E1224" s="41"/>
      <c r="F1224" s="41"/>
    </row>
    <row r="1225" spans="2:6" hidden="1">
      <c r="B1225" s="107"/>
      <c r="C1225" s="107"/>
      <c r="D1225" s="41"/>
      <c r="E1225" s="41"/>
      <c r="F1225" s="41"/>
    </row>
    <row r="1226" spans="2:6" hidden="1">
      <c r="B1226" s="107"/>
      <c r="C1226" s="107"/>
      <c r="D1226" s="41"/>
      <c r="E1226" s="41"/>
      <c r="F1226" s="41"/>
    </row>
    <row r="1227" spans="2:6" hidden="1">
      <c r="B1227" s="107"/>
      <c r="C1227" s="107"/>
      <c r="D1227" s="41"/>
      <c r="E1227" s="41"/>
      <c r="F1227" s="41"/>
    </row>
    <row r="1228" spans="2:6" hidden="1">
      <c r="B1228" s="107"/>
      <c r="C1228" s="107"/>
      <c r="D1228" s="41"/>
      <c r="E1228" s="41"/>
      <c r="F1228" s="41"/>
    </row>
    <row r="1229" spans="2:6" hidden="1">
      <c r="B1229" s="107"/>
      <c r="C1229" s="107"/>
      <c r="D1229" s="41"/>
      <c r="E1229" s="41"/>
      <c r="F1229" s="41"/>
    </row>
    <row r="1230" spans="2:6" hidden="1">
      <c r="B1230" s="107"/>
      <c r="C1230" s="107"/>
      <c r="D1230" s="41"/>
      <c r="E1230" s="41"/>
      <c r="F1230" s="41"/>
    </row>
    <row r="1231" spans="2:6" hidden="1">
      <c r="B1231" s="107"/>
      <c r="C1231" s="107"/>
      <c r="D1231" s="41"/>
      <c r="E1231" s="41"/>
      <c r="F1231" s="41"/>
    </row>
    <row r="1232" spans="2:6" hidden="1">
      <c r="B1232" s="107"/>
      <c r="C1232" s="107"/>
      <c r="D1232" s="41"/>
      <c r="E1232" s="41"/>
      <c r="F1232" s="41"/>
    </row>
    <row r="1233" spans="2:6" hidden="1">
      <c r="B1233" s="107"/>
      <c r="C1233" s="107"/>
      <c r="D1233" s="41"/>
      <c r="E1233" s="41"/>
      <c r="F1233" s="41"/>
    </row>
    <row r="1234" spans="2:6" hidden="1">
      <c r="B1234" s="107"/>
      <c r="C1234" s="107"/>
      <c r="D1234" s="41"/>
      <c r="E1234" s="41"/>
      <c r="F1234" s="41"/>
    </row>
    <row r="1235" spans="2:6" hidden="1">
      <c r="B1235" s="107"/>
      <c r="C1235" s="107"/>
      <c r="D1235" s="41"/>
      <c r="E1235" s="41"/>
      <c r="F1235" s="41"/>
    </row>
    <row r="1236" spans="2:6" hidden="1">
      <c r="B1236" s="107"/>
      <c r="C1236" s="107"/>
      <c r="D1236" s="41"/>
      <c r="E1236" s="41"/>
      <c r="F1236" s="41"/>
    </row>
    <row r="1237" spans="2:6" hidden="1">
      <c r="B1237" s="107"/>
      <c r="C1237" s="107"/>
      <c r="D1237" s="41"/>
      <c r="E1237" s="41"/>
      <c r="F1237" s="41"/>
    </row>
    <row r="1238" spans="2:6" hidden="1">
      <c r="B1238" s="107"/>
      <c r="C1238" s="107"/>
      <c r="D1238" s="41"/>
      <c r="E1238" s="41"/>
      <c r="F1238" s="41"/>
    </row>
    <row r="1239" spans="2:6" hidden="1">
      <c r="B1239" s="107"/>
      <c r="C1239" s="107"/>
      <c r="D1239" s="41"/>
      <c r="E1239" s="41"/>
      <c r="F1239" s="41"/>
    </row>
    <row r="1240" spans="2:6" hidden="1">
      <c r="B1240" s="107"/>
      <c r="C1240" s="107"/>
      <c r="D1240" s="41"/>
      <c r="E1240" s="41"/>
      <c r="F1240" s="41"/>
    </row>
    <row r="1241" spans="2:6" hidden="1">
      <c r="B1241" s="107"/>
      <c r="C1241" s="107"/>
      <c r="D1241" s="41"/>
      <c r="E1241" s="41"/>
      <c r="F1241" s="41"/>
    </row>
    <row r="1242" spans="2:6" hidden="1">
      <c r="B1242" s="107"/>
      <c r="C1242" s="107"/>
      <c r="D1242" s="41"/>
      <c r="E1242" s="41"/>
      <c r="F1242" s="41"/>
    </row>
    <row r="1243" spans="2:6" hidden="1">
      <c r="B1243" s="107"/>
      <c r="C1243" s="107"/>
      <c r="D1243" s="41"/>
      <c r="E1243" s="41"/>
      <c r="F1243" s="41"/>
    </row>
    <row r="1244" spans="2:6" hidden="1">
      <c r="B1244" s="107"/>
      <c r="C1244" s="107"/>
      <c r="D1244" s="41"/>
      <c r="E1244" s="41"/>
      <c r="F1244" s="41"/>
    </row>
    <row r="1245" spans="2:6" hidden="1">
      <c r="B1245" s="107"/>
      <c r="C1245" s="107"/>
      <c r="D1245" s="41"/>
      <c r="E1245" s="41"/>
      <c r="F1245" s="41"/>
    </row>
    <row r="1246" spans="2:6" hidden="1">
      <c r="B1246" s="107"/>
      <c r="C1246" s="107"/>
      <c r="D1246" s="41"/>
      <c r="E1246" s="41"/>
      <c r="F1246" s="41"/>
    </row>
    <row r="1247" spans="2:6" hidden="1">
      <c r="B1247" s="107"/>
      <c r="C1247" s="107"/>
      <c r="D1247" s="41"/>
      <c r="E1247" s="41"/>
      <c r="F1247" s="41"/>
    </row>
    <row r="1248" spans="2:6" hidden="1">
      <c r="B1248" s="107"/>
      <c r="C1248" s="107"/>
      <c r="D1248" s="41"/>
      <c r="E1248" s="41"/>
      <c r="F1248" s="41"/>
    </row>
    <row r="1249" spans="2:6" hidden="1">
      <c r="B1249" s="107"/>
      <c r="C1249" s="107"/>
      <c r="D1249" s="41"/>
      <c r="E1249" s="41"/>
      <c r="F1249" s="41"/>
    </row>
    <row r="1250" spans="2:6" hidden="1">
      <c r="B1250" s="107"/>
      <c r="C1250" s="107"/>
      <c r="D1250" s="41"/>
      <c r="E1250" s="41"/>
      <c r="F1250" s="41"/>
    </row>
    <row r="1251" spans="2:6" hidden="1">
      <c r="B1251" s="107"/>
      <c r="C1251" s="107"/>
      <c r="D1251" s="41"/>
      <c r="E1251" s="41"/>
      <c r="F1251" s="41"/>
    </row>
    <row r="1252" spans="2:6" hidden="1">
      <c r="B1252" s="107"/>
      <c r="C1252" s="107"/>
      <c r="D1252" s="41"/>
      <c r="E1252" s="41"/>
      <c r="F1252" s="41"/>
    </row>
    <row r="1253" spans="2:6" hidden="1">
      <c r="B1253" s="107"/>
      <c r="C1253" s="107"/>
      <c r="D1253" s="41"/>
      <c r="E1253" s="41"/>
      <c r="F1253" s="41"/>
    </row>
    <row r="1254" spans="2:6" hidden="1">
      <c r="B1254" s="107"/>
      <c r="C1254" s="107"/>
      <c r="D1254" s="41"/>
      <c r="E1254" s="41"/>
      <c r="F1254" s="41"/>
    </row>
    <row r="1255" spans="2:6" hidden="1">
      <c r="B1255" s="107"/>
      <c r="C1255" s="107"/>
      <c r="D1255" s="41"/>
      <c r="E1255" s="41"/>
      <c r="F1255" s="41"/>
    </row>
    <row r="1256" spans="2:6" hidden="1">
      <c r="B1256" s="107"/>
      <c r="C1256" s="107"/>
      <c r="D1256" s="41"/>
      <c r="E1256" s="41"/>
      <c r="F1256" s="41"/>
    </row>
    <row r="1257" spans="2:6" hidden="1">
      <c r="B1257" s="107"/>
      <c r="C1257" s="107"/>
      <c r="D1257" s="41"/>
      <c r="E1257" s="41"/>
      <c r="F1257" s="41"/>
    </row>
    <row r="1258" spans="2:6" hidden="1">
      <c r="B1258" s="107"/>
      <c r="C1258" s="107"/>
      <c r="D1258" s="41"/>
      <c r="E1258" s="41"/>
      <c r="F1258" s="41"/>
    </row>
    <row r="1259" spans="2:6" hidden="1">
      <c r="B1259" s="107"/>
      <c r="C1259" s="107"/>
      <c r="D1259" s="41"/>
      <c r="E1259" s="41"/>
      <c r="F1259" s="41"/>
    </row>
    <row r="1260" spans="2:6" hidden="1">
      <c r="B1260" s="107"/>
      <c r="C1260" s="107"/>
      <c r="D1260" s="41"/>
      <c r="E1260" s="41"/>
      <c r="F1260" s="41"/>
    </row>
    <row r="1261" spans="2:6" hidden="1">
      <c r="B1261" s="107"/>
      <c r="C1261" s="107"/>
      <c r="D1261" s="41"/>
      <c r="E1261" s="41"/>
      <c r="F1261" s="41"/>
    </row>
    <row r="1262" spans="2:6" hidden="1">
      <c r="B1262" s="107"/>
      <c r="C1262" s="107"/>
      <c r="D1262" s="41"/>
      <c r="E1262" s="41"/>
      <c r="F1262" s="41"/>
    </row>
    <row r="1263" spans="2:6" hidden="1">
      <c r="B1263" s="107"/>
      <c r="C1263" s="107"/>
      <c r="D1263" s="41"/>
      <c r="E1263" s="41"/>
      <c r="F1263" s="41"/>
    </row>
    <row r="1264" spans="2:6" hidden="1">
      <c r="B1264" s="107"/>
      <c r="C1264" s="107"/>
      <c r="D1264" s="41"/>
      <c r="E1264" s="41"/>
      <c r="F1264" s="41"/>
    </row>
    <row r="1265" spans="2:6" hidden="1">
      <c r="B1265" s="107"/>
      <c r="C1265" s="107"/>
      <c r="D1265" s="41"/>
      <c r="E1265" s="41"/>
      <c r="F1265" s="41"/>
    </row>
    <row r="1266" spans="2:6" hidden="1">
      <c r="B1266" s="107"/>
      <c r="C1266" s="107"/>
      <c r="D1266" s="41"/>
      <c r="E1266" s="41"/>
      <c r="F1266" s="41"/>
    </row>
    <row r="1267" spans="2:6" hidden="1">
      <c r="B1267" s="107"/>
      <c r="C1267" s="107"/>
      <c r="D1267" s="41"/>
      <c r="E1267" s="41"/>
      <c r="F1267" s="41"/>
    </row>
    <row r="1268" spans="2:6" hidden="1">
      <c r="B1268" s="107"/>
      <c r="C1268" s="107"/>
      <c r="D1268" s="41"/>
      <c r="E1268" s="41"/>
      <c r="F1268" s="41"/>
    </row>
    <row r="1269" spans="2:6" hidden="1">
      <c r="B1269" s="107"/>
      <c r="C1269" s="107"/>
      <c r="D1269" s="41"/>
      <c r="E1269" s="41"/>
      <c r="F1269" s="41"/>
    </row>
    <row r="1270" spans="2:6" hidden="1">
      <c r="B1270" s="107"/>
      <c r="C1270" s="107"/>
      <c r="D1270" s="41"/>
      <c r="E1270" s="41"/>
      <c r="F1270" s="41"/>
    </row>
    <row r="1271" spans="2:6" hidden="1">
      <c r="B1271" s="107"/>
      <c r="C1271" s="107"/>
      <c r="D1271" s="41"/>
      <c r="E1271" s="41"/>
      <c r="F1271" s="41"/>
    </row>
    <row r="1272" spans="2:6" hidden="1">
      <c r="B1272" s="107"/>
      <c r="C1272" s="107"/>
      <c r="D1272" s="41"/>
      <c r="E1272" s="41"/>
      <c r="F1272" s="41"/>
    </row>
    <row r="1273" spans="2:6" hidden="1">
      <c r="B1273" s="107"/>
      <c r="C1273" s="107"/>
      <c r="D1273" s="41"/>
      <c r="E1273" s="41"/>
      <c r="F1273" s="41"/>
    </row>
    <row r="1274" spans="2:6" hidden="1">
      <c r="B1274" s="107"/>
      <c r="C1274" s="107"/>
      <c r="D1274" s="41"/>
      <c r="E1274" s="41"/>
      <c r="F1274" s="41"/>
    </row>
    <row r="1275" spans="2:6" hidden="1">
      <c r="B1275" s="107"/>
      <c r="C1275" s="107"/>
      <c r="D1275" s="41"/>
      <c r="E1275" s="41"/>
      <c r="F1275" s="41"/>
    </row>
    <row r="1276" spans="2:6" hidden="1">
      <c r="B1276" s="107"/>
      <c r="C1276" s="107"/>
      <c r="D1276" s="41"/>
      <c r="E1276" s="41"/>
      <c r="F1276" s="41"/>
    </row>
    <row r="1277" spans="2:6" hidden="1">
      <c r="B1277" s="107"/>
      <c r="C1277" s="107"/>
      <c r="D1277" s="41"/>
      <c r="E1277" s="41"/>
      <c r="F1277" s="41"/>
    </row>
    <row r="1278" spans="2:6" hidden="1">
      <c r="B1278" s="107"/>
      <c r="C1278" s="107"/>
      <c r="D1278" s="41"/>
      <c r="E1278" s="41"/>
      <c r="F1278" s="41"/>
    </row>
    <row r="1279" spans="2:6" hidden="1">
      <c r="B1279" s="107"/>
      <c r="C1279" s="107"/>
      <c r="D1279" s="41"/>
      <c r="E1279" s="41"/>
      <c r="F1279" s="41"/>
    </row>
    <row r="1280" spans="2:6" hidden="1">
      <c r="B1280" s="107"/>
      <c r="C1280" s="107"/>
      <c r="D1280" s="41"/>
      <c r="E1280" s="41"/>
      <c r="F1280" s="41"/>
    </row>
    <row r="1281" spans="2:6" hidden="1">
      <c r="B1281" s="107"/>
      <c r="C1281" s="107"/>
      <c r="D1281" s="41"/>
      <c r="E1281" s="41"/>
      <c r="F1281" s="41"/>
    </row>
    <row r="1282" spans="2:6" hidden="1">
      <c r="B1282" s="107"/>
      <c r="C1282" s="107"/>
      <c r="D1282" s="41"/>
      <c r="E1282" s="41"/>
      <c r="F1282" s="41"/>
    </row>
    <row r="1283" spans="2:6" hidden="1">
      <c r="B1283" s="107"/>
      <c r="C1283" s="107"/>
      <c r="D1283" s="41"/>
      <c r="E1283" s="41"/>
      <c r="F1283" s="41"/>
    </row>
    <row r="1284" spans="2:6" hidden="1">
      <c r="B1284" s="107"/>
      <c r="C1284" s="107"/>
      <c r="D1284" s="41"/>
      <c r="E1284" s="41"/>
      <c r="F1284" s="41"/>
    </row>
    <row r="1285" spans="2:6" hidden="1">
      <c r="B1285" s="107"/>
      <c r="C1285" s="107"/>
      <c r="D1285" s="41"/>
      <c r="E1285" s="41"/>
      <c r="F1285" s="41"/>
    </row>
    <row r="1286" spans="2:6" hidden="1">
      <c r="B1286" s="107"/>
      <c r="C1286" s="107"/>
      <c r="D1286" s="41"/>
      <c r="E1286" s="41"/>
      <c r="F1286" s="41"/>
    </row>
    <row r="1287" spans="2:6" hidden="1">
      <c r="B1287" s="107"/>
      <c r="C1287" s="107"/>
      <c r="D1287" s="41"/>
      <c r="E1287" s="41"/>
      <c r="F1287" s="41"/>
    </row>
    <row r="1288" spans="2:6" hidden="1">
      <c r="B1288" s="107"/>
      <c r="C1288" s="107"/>
      <c r="D1288" s="41"/>
      <c r="E1288" s="41"/>
      <c r="F1288" s="41"/>
    </row>
    <row r="1289" spans="2:6" hidden="1">
      <c r="B1289" s="107"/>
      <c r="C1289" s="107"/>
      <c r="D1289" s="41"/>
      <c r="E1289" s="41"/>
      <c r="F1289" s="41"/>
    </row>
    <row r="1290" spans="2:6" hidden="1">
      <c r="B1290" s="107"/>
      <c r="C1290" s="107"/>
      <c r="D1290" s="41"/>
      <c r="E1290" s="41"/>
      <c r="F1290" s="41"/>
    </row>
    <row r="1291" spans="2:6" hidden="1">
      <c r="B1291" s="107"/>
      <c r="C1291" s="107"/>
      <c r="D1291" s="41"/>
      <c r="E1291" s="41"/>
      <c r="F1291" s="41"/>
    </row>
    <row r="1292" spans="2:6" hidden="1">
      <c r="B1292" s="107"/>
      <c r="C1292" s="107"/>
      <c r="D1292" s="41"/>
      <c r="E1292" s="41"/>
      <c r="F1292" s="41"/>
    </row>
    <row r="1293" spans="2:6" hidden="1">
      <c r="B1293" s="107"/>
      <c r="C1293" s="107"/>
      <c r="D1293" s="41"/>
      <c r="E1293" s="41"/>
      <c r="F1293" s="41"/>
    </row>
    <row r="1294" spans="2:6" hidden="1">
      <c r="B1294" s="107"/>
      <c r="C1294" s="107"/>
      <c r="D1294" s="41"/>
      <c r="E1294" s="41"/>
      <c r="F1294" s="41"/>
    </row>
    <row r="1295" spans="2:6" hidden="1">
      <c r="B1295" s="107"/>
      <c r="C1295" s="107"/>
      <c r="D1295" s="41"/>
      <c r="E1295" s="41"/>
      <c r="F1295" s="41"/>
    </row>
    <row r="1296" spans="2:6" hidden="1">
      <c r="B1296" s="107"/>
      <c r="C1296" s="107"/>
      <c r="D1296" s="41"/>
      <c r="E1296" s="41"/>
      <c r="F1296" s="41"/>
    </row>
    <row r="1297" spans="2:6" hidden="1">
      <c r="B1297" s="107"/>
      <c r="C1297" s="107"/>
      <c r="D1297" s="41"/>
      <c r="E1297" s="41"/>
      <c r="F1297" s="41"/>
    </row>
    <row r="1298" spans="2:6" hidden="1">
      <c r="B1298" s="107"/>
      <c r="C1298" s="107"/>
      <c r="D1298" s="41"/>
      <c r="E1298" s="41"/>
      <c r="F1298" s="41"/>
    </row>
    <row r="1299" spans="2:6" hidden="1">
      <c r="B1299" s="107"/>
      <c r="C1299" s="107"/>
      <c r="D1299" s="41"/>
      <c r="E1299" s="41"/>
      <c r="F1299" s="41"/>
    </row>
    <row r="1300" spans="2:6" hidden="1">
      <c r="B1300" s="107"/>
      <c r="C1300" s="107"/>
      <c r="D1300" s="41"/>
      <c r="E1300" s="41"/>
      <c r="F1300" s="41"/>
    </row>
    <row r="1301" spans="2:6" hidden="1">
      <c r="B1301" s="107"/>
      <c r="C1301" s="107"/>
      <c r="D1301" s="41"/>
      <c r="E1301" s="41"/>
      <c r="F1301" s="41"/>
    </row>
    <row r="1302" spans="2:6" hidden="1">
      <c r="B1302" s="107"/>
      <c r="C1302" s="107"/>
      <c r="D1302" s="41"/>
      <c r="E1302" s="41"/>
      <c r="F1302" s="41"/>
    </row>
    <row r="1303" spans="2:6" hidden="1">
      <c r="B1303" s="107"/>
      <c r="C1303" s="107"/>
      <c r="D1303" s="41"/>
      <c r="E1303" s="41"/>
      <c r="F1303" s="41"/>
    </row>
    <row r="1304" spans="2:6" hidden="1">
      <c r="B1304" s="107"/>
      <c r="C1304" s="107"/>
      <c r="D1304" s="41"/>
      <c r="E1304" s="41"/>
      <c r="F1304" s="41"/>
    </row>
    <row r="1305" spans="2:6" hidden="1">
      <c r="B1305" s="107"/>
      <c r="C1305" s="107"/>
      <c r="D1305" s="41"/>
      <c r="E1305" s="41"/>
      <c r="F1305" s="41"/>
    </row>
    <row r="1306" spans="2:6" hidden="1">
      <c r="B1306" s="107"/>
      <c r="C1306" s="107"/>
      <c r="D1306" s="41"/>
      <c r="E1306" s="41"/>
      <c r="F1306" s="41"/>
    </row>
    <row r="1307" spans="2:6" hidden="1">
      <c r="B1307" s="107"/>
      <c r="C1307" s="107"/>
      <c r="D1307" s="41"/>
      <c r="E1307" s="41"/>
      <c r="F1307" s="41"/>
    </row>
    <row r="1308" spans="2:6" hidden="1">
      <c r="B1308" s="107"/>
      <c r="C1308" s="107"/>
      <c r="D1308" s="41"/>
      <c r="E1308" s="41"/>
      <c r="F1308" s="41"/>
    </row>
    <row r="1309" spans="2:6" hidden="1">
      <c r="B1309" s="107"/>
      <c r="C1309" s="107"/>
      <c r="D1309" s="41"/>
      <c r="E1309" s="41"/>
      <c r="F1309" s="41"/>
    </row>
    <row r="1310" spans="2:6" hidden="1">
      <c r="B1310" s="107"/>
      <c r="C1310" s="107"/>
      <c r="D1310" s="41"/>
      <c r="E1310" s="41"/>
      <c r="F1310" s="41"/>
    </row>
    <row r="1311" spans="2:6" hidden="1">
      <c r="B1311" s="107"/>
      <c r="C1311" s="107"/>
      <c r="D1311" s="41"/>
      <c r="E1311" s="41"/>
      <c r="F1311" s="41"/>
    </row>
    <row r="1312" spans="2:6" hidden="1">
      <c r="B1312" s="107"/>
      <c r="C1312" s="107"/>
      <c r="D1312" s="41"/>
      <c r="E1312" s="41"/>
      <c r="F1312" s="41"/>
    </row>
    <row r="1313" spans="2:6" hidden="1">
      <c r="B1313" s="107"/>
      <c r="C1313" s="107"/>
      <c r="D1313" s="41"/>
      <c r="E1313" s="41"/>
      <c r="F1313" s="41"/>
    </row>
    <row r="1314" spans="2:6" hidden="1">
      <c r="B1314" s="107"/>
      <c r="C1314" s="107"/>
      <c r="D1314" s="41"/>
      <c r="E1314" s="41"/>
      <c r="F1314" s="41"/>
    </row>
    <row r="1315" spans="2:6" hidden="1">
      <c r="B1315" s="107"/>
      <c r="C1315" s="107"/>
      <c r="D1315" s="41"/>
      <c r="E1315" s="41"/>
      <c r="F1315" s="41"/>
    </row>
    <row r="1316" spans="2:6" hidden="1">
      <c r="B1316" s="107"/>
      <c r="C1316" s="107"/>
      <c r="D1316" s="41"/>
      <c r="E1316" s="41"/>
      <c r="F1316" s="41"/>
    </row>
    <row r="1317" spans="2:6" hidden="1">
      <c r="B1317" s="107"/>
      <c r="C1317" s="107"/>
      <c r="D1317" s="41"/>
      <c r="E1317" s="41"/>
      <c r="F1317" s="41"/>
    </row>
    <row r="1318" spans="2:6" hidden="1">
      <c r="B1318" s="107"/>
      <c r="C1318" s="107"/>
      <c r="D1318" s="41"/>
      <c r="E1318" s="41"/>
      <c r="F1318" s="41"/>
    </row>
    <row r="1319" spans="2:6" hidden="1">
      <c r="B1319" s="107"/>
      <c r="C1319" s="107"/>
      <c r="D1319" s="41"/>
      <c r="E1319" s="41"/>
      <c r="F1319" s="41"/>
    </row>
    <row r="1320" spans="2:6" hidden="1">
      <c r="B1320" s="107"/>
      <c r="C1320" s="107"/>
      <c r="D1320" s="41"/>
      <c r="E1320" s="41"/>
      <c r="F1320" s="41"/>
    </row>
    <row r="1321" spans="2:6" hidden="1">
      <c r="B1321" s="107"/>
      <c r="C1321" s="107"/>
      <c r="D1321" s="41"/>
      <c r="E1321" s="41"/>
      <c r="F1321" s="41"/>
    </row>
    <row r="1322" spans="2:6" hidden="1">
      <c r="B1322" s="107"/>
      <c r="C1322" s="107"/>
      <c r="D1322" s="41"/>
      <c r="E1322" s="41"/>
      <c r="F1322" s="41"/>
    </row>
    <row r="1323" spans="2:6" hidden="1">
      <c r="B1323" s="107"/>
      <c r="C1323" s="107"/>
      <c r="D1323" s="41"/>
      <c r="E1323" s="41"/>
      <c r="F1323" s="41"/>
    </row>
    <row r="1324" spans="2:6" hidden="1">
      <c r="B1324" s="107"/>
      <c r="C1324" s="107"/>
      <c r="D1324" s="41"/>
      <c r="E1324" s="41"/>
      <c r="F1324" s="41"/>
    </row>
    <row r="1325" spans="2:6" hidden="1">
      <c r="B1325" s="107"/>
      <c r="C1325" s="107"/>
      <c r="D1325" s="41"/>
      <c r="E1325" s="41"/>
      <c r="F1325" s="41"/>
    </row>
    <row r="1326" spans="2:6" hidden="1">
      <c r="B1326" s="107"/>
      <c r="C1326" s="107"/>
      <c r="D1326" s="41"/>
      <c r="E1326" s="41"/>
      <c r="F1326" s="41"/>
    </row>
    <row r="1327" spans="2:6" hidden="1">
      <c r="B1327" s="107"/>
      <c r="C1327" s="107"/>
      <c r="D1327" s="41"/>
      <c r="E1327" s="41"/>
      <c r="F1327" s="41"/>
    </row>
    <row r="1328" spans="2:6" hidden="1">
      <c r="B1328" s="107"/>
      <c r="C1328" s="107"/>
      <c r="D1328" s="41"/>
      <c r="E1328" s="41"/>
      <c r="F1328" s="41"/>
    </row>
    <row r="1329" spans="2:6" hidden="1">
      <c r="B1329" s="107"/>
      <c r="C1329" s="107"/>
      <c r="D1329" s="41"/>
      <c r="E1329" s="41"/>
      <c r="F1329" s="41"/>
    </row>
    <row r="1330" spans="2:6" hidden="1">
      <c r="B1330" s="107"/>
      <c r="C1330" s="107"/>
      <c r="D1330" s="41"/>
      <c r="E1330" s="41"/>
      <c r="F1330" s="41"/>
    </row>
    <row r="1331" spans="2:6" hidden="1">
      <c r="B1331" s="107"/>
      <c r="C1331" s="107"/>
      <c r="D1331" s="41"/>
      <c r="E1331" s="41"/>
      <c r="F1331" s="41"/>
    </row>
    <row r="1332" spans="2:6" hidden="1">
      <c r="B1332" s="107"/>
      <c r="C1332" s="107"/>
      <c r="D1332" s="41"/>
      <c r="E1332" s="41"/>
      <c r="F1332" s="41"/>
    </row>
    <row r="1333" spans="2:6" hidden="1">
      <c r="B1333" s="107"/>
      <c r="C1333" s="107"/>
      <c r="D1333" s="41"/>
      <c r="E1333" s="41"/>
      <c r="F1333" s="41"/>
    </row>
    <row r="1334" spans="2:6" hidden="1">
      <c r="B1334" s="107"/>
      <c r="C1334" s="107"/>
      <c r="D1334" s="41"/>
      <c r="E1334" s="41"/>
      <c r="F1334" s="41"/>
    </row>
    <row r="1335" spans="2:6" hidden="1">
      <c r="B1335" s="107"/>
      <c r="C1335" s="107"/>
      <c r="D1335" s="41"/>
      <c r="E1335" s="41"/>
      <c r="F1335" s="41"/>
    </row>
    <row r="1336" spans="2:6" hidden="1">
      <c r="B1336" s="107"/>
      <c r="C1336" s="107"/>
      <c r="D1336" s="41"/>
      <c r="E1336" s="41"/>
      <c r="F1336" s="41"/>
    </row>
    <row r="1337" spans="2:6" hidden="1">
      <c r="B1337" s="107"/>
      <c r="C1337" s="107"/>
      <c r="D1337" s="41"/>
      <c r="E1337" s="41"/>
      <c r="F1337" s="41"/>
    </row>
    <row r="1338" spans="2:6" hidden="1">
      <c r="B1338" s="107"/>
      <c r="C1338" s="107"/>
      <c r="D1338" s="41"/>
      <c r="E1338" s="41"/>
      <c r="F1338" s="41"/>
    </row>
    <row r="1339" spans="2:6" hidden="1">
      <c r="B1339" s="107"/>
      <c r="C1339" s="107"/>
      <c r="D1339" s="41"/>
      <c r="E1339" s="41"/>
      <c r="F1339" s="41"/>
    </row>
    <row r="1340" spans="2:6" hidden="1">
      <c r="B1340" s="107"/>
      <c r="C1340" s="107"/>
      <c r="D1340" s="41"/>
      <c r="E1340" s="41"/>
      <c r="F1340" s="41"/>
    </row>
    <row r="1341" spans="2:6" hidden="1">
      <c r="B1341" s="107"/>
      <c r="C1341" s="107"/>
      <c r="D1341" s="41"/>
      <c r="E1341" s="41"/>
      <c r="F1341" s="41"/>
    </row>
    <row r="1342" spans="2:6" hidden="1">
      <c r="B1342" s="107"/>
      <c r="C1342" s="107"/>
      <c r="D1342" s="41"/>
      <c r="E1342" s="41"/>
      <c r="F1342" s="41"/>
    </row>
    <row r="1343" spans="2:6" hidden="1">
      <c r="B1343" s="107"/>
      <c r="C1343" s="107"/>
      <c r="D1343" s="41"/>
      <c r="E1343" s="41"/>
      <c r="F1343" s="41"/>
    </row>
    <row r="1344" spans="2:6" hidden="1">
      <c r="B1344" s="107"/>
      <c r="C1344" s="107"/>
      <c r="D1344" s="41"/>
      <c r="E1344" s="41"/>
      <c r="F1344" s="41"/>
    </row>
    <row r="1345" spans="2:6" hidden="1">
      <c r="B1345" s="107"/>
      <c r="C1345" s="107"/>
      <c r="D1345" s="41"/>
      <c r="E1345" s="41"/>
      <c r="F1345" s="41"/>
    </row>
    <row r="1346" spans="2:6" hidden="1">
      <c r="B1346" s="107"/>
      <c r="C1346" s="107"/>
      <c r="D1346" s="41"/>
      <c r="E1346" s="41"/>
      <c r="F1346" s="41"/>
    </row>
    <row r="1347" spans="2:6" hidden="1">
      <c r="B1347" s="107"/>
      <c r="C1347" s="107"/>
      <c r="D1347" s="41"/>
      <c r="E1347" s="41"/>
      <c r="F1347" s="41"/>
    </row>
    <row r="1348" spans="2:6" hidden="1">
      <c r="B1348" s="107"/>
      <c r="C1348" s="107"/>
      <c r="D1348" s="41"/>
      <c r="E1348" s="41"/>
      <c r="F1348" s="41"/>
    </row>
    <row r="1349" spans="2:6" hidden="1">
      <c r="B1349" s="107"/>
      <c r="C1349" s="107"/>
      <c r="D1349" s="41"/>
      <c r="E1349" s="41"/>
      <c r="F1349" s="41"/>
    </row>
    <row r="1350" spans="2:6" hidden="1">
      <c r="B1350" s="107"/>
      <c r="C1350" s="107"/>
      <c r="D1350" s="41"/>
      <c r="E1350" s="41"/>
      <c r="F1350" s="41"/>
    </row>
    <row r="1351" spans="2:6" hidden="1">
      <c r="B1351" s="107"/>
      <c r="C1351" s="107"/>
      <c r="D1351" s="41"/>
      <c r="E1351" s="41"/>
      <c r="F1351" s="41"/>
    </row>
    <row r="1352" spans="2:6" hidden="1">
      <c r="B1352" s="107"/>
      <c r="C1352" s="107"/>
      <c r="D1352" s="41"/>
      <c r="E1352" s="41"/>
      <c r="F1352" s="41"/>
    </row>
    <row r="1353" spans="2:6" hidden="1">
      <c r="B1353" s="107"/>
      <c r="C1353" s="107"/>
      <c r="D1353" s="41"/>
      <c r="E1353" s="41"/>
      <c r="F1353" s="41"/>
    </row>
    <row r="1354" spans="2:6" hidden="1">
      <c r="B1354" s="107"/>
      <c r="C1354" s="107"/>
      <c r="D1354" s="41"/>
      <c r="E1354" s="41"/>
      <c r="F1354" s="41"/>
    </row>
    <row r="1355" spans="2:6" hidden="1">
      <c r="B1355" s="107"/>
      <c r="C1355" s="107"/>
      <c r="D1355" s="41"/>
      <c r="E1355" s="41"/>
      <c r="F1355" s="41"/>
    </row>
    <row r="1356" spans="2:6" hidden="1">
      <c r="B1356" s="107"/>
      <c r="C1356" s="107"/>
      <c r="D1356" s="41"/>
      <c r="E1356" s="41"/>
      <c r="F1356" s="41"/>
    </row>
    <row r="1357" spans="2:6" hidden="1">
      <c r="B1357" s="107"/>
      <c r="C1357" s="107"/>
      <c r="D1357" s="41"/>
      <c r="E1357" s="41"/>
      <c r="F1357" s="41"/>
    </row>
    <row r="1358" spans="2:6" hidden="1">
      <c r="B1358" s="107"/>
      <c r="C1358" s="107"/>
      <c r="D1358" s="41"/>
      <c r="E1358" s="41"/>
      <c r="F1358" s="41"/>
    </row>
    <row r="1359" spans="2:6" hidden="1">
      <c r="B1359" s="107"/>
      <c r="C1359" s="107"/>
      <c r="D1359" s="41"/>
      <c r="E1359" s="41"/>
      <c r="F1359" s="41"/>
    </row>
    <row r="1360" spans="2:6" hidden="1">
      <c r="B1360" s="107"/>
      <c r="C1360" s="107"/>
      <c r="D1360" s="41"/>
      <c r="E1360" s="41"/>
      <c r="F1360" s="41"/>
    </row>
    <row r="1361" spans="2:6" hidden="1">
      <c r="B1361" s="107"/>
      <c r="C1361" s="107"/>
      <c r="D1361" s="41"/>
      <c r="E1361" s="41"/>
      <c r="F1361" s="41"/>
    </row>
    <row r="1362" spans="2:6" hidden="1">
      <c r="B1362" s="107"/>
      <c r="C1362" s="107"/>
      <c r="D1362" s="41"/>
      <c r="E1362" s="41"/>
      <c r="F1362" s="41"/>
    </row>
    <row r="1363" spans="2:6" hidden="1">
      <c r="B1363" s="107"/>
      <c r="C1363" s="107"/>
      <c r="D1363" s="41"/>
      <c r="E1363" s="41"/>
      <c r="F1363" s="41"/>
    </row>
    <row r="1364" spans="2:6" hidden="1">
      <c r="B1364" s="107"/>
      <c r="C1364" s="107"/>
      <c r="D1364" s="41"/>
      <c r="E1364" s="41"/>
      <c r="F1364" s="41"/>
    </row>
    <row r="1365" spans="2:6" hidden="1">
      <c r="B1365" s="107"/>
      <c r="C1365" s="107"/>
      <c r="D1365" s="41"/>
      <c r="E1365" s="41"/>
      <c r="F1365" s="41"/>
    </row>
    <row r="1366" spans="2:6" hidden="1">
      <c r="B1366" s="107"/>
      <c r="C1366" s="107"/>
      <c r="D1366" s="41"/>
      <c r="E1366" s="41"/>
      <c r="F1366" s="41"/>
    </row>
    <row r="1367" spans="2:6" hidden="1">
      <c r="B1367" s="107"/>
      <c r="C1367" s="107"/>
      <c r="D1367" s="41"/>
      <c r="E1367" s="41"/>
      <c r="F1367" s="41"/>
    </row>
    <row r="1368" spans="2:6" hidden="1">
      <c r="B1368" s="107"/>
      <c r="C1368" s="107"/>
      <c r="D1368" s="41"/>
      <c r="E1368" s="41"/>
      <c r="F1368" s="41"/>
    </row>
    <row r="1369" spans="2:6" hidden="1">
      <c r="B1369" s="107"/>
      <c r="C1369" s="107"/>
      <c r="D1369" s="41"/>
      <c r="E1369" s="41"/>
      <c r="F1369" s="41"/>
    </row>
    <row r="1370" spans="2:6" hidden="1">
      <c r="B1370" s="107"/>
      <c r="C1370" s="107"/>
      <c r="D1370" s="41"/>
      <c r="E1370" s="41"/>
      <c r="F1370" s="41"/>
    </row>
    <row r="1371" spans="2:6" hidden="1">
      <c r="B1371" s="107"/>
      <c r="C1371" s="107"/>
      <c r="D1371" s="41"/>
      <c r="E1371" s="41"/>
      <c r="F1371" s="41"/>
    </row>
    <row r="1372" spans="2:6" hidden="1">
      <c r="B1372" s="107"/>
      <c r="C1372" s="107"/>
      <c r="D1372" s="41"/>
      <c r="E1372" s="41"/>
      <c r="F1372" s="41"/>
    </row>
    <row r="1373" spans="2:6" hidden="1">
      <c r="B1373" s="107"/>
      <c r="C1373" s="107"/>
      <c r="D1373" s="41"/>
      <c r="E1373" s="41"/>
      <c r="F1373" s="41"/>
    </row>
    <row r="1374" spans="2:6" hidden="1">
      <c r="B1374" s="107"/>
      <c r="C1374" s="107"/>
      <c r="D1374" s="41"/>
      <c r="E1374" s="41"/>
      <c r="F1374" s="41"/>
    </row>
    <row r="1375" spans="2:6" hidden="1">
      <c r="B1375" s="107"/>
      <c r="C1375" s="107"/>
      <c r="D1375" s="41"/>
      <c r="E1375" s="41"/>
      <c r="F1375" s="41"/>
    </row>
    <row r="1376" spans="2:6" hidden="1">
      <c r="B1376" s="107"/>
      <c r="C1376" s="107"/>
      <c r="D1376" s="41"/>
      <c r="E1376" s="41"/>
      <c r="F1376" s="41"/>
    </row>
    <row r="1377" spans="2:6" hidden="1">
      <c r="B1377" s="107"/>
      <c r="C1377" s="107"/>
      <c r="D1377" s="41"/>
      <c r="E1377" s="41"/>
      <c r="F1377" s="41"/>
    </row>
    <row r="1378" spans="2:6" hidden="1">
      <c r="B1378" s="107"/>
      <c r="C1378" s="107"/>
      <c r="D1378" s="41"/>
      <c r="E1378" s="41"/>
      <c r="F1378" s="41"/>
    </row>
    <row r="1379" spans="2:6" hidden="1">
      <c r="B1379" s="107"/>
      <c r="C1379" s="107"/>
      <c r="D1379" s="41"/>
      <c r="E1379" s="41"/>
      <c r="F1379" s="41"/>
    </row>
    <row r="1380" spans="2:6" hidden="1">
      <c r="B1380" s="107"/>
      <c r="C1380" s="107"/>
      <c r="D1380" s="41"/>
      <c r="E1380" s="41"/>
      <c r="F1380" s="41"/>
    </row>
    <row r="1381" spans="2:6" hidden="1">
      <c r="B1381" s="107"/>
      <c r="C1381" s="107"/>
      <c r="D1381" s="41"/>
      <c r="E1381" s="41"/>
      <c r="F1381" s="41"/>
    </row>
    <row r="1382" spans="2:6" hidden="1">
      <c r="B1382" s="107"/>
      <c r="C1382" s="107"/>
      <c r="D1382" s="41"/>
      <c r="E1382" s="41"/>
      <c r="F1382" s="41"/>
    </row>
    <row r="1383" spans="2:6" hidden="1">
      <c r="B1383" s="107"/>
      <c r="C1383" s="107"/>
      <c r="D1383" s="41"/>
      <c r="E1383" s="41"/>
      <c r="F1383" s="41"/>
    </row>
    <row r="1384" spans="2:6" hidden="1">
      <c r="B1384" s="107"/>
      <c r="C1384" s="107"/>
      <c r="D1384" s="41"/>
      <c r="E1384" s="41"/>
      <c r="F1384" s="41"/>
    </row>
    <row r="1385" spans="2:6" hidden="1">
      <c r="B1385" s="107"/>
      <c r="C1385" s="107"/>
      <c r="D1385" s="41"/>
      <c r="E1385" s="41"/>
      <c r="F1385" s="41"/>
    </row>
    <row r="1386" spans="2:6" hidden="1">
      <c r="B1386" s="107"/>
      <c r="C1386" s="107"/>
      <c r="D1386" s="41"/>
      <c r="E1386" s="41"/>
      <c r="F1386" s="41"/>
    </row>
    <row r="1387" spans="2:6" hidden="1">
      <c r="B1387" s="107"/>
      <c r="C1387" s="107"/>
      <c r="D1387" s="41"/>
      <c r="E1387" s="41"/>
      <c r="F1387" s="41"/>
    </row>
    <row r="1388" spans="2:6" hidden="1">
      <c r="B1388" s="107"/>
      <c r="C1388" s="107"/>
      <c r="D1388" s="41"/>
      <c r="E1388" s="41"/>
      <c r="F1388" s="41"/>
    </row>
    <row r="1389" spans="2:6" hidden="1">
      <c r="B1389" s="107"/>
      <c r="C1389" s="107"/>
      <c r="D1389" s="41"/>
      <c r="E1389" s="41"/>
      <c r="F1389" s="41"/>
    </row>
    <row r="1390" spans="2:6" hidden="1">
      <c r="B1390" s="107"/>
      <c r="C1390" s="107"/>
      <c r="D1390" s="41"/>
      <c r="E1390" s="41"/>
      <c r="F1390" s="41"/>
    </row>
    <row r="1391" spans="2:6" hidden="1">
      <c r="B1391" s="107"/>
      <c r="C1391" s="107"/>
      <c r="D1391" s="41"/>
      <c r="E1391" s="41"/>
      <c r="F1391" s="41"/>
    </row>
    <row r="1392" spans="2:6" hidden="1">
      <c r="B1392" s="107"/>
      <c r="C1392" s="107"/>
      <c r="D1392" s="41"/>
      <c r="E1392" s="41"/>
      <c r="F1392" s="41"/>
    </row>
    <row r="1393" spans="2:6" hidden="1">
      <c r="B1393" s="107"/>
      <c r="C1393" s="107"/>
      <c r="D1393" s="41"/>
      <c r="E1393" s="41"/>
      <c r="F1393" s="41"/>
    </row>
    <row r="1394" spans="2:6" hidden="1">
      <c r="B1394" s="107"/>
      <c r="C1394" s="107"/>
      <c r="D1394" s="41"/>
      <c r="E1394" s="41"/>
      <c r="F1394" s="41"/>
    </row>
    <row r="1395" spans="2:6" hidden="1">
      <c r="B1395" s="107"/>
      <c r="C1395" s="107"/>
      <c r="D1395" s="41"/>
      <c r="E1395" s="41"/>
      <c r="F1395" s="41"/>
    </row>
    <row r="1396" spans="2:6" hidden="1">
      <c r="B1396" s="107"/>
      <c r="C1396" s="107"/>
      <c r="D1396" s="41"/>
      <c r="E1396" s="41"/>
      <c r="F1396" s="41"/>
    </row>
    <row r="1397" spans="2:6" hidden="1">
      <c r="B1397" s="107"/>
      <c r="C1397" s="107"/>
      <c r="D1397" s="41"/>
      <c r="E1397" s="41"/>
      <c r="F1397" s="41"/>
    </row>
    <row r="1398" spans="2:6" hidden="1">
      <c r="B1398" s="107"/>
      <c r="C1398" s="107"/>
      <c r="D1398" s="41"/>
      <c r="E1398" s="41"/>
      <c r="F1398" s="41"/>
    </row>
    <row r="1399" spans="2:6" hidden="1">
      <c r="B1399" s="107"/>
      <c r="C1399" s="107"/>
      <c r="D1399" s="41"/>
      <c r="E1399" s="41"/>
      <c r="F1399" s="41"/>
    </row>
    <row r="1400" spans="2:6" hidden="1">
      <c r="B1400" s="107"/>
      <c r="C1400" s="107"/>
      <c r="D1400" s="41"/>
      <c r="E1400" s="41"/>
      <c r="F1400" s="41"/>
    </row>
    <row r="1401" spans="2:6" hidden="1">
      <c r="B1401" s="107"/>
      <c r="C1401" s="107"/>
      <c r="D1401" s="41"/>
      <c r="E1401" s="41"/>
      <c r="F1401" s="41"/>
    </row>
    <row r="1402" spans="2:6" hidden="1">
      <c r="B1402" s="107"/>
      <c r="C1402" s="107"/>
      <c r="D1402" s="41"/>
      <c r="E1402" s="41"/>
      <c r="F1402" s="41"/>
    </row>
    <row r="1403" spans="2:6" hidden="1">
      <c r="B1403" s="107"/>
      <c r="C1403" s="107"/>
      <c r="D1403" s="41"/>
      <c r="E1403" s="41"/>
      <c r="F1403" s="41"/>
    </row>
    <row r="1404" spans="2:6" hidden="1">
      <c r="B1404" s="107"/>
      <c r="C1404" s="107"/>
      <c r="D1404" s="41"/>
      <c r="E1404" s="41"/>
      <c r="F1404" s="41"/>
    </row>
    <row r="1405" spans="2:6" hidden="1">
      <c r="B1405" s="107"/>
      <c r="C1405" s="107"/>
      <c r="D1405" s="41"/>
      <c r="E1405" s="41"/>
      <c r="F1405" s="41"/>
    </row>
    <row r="1406" spans="2:6" hidden="1">
      <c r="B1406" s="107"/>
      <c r="C1406" s="107"/>
      <c r="D1406" s="41"/>
      <c r="E1406" s="41"/>
      <c r="F1406" s="41"/>
    </row>
    <row r="1407" spans="2:6" hidden="1">
      <c r="B1407" s="107"/>
      <c r="C1407" s="107"/>
      <c r="D1407" s="41"/>
      <c r="E1407" s="41"/>
      <c r="F1407" s="41"/>
    </row>
    <row r="1408" spans="2:6" hidden="1">
      <c r="B1408" s="107"/>
      <c r="C1408" s="107"/>
      <c r="D1408" s="41"/>
      <c r="E1408" s="41"/>
      <c r="F1408" s="41"/>
    </row>
    <row r="1409" spans="2:6" hidden="1">
      <c r="B1409" s="107"/>
      <c r="C1409" s="107"/>
      <c r="D1409" s="41"/>
      <c r="E1409" s="41"/>
      <c r="F1409" s="41"/>
    </row>
    <row r="1410" spans="2:6" hidden="1">
      <c r="B1410" s="107"/>
      <c r="C1410" s="107"/>
      <c r="D1410" s="41"/>
      <c r="E1410" s="41"/>
      <c r="F1410" s="41"/>
    </row>
    <row r="1411" spans="2:6" hidden="1">
      <c r="B1411" s="107"/>
      <c r="C1411" s="107"/>
      <c r="D1411" s="41"/>
      <c r="E1411" s="41"/>
      <c r="F1411" s="41"/>
    </row>
    <row r="1412" spans="2:6" hidden="1">
      <c r="B1412" s="107"/>
      <c r="C1412" s="107"/>
      <c r="D1412" s="41"/>
      <c r="E1412" s="41"/>
      <c r="F1412" s="41"/>
    </row>
    <row r="1413" spans="2:6" hidden="1">
      <c r="B1413" s="107"/>
      <c r="C1413" s="107"/>
      <c r="D1413" s="41"/>
      <c r="E1413" s="41"/>
      <c r="F1413" s="41"/>
    </row>
    <row r="1414" spans="2:6" hidden="1">
      <c r="B1414" s="107"/>
      <c r="C1414" s="107"/>
      <c r="D1414" s="41"/>
      <c r="E1414" s="41"/>
      <c r="F1414" s="41"/>
    </row>
    <row r="1415" spans="2:6" hidden="1">
      <c r="B1415" s="107"/>
      <c r="C1415" s="107"/>
      <c r="D1415" s="41"/>
      <c r="E1415" s="41"/>
      <c r="F1415" s="41"/>
    </row>
    <row r="1416" spans="2:6" hidden="1">
      <c r="B1416" s="107"/>
      <c r="C1416" s="107"/>
      <c r="D1416" s="41"/>
      <c r="E1416" s="41"/>
      <c r="F1416" s="41"/>
    </row>
    <row r="1417" spans="2:6" hidden="1">
      <c r="B1417" s="107"/>
      <c r="C1417" s="107"/>
      <c r="D1417" s="41"/>
      <c r="E1417" s="41"/>
      <c r="F1417" s="41"/>
    </row>
    <row r="1418" spans="2:6" hidden="1">
      <c r="B1418" s="107"/>
      <c r="C1418" s="107"/>
      <c r="D1418" s="41"/>
      <c r="E1418" s="41"/>
      <c r="F1418" s="41"/>
    </row>
    <row r="1419" spans="2:6" hidden="1">
      <c r="B1419" s="107"/>
      <c r="C1419" s="107"/>
      <c r="D1419" s="41"/>
      <c r="E1419" s="41"/>
      <c r="F1419" s="41"/>
    </row>
    <row r="1420" spans="2:6" hidden="1">
      <c r="B1420" s="107"/>
      <c r="C1420" s="107"/>
      <c r="D1420" s="41"/>
      <c r="E1420" s="41"/>
      <c r="F1420" s="41"/>
    </row>
    <row r="1421" spans="2:6" hidden="1">
      <c r="B1421" s="107"/>
      <c r="C1421" s="107"/>
      <c r="D1421" s="41"/>
      <c r="E1421" s="41"/>
      <c r="F1421" s="41"/>
    </row>
    <row r="1422" spans="2:6" hidden="1">
      <c r="B1422" s="107"/>
      <c r="C1422" s="107"/>
      <c r="D1422" s="41"/>
      <c r="E1422" s="41"/>
      <c r="F1422" s="41"/>
    </row>
    <row r="1423" spans="2:6" hidden="1">
      <c r="B1423" s="107"/>
      <c r="C1423" s="107"/>
      <c r="D1423" s="41"/>
      <c r="E1423" s="41"/>
      <c r="F1423" s="41"/>
    </row>
    <row r="1424" spans="2:6" hidden="1">
      <c r="B1424" s="107"/>
      <c r="C1424" s="107"/>
      <c r="D1424" s="41"/>
      <c r="E1424" s="41"/>
      <c r="F1424" s="41"/>
    </row>
    <row r="1425" spans="2:6" hidden="1">
      <c r="B1425" s="107"/>
      <c r="C1425" s="107"/>
      <c r="D1425" s="41"/>
      <c r="E1425" s="41"/>
      <c r="F1425" s="41"/>
    </row>
    <row r="1426" spans="2:6" hidden="1">
      <c r="B1426" s="107"/>
      <c r="C1426" s="107"/>
      <c r="D1426" s="41"/>
      <c r="E1426" s="41"/>
      <c r="F1426" s="41"/>
    </row>
    <row r="1427" spans="2:6" hidden="1">
      <c r="B1427" s="107"/>
      <c r="C1427" s="107"/>
      <c r="D1427" s="41"/>
      <c r="E1427" s="41"/>
      <c r="F1427" s="41"/>
    </row>
    <row r="1428" spans="2:6" hidden="1">
      <c r="B1428" s="107"/>
      <c r="C1428" s="107"/>
      <c r="D1428" s="41"/>
      <c r="E1428" s="41"/>
      <c r="F1428" s="41"/>
    </row>
    <row r="1429" spans="2:6" hidden="1">
      <c r="B1429" s="107"/>
      <c r="C1429" s="107"/>
      <c r="D1429" s="41"/>
      <c r="E1429" s="41"/>
      <c r="F1429" s="41"/>
    </row>
    <row r="1430" spans="2:6" hidden="1">
      <c r="B1430" s="107"/>
      <c r="C1430" s="107"/>
      <c r="D1430" s="41"/>
      <c r="E1430" s="41"/>
      <c r="F1430" s="41"/>
    </row>
    <row r="1431" spans="2:6" hidden="1">
      <c r="B1431" s="107"/>
      <c r="C1431" s="107"/>
      <c r="D1431" s="41"/>
      <c r="E1431" s="41"/>
      <c r="F1431" s="41"/>
    </row>
    <row r="1432" spans="2:6" hidden="1">
      <c r="B1432" s="107"/>
      <c r="C1432" s="107"/>
      <c r="D1432" s="41"/>
      <c r="E1432" s="41"/>
      <c r="F1432" s="41"/>
    </row>
    <row r="1433" spans="2:6" hidden="1">
      <c r="B1433" s="107"/>
      <c r="C1433" s="107"/>
      <c r="D1433" s="41"/>
      <c r="E1433" s="41"/>
      <c r="F1433" s="41"/>
    </row>
    <row r="1434" spans="2:6" hidden="1">
      <c r="B1434" s="107"/>
      <c r="C1434" s="107"/>
      <c r="D1434" s="41"/>
      <c r="E1434" s="41"/>
      <c r="F1434" s="41"/>
    </row>
    <row r="1435" spans="2:6" hidden="1">
      <c r="B1435" s="107"/>
      <c r="C1435" s="107"/>
      <c r="D1435" s="41"/>
      <c r="E1435" s="41"/>
      <c r="F1435" s="41"/>
    </row>
    <row r="1436" spans="2:6" hidden="1">
      <c r="B1436" s="107"/>
      <c r="C1436" s="107"/>
      <c r="D1436" s="41"/>
      <c r="E1436" s="41"/>
      <c r="F1436" s="41"/>
    </row>
    <row r="1437" spans="2:6" hidden="1">
      <c r="B1437" s="107"/>
      <c r="C1437" s="107"/>
      <c r="D1437" s="41"/>
      <c r="E1437" s="41"/>
      <c r="F1437" s="41"/>
    </row>
    <row r="1438" spans="2:6" hidden="1">
      <c r="B1438" s="107"/>
      <c r="C1438" s="107"/>
      <c r="D1438" s="41"/>
      <c r="E1438" s="41"/>
      <c r="F1438" s="41"/>
    </row>
    <row r="1439" spans="2:6" hidden="1">
      <c r="B1439" s="107"/>
      <c r="C1439" s="107"/>
      <c r="D1439" s="41"/>
      <c r="E1439" s="41"/>
      <c r="F1439" s="41"/>
    </row>
    <row r="1440" spans="2:6" hidden="1">
      <c r="B1440" s="107"/>
      <c r="C1440" s="107"/>
      <c r="D1440" s="41"/>
      <c r="E1440" s="41"/>
      <c r="F1440" s="41"/>
    </row>
    <row r="1441" spans="2:6" hidden="1">
      <c r="B1441" s="107"/>
      <c r="C1441" s="107"/>
      <c r="D1441" s="41"/>
      <c r="E1441" s="41"/>
      <c r="F1441" s="41"/>
    </row>
    <row r="1442" spans="2:6" hidden="1">
      <c r="B1442" s="107"/>
      <c r="C1442" s="107"/>
      <c r="D1442" s="41"/>
      <c r="E1442" s="41"/>
      <c r="F1442" s="41"/>
    </row>
    <row r="1443" spans="2:6" hidden="1">
      <c r="B1443" s="107"/>
      <c r="C1443" s="107"/>
      <c r="D1443" s="41"/>
      <c r="E1443" s="41"/>
      <c r="F1443" s="41"/>
    </row>
    <row r="1444" spans="2:6" hidden="1">
      <c r="B1444" s="107"/>
      <c r="C1444" s="107"/>
      <c r="D1444" s="41"/>
      <c r="E1444" s="41"/>
      <c r="F1444" s="41"/>
    </row>
    <row r="1445" spans="2:6" hidden="1">
      <c r="B1445" s="107"/>
      <c r="C1445" s="107"/>
      <c r="D1445" s="41"/>
      <c r="E1445" s="41"/>
      <c r="F1445" s="41"/>
    </row>
    <row r="1446" spans="2:6" hidden="1">
      <c r="B1446" s="107"/>
      <c r="C1446" s="107"/>
      <c r="D1446" s="41"/>
      <c r="E1446" s="41"/>
      <c r="F1446" s="41"/>
    </row>
    <row r="1447" spans="2:6" hidden="1">
      <c r="B1447" s="107"/>
      <c r="C1447" s="107"/>
      <c r="D1447" s="41"/>
      <c r="E1447" s="41"/>
      <c r="F1447" s="41"/>
    </row>
    <row r="1448" spans="2:6" hidden="1">
      <c r="B1448" s="107"/>
      <c r="C1448" s="107"/>
      <c r="D1448" s="41"/>
      <c r="E1448" s="41"/>
      <c r="F1448" s="41"/>
    </row>
    <row r="1449" spans="2:6" hidden="1">
      <c r="B1449" s="107"/>
      <c r="C1449" s="107"/>
      <c r="D1449" s="41"/>
      <c r="E1449" s="41"/>
      <c r="F1449" s="41"/>
    </row>
    <row r="1450" spans="2:6" hidden="1">
      <c r="B1450" s="107"/>
      <c r="C1450" s="107"/>
      <c r="D1450" s="41"/>
      <c r="E1450" s="41"/>
      <c r="F1450" s="41"/>
    </row>
    <row r="1451" spans="2:6" hidden="1">
      <c r="B1451" s="107"/>
      <c r="C1451" s="107"/>
      <c r="D1451" s="41"/>
      <c r="E1451" s="41"/>
      <c r="F1451" s="41"/>
    </row>
    <row r="1452" spans="2:6" hidden="1">
      <c r="B1452" s="107"/>
      <c r="C1452" s="107"/>
      <c r="D1452" s="41"/>
      <c r="E1452" s="41"/>
      <c r="F1452" s="41"/>
    </row>
    <row r="1453" spans="2:6" hidden="1">
      <c r="B1453" s="107"/>
      <c r="C1453" s="107"/>
      <c r="D1453" s="41"/>
      <c r="E1453" s="41"/>
      <c r="F1453" s="41"/>
    </row>
    <row r="1454" spans="2:6" hidden="1">
      <c r="B1454" s="107"/>
      <c r="C1454" s="107"/>
      <c r="D1454" s="41"/>
      <c r="E1454" s="41"/>
      <c r="F1454" s="41"/>
    </row>
    <row r="1455" spans="2:6" hidden="1">
      <c r="B1455" s="107"/>
      <c r="C1455" s="107"/>
      <c r="D1455" s="41"/>
      <c r="E1455" s="41"/>
      <c r="F1455" s="41"/>
    </row>
    <row r="1456" spans="2:6" hidden="1">
      <c r="B1456" s="107"/>
      <c r="C1456" s="107"/>
      <c r="D1456" s="41"/>
      <c r="E1456" s="41"/>
      <c r="F1456" s="41"/>
    </row>
    <row r="1457" spans="2:6" hidden="1">
      <c r="B1457" s="107"/>
      <c r="C1457" s="107"/>
      <c r="D1457" s="41"/>
      <c r="E1457" s="41"/>
      <c r="F1457" s="41"/>
    </row>
    <row r="1458" spans="2:6" hidden="1">
      <c r="B1458" s="107"/>
      <c r="C1458" s="107"/>
      <c r="D1458" s="41"/>
      <c r="E1458" s="41"/>
      <c r="F1458" s="41"/>
    </row>
    <row r="1459" spans="2:6" hidden="1">
      <c r="B1459" s="107"/>
      <c r="C1459" s="107"/>
      <c r="D1459" s="41"/>
      <c r="E1459" s="41"/>
      <c r="F1459" s="41"/>
    </row>
    <row r="1460" spans="2:6" hidden="1">
      <c r="B1460" s="107"/>
      <c r="C1460" s="107"/>
      <c r="D1460" s="41"/>
      <c r="E1460" s="41"/>
      <c r="F1460" s="41"/>
    </row>
    <row r="1461" spans="2:6" hidden="1">
      <c r="B1461" s="107"/>
      <c r="C1461" s="107"/>
      <c r="D1461" s="41"/>
      <c r="E1461" s="41"/>
      <c r="F1461" s="41"/>
    </row>
    <row r="1462" spans="2:6" hidden="1">
      <c r="B1462" s="107"/>
      <c r="C1462" s="107"/>
      <c r="D1462" s="41"/>
      <c r="E1462" s="41"/>
      <c r="F1462" s="41"/>
    </row>
    <row r="1463" spans="2:6" hidden="1">
      <c r="B1463" s="107"/>
      <c r="C1463" s="107"/>
      <c r="D1463" s="41"/>
      <c r="E1463" s="41"/>
      <c r="F1463" s="41"/>
    </row>
    <row r="1464" spans="2:6" hidden="1">
      <c r="B1464" s="107"/>
      <c r="C1464" s="107"/>
      <c r="D1464" s="41"/>
      <c r="E1464" s="41"/>
      <c r="F1464" s="41"/>
    </row>
    <row r="1465" spans="2:6" hidden="1">
      <c r="B1465" s="107"/>
      <c r="C1465" s="107"/>
      <c r="D1465" s="41"/>
      <c r="E1465" s="41"/>
      <c r="F1465" s="41"/>
    </row>
    <row r="1466" spans="2:6" hidden="1">
      <c r="B1466" s="107"/>
      <c r="C1466" s="107"/>
      <c r="D1466" s="41"/>
      <c r="E1466" s="41"/>
      <c r="F1466" s="41"/>
    </row>
    <row r="1467" spans="2:6" hidden="1">
      <c r="B1467" s="107"/>
      <c r="C1467" s="107"/>
      <c r="D1467" s="41"/>
      <c r="E1467" s="41"/>
      <c r="F1467" s="41"/>
    </row>
    <row r="1468" spans="2:6" hidden="1">
      <c r="B1468" s="107"/>
      <c r="C1468" s="107"/>
      <c r="D1468" s="41"/>
      <c r="E1468" s="41"/>
      <c r="F1468" s="41"/>
    </row>
    <row r="1469" spans="2:6" hidden="1">
      <c r="B1469" s="107"/>
      <c r="C1469" s="107"/>
      <c r="D1469" s="41"/>
      <c r="E1469" s="41"/>
      <c r="F1469" s="41"/>
    </row>
    <row r="1470" spans="2:6" hidden="1">
      <c r="B1470" s="107"/>
      <c r="C1470" s="107"/>
      <c r="D1470" s="41"/>
      <c r="E1470" s="41"/>
      <c r="F1470" s="41"/>
    </row>
    <row r="1471" spans="2:6" hidden="1">
      <c r="B1471" s="107"/>
      <c r="C1471" s="107"/>
      <c r="D1471" s="41"/>
      <c r="E1471" s="41"/>
      <c r="F1471" s="41"/>
    </row>
    <row r="1472" spans="2:6" hidden="1">
      <c r="B1472" s="107"/>
      <c r="C1472" s="107"/>
      <c r="D1472" s="41"/>
      <c r="E1472" s="41"/>
      <c r="F1472" s="41"/>
    </row>
    <row r="1473" spans="2:6" hidden="1">
      <c r="B1473" s="107"/>
      <c r="C1473" s="107"/>
      <c r="D1473" s="41"/>
      <c r="E1473" s="41"/>
      <c r="F1473" s="41"/>
    </row>
    <row r="1474" spans="2:6" hidden="1">
      <c r="B1474" s="107"/>
      <c r="C1474" s="107"/>
      <c r="D1474" s="41"/>
      <c r="E1474" s="41"/>
      <c r="F1474" s="41"/>
    </row>
    <row r="1475" spans="2:6" hidden="1">
      <c r="B1475" s="107"/>
      <c r="C1475" s="107"/>
      <c r="D1475" s="41"/>
      <c r="E1475" s="41"/>
      <c r="F1475" s="41"/>
    </row>
    <row r="1476" spans="2:6" hidden="1">
      <c r="B1476" s="107"/>
      <c r="C1476" s="107"/>
      <c r="D1476" s="41"/>
      <c r="E1476" s="41"/>
      <c r="F1476" s="41"/>
    </row>
    <row r="1477" spans="2:6" hidden="1">
      <c r="B1477" s="107"/>
      <c r="C1477" s="107"/>
      <c r="D1477" s="41"/>
      <c r="E1477" s="41"/>
      <c r="F1477" s="41"/>
    </row>
    <row r="1478" spans="2:6" hidden="1">
      <c r="B1478" s="107"/>
      <c r="C1478" s="107"/>
      <c r="D1478" s="41"/>
      <c r="E1478" s="41"/>
      <c r="F1478" s="41"/>
    </row>
    <row r="1479" spans="2:6" hidden="1">
      <c r="B1479" s="107"/>
      <c r="C1479" s="107"/>
      <c r="D1479" s="41"/>
      <c r="E1479" s="41"/>
      <c r="F1479" s="41"/>
    </row>
    <row r="1480" spans="2:6" hidden="1">
      <c r="B1480" s="107"/>
      <c r="C1480" s="107"/>
      <c r="D1480" s="41"/>
      <c r="E1480" s="41"/>
      <c r="F1480" s="41"/>
    </row>
    <row r="1481" spans="2:6" hidden="1">
      <c r="B1481" s="107"/>
      <c r="C1481" s="107"/>
      <c r="D1481" s="41"/>
      <c r="E1481" s="41"/>
      <c r="F1481" s="41"/>
    </row>
    <row r="1482" spans="2:6" hidden="1">
      <c r="B1482" s="107"/>
      <c r="C1482" s="107"/>
      <c r="D1482" s="41"/>
      <c r="E1482" s="41"/>
      <c r="F1482" s="41"/>
    </row>
    <row r="1483" spans="2:6" hidden="1">
      <c r="B1483" s="107"/>
      <c r="C1483" s="107"/>
      <c r="D1483" s="41"/>
      <c r="E1483" s="41"/>
      <c r="F1483" s="41"/>
    </row>
    <row r="1484" spans="2:6" hidden="1">
      <c r="B1484" s="107"/>
      <c r="C1484" s="107"/>
      <c r="D1484" s="41"/>
      <c r="E1484" s="41"/>
      <c r="F1484" s="41"/>
    </row>
    <row r="1485" spans="2:6" hidden="1">
      <c r="B1485" s="107"/>
      <c r="C1485" s="107"/>
      <c r="D1485" s="41"/>
      <c r="E1485" s="41"/>
      <c r="F1485" s="41"/>
    </row>
    <row r="1486" spans="2:6" hidden="1">
      <c r="B1486" s="107"/>
      <c r="C1486" s="107"/>
      <c r="D1486" s="41"/>
      <c r="E1486" s="41"/>
      <c r="F1486" s="41"/>
    </row>
    <row r="1487" spans="2:6" hidden="1">
      <c r="B1487" s="107"/>
      <c r="C1487" s="107"/>
      <c r="D1487" s="41"/>
      <c r="E1487" s="41"/>
      <c r="F1487" s="41"/>
    </row>
    <row r="1488" spans="2:6" hidden="1">
      <c r="B1488" s="107"/>
      <c r="C1488" s="107"/>
      <c r="D1488" s="41"/>
      <c r="E1488" s="41"/>
      <c r="F1488" s="41"/>
    </row>
    <row r="1489" spans="2:6" hidden="1">
      <c r="B1489" s="107"/>
      <c r="C1489" s="107"/>
      <c r="D1489" s="41"/>
      <c r="E1489" s="41"/>
      <c r="F1489" s="41"/>
    </row>
    <row r="1490" spans="2:6" hidden="1">
      <c r="B1490" s="107"/>
      <c r="C1490" s="107"/>
      <c r="D1490" s="41"/>
      <c r="E1490" s="41"/>
      <c r="F1490" s="41"/>
    </row>
    <row r="1491" spans="2:6" hidden="1">
      <c r="B1491" s="107"/>
      <c r="C1491" s="107"/>
      <c r="D1491" s="41"/>
      <c r="E1491" s="41"/>
      <c r="F1491" s="41"/>
    </row>
    <row r="1492" spans="2:6" hidden="1">
      <c r="B1492" s="107"/>
      <c r="C1492" s="107"/>
      <c r="D1492" s="41"/>
      <c r="E1492" s="41"/>
      <c r="F1492" s="41"/>
    </row>
    <row r="1493" spans="2:6" hidden="1">
      <c r="B1493" s="107"/>
      <c r="C1493" s="107"/>
      <c r="D1493" s="41"/>
      <c r="E1493" s="41"/>
      <c r="F1493" s="41"/>
    </row>
    <row r="1494" spans="2:6" hidden="1">
      <c r="B1494" s="107"/>
      <c r="C1494" s="107"/>
      <c r="D1494" s="41"/>
      <c r="E1494" s="41"/>
      <c r="F1494" s="41"/>
    </row>
    <row r="1495" spans="2:6" hidden="1">
      <c r="B1495" s="107"/>
      <c r="C1495" s="107"/>
      <c r="D1495" s="41"/>
      <c r="E1495" s="41"/>
      <c r="F1495" s="41"/>
    </row>
    <row r="1496" spans="2:6" hidden="1">
      <c r="B1496" s="107"/>
      <c r="C1496" s="107"/>
      <c r="D1496" s="41"/>
      <c r="E1496" s="41"/>
      <c r="F1496" s="41"/>
    </row>
    <row r="1497" spans="2:6" hidden="1">
      <c r="B1497" s="107"/>
      <c r="C1497" s="107"/>
      <c r="D1497" s="41"/>
      <c r="E1497" s="41"/>
      <c r="F1497" s="41"/>
    </row>
    <row r="1498" spans="2:6" hidden="1">
      <c r="B1498" s="107"/>
      <c r="C1498" s="107"/>
      <c r="D1498" s="41"/>
      <c r="E1498" s="41"/>
      <c r="F1498" s="41"/>
    </row>
    <row r="1499" spans="2:6" hidden="1">
      <c r="B1499" s="107"/>
      <c r="C1499" s="107"/>
      <c r="D1499" s="41"/>
      <c r="E1499" s="41"/>
      <c r="F1499" s="41"/>
    </row>
    <row r="1500" spans="2:6" hidden="1">
      <c r="B1500" s="107"/>
      <c r="C1500" s="107"/>
      <c r="D1500" s="41"/>
      <c r="E1500" s="41"/>
      <c r="F1500" s="41"/>
    </row>
    <row r="1501" spans="2:6" hidden="1">
      <c r="B1501" s="107"/>
      <c r="C1501" s="107"/>
      <c r="D1501" s="41"/>
      <c r="E1501" s="41"/>
      <c r="F1501" s="41"/>
    </row>
    <row r="1502" spans="2:6" hidden="1">
      <c r="B1502" s="107"/>
      <c r="C1502" s="107"/>
      <c r="D1502" s="41"/>
      <c r="E1502" s="41"/>
      <c r="F1502" s="41"/>
    </row>
    <row r="1503" spans="2:6" hidden="1">
      <c r="B1503" s="107"/>
      <c r="C1503" s="107"/>
      <c r="D1503" s="41"/>
      <c r="E1503" s="41"/>
      <c r="F1503" s="41"/>
    </row>
    <row r="1504" spans="2:6" hidden="1">
      <c r="B1504" s="107"/>
      <c r="C1504" s="107"/>
      <c r="D1504" s="41"/>
      <c r="E1504" s="41"/>
      <c r="F1504" s="41"/>
    </row>
    <row r="1505" spans="2:6" hidden="1">
      <c r="B1505" s="107"/>
      <c r="C1505" s="107"/>
      <c r="D1505" s="41"/>
      <c r="E1505" s="41"/>
      <c r="F1505" s="41"/>
    </row>
    <row r="1506" spans="2:6" hidden="1">
      <c r="B1506" s="107"/>
      <c r="C1506" s="107"/>
      <c r="D1506" s="41"/>
      <c r="E1506" s="41"/>
      <c r="F1506" s="41"/>
    </row>
    <row r="1507" spans="2:6" hidden="1">
      <c r="B1507" s="107"/>
      <c r="C1507" s="107"/>
      <c r="D1507" s="41"/>
      <c r="E1507" s="41"/>
      <c r="F1507" s="41"/>
    </row>
    <row r="1508" spans="2:6" hidden="1">
      <c r="B1508" s="107"/>
      <c r="C1508" s="107"/>
      <c r="D1508" s="41"/>
      <c r="E1508" s="41"/>
      <c r="F1508" s="41"/>
    </row>
    <row r="1509" spans="2:6" hidden="1">
      <c r="B1509" s="107"/>
      <c r="C1509" s="107"/>
      <c r="D1509" s="41"/>
      <c r="E1509" s="41"/>
      <c r="F1509" s="41"/>
    </row>
    <row r="1510" spans="2:6" hidden="1">
      <c r="B1510" s="107"/>
      <c r="C1510" s="107"/>
      <c r="D1510" s="41"/>
      <c r="E1510" s="41"/>
      <c r="F1510" s="41"/>
    </row>
    <row r="1511" spans="2:6" hidden="1">
      <c r="B1511" s="107"/>
      <c r="C1511" s="107"/>
      <c r="D1511" s="41"/>
      <c r="E1511" s="41"/>
      <c r="F1511" s="41"/>
    </row>
    <row r="1512" spans="2:6" hidden="1">
      <c r="B1512" s="107"/>
      <c r="C1512" s="107"/>
      <c r="D1512" s="41"/>
      <c r="E1512" s="41"/>
      <c r="F1512" s="41"/>
    </row>
    <row r="1513" spans="2:6" hidden="1">
      <c r="B1513" s="107"/>
      <c r="C1513" s="107"/>
      <c r="D1513" s="41"/>
      <c r="E1513" s="41"/>
      <c r="F1513" s="41"/>
    </row>
    <row r="1514" spans="2:6" hidden="1">
      <c r="B1514" s="107"/>
      <c r="C1514" s="107"/>
      <c r="D1514" s="41"/>
      <c r="E1514" s="41"/>
      <c r="F1514" s="41"/>
    </row>
    <row r="1515" spans="2:6" hidden="1">
      <c r="B1515" s="107"/>
      <c r="C1515" s="107"/>
      <c r="D1515" s="41"/>
      <c r="E1515" s="41"/>
      <c r="F1515" s="41"/>
    </row>
    <row r="1516" spans="2:6" hidden="1">
      <c r="B1516" s="107"/>
      <c r="C1516" s="107"/>
      <c r="D1516" s="41"/>
      <c r="E1516" s="41"/>
      <c r="F1516" s="41"/>
    </row>
    <row r="1517" spans="2:6" hidden="1">
      <c r="B1517" s="107"/>
      <c r="C1517" s="107"/>
      <c r="D1517" s="41"/>
      <c r="E1517" s="41"/>
      <c r="F1517" s="41"/>
    </row>
    <row r="1518" spans="2:6" hidden="1">
      <c r="B1518" s="107"/>
      <c r="C1518" s="107"/>
      <c r="D1518" s="41"/>
      <c r="E1518" s="41"/>
      <c r="F1518" s="41"/>
    </row>
    <row r="1519" spans="2:6" hidden="1">
      <c r="B1519" s="107"/>
      <c r="C1519" s="107"/>
      <c r="D1519" s="41"/>
      <c r="E1519" s="41"/>
      <c r="F1519" s="41"/>
    </row>
    <row r="1520" spans="2:6" hidden="1">
      <c r="B1520" s="107"/>
      <c r="C1520" s="107"/>
      <c r="D1520" s="41"/>
      <c r="E1520" s="41"/>
      <c r="F1520" s="41"/>
    </row>
    <row r="1521" spans="2:6" hidden="1">
      <c r="B1521" s="107"/>
      <c r="C1521" s="107"/>
      <c r="D1521" s="41"/>
      <c r="E1521" s="41"/>
      <c r="F1521" s="41"/>
    </row>
    <row r="1522" spans="2:6" hidden="1">
      <c r="B1522" s="107"/>
      <c r="C1522" s="107"/>
      <c r="D1522" s="41"/>
      <c r="E1522" s="41"/>
      <c r="F1522" s="41"/>
    </row>
    <row r="1523" spans="2:6" hidden="1">
      <c r="B1523" s="107"/>
      <c r="C1523" s="107"/>
      <c r="D1523" s="41"/>
      <c r="E1523" s="41"/>
      <c r="F1523" s="41"/>
    </row>
    <row r="1524" spans="2:6" hidden="1">
      <c r="B1524" s="107"/>
      <c r="C1524" s="107"/>
      <c r="D1524" s="41"/>
      <c r="E1524" s="41"/>
      <c r="F1524" s="41"/>
    </row>
    <row r="1525" spans="2:6" hidden="1">
      <c r="B1525" s="107"/>
      <c r="C1525" s="107"/>
      <c r="D1525" s="41"/>
      <c r="E1525" s="41"/>
      <c r="F1525" s="41"/>
    </row>
    <row r="1526" spans="2:6" hidden="1">
      <c r="B1526" s="107"/>
      <c r="C1526" s="107"/>
      <c r="D1526" s="41"/>
      <c r="E1526" s="41"/>
      <c r="F1526" s="41"/>
    </row>
    <row r="1527" spans="2:6" hidden="1">
      <c r="B1527" s="107"/>
      <c r="C1527" s="107"/>
      <c r="D1527" s="41"/>
      <c r="E1527" s="41"/>
      <c r="F1527" s="41"/>
    </row>
    <row r="1528" spans="2:6" hidden="1">
      <c r="B1528" s="107"/>
      <c r="C1528" s="107"/>
      <c r="D1528" s="41"/>
      <c r="E1528" s="41"/>
      <c r="F1528" s="41"/>
    </row>
    <row r="1529" spans="2:6" hidden="1">
      <c r="B1529" s="107"/>
      <c r="C1529" s="107"/>
      <c r="D1529" s="41"/>
      <c r="E1529" s="41"/>
      <c r="F1529" s="41"/>
    </row>
    <row r="1530" spans="2:6" hidden="1">
      <c r="B1530" s="107"/>
      <c r="C1530" s="107"/>
      <c r="D1530" s="41"/>
      <c r="E1530" s="41"/>
      <c r="F1530" s="41"/>
    </row>
    <row r="1531" spans="2:6" hidden="1">
      <c r="B1531" s="107"/>
      <c r="C1531" s="107"/>
      <c r="D1531" s="41"/>
      <c r="E1531" s="41"/>
      <c r="F1531" s="41"/>
    </row>
    <row r="1532" spans="2:6" hidden="1">
      <c r="B1532" s="107"/>
      <c r="C1532" s="107"/>
      <c r="D1532" s="41"/>
      <c r="E1532" s="41"/>
      <c r="F1532" s="41"/>
    </row>
    <row r="1533" spans="2:6" hidden="1">
      <c r="B1533" s="107"/>
      <c r="C1533" s="107"/>
      <c r="D1533" s="41"/>
      <c r="E1533" s="41"/>
      <c r="F1533" s="41"/>
    </row>
    <row r="1534" spans="2:6" hidden="1">
      <c r="B1534" s="107"/>
      <c r="C1534" s="107"/>
      <c r="D1534" s="41"/>
      <c r="E1534" s="41"/>
      <c r="F1534" s="41"/>
    </row>
    <row r="1535" spans="2:6" hidden="1">
      <c r="B1535" s="107"/>
      <c r="C1535" s="107"/>
      <c r="D1535" s="41"/>
      <c r="E1535" s="41"/>
      <c r="F1535" s="41"/>
    </row>
    <row r="1536" spans="2:6" hidden="1">
      <c r="B1536" s="107"/>
      <c r="C1536" s="107"/>
      <c r="D1536" s="41"/>
      <c r="E1536" s="41"/>
      <c r="F1536" s="41"/>
    </row>
    <row r="1537" spans="2:6" hidden="1">
      <c r="B1537" s="107"/>
      <c r="C1537" s="107"/>
      <c r="D1537" s="41"/>
      <c r="E1537" s="41"/>
      <c r="F1537" s="41"/>
    </row>
    <row r="1538" spans="2:6" hidden="1">
      <c r="B1538" s="107"/>
      <c r="C1538" s="107"/>
      <c r="D1538" s="41"/>
      <c r="E1538" s="41"/>
      <c r="F1538" s="41"/>
    </row>
    <row r="1539" spans="2:6" hidden="1">
      <c r="B1539" s="107"/>
      <c r="C1539" s="107"/>
      <c r="D1539" s="41"/>
      <c r="E1539" s="41"/>
      <c r="F1539" s="41"/>
    </row>
    <row r="1540" spans="2:6" hidden="1">
      <c r="B1540" s="107"/>
      <c r="C1540" s="107"/>
      <c r="D1540" s="41"/>
      <c r="E1540" s="41"/>
      <c r="F1540" s="41"/>
    </row>
    <row r="1541" spans="2:6" hidden="1">
      <c r="B1541" s="107"/>
      <c r="C1541" s="107"/>
      <c r="D1541" s="41"/>
      <c r="E1541" s="41"/>
      <c r="F1541" s="41"/>
    </row>
    <row r="1542" spans="2:6" hidden="1">
      <c r="B1542" s="107"/>
      <c r="C1542" s="107"/>
      <c r="D1542" s="41"/>
      <c r="E1542" s="41"/>
      <c r="F1542" s="41"/>
    </row>
    <row r="1543" spans="2:6" hidden="1">
      <c r="B1543" s="107"/>
      <c r="C1543" s="107"/>
      <c r="D1543" s="41"/>
      <c r="E1543" s="41"/>
      <c r="F1543" s="41"/>
    </row>
    <row r="1544" spans="2:6" hidden="1">
      <c r="B1544" s="107"/>
      <c r="C1544" s="107"/>
      <c r="D1544" s="41"/>
      <c r="E1544" s="41"/>
      <c r="F1544" s="41"/>
    </row>
    <row r="1545" spans="2:6" hidden="1">
      <c r="B1545" s="107"/>
      <c r="C1545" s="107"/>
      <c r="D1545" s="41"/>
      <c r="E1545" s="41"/>
      <c r="F1545" s="41"/>
    </row>
    <row r="1546" spans="2:6" hidden="1">
      <c r="B1546" s="107"/>
      <c r="C1546" s="107"/>
      <c r="D1546" s="41"/>
      <c r="E1546" s="41"/>
      <c r="F1546" s="41"/>
    </row>
    <row r="1547" spans="2:6" hidden="1">
      <c r="B1547" s="107"/>
      <c r="C1547" s="107"/>
      <c r="D1547" s="41"/>
      <c r="E1547" s="41"/>
      <c r="F1547" s="41"/>
    </row>
    <row r="1548" spans="2:6" hidden="1">
      <c r="B1548" s="107"/>
      <c r="C1548" s="107"/>
      <c r="D1548" s="41"/>
      <c r="E1548" s="41"/>
      <c r="F1548" s="41"/>
    </row>
    <row r="1549" spans="2:6" hidden="1">
      <c r="B1549" s="107"/>
      <c r="C1549" s="107"/>
      <c r="D1549" s="41"/>
      <c r="E1549" s="41"/>
      <c r="F1549" s="41"/>
    </row>
    <row r="1550" spans="2:6" hidden="1">
      <c r="B1550" s="107"/>
      <c r="C1550" s="107"/>
      <c r="D1550" s="41"/>
      <c r="E1550" s="41"/>
      <c r="F1550" s="41"/>
    </row>
    <row r="1551" spans="2:6" hidden="1">
      <c r="B1551" s="107"/>
      <c r="C1551" s="107"/>
      <c r="D1551" s="41"/>
      <c r="E1551" s="41"/>
      <c r="F1551" s="41"/>
    </row>
    <row r="1552" spans="2:6" hidden="1">
      <c r="B1552" s="107"/>
      <c r="C1552" s="107"/>
      <c r="D1552" s="41"/>
      <c r="E1552" s="41"/>
      <c r="F1552" s="41"/>
    </row>
    <row r="1553" spans="2:6" hidden="1">
      <c r="B1553" s="107"/>
      <c r="C1553" s="107"/>
      <c r="D1553" s="41"/>
      <c r="E1553" s="41"/>
      <c r="F1553" s="41"/>
    </row>
    <row r="1554" spans="2:6" hidden="1">
      <c r="B1554" s="107"/>
      <c r="C1554" s="107"/>
      <c r="D1554" s="41"/>
      <c r="E1554" s="41"/>
      <c r="F1554" s="41"/>
    </row>
    <row r="1555" spans="2:6" hidden="1">
      <c r="B1555" s="107"/>
      <c r="C1555" s="107"/>
      <c r="D1555" s="41"/>
      <c r="E1555" s="41"/>
      <c r="F1555" s="41"/>
    </row>
    <row r="1556" spans="2:6" hidden="1">
      <c r="B1556" s="107"/>
      <c r="C1556" s="107"/>
      <c r="D1556" s="41"/>
      <c r="E1556" s="41"/>
      <c r="F1556" s="41"/>
    </row>
    <row r="1557" spans="2:6" hidden="1">
      <c r="B1557" s="107"/>
      <c r="C1557" s="107"/>
      <c r="D1557" s="41"/>
      <c r="E1557" s="41"/>
      <c r="F1557" s="41"/>
    </row>
    <row r="1558" spans="2:6" hidden="1">
      <c r="B1558" s="107"/>
      <c r="C1558" s="107"/>
      <c r="D1558" s="41"/>
      <c r="E1558" s="41"/>
      <c r="F1558" s="41"/>
    </row>
    <row r="1559" spans="2:6" hidden="1">
      <c r="B1559" s="107"/>
      <c r="C1559" s="107"/>
      <c r="D1559" s="41"/>
      <c r="E1559" s="41"/>
      <c r="F1559" s="41"/>
    </row>
    <row r="1560" spans="2:6" hidden="1">
      <c r="B1560" s="107"/>
      <c r="C1560" s="107"/>
      <c r="D1560" s="41"/>
      <c r="E1560" s="41"/>
      <c r="F1560" s="41"/>
    </row>
    <row r="1561" spans="2:6" hidden="1">
      <c r="B1561" s="107"/>
      <c r="C1561" s="107"/>
      <c r="D1561" s="41"/>
      <c r="E1561" s="41"/>
      <c r="F1561" s="41"/>
    </row>
    <row r="1562" spans="2:6" hidden="1">
      <c r="B1562" s="107"/>
      <c r="C1562" s="107"/>
      <c r="D1562" s="41"/>
      <c r="E1562" s="41"/>
      <c r="F1562" s="41"/>
    </row>
    <row r="1563" spans="2:6" hidden="1">
      <c r="B1563" s="107"/>
      <c r="C1563" s="107"/>
      <c r="D1563" s="41"/>
      <c r="E1563" s="41"/>
      <c r="F1563" s="41"/>
    </row>
    <row r="1564" spans="2:6" hidden="1">
      <c r="B1564" s="107"/>
      <c r="C1564" s="107"/>
      <c r="D1564" s="41"/>
      <c r="E1564" s="41"/>
      <c r="F1564" s="41"/>
    </row>
    <row r="1565" spans="2:6" hidden="1">
      <c r="B1565" s="107"/>
      <c r="C1565" s="107"/>
      <c r="D1565" s="41"/>
      <c r="E1565" s="41"/>
      <c r="F1565" s="41"/>
    </row>
    <row r="1566" spans="2:6" hidden="1">
      <c r="B1566" s="107"/>
      <c r="C1566" s="107"/>
      <c r="D1566" s="41"/>
      <c r="E1566" s="41"/>
      <c r="F1566" s="41"/>
    </row>
    <row r="1567" spans="2:6" hidden="1">
      <c r="B1567" s="107"/>
      <c r="C1567" s="107"/>
      <c r="D1567" s="41"/>
      <c r="E1567" s="41"/>
      <c r="F1567" s="41"/>
    </row>
    <row r="1568" spans="2:6" hidden="1">
      <c r="B1568" s="107"/>
      <c r="C1568" s="107"/>
      <c r="D1568" s="41"/>
      <c r="E1568" s="41"/>
      <c r="F1568" s="41"/>
    </row>
    <row r="1569" spans="2:6" hidden="1">
      <c r="B1569" s="107"/>
      <c r="C1569" s="107"/>
      <c r="D1569" s="41"/>
      <c r="E1569" s="41"/>
      <c r="F1569" s="41"/>
    </row>
    <row r="1570" spans="2:6" hidden="1">
      <c r="B1570" s="107"/>
      <c r="C1570" s="107"/>
      <c r="D1570" s="41"/>
      <c r="E1570" s="41"/>
      <c r="F1570" s="41"/>
    </row>
    <row r="1571" spans="2:6" hidden="1">
      <c r="B1571" s="107"/>
      <c r="C1571" s="107"/>
      <c r="D1571" s="41"/>
      <c r="E1571" s="41"/>
      <c r="F1571" s="41"/>
    </row>
    <row r="1572" spans="2:6" hidden="1">
      <c r="B1572" s="107"/>
      <c r="C1572" s="107"/>
      <c r="D1572" s="41"/>
      <c r="E1572" s="41"/>
      <c r="F1572" s="41"/>
    </row>
    <row r="1573" spans="2:6" hidden="1">
      <c r="B1573" s="107"/>
      <c r="C1573" s="107"/>
      <c r="D1573" s="41"/>
      <c r="E1573" s="41"/>
      <c r="F1573" s="41"/>
    </row>
    <row r="1574" spans="2:6" hidden="1">
      <c r="B1574" s="107"/>
      <c r="C1574" s="107"/>
      <c r="D1574" s="41"/>
      <c r="E1574" s="41"/>
      <c r="F1574" s="41"/>
    </row>
    <row r="1575" spans="2:6" hidden="1">
      <c r="B1575" s="107"/>
      <c r="C1575" s="107"/>
      <c r="D1575" s="41"/>
      <c r="E1575" s="41"/>
      <c r="F1575" s="41"/>
    </row>
    <row r="1576" spans="2:6" hidden="1">
      <c r="B1576" s="107"/>
      <c r="C1576" s="107"/>
      <c r="D1576" s="41"/>
      <c r="E1576" s="41"/>
      <c r="F1576" s="41"/>
    </row>
    <row r="1577" spans="2:6" hidden="1">
      <c r="B1577" s="107"/>
      <c r="C1577" s="107"/>
      <c r="D1577" s="41"/>
      <c r="E1577" s="41"/>
      <c r="F1577" s="41"/>
    </row>
    <row r="1578" spans="2:6" hidden="1">
      <c r="B1578" s="107"/>
      <c r="C1578" s="107"/>
      <c r="D1578" s="41"/>
      <c r="E1578" s="41"/>
      <c r="F1578" s="41"/>
    </row>
    <row r="1579" spans="2:6" hidden="1">
      <c r="B1579" s="107"/>
      <c r="C1579" s="107"/>
      <c r="D1579" s="41"/>
      <c r="E1579" s="41"/>
      <c r="F1579" s="41"/>
    </row>
    <row r="1580" spans="2:6" hidden="1">
      <c r="B1580" s="107"/>
      <c r="C1580" s="107"/>
      <c r="D1580" s="41"/>
      <c r="E1580" s="41"/>
      <c r="F1580" s="41"/>
    </row>
    <row r="1581" spans="2:6" hidden="1">
      <c r="B1581" s="107"/>
      <c r="C1581" s="107"/>
      <c r="D1581" s="41"/>
      <c r="E1581" s="41"/>
      <c r="F1581" s="41"/>
    </row>
    <row r="1582" spans="2:6" hidden="1">
      <c r="B1582" s="107"/>
      <c r="C1582" s="107"/>
      <c r="D1582" s="41"/>
      <c r="E1582" s="41"/>
      <c r="F1582" s="41"/>
    </row>
    <row r="1583" spans="2:6" hidden="1">
      <c r="B1583" s="107"/>
      <c r="C1583" s="107"/>
      <c r="D1583" s="41"/>
      <c r="E1583" s="41"/>
      <c r="F1583" s="41"/>
    </row>
    <row r="1584" spans="2:6" hidden="1">
      <c r="B1584" s="107"/>
      <c r="C1584" s="107"/>
      <c r="D1584" s="41"/>
      <c r="E1584" s="41"/>
      <c r="F1584" s="41"/>
    </row>
    <row r="1585" spans="2:6" hidden="1">
      <c r="B1585" s="107"/>
      <c r="C1585" s="107"/>
      <c r="D1585" s="41"/>
      <c r="E1585" s="41"/>
      <c r="F1585" s="41"/>
    </row>
    <row r="1586" spans="2:6" hidden="1">
      <c r="B1586" s="107"/>
      <c r="C1586" s="107"/>
      <c r="D1586" s="41"/>
      <c r="E1586" s="41"/>
      <c r="F1586" s="41"/>
    </row>
    <row r="1587" spans="2:6" hidden="1">
      <c r="B1587" s="107"/>
      <c r="C1587" s="107"/>
      <c r="D1587" s="41"/>
      <c r="E1587" s="41"/>
      <c r="F1587" s="41"/>
    </row>
    <row r="1588" spans="2:6" hidden="1">
      <c r="B1588" s="107"/>
      <c r="C1588" s="107"/>
      <c r="D1588" s="41"/>
      <c r="E1588" s="41"/>
      <c r="F1588" s="41"/>
    </row>
    <row r="1589" spans="2:6" hidden="1">
      <c r="B1589" s="107"/>
      <c r="C1589" s="107"/>
      <c r="D1589" s="41"/>
      <c r="E1589" s="41"/>
      <c r="F1589" s="41"/>
    </row>
    <row r="1590" spans="2:6" hidden="1">
      <c r="B1590" s="107"/>
      <c r="C1590" s="107"/>
      <c r="D1590" s="41"/>
      <c r="E1590" s="41"/>
      <c r="F1590" s="41"/>
    </row>
    <row r="1591" spans="2:6" hidden="1">
      <c r="B1591" s="107"/>
      <c r="C1591" s="107"/>
      <c r="D1591" s="41"/>
      <c r="E1591" s="41"/>
      <c r="F1591" s="41"/>
    </row>
    <row r="1592" spans="2:6" hidden="1">
      <c r="B1592" s="107"/>
      <c r="C1592" s="107"/>
      <c r="D1592" s="41"/>
      <c r="E1592" s="41"/>
      <c r="F1592" s="41"/>
    </row>
    <row r="1593" spans="2:6" hidden="1">
      <c r="B1593" s="107"/>
      <c r="C1593" s="107"/>
      <c r="D1593" s="41"/>
      <c r="E1593" s="41"/>
      <c r="F1593" s="41"/>
    </row>
    <row r="1594" spans="2:6" hidden="1">
      <c r="B1594" s="107"/>
      <c r="C1594" s="107"/>
      <c r="D1594" s="41"/>
      <c r="E1594" s="41"/>
      <c r="F1594" s="41"/>
    </row>
    <row r="1595" spans="2:6" hidden="1">
      <c r="B1595" s="107"/>
      <c r="C1595" s="107"/>
      <c r="D1595" s="41"/>
      <c r="E1595" s="41"/>
      <c r="F1595" s="41"/>
    </row>
    <row r="1596" spans="2:6" hidden="1">
      <c r="B1596" s="107"/>
      <c r="C1596" s="107"/>
      <c r="D1596" s="41"/>
      <c r="E1596" s="41"/>
      <c r="F1596" s="41"/>
    </row>
    <row r="1597" spans="2:6" hidden="1">
      <c r="B1597" s="107"/>
      <c r="C1597" s="107"/>
      <c r="D1597" s="41"/>
      <c r="E1597" s="41"/>
      <c r="F1597" s="41"/>
    </row>
    <row r="1598" spans="2:6" hidden="1">
      <c r="B1598" s="107"/>
      <c r="C1598" s="107"/>
      <c r="D1598" s="41"/>
      <c r="E1598" s="41"/>
      <c r="F1598" s="41"/>
    </row>
    <row r="1599" spans="2:6" hidden="1">
      <c r="B1599" s="107"/>
      <c r="C1599" s="107"/>
      <c r="D1599" s="41"/>
      <c r="E1599" s="41"/>
      <c r="F1599" s="41"/>
    </row>
    <row r="1600" spans="2:6" hidden="1">
      <c r="B1600" s="107"/>
      <c r="C1600" s="107"/>
      <c r="D1600" s="41"/>
      <c r="E1600" s="41"/>
      <c r="F1600" s="41"/>
    </row>
    <row r="1601" spans="2:6" hidden="1">
      <c r="B1601" s="107"/>
      <c r="C1601" s="107"/>
      <c r="D1601" s="41"/>
      <c r="E1601" s="41"/>
      <c r="F1601" s="41"/>
    </row>
    <row r="1602" spans="2:6" hidden="1">
      <c r="B1602" s="107"/>
      <c r="C1602" s="107"/>
      <c r="D1602" s="41"/>
      <c r="E1602" s="41"/>
      <c r="F1602" s="41"/>
    </row>
    <row r="1603" spans="2:6" hidden="1">
      <c r="B1603" s="107"/>
      <c r="C1603" s="107"/>
      <c r="D1603" s="41"/>
      <c r="E1603" s="41"/>
      <c r="F1603" s="41"/>
    </row>
    <row r="1604" spans="2:6" hidden="1">
      <c r="B1604" s="107"/>
      <c r="C1604" s="107"/>
      <c r="D1604" s="41"/>
      <c r="E1604" s="41"/>
      <c r="F1604" s="41"/>
    </row>
    <row r="1605" spans="2:6" hidden="1">
      <c r="B1605" s="107"/>
      <c r="C1605" s="107"/>
      <c r="D1605" s="41"/>
      <c r="E1605" s="41"/>
      <c r="F1605" s="41"/>
    </row>
    <row r="1606" spans="2:6" hidden="1">
      <c r="B1606" s="107"/>
      <c r="C1606" s="107"/>
      <c r="D1606" s="41"/>
      <c r="E1606" s="41"/>
      <c r="F1606" s="41"/>
    </row>
    <row r="1607" spans="2:6" hidden="1">
      <c r="B1607" s="107"/>
      <c r="C1607" s="107"/>
      <c r="D1607" s="41"/>
      <c r="E1607" s="41"/>
      <c r="F1607" s="41"/>
    </row>
    <row r="1608" spans="2:6" hidden="1">
      <c r="B1608" s="107"/>
      <c r="C1608" s="107"/>
      <c r="D1608" s="41"/>
      <c r="E1608" s="41"/>
      <c r="F1608" s="41"/>
    </row>
    <row r="1609" spans="2:6" hidden="1">
      <c r="B1609" s="107"/>
      <c r="C1609" s="107"/>
      <c r="D1609" s="41"/>
      <c r="E1609" s="41"/>
      <c r="F1609" s="41"/>
    </row>
    <row r="1610" spans="2:6" hidden="1">
      <c r="B1610" s="107"/>
      <c r="C1610" s="107"/>
      <c r="D1610" s="41"/>
      <c r="E1610" s="41"/>
      <c r="F1610" s="41"/>
    </row>
    <row r="1611" spans="2:6" hidden="1">
      <c r="B1611" s="107"/>
      <c r="C1611" s="107"/>
      <c r="D1611" s="41"/>
      <c r="E1611" s="41"/>
      <c r="F1611" s="41"/>
    </row>
    <row r="1612" spans="2:6" hidden="1">
      <c r="B1612" s="107"/>
      <c r="C1612" s="107"/>
      <c r="D1612" s="41"/>
      <c r="E1612" s="41"/>
      <c r="F1612" s="41"/>
    </row>
    <row r="1613" spans="2:6" hidden="1">
      <c r="B1613" s="107"/>
      <c r="C1613" s="107"/>
      <c r="D1613" s="41"/>
      <c r="E1613" s="41"/>
      <c r="F1613" s="41"/>
    </row>
    <row r="1614" spans="2:6" hidden="1">
      <c r="B1614" s="107"/>
      <c r="C1614" s="107"/>
      <c r="D1614" s="41"/>
      <c r="E1614" s="41"/>
      <c r="F1614" s="41"/>
    </row>
    <row r="1615" spans="2:6" hidden="1">
      <c r="B1615" s="107"/>
      <c r="C1615" s="107"/>
      <c r="D1615" s="41"/>
      <c r="E1615" s="41"/>
      <c r="F1615" s="41"/>
    </row>
    <row r="1616" spans="2:6" hidden="1">
      <c r="B1616" s="107"/>
      <c r="C1616" s="107"/>
      <c r="D1616" s="41"/>
      <c r="E1616" s="41"/>
      <c r="F1616" s="41"/>
    </row>
    <row r="1617" spans="2:6" hidden="1">
      <c r="B1617" s="107"/>
      <c r="C1617" s="107"/>
      <c r="D1617" s="41"/>
      <c r="E1617" s="41"/>
      <c r="F1617" s="41"/>
    </row>
    <row r="1618" spans="2:6" hidden="1">
      <c r="B1618" s="107"/>
      <c r="C1618" s="107"/>
      <c r="D1618" s="41"/>
      <c r="E1618" s="41"/>
      <c r="F1618" s="41"/>
    </row>
    <row r="1619" spans="2:6" hidden="1">
      <c r="B1619" s="107"/>
      <c r="C1619" s="107"/>
      <c r="D1619" s="41"/>
      <c r="E1619" s="41"/>
      <c r="F1619" s="41"/>
    </row>
    <row r="1620" spans="2:6" hidden="1">
      <c r="B1620" s="107"/>
      <c r="C1620" s="107"/>
      <c r="D1620" s="41"/>
      <c r="E1620" s="41"/>
      <c r="F1620" s="41"/>
    </row>
    <row r="1621" spans="2:6" hidden="1">
      <c r="B1621" s="107"/>
      <c r="C1621" s="107"/>
      <c r="D1621" s="41"/>
      <c r="E1621" s="41"/>
      <c r="F1621" s="41"/>
    </row>
    <row r="1622" spans="2:6" hidden="1">
      <c r="B1622" s="107"/>
      <c r="C1622" s="107"/>
      <c r="D1622" s="41"/>
      <c r="E1622" s="41"/>
      <c r="F1622" s="41"/>
    </row>
    <row r="1623" spans="2:6" hidden="1">
      <c r="B1623" s="107"/>
      <c r="C1623" s="107"/>
      <c r="D1623" s="41"/>
      <c r="E1623" s="41"/>
      <c r="F1623" s="41"/>
    </row>
    <row r="1624" spans="2:6" hidden="1">
      <c r="B1624" s="107"/>
      <c r="C1624" s="107"/>
      <c r="D1624" s="41"/>
      <c r="E1624" s="41"/>
      <c r="F1624" s="41"/>
    </row>
    <row r="1625" spans="2:6" hidden="1">
      <c r="B1625" s="107"/>
      <c r="C1625" s="107"/>
      <c r="D1625" s="41"/>
      <c r="E1625" s="41"/>
      <c r="F1625" s="41"/>
    </row>
    <row r="1626" spans="2:6" hidden="1">
      <c r="B1626" s="107"/>
      <c r="C1626" s="107"/>
      <c r="D1626" s="41"/>
      <c r="E1626" s="41"/>
      <c r="F1626" s="41"/>
    </row>
    <row r="1627" spans="2:6" hidden="1">
      <c r="B1627" s="107"/>
      <c r="C1627" s="107"/>
      <c r="D1627" s="41"/>
      <c r="E1627" s="41"/>
      <c r="F1627" s="41"/>
    </row>
    <row r="1628" spans="2:6" hidden="1">
      <c r="B1628" s="107"/>
      <c r="C1628" s="107"/>
      <c r="D1628" s="41"/>
      <c r="E1628" s="41"/>
      <c r="F1628" s="41"/>
    </row>
    <row r="1629" spans="2:6" hidden="1">
      <c r="B1629" s="107"/>
      <c r="C1629" s="107"/>
      <c r="D1629" s="41"/>
      <c r="E1629" s="41"/>
      <c r="F1629" s="41"/>
    </row>
    <row r="1630" spans="2:6" hidden="1">
      <c r="B1630" s="107"/>
      <c r="C1630" s="107"/>
      <c r="D1630" s="41"/>
      <c r="E1630" s="41"/>
      <c r="F1630" s="41"/>
    </row>
    <row r="1631" spans="2:6" hidden="1">
      <c r="B1631" s="107"/>
      <c r="C1631" s="107"/>
      <c r="D1631" s="41"/>
      <c r="E1631" s="41"/>
      <c r="F1631" s="41"/>
    </row>
    <row r="1632" spans="2:6" hidden="1">
      <c r="B1632" s="107"/>
      <c r="C1632" s="107"/>
      <c r="D1632" s="41"/>
      <c r="E1632" s="41"/>
      <c r="F1632" s="41"/>
    </row>
    <row r="1633" spans="2:6" hidden="1">
      <c r="B1633" s="107"/>
      <c r="C1633" s="107"/>
      <c r="D1633" s="41"/>
      <c r="E1633" s="41"/>
      <c r="F1633" s="41"/>
    </row>
    <row r="1634" spans="2:6" hidden="1">
      <c r="B1634" s="107"/>
      <c r="C1634" s="107"/>
      <c r="D1634" s="41"/>
      <c r="E1634" s="41"/>
      <c r="F1634" s="41"/>
    </row>
    <row r="1635" spans="2:6" hidden="1">
      <c r="B1635" s="107"/>
      <c r="C1635" s="107"/>
      <c r="D1635" s="41"/>
      <c r="E1635" s="41"/>
      <c r="F1635" s="41"/>
    </row>
    <row r="1636" spans="2:6" hidden="1">
      <c r="B1636" s="107"/>
      <c r="C1636" s="107"/>
      <c r="D1636" s="41"/>
      <c r="E1636" s="41"/>
      <c r="F1636" s="41"/>
    </row>
    <row r="1637" spans="2:6" hidden="1">
      <c r="B1637" s="107"/>
      <c r="C1637" s="107"/>
      <c r="D1637" s="41"/>
      <c r="E1637" s="41"/>
      <c r="F1637" s="41"/>
    </row>
    <row r="1638" spans="2:6" hidden="1">
      <c r="B1638" s="107"/>
      <c r="C1638" s="107"/>
      <c r="D1638" s="41"/>
      <c r="E1638" s="41"/>
      <c r="F1638" s="41"/>
    </row>
    <row r="1639" spans="2:6" hidden="1">
      <c r="B1639" s="107"/>
      <c r="C1639" s="107"/>
      <c r="D1639" s="41"/>
      <c r="E1639" s="41"/>
      <c r="F1639" s="41"/>
    </row>
    <row r="1640" spans="2:6" hidden="1">
      <c r="B1640" s="107"/>
      <c r="C1640" s="107"/>
      <c r="D1640" s="41"/>
      <c r="E1640" s="41"/>
      <c r="F1640" s="41"/>
    </row>
    <row r="1641" spans="2:6" hidden="1">
      <c r="B1641" s="107"/>
      <c r="C1641" s="107"/>
      <c r="D1641" s="41"/>
      <c r="E1641" s="41"/>
      <c r="F1641" s="41"/>
    </row>
    <row r="1642" spans="2:6" hidden="1">
      <c r="B1642" s="107"/>
      <c r="C1642" s="107"/>
      <c r="D1642" s="41"/>
      <c r="E1642" s="41"/>
      <c r="F1642" s="41"/>
    </row>
    <row r="1643" spans="2:6" hidden="1">
      <c r="B1643" s="107"/>
      <c r="C1643" s="107"/>
      <c r="D1643" s="41"/>
      <c r="E1643" s="41"/>
      <c r="F1643" s="41"/>
    </row>
    <row r="1644" spans="2:6" hidden="1">
      <c r="B1644" s="107"/>
      <c r="C1644" s="107"/>
      <c r="D1644" s="41"/>
      <c r="E1644" s="41"/>
      <c r="F1644" s="41"/>
    </row>
    <row r="1645" spans="2:6" hidden="1">
      <c r="B1645" s="107"/>
      <c r="C1645" s="107"/>
      <c r="D1645" s="41"/>
      <c r="E1645" s="41"/>
      <c r="F1645" s="41"/>
    </row>
    <row r="1646" spans="2:6" hidden="1">
      <c r="B1646" s="107"/>
      <c r="C1646" s="107"/>
      <c r="D1646" s="41"/>
      <c r="E1646" s="41"/>
      <c r="F1646" s="41"/>
    </row>
    <row r="1647" spans="2:6" hidden="1">
      <c r="B1647" s="107"/>
      <c r="C1647" s="107"/>
      <c r="D1647" s="41"/>
      <c r="E1647" s="41"/>
      <c r="F1647" s="41"/>
    </row>
    <row r="1648" spans="2:6" hidden="1">
      <c r="B1648" s="107"/>
      <c r="C1648" s="107"/>
      <c r="D1648" s="41"/>
      <c r="E1648" s="41"/>
      <c r="F1648" s="41"/>
    </row>
    <row r="1649" spans="2:6" hidden="1">
      <c r="B1649" s="107"/>
      <c r="C1649" s="107"/>
      <c r="D1649" s="41"/>
      <c r="E1649" s="41"/>
      <c r="F1649" s="41"/>
    </row>
    <row r="1650" spans="2:6" hidden="1">
      <c r="B1650" s="107"/>
      <c r="C1650" s="107"/>
      <c r="D1650" s="41"/>
      <c r="E1650" s="41"/>
      <c r="F1650" s="41"/>
    </row>
    <row r="1651" spans="2:6" hidden="1">
      <c r="B1651" s="107"/>
      <c r="C1651" s="107"/>
      <c r="D1651" s="41"/>
      <c r="E1651" s="41"/>
      <c r="F1651" s="41"/>
    </row>
    <row r="1652" spans="2:6" hidden="1">
      <c r="B1652" s="107"/>
      <c r="C1652" s="107"/>
      <c r="D1652" s="41"/>
      <c r="E1652" s="41"/>
      <c r="F1652" s="41"/>
    </row>
    <row r="1653" spans="2:6" hidden="1">
      <c r="B1653" s="107"/>
      <c r="C1653" s="107"/>
      <c r="D1653" s="41"/>
      <c r="E1653" s="41"/>
      <c r="F1653" s="41"/>
    </row>
    <row r="1654" spans="2:6" hidden="1">
      <c r="B1654" s="107"/>
      <c r="C1654" s="107"/>
      <c r="D1654" s="41"/>
      <c r="E1654" s="41"/>
      <c r="F1654" s="41"/>
    </row>
    <row r="1655" spans="2:6" hidden="1">
      <c r="B1655" s="107"/>
      <c r="C1655" s="107"/>
      <c r="D1655" s="41"/>
      <c r="E1655" s="41"/>
      <c r="F1655" s="41"/>
    </row>
    <row r="1656" spans="2:6" hidden="1">
      <c r="B1656" s="107"/>
      <c r="C1656" s="107"/>
      <c r="D1656" s="41"/>
      <c r="E1656" s="41"/>
      <c r="F1656" s="41"/>
    </row>
    <row r="1657" spans="2:6" hidden="1">
      <c r="B1657" s="107"/>
      <c r="C1657" s="107"/>
      <c r="D1657" s="41"/>
      <c r="E1657" s="41"/>
      <c r="F1657" s="41"/>
    </row>
    <row r="1658" spans="2:6" hidden="1">
      <c r="B1658" s="107"/>
      <c r="C1658" s="107"/>
      <c r="D1658" s="41"/>
      <c r="E1658" s="41"/>
      <c r="F1658" s="41"/>
    </row>
    <row r="1659" spans="2:6" hidden="1">
      <c r="B1659" s="107"/>
      <c r="C1659" s="107"/>
      <c r="D1659" s="41"/>
      <c r="E1659" s="41"/>
      <c r="F1659" s="41"/>
    </row>
    <row r="1660" spans="2:6" hidden="1">
      <c r="B1660" s="107"/>
      <c r="C1660" s="107"/>
      <c r="D1660" s="41"/>
      <c r="E1660" s="41"/>
      <c r="F1660" s="41"/>
    </row>
    <row r="1661" spans="2:6" hidden="1">
      <c r="B1661" s="107"/>
      <c r="C1661" s="107"/>
      <c r="D1661" s="41"/>
      <c r="E1661" s="41"/>
      <c r="F1661" s="41"/>
    </row>
    <row r="1662" spans="2:6" hidden="1">
      <c r="B1662" s="107"/>
      <c r="C1662" s="107"/>
      <c r="D1662" s="41"/>
      <c r="E1662" s="41"/>
      <c r="F1662" s="41"/>
    </row>
    <row r="1663" spans="2:6" hidden="1">
      <c r="B1663" s="107"/>
      <c r="C1663" s="107"/>
      <c r="D1663" s="41"/>
      <c r="E1663" s="41"/>
      <c r="F1663" s="41"/>
    </row>
    <row r="1664" spans="2:6" hidden="1">
      <c r="B1664" s="107"/>
      <c r="C1664" s="107"/>
      <c r="D1664" s="41"/>
      <c r="E1664" s="41"/>
      <c r="F1664" s="41"/>
    </row>
    <row r="1665" spans="2:6" hidden="1">
      <c r="B1665" s="107"/>
      <c r="C1665" s="107"/>
      <c r="D1665" s="41"/>
      <c r="E1665" s="41"/>
      <c r="F1665" s="41"/>
    </row>
    <row r="1666" spans="2:6" hidden="1">
      <c r="B1666" s="107"/>
      <c r="C1666" s="107"/>
      <c r="D1666" s="41"/>
      <c r="E1666" s="41"/>
      <c r="F1666" s="41"/>
    </row>
    <row r="1667" spans="2:6" hidden="1">
      <c r="B1667" s="107"/>
      <c r="C1667" s="107"/>
      <c r="D1667" s="41"/>
      <c r="E1667" s="41"/>
      <c r="F1667" s="41"/>
    </row>
    <row r="1668" spans="2:6" hidden="1">
      <c r="B1668" s="107"/>
      <c r="C1668" s="107"/>
      <c r="D1668" s="41"/>
      <c r="E1668" s="41"/>
      <c r="F1668" s="41"/>
    </row>
    <row r="1669" spans="2:6" hidden="1">
      <c r="B1669" s="107"/>
      <c r="C1669" s="107"/>
      <c r="D1669" s="41"/>
      <c r="E1669" s="41"/>
      <c r="F1669" s="41"/>
    </row>
    <row r="1670" spans="2:6" hidden="1">
      <c r="B1670" s="107"/>
      <c r="C1670" s="107"/>
      <c r="D1670" s="41"/>
      <c r="E1670" s="41"/>
      <c r="F1670" s="41"/>
    </row>
    <row r="1671" spans="2:6" hidden="1">
      <c r="B1671" s="107"/>
      <c r="C1671" s="107"/>
      <c r="D1671" s="41"/>
      <c r="E1671" s="41"/>
      <c r="F1671" s="41"/>
    </row>
    <row r="1672" spans="2:6" hidden="1">
      <c r="B1672" s="107"/>
      <c r="C1672" s="107"/>
      <c r="D1672" s="41"/>
      <c r="E1672" s="41"/>
      <c r="F1672" s="41"/>
    </row>
    <row r="1673" spans="2:6" hidden="1">
      <c r="B1673" s="107"/>
      <c r="C1673" s="107"/>
      <c r="D1673" s="41"/>
      <c r="E1673" s="41"/>
      <c r="F1673" s="41"/>
    </row>
    <row r="1674" spans="2:6" hidden="1">
      <c r="B1674" s="107"/>
      <c r="C1674" s="107"/>
      <c r="D1674" s="41"/>
      <c r="E1674" s="41"/>
      <c r="F1674" s="41"/>
    </row>
    <row r="1675" spans="2:6" hidden="1">
      <c r="B1675" s="107"/>
      <c r="C1675" s="107"/>
      <c r="D1675" s="41"/>
      <c r="E1675" s="41"/>
      <c r="F1675" s="41"/>
    </row>
    <row r="1676" spans="2:6" hidden="1">
      <c r="B1676" s="107"/>
      <c r="C1676" s="107"/>
      <c r="D1676" s="41"/>
      <c r="E1676" s="41"/>
      <c r="F1676" s="41"/>
    </row>
    <row r="1677" spans="2:6" hidden="1">
      <c r="B1677" s="107"/>
      <c r="C1677" s="107"/>
      <c r="D1677" s="41"/>
      <c r="E1677" s="41"/>
      <c r="F1677" s="41"/>
    </row>
    <row r="1678" spans="2:6" hidden="1">
      <c r="B1678" s="107"/>
      <c r="C1678" s="107"/>
      <c r="D1678" s="41"/>
      <c r="E1678" s="41"/>
      <c r="F1678" s="41"/>
    </row>
    <row r="1679" spans="2:6" hidden="1">
      <c r="B1679" s="107"/>
      <c r="C1679" s="107"/>
      <c r="D1679" s="41"/>
      <c r="E1679" s="41"/>
      <c r="F1679" s="41"/>
    </row>
    <row r="1680" spans="2:6" hidden="1">
      <c r="B1680" s="107"/>
      <c r="C1680" s="107"/>
      <c r="D1680" s="41"/>
      <c r="E1680" s="41"/>
      <c r="F1680" s="41"/>
    </row>
    <row r="1681" spans="2:6" hidden="1">
      <c r="B1681" s="107"/>
      <c r="C1681" s="107"/>
      <c r="D1681" s="41"/>
      <c r="E1681" s="41"/>
      <c r="F1681" s="41"/>
    </row>
    <row r="1682" spans="2:6" hidden="1">
      <c r="B1682" s="107"/>
      <c r="C1682" s="107"/>
      <c r="D1682" s="41"/>
      <c r="E1682" s="41"/>
      <c r="F1682" s="41"/>
    </row>
    <row r="1683" spans="2:6" hidden="1">
      <c r="B1683" s="107"/>
      <c r="C1683" s="107"/>
      <c r="D1683" s="41"/>
      <c r="E1683" s="41"/>
      <c r="F1683" s="41"/>
    </row>
    <row r="1684" spans="2:6" hidden="1">
      <c r="B1684" s="107"/>
      <c r="C1684" s="107"/>
      <c r="D1684" s="41"/>
      <c r="E1684" s="41"/>
      <c r="F1684" s="41"/>
    </row>
    <row r="1685" spans="2:6" hidden="1">
      <c r="B1685" s="107"/>
      <c r="C1685" s="107"/>
      <c r="D1685" s="41"/>
      <c r="E1685" s="41"/>
      <c r="F1685" s="41"/>
    </row>
    <row r="1686" spans="2:6" hidden="1">
      <c r="B1686" s="107"/>
      <c r="C1686" s="107"/>
      <c r="D1686" s="41"/>
      <c r="E1686" s="41"/>
      <c r="F1686" s="41"/>
    </row>
    <row r="1687" spans="2:6" hidden="1">
      <c r="B1687" s="107"/>
      <c r="C1687" s="107"/>
      <c r="D1687" s="41"/>
      <c r="E1687" s="41"/>
      <c r="F1687" s="41"/>
    </row>
    <row r="1688" spans="2:6" hidden="1">
      <c r="B1688" s="107"/>
      <c r="C1688" s="107"/>
      <c r="D1688" s="41"/>
      <c r="E1688" s="41"/>
      <c r="F1688" s="41"/>
    </row>
    <row r="1689" spans="2:6" hidden="1">
      <c r="B1689" s="107"/>
      <c r="C1689" s="107"/>
      <c r="D1689" s="41"/>
      <c r="E1689" s="41"/>
      <c r="F1689" s="41"/>
    </row>
    <row r="1690" spans="2:6" hidden="1">
      <c r="B1690" s="107"/>
      <c r="C1690" s="107"/>
      <c r="D1690" s="41"/>
      <c r="E1690" s="41"/>
      <c r="F1690" s="41"/>
    </row>
    <row r="1691" spans="2:6" hidden="1">
      <c r="B1691" s="107"/>
      <c r="C1691" s="107"/>
      <c r="D1691" s="41"/>
      <c r="E1691" s="41"/>
      <c r="F1691" s="41"/>
    </row>
    <row r="1692" spans="2:6" hidden="1">
      <c r="B1692" s="107"/>
      <c r="C1692" s="107"/>
      <c r="D1692" s="41"/>
      <c r="E1692" s="41"/>
      <c r="F1692" s="41"/>
    </row>
    <row r="1693" spans="2:6" hidden="1">
      <c r="B1693" s="107"/>
      <c r="C1693" s="107"/>
      <c r="D1693" s="41"/>
      <c r="E1693" s="41"/>
      <c r="F1693" s="41"/>
    </row>
    <row r="1694" spans="2:6" hidden="1">
      <c r="B1694" s="107"/>
      <c r="C1694" s="107"/>
      <c r="D1694" s="41"/>
      <c r="E1694" s="41"/>
      <c r="F1694" s="41"/>
    </row>
    <row r="1695" spans="2:6" hidden="1">
      <c r="B1695" s="107"/>
      <c r="C1695" s="107"/>
      <c r="D1695" s="41"/>
      <c r="E1695" s="41"/>
      <c r="F1695" s="41"/>
    </row>
    <row r="1696" spans="2:6" hidden="1">
      <c r="B1696" s="107"/>
      <c r="C1696" s="107"/>
      <c r="D1696" s="41"/>
      <c r="E1696" s="41"/>
      <c r="F1696" s="41"/>
    </row>
    <row r="1697" spans="2:6" hidden="1">
      <c r="B1697" s="107"/>
      <c r="C1697" s="107"/>
      <c r="D1697" s="41"/>
      <c r="E1697" s="41"/>
      <c r="F1697" s="41"/>
    </row>
    <row r="1698" spans="2:6" hidden="1">
      <c r="B1698" s="107"/>
      <c r="C1698" s="107"/>
      <c r="D1698" s="41"/>
      <c r="E1698" s="41"/>
      <c r="F1698" s="41"/>
    </row>
    <row r="1699" spans="2:6" hidden="1">
      <c r="B1699" s="107"/>
      <c r="C1699" s="107"/>
      <c r="D1699" s="41"/>
      <c r="E1699" s="41"/>
      <c r="F1699" s="41"/>
    </row>
    <row r="1700" spans="2:6" hidden="1">
      <c r="B1700" s="107"/>
      <c r="C1700" s="107"/>
      <c r="D1700" s="41"/>
      <c r="E1700" s="41"/>
      <c r="F1700" s="41"/>
    </row>
    <row r="1701" spans="2:6" hidden="1">
      <c r="B1701" s="107"/>
      <c r="C1701" s="107"/>
      <c r="D1701" s="41"/>
      <c r="E1701" s="41"/>
      <c r="F1701" s="41"/>
    </row>
    <row r="1702" spans="2:6" hidden="1">
      <c r="B1702" s="107"/>
      <c r="C1702" s="107"/>
      <c r="D1702" s="41"/>
      <c r="E1702" s="41"/>
      <c r="F1702" s="41"/>
    </row>
    <row r="1703" spans="2:6" hidden="1">
      <c r="B1703" s="107"/>
      <c r="C1703" s="107"/>
      <c r="D1703" s="41"/>
      <c r="E1703" s="41"/>
      <c r="F1703" s="41"/>
    </row>
    <row r="1704" spans="2:6" hidden="1">
      <c r="B1704" s="107"/>
      <c r="C1704" s="107"/>
      <c r="D1704" s="41"/>
      <c r="E1704" s="41"/>
      <c r="F1704" s="41"/>
    </row>
    <row r="1705" spans="2:6" hidden="1">
      <c r="B1705" s="107"/>
      <c r="C1705" s="107"/>
      <c r="D1705" s="41"/>
      <c r="E1705" s="41"/>
      <c r="F1705" s="41"/>
    </row>
    <row r="1706" spans="2:6" hidden="1">
      <c r="B1706" s="107"/>
      <c r="C1706" s="107"/>
      <c r="D1706" s="41"/>
      <c r="E1706" s="41"/>
      <c r="F1706" s="41"/>
    </row>
    <row r="1707" spans="2:6" hidden="1">
      <c r="B1707" s="107"/>
      <c r="C1707" s="107"/>
      <c r="D1707" s="41"/>
      <c r="E1707" s="41"/>
      <c r="F1707" s="41"/>
    </row>
    <row r="1708" spans="2:6" hidden="1">
      <c r="B1708" s="107"/>
      <c r="C1708" s="107"/>
      <c r="D1708" s="41"/>
      <c r="E1708" s="41"/>
      <c r="F1708" s="41"/>
    </row>
    <row r="1709" spans="2:6" hidden="1">
      <c r="B1709" s="107"/>
      <c r="C1709" s="107"/>
      <c r="D1709" s="41"/>
      <c r="E1709" s="41"/>
      <c r="F1709" s="41"/>
    </row>
    <row r="1710" spans="2:6" hidden="1">
      <c r="B1710" s="107"/>
      <c r="C1710" s="107"/>
      <c r="D1710" s="41"/>
      <c r="E1710" s="41"/>
      <c r="F1710" s="41"/>
    </row>
    <row r="1711" spans="2:6" hidden="1">
      <c r="B1711" s="107"/>
      <c r="C1711" s="107"/>
      <c r="D1711" s="41"/>
      <c r="E1711" s="41"/>
      <c r="F1711" s="41"/>
    </row>
    <row r="1712" spans="2:6" hidden="1">
      <c r="B1712" s="107"/>
      <c r="C1712" s="107"/>
      <c r="D1712" s="41"/>
      <c r="E1712" s="41"/>
      <c r="F1712" s="41"/>
    </row>
    <row r="1713" spans="2:6" hidden="1">
      <c r="B1713" s="107"/>
      <c r="C1713" s="107"/>
      <c r="D1713" s="41"/>
      <c r="E1713" s="41"/>
      <c r="F1713" s="41"/>
    </row>
    <row r="1714" spans="2:6" hidden="1">
      <c r="B1714" s="107"/>
      <c r="C1714" s="107"/>
      <c r="D1714" s="41"/>
      <c r="E1714" s="41"/>
      <c r="F1714" s="41"/>
    </row>
    <row r="1715" spans="2:6" hidden="1">
      <c r="B1715" s="107"/>
      <c r="C1715" s="107"/>
      <c r="D1715" s="41"/>
      <c r="E1715" s="41"/>
      <c r="F1715" s="41"/>
    </row>
    <row r="1716" spans="2:6" hidden="1">
      <c r="B1716" s="107"/>
      <c r="C1716" s="107"/>
      <c r="D1716" s="41"/>
      <c r="E1716" s="41"/>
      <c r="F1716" s="41"/>
    </row>
    <row r="1717" spans="2:6" hidden="1">
      <c r="B1717" s="107"/>
      <c r="C1717" s="107"/>
      <c r="D1717" s="41"/>
      <c r="E1717" s="41"/>
      <c r="F1717" s="41"/>
    </row>
    <row r="1718" spans="2:6" hidden="1">
      <c r="B1718" s="107"/>
      <c r="C1718" s="107"/>
      <c r="D1718" s="41"/>
      <c r="E1718" s="41"/>
      <c r="F1718" s="41"/>
    </row>
    <row r="1719" spans="2:6" hidden="1">
      <c r="B1719" s="107"/>
      <c r="C1719" s="107"/>
      <c r="D1719" s="41"/>
      <c r="E1719" s="41"/>
      <c r="F1719" s="41"/>
    </row>
    <row r="1720" spans="2:6" hidden="1">
      <c r="B1720" s="107"/>
      <c r="C1720" s="107"/>
      <c r="D1720" s="41"/>
      <c r="E1720" s="41"/>
      <c r="F1720" s="41"/>
    </row>
    <row r="1721" spans="2:6" hidden="1">
      <c r="B1721" s="107"/>
      <c r="C1721" s="107"/>
      <c r="D1721" s="41"/>
      <c r="E1721" s="41"/>
      <c r="F1721" s="41"/>
    </row>
    <row r="1722" spans="2:6" hidden="1">
      <c r="B1722" s="107"/>
      <c r="C1722" s="107"/>
      <c r="D1722" s="41"/>
      <c r="E1722" s="41"/>
      <c r="F1722" s="41"/>
    </row>
    <row r="1723" spans="2:6" hidden="1">
      <c r="B1723" s="107"/>
      <c r="C1723" s="107"/>
      <c r="D1723" s="41"/>
      <c r="E1723" s="41"/>
      <c r="F1723" s="41"/>
    </row>
    <row r="1724" spans="2:6" hidden="1">
      <c r="B1724" s="107"/>
      <c r="C1724" s="107"/>
      <c r="D1724" s="41"/>
      <c r="E1724" s="41"/>
      <c r="F1724" s="41"/>
    </row>
    <row r="1725" spans="2:6" hidden="1">
      <c r="B1725" s="107"/>
      <c r="C1725" s="107"/>
      <c r="D1725" s="41"/>
      <c r="E1725" s="41"/>
      <c r="F1725" s="41"/>
    </row>
    <row r="1726" spans="2:6" hidden="1">
      <c r="B1726" s="107"/>
      <c r="C1726" s="107"/>
      <c r="D1726" s="41"/>
      <c r="E1726" s="41"/>
      <c r="F1726" s="41"/>
    </row>
    <row r="1727" spans="2:6" hidden="1">
      <c r="B1727" s="107"/>
      <c r="C1727" s="107"/>
      <c r="D1727" s="41"/>
      <c r="E1727" s="41"/>
      <c r="F1727" s="41"/>
    </row>
    <row r="1728" spans="2:6" hidden="1">
      <c r="B1728" s="107"/>
      <c r="C1728" s="107"/>
      <c r="D1728" s="41"/>
      <c r="E1728" s="41"/>
      <c r="F1728" s="41"/>
    </row>
    <row r="1729" spans="2:6" hidden="1">
      <c r="B1729" s="107"/>
      <c r="C1729" s="107"/>
      <c r="D1729" s="41"/>
      <c r="E1729" s="41"/>
      <c r="F1729" s="41"/>
    </row>
    <row r="1730" spans="2:6" hidden="1">
      <c r="B1730" s="107"/>
      <c r="C1730" s="107"/>
      <c r="D1730" s="41"/>
      <c r="E1730" s="41"/>
      <c r="F1730" s="41"/>
    </row>
    <row r="1731" spans="2:6" hidden="1">
      <c r="B1731" s="107"/>
      <c r="C1731" s="107"/>
      <c r="D1731" s="41"/>
      <c r="E1731" s="41"/>
      <c r="F1731" s="41"/>
    </row>
    <row r="1732" spans="2:6" hidden="1">
      <c r="B1732" s="107"/>
      <c r="C1732" s="107"/>
      <c r="D1732" s="41"/>
      <c r="E1732" s="41"/>
      <c r="F1732" s="41"/>
    </row>
    <row r="1733" spans="2:6" hidden="1">
      <c r="B1733" s="107"/>
      <c r="C1733" s="107"/>
      <c r="D1733" s="41"/>
      <c r="E1733" s="41"/>
      <c r="F1733" s="41"/>
    </row>
    <row r="1734" spans="2:6" hidden="1">
      <c r="B1734" s="107"/>
      <c r="C1734" s="107"/>
      <c r="D1734" s="41"/>
      <c r="E1734" s="41"/>
      <c r="F1734" s="41"/>
    </row>
    <row r="1735" spans="2:6" hidden="1">
      <c r="B1735" s="107"/>
      <c r="C1735" s="107"/>
      <c r="D1735" s="41"/>
      <c r="E1735" s="41"/>
      <c r="F1735" s="41"/>
    </row>
    <row r="1736" spans="2:6" hidden="1">
      <c r="B1736" s="107"/>
      <c r="C1736" s="107"/>
      <c r="D1736" s="41"/>
      <c r="E1736" s="41"/>
      <c r="F1736" s="41"/>
    </row>
    <row r="1737" spans="2:6" hidden="1">
      <c r="B1737" s="107"/>
      <c r="C1737" s="107"/>
      <c r="D1737" s="41"/>
      <c r="E1737" s="41"/>
      <c r="F1737" s="41"/>
    </row>
    <row r="1738" spans="2:6" hidden="1">
      <c r="B1738" s="107"/>
      <c r="C1738" s="107"/>
      <c r="D1738" s="41"/>
      <c r="E1738" s="41"/>
      <c r="F1738" s="41"/>
    </row>
    <row r="1739" spans="2:6" hidden="1">
      <c r="B1739" s="107"/>
      <c r="C1739" s="107"/>
      <c r="D1739" s="41"/>
      <c r="E1739" s="41"/>
      <c r="F1739" s="41"/>
    </row>
    <row r="1740" spans="2:6" hidden="1">
      <c r="B1740" s="107"/>
      <c r="C1740" s="107"/>
      <c r="D1740" s="41"/>
      <c r="E1740" s="41"/>
      <c r="F1740" s="41"/>
    </row>
    <row r="1741" spans="2:6" hidden="1">
      <c r="B1741" s="107"/>
      <c r="C1741" s="107"/>
      <c r="D1741" s="41"/>
      <c r="E1741" s="41"/>
      <c r="F1741" s="41"/>
    </row>
    <row r="1742" spans="2:6" hidden="1">
      <c r="B1742" s="107"/>
      <c r="C1742" s="107"/>
      <c r="D1742" s="41"/>
      <c r="E1742" s="41"/>
      <c r="F1742" s="41"/>
    </row>
    <row r="1743" spans="2:6" hidden="1">
      <c r="B1743" s="107"/>
      <c r="C1743" s="107"/>
      <c r="D1743" s="41"/>
      <c r="E1743" s="41"/>
      <c r="F1743" s="41"/>
    </row>
    <row r="1744" spans="2:6" hidden="1">
      <c r="B1744" s="107"/>
      <c r="C1744" s="107"/>
      <c r="D1744" s="41"/>
      <c r="E1744" s="41"/>
      <c r="F1744" s="41"/>
    </row>
    <row r="1745" spans="2:6" hidden="1">
      <c r="B1745" s="107"/>
      <c r="C1745" s="107"/>
      <c r="D1745" s="41"/>
      <c r="E1745" s="41"/>
      <c r="F1745" s="41"/>
    </row>
    <row r="1746" spans="2:6" hidden="1">
      <c r="B1746" s="107"/>
      <c r="C1746" s="107"/>
      <c r="D1746" s="41"/>
      <c r="E1746" s="41"/>
      <c r="F1746" s="41"/>
    </row>
    <row r="1747" spans="2:6" hidden="1">
      <c r="B1747" s="107"/>
      <c r="C1747" s="107"/>
      <c r="D1747" s="41"/>
      <c r="E1747" s="41"/>
      <c r="F1747" s="41"/>
    </row>
    <row r="1748" spans="2:6" hidden="1">
      <c r="B1748" s="107"/>
      <c r="C1748" s="107"/>
      <c r="D1748" s="41"/>
      <c r="E1748" s="41"/>
      <c r="F1748" s="41"/>
    </row>
    <row r="1749" spans="2:6" hidden="1">
      <c r="B1749" s="107"/>
      <c r="C1749" s="107"/>
      <c r="D1749" s="41"/>
      <c r="E1749" s="41"/>
      <c r="F1749" s="41"/>
    </row>
    <row r="1750" spans="2:6" hidden="1">
      <c r="B1750" s="107"/>
      <c r="C1750" s="107"/>
      <c r="D1750" s="41"/>
      <c r="E1750" s="41"/>
      <c r="F1750" s="41"/>
    </row>
    <row r="1751" spans="2:6" hidden="1">
      <c r="B1751" s="107"/>
      <c r="C1751" s="107"/>
      <c r="D1751" s="41"/>
      <c r="E1751" s="41"/>
      <c r="F1751" s="41"/>
    </row>
    <row r="1752" spans="2:6" hidden="1">
      <c r="B1752" s="107"/>
      <c r="C1752" s="107"/>
      <c r="D1752" s="41"/>
      <c r="E1752" s="41"/>
      <c r="F1752" s="41"/>
    </row>
    <row r="1753" spans="2:6" hidden="1">
      <c r="B1753" s="107"/>
      <c r="C1753" s="107"/>
      <c r="D1753" s="41"/>
      <c r="E1753" s="41"/>
      <c r="F1753" s="41"/>
    </row>
    <row r="1754" spans="2:6" hidden="1">
      <c r="B1754" s="107"/>
      <c r="C1754" s="107"/>
      <c r="D1754" s="41"/>
      <c r="E1754" s="41"/>
      <c r="F1754" s="41"/>
    </row>
    <row r="1755" spans="2:6" hidden="1">
      <c r="B1755" s="107"/>
      <c r="C1755" s="107"/>
      <c r="D1755" s="41"/>
      <c r="E1755" s="41"/>
      <c r="F1755" s="41"/>
    </row>
    <row r="1756" spans="2:6" hidden="1">
      <c r="B1756" s="107"/>
      <c r="C1756" s="107"/>
      <c r="D1756" s="41"/>
      <c r="E1756" s="41"/>
      <c r="F1756" s="41"/>
    </row>
    <row r="1757" spans="2:6" hidden="1">
      <c r="B1757" s="107"/>
      <c r="C1757" s="107"/>
      <c r="D1757" s="41"/>
      <c r="E1757" s="41"/>
      <c r="F1757" s="41"/>
    </row>
    <row r="1758" spans="2:6" hidden="1">
      <c r="B1758" s="107"/>
      <c r="C1758" s="107"/>
      <c r="D1758" s="41"/>
      <c r="E1758" s="41"/>
      <c r="F1758" s="41"/>
    </row>
    <row r="1759" spans="2:6" hidden="1">
      <c r="B1759" s="107"/>
      <c r="C1759" s="107"/>
      <c r="D1759" s="41"/>
      <c r="E1759" s="41"/>
      <c r="F1759" s="41"/>
    </row>
    <row r="1760" spans="2:6" hidden="1">
      <c r="B1760" s="107"/>
      <c r="C1760" s="107"/>
      <c r="D1760" s="41"/>
      <c r="E1760" s="41"/>
      <c r="F1760" s="41"/>
    </row>
    <row r="1761" spans="2:6" hidden="1">
      <c r="B1761" s="107"/>
      <c r="C1761" s="107"/>
      <c r="D1761" s="41"/>
      <c r="E1761" s="41"/>
      <c r="F1761" s="41"/>
    </row>
    <row r="1762" spans="2:6" hidden="1">
      <c r="B1762" s="107"/>
      <c r="C1762" s="107"/>
      <c r="D1762" s="41"/>
      <c r="E1762" s="41"/>
      <c r="F1762" s="41"/>
    </row>
    <row r="1763" spans="2:6" hidden="1">
      <c r="B1763" s="107"/>
      <c r="C1763" s="107"/>
      <c r="D1763" s="41"/>
      <c r="E1763" s="41"/>
      <c r="F1763" s="41"/>
    </row>
    <row r="1764" spans="2:6" hidden="1">
      <c r="B1764" s="107"/>
      <c r="C1764" s="107"/>
      <c r="D1764" s="41"/>
      <c r="E1764" s="41"/>
      <c r="F1764" s="41"/>
    </row>
    <row r="1765" spans="2:6" hidden="1">
      <c r="B1765" s="107"/>
      <c r="C1765" s="107"/>
      <c r="D1765" s="41"/>
      <c r="E1765" s="41"/>
      <c r="F1765" s="41"/>
    </row>
    <row r="1766" spans="2:6" hidden="1">
      <c r="B1766" s="107"/>
      <c r="C1766" s="107"/>
      <c r="D1766" s="41"/>
      <c r="E1766" s="41"/>
      <c r="F1766" s="41"/>
    </row>
    <row r="1767" spans="2:6" hidden="1">
      <c r="B1767" s="107"/>
      <c r="C1767" s="107"/>
      <c r="D1767" s="41"/>
      <c r="E1767" s="41"/>
      <c r="F1767" s="41"/>
    </row>
    <row r="1768" spans="2:6" hidden="1">
      <c r="B1768" s="107"/>
      <c r="C1768" s="107"/>
      <c r="D1768" s="41"/>
      <c r="E1768" s="41"/>
      <c r="F1768" s="41"/>
    </row>
    <row r="1769" spans="2:6" hidden="1">
      <c r="B1769" s="107"/>
      <c r="C1769" s="107"/>
      <c r="D1769" s="41"/>
      <c r="E1769" s="41"/>
      <c r="F1769" s="41"/>
    </row>
    <row r="1770" spans="2:6" hidden="1">
      <c r="B1770" s="107"/>
      <c r="C1770" s="107"/>
      <c r="D1770" s="41"/>
      <c r="E1770" s="41"/>
      <c r="F1770" s="41"/>
    </row>
    <row r="1771" spans="2:6" hidden="1">
      <c r="B1771" s="107"/>
      <c r="C1771" s="107"/>
      <c r="D1771" s="41"/>
      <c r="E1771" s="41"/>
      <c r="F1771" s="41"/>
    </row>
    <row r="1772" spans="2:6" hidden="1">
      <c r="B1772" s="107"/>
      <c r="C1772" s="107"/>
      <c r="D1772" s="41"/>
      <c r="E1772" s="41"/>
      <c r="F1772" s="41"/>
    </row>
    <row r="1773" spans="2:6" hidden="1">
      <c r="B1773" s="107"/>
      <c r="C1773" s="107"/>
      <c r="D1773" s="41"/>
      <c r="E1773" s="41"/>
      <c r="F1773" s="41"/>
    </row>
    <row r="1774" spans="2:6" hidden="1">
      <c r="B1774" s="107"/>
      <c r="C1774" s="107"/>
      <c r="D1774" s="41"/>
      <c r="E1774" s="41"/>
      <c r="F1774" s="41"/>
    </row>
    <row r="1775" spans="2:6" hidden="1">
      <c r="B1775" s="107"/>
      <c r="C1775" s="107"/>
      <c r="D1775" s="41"/>
      <c r="E1775" s="41"/>
      <c r="F1775" s="41"/>
    </row>
    <row r="1776" spans="2:6" hidden="1">
      <c r="B1776" s="107"/>
      <c r="C1776" s="107"/>
      <c r="D1776" s="41"/>
      <c r="E1776" s="41"/>
      <c r="F1776" s="41"/>
    </row>
    <row r="1777" spans="2:6" hidden="1">
      <c r="B1777" s="107"/>
      <c r="C1777" s="107"/>
      <c r="D1777" s="41"/>
      <c r="E1777" s="41"/>
      <c r="F1777" s="41"/>
    </row>
    <row r="1778" spans="2:6" hidden="1">
      <c r="B1778" s="107"/>
      <c r="C1778" s="107"/>
      <c r="D1778" s="41"/>
      <c r="E1778" s="41"/>
      <c r="F1778" s="41"/>
    </row>
    <row r="1779" spans="2:6" hidden="1">
      <c r="B1779" s="107"/>
      <c r="C1779" s="107"/>
      <c r="D1779" s="41"/>
      <c r="E1779" s="41"/>
      <c r="F1779" s="41"/>
    </row>
    <row r="1780" spans="2:6" hidden="1">
      <c r="B1780" s="107"/>
      <c r="C1780" s="107"/>
      <c r="D1780" s="41"/>
      <c r="E1780" s="41"/>
      <c r="F1780" s="41"/>
    </row>
    <row r="1781" spans="2:6" hidden="1">
      <c r="B1781" s="107"/>
      <c r="C1781" s="107"/>
      <c r="D1781" s="41"/>
      <c r="E1781" s="41"/>
      <c r="F1781" s="41"/>
    </row>
    <row r="1782" spans="2:6" hidden="1">
      <c r="B1782" s="107"/>
      <c r="C1782" s="107"/>
      <c r="D1782" s="41"/>
      <c r="E1782" s="41"/>
      <c r="F1782" s="41"/>
    </row>
    <row r="1783" spans="2:6" hidden="1">
      <c r="B1783" s="107"/>
      <c r="C1783" s="107"/>
      <c r="D1783" s="41"/>
      <c r="E1783" s="41"/>
      <c r="F1783" s="41"/>
    </row>
    <row r="1784" spans="2:6" hidden="1">
      <c r="B1784" s="107"/>
      <c r="C1784" s="107"/>
      <c r="D1784" s="41"/>
      <c r="E1784" s="41"/>
      <c r="F1784" s="41"/>
    </row>
    <row r="1785" spans="2:6" hidden="1">
      <c r="B1785" s="107"/>
      <c r="C1785" s="107"/>
      <c r="D1785" s="41"/>
      <c r="E1785" s="41"/>
      <c r="F1785" s="41"/>
    </row>
    <row r="1786" spans="2:6" hidden="1">
      <c r="B1786" s="107"/>
      <c r="C1786" s="107"/>
      <c r="D1786" s="41"/>
      <c r="E1786" s="41"/>
      <c r="F1786" s="41"/>
    </row>
    <row r="1787" spans="2:6" hidden="1">
      <c r="B1787" s="107"/>
      <c r="C1787" s="107"/>
      <c r="D1787" s="41"/>
      <c r="E1787" s="41"/>
      <c r="F1787" s="41"/>
    </row>
    <row r="1788" spans="2:6" hidden="1">
      <c r="B1788" s="107"/>
      <c r="C1788" s="107"/>
      <c r="D1788" s="41"/>
      <c r="E1788" s="41"/>
      <c r="F1788" s="41"/>
    </row>
    <row r="1789" spans="2:6" hidden="1">
      <c r="B1789" s="107"/>
      <c r="C1789" s="107"/>
      <c r="D1789" s="41"/>
      <c r="E1789" s="41"/>
      <c r="F1789" s="41"/>
    </row>
    <row r="1790" spans="2:6" hidden="1">
      <c r="B1790" s="107"/>
      <c r="C1790" s="107"/>
      <c r="D1790" s="41"/>
      <c r="E1790" s="41"/>
      <c r="F1790" s="41"/>
    </row>
    <row r="1791" spans="2:6" hidden="1">
      <c r="B1791" s="107"/>
      <c r="C1791" s="107"/>
      <c r="D1791" s="41"/>
      <c r="E1791" s="41"/>
      <c r="F1791" s="41"/>
    </row>
    <row r="1792" spans="2:6" hidden="1">
      <c r="B1792" s="107"/>
      <c r="C1792" s="107"/>
      <c r="D1792" s="41"/>
      <c r="E1792" s="41"/>
      <c r="F1792" s="41"/>
    </row>
    <row r="1793" spans="2:6" hidden="1">
      <c r="B1793" s="107"/>
      <c r="C1793" s="107"/>
      <c r="D1793" s="41"/>
      <c r="E1793" s="41"/>
      <c r="F1793" s="41"/>
    </row>
    <row r="1794" spans="2:6" hidden="1">
      <c r="B1794" s="107"/>
      <c r="C1794" s="107"/>
      <c r="D1794" s="41"/>
      <c r="E1794" s="41"/>
      <c r="F1794" s="41"/>
    </row>
    <row r="1795" spans="2:6" hidden="1">
      <c r="B1795" s="107"/>
      <c r="C1795" s="107"/>
      <c r="D1795" s="41"/>
      <c r="E1795" s="41"/>
      <c r="F1795" s="41"/>
    </row>
    <row r="1796" spans="2:6" hidden="1">
      <c r="B1796" s="107"/>
      <c r="C1796" s="107"/>
      <c r="D1796" s="41"/>
      <c r="E1796" s="41"/>
      <c r="F1796" s="41"/>
    </row>
    <row r="1797" spans="2:6" hidden="1">
      <c r="B1797" s="107"/>
      <c r="C1797" s="107"/>
      <c r="D1797" s="41"/>
      <c r="E1797" s="41"/>
      <c r="F1797" s="41"/>
    </row>
    <row r="1798" spans="2:6" hidden="1">
      <c r="B1798" s="107"/>
      <c r="C1798" s="107"/>
      <c r="D1798" s="41"/>
      <c r="E1798" s="41"/>
      <c r="F1798" s="41"/>
    </row>
    <row r="1799" spans="2:6" hidden="1">
      <c r="B1799" s="107"/>
      <c r="C1799" s="107"/>
      <c r="D1799" s="41"/>
      <c r="E1799" s="41"/>
      <c r="F1799" s="41"/>
    </row>
    <row r="1800" spans="2:6" hidden="1">
      <c r="B1800" s="107"/>
      <c r="C1800" s="107"/>
      <c r="D1800" s="41"/>
      <c r="E1800" s="41"/>
      <c r="F1800" s="41"/>
    </row>
    <row r="1801" spans="2:6" hidden="1">
      <c r="B1801" s="107"/>
      <c r="C1801" s="107"/>
      <c r="D1801" s="41"/>
      <c r="E1801" s="41"/>
      <c r="F1801" s="41"/>
    </row>
    <row r="1802" spans="2:6" hidden="1">
      <c r="B1802" s="107"/>
      <c r="C1802" s="107"/>
      <c r="D1802" s="41"/>
      <c r="E1802" s="41"/>
      <c r="F1802" s="41"/>
    </row>
    <row r="1803" spans="2:6" hidden="1">
      <c r="B1803" s="107"/>
      <c r="C1803" s="107"/>
      <c r="D1803" s="41"/>
      <c r="E1803" s="41"/>
      <c r="F1803" s="41"/>
    </row>
    <row r="1804" spans="2:6" hidden="1">
      <c r="B1804" s="107"/>
      <c r="C1804" s="107"/>
      <c r="D1804" s="41"/>
      <c r="E1804" s="41"/>
      <c r="F1804" s="41"/>
    </row>
    <row r="1805" spans="2:6" hidden="1">
      <c r="B1805" s="107"/>
      <c r="C1805" s="107"/>
      <c r="D1805" s="41"/>
      <c r="E1805" s="41"/>
      <c r="F1805" s="41"/>
    </row>
    <row r="1806" spans="2:6" hidden="1">
      <c r="B1806" s="107"/>
      <c r="C1806" s="107"/>
      <c r="D1806" s="41"/>
      <c r="E1806" s="41"/>
      <c r="F1806" s="41"/>
    </row>
    <row r="1807" spans="2:6" hidden="1">
      <c r="B1807" s="107"/>
      <c r="C1807" s="107"/>
      <c r="D1807" s="41"/>
      <c r="E1807" s="41"/>
      <c r="F1807" s="41"/>
    </row>
    <row r="1808" spans="2:6" hidden="1">
      <c r="B1808" s="107"/>
      <c r="C1808" s="107"/>
      <c r="D1808" s="41"/>
      <c r="E1808" s="41"/>
      <c r="F1808" s="41"/>
    </row>
    <row r="1809" spans="2:6" hidden="1">
      <c r="B1809" s="107"/>
      <c r="C1809" s="107"/>
      <c r="D1809" s="41"/>
      <c r="E1809" s="41"/>
      <c r="F1809" s="41"/>
    </row>
    <row r="1810" spans="2:6" hidden="1">
      <c r="B1810" s="107"/>
      <c r="C1810" s="107"/>
      <c r="D1810" s="41"/>
      <c r="E1810" s="41"/>
      <c r="F1810" s="41"/>
    </row>
    <row r="1811" spans="2:6" hidden="1">
      <c r="B1811" s="107"/>
      <c r="C1811" s="107"/>
      <c r="D1811" s="41"/>
      <c r="E1811" s="41"/>
      <c r="F1811" s="41"/>
    </row>
    <row r="1812" spans="2:6" hidden="1">
      <c r="B1812" s="107"/>
      <c r="C1812" s="107"/>
      <c r="D1812" s="41"/>
      <c r="E1812" s="41"/>
      <c r="F1812" s="41"/>
    </row>
    <row r="1813" spans="2:6" hidden="1">
      <c r="B1813" s="107"/>
      <c r="C1813" s="107"/>
      <c r="D1813" s="41"/>
      <c r="E1813" s="41"/>
      <c r="F1813" s="41"/>
    </row>
    <row r="1814" spans="2:6" hidden="1">
      <c r="B1814" s="107"/>
      <c r="C1814" s="107"/>
      <c r="D1814" s="41"/>
      <c r="E1814" s="41"/>
      <c r="F1814" s="41"/>
    </row>
    <row r="1815" spans="2:6" hidden="1">
      <c r="B1815" s="107"/>
      <c r="C1815" s="107"/>
      <c r="D1815" s="41"/>
      <c r="E1815" s="41"/>
      <c r="F1815" s="41"/>
    </row>
    <row r="1816" spans="2:6" hidden="1">
      <c r="B1816" s="107"/>
      <c r="C1816" s="107"/>
      <c r="D1816" s="41"/>
      <c r="E1816" s="41"/>
      <c r="F1816" s="41"/>
    </row>
    <row r="1817" spans="2:6" hidden="1">
      <c r="B1817" s="107"/>
      <c r="C1817" s="107"/>
      <c r="D1817" s="41"/>
      <c r="E1817" s="41"/>
      <c r="F1817" s="41"/>
    </row>
    <row r="1818" spans="2:6" hidden="1">
      <c r="B1818" s="107"/>
      <c r="C1818" s="107"/>
      <c r="D1818" s="41"/>
      <c r="E1818" s="41"/>
      <c r="F1818" s="41"/>
    </row>
    <row r="1819" spans="2:6" hidden="1">
      <c r="B1819" s="107"/>
      <c r="C1819" s="107"/>
      <c r="D1819" s="41"/>
      <c r="E1819" s="41"/>
      <c r="F1819" s="41"/>
    </row>
    <row r="1820" spans="2:6" hidden="1">
      <c r="B1820" s="107"/>
      <c r="C1820" s="107"/>
      <c r="D1820" s="41"/>
      <c r="E1820" s="41"/>
      <c r="F1820" s="41"/>
    </row>
    <row r="1821" spans="2:6" hidden="1">
      <c r="B1821" s="107"/>
      <c r="C1821" s="107"/>
      <c r="D1821" s="41"/>
      <c r="E1821" s="41"/>
      <c r="F1821" s="41"/>
    </row>
    <row r="1822" spans="2:6" hidden="1">
      <c r="B1822" s="107"/>
      <c r="C1822" s="107"/>
      <c r="D1822" s="41"/>
      <c r="E1822" s="41"/>
      <c r="F1822" s="41"/>
    </row>
    <row r="1823" spans="2:6" hidden="1">
      <c r="B1823" s="107"/>
      <c r="C1823" s="107"/>
      <c r="D1823" s="41"/>
      <c r="E1823" s="41"/>
      <c r="F1823" s="41"/>
    </row>
    <row r="1824" spans="2:6" hidden="1">
      <c r="B1824" s="107"/>
      <c r="C1824" s="107"/>
      <c r="D1824" s="41"/>
      <c r="E1824" s="41"/>
      <c r="F1824" s="41"/>
    </row>
    <row r="1825" spans="2:6" hidden="1">
      <c r="B1825" s="107"/>
      <c r="C1825" s="107"/>
      <c r="D1825" s="41"/>
      <c r="E1825" s="41"/>
      <c r="F1825" s="41"/>
    </row>
    <row r="1826" spans="2:6" hidden="1">
      <c r="B1826" s="107"/>
      <c r="C1826" s="107"/>
      <c r="D1826" s="41"/>
      <c r="E1826" s="41"/>
      <c r="F1826" s="41"/>
    </row>
    <row r="1827" spans="2:6" hidden="1">
      <c r="B1827" s="107"/>
      <c r="C1827" s="107"/>
      <c r="D1827" s="41"/>
      <c r="E1827" s="41"/>
      <c r="F1827" s="41"/>
    </row>
    <row r="1828" spans="2:6" hidden="1">
      <c r="B1828" s="107"/>
      <c r="C1828" s="107"/>
      <c r="D1828" s="41"/>
      <c r="E1828" s="41"/>
      <c r="F1828" s="41"/>
    </row>
    <row r="1829" spans="2:6" hidden="1">
      <c r="B1829" s="107"/>
      <c r="C1829" s="107"/>
      <c r="D1829" s="41"/>
      <c r="E1829" s="41"/>
      <c r="F1829" s="41"/>
    </row>
    <row r="1830" spans="2:6" hidden="1">
      <c r="B1830" s="107"/>
      <c r="C1830" s="107"/>
      <c r="D1830" s="41"/>
      <c r="E1830" s="41"/>
      <c r="F1830" s="41"/>
    </row>
    <row r="1831" spans="2:6" hidden="1">
      <c r="B1831" s="107"/>
      <c r="C1831" s="107"/>
      <c r="D1831" s="41"/>
      <c r="E1831" s="41"/>
      <c r="F1831" s="41"/>
    </row>
    <row r="1832" spans="2:6" hidden="1">
      <c r="B1832" s="107"/>
      <c r="C1832" s="107"/>
      <c r="D1832" s="41"/>
      <c r="E1832" s="41"/>
      <c r="F1832" s="41"/>
    </row>
    <row r="1833" spans="2:6" hidden="1">
      <c r="B1833" s="107"/>
      <c r="C1833" s="107"/>
      <c r="D1833" s="41"/>
      <c r="E1833" s="41"/>
      <c r="F1833" s="41"/>
    </row>
    <row r="1834" spans="2:6" hidden="1">
      <c r="B1834" s="107"/>
      <c r="C1834" s="107"/>
      <c r="D1834" s="41"/>
      <c r="E1834" s="41"/>
      <c r="F1834" s="41"/>
    </row>
    <row r="1835" spans="2:6" hidden="1">
      <c r="B1835" s="107"/>
      <c r="C1835" s="107"/>
      <c r="D1835" s="41"/>
      <c r="E1835" s="41"/>
      <c r="F1835" s="41"/>
    </row>
    <row r="1836" spans="2:6" hidden="1">
      <c r="B1836" s="107"/>
      <c r="C1836" s="107"/>
      <c r="D1836" s="41"/>
      <c r="E1836" s="41"/>
      <c r="F1836" s="41"/>
    </row>
    <row r="1837" spans="2:6" hidden="1">
      <c r="B1837" s="107"/>
      <c r="C1837" s="107"/>
      <c r="D1837" s="41"/>
      <c r="E1837" s="41"/>
      <c r="F1837" s="41"/>
    </row>
    <row r="1838" spans="2:6" hidden="1">
      <c r="B1838" s="107"/>
      <c r="C1838" s="107"/>
      <c r="D1838" s="41"/>
      <c r="E1838" s="41"/>
      <c r="F1838" s="41"/>
    </row>
    <row r="1839" spans="2:6" hidden="1">
      <c r="B1839" s="107"/>
      <c r="C1839" s="107"/>
      <c r="D1839" s="41"/>
      <c r="E1839" s="41"/>
      <c r="F1839" s="41"/>
    </row>
    <row r="1840" spans="2:6" hidden="1">
      <c r="B1840" s="107"/>
      <c r="C1840" s="107"/>
      <c r="D1840" s="41"/>
      <c r="E1840" s="41"/>
      <c r="F1840" s="41"/>
    </row>
    <row r="1841" spans="2:6" hidden="1">
      <c r="B1841" s="107"/>
      <c r="C1841" s="107"/>
      <c r="D1841" s="41"/>
      <c r="E1841" s="41"/>
      <c r="F1841" s="41"/>
    </row>
    <row r="1842" spans="2:6" hidden="1">
      <c r="B1842" s="107"/>
      <c r="C1842" s="107"/>
      <c r="D1842" s="41"/>
      <c r="E1842" s="41"/>
      <c r="F1842" s="41"/>
    </row>
    <row r="1843" spans="2:6" hidden="1">
      <c r="B1843" s="107"/>
      <c r="C1843" s="107"/>
      <c r="D1843" s="41"/>
      <c r="E1843" s="41"/>
      <c r="F1843" s="41"/>
    </row>
    <row r="1844" spans="2:6" hidden="1">
      <c r="B1844" s="107"/>
      <c r="C1844" s="107"/>
      <c r="D1844" s="41"/>
      <c r="E1844" s="41"/>
      <c r="F1844" s="41"/>
    </row>
    <row r="1845" spans="2:6" hidden="1">
      <c r="B1845" s="107"/>
      <c r="C1845" s="107"/>
      <c r="D1845" s="41"/>
      <c r="E1845" s="41"/>
      <c r="F1845" s="41"/>
    </row>
    <row r="1846" spans="2:6" hidden="1">
      <c r="B1846" s="107"/>
      <c r="C1846" s="107"/>
      <c r="D1846" s="41"/>
      <c r="E1846" s="41"/>
      <c r="F1846" s="41"/>
    </row>
    <row r="1847" spans="2:6" hidden="1">
      <c r="B1847" s="107"/>
      <c r="C1847" s="107"/>
      <c r="D1847" s="41"/>
      <c r="E1847" s="41"/>
      <c r="F1847" s="41"/>
    </row>
    <row r="1848" spans="2:6" hidden="1">
      <c r="B1848" s="107"/>
      <c r="C1848" s="107"/>
      <c r="D1848" s="41"/>
      <c r="E1848" s="41"/>
      <c r="F1848" s="41"/>
    </row>
    <row r="1849" spans="2:6" hidden="1">
      <c r="B1849" s="107"/>
      <c r="C1849" s="107"/>
      <c r="D1849" s="41"/>
      <c r="E1849" s="41"/>
      <c r="F1849" s="41"/>
    </row>
    <row r="1850" spans="2:6" hidden="1">
      <c r="B1850" s="107"/>
      <c r="C1850" s="107"/>
      <c r="D1850" s="41"/>
      <c r="E1850" s="41"/>
      <c r="F1850" s="41"/>
    </row>
    <row r="1851" spans="2:6" hidden="1">
      <c r="B1851" s="107"/>
      <c r="C1851" s="107"/>
      <c r="D1851" s="41"/>
      <c r="E1851" s="41"/>
      <c r="F1851" s="41"/>
    </row>
    <row r="1852" spans="2:6" hidden="1">
      <c r="B1852" s="107"/>
      <c r="C1852" s="107"/>
      <c r="D1852" s="41"/>
      <c r="E1852" s="41"/>
      <c r="F1852" s="41"/>
    </row>
    <row r="1853" spans="2:6" hidden="1">
      <c r="B1853" s="107"/>
      <c r="C1853" s="107"/>
      <c r="D1853" s="41"/>
      <c r="E1853" s="41"/>
      <c r="F1853" s="41"/>
    </row>
    <row r="1854" spans="2:6" hidden="1">
      <c r="B1854" s="107"/>
      <c r="C1854" s="107"/>
      <c r="D1854" s="41"/>
      <c r="E1854" s="41"/>
      <c r="F1854" s="41"/>
    </row>
    <row r="1855" spans="2:6" hidden="1">
      <c r="B1855" s="107"/>
      <c r="C1855" s="107"/>
      <c r="D1855" s="41"/>
      <c r="E1855" s="41"/>
      <c r="F1855" s="41"/>
    </row>
    <row r="1856" spans="2:6" hidden="1">
      <c r="B1856" s="107"/>
      <c r="C1856" s="107"/>
      <c r="D1856" s="41"/>
      <c r="E1856" s="41"/>
      <c r="F1856" s="41"/>
    </row>
    <row r="1857" spans="2:6" hidden="1">
      <c r="B1857" s="107"/>
      <c r="C1857" s="107"/>
      <c r="D1857" s="41"/>
      <c r="E1857" s="41"/>
      <c r="F1857" s="41"/>
    </row>
    <row r="1858" spans="2:6" hidden="1">
      <c r="B1858" s="107"/>
      <c r="C1858" s="107"/>
      <c r="D1858" s="41"/>
      <c r="E1858" s="41"/>
      <c r="F1858" s="41"/>
    </row>
    <row r="1859" spans="2:6" hidden="1">
      <c r="B1859" s="107"/>
      <c r="C1859" s="107"/>
      <c r="D1859" s="41"/>
      <c r="E1859" s="41"/>
      <c r="F1859" s="41"/>
    </row>
    <row r="1860" spans="2:6" hidden="1">
      <c r="B1860" s="107"/>
      <c r="C1860" s="107"/>
      <c r="D1860" s="41"/>
      <c r="E1860" s="41"/>
      <c r="F1860" s="41"/>
    </row>
    <row r="1861" spans="2:6" hidden="1">
      <c r="B1861" s="107"/>
      <c r="C1861" s="107"/>
      <c r="D1861" s="41"/>
      <c r="E1861" s="41"/>
      <c r="F1861" s="41"/>
    </row>
    <row r="1862" spans="2:6" hidden="1">
      <c r="B1862" s="107"/>
      <c r="C1862" s="107"/>
      <c r="D1862" s="41"/>
      <c r="E1862" s="41"/>
      <c r="F1862" s="41"/>
    </row>
    <row r="1863" spans="2:6" hidden="1">
      <c r="B1863" s="107"/>
      <c r="C1863" s="107"/>
      <c r="D1863" s="41"/>
      <c r="E1863" s="41"/>
      <c r="F1863" s="41"/>
    </row>
    <row r="1864" spans="2:6" hidden="1">
      <c r="B1864" s="107"/>
      <c r="C1864" s="107"/>
      <c r="D1864" s="41"/>
      <c r="E1864" s="41"/>
      <c r="F1864" s="41"/>
    </row>
    <row r="1865" spans="2:6" hidden="1">
      <c r="B1865" s="107"/>
      <c r="C1865" s="107"/>
      <c r="D1865" s="41"/>
      <c r="E1865" s="41"/>
      <c r="F1865" s="41"/>
    </row>
    <row r="1866" spans="2:6" hidden="1">
      <c r="B1866" s="107"/>
      <c r="C1866" s="107"/>
      <c r="D1866" s="41"/>
      <c r="E1866" s="41"/>
      <c r="F1866" s="41"/>
    </row>
    <row r="1867" spans="2:6" hidden="1">
      <c r="B1867" s="107"/>
      <c r="C1867" s="107"/>
      <c r="D1867" s="41"/>
      <c r="E1867" s="41"/>
      <c r="F1867" s="41"/>
    </row>
    <row r="1868" spans="2:6" hidden="1">
      <c r="B1868" s="107"/>
      <c r="C1868" s="107"/>
      <c r="D1868" s="41"/>
      <c r="E1868" s="41"/>
      <c r="F1868" s="41"/>
    </row>
    <row r="1869" spans="2:6" hidden="1">
      <c r="B1869" s="107"/>
      <c r="C1869" s="107"/>
      <c r="D1869" s="41"/>
      <c r="E1869" s="41"/>
      <c r="F1869" s="41"/>
    </row>
    <row r="1870" spans="2:6" hidden="1">
      <c r="B1870" s="107"/>
      <c r="C1870" s="107"/>
      <c r="D1870" s="41"/>
      <c r="E1870" s="41"/>
      <c r="F1870" s="41"/>
    </row>
    <row r="1871" spans="2:6" hidden="1">
      <c r="B1871" s="107"/>
      <c r="C1871" s="107"/>
      <c r="D1871" s="41"/>
      <c r="E1871" s="41"/>
      <c r="F1871" s="41"/>
    </row>
    <row r="1872" spans="2:6" hidden="1">
      <c r="B1872" s="107"/>
      <c r="C1872" s="107"/>
      <c r="D1872" s="41"/>
      <c r="E1872" s="41"/>
      <c r="F1872" s="41"/>
    </row>
    <row r="1873" spans="2:6" hidden="1">
      <c r="B1873" s="107"/>
      <c r="C1873" s="107"/>
      <c r="D1873" s="41"/>
      <c r="E1873" s="41"/>
      <c r="F1873" s="41"/>
    </row>
    <row r="1874" spans="2:6" hidden="1">
      <c r="B1874" s="107"/>
      <c r="C1874" s="107"/>
      <c r="D1874" s="41"/>
      <c r="E1874" s="41"/>
      <c r="F1874" s="41"/>
    </row>
    <row r="1875" spans="2:6" hidden="1">
      <c r="B1875" s="107"/>
      <c r="C1875" s="107"/>
      <c r="D1875" s="41"/>
      <c r="E1875" s="41"/>
      <c r="F1875" s="41"/>
    </row>
    <row r="1876" spans="2:6" hidden="1">
      <c r="B1876" s="107"/>
      <c r="C1876" s="107"/>
      <c r="D1876" s="41"/>
      <c r="E1876" s="41"/>
      <c r="F1876" s="41"/>
    </row>
    <row r="1877" spans="2:6" hidden="1">
      <c r="B1877" s="107"/>
      <c r="C1877" s="107"/>
      <c r="D1877" s="41"/>
      <c r="E1877" s="41"/>
      <c r="F1877" s="41"/>
    </row>
    <row r="1878" spans="2:6" hidden="1">
      <c r="B1878" s="107"/>
      <c r="C1878" s="107"/>
      <c r="D1878" s="41"/>
      <c r="E1878" s="41"/>
      <c r="F1878" s="41"/>
    </row>
    <row r="1879" spans="2:6" hidden="1">
      <c r="B1879" s="107"/>
      <c r="C1879" s="107"/>
      <c r="D1879" s="41"/>
      <c r="E1879" s="41"/>
      <c r="F1879" s="41"/>
    </row>
    <row r="1880" spans="2:6" hidden="1">
      <c r="B1880" s="107"/>
      <c r="C1880" s="107"/>
      <c r="D1880" s="41"/>
      <c r="E1880" s="41"/>
      <c r="F1880" s="41"/>
    </row>
    <row r="1881" spans="2:6" hidden="1">
      <c r="B1881" s="107"/>
      <c r="C1881" s="107"/>
      <c r="D1881" s="41"/>
      <c r="E1881" s="41"/>
      <c r="F1881" s="41"/>
    </row>
    <row r="1882" spans="2:6" hidden="1">
      <c r="B1882" s="107"/>
      <c r="C1882" s="107"/>
      <c r="D1882" s="41"/>
      <c r="E1882" s="41"/>
      <c r="F1882" s="41"/>
    </row>
    <row r="1883" spans="2:6" hidden="1">
      <c r="B1883" s="107"/>
      <c r="C1883" s="107"/>
      <c r="D1883" s="41"/>
      <c r="E1883" s="41"/>
      <c r="F1883" s="41"/>
    </row>
    <row r="1884" spans="2:6" hidden="1">
      <c r="B1884" s="107"/>
      <c r="C1884" s="107"/>
      <c r="D1884" s="41"/>
      <c r="E1884" s="41"/>
      <c r="F1884" s="41"/>
    </row>
    <row r="1885" spans="2:6" hidden="1">
      <c r="B1885" s="107"/>
      <c r="C1885" s="107"/>
      <c r="D1885" s="41"/>
      <c r="E1885" s="41"/>
      <c r="F1885" s="41"/>
    </row>
    <row r="1886" spans="2:6" hidden="1">
      <c r="B1886" s="107"/>
      <c r="C1886" s="107"/>
      <c r="D1886" s="41"/>
      <c r="E1886" s="41"/>
      <c r="F1886" s="41"/>
    </row>
    <row r="1887" spans="2:6" hidden="1">
      <c r="B1887" s="107"/>
      <c r="C1887" s="107"/>
      <c r="D1887" s="41"/>
      <c r="E1887" s="41"/>
      <c r="F1887" s="41"/>
    </row>
    <row r="1888" spans="2:6" hidden="1">
      <c r="B1888" s="107"/>
      <c r="C1888" s="107"/>
      <c r="D1888" s="41"/>
      <c r="E1888" s="41"/>
      <c r="F1888" s="41"/>
    </row>
    <row r="1889" spans="2:6" hidden="1">
      <c r="B1889" s="107"/>
      <c r="C1889" s="107"/>
      <c r="D1889" s="41"/>
      <c r="E1889" s="41"/>
      <c r="F1889" s="41"/>
    </row>
    <row r="1890" spans="2:6" hidden="1">
      <c r="B1890" s="107"/>
      <c r="C1890" s="107"/>
      <c r="D1890" s="41"/>
      <c r="E1890" s="41"/>
      <c r="F1890" s="41"/>
    </row>
    <row r="1891" spans="2:6" hidden="1">
      <c r="B1891" s="107"/>
      <c r="C1891" s="107"/>
      <c r="D1891" s="41"/>
      <c r="E1891" s="41"/>
      <c r="F1891" s="41"/>
    </row>
    <row r="1892" spans="2:6" hidden="1">
      <c r="B1892" s="107"/>
      <c r="C1892" s="107"/>
      <c r="D1892" s="41"/>
      <c r="E1892" s="41"/>
      <c r="F1892" s="41"/>
    </row>
    <row r="1893" spans="2:6" hidden="1">
      <c r="B1893" s="107"/>
      <c r="C1893" s="107"/>
      <c r="D1893" s="41"/>
      <c r="E1893" s="41"/>
      <c r="F1893" s="41"/>
    </row>
    <row r="1894" spans="2:6" hidden="1">
      <c r="B1894" s="107"/>
      <c r="C1894" s="107"/>
      <c r="D1894" s="41"/>
      <c r="E1894" s="41"/>
      <c r="F1894" s="41"/>
    </row>
    <row r="1895" spans="2:6" hidden="1">
      <c r="B1895" s="107"/>
      <c r="C1895" s="107"/>
      <c r="D1895" s="41"/>
      <c r="E1895" s="41"/>
      <c r="F1895" s="41"/>
    </row>
    <row r="1896" spans="2:6" hidden="1">
      <c r="B1896" s="107"/>
      <c r="C1896" s="107"/>
      <c r="D1896" s="41"/>
      <c r="E1896" s="41"/>
      <c r="F1896" s="41"/>
    </row>
    <row r="1897" spans="2:6" hidden="1">
      <c r="B1897" s="107"/>
      <c r="C1897" s="107"/>
      <c r="D1897" s="41"/>
      <c r="E1897" s="41"/>
      <c r="F1897" s="41"/>
    </row>
    <row r="1898" spans="2:6" hidden="1">
      <c r="B1898" s="107"/>
      <c r="C1898" s="107"/>
      <c r="D1898" s="41"/>
      <c r="E1898" s="41"/>
      <c r="F1898" s="41"/>
    </row>
    <row r="1899" spans="2:6" hidden="1">
      <c r="B1899" s="107"/>
      <c r="C1899" s="107"/>
      <c r="D1899" s="41"/>
      <c r="E1899" s="41"/>
      <c r="F1899" s="41"/>
    </row>
    <row r="1900" spans="2:6" hidden="1">
      <c r="B1900" s="107"/>
      <c r="C1900" s="107"/>
      <c r="D1900" s="41"/>
      <c r="E1900" s="41"/>
      <c r="F1900" s="41"/>
    </row>
    <row r="1901" spans="2:6" hidden="1">
      <c r="B1901" s="107"/>
      <c r="C1901" s="107"/>
      <c r="D1901" s="41"/>
      <c r="E1901" s="41"/>
      <c r="F1901" s="41"/>
    </row>
    <row r="1902" spans="2:6" hidden="1">
      <c r="B1902" s="107"/>
      <c r="C1902" s="107"/>
      <c r="D1902" s="41"/>
      <c r="E1902" s="41"/>
      <c r="F1902" s="41"/>
    </row>
    <row r="1903" spans="2:6" hidden="1">
      <c r="B1903" s="107"/>
      <c r="C1903" s="107"/>
      <c r="D1903" s="41"/>
      <c r="E1903" s="41"/>
      <c r="F1903" s="41"/>
    </row>
    <row r="1904" spans="2:6" hidden="1">
      <c r="B1904" s="107"/>
      <c r="C1904" s="107"/>
      <c r="D1904" s="41"/>
      <c r="E1904" s="41"/>
      <c r="F1904" s="41"/>
    </row>
    <row r="1905" spans="2:6" hidden="1">
      <c r="B1905" s="107"/>
      <c r="C1905" s="107"/>
      <c r="D1905" s="41"/>
      <c r="E1905" s="41"/>
      <c r="F1905" s="41"/>
    </row>
    <row r="1906" spans="2:6" hidden="1">
      <c r="B1906" s="107"/>
      <c r="C1906" s="107"/>
      <c r="D1906" s="41"/>
      <c r="E1906" s="41"/>
      <c r="F1906" s="41"/>
    </row>
    <row r="1907" spans="2:6" hidden="1">
      <c r="B1907" s="107"/>
      <c r="C1907" s="107"/>
      <c r="D1907" s="41"/>
      <c r="E1907" s="41"/>
      <c r="F1907" s="41"/>
    </row>
    <row r="1908" spans="2:6" hidden="1">
      <c r="B1908" s="107"/>
      <c r="C1908" s="107"/>
      <c r="D1908" s="41"/>
      <c r="E1908" s="41"/>
      <c r="F1908" s="41"/>
    </row>
    <row r="1909" spans="2:6" hidden="1">
      <c r="B1909" s="107"/>
      <c r="C1909" s="107"/>
      <c r="D1909" s="41"/>
      <c r="E1909" s="41"/>
      <c r="F1909" s="41"/>
    </row>
    <row r="1910" spans="2:6" hidden="1">
      <c r="B1910" s="107"/>
      <c r="C1910" s="107"/>
      <c r="D1910" s="41"/>
      <c r="E1910" s="41"/>
      <c r="F1910" s="41"/>
    </row>
    <row r="1911" spans="2:6" hidden="1">
      <c r="B1911" s="107"/>
      <c r="C1911" s="107"/>
      <c r="D1911" s="41"/>
      <c r="E1911" s="41"/>
      <c r="F1911" s="41"/>
    </row>
    <row r="1912" spans="2:6" hidden="1">
      <c r="B1912" s="107"/>
      <c r="C1912" s="107"/>
      <c r="D1912" s="41"/>
      <c r="E1912" s="41"/>
      <c r="F1912" s="41"/>
    </row>
    <row r="1913" spans="2:6" hidden="1">
      <c r="B1913" s="107"/>
      <c r="C1913" s="107"/>
      <c r="D1913" s="41"/>
      <c r="E1913" s="41"/>
      <c r="F1913" s="41"/>
    </row>
    <row r="1914" spans="2:6" hidden="1">
      <c r="B1914" s="107"/>
      <c r="C1914" s="107"/>
      <c r="D1914" s="41"/>
      <c r="E1914" s="41"/>
      <c r="F1914" s="41"/>
    </row>
    <row r="1915" spans="2:6" hidden="1">
      <c r="B1915" s="107"/>
      <c r="C1915" s="107"/>
      <c r="D1915" s="41"/>
      <c r="E1915" s="41"/>
      <c r="F1915" s="41"/>
    </row>
    <row r="1916" spans="2:6" hidden="1">
      <c r="B1916" s="107"/>
      <c r="C1916" s="107"/>
      <c r="D1916" s="41"/>
      <c r="E1916" s="41"/>
      <c r="F1916" s="41"/>
    </row>
    <row r="1917" spans="2:6" hidden="1">
      <c r="B1917" s="107"/>
      <c r="C1917" s="107"/>
      <c r="D1917" s="41"/>
      <c r="E1917" s="41"/>
      <c r="F1917" s="41"/>
    </row>
    <row r="1918" spans="2:6" hidden="1">
      <c r="B1918" s="107"/>
      <c r="C1918" s="107"/>
      <c r="D1918" s="41"/>
      <c r="E1918" s="41"/>
      <c r="F1918" s="41"/>
    </row>
    <row r="1919" spans="2:6" hidden="1">
      <c r="B1919" s="107"/>
      <c r="C1919" s="107"/>
      <c r="D1919" s="41"/>
      <c r="E1919" s="41"/>
      <c r="F1919" s="41"/>
    </row>
    <row r="1920" spans="2:6" hidden="1">
      <c r="B1920" s="107"/>
      <c r="C1920" s="107"/>
      <c r="D1920" s="41"/>
      <c r="E1920" s="41"/>
      <c r="F1920" s="41"/>
    </row>
    <row r="1921" spans="2:6" hidden="1">
      <c r="B1921" s="107"/>
      <c r="C1921" s="107"/>
      <c r="D1921" s="41"/>
      <c r="E1921" s="41"/>
      <c r="F1921" s="41"/>
    </row>
    <row r="1922" spans="2:6" hidden="1">
      <c r="B1922" s="107"/>
      <c r="C1922" s="107"/>
      <c r="D1922" s="41"/>
      <c r="E1922" s="41"/>
      <c r="F1922" s="41"/>
    </row>
    <row r="1923" spans="2:6" hidden="1">
      <c r="B1923" s="107"/>
      <c r="C1923" s="107"/>
      <c r="D1923" s="41"/>
      <c r="E1923" s="41"/>
      <c r="F1923" s="41"/>
    </row>
    <row r="1924" spans="2:6" hidden="1">
      <c r="B1924" s="107"/>
      <c r="C1924" s="107"/>
      <c r="D1924" s="41"/>
      <c r="E1924" s="41"/>
      <c r="F1924" s="41"/>
    </row>
    <row r="1925" spans="2:6" hidden="1">
      <c r="B1925" s="107"/>
      <c r="C1925" s="107"/>
      <c r="D1925" s="41"/>
      <c r="E1925" s="41"/>
      <c r="F1925" s="41"/>
    </row>
    <row r="1926" spans="2:6" hidden="1">
      <c r="B1926" s="107"/>
      <c r="C1926" s="107"/>
      <c r="D1926" s="41"/>
      <c r="E1926" s="41"/>
      <c r="F1926" s="41"/>
    </row>
    <row r="1927" spans="2:6" hidden="1">
      <c r="B1927" s="107"/>
      <c r="C1927" s="107"/>
      <c r="D1927" s="41"/>
      <c r="E1927" s="41"/>
      <c r="F1927" s="41"/>
    </row>
    <row r="1928" spans="2:6" hidden="1">
      <c r="B1928" s="107"/>
      <c r="C1928" s="107"/>
      <c r="D1928" s="41"/>
      <c r="E1928" s="41"/>
      <c r="F1928" s="41"/>
    </row>
    <row r="1929" spans="2:6" hidden="1">
      <c r="B1929" s="107"/>
      <c r="C1929" s="107"/>
      <c r="D1929" s="41"/>
      <c r="E1929" s="41"/>
      <c r="F1929" s="41"/>
    </row>
    <row r="1930" spans="2:6" hidden="1">
      <c r="B1930" s="107"/>
      <c r="C1930" s="107"/>
      <c r="D1930" s="41"/>
      <c r="E1930" s="41"/>
      <c r="F1930" s="41"/>
    </row>
    <row r="1931" spans="2:6" hidden="1">
      <c r="B1931" s="107"/>
      <c r="C1931" s="107"/>
      <c r="D1931" s="41"/>
      <c r="E1931" s="41"/>
      <c r="F1931" s="41"/>
    </row>
    <row r="1932" spans="2:6" hidden="1">
      <c r="B1932" s="107"/>
      <c r="C1932" s="107"/>
      <c r="D1932" s="41"/>
      <c r="E1932" s="41"/>
      <c r="F1932" s="41"/>
    </row>
    <row r="1933" spans="2:6" hidden="1">
      <c r="B1933" s="107"/>
      <c r="C1933" s="107"/>
      <c r="D1933" s="41"/>
      <c r="E1933" s="41"/>
      <c r="F1933" s="41"/>
    </row>
    <row r="1934" spans="2:6" hidden="1">
      <c r="B1934" s="107"/>
      <c r="C1934" s="107"/>
      <c r="D1934" s="41"/>
      <c r="E1934" s="41"/>
      <c r="F1934" s="41"/>
    </row>
    <row r="1935" spans="2:6" hidden="1">
      <c r="B1935" s="107"/>
      <c r="C1935" s="107"/>
      <c r="D1935" s="41"/>
      <c r="E1935" s="41"/>
      <c r="F1935" s="41"/>
    </row>
    <row r="1936" spans="2:6" hidden="1">
      <c r="B1936" s="107"/>
      <c r="C1936" s="107"/>
      <c r="D1936" s="41"/>
      <c r="E1936" s="41"/>
      <c r="F1936" s="41"/>
    </row>
    <row r="1937" spans="2:6" hidden="1">
      <c r="B1937" s="107"/>
      <c r="C1937" s="107"/>
      <c r="D1937" s="41"/>
      <c r="E1937" s="41"/>
      <c r="F1937" s="41"/>
    </row>
    <row r="1938" spans="2:6" hidden="1">
      <c r="B1938" s="107"/>
      <c r="C1938" s="107"/>
      <c r="D1938" s="41"/>
      <c r="E1938" s="41"/>
      <c r="F1938" s="41"/>
    </row>
    <row r="1939" spans="2:6" hidden="1">
      <c r="B1939" s="107"/>
      <c r="C1939" s="107"/>
      <c r="D1939" s="41"/>
      <c r="E1939" s="41"/>
      <c r="F1939" s="41"/>
    </row>
    <row r="1940" spans="2:6" hidden="1">
      <c r="B1940" s="107"/>
      <c r="C1940" s="107"/>
      <c r="D1940" s="41"/>
      <c r="E1940" s="41"/>
      <c r="F1940" s="41"/>
    </row>
    <row r="1941" spans="2:6" hidden="1">
      <c r="B1941" s="107"/>
      <c r="C1941" s="107"/>
      <c r="D1941" s="41"/>
      <c r="E1941" s="41"/>
      <c r="F1941" s="41"/>
    </row>
    <row r="1942" spans="2:6" hidden="1">
      <c r="B1942" s="107"/>
      <c r="C1942" s="107"/>
      <c r="D1942" s="41"/>
      <c r="E1942" s="41"/>
      <c r="F1942" s="41"/>
    </row>
    <row r="1943" spans="2:6" hidden="1">
      <c r="B1943" s="107"/>
      <c r="C1943" s="107"/>
      <c r="D1943" s="41"/>
      <c r="E1943" s="41"/>
      <c r="F1943" s="41"/>
    </row>
    <row r="1944" spans="2:6" hidden="1">
      <c r="B1944" s="107"/>
      <c r="C1944" s="107"/>
      <c r="D1944" s="41"/>
      <c r="E1944" s="41"/>
      <c r="F1944" s="41"/>
    </row>
    <row r="1945" spans="2:6" hidden="1">
      <c r="B1945" s="107"/>
      <c r="C1945" s="107"/>
      <c r="D1945" s="41"/>
      <c r="E1945" s="41"/>
      <c r="F1945" s="41"/>
    </row>
    <row r="1946" spans="2:6" hidden="1">
      <c r="B1946" s="107"/>
      <c r="C1946" s="107"/>
      <c r="D1946" s="41"/>
      <c r="E1946" s="41"/>
      <c r="F1946" s="41"/>
    </row>
    <row r="1947" spans="2:6" hidden="1">
      <c r="B1947" s="107"/>
      <c r="C1947" s="107"/>
      <c r="D1947" s="41"/>
      <c r="E1947" s="41"/>
      <c r="F1947" s="41"/>
    </row>
    <row r="1948" spans="2:6" hidden="1">
      <c r="B1948" s="107"/>
      <c r="C1948" s="107"/>
      <c r="D1948" s="41"/>
      <c r="E1948" s="41"/>
      <c r="F1948" s="41"/>
    </row>
    <row r="1949" spans="2:6" hidden="1">
      <c r="B1949" s="107"/>
      <c r="C1949" s="107"/>
      <c r="D1949" s="41"/>
      <c r="E1949" s="41"/>
      <c r="F1949" s="41"/>
    </row>
    <row r="1950" spans="2:6" hidden="1">
      <c r="B1950" s="107"/>
      <c r="C1950" s="107"/>
      <c r="D1950" s="41"/>
      <c r="E1950" s="41"/>
      <c r="F1950" s="41"/>
    </row>
    <row r="1951" spans="2:6" hidden="1">
      <c r="B1951" s="107"/>
      <c r="C1951" s="107"/>
      <c r="D1951" s="41"/>
      <c r="E1951" s="41"/>
      <c r="F1951" s="41"/>
    </row>
    <row r="1952" spans="2:6" hidden="1">
      <c r="B1952" s="107"/>
      <c r="C1952" s="107"/>
      <c r="D1952" s="41"/>
      <c r="E1952" s="41"/>
      <c r="F1952" s="41"/>
    </row>
    <row r="1953" spans="2:6" hidden="1">
      <c r="B1953" s="107"/>
      <c r="C1953" s="107"/>
      <c r="D1953" s="41"/>
      <c r="E1953" s="41"/>
      <c r="F1953" s="41"/>
    </row>
    <row r="1954" spans="2:6" hidden="1">
      <c r="B1954" s="107"/>
      <c r="C1954" s="107"/>
      <c r="D1954" s="41"/>
      <c r="E1954" s="41"/>
      <c r="F1954" s="41"/>
    </row>
    <row r="1955" spans="2:6" hidden="1">
      <c r="B1955" s="107"/>
      <c r="C1955" s="107"/>
      <c r="D1955" s="41"/>
      <c r="E1955" s="41"/>
      <c r="F1955" s="41"/>
    </row>
    <row r="1956" spans="2:6" hidden="1">
      <c r="B1956" s="107"/>
      <c r="C1956" s="107"/>
      <c r="D1956" s="41"/>
      <c r="E1956" s="41"/>
      <c r="F1956" s="41"/>
    </row>
    <row r="1957" spans="2:6" hidden="1">
      <c r="B1957" s="107"/>
      <c r="C1957" s="107"/>
      <c r="D1957" s="41"/>
      <c r="E1957" s="41"/>
      <c r="F1957" s="41"/>
    </row>
    <row r="1958" spans="2:6" hidden="1">
      <c r="B1958" s="107"/>
      <c r="C1958" s="107"/>
      <c r="D1958" s="41"/>
      <c r="E1958" s="41"/>
      <c r="F1958" s="41"/>
    </row>
    <row r="1959" spans="2:6" hidden="1">
      <c r="B1959" s="107"/>
      <c r="C1959" s="107"/>
      <c r="D1959" s="41"/>
      <c r="E1959" s="41"/>
      <c r="F1959" s="41"/>
    </row>
    <row r="1960" spans="2:6" hidden="1">
      <c r="B1960" s="107"/>
      <c r="C1960" s="107"/>
      <c r="D1960" s="41"/>
      <c r="E1960" s="41"/>
      <c r="F1960" s="41"/>
    </row>
    <row r="1961" spans="2:6" hidden="1">
      <c r="B1961" s="107"/>
      <c r="C1961" s="107"/>
      <c r="D1961" s="41"/>
      <c r="E1961" s="41"/>
      <c r="F1961" s="41"/>
    </row>
    <row r="1962" spans="2:6" hidden="1">
      <c r="B1962" s="107"/>
      <c r="C1962" s="107"/>
      <c r="D1962" s="41"/>
      <c r="E1962" s="41"/>
      <c r="F1962" s="41"/>
    </row>
    <row r="1963" spans="2:6" hidden="1">
      <c r="B1963" s="107"/>
      <c r="C1963" s="107"/>
      <c r="D1963" s="41"/>
      <c r="E1963" s="41"/>
      <c r="F1963" s="41"/>
    </row>
    <row r="1964" spans="2:6" hidden="1">
      <c r="B1964" s="107"/>
      <c r="C1964" s="107"/>
      <c r="D1964" s="41"/>
      <c r="E1964" s="41"/>
      <c r="F1964" s="41"/>
    </row>
    <row r="1965" spans="2:6" hidden="1">
      <c r="B1965" s="107"/>
      <c r="C1965" s="107"/>
      <c r="D1965" s="41"/>
      <c r="E1965" s="41"/>
      <c r="F1965" s="41"/>
    </row>
    <row r="1966" spans="2:6" hidden="1">
      <c r="B1966" s="107"/>
      <c r="C1966" s="107"/>
      <c r="D1966" s="41"/>
      <c r="E1966" s="41"/>
      <c r="F1966" s="41"/>
    </row>
    <row r="1967" spans="2:6" hidden="1">
      <c r="B1967" s="107"/>
      <c r="C1967" s="107"/>
      <c r="D1967" s="41"/>
      <c r="E1967" s="41"/>
      <c r="F1967" s="41"/>
    </row>
    <row r="1968" spans="2:6" hidden="1">
      <c r="B1968" s="107"/>
      <c r="C1968" s="107"/>
      <c r="D1968" s="41"/>
      <c r="E1968" s="41"/>
      <c r="F1968" s="41"/>
    </row>
    <row r="1969" spans="2:6" hidden="1">
      <c r="B1969" s="107"/>
      <c r="C1969" s="107"/>
      <c r="D1969" s="41"/>
      <c r="E1969" s="41"/>
      <c r="F1969" s="41"/>
    </row>
    <row r="1970" spans="2:6" hidden="1">
      <c r="B1970" s="107"/>
      <c r="C1970" s="107"/>
      <c r="D1970" s="41"/>
      <c r="E1970" s="41"/>
      <c r="F1970" s="41"/>
    </row>
    <row r="1971" spans="2:6" hidden="1">
      <c r="B1971" s="107"/>
      <c r="C1971" s="107"/>
      <c r="D1971" s="41"/>
      <c r="E1971" s="41"/>
      <c r="F1971" s="41"/>
    </row>
    <row r="1972" spans="2:6" hidden="1">
      <c r="B1972" s="107"/>
      <c r="C1972" s="107"/>
      <c r="D1972" s="41"/>
      <c r="E1972" s="41"/>
      <c r="F1972" s="41"/>
    </row>
    <row r="1973" spans="2:6" hidden="1">
      <c r="B1973" s="107"/>
      <c r="C1973" s="107"/>
      <c r="D1973" s="41"/>
      <c r="E1973" s="41"/>
      <c r="F1973" s="41"/>
    </row>
    <row r="1974" spans="2:6" hidden="1">
      <c r="B1974" s="107"/>
      <c r="C1974" s="107"/>
      <c r="D1974" s="41"/>
      <c r="E1974" s="41"/>
      <c r="F1974" s="41"/>
    </row>
    <row r="1975" spans="2:6" hidden="1">
      <c r="B1975" s="107"/>
      <c r="C1975" s="107"/>
      <c r="D1975" s="41"/>
      <c r="E1975" s="41"/>
      <c r="F1975" s="41"/>
    </row>
    <row r="1976" spans="2:6" hidden="1">
      <c r="B1976" s="107"/>
      <c r="C1976" s="107"/>
      <c r="D1976" s="41"/>
      <c r="E1976" s="41"/>
      <c r="F1976" s="41"/>
    </row>
    <row r="1977" spans="2:6" hidden="1">
      <c r="B1977" s="107"/>
      <c r="C1977" s="107"/>
      <c r="D1977" s="41"/>
      <c r="E1977" s="41"/>
      <c r="F1977" s="41"/>
    </row>
    <row r="1978" spans="2:6" hidden="1">
      <c r="B1978" s="107"/>
      <c r="C1978" s="107"/>
      <c r="D1978" s="41"/>
      <c r="E1978" s="41"/>
      <c r="F1978" s="41"/>
    </row>
    <row r="1979" spans="2:6" hidden="1">
      <c r="B1979" s="107"/>
      <c r="C1979" s="107"/>
      <c r="D1979" s="41"/>
      <c r="E1979" s="41"/>
      <c r="F1979" s="41"/>
    </row>
    <row r="1980" spans="2:6" hidden="1">
      <c r="B1980" s="107"/>
      <c r="C1980" s="107"/>
      <c r="D1980" s="41"/>
      <c r="E1980" s="41"/>
      <c r="F1980" s="41"/>
    </row>
    <row r="1981" spans="2:6" hidden="1">
      <c r="B1981" s="107"/>
      <c r="C1981" s="107"/>
      <c r="D1981" s="41"/>
      <c r="E1981" s="41"/>
      <c r="F1981" s="41"/>
    </row>
    <row r="1982" spans="2:6" hidden="1">
      <c r="B1982" s="107"/>
      <c r="C1982" s="107"/>
      <c r="D1982" s="41"/>
      <c r="E1982" s="41"/>
      <c r="F1982" s="41"/>
    </row>
    <row r="1983" spans="2:6" hidden="1">
      <c r="B1983" s="107"/>
      <c r="C1983" s="107"/>
      <c r="D1983" s="41"/>
      <c r="E1983" s="41"/>
      <c r="F1983" s="41"/>
    </row>
    <row r="1984" spans="2:6" hidden="1">
      <c r="B1984" s="107"/>
      <c r="C1984" s="107"/>
      <c r="D1984" s="41"/>
      <c r="E1984" s="41"/>
      <c r="F1984" s="41"/>
    </row>
    <row r="1985" spans="2:6" hidden="1">
      <c r="B1985" s="107"/>
      <c r="C1985" s="107"/>
      <c r="D1985" s="41"/>
      <c r="E1985" s="41"/>
      <c r="F1985" s="41"/>
    </row>
    <row r="1986" spans="2:6" hidden="1">
      <c r="B1986" s="107"/>
      <c r="C1986" s="107"/>
      <c r="D1986" s="41"/>
      <c r="E1986" s="41"/>
      <c r="F1986" s="41"/>
    </row>
    <row r="1987" spans="2:6" hidden="1">
      <c r="B1987" s="107"/>
      <c r="C1987" s="107"/>
      <c r="D1987" s="41"/>
      <c r="E1987" s="41"/>
      <c r="F1987" s="41"/>
    </row>
    <row r="1988" spans="2:6" hidden="1">
      <c r="B1988" s="107"/>
      <c r="C1988" s="107"/>
      <c r="D1988" s="41"/>
      <c r="E1988" s="41"/>
      <c r="F1988" s="41"/>
    </row>
    <row r="1989" spans="2:6" hidden="1">
      <c r="B1989" s="107"/>
      <c r="C1989" s="107"/>
      <c r="D1989" s="41"/>
      <c r="E1989" s="41"/>
      <c r="F1989" s="41"/>
    </row>
    <row r="1990" spans="2:6" hidden="1">
      <c r="B1990" s="107"/>
      <c r="C1990" s="107"/>
      <c r="D1990" s="41"/>
      <c r="E1990" s="41"/>
      <c r="F1990" s="41"/>
    </row>
    <row r="1991" spans="2:6" hidden="1">
      <c r="B1991" s="107"/>
      <c r="C1991" s="107"/>
      <c r="D1991" s="41"/>
      <c r="E1991" s="41"/>
      <c r="F1991" s="41"/>
    </row>
    <row r="1992" spans="2:6" hidden="1">
      <c r="B1992" s="107"/>
      <c r="C1992" s="107"/>
      <c r="D1992" s="41"/>
      <c r="E1992" s="41"/>
      <c r="F1992" s="41"/>
    </row>
    <row r="1993" spans="2:6" hidden="1">
      <c r="B1993" s="107"/>
      <c r="C1993" s="107"/>
      <c r="D1993" s="41"/>
      <c r="E1993" s="41"/>
      <c r="F1993" s="41"/>
    </row>
    <row r="1994" spans="2:6" hidden="1">
      <c r="B1994" s="107"/>
      <c r="C1994" s="107"/>
      <c r="D1994" s="41"/>
      <c r="E1994" s="41"/>
      <c r="F1994" s="41"/>
    </row>
    <row r="1995" spans="2:6" hidden="1">
      <c r="B1995" s="107"/>
      <c r="C1995" s="107"/>
      <c r="D1995" s="41"/>
      <c r="E1995" s="41"/>
      <c r="F1995" s="41"/>
    </row>
    <row r="1996" spans="2:6" hidden="1">
      <c r="B1996" s="107"/>
      <c r="C1996" s="107"/>
      <c r="D1996" s="41"/>
      <c r="E1996" s="41"/>
      <c r="F1996" s="41"/>
    </row>
    <row r="1997" spans="2:6" hidden="1">
      <c r="B1997" s="107"/>
      <c r="C1997" s="107"/>
      <c r="D1997" s="41"/>
      <c r="E1997" s="41"/>
      <c r="F1997" s="41"/>
    </row>
    <row r="1998" spans="2:6" hidden="1">
      <c r="B1998" s="107"/>
      <c r="C1998" s="107"/>
      <c r="D1998" s="41"/>
      <c r="E1998" s="41"/>
      <c r="F1998" s="41"/>
    </row>
    <row r="1999" spans="2:6" hidden="1">
      <c r="B1999" s="107"/>
      <c r="C1999" s="107"/>
      <c r="D1999" s="41"/>
      <c r="E1999" s="41"/>
      <c r="F1999" s="41"/>
    </row>
    <row r="2000" spans="2:6" hidden="1">
      <c r="B2000" s="107"/>
      <c r="C2000" s="107"/>
      <c r="D2000" s="41"/>
      <c r="E2000" s="41"/>
      <c r="F2000" s="41"/>
    </row>
    <row r="2001" spans="2:6" hidden="1">
      <c r="B2001" s="107"/>
      <c r="C2001" s="107"/>
      <c r="D2001" s="41"/>
      <c r="E2001" s="41"/>
      <c r="F2001" s="41"/>
    </row>
    <row r="2002" spans="2:6" hidden="1">
      <c r="B2002" s="107"/>
      <c r="C2002" s="107"/>
      <c r="D2002" s="41"/>
      <c r="E2002" s="41"/>
      <c r="F2002" s="41"/>
    </row>
    <row r="2003" spans="2:6" hidden="1">
      <c r="B2003" s="107"/>
      <c r="C2003" s="107"/>
      <c r="D2003" s="41"/>
      <c r="E2003" s="41"/>
      <c r="F2003" s="41"/>
    </row>
    <row r="2004" spans="2:6" hidden="1">
      <c r="B2004" s="107"/>
      <c r="C2004" s="107"/>
      <c r="D2004" s="41"/>
      <c r="E2004" s="41"/>
      <c r="F2004" s="41"/>
    </row>
    <row r="2005" spans="2:6" hidden="1">
      <c r="B2005" s="107"/>
      <c r="C2005" s="107"/>
      <c r="D2005" s="41"/>
      <c r="E2005" s="41"/>
      <c r="F2005" s="41"/>
    </row>
    <row r="2006" spans="2:6" hidden="1">
      <c r="B2006" s="107"/>
      <c r="C2006" s="107"/>
      <c r="D2006" s="41"/>
      <c r="E2006" s="41"/>
      <c r="F2006" s="41"/>
    </row>
    <row r="2007" spans="2:6" hidden="1">
      <c r="B2007" s="107"/>
      <c r="C2007" s="107"/>
      <c r="D2007" s="41"/>
      <c r="E2007" s="41"/>
      <c r="F2007" s="41"/>
    </row>
    <row r="2008" spans="2:6" hidden="1">
      <c r="B2008" s="107"/>
      <c r="C2008" s="107"/>
      <c r="D2008" s="41"/>
      <c r="E2008" s="41"/>
      <c r="F2008" s="41"/>
    </row>
    <row r="2009" spans="2:6" hidden="1">
      <c r="B2009" s="107"/>
      <c r="C2009" s="107"/>
      <c r="D2009" s="41"/>
      <c r="E2009" s="41"/>
      <c r="F2009" s="41"/>
    </row>
    <row r="2010" spans="2:6" hidden="1">
      <c r="B2010" s="107"/>
      <c r="C2010" s="107"/>
      <c r="D2010" s="41"/>
      <c r="E2010" s="41"/>
      <c r="F2010" s="41"/>
    </row>
    <row r="2011" spans="2:6" hidden="1">
      <c r="B2011" s="107"/>
      <c r="C2011" s="107"/>
      <c r="D2011" s="41"/>
      <c r="E2011" s="41"/>
      <c r="F2011" s="41"/>
    </row>
    <row r="2012" spans="2:6" hidden="1">
      <c r="B2012" s="107"/>
      <c r="C2012" s="107"/>
      <c r="D2012" s="41"/>
      <c r="E2012" s="41"/>
      <c r="F2012" s="41"/>
    </row>
    <row r="2013" spans="2:6" hidden="1">
      <c r="B2013" s="107"/>
      <c r="C2013" s="107"/>
      <c r="D2013" s="41"/>
      <c r="E2013" s="41"/>
      <c r="F2013" s="41"/>
    </row>
    <row r="2014" spans="2:6" hidden="1">
      <c r="B2014" s="107"/>
      <c r="C2014" s="107"/>
      <c r="D2014" s="41"/>
      <c r="E2014" s="41"/>
      <c r="F2014" s="41"/>
    </row>
    <row r="2015" spans="2:6" hidden="1">
      <c r="B2015" s="107"/>
      <c r="C2015" s="107"/>
      <c r="D2015" s="41"/>
      <c r="E2015" s="41"/>
      <c r="F2015" s="41"/>
    </row>
    <row r="2016" spans="2:6" hidden="1">
      <c r="B2016" s="107"/>
      <c r="C2016" s="107"/>
      <c r="D2016" s="41"/>
      <c r="E2016" s="41"/>
      <c r="F2016" s="41"/>
    </row>
    <row r="2017" spans="2:6" hidden="1">
      <c r="B2017" s="107"/>
      <c r="C2017" s="107"/>
      <c r="D2017" s="41"/>
      <c r="E2017" s="41"/>
      <c r="F2017" s="41"/>
    </row>
    <row r="2018" spans="2:6" hidden="1">
      <c r="B2018" s="107"/>
      <c r="C2018" s="107"/>
      <c r="D2018" s="41"/>
      <c r="E2018" s="41"/>
      <c r="F2018" s="41"/>
    </row>
    <row r="2019" spans="2:6" hidden="1">
      <c r="B2019" s="107"/>
      <c r="C2019" s="107"/>
      <c r="D2019" s="41"/>
      <c r="E2019" s="41"/>
      <c r="F2019" s="41"/>
    </row>
    <row r="2020" spans="2:6" hidden="1">
      <c r="B2020" s="107"/>
      <c r="C2020" s="107"/>
      <c r="D2020" s="41"/>
      <c r="E2020" s="41"/>
      <c r="F2020" s="41"/>
    </row>
    <row r="2021" spans="2:6" hidden="1">
      <c r="B2021" s="107"/>
      <c r="C2021" s="107"/>
      <c r="D2021" s="41"/>
      <c r="E2021" s="41"/>
      <c r="F2021" s="41"/>
    </row>
    <row r="2022" spans="2:6" hidden="1">
      <c r="B2022" s="107"/>
      <c r="C2022" s="107"/>
      <c r="D2022" s="41"/>
      <c r="E2022" s="41"/>
      <c r="F2022" s="41"/>
    </row>
    <row r="2023" spans="2:6" hidden="1">
      <c r="B2023" s="107"/>
      <c r="C2023" s="107"/>
      <c r="D2023" s="41"/>
      <c r="E2023" s="41"/>
      <c r="F2023" s="41"/>
    </row>
    <row r="2024" spans="2:6" hidden="1">
      <c r="B2024" s="107"/>
      <c r="C2024" s="107"/>
      <c r="D2024" s="41"/>
      <c r="E2024" s="41"/>
      <c r="F2024" s="41"/>
    </row>
    <row r="2025" spans="2:6" hidden="1">
      <c r="B2025" s="107"/>
      <c r="C2025" s="107"/>
      <c r="D2025" s="41"/>
      <c r="E2025" s="41"/>
      <c r="F2025" s="41"/>
    </row>
    <row r="2026" spans="2:6" hidden="1">
      <c r="B2026" s="107"/>
      <c r="C2026" s="107"/>
      <c r="D2026" s="41"/>
      <c r="E2026" s="41"/>
      <c r="F2026" s="41"/>
    </row>
    <row r="2027" spans="2:6" hidden="1">
      <c r="B2027" s="107"/>
      <c r="C2027" s="107"/>
      <c r="D2027" s="41"/>
      <c r="E2027" s="41"/>
      <c r="F2027" s="41"/>
    </row>
    <row r="2028" spans="2:6" hidden="1">
      <c r="B2028" s="107"/>
      <c r="C2028" s="107"/>
      <c r="D2028" s="41"/>
      <c r="E2028" s="41"/>
      <c r="F2028" s="41"/>
    </row>
    <row r="2029" spans="2:6" hidden="1">
      <c r="B2029" s="107"/>
      <c r="C2029" s="107"/>
      <c r="D2029" s="41"/>
      <c r="E2029" s="41"/>
      <c r="F2029" s="41"/>
    </row>
    <row r="2030" spans="2:6" hidden="1">
      <c r="B2030" s="107"/>
      <c r="C2030" s="107"/>
      <c r="D2030" s="41"/>
      <c r="E2030" s="41"/>
      <c r="F2030" s="41"/>
    </row>
    <row r="2031" spans="2:6" hidden="1">
      <c r="B2031" s="107"/>
      <c r="C2031" s="107"/>
      <c r="D2031" s="41"/>
      <c r="E2031" s="41"/>
      <c r="F2031" s="41"/>
    </row>
    <row r="2032" spans="2:6" hidden="1">
      <c r="B2032" s="107"/>
      <c r="C2032" s="107"/>
      <c r="D2032" s="41"/>
      <c r="E2032" s="41"/>
      <c r="F2032" s="41"/>
    </row>
    <row r="2033" spans="2:6" hidden="1">
      <c r="B2033" s="107"/>
      <c r="C2033" s="107"/>
      <c r="D2033" s="41"/>
      <c r="E2033" s="41"/>
      <c r="F2033" s="41"/>
    </row>
    <row r="2034" spans="2:6" hidden="1">
      <c r="B2034" s="107"/>
      <c r="C2034" s="107"/>
      <c r="D2034" s="41"/>
      <c r="E2034" s="41"/>
      <c r="F2034" s="41"/>
    </row>
    <row r="2035" spans="2:6" hidden="1">
      <c r="B2035" s="107"/>
      <c r="C2035" s="107"/>
      <c r="D2035" s="41"/>
      <c r="E2035" s="41"/>
      <c r="F2035" s="41"/>
    </row>
    <row r="2036" spans="2:6" hidden="1">
      <c r="B2036" s="107"/>
      <c r="C2036" s="107"/>
      <c r="D2036" s="41"/>
      <c r="E2036" s="41"/>
      <c r="F2036" s="41"/>
    </row>
    <row r="2037" spans="2:6" hidden="1">
      <c r="B2037" s="107"/>
      <c r="C2037" s="107"/>
      <c r="D2037" s="41"/>
      <c r="E2037" s="41"/>
      <c r="F2037" s="41"/>
    </row>
    <row r="2038" spans="2:6" hidden="1">
      <c r="B2038" s="107"/>
      <c r="C2038" s="107"/>
      <c r="D2038" s="41"/>
      <c r="E2038" s="41"/>
      <c r="F2038" s="41"/>
    </row>
    <row r="2039" spans="2:6" hidden="1">
      <c r="B2039" s="107"/>
      <c r="C2039" s="107"/>
      <c r="D2039" s="41"/>
      <c r="E2039" s="41"/>
      <c r="F2039" s="41"/>
    </row>
    <row r="2040" spans="2:6" hidden="1">
      <c r="B2040" s="107"/>
      <c r="C2040" s="107"/>
      <c r="D2040" s="41"/>
      <c r="E2040" s="41"/>
      <c r="F2040" s="41"/>
    </row>
    <row r="2041" spans="2:6" hidden="1">
      <c r="B2041" s="107"/>
      <c r="C2041" s="107"/>
      <c r="D2041" s="41"/>
      <c r="E2041" s="41"/>
      <c r="F2041" s="41"/>
    </row>
    <row r="2042" spans="2:6" hidden="1">
      <c r="B2042" s="107"/>
      <c r="C2042" s="107"/>
      <c r="D2042" s="41"/>
      <c r="E2042" s="41"/>
      <c r="F2042" s="41"/>
    </row>
    <row r="2043" spans="2:6" hidden="1">
      <c r="B2043" s="107"/>
      <c r="C2043" s="107"/>
      <c r="D2043" s="41"/>
      <c r="E2043" s="41"/>
      <c r="F2043" s="41"/>
    </row>
    <row r="2044" spans="2:6" hidden="1">
      <c r="B2044" s="107"/>
      <c r="C2044" s="107"/>
      <c r="D2044" s="41"/>
      <c r="E2044" s="41"/>
      <c r="F2044" s="41"/>
    </row>
    <row r="2045" spans="2:6" hidden="1">
      <c r="B2045" s="107"/>
      <c r="C2045" s="107"/>
      <c r="D2045" s="41"/>
      <c r="E2045" s="41"/>
      <c r="F2045" s="41"/>
    </row>
    <row r="2046" spans="2:6" hidden="1">
      <c r="B2046" s="107"/>
      <c r="C2046" s="107"/>
      <c r="D2046" s="41"/>
      <c r="E2046" s="41"/>
      <c r="F2046" s="41"/>
    </row>
    <row r="2047" spans="2:6" hidden="1">
      <c r="B2047" s="107"/>
      <c r="C2047" s="107"/>
      <c r="D2047" s="41"/>
      <c r="E2047" s="41"/>
      <c r="F2047" s="41"/>
    </row>
    <row r="2048" spans="2:6" hidden="1">
      <c r="B2048" s="107"/>
      <c r="C2048" s="107"/>
      <c r="D2048" s="41"/>
      <c r="E2048" s="41"/>
      <c r="F2048" s="41"/>
    </row>
    <row r="2049" spans="2:6" hidden="1">
      <c r="B2049" s="107"/>
      <c r="C2049" s="107"/>
      <c r="D2049" s="41"/>
      <c r="E2049" s="41"/>
      <c r="F2049" s="41"/>
    </row>
    <row r="2050" spans="2:6" hidden="1">
      <c r="B2050" s="107"/>
      <c r="C2050" s="107"/>
      <c r="D2050" s="41"/>
      <c r="E2050" s="41"/>
      <c r="F2050" s="41"/>
    </row>
    <row r="2051" spans="2:6" hidden="1">
      <c r="B2051" s="107"/>
      <c r="C2051" s="107"/>
      <c r="D2051" s="41"/>
      <c r="E2051" s="41"/>
      <c r="F2051" s="41"/>
    </row>
    <row r="2052" spans="2:6" hidden="1">
      <c r="B2052" s="107"/>
      <c r="C2052" s="107"/>
      <c r="D2052" s="41"/>
      <c r="E2052" s="41"/>
      <c r="F2052" s="41"/>
    </row>
    <row r="2053" spans="2:6" hidden="1">
      <c r="B2053" s="107"/>
      <c r="C2053" s="107"/>
      <c r="D2053" s="41"/>
      <c r="E2053" s="41"/>
      <c r="F2053" s="41"/>
    </row>
    <row r="2054" spans="2:6" hidden="1">
      <c r="B2054" s="107"/>
      <c r="C2054" s="107"/>
      <c r="D2054" s="41"/>
      <c r="E2054" s="41"/>
      <c r="F2054" s="41"/>
    </row>
    <row r="2055" spans="2:6" hidden="1">
      <c r="B2055" s="107"/>
      <c r="C2055" s="107"/>
      <c r="D2055" s="41"/>
      <c r="E2055" s="41"/>
      <c r="F2055" s="41"/>
    </row>
    <row r="2056" spans="2:6" hidden="1">
      <c r="B2056" s="107"/>
      <c r="C2056" s="107"/>
      <c r="D2056" s="41"/>
      <c r="E2056" s="41"/>
      <c r="F2056" s="41"/>
    </row>
    <row r="2057" spans="2:6" hidden="1">
      <c r="B2057" s="107"/>
      <c r="C2057" s="107"/>
      <c r="D2057" s="41"/>
      <c r="E2057" s="41"/>
      <c r="F2057" s="41"/>
    </row>
    <row r="2058" spans="2:6" hidden="1">
      <c r="B2058" s="107"/>
      <c r="C2058" s="107"/>
      <c r="D2058" s="41"/>
      <c r="E2058" s="41"/>
      <c r="F2058" s="41"/>
    </row>
    <row r="2059" spans="2:6" hidden="1">
      <c r="B2059" s="107"/>
      <c r="C2059" s="107"/>
      <c r="D2059" s="41"/>
      <c r="E2059" s="41"/>
      <c r="F2059" s="41"/>
    </row>
    <row r="2060" spans="2:6" hidden="1">
      <c r="B2060" s="107"/>
      <c r="C2060" s="107"/>
      <c r="D2060" s="41"/>
      <c r="E2060" s="41"/>
      <c r="F2060" s="41"/>
    </row>
    <row r="2061" spans="2:6" hidden="1">
      <c r="B2061" s="107"/>
      <c r="C2061" s="107"/>
      <c r="D2061" s="41"/>
      <c r="E2061" s="41"/>
      <c r="F2061" s="41"/>
    </row>
    <row r="2062" spans="2:6" hidden="1">
      <c r="B2062" s="107"/>
      <c r="C2062" s="107"/>
      <c r="D2062" s="41"/>
      <c r="E2062" s="41"/>
      <c r="F2062" s="41"/>
    </row>
    <row r="2063" spans="2:6" hidden="1">
      <c r="B2063" s="107"/>
      <c r="C2063" s="107"/>
      <c r="D2063" s="41"/>
      <c r="E2063" s="41"/>
      <c r="F2063" s="41"/>
    </row>
    <row r="2064" spans="2:6" hidden="1">
      <c r="B2064" s="107"/>
      <c r="C2064" s="107"/>
      <c r="D2064" s="41"/>
      <c r="E2064" s="41"/>
      <c r="F2064" s="41"/>
    </row>
    <row r="2065" spans="2:6" hidden="1">
      <c r="B2065" s="107"/>
      <c r="C2065" s="107"/>
      <c r="D2065" s="41"/>
      <c r="E2065" s="41"/>
      <c r="F2065" s="41"/>
    </row>
    <row r="2066" spans="2:6" hidden="1">
      <c r="B2066" s="107"/>
      <c r="C2066" s="107"/>
      <c r="D2066" s="41"/>
      <c r="E2066" s="41"/>
      <c r="F2066" s="41"/>
    </row>
    <row r="2067" spans="2:6" hidden="1">
      <c r="B2067" s="107"/>
      <c r="C2067" s="107"/>
      <c r="D2067" s="41"/>
      <c r="E2067" s="41"/>
      <c r="F2067" s="41"/>
    </row>
    <row r="2068" spans="2:6" hidden="1">
      <c r="B2068" s="107"/>
      <c r="C2068" s="107"/>
      <c r="D2068" s="41"/>
      <c r="E2068" s="41"/>
      <c r="F2068" s="41"/>
    </row>
    <row r="2069" spans="2:6" hidden="1">
      <c r="B2069" s="107"/>
      <c r="C2069" s="107"/>
      <c r="D2069" s="41"/>
      <c r="E2069" s="41"/>
      <c r="F2069" s="41"/>
    </row>
    <row r="2070" spans="2:6" hidden="1">
      <c r="B2070" s="107"/>
      <c r="C2070" s="107"/>
      <c r="D2070" s="41"/>
      <c r="E2070" s="41"/>
      <c r="F2070" s="41"/>
    </row>
    <row r="2071" spans="2:6" hidden="1">
      <c r="B2071" s="107"/>
      <c r="C2071" s="107"/>
      <c r="D2071" s="41"/>
      <c r="E2071" s="41"/>
      <c r="F2071" s="41"/>
    </row>
    <row r="2072" spans="2:6" hidden="1">
      <c r="B2072" s="107"/>
      <c r="C2072" s="107"/>
      <c r="D2072" s="41"/>
      <c r="E2072" s="41"/>
      <c r="F2072" s="41"/>
    </row>
    <row r="2073" spans="2:6" hidden="1">
      <c r="B2073" s="107"/>
      <c r="C2073" s="107"/>
      <c r="D2073" s="41"/>
      <c r="E2073" s="41"/>
      <c r="F2073" s="41"/>
    </row>
    <row r="2074" spans="2:6" hidden="1">
      <c r="B2074" s="107"/>
      <c r="C2074" s="107"/>
      <c r="D2074" s="41"/>
      <c r="E2074" s="41"/>
      <c r="F2074" s="41"/>
    </row>
    <row r="2075" spans="2:6" hidden="1">
      <c r="B2075" s="107"/>
      <c r="C2075" s="107"/>
      <c r="D2075" s="41"/>
      <c r="E2075" s="41"/>
      <c r="F2075" s="41"/>
    </row>
    <row r="2076" spans="2:6" hidden="1">
      <c r="B2076" s="107"/>
      <c r="C2076" s="107"/>
      <c r="D2076" s="41"/>
      <c r="E2076" s="41"/>
      <c r="F2076" s="41"/>
    </row>
    <row r="2077" spans="2:6" hidden="1">
      <c r="B2077" s="107"/>
      <c r="C2077" s="107"/>
      <c r="D2077" s="41"/>
      <c r="E2077" s="41"/>
      <c r="F2077" s="41"/>
    </row>
    <row r="2078" spans="2:6" hidden="1">
      <c r="B2078" s="107"/>
      <c r="C2078" s="107"/>
      <c r="D2078" s="41"/>
      <c r="E2078" s="41"/>
      <c r="F2078" s="41"/>
    </row>
    <row r="2079" spans="2:6" hidden="1">
      <c r="B2079" s="107"/>
      <c r="C2079" s="107"/>
      <c r="D2079" s="41"/>
      <c r="E2079" s="41"/>
      <c r="F2079" s="41"/>
    </row>
    <row r="2080" spans="2:6" hidden="1">
      <c r="B2080" s="107"/>
      <c r="C2080" s="107"/>
      <c r="D2080" s="41"/>
      <c r="E2080" s="41"/>
      <c r="F2080" s="41"/>
    </row>
    <row r="2081" spans="2:6" hidden="1">
      <c r="B2081" s="107"/>
      <c r="C2081" s="107"/>
      <c r="D2081" s="41"/>
      <c r="E2081" s="41"/>
      <c r="F2081" s="41"/>
    </row>
    <row r="2082" spans="2:6" hidden="1">
      <c r="B2082" s="107"/>
      <c r="C2082" s="107"/>
      <c r="D2082" s="41"/>
      <c r="E2082" s="41"/>
      <c r="F2082" s="41"/>
    </row>
    <row r="2083" spans="2:6" hidden="1">
      <c r="B2083" s="107"/>
      <c r="C2083" s="107"/>
      <c r="D2083" s="41"/>
      <c r="E2083" s="41"/>
      <c r="F2083" s="41"/>
    </row>
    <row r="2084" spans="2:6" hidden="1">
      <c r="B2084" s="107"/>
      <c r="C2084" s="107"/>
      <c r="D2084" s="41"/>
      <c r="E2084" s="41"/>
      <c r="F2084" s="41"/>
    </row>
    <row r="2085" spans="2:6" hidden="1">
      <c r="B2085" s="107"/>
      <c r="C2085" s="107"/>
      <c r="D2085" s="41"/>
      <c r="E2085" s="41"/>
      <c r="F2085" s="41"/>
    </row>
    <row r="2086" spans="2:6" hidden="1">
      <c r="B2086" s="107"/>
      <c r="C2086" s="107"/>
      <c r="D2086" s="41"/>
      <c r="E2086" s="41"/>
      <c r="F2086" s="41"/>
    </row>
    <row r="2087" spans="2:6" hidden="1">
      <c r="B2087" s="107"/>
      <c r="C2087" s="107"/>
      <c r="D2087" s="41"/>
      <c r="E2087" s="41"/>
      <c r="F2087" s="41"/>
    </row>
    <row r="2088" spans="2:6" hidden="1">
      <c r="B2088" s="107"/>
      <c r="C2088" s="107"/>
      <c r="D2088" s="41"/>
      <c r="E2088" s="41"/>
      <c r="F2088" s="41"/>
    </row>
    <row r="2089" spans="2:6" hidden="1">
      <c r="B2089" s="107"/>
      <c r="C2089" s="107"/>
      <c r="D2089" s="41"/>
      <c r="E2089" s="41"/>
      <c r="F2089" s="41"/>
    </row>
    <row r="2090" spans="2:6" hidden="1">
      <c r="B2090" s="107"/>
      <c r="C2090" s="107"/>
      <c r="D2090" s="41"/>
      <c r="E2090" s="41"/>
      <c r="F2090" s="41"/>
    </row>
    <row r="2091" spans="2:6" hidden="1">
      <c r="B2091" s="107"/>
      <c r="C2091" s="107"/>
      <c r="D2091" s="41"/>
      <c r="E2091" s="41"/>
      <c r="F2091" s="41"/>
    </row>
    <row r="2092" spans="2:6" hidden="1">
      <c r="B2092" s="107"/>
      <c r="C2092" s="107"/>
      <c r="D2092" s="41"/>
      <c r="E2092" s="41"/>
      <c r="F2092" s="41"/>
    </row>
    <row r="2093" spans="2:6" hidden="1">
      <c r="B2093" s="107"/>
      <c r="C2093" s="107"/>
      <c r="D2093" s="41"/>
      <c r="E2093" s="41"/>
      <c r="F2093" s="41"/>
    </row>
    <row r="2094" spans="2:6" hidden="1">
      <c r="B2094" s="107"/>
      <c r="C2094" s="107"/>
      <c r="D2094" s="41"/>
      <c r="E2094" s="41"/>
      <c r="F2094" s="41"/>
    </row>
    <row r="2095" spans="2:6" hidden="1">
      <c r="B2095" s="107"/>
      <c r="C2095" s="107"/>
      <c r="D2095" s="41"/>
      <c r="E2095" s="41"/>
      <c r="F2095" s="41"/>
    </row>
    <row r="2096" spans="2:6" hidden="1">
      <c r="B2096" s="107"/>
      <c r="C2096" s="107"/>
      <c r="D2096" s="41"/>
      <c r="E2096" s="41"/>
      <c r="F2096" s="41"/>
    </row>
    <row r="2097" spans="2:6" hidden="1">
      <c r="B2097" s="107"/>
      <c r="C2097" s="107"/>
      <c r="D2097" s="41"/>
      <c r="E2097" s="41"/>
      <c r="F2097" s="41"/>
    </row>
    <row r="2098" spans="2:6" hidden="1">
      <c r="B2098" s="107"/>
      <c r="C2098" s="107"/>
      <c r="D2098" s="41"/>
      <c r="E2098" s="41"/>
      <c r="F2098" s="41"/>
    </row>
    <row r="2099" spans="2:6" hidden="1">
      <c r="B2099" s="107"/>
      <c r="C2099" s="107"/>
      <c r="D2099" s="41"/>
      <c r="E2099" s="41"/>
      <c r="F2099" s="41"/>
    </row>
    <row r="2100" spans="2:6" hidden="1">
      <c r="B2100" s="107"/>
      <c r="C2100" s="107"/>
      <c r="D2100" s="41"/>
      <c r="E2100" s="41"/>
      <c r="F2100" s="41"/>
    </row>
    <row r="2101" spans="2:6" hidden="1">
      <c r="B2101" s="107"/>
      <c r="C2101" s="107"/>
      <c r="D2101" s="41"/>
      <c r="E2101" s="41"/>
      <c r="F2101" s="41"/>
    </row>
    <row r="2102" spans="2:6" hidden="1">
      <c r="B2102" s="107"/>
      <c r="C2102" s="107"/>
      <c r="D2102" s="41"/>
      <c r="E2102" s="41"/>
      <c r="F2102" s="41"/>
    </row>
    <row r="2103" spans="2:6" hidden="1">
      <c r="B2103" s="107"/>
      <c r="C2103" s="107"/>
      <c r="D2103" s="41"/>
      <c r="E2103" s="41"/>
      <c r="F2103" s="41"/>
    </row>
    <row r="2104" spans="2:6" hidden="1">
      <c r="B2104" s="107"/>
      <c r="C2104" s="107"/>
      <c r="D2104" s="41"/>
      <c r="E2104" s="41"/>
      <c r="F2104" s="41"/>
    </row>
    <row r="2105" spans="2:6" hidden="1">
      <c r="B2105" s="107"/>
      <c r="C2105" s="107"/>
      <c r="D2105" s="41"/>
      <c r="E2105" s="41"/>
      <c r="F2105" s="41"/>
    </row>
    <row r="2106" spans="2:6" hidden="1">
      <c r="B2106" s="107"/>
      <c r="C2106" s="107"/>
      <c r="D2106" s="41"/>
      <c r="E2106" s="41"/>
      <c r="F2106" s="41"/>
    </row>
    <row r="2107" spans="2:6" hidden="1">
      <c r="B2107" s="107"/>
      <c r="C2107" s="107"/>
      <c r="D2107" s="41"/>
      <c r="E2107" s="41"/>
      <c r="F2107" s="41"/>
    </row>
    <row r="2108" spans="2:6" hidden="1">
      <c r="B2108" s="107"/>
      <c r="C2108" s="107"/>
      <c r="D2108" s="41"/>
      <c r="E2108" s="41"/>
      <c r="F2108" s="41"/>
    </row>
    <row r="2109" spans="2:6" hidden="1">
      <c r="B2109" s="107"/>
      <c r="C2109" s="107"/>
      <c r="D2109" s="41"/>
      <c r="E2109" s="41"/>
      <c r="F2109" s="41"/>
    </row>
    <row r="2110" spans="2:6" hidden="1">
      <c r="B2110" s="107"/>
      <c r="C2110" s="107"/>
      <c r="D2110" s="41"/>
      <c r="E2110" s="41"/>
      <c r="F2110" s="41"/>
    </row>
    <row r="2111" spans="2:6" hidden="1">
      <c r="B2111" s="107"/>
      <c r="C2111" s="107"/>
      <c r="D2111" s="41"/>
      <c r="E2111" s="41"/>
      <c r="F2111" s="41"/>
    </row>
    <row r="2112" spans="2:6" hidden="1">
      <c r="B2112" s="107"/>
      <c r="C2112" s="107"/>
      <c r="D2112" s="41"/>
      <c r="E2112" s="41"/>
      <c r="F2112" s="41"/>
    </row>
    <row r="2113" spans="2:6" hidden="1">
      <c r="B2113" s="107"/>
      <c r="C2113" s="107"/>
      <c r="D2113" s="41"/>
      <c r="E2113" s="41"/>
      <c r="F2113" s="41"/>
    </row>
    <row r="2114" spans="2:6" hidden="1">
      <c r="B2114" s="107"/>
      <c r="C2114" s="107"/>
      <c r="D2114" s="41"/>
      <c r="E2114" s="41"/>
      <c r="F2114" s="41"/>
    </row>
    <row r="2115" spans="2:6" hidden="1">
      <c r="B2115" s="107"/>
      <c r="C2115" s="107"/>
      <c r="D2115" s="41"/>
      <c r="E2115" s="41"/>
      <c r="F2115" s="41"/>
    </row>
    <row r="2116" spans="2:6" hidden="1">
      <c r="B2116" s="107"/>
      <c r="C2116" s="107"/>
      <c r="D2116" s="41"/>
      <c r="E2116" s="41"/>
      <c r="F2116" s="41"/>
    </row>
    <row r="2117" spans="2:6" hidden="1">
      <c r="B2117" s="107"/>
      <c r="C2117" s="107"/>
      <c r="D2117" s="41"/>
      <c r="E2117" s="41"/>
      <c r="F2117" s="41"/>
    </row>
    <row r="2118" spans="2:6" hidden="1">
      <c r="B2118" s="107"/>
      <c r="C2118" s="107"/>
      <c r="D2118" s="41"/>
      <c r="E2118" s="41"/>
      <c r="F2118" s="41"/>
    </row>
    <row r="2119" spans="2:6" hidden="1">
      <c r="B2119" s="107"/>
      <c r="C2119" s="107"/>
      <c r="D2119" s="41"/>
      <c r="E2119" s="41"/>
      <c r="F2119" s="41"/>
    </row>
    <row r="2120" spans="2:6" hidden="1">
      <c r="B2120" s="107"/>
      <c r="C2120" s="107"/>
      <c r="D2120" s="41"/>
      <c r="E2120" s="41"/>
      <c r="F2120" s="41"/>
    </row>
    <row r="2121" spans="2:6" hidden="1">
      <c r="B2121" s="107"/>
      <c r="C2121" s="107"/>
      <c r="D2121" s="41"/>
      <c r="E2121" s="41"/>
      <c r="F2121" s="41"/>
    </row>
    <row r="2122" spans="2:6" hidden="1">
      <c r="B2122" s="107"/>
      <c r="C2122" s="107"/>
      <c r="D2122" s="41"/>
      <c r="E2122" s="41"/>
      <c r="F2122" s="41"/>
    </row>
    <row r="2123" spans="2:6" hidden="1">
      <c r="B2123" s="107"/>
      <c r="C2123" s="107"/>
      <c r="D2123" s="41"/>
      <c r="E2123" s="41"/>
      <c r="F2123" s="41"/>
    </row>
    <row r="2124" spans="2:6" hidden="1">
      <c r="B2124" s="107"/>
      <c r="C2124" s="107"/>
      <c r="D2124" s="41"/>
      <c r="E2124" s="41"/>
      <c r="F2124" s="41"/>
    </row>
    <row r="2125" spans="2:6" hidden="1">
      <c r="B2125" s="107"/>
      <c r="C2125" s="107"/>
      <c r="D2125" s="41"/>
      <c r="E2125" s="41"/>
      <c r="F2125" s="41"/>
    </row>
    <row r="2126" spans="2:6" hidden="1">
      <c r="B2126" s="107"/>
      <c r="C2126" s="107"/>
      <c r="D2126" s="41"/>
      <c r="E2126" s="41"/>
      <c r="F2126" s="41"/>
    </row>
    <row r="2127" spans="2:6" hidden="1">
      <c r="B2127" s="107"/>
      <c r="C2127" s="107"/>
      <c r="D2127" s="41"/>
      <c r="E2127" s="41"/>
      <c r="F2127" s="41"/>
    </row>
    <row r="2128" spans="2:6" hidden="1">
      <c r="B2128" s="107"/>
      <c r="C2128" s="107"/>
      <c r="D2128" s="41"/>
      <c r="E2128" s="41"/>
      <c r="F2128" s="41"/>
    </row>
    <row r="2129" spans="2:6" hidden="1">
      <c r="B2129" s="107"/>
      <c r="C2129" s="107"/>
      <c r="D2129" s="41"/>
      <c r="E2129" s="41"/>
      <c r="F2129" s="41"/>
    </row>
    <row r="2130" spans="2:6" hidden="1">
      <c r="B2130" s="107"/>
      <c r="C2130" s="107"/>
      <c r="D2130" s="41"/>
      <c r="E2130" s="41"/>
      <c r="F2130" s="41"/>
    </row>
    <row r="2131" spans="2:6" hidden="1">
      <c r="B2131" s="107"/>
      <c r="C2131" s="107"/>
      <c r="D2131" s="41"/>
      <c r="E2131" s="41"/>
      <c r="F2131" s="41"/>
    </row>
    <row r="2132" spans="2:6" hidden="1">
      <c r="B2132" s="107"/>
      <c r="C2132" s="107"/>
      <c r="D2132" s="41"/>
      <c r="E2132" s="41"/>
      <c r="F2132" s="41"/>
    </row>
    <row r="2133" spans="2:6" hidden="1">
      <c r="B2133" s="107"/>
      <c r="C2133" s="107"/>
      <c r="D2133" s="41"/>
      <c r="E2133" s="41"/>
      <c r="F2133" s="41"/>
    </row>
    <row r="2134" spans="2:6" hidden="1">
      <c r="B2134" s="107"/>
      <c r="C2134" s="107"/>
      <c r="D2134" s="41"/>
      <c r="E2134" s="41"/>
      <c r="F2134" s="41"/>
    </row>
    <row r="2135" spans="2:6" hidden="1">
      <c r="B2135" s="107"/>
      <c r="C2135" s="107"/>
      <c r="D2135" s="41"/>
      <c r="E2135" s="41"/>
      <c r="F2135" s="41"/>
    </row>
    <row r="2136" spans="2:6" hidden="1">
      <c r="B2136" s="107"/>
      <c r="C2136" s="107"/>
      <c r="D2136" s="41"/>
      <c r="E2136" s="41"/>
      <c r="F2136" s="41"/>
    </row>
    <row r="2137" spans="2:6" hidden="1">
      <c r="B2137" s="107"/>
      <c r="C2137" s="107"/>
      <c r="D2137" s="41"/>
      <c r="E2137" s="41"/>
      <c r="F2137" s="41"/>
    </row>
    <row r="2138" spans="2:6" hidden="1">
      <c r="B2138" s="107"/>
      <c r="C2138" s="107"/>
      <c r="D2138" s="41"/>
      <c r="E2138" s="41"/>
      <c r="F2138" s="41"/>
    </row>
    <row r="2139" spans="2:6" hidden="1">
      <c r="B2139" s="107"/>
      <c r="C2139" s="107"/>
      <c r="D2139" s="41"/>
      <c r="E2139" s="41"/>
      <c r="F2139" s="41"/>
    </row>
    <row r="2140" spans="2:6" hidden="1">
      <c r="B2140" s="107"/>
      <c r="C2140" s="107"/>
      <c r="D2140" s="41"/>
      <c r="E2140" s="41"/>
      <c r="F2140" s="41"/>
    </row>
    <row r="2141" spans="2:6" hidden="1">
      <c r="B2141" s="107"/>
      <c r="C2141" s="107"/>
      <c r="D2141" s="41"/>
      <c r="E2141" s="41"/>
      <c r="F2141" s="41"/>
    </row>
    <row r="2142" spans="2:6" hidden="1">
      <c r="B2142" s="107"/>
      <c r="C2142" s="107"/>
      <c r="D2142" s="41"/>
      <c r="E2142" s="41"/>
      <c r="F2142" s="41"/>
    </row>
    <row r="2143" spans="2:6" hidden="1">
      <c r="B2143" s="107"/>
      <c r="C2143" s="107"/>
      <c r="D2143" s="41"/>
      <c r="E2143" s="41"/>
      <c r="F2143" s="41"/>
    </row>
    <row r="2144" spans="2:6" hidden="1">
      <c r="B2144" s="107"/>
      <c r="C2144" s="107"/>
      <c r="D2144" s="41"/>
      <c r="E2144" s="41"/>
      <c r="F2144" s="41"/>
    </row>
    <row r="2145" spans="2:6" hidden="1">
      <c r="B2145" s="107"/>
      <c r="C2145" s="107"/>
      <c r="D2145" s="41"/>
      <c r="E2145" s="41"/>
      <c r="F2145" s="41"/>
    </row>
    <row r="2146" spans="2:6" hidden="1">
      <c r="B2146" s="107"/>
      <c r="C2146" s="107"/>
      <c r="D2146" s="41"/>
      <c r="E2146" s="41"/>
      <c r="F2146" s="41"/>
    </row>
    <row r="2147" spans="2:6" hidden="1">
      <c r="B2147" s="107"/>
      <c r="C2147" s="107"/>
      <c r="D2147" s="41"/>
      <c r="E2147" s="41"/>
      <c r="F2147" s="41"/>
    </row>
    <row r="2148" spans="2:6" hidden="1">
      <c r="B2148" s="107"/>
      <c r="C2148" s="107"/>
      <c r="D2148" s="41"/>
      <c r="E2148" s="41"/>
      <c r="F2148" s="41"/>
    </row>
    <row r="2149" spans="2:6" hidden="1">
      <c r="B2149" s="107"/>
      <c r="C2149" s="107"/>
      <c r="D2149" s="41"/>
      <c r="E2149" s="41"/>
      <c r="F2149" s="41"/>
    </row>
    <row r="2150" spans="2:6" hidden="1">
      <c r="B2150" s="107"/>
      <c r="C2150" s="107"/>
      <c r="D2150" s="41"/>
      <c r="E2150" s="41"/>
      <c r="F2150" s="41"/>
    </row>
    <row r="2151" spans="2:6" hidden="1">
      <c r="B2151" s="107"/>
      <c r="C2151" s="107"/>
      <c r="D2151" s="41"/>
      <c r="E2151" s="41"/>
      <c r="F2151" s="41"/>
    </row>
    <row r="2152" spans="2:6" hidden="1">
      <c r="B2152" s="107"/>
      <c r="C2152" s="107"/>
      <c r="D2152" s="41"/>
      <c r="E2152" s="41"/>
      <c r="F2152" s="41"/>
    </row>
    <row r="2153" spans="2:6" hidden="1">
      <c r="B2153" s="107"/>
      <c r="C2153" s="107"/>
      <c r="D2153" s="41"/>
      <c r="E2153" s="41"/>
      <c r="F2153" s="41"/>
    </row>
    <row r="2154" spans="2:6" hidden="1">
      <c r="B2154" s="107"/>
      <c r="C2154" s="107"/>
      <c r="D2154" s="41"/>
      <c r="E2154" s="41"/>
      <c r="F2154" s="41"/>
    </row>
    <row r="2155" spans="2:6" hidden="1">
      <c r="B2155" s="107"/>
      <c r="C2155" s="107"/>
      <c r="D2155" s="41"/>
      <c r="E2155" s="41"/>
      <c r="F2155" s="41"/>
    </row>
    <row r="2156" spans="2:6" hidden="1">
      <c r="B2156" s="107"/>
      <c r="C2156" s="107"/>
      <c r="D2156" s="41"/>
      <c r="E2156" s="41"/>
      <c r="F2156" s="41"/>
    </row>
    <row r="2157" spans="2:6" hidden="1">
      <c r="B2157" s="107"/>
      <c r="C2157" s="107"/>
      <c r="D2157" s="41"/>
      <c r="E2157" s="41"/>
      <c r="F2157" s="41"/>
    </row>
    <row r="2158" spans="2:6" hidden="1">
      <c r="B2158" s="107"/>
      <c r="C2158" s="107"/>
      <c r="D2158" s="41"/>
      <c r="E2158" s="41"/>
      <c r="F2158" s="41"/>
    </row>
    <row r="2159" spans="2:6" hidden="1">
      <c r="B2159" s="107"/>
      <c r="C2159" s="107"/>
      <c r="D2159" s="41"/>
      <c r="E2159" s="41"/>
      <c r="F2159" s="41"/>
    </row>
    <row r="2160" spans="2:6" hidden="1">
      <c r="B2160" s="107"/>
      <c r="C2160" s="107"/>
      <c r="D2160" s="41"/>
      <c r="E2160" s="41"/>
      <c r="F2160" s="41"/>
    </row>
    <row r="2161" spans="2:6" hidden="1">
      <c r="B2161" s="107"/>
      <c r="C2161" s="107"/>
      <c r="D2161" s="41"/>
      <c r="E2161" s="41"/>
      <c r="F2161" s="41"/>
    </row>
    <row r="2162" spans="2:6" hidden="1">
      <c r="B2162" s="107"/>
      <c r="C2162" s="107"/>
      <c r="D2162" s="41"/>
      <c r="E2162" s="41"/>
      <c r="F2162" s="41"/>
    </row>
    <row r="2163" spans="2:6" hidden="1">
      <c r="B2163" s="107"/>
      <c r="C2163" s="107"/>
      <c r="D2163" s="41"/>
      <c r="E2163" s="41"/>
      <c r="F2163" s="41"/>
    </row>
    <row r="2164" spans="2:6" hidden="1">
      <c r="B2164" s="107"/>
      <c r="C2164" s="107"/>
      <c r="D2164" s="41"/>
      <c r="E2164" s="41"/>
      <c r="F2164" s="41"/>
    </row>
    <row r="2165" spans="2:6" hidden="1">
      <c r="B2165" s="107"/>
      <c r="C2165" s="107"/>
      <c r="D2165" s="41"/>
      <c r="E2165" s="41"/>
      <c r="F2165" s="41"/>
    </row>
    <row r="2166" spans="2:6" hidden="1">
      <c r="B2166" s="107"/>
      <c r="C2166" s="107"/>
      <c r="D2166" s="41"/>
      <c r="E2166" s="41"/>
      <c r="F2166" s="41"/>
    </row>
    <row r="2167" spans="2:6" hidden="1">
      <c r="B2167" s="107"/>
      <c r="C2167" s="107"/>
      <c r="D2167" s="41"/>
      <c r="E2167" s="41"/>
      <c r="F2167" s="41"/>
    </row>
    <row r="2168" spans="2:6" hidden="1">
      <c r="B2168" s="107"/>
      <c r="C2168" s="107"/>
      <c r="D2168" s="41"/>
      <c r="E2168" s="41"/>
      <c r="F2168" s="41"/>
    </row>
    <row r="2169" spans="2:6" hidden="1">
      <c r="B2169" s="107"/>
      <c r="C2169" s="107"/>
      <c r="D2169" s="41"/>
      <c r="E2169" s="41"/>
      <c r="F2169" s="41"/>
    </row>
    <row r="2170" spans="2:6" hidden="1">
      <c r="B2170" s="107"/>
      <c r="C2170" s="107"/>
      <c r="D2170" s="41"/>
      <c r="E2170" s="41"/>
      <c r="F2170" s="41"/>
    </row>
    <row r="2171" spans="2:6" hidden="1">
      <c r="B2171" s="107"/>
      <c r="C2171" s="107"/>
      <c r="D2171" s="41"/>
      <c r="E2171" s="41"/>
      <c r="F2171" s="41"/>
    </row>
    <row r="2172" spans="2:6" hidden="1">
      <c r="B2172" s="107"/>
      <c r="C2172" s="107"/>
      <c r="D2172" s="41"/>
      <c r="E2172" s="41"/>
      <c r="F2172" s="41"/>
    </row>
    <row r="2173" spans="2:6" hidden="1">
      <c r="B2173" s="107"/>
      <c r="C2173" s="107"/>
      <c r="D2173" s="41"/>
      <c r="E2173" s="41"/>
      <c r="F2173" s="41"/>
    </row>
    <row r="2174" spans="2:6" hidden="1">
      <c r="B2174" s="107"/>
      <c r="C2174" s="107"/>
      <c r="D2174" s="41"/>
      <c r="E2174" s="41"/>
      <c r="F2174" s="41"/>
    </row>
    <row r="2175" spans="2:6" hidden="1">
      <c r="B2175" s="107"/>
      <c r="C2175" s="107"/>
      <c r="D2175" s="41"/>
      <c r="E2175" s="41"/>
      <c r="F2175" s="41"/>
    </row>
    <row r="2176" spans="2:6" hidden="1">
      <c r="B2176" s="107"/>
      <c r="C2176" s="107"/>
      <c r="D2176" s="41"/>
      <c r="E2176" s="41"/>
      <c r="F2176" s="41"/>
    </row>
    <row r="2177" spans="2:6" hidden="1">
      <c r="B2177" s="107"/>
      <c r="C2177" s="107"/>
      <c r="D2177" s="41"/>
      <c r="E2177" s="41"/>
      <c r="F2177" s="41"/>
    </row>
    <row r="2178" spans="2:6" hidden="1">
      <c r="B2178" s="107"/>
      <c r="C2178" s="107"/>
      <c r="D2178" s="41"/>
      <c r="E2178" s="41"/>
      <c r="F2178" s="41"/>
    </row>
    <row r="2179" spans="2:6" hidden="1">
      <c r="B2179" s="107"/>
      <c r="C2179" s="107"/>
      <c r="D2179" s="41"/>
      <c r="E2179" s="41"/>
      <c r="F2179" s="41"/>
    </row>
    <row r="2180" spans="2:6" hidden="1">
      <c r="B2180" s="107"/>
      <c r="C2180" s="107"/>
      <c r="D2180" s="41"/>
      <c r="E2180" s="41"/>
      <c r="F2180" s="41"/>
    </row>
    <row r="2181" spans="2:6" hidden="1">
      <c r="B2181" s="107"/>
      <c r="C2181" s="107"/>
      <c r="D2181" s="41"/>
      <c r="E2181" s="41"/>
      <c r="F2181" s="41"/>
    </row>
    <row r="2182" spans="2:6" hidden="1">
      <c r="B2182" s="107"/>
      <c r="C2182" s="107"/>
      <c r="D2182" s="41"/>
      <c r="E2182" s="41"/>
      <c r="F2182" s="41"/>
    </row>
    <row r="2183" spans="2:6" hidden="1">
      <c r="B2183" s="107"/>
      <c r="C2183" s="107"/>
      <c r="D2183" s="41"/>
      <c r="E2183" s="41"/>
      <c r="F2183" s="41"/>
    </row>
    <row r="2184" spans="2:6" hidden="1">
      <c r="B2184" s="107"/>
      <c r="C2184" s="107"/>
      <c r="D2184" s="41"/>
      <c r="E2184" s="41"/>
      <c r="F2184" s="41"/>
    </row>
    <row r="2185" spans="2:6" hidden="1">
      <c r="B2185" s="107"/>
      <c r="C2185" s="107"/>
      <c r="D2185" s="41"/>
      <c r="E2185" s="41"/>
      <c r="F2185" s="41"/>
    </row>
    <row r="2186" spans="2:6" hidden="1">
      <c r="B2186" s="107"/>
      <c r="C2186" s="107"/>
      <c r="D2186" s="41"/>
      <c r="E2186" s="41"/>
      <c r="F2186" s="41"/>
    </row>
    <row r="2187" spans="2:6" hidden="1">
      <c r="B2187" s="107"/>
      <c r="C2187" s="107"/>
      <c r="D2187" s="41"/>
      <c r="E2187" s="41"/>
      <c r="F2187" s="41"/>
    </row>
    <row r="2188" spans="2:6" hidden="1">
      <c r="B2188" s="107"/>
      <c r="C2188" s="107"/>
      <c r="D2188" s="41"/>
      <c r="E2188" s="41"/>
      <c r="F2188" s="41"/>
    </row>
    <row r="2189" spans="2:6" hidden="1">
      <c r="B2189" s="107"/>
      <c r="C2189" s="107"/>
      <c r="D2189" s="41"/>
      <c r="E2189" s="41"/>
      <c r="F2189" s="41"/>
    </row>
    <row r="2190" spans="2:6" hidden="1">
      <c r="B2190" s="107"/>
      <c r="C2190" s="107"/>
      <c r="D2190" s="41"/>
      <c r="E2190" s="41"/>
      <c r="F2190" s="41"/>
    </row>
    <row r="2191" spans="2:6" hidden="1">
      <c r="B2191" s="107"/>
      <c r="C2191" s="107"/>
      <c r="D2191" s="41"/>
      <c r="E2191" s="41"/>
      <c r="F2191" s="41"/>
    </row>
    <row r="2192" spans="2:6" hidden="1">
      <c r="B2192" s="107"/>
      <c r="C2192" s="107"/>
      <c r="D2192" s="41"/>
      <c r="E2192" s="41"/>
      <c r="F2192" s="41"/>
    </row>
    <row r="2193" spans="2:6" hidden="1">
      <c r="B2193" s="107"/>
      <c r="C2193" s="107"/>
      <c r="D2193" s="41"/>
      <c r="E2193" s="41"/>
      <c r="F2193" s="41"/>
    </row>
    <row r="2194" spans="2:6" hidden="1">
      <c r="B2194" s="107"/>
      <c r="C2194" s="107"/>
      <c r="D2194" s="41"/>
      <c r="E2194" s="41"/>
      <c r="F2194" s="41"/>
    </row>
    <row r="2195" spans="2:6" hidden="1">
      <c r="B2195" s="107"/>
      <c r="C2195" s="107"/>
      <c r="D2195" s="41"/>
      <c r="E2195" s="41"/>
      <c r="F2195" s="41"/>
    </row>
    <row r="2196" spans="2:6" hidden="1">
      <c r="B2196" s="107"/>
      <c r="C2196" s="107"/>
      <c r="D2196" s="41"/>
      <c r="E2196" s="41"/>
      <c r="F2196" s="41"/>
    </row>
    <row r="2197" spans="2:6" hidden="1">
      <c r="B2197" s="107"/>
      <c r="C2197" s="107"/>
      <c r="D2197" s="41"/>
      <c r="E2197" s="41"/>
      <c r="F2197" s="41"/>
    </row>
    <row r="2198" spans="2:6" hidden="1">
      <c r="B2198" s="107"/>
      <c r="C2198" s="107"/>
      <c r="D2198" s="41"/>
      <c r="E2198" s="41"/>
      <c r="F2198" s="41"/>
    </row>
    <row r="2199" spans="2:6" hidden="1">
      <c r="B2199" s="107"/>
      <c r="C2199" s="107"/>
      <c r="D2199" s="41"/>
      <c r="E2199" s="41"/>
      <c r="F2199" s="41"/>
    </row>
    <row r="2200" spans="2:6" hidden="1">
      <c r="B2200" s="107"/>
      <c r="C2200" s="107"/>
      <c r="D2200" s="41"/>
      <c r="E2200" s="41"/>
      <c r="F2200" s="41"/>
    </row>
    <row r="2201" spans="2:6" hidden="1">
      <c r="B2201" s="107"/>
      <c r="C2201" s="107"/>
      <c r="D2201" s="41"/>
      <c r="E2201" s="41"/>
      <c r="F2201" s="41"/>
    </row>
    <row r="2202" spans="2:6" hidden="1">
      <c r="B2202" s="107"/>
      <c r="C2202" s="107"/>
      <c r="D2202" s="41"/>
      <c r="E2202" s="41"/>
      <c r="F2202" s="41"/>
    </row>
    <row r="2203" spans="2:6" hidden="1">
      <c r="B2203" s="107"/>
      <c r="C2203" s="107"/>
      <c r="D2203" s="41"/>
      <c r="E2203" s="41"/>
      <c r="F2203" s="41"/>
    </row>
    <row r="2204" spans="2:6" hidden="1">
      <c r="B2204" s="107"/>
      <c r="C2204" s="107"/>
      <c r="D2204" s="41"/>
      <c r="E2204" s="41"/>
      <c r="F2204" s="41"/>
    </row>
    <row r="2205" spans="2:6" hidden="1">
      <c r="B2205" s="107"/>
      <c r="C2205" s="107"/>
      <c r="D2205" s="41"/>
      <c r="E2205" s="41"/>
      <c r="F2205" s="41"/>
    </row>
    <row r="2206" spans="2:6" hidden="1">
      <c r="B2206" s="107"/>
      <c r="C2206" s="107"/>
      <c r="D2206" s="41"/>
      <c r="E2206" s="41"/>
      <c r="F2206" s="41"/>
    </row>
    <row r="2207" spans="2:6" hidden="1">
      <c r="B2207" s="107"/>
      <c r="C2207" s="107"/>
      <c r="D2207" s="41"/>
      <c r="E2207" s="41"/>
      <c r="F2207" s="41"/>
    </row>
    <row r="2208" spans="2:6" hidden="1">
      <c r="B2208" s="107"/>
      <c r="C2208" s="107"/>
      <c r="D2208" s="41"/>
      <c r="E2208" s="41"/>
      <c r="F2208" s="41"/>
    </row>
    <row r="2209" spans="2:6" hidden="1">
      <c r="B2209" s="107"/>
      <c r="C2209" s="107"/>
      <c r="D2209" s="41"/>
      <c r="E2209" s="41"/>
      <c r="F2209" s="41"/>
    </row>
    <row r="2210" spans="2:6" hidden="1">
      <c r="B2210" s="107"/>
      <c r="C2210" s="107"/>
      <c r="D2210" s="41"/>
      <c r="E2210" s="41"/>
      <c r="F2210" s="41"/>
    </row>
    <row r="2211" spans="2:6" hidden="1">
      <c r="B2211" s="107"/>
      <c r="C2211" s="107"/>
      <c r="D2211" s="41"/>
      <c r="E2211" s="41"/>
      <c r="F2211" s="41"/>
    </row>
    <row r="2212" spans="2:6" hidden="1">
      <c r="B2212" s="107"/>
      <c r="C2212" s="107"/>
      <c r="D2212" s="41"/>
      <c r="E2212" s="41"/>
      <c r="F2212" s="41"/>
    </row>
    <row r="2213" spans="2:6" hidden="1">
      <c r="B2213" s="107"/>
      <c r="C2213" s="107"/>
      <c r="D2213" s="41"/>
      <c r="E2213" s="41"/>
      <c r="F2213" s="41"/>
    </row>
    <row r="2214" spans="2:6" hidden="1">
      <c r="B2214" s="107"/>
      <c r="C2214" s="107"/>
      <c r="D2214" s="41"/>
      <c r="E2214" s="41"/>
      <c r="F2214" s="41"/>
    </row>
    <row r="2215" spans="2:6" hidden="1">
      <c r="B2215" s="107"/>
      <c r="C2215" s="107"/>
      <c r="D2215" s="41"/>
      <c r="E2215" s="41"/>
      <c r="F2215" s="41"/>
    </row>
    <row r="2216" spans="2:6" hidden="1">
      <c r="B2216" s="107"/>
      <c r="C2216" s="107"/>
      <c r="D2216" s="41"/>
      <c r="E2216" s="41"/>
      <c r="F2216" s="41"/>
    </row>
    <row r="2217" spans="2:6" hidden="1">
      <c r="B2217" s="107"/>
      <c r="C2217" s="107"/>
      <c r="D2217" s="41"/>
      <c r="E2217" s="41"/>
      <c r="F2217" s="41"/>
    </row>
    <row r="2218" spans="2:6" hidden="1">
      <c r="B2218" s="107"/>
      <c r="C2218" s="107"/>
      <c r="D2218" s="41"/>
      <c r="E2218" s="41"/>
      <c r="F2218" s="41"/>
    </row>
    <row r="2219" spans="2:6" hidden="1">
      <c r="B2219" s="107"/>
      <c r="C2219" s="107"/>
      <c r="D2219" s="41"/>
      <c r="E2219" s="41"/>
      <c r="F2219" s="41"/>
    </row>
    <row r="2220" spans="2:6" hidden="1">
      <c r="B2220" s="107"/>
      <c r="C2220" s="107"/>
      <c r="D2220" s="41"/>
      <c r="E2220" s="41"/>
      <c r="F2220" s="41"/>
    </row>
    <row r="2221" spans="2:6" hidden="1">
      <c r="B2221" s="107"/>
      <c r="C2221" s="107"/>
      <c r="D2221" s="41"/>
      <c r="E2221" s="41"/>
      <c r="F2221" s="41"/>
    </row>
    <row r="2222" spans="2:6" hidden="1">
      <c r="B2222" s="107"/>
      <c r="C2222" s="107"/>
      <c r="D2222" s="41"/>
      <c r="E2222" s="41"/>
      <c r="F2222" s="41"/>
    </row>
    <row r="2223" spans="2:6" hidden="1">
      <c r="B2223" s="107"/>
      <c r="C2223" s="107"/>
      <c r="D2223" s="41"/>
      <c r="E2223" s="41"/>
      <c r="F2223" s="41"/>
    </row>
    <row r="2224" spans="2:6" hidden="1">
      <c r="B2224" s="107"/>
      <c r="C2224" s="107"/>
      <c r="D2224" s="41"/>
      <c r="E2224" s="41"/>
      <c r="F2224" s="41"/>
    </row>
    <row r="2225" spans="2:6" hidden="1">
      <c r="B2225" s="107"/>
      <c r="C2225" s="107"/>
      <c r="D2225" s="41"/>
      <c r="E2225" s="41"/>
      <c r="F2225" s="41"/>
    </row>
    <row r="2226" spans="2:6" hidden="1">
      <c r="B2226" s="107"/>
      <c r="C2226" s="107"/>
      <c r="D2226" s="41"/>
      <c r="E2226" s="41"/>
      <c r="F2226" s="41"/>
    </row>
    <row r="2227" spans="2:6" hidden="1">
      <c r="B2227" s="107"/>
      <c r="C2227" s="107"/>
      <c r="D2227" s="41"/>
      <c r="E2227" s="41"/>
      <c r="F2227" s="41"/>
    </row>
    <row r="2228" spans="2:6" hidden="1">
      <c r="B2228" s="107"/>
      <c r="C2228" s="107"/>
      <c r="D2228" s="41"/>
      <c r="E2228" s="41"/>
      <c r="F2228" s="41"/>
    </row>
    <row r="2229" spans="2:6" hidden="1">
      <c r="B2229" s="107"/>
      <c r="C2229" s="107"/>
      <c r="D2229" s="41"/>
      <c r="E2229" s="41"/>
      <c r="F2229" s="41"/>
    </row>
    <row r="2230" spans="2:6" hidden="1">
      <c r="B2230" s="107"/>
      <c r="C2230" s="107"/>
      <c r="D2230" s="41"/>
      <c r="E2230" s="41"/>
      <c r="F2230" s="41"/>
    </row>
    <row r="2231" spans="2:6" hidden="1">
      <c r="B2231" s="107"/>
      <c r="C2231" s="107"/>
      <c r="D2231" s="41"/>
      <c r="E2231" s="41"/>
      <c r="F2231" s="41"/>
    </row>
    <row r="2232" spans="2:6" hidden="1">
      <c r="B2232" s="107"/>
      <c r="C2232" s="107"/>
      <c r="D2232" s="41"/>
      <c r="E2232" s="41"/>
      <c r="F2232" s="41"/>
    </row>
    <row r="2233" spans="2:6" hidden="1">
      <c r="B2233" s="107"/>
      <c r="C2233" s="107"/>
      <c r="D2233" s="41"/>
      <c r="E2233" s="41"/>
      <c r="F2233" s="41"/>
    </row>
    <row r="2234" spans="2:6" hidden="1">
      <c r="B2234" s="107"/>
      <c r="C2234" s="107"/>
      <c r="D2234" s="41"/>
      <c r="E2234" s="41"/>
      <c r="F2234" s="41"/>
    </row>
    <row r="2235" spans="2:6" hidden="1">
      <c r="B2235" s="107"/>
      <c r="C2235" s="107"/>
      <c r="D2235" s="41"/>
      <c r="E2235" s="41"/>
      <c r="F2235" s="41"/>
    </row>
    <row r="2236" spans="2:6" hidden="1">
      <c r="B2236" s="107"/>
      <c r="C2236" s="107"/>
      <c r="D2236" s="41"/>
      <c r="E2236" s="41"/>
      <c r="F2236" s="41"/>
    </row>
    <row r="2237" spans="2:6" hidden="1">
      <c r="B2237" s="107"/>
      <c r="C2237" s="107"/>
      <c r="D2237" s="41"/>
      <c r="E2237" s="41"/>
      <c r="F2237" s="41"/>
    </row>
    <row r="2238" spans="2:6" hidden="1">
      <c r="B2238" s="107"/>
      <c r="C2238" s="107"/>
      <c r="D2238" s="41"/>
      <c r="E2238" s="41"/>
      <c r="F2238" s="41"/>
    </row>
    <row r="2239" spans="2:6" hidden="1">
      <c r="B2239" s="107"/>
      <c r="C2239" s="107"/>
      <c r="D2239" s="41"/>
      <c r="E2239" s="41"/>
      <c r="F2239" s="41"/>
    </row>
    <row r="2240" spans="2:6" hidden="1">
      <c r="B2240" s="107"/>
      <c r="C2240" s="107"/>
      <c r="D2240" s="41"/>
      <c r="E2240" s="41"/>
      <c r="F2240" s="41"/>
    </row>
    <row r="2241" spans="2:6" hidden="1">
      <c r="B2241" s="107"/>
      <c r="C2241" s="107"/>
      <c r="D2241" s="41"/>
      <c r="E2241" s="41"/>
      <c r="F2241" s="41"/>
    </row>
    <row r="2242" spans="2:6" hidden="1">
      <c r="B2242" s="107"/>
      <c r="C2242" s="107"/>
      <c r="D2242" s="41"/>
      <c r="E2242" s="41"/>
      <c r="F2242" s="41"/>
    </row>
    <row r="2243" spans="2:6" hidden="1">
      <c r="B2243" s="107"/>
      <c r="C2243" s="107"/>
      <c r="D2243" s="41"/>
      <c r="E2243" s="41"/>
      <c r="F2243" s="41"/>
    </row>
    <row r="2244" spans="2:6" hidden="1">
      <c r="B2244" s="107"/>
      <c r="C2244" s="107"/>
      <c r="D2244" s="41"/>
      <c r="E2244" s="41"/>
      <c r="F2244" s="41"/>
    </row>
    <row r="2245" spans="2:6" hidden="1">
      <c r="B2245" s="107"/>
      <c r="C2245" s="107"/>
      <c r="D2245" s="41"/>
      <c r="E2245" s="41"/>
      <c r="F2245" s="41"/>
    </row>
    <row r="2246" spans="2:6" hidden="1">
      <c r="B2246" s="107"/>
      <c r="C2246" s="107"/>
      <c r="D2246" s="41"/>
      <c r="E2246" s="41"/>
      <c r="F2246" s="41"/>
    </row>
    <row r="2247" spans="2:6" hidden="1">
      <c r="B2247" s="107"/>
      <c r="C2247" s="107"/>
      <c r="D2247" s="41"/>
      <c r="E2247" s="41"/>
      <c r="F2247" s="41"/>
    </row>
    <row r="2248" spans="2:6" hidden="1">
      <c r="B2248" s="107"/>
      <c r="C2248" s="107"/>
      <c r="D2248" s="41"/>
      <c r="E2248" s="41"/>
      <c r="F2248" s="41"/>
    </row>
    <row r="2249" spans="2:6" hidden="1">
      <c r="B2249" s="107"/>
      <c r="C2249" s="107"/>
      <c r="D2249" s="41"/>
      <c r="E2249" s="41"/>
      <c r="F2249" s="41"/>
    </row>
    <row r="2250" spans="2:6" hidden="1">
      <c r="B2250" s="107"/>
      <c r="C2250" s="107"/>
      <c r="D2250" s="41"/>
      <c r="E2250" s="41"/>
      <c r="F2250" s="41"/>
    </row>
    <row r="2251" spans="2:6" hidden="1">
      <c r="B2251" s="107"/>
      <c r="C2251" s="107"/>
      <c r="D2251" s="41"/>
      <c r="E2251" s="41"/>
      <c r="F2251" s="41"/>
    </row>
    <row r="2252" spans="2:6" hidden="1">
      <c r="B2252" s="107"/>
      <c r="C2252" s="107"/>
      <c r="D2252" s="41"/>
      <c r="E2252" s="41"/>
      <c r="F2252" s="41"/>
    </row>
    <row r="2253" spans="2:6" hidden="1">
      <c r="B2253" s="107"/>
      <c r="C2253" s="107"/>
      <c r="D2253" s="41"/>
      <c r="E2253" s="41"/>
      <c r="F2253" s="41"/>
    </row>
    <row r="2254" spans="2:6" hidden="1">
      <c r="B2254" s="107"/>
      <c r="C2254" s="107"/>
      <c r="D2254" s="41"/>
      <c r="E2254" s="41"/>
      <c r="F2254" s="41"/>
    </row>
    <row r="2255" spans="2:6" hidden="1">
      <c r="B2255" s="107"/>
      <c r="C2255" s="107"/>
      <c r="D2255" s="41"/>
      <c r="E2255" s="41"/>
      <c r="F2255" s="41"/>
    </row>
    <row r="2256" spans="2:6" hidden="1">
      <c r="B2256" s="107"/>
      <c r="C2256" s="107"/>
      <c r="D2256" s="41"/>
      <c r="E2256" s="41"/>
      <c r="F2256" s="41"/>
    </row>
    <row r="2257" spans="2:6" hidden="1">
      <c r="B2257" s="107"/>
      <c r="C2257" s="107"/>
      <c r="D2257" s="41"/>
      <c r="E2257" s="41"/>
      <c r="F2257" s="41"/>
    </row>
    <row r="2258" spans="2:6" hidden="1">
      <c r="B2258" s="107"/>
      <c r="C2258" s="107"/>
      <c r="D2258" s="41"/>
      <c r="E2258" s="41"/>
      <c r="F2258" s="41"/>
    </row>
    <row r="2259" spans="2:6" hidden="1">
      <c r="B2259" s="107"/>
      <c r="C2259" s="107"/>
      <c r="D2259" s="41"/>
      <c r="E2259" s="41"/>
      <c r="F2259" s="41"/>
    </row>
    <row r="2260" spans="2:6" hidden="1">
      <c r="B2260" s="107"/>
      <c r="C2260" s="107"/>
      <c r="D2260" s="41"/>
      <c r="E2260" s="41"/>
      <c r="F2260" s="41"/>
    </row>
    <row r="2261" spans="2:6" hidden="1">
      <c r="B2261" s="107"/>
      <c r="C2261" s="107"/>
      <c r="D2261" s="41"/>
      <c r="E2261" s="41"/>
      <c r="F2261" s="41"/>
    </row>
    <row r="2262" spans="2:6" hidden="1">
      <c r="B2262" s="107"/>
      <c r="C2262" s="107"/>
      <c r="D2262" s="41"/>
      <c r="E2262" s="41"/>
      <c r="F2262" s="41"/>
    </row>
    <row r="2263" spans="2:6" hidden="1">
      <c r="B2263" s="107"/>
      <c r="C2263" s="107"/>
      <c r="D2263" s="41"/>
      <c r="E2263" s="41"/>
      <c r="F2263" s="41"/>
    </row>
    <row r="2264" spans="2:6" hidden="1">
      <c r="B2264" s="107"/>
      <c r="C2264" s="107"/>
      <c r="D2264" s="41"/>
      <c r="E2264" s="41"/>
      <c r="F2264" s="41"/>
    </row>
    <row r="2265" spans="2:6" hidden="1">
      <c r="B2265" s="107"/>
      <c r="C2265" s="107"/>
      <c r="D2265" s="41"/>
      <c r="E2265" s="41"/>
      <c r="F2265" s="41"/>
    </row>
    <row r="2266" spans="2:6" hidden="1">
      <c r="B2266" s="107"/>
      <c r="C2266" s="107"/>
      <c r="D2266" s="41"/>
      <c r="E2266" s="41"/>
      <c r="F2266" s="41"/>
    </row>
    <row r="2267" spans="2:6" hidden="1">
      <c r="B2267" s="107"/>
      <c r="C2267" s="107"/>
      <c r="D2267" s="41"/>
      <c r="E2267" s="41"/>
      <c r="F2267" s="41"/>
    </row>
    <row r="2268" spans="2:6" hidden="1">
      <c r="B2268" s="107"/>
      <c r="C2268" s="107"/>
      <c r="D2268" s="41"/>
      <c r="E2268" s="41"/>
      <c r="F2268" s="41"/>
    </row>
    <row r="2269" spans="2:6" hidden="1">
      <c r="B2269" s="107"/>
      <c r="C2269" s="107"/>
      <c r="D2269" s="41"/>
      <c r="E2269" s="41"/>
      <c r="F2269" s="41"/>
    </row>
    <row r="2270" spans="2:6" hidden="1">
      <c r="B2270" s="107"/>
      <c r="C2270" s="107"/>
      <c r="D2270" s="41"/>
      <c r="E2270" s="41"/>
      <c r="F2270" s="41"/>
    </row>
    <row r="2271" spans="2:6" hidden="1">
      <c r="B2271" s="107"/>
      <c r="C2271" s="107"/>
      <c r="D2271" s="41"/>
      <c r="E2271" s="41"/>
      <c r="F2271" s="41"/>
    </row>
    <row r="2272" spans="2:6" hidden="1">
      <c r="B2272" s="107"/>
      <c r="C2272" s="107"/>
      <c r="D2272" s="41"/>
      <c r="E2272" s="41"/>
      <c r="F2272" s="41"/>
    </row>
    <row r="2273" spans="2:6" hidden="1">
      <c r="B2273" s="107"/>
      <c r="C2273" s="107"/>
      <c r="D2273" s="41"/>
      <c r="E2273" s="41"/>
      <c r="F2273" s="41"/>
    </row>
    <row r="2274" spans="2:6" hidden="1">
      <c r="B2274" s="107"/>
      <c r="C2274" s="107"/>
      <c r="D2274" s="41"/>
      <c r="E2274" s="41"/>
      <c r="F2274" s="41"/>
    </row>
    <row r="2275" spans="2:6" hidden="1">
      <c r="B2275" s="107"/>
      <c r="C2275" s="107"/>
      <c r="D2275" s="41"/>
      <c r="E2275" s="41"/>
      <c r="F2275" s="41"/>
    </row>
    <row r="2276" spans="2:6" hidden="1">
      <c r="B2276" s="107"/>
      <c r="C2276" s="107"/>
      <c r="D2276" s="41"/>
      <c r="E2276" s="41"/>
      <c r="F2276" s="41"/>
    </row>
    <row r="2277" spans="2:6" hidden="1">
      <c r="B2277" s="107"/>
      <c r="C2277" s="107"/>
      <c r="D2277" s="41"/>
      <c r="E2277" s="41"/>
      <c r="F2277" s="41"/>
    </row>
    <row r="2278" spans="2:6" hidden="1">
      <c r="B2278" s="107"/>
      <c r="C2278" s="107"/>
      <c r="D2278" s="41"/>
      <c r="E2278" s="41"/>
      <c r="F2278" s="41"/>
    </row>
    <row r="2279" spans="2:6" hidden="1">
      <c r="B2279" s="107"/>
      <c r="C2279" s="107"/>
      <c r="D2279" s="41"/>
      <c r="E2279" s="41"/>
      <c r="F2279" s="41"/>
    </row>
    <row r="2280" spans="2:6" hidden="1">
      <c r="B2280" s="107"/>
      <c r="C2280" s="107"/>
      <c r="D2280" s="41"/>
      <c r="E2280" s="41"/>
      <c r="F2280" s="41"/>
    </row>
    <row r="2281" spans="2:6" hidden="1">
      <c r="B2281" s="107"/>
      <c r="C2281" s="107"/>
      <c r="D2281" s="41"/>
      <c r="E2281" s="41"/>
      <c r="F2281" s="41"/>
    </row>
    <row r="2282" spans="2:6" hidden="1">
      <c r="B2282" s="107"/>
      <c r="C2282" s="107"/>
      <c r="D2282" s="41"/>
      <c r="E2282" s="41"/>
      <c r="F2282" s="41"/>
    </row>
    <row r="2283" spans="2:6" hidden="1">
      <c r="B2283" s="107"/>
      <c r="C2283" s="107"/>
      <c r="D2283" s="41"/>
      <c r="E2283" s="41"/>
      <c r="F2283" s="41"/>
    </row>
    <row r="2284" spans="2:6" hidden="1">
      <c r="B2284" s="107"/>
      <c r="C2284" s="107"/>
      <c r="D2284" s="41"/>
      <c r="E2284" s="41"/>
      <c r="F2284" s="41"/>
    </row>
    <row r="2285" spans="2:6" hidden="1">
      <c r="B2285" s="107"/>
      <c r="C2285" s="107"/>
      <c r="D2285" s="41"/>
      <c r="E2285" s="41"/>
      <c r="F2285" s="41"/>
    </row>
    <row r="2286" spans="2:6" hidden="1">
      <c r="B2286" s="107"/>
      <c r="C2286" s="107"/>
      <c r="D2286" s="41"/>
      <c r="E2286" s="41"/>
      <c r="F2286" s="41"/>
    </row>
    <row r="2287" spans="2:6" hidden="1">
      <c r="B2287" s="107"/>
      <c r="C2287" s="107"/>
      <c r="D2287" s="41"/>
      <c r="E2287" s="41"/>
      <c r="F2287" s="41"/>
    </row>
    <row r="2288" spans="2:6" hidden="1">
      <c r="B2288" s="107"/>
      <c r="C2288" s="107"/>
      <c r="D2288" s="41"/>
      <c r="E2288" s="41"/>
      <c r="F2288" s="41"/>
    </row>
    <row r="2289" spans="2:6" hidden="1">
      <c r="B2289" s="107"/>
      <c r="C2289" s="107"/>
      <c r="D2289" s="41"/>
      <c r="E2289" s="41"/>
      <c r="F2289" s="41"/>
    </row>
    <row r="2290" spans="2:6" hidden="1">
      <c r="B2290" s="107"/>
      <c r="C2290" s="107"/>
      <c r="D2290" s="41"/>
      <c r="E2290" s="41"/>
      <c r="F2290" s="41"/>
    </row>
    <row r="2291" spans="2:6" hidden="1">
      <c r="B2291" s="107"/>
      <c r="C2291" s="107"/>
      <c r="D2291" s="41"/>
      <c r="E2291" s="41"/>
      <c r="F2291" s="41"/>
    </row>
    <row r="2292" spans="2:6" hidden="1">
      <c r="B2292" s="107"/>
      <c r="C2292" s="107"/>
      <c r="D2292" s="41"/>
      <c r="E2292" s="41"/>
      <c r="F2292" s="41"/>
    </row>
    <row r="2293" spans="2:6" hidden="1">
      <c r="B2293" s="107"/>
      <c r="C2293" s="107"/>
      <c r="D2293" s="41"/>
      <c r="E2293" s="41"/>
      <c r="F2293" s="41"/>
    </row>
    <row r="2294" spans="2:6" hidden="1">
      <c r="B2294" s="107"/>
      <c r="C2294" s="107"/>
      <c r="D2294" s="41"/>
      <c r="E2294" s="41"/>
      <c r="F2294" s="41"/>
    </row>
    <row r="2295" spans="2:6" hidden="1">
      <c r="B2295" s="107"/>
      <c r="C2295" s="107"/>
      <c r="D2295" s="41"/>
      <c r="E2295" s="41"/>
      <c r="F2295" s="41"/>
    </row>
    <row r="2296" spans="2:6" hidden="1">
      <c r="B2296" s="107"/>
      <c r="C2296" s="107"/>
      <c r="D2296" s="41"/>
      <c r="E2296" s="41"/>
      <c r="F2296" s="41"/>
    </row>
    <row r="2297" spans="2:6" hidden="1">
      <c r="B2297" s="107"/>
      <c r="C2297" s="107"/>
      <c r="D2297" s="41"/>
      <c r="E2297" s="41"/>
      <c r="F2297" s="41"/>
    </row>
    <row r="2298" spans="2:6" hidden="1">
      <c r="B2298" s="107"/>
      <c r="C2298" s="107"/>
      <c r="D2298" s="41"/>
      <c r="E2298" s="41"/>
      <c r="F2298" s="41"/>
    </row>
    <row r="2299" spans="2:6" hidden="1">
      <c r="B2299" s="107"/>
      <c r="C2299" s="107"/>
      <c r="D2299" s="41"/>
      <c r="E2299" s="41"/>
      <c r="F2299" s="41"/>
    </row>
    <row r="2300" spans="2:6" hidden="1">
      <c r="B2300" s="107"/>
      <c r="C2300" s="107"/>
      <c r="D2300" s="41"/>
      <c r="E2300" s="41"/>
      <c r="F2300" s="41"/>
    </row>
    <row r="2301" spans="2:6" hidden="1">
      <c r="B2301" s="107"/>
      <c r="C2301" s="107"/>
      <c r="D2301" s="41"/>
      <c r="E2301" s="41"/>
      <c r="F2301" s="41"/>
    </row>
    <row r="2302" spans="2:6" hidden="1">
      <c r="B2302" s="107"/>
      <c r="C2302" s="107"/>
      <c r="D2302" s="41"/>
      <c r="E2302" s="41"/>
      <c r="F2302" s="41"/>
    </row>
    <row r="2303" spans="2:6" hidden="1">
      <c r="B2303" s="107"/>
      <c r="C2303" s="107"/>
      <c r="D2303" s="41"/>
      <c r="E2303" s="41"/>
      <c r="F2303" s="41"/>
    </row>
    <row r="2304" spans="2:6" hidden="1">
      <c r="B2304" s="107"/>
      <c r="C2304" s="107"/>
      <c r="D2304" s="41"/>
      <c r="E2304" s="41"/>
      <c r="F2304" s="41"/>
    </row>
    <row r="2305" spans="2:6" hidden="1">
      <c r="B2305" s="107"/>
      <c r="C2305" s="107"/>
      <c r="D2305" s="41"/>
      <c r="E2305" s="41"/>
      <c r="F2305" s="41"/>
    </row>
    <row r="2306" spans="2:6" hidden="1">
      <c r="B2306" s="107"/>
      <c r="C2306" s="107"/>
      <c r="D2306" s="41"/>
      <c r="E2306" s="41"/>
      <c r="F2306" s="41"/>
    </row>
    <row r="2307" spans="2:6" hidden="1">
      <c r="B2307" s="107"/>
      <c r="C2307" s="107"/>
      <c r="D2307" s="41"/>
      <c r="E2307" s="41"/>
      <c r="F2307" s="41"/>
    </row>
    <row r="2308" spans="2:6" hidden="1">
      <c r="B2308" s="107"/>
      <c r="C2308" s="107"/>
      <c r="D2308" s="41"/>
      <c r="E2308" s="41"/>
      <c r="F2308" s="41"/>
    </row>
    <row r="2309" spans="2:6" hidden="1">
      <c r="B2309" s="107"/>
      <c r="C2309" s="107"/>
      <c r="D2309" s="41"/>
      <c r="E2309" s="41"/>
      <c r="F2309" s="41"/>
    </row>
    <row r="2310" spans="2:6" hidden="1">
      <c r="B2310" s="107"/>
      <c r="C2310" s="107"/>
      <c r="D2310" s="41"/>
      <c r="E2310" s="41"/>
      <c r="F2310" s="41"/>
    </row>
    <row r="2311" spans="2:6" hidden="1">
      <c r="B2311" s="107"/>
      <c r="C2311" s="107"/>
      <c r="D2311" s="41"/>
      <c r="E2311" s="41"/>
      <c r="F2311" s="41"/>
    </row>
    <row r="2312" spans="2:6" hidden="1">
      <c r="B2312" s="107"/>
      <c r="C2312" s="107"/>
      <c r="D2312" s="41"/>
      <c r="E2312" s="41"/>
      <c r="F2312" s="41"/>
    </row>
    <row r="2313" spans="2:6" hidden="1">
      <c r="B2313" s="107"/>
      <c r="C2313" s="107"/>
      <c r="D2313" s="41"/>
      <c r="E2313" s="41"/>
      <c r="F2313" s="41"/>
    </row>
    <row r="2314" spans="2:6" hidden="1">
      <c r="B2314" s="107"/>
      <c r="C2314" s="107"/>
      <c r="D2314" s="41"/>
      <c r="E2314" s="41"/>
      <c r="F2314" s="41"/>
    </row>
    <row r="2315" spans="2:6" hidden="1">
      <c r="B2315" s="107"/>
      <c r="C2315" s="107"/>
      <c r="D2315" s="41"/>
      <c r="E2315" s="41"/>
      <c r="F2315" s="41"/>
    </row>
    <row r="2316" spans="2:6" hidden="1">
      <c r="B2316" s="107"/>
      <c r="C2316" s="107"/>
      <c r="D2316" s="41"/>
      <c r="E2316" s="41"/>
      <c r="F2316" s="41"/>
    </row>
    <row r="2317" spans="2:6" hidden="1">
      <c r="B2317" s="107"/>
      <c r="C2317" s="107"/>
      <c r="D2317" s="41"/>
      <c r="E2317" s="41"/>
      <c r="F2317" s="41"/>
    </row>
    <row r="2318" spans="2:6" hidden="1">
      <c r="B2318" s="107"/>
      <c r="C2318" s="107"/>
      <c r="D2318" s="41"/>
      <c r="E2318" s="41"/>
      <c r="F2318" s="41"/>
    </row>
    <row r="2319" spans="2:6" hidden="1">
      <c r="B2319" s="107"/>
      <c r="C2319" s="107"/>
      <c r="D2319" s="41"/>
      <c r="E2319" s="41"/>
      <c r="F2319" s="41"/>
    </row>
    <row r="2320" spans="2:6" hidden="1">
      <c r="B2320" s="107"/>
      <c r="C2320" s="107"/>
      <c r="D2320" s="41"/>
      <c r="E2320" s="41"/>
      <c r="F2320" s="41"/>
    </row>
    <row r="2321" spans="2:6" hidden="1">
      <c r="B2321" s="107"/>
      <c r="C2321" s="107"/>
      <c r="D2321" s="41"/>
      <c r="E2321" s="41"/>
      <c r="F2321" s="41"/>
    </row>
    <row r="2322" spans="2:6" hidden="1">
      <c r="B2322" s="107"/>
      <c r="C2322" s="107"/>
      <c r="D2322" s="41"/>
      <c r="E2322" s="41"/>
      <c r="F2322" s="41"/>
    </row>
    <row r="2323" spans="2:6" hidden="1">
      <c r="B2323" s="107"/>
      <c r="C2323" s="107"/>
      <c r="D2323" s="41"/>
      <c r="E2323" s="41"/>
      <c r="F2323" s="41"/>
    </row>
    <row r="2324" spans="2:6" hidden="1">
      <c r="B2324" s="107"/>
      <c r="C2324" s="107"/>
      <c r="D2324" s="41"/>
      <c r="E2324" s="41"/>
      <c r="F2324" s="41"/>
    </row>
    <row r="2325" spans="2:6" hidden="1">
      <c r="B2325" s="107"/>
      <c r="C2325" s="107"/>
      <c r="D2325" s="41"/>
      <c r="E2325" s="41"/>
      <c r="F2325" s="41"/>
    </row>
    <row r="2326" spans="2:6" hidden="1">
      <c r="B2326" s="107"/>
      <c r="C2326" s="107"/>
      <c r="D2326" s="41"/>
      <c r="E2326" s="41"/>
      <c r="F2326" s="41"/>
    </row>
    <row r="2327" spans="2:6" hidden="1">
      <c r="B2327" s="107"/>
      <c r="C2327" s="107"/>
      <c r="D2327" s="41"/>
      <c r="E2327" s="41"/>
      <c r="F2327" s="41"/>
    </row>
    <row r="2328" spans="2:6" hidden="1">
      <c r="B2328" s="107"/>
      <c r="C2328" s="107"/>
      <c r="D2328" s="41"/>
      <c r="E2328" s="41"/>
      <c r="F2328" s="41"/>
    </row>
    <row r="2329" spans="2:6" hidden="1">
      <c r="B2329" s="107"/>
      <c r="C2329" s="107"/>
      <c r="D2329" s="41"/>
      <c r="E2329" s="41"/>
      <c r="F2329" s="41"/>
    </row>
    <row r="2330" spans="2:6" hidden="1">
      <c r="B2330" s="107"/>
      <c r="C2330" s="107"/>
      <c r="D2330" s="41"/>
      <c r="E2330" s="41"/>
      <c r="F2330" s="41"/>
    </row>
    <row r="2331" spans="2:6" hidden="1">
      <c r="B2331" s="107"/>
      <c r="C2331" s="107"/>
      <c r="D2331" s="41"/>
      <c r="E2331" s="41"/>
      <c r="F2331" s="41"/>
    </row>
    <row r="2332" spans="2:6" hidden="1">
      <c r="B2332" s="107"/>
      <c r="C2332" s="107"/>
      <c r="D2332" s="41"/>
      <c r="E2332" s="41"/>
      <c r="F2332" s="41"/>
    </row>
    <row r="2333" spans="2:6" hidden="1">
      <c r="B2333" s="107"/>
      <c r="C2333" s="107"/>
      <c r="D2333" s="41"/>
      <c r="E2333" s="41"/>
      <c r="F2333" s="41"/>
    </row>
    <row r="2334" spans="2:6" hidden="1">
      <c r="B2334" s="107"/>
      <c r="C2334" s="107"/>
      <c r="D2334" s="41"/>
      <c r="E2334" s="41"/>
      <c r="F2334" s="41"/>
    </row>
    <row r="2335" spans="2:6" hidden="1">
      <c r="B2335" s="107"/>
      <c r="C2335" s="107"/>
      <c r="D2335" s="41"/>
      <c r="E2335" s="41"/>
      <c r="F2335" s="41"/>
    </row>
    <row r="2336" spans="2:6" hidden="1">
      <c r="B2336" s="107"/>
      <c r="C2336" s="107"/>
      <c r="D2336" s="41"/>
      <c r="E2336" s="41"/>
      <c r="F2336" s="41"/>
    </row>
    <row r="2337" spans="2:6" hidden="1">
      <c r="B2337" s="107"/>
      <c r="C2337" s="107"/>
      <c r="D2337" s="41"/>
      <c r="E2337" s="41"/>
      <c r="F2337" s="41"/>
    </row>
    <row r="2338" spans="2:6" hidden="1">
      <c r="B2338" s="107"/>
      <c r="C2338" s="107"/>
      <c r="D2338" s="41"/>
      <c r="E2338" s="41"/>
      <c r="F2338" s="41"/>
    </row>
    <row r="2339" spans="2:6" hidden="1">
      <c r="B2339" s="107"/>
      <c r="C2339" s="107"/>
      <c r="D2339" s="41"/>
      <c r="E2339" s="41"/>
      <c r="F2339" s="41"/>
    </row>
    <row r="2340" spans="2:6" hidden="1">
      <c r="B2340" s="107"/>
      <c r="C2340" s="107"/>
      <c r="D2340" s="41"/>
      <c r="E2340" s="41"/>
      <c r="F2340" s="41"/>
    </row>
    <row r="2341" spans="2:6" hidden="1">
      <c r="B2341" s="107"/>
      <c r="C2341" s="107"/>
      <c r="D2341" s="41"/>
      <c r="E2341" s="41"/>
      <c r="F2341" s="41"/>
    </row>
    <row r="2342" spans="2:6" hidden="1">
      <c r="B2342" s="107"/>
      <c r="C2342" s="107"/>
      <c r="D2342" s="41"/>
      <c r="E2342" s="41"/>
      <c r="F2342" s="41"/>
    </row>
    <row r="2343" spans="2:6" hidden="1">
      <c r="B2343" s="107"/>
      <c r="C2343" s="107"/>
      <c r="D2343" s="41"/>
      <c r="E2343" s="41"/>
      <c r="F2343" s="41"/>
    </row>
    <row r="2344" spans="2:6" hidden="1">
      <c r="B2344" s="107"/>
      <c r="C2344" s="107"/>
      <c r="D2344" s="41"/>
      <c r="E2344" s="41"/>
      <c r="F2344" s="41"/>
    </row>
    <row r="2345" spans="2:6" hidden="1">
      <c r="B2345" s="107"/>
      <c r="C2345" s="107"/>
      <c r="D2345" s="41"/>
      <c r="E2345" s="41"/>
      <c r="F2345" s="41"/>
    </row>
    <row r="2346" spans="2:6" hidden="1">
      <c r="B2346" s="107"/>
      <c r="C2346" s="107"/>
      <c r="D2346" s="41"/>
      <c r="E2346" s="41"/>
      <c r="F2346" s="41"/>
    </row>
    <row r="2347" spans="2:6" hidden="1">
      <c r="B2347" s="107"/>
      <c r="C2347" s="107"/>
      <c r="D2347" s="41"/>
      <c r="E2347" s="41"/>
      <c r="F2347" s="41"/>
    </row>
    <row r="2348" spans="2:6" hidden="1">
      <c r="B2348" s="107"/>
      <c r="C2348" s="107"/>
      <c r="D2348" s="41"/>
      <c r="E2348" s="41"/>
      <c r="F2348" s="41"/>
    </row>
    <row r="2349" spans="2:6" hidden="1">
      <c r="B2349" s="107"/>
      <c r="C2349" s="107"/>
      <c r="D2349" s="41"/>
      <c r="E2349" s="41"/>
      <c r="F2349" s="41"/>
    </row>
    <row r="2350" spans="2:6" hidden="1">
      <c r="B2350" s="107"/>
      <c r="C2350" s="107"/>
      <c r="D2350" s="41"/>
      <c r="E2350" s="41"/>
      <c r="F2350" s="41"/>
    </row>
    <row r="2351" spans="2:6" hidden="1">
      <c r="B2351" s="107"/>
      <c r="C2351" s="107"/>
      <c r="D2351" s="41"/>
      <c r="E2351" s="41"/>
      <c r="F2351" s="41"/>
    </row>
    <row r="2352" spans="2:6" hidden="1">
      <c r="B2352" s="107"/>
      <c r="C2352" s="107"/>
      <c r="D2352" s="41"/>
      <c r="E2352" s="41"/>
      <c r="F2352" s="41"/>
    </row>
    <row r="2353" spans="2:6" hidden="1">
      <c r="B2353" s="107"/>
      <c r="C2353" s="107"/>
      <c r="D2353" s="41"/>
      <c r="E2353" s="41"/>
      <c r="F2353" s="41"/>
    </row>
    <row r="2354" spans="2:6" hidden="1">
      <c r="B2354" s="107"/>
      <c r="C2354" s="107"/>
      <c r="D2354" s="41"/>
      <c r="E2354" s="41"/>
      <c r="F2354" s="41"/>
    </row>
    <row r="2355" spans="2:6" hidden="1">
      <c r="B2355" s="107"/>
      <c r="C2355" s="107"/>
      <c r="D2355" s="41"/>
      <c r="E2355" s="41"/>
      <c r="F2355" s="41"/>
    </row>
    <row r="2356" spans="2:6" hidden="1">
      <c r="B2356" s="107"/>
      <c r="C2356" s="107"/>
      <c r="D2356" s="41"/>
      <c r="E2356" s="41"/>
      <c r="F2356" s="41"/>
    </row>
    <row r="2357" spans="2:6" hidden="1">
      <c r="B2357" s="107"/>
      <c r="C2357" s="107"/>
      <c r="D2357" s="41"/>
      <c r="E2357" s="41"/>
      <c r="F2357" s="41"/>
    </row>
    <row r="2358" spans="2:6" hidden="1">
      <c r="B2358" s="107"/>
      <c r="C2358" s="107"/>
      <c r="D2358" s="41"/>
      <c r="E2358" s="41"/>
      <c r="F2358" s="41"/>
    </row>
    <row r="2359" spans="2:6" hidden="1">
      <c r="B2359" s="107"/>
      <c r="C2359" s="107"/>
      <c r="D2359" s="41"/>
      <c r="E2359" s="41"/>
      <c r="F2359" s="41"/>
    </row>
    <row r="2360" spans="2:6" hidden="1">
      <c r="B2360" s="107"/>
      <c r="C2360" s="107"/>
      <c r="D2360" s="41"/>
      <c r="E2360" s="41"/>
      <c r="F2360" s="41"/>
    </row>
    <row r="2361" spans="2:6" hidden="1">
      <c r="B2361" s="107"/>
      <c r="C2361" s="107"/>
      <c r="D2361" s="41"/>
      <c r="E2361" s="41"/>
      <c r="F2361" s="41"/>
    </row>
    <row r="2362" spans="2:6" hidden="1">
      <c r="B2362" s="107"/>
      <c r="C2362" s="107"/>
      <c r="D2362" s="41"/>
      <c r="E2362" s="41"/>
      <c r="F2362" s="41"/>
    </row>
    <row r="2363" spans="2:6" hidden="1">
      <c r="B2363" s="107"/>
      <c r="C2363" s="107"/>
      <c r="D2363" s="41"/>
      <c r="E2363" s="41"/>
      <c r="F2363" s="41"/>
    </row>
    <row r="2364" spans="2:6" hidden="1">
      <c r="B2364" s="107"/>
      <c r="C2364" s="107"/>
      <c r="D2364" s="41"/>
      <c r="E2364" s="41"/>
      <c r="F2364" s="41"/>
    </row>
    <row r="2365" spans="2:6" hidden="1">
      <c r="B2365" s="107"/>
      <c r="C2365" s="107"/>
      <c r="D2365" s="41"/>
      <c r="E2365" s="41"/>
      <c r="F2365" s="41"/>
    </row>
    <row r="2366" spans="2:6" hidden="1">
      <c r="B2366" s="107"/>
      <c r="C2366" s="107"/>
      <c r="D2366" s="41"/>
      <c r="E2366" s="41"/>
      <c r="F2366" s="41"/>
    </row>
    <row r="2367" spans="2:6" hidden="1">
      <c r="B2367" s="107"/>
      <c r="C2367" s="107"/>
      <c r="D2367" s="41"/>
      <c r="E2367" s="41"/>
      <c r="F2367" s="41"/>
    </row>
    <row r="2368" spans="2:6" hidden="1">
      <c r="B2368" s="107"/>
      <c r="C2368" s="107"/>
      <c r="D2368" s="41"/>
      <c r="E2368" s="41"/>
      <c r="F2368" s="41"/>
    </row>
    <row r="2369" spans="2:6" hidden="1">
      <c r="B2369" s="107"/>
      <c r="C2369" s="107"/>
      <c r="D2369" s="41"/>
      <c r="E2369" s="41"/>
      <c r="F2369" s="41"/>
    </row>
    <row r="2370" spans="2:6" hidden="1">
      <c r="B2370" s="107"/>
      <c r="C2370" s="107"/>
      <c r="D2370" s="41"/>
      <c r="E2370" s="41"/>
      <c r="F2370" s="41"/>
    </row>
    <row r="2371" spans="2:6" hidden="1">
      <c r="B2371" s="107"/>
      <c r="C2371" s="107"/>
      <c r="D2371" s="41"/>
      <c r="E2371" s="41"/>
      <c r="F2371" s="41"/>
    </row>
    <row r="2372" spans="2:6" hidden="1">
      <c r="B2372" s="107"/>
      <c r="C2372" s="107"/>
      <c r="D2372" s="41"/>
      <c r="E2372" s="41"/>
      <c r="F2372" s="41"/>
    </row>
    <row r="2373" spans="2:6" hidden="1">
      <c r="B2373" s="107"/>
      <c r="C2373" s="107"/>
      <c r="D2373" s="41"/>
      <c r="E2373" s="41"/>
      <c r="F2373" s="41"/>
    </row>
    <row r="2374" spans="2:6" hidden="1">
      <c r="B2374" s="107"/>
      <c r="C2374" s="107"/>
      <c r="D2374" s="41"/>
      <c r="E2374" s="41"/>
      <c r="F2374" s="41"/>
    </row>
    <row r="2375" spans="2:6" hidden="1">
      <c r="B2375" s="107"/>
      <c r="C2375" s="107"/>
      <c r="D2375" s="41"/>
      <c r="E2375" s="41"/>
      <c r="F2375" s="41"/>
    </row>
    <row r="2376" spans="2:6" hidden="1">
      <c r="B2376" s="107"/>
      <c r="C2376" s="107"/>
      <c r="D2376" s="41"/>
      <c r="E2376" s="41"/>
      <c r="F2376" s="41"/>
    </row>
    <row r="2377" spans="2:6" hidden="1">
      <c r="B2377" s="107"/>
      <c r="C2377" s="107"/>
      <c r="D2377" s="41"/>
      <c r="E2377" s="41"/>
      <c r="F2377" s="41"/>
    </row>
    <row r="2378" spans="2:6" hidden="1">
      <c r="B2378" s="107"/>
      <c r="C2378" s="107"/>
      <c r="D2378" s="41"/>
      <c r="E2378" s="41"/>
      <c r="F2378" s="41"/>
    </row>
    <row r="2379" spans="2:6" hidden="1">
      <c r="B2379" s="107"/>
      <c r="C2379" s="107"/>
      <c r="D2379" s="41"/>
      <c r="E2379" s="41"/>
      <c r="F2379" s="41"/>
    </row>
    <row r="2380" spans="2:6" hidden="1">
      <c r="B2380" s="107"/>
      <c r="C2380" s="107"/>
      <c r="D2380" s="41"/>
      <c r="E2380" s="41"/>
      <c r="F2380" s="41"/>
    </row>
    <row r="2381" spans="2:6" hidden="1">
      <c r="B2381" s="107"/>
      <c r="C2381" s="107"/>
      <c r="D2381" s="41"/>
      <c r="E2381" s="41"/>
      <c r="F2381" s="41"/>
    </row>
    <row r="2382" spans="2:6" hidden="1">
      <c r="B2382" s="107"/>
      <c r="C2382" s="107"/>
      <c r="D2382" s="41"/>
      <c r="E2382" s="41"/>
      <c r="F2382" s="41"/>
    </row>
    <row r="2383" spans="2:6" hidden="1">
      <c r="B2383" s="107"/>
      <c r="C2383" s="107"/>
      <c r="D2383" s="41"/>
      <c r="E2383" s="41"/>
      <c r="F2383" s="41"/>
    </row>
    <row r="2384" spans="2:6" hidden="1">
      <c r="B2384" s="107"/>
      <c r="C2384" s="107"/>
      <c r="D2384" s="41"/>
      <c r="E2384" s="41"/>
      <c r="F2384" s="41"/>
    </row>
    <row r="2385" spans="2:6" hidden="1">
      <c r="B2385" s="107"/>
      <c r="C2385" s="107"/>
      <c r="D2385" s="41"/>
      <c r="E2385" s="41"/>
      <c r="F2385" s="41"/>
    </row>
    <row r="2386" spans="2:6" hidden="1">
      <c r="B2386" s="107"/>
      <c r="C2386" s="107"/>
      <c r="D2386" s="41"/>
      <c r="E2386" s="41"/>
      <c r="F2386" s="41"/>
    </row>
    <row r="2387" spans="2:6" hidden="1">
      <c r="B2387" s="107"/>
      <c r="C2387" s="107"/>
      <c r="D2387" s="41"/>
      <c r="E2387" s="41"/>
      <c r="F2387" s="41"/>
    </row>
    <row r="2388" spans="2:6" hidden="1">
      <c r="B2388" s="107"/>
      <c r="C2388" s="107"/>
      <c r="D2388" s="41"/>
      <c r="E2388" s="41"/>
      <c r="F2388" s="41"/>
    </row>
    <row r="2389" spans="2:6" hidden="1">
      <c r="B2389" s="107"/>
      <c r="C2389" s="107"/>
      <c r="D2389" s="41"/>
      <c r="E2389" s="41"/>
      <c r="F2389" s="41"/>
    </row>
    <row r="2390" spans="2:6" hidden="1">
      <c r="B2390" s="107"/>
      <c r="C2390" s="107"/>
      <c r="D2390" s="41"/>
      <c r="E2390" s="41"/>
      <c r="F2390" s="41"/>
    </row>
    <row r="2391" spans="2:6" hidden="1">
      <c r="B2391" s="107"/>
      <c r="C2391" s="107"/>
      <c r="D2391" s="41"/>
      <c r="E2391" s="41"/>
      <c r="F2391" s="41"/>
    </row>
    <row r="2392" spans="2:6" hidden="1">
      <c r="B2392" s="107"/>
      <c r="C2392" s="107"/>
      <c r="D2392" s="41"/>
      <c r="E2392" s="41"/>
      <c r="F2392" s="41"/>
    </row>
    <row r="2393" spans="2:6" hidden="1">
      <c r="B2393" s="107"/>
      <c r="C2393" s="107"/>
      <c r="D2393" s="41"/>
      <c r="E2393" s="41"/>
      <c r="F2393" s="41"/>
    </row>
    <row r="2394" spans="2:6" hidden="1">
      <c r="B2394" s="107"/>
      <c r="C2394" s="107"/>
      <c r="D2394" s="41"/>
      <c r="E2394" s="41"/>
      <c r="F2394" s="41"/>
    </row>
    <row r="2395" spans="2:6" hidden="1">
      <c r="B2395" s="107"/>
      <c r="C2395" s="107"/>
      <c r="D2395" s="41"/>
      <c r="E2395" s="41"/>
      <c r="F2395" s="41"/>
    </row>
    <row r="2396" spans="2:6" hidden="1">
      <c r="B2396" s="107"/>
      <c r="C2396" s="107"/>
      <c r="D2396" s="41"/>
      <c r="E2396" s="41"/>
      <c r="F2396" s="41"/>
    </row>
    <row r="2397" spans="2:6" hidden="1">
      <c r="B2397" s="107"/>
      <c r="C2397" s="107"/>
      <c r="D2397" s="41"/>
      <c r="E2397" s="41"/>
      <c r="F2397" s="41"/>
    </row>
    <row r="2398" spans="2:6" hidden="1">
      <c r="B2398" s="107"/>
      <c r="C2398" s="107"/>
      <c r="D2398" s="41"/>
      <c r="E2398" s="41"/>
      <c r="F2398" s="41"/>
    </row>
    <row r="2399" spans="2:6" hidden="1">
      <c r="B2399" s="107"/>
      <c r="C2399" s="107"/>
      <c r="D2399" s="41"/>
      <c r="E2399" s="41"/>
      <c r="F2399" s="41"/>
    </row>
    <row r="2400" spans="2:6" hidden="1">
      <c r="B2400" s="107"/>
      <c r="C2400" s="107"/>
      <c r="D2400" s="41"/>
      <c r="E2400" s="41"/>
      <c r="F2400" s="41"/>
    </row>
    <row r="2401" spans="2:6" hidden="1">
      <c r="B2401" s="107"/>
      <c r="C2401" s="107"/>
      <c r="D2401" s="41"/>
      <c r="E2401" s="41"/>
      <c r="F2401" s="41"/>
    </row>
    <row r="2402" spans="2:6" hidden="1">
      <c r="B2402" s="107"/>
      <c r="C2402" s="107"/>
      <c r="D2402" s="41"/>
      <c r="E2402" s="41"/>
      <c r="F2402" s="41"/>
    </row>
    <row r="2403" spans="2:6" hidden="1">
      <c r="B2403" s="107"/>
      <c r="C2403" s="107"/>
      <c r="D2403" s="41"/>
      <c r="E2403" s="41"/>
      <c r="F2403" s="41"/>
    </row>
    <row r="2404" spans="2:6" hidden="1">
      <c r="B2404" s="107"/>
      <c r="C2404" s="107"/>
      <c r="D2404" s="41"/>
      <c r="E2404" s="41"/>
      <c r="F2404" s="41"/>
    </row>
    <row r="2405" spans="2:6" hidden="1">
      <c r="B2405" s="107"/>
      <c r="C2405" s="107"/>
      <c r="D2405" s="41"/>
      <c r="E2405" s="41"/>
      <c r="F2405" s="41"/>
    </row>
    <row r="2406" spans="2:6" hidden="1">
      <c r="B2406" s="107"/>
      <c r="C2406" s="107"/>
      <c r="D2406" s="41"/>
      <c r="E2406" s="41"/>
      <c r="F2406" s="41"/>
    </row>
    <row r="2407" spans="2:6" hidden="1">
      <c r="B2407" s="107"/>
      <c r="C2407" s="107"/>
      <c r="D2407" s="41"/>
      <c r="E2407" s="41"/>
      <c r="F2407" s="41"/>
    </row>
    <row r="2408" spans="2:6" hidden="1">
      <c r="B2408" s="107"/>
      <c r="C2408" s="107"/>
      <c r="D2408" s="41"/>
      <c r="E2408" s="41"/>
      <c r="F2408" s="41"/>
    </row>
    <row r="2409" spans="2:6" hidden="1">
      <c r="B2409" s="107"/>
      <c r="C2409" s="107"/>
      <c r="D2409" s="41"/>
      <c r="E2409" s="41"/>
      <c r="F2409" s="41"/>
    </row>
    <row r="2410" spans="2:6" hidden="1">
      <c r="B2410" s="107"/>
      <c r="C2410" s="107"/>
      <c r="D2410" s="41"/>
      <c r="E2410" s="41"/>
      <c r="F2410" s="41"/>
    </row>
    <row r="2411" spans="2:6" hidden="1">
      <c r="B2411" s="107"/>
      <c r="C2411" s="107"/>
      <c r="D2411" s="41"/>
      <c r="E2411" s="41"/>
      <c r="F2411" s="41"/>
    </row>
    <row r="2412" spans="2:6" hidden="1">
      <c r="B2412" s="107"/>
      <c r="C2412" s="107"/>
      <c r="D2412" s="41"/>
      <c r="E2412" s="41"/>
      <c r="F2412" s="41"/>
    </row>
    <row r="2413" spans="2:6" hidden="1">
      <c r="B2413" s="107"/>
      <c r="C2413" s="107"/>
      <c r="D2413" s="41"/>
      <c r="E2413" s="41"/>
      <c r="F2413" s="41"/>
    </row>
    <row r="2414" spans="2:6" hidden="1">
      <c r="B2414" s="107"/>
      <c r="C2414" s="107"/>
      <c r="D2414" s="41"/>
      <c r="E2414" s="41"/>
      <c r="F2414" s="41"/>
    </row>
    <row r="2415" spans="2:6" hidden="1">
      <c r="B2415" s="107"/>
      <c r="C2415" s="107"/>
      <c r="D2415" s="41"/>
      <c r="E2415" s="41"/>
      <c r="F2415" s="41"/>
    </row>
    <row r="2416" spans="2:6" hidden="1">
      <c r="B2416" s="107"/>
      <c r="C2416" s="107"/>
      <c r="D2416" s="41"/>
      <c r="E2416" s="41"/>
      <c r="F2416" s="41"/>
    </row>
    <row r="2417" spans="2:6" hidden="1">
      <c r="B2417" s="107"/>
      <c r="C2417" s="107"/>
      <c r="D2417" s="41"/>
      <c r="E2417" s="41"/>
      <c r="F2417" s="41"/>
    </row>
    <row r="2418" spans="2:6" hidden="1">
      <c r="B2418" s="107"/>
      <c r="C2418" s="107"/>
      <c r="D2418" s="41"/>
      <c r="E2418" s="41"/>
      <c r="F2418" s="41"/>
    </row>
    <row r="2419" spans="2:6" hidden="1">
      <c r="B2419" s="107"/>
      <c r="C2419" s="107"/>
      <c r="D2419" s="41"/>
      <c r="E2419" s="41"/>
      <c r="F2419" s="41"/>
    </row>
    <row r="2420" spans="2:6" hidden="1">
      <c r="B2420" s="107"/>
      <c r="C2420" s="107"/>
      <c r="D2420" s="41"/>
      <c r="E2420" s="41"/>
      <c r="F2420" s="41"/>
    </row>
    <row r="2421" spans="2:6" hidden="1">
      <c r="B2421" s="107"/>
      <c r="C2421" s="107"/>
      <c r="D2421" s="41"/>
      <c r="E2421" s="41"/>
      <c r="F2421" s="41"/>
    </row>
    <row r="2422" spans="2:6" hidden="1">
      <c r="B2422" s="107"/>
      <c r="C2422" s="107"/>
      <c r="D2422" s="41"/>
      <c r="E2422" s="41"/>
      <c r="F2422" s="41"/>
    </row>
    <row r="2423" spans="2:6" hidden="1">
      <c r="B2423" s="107"/>
      <c r="C2423" s="107"/>
      <c r="D2423" s="41"/>
      <c r="E2423" s="41"/>
      <c r="F2423" s="41"/>
    </row>
    <row r="2424" spans="2:6" hidden="1">
      <c r="B2424" s="107"/>
      <c r="C2424" s="107"/>
      <c r="D2424" s="41"/>
      <c r="E2424" s="41"/>
      <c r="F2424" s="41"/>
    </row>
    <row r="2425" spans="2:6" hidden="1">
      <c r="B2425" s="107"/>
      <c r="C2425" s="107"/>
      <c r="D2425" s="41"/>
      <c r="E2425" s="41"/>
      <c r="F2425" s="41"/>
    </row>
    <row r="2426" spans="2:6" hidden="1">
      <c r="B2426" s="107"/>
      <c r="C2426" s="107"/>
      <c r="D2426" s="41"/>
      <c r="E2426" s="41"/>
      <c r="F2426" s="41"/>
    </row>
    <row r="2427" spans="2:6" hidden="1">
      <c r="B2427" s="107"/>
      <c r="C2427" s="107"/>
      <c r="D2427" s="41"/>
      <c r="E2427" s="41"/>
      <c r="F2427" s="41"/>
    </row>
    <row r="2428" spans="2:6" hidden="1">
      <c r="B2428" s="107"/>
      <c r="C2428" s="107"/>
      <c r="D2428" s="41"/>
      <c r="E2428" s="41"/>
      <c r="F2428" s="41"/>
    </row>
    <row r="2429" spans="2:6" hidden="1">
      <c r="B2429" s="107"/>
      <c r="C2429" s="107"/>
      <c r="D2429" s="41"/>
      <c r="E2429" s="41"/>
      <c r="F2429" s="41"/>
    </row>
    <row r="2430" spans="2:6" hidden="1">
      <c r="B2430" s="107"/>
      <c r="C2430" s="107"/>
      <c r="D2430" s="41"/>
      <c r="E2430" s="41"/>
      <c r="F2430" s="41"/>
    </row>
    <row r="2431" spans="2:6" hidden="1">
      <c r="B2431" s="107"/>
      <c r="C2431" s="107"/>
      <c r="D2431" s="41"/>
      <c r="E2431" s="41"/>
      <c r="F2431" s="41"/>
    </row>
    <row r="2432" spans="2:6" hidden="1">
      <c r="B2432" s="107"/>
      <c r="C2432" s="107"/>
      <c r="D2432" s="41"/>
      <c r="E2432" s="41"/>
      <c r="F2432" s="41"/>
    </row>
    <row r="2433" spans="2:6" hidden="1">
      <c r="B2433" s="107"/>
      <c r="C2433" s="107"/>
      <c r="D2433" s="41"/>
      <c r="E2433" s="41"/>
      <c r="F2433" s="41"/>
    </row>
    <row r="2434" spans="2:6" hidden="1">
      <c r="B2434" s="107"/>
      <c r="C2434" s="107"/>
      <c r="D2434" s="41"/>
      <c r="E2434" s="41"/>
      <c r="F2434" s="41"/>
    </row>
    <row r="2435" spans="2:6" hidden="1">
      <c r="B2435" s="107"/>
      <c r="C2435" s="107"/>
      <c r="D2435" s="41"/>
      <c r="E2435" s="41"/>
      <c r="F2435" s="41"/>
    </row>
    <row r="2436" spans="2:6" hidden="1">
      <c r="B2436" s="107"/>
      <c r="C2436" s="107"/>
      <c r="D2436" s="41"/>
      <c r="E2436" s="41"/>
      <c r="F2436" s="41"/>
    </row>
    <row r="2437" spans="2:6" hidden="1">
      <c r="B2437" s="107"/>
      <c r="C2437" s="107"/>
      <c r="D2437" s="41"/>
      <c r="E2437" s="41"/>
      <c r="F2437" s="41"/>
    </row>
    <row r="2438" spans="2:6" hidden="1">
      <c r="B2438" s="107"/>
      <c r="C2438" s="107"/>
      <c r="D2438" s="41"/>
      <c r="E2438" s="41"/>
      <c r="F2438" s="41"/>
    </row>
    <row r="2439" spans="2:6" hidden="1">
      <c r="B2439" s="107"/>
      <c r="C2439" s="107"/>
      <c r="D2439" s="41"/>
      <c r="E2439" s="41"/>
      <c r="F2439" s="41"/>
    </row>
    <row r="2440" spans="2:6" hidden="1">
      <c r="B2440" s="107"/>
      <c r="C2440" s="107"/>
      <c r="D2440" s="41"/>
      <c r="E2440" s="41"/>
      <c r="F2440" s="41"/>
    </row>
    <row r="2441" spans="2:6" hidden="1">
      <c r="B2441" s="107"/>
      <c r="C2441" s="107"/>
      <c r="D2441" s="41"/>
      <c r="E2441" s="41"/>
      <c r="F2441" s="41"/>
    </row>
    <row r="2442" spans="2:6" hidden="1">
      <c r="B2442" s="107"/>
      <c r="C2442" s="107"/>
      <c r="D2442" s="41"/>
      <c r="E2442" s="41"/>
      <c r="F2442" s="41"/>
    </row>
    <row r="2443" spans="2:6" hidden="1">
      <c r="B2443" s="107"/>
      <c r="C2443" s="107"/>
      <c r="D2443" s="41"/>
      <c r="E2443" s="41"/>
      <c r="F2443" s="41"/>
    </row>
    <row r="2444" spans="2:6" hidden="1">
      <c r="B2444" s="107"/>
      <c r="C2444" s="107"/>
      <c r="D2444" s="41"/>
      <c r="E2444" s="41"/>
      <c r="F2444" s="41"/>
    </row>
    <row r="2445" spans="2:6" hidden="1">
      <c r="B2445" s="107"/>
      <c r="C2445" s="107"/>
      <c r="D2445" s="41"/>
      <c r="E2445" s="41"/>
      <c r="F2445" s="41"/>
    </row>
    <row r="2446" spans="2:6" hidden="1">
      <c r="B2446" s="107"/>
      <c r="C2446" s="107"/>
      <c r="D2446" s="41"/>
      <c r="E2446" s="41"/>
      <c r="F2446" s="41"/>
    </row>
    <row r="2447" spans="2:6" hidden="1">
      <c r="B2447" s="107"/>
      <c r="C2447" s="107"/>
      <c r="D2447" s="41"/>
      <c r="E2447" s="41"/>
      <c r="F2447" s="41"/>
    </row>
    <row r="2448" spans="2:6" hidden="1">
      <c r="B2448" s="107"/>
      <c r="C2448" s="107"/>
      <c r="D2448" s="41"/>
      <c r="E2448" s="41"/>
      <c r="F2448" s="41"/>
    </row>
    <row r="2449" spans="2:6" hidden="1">
      <c r="B2449" s="107"/>
      <c r="C2449" s="107"/>
      <c r="D2449" s="41"/>
      <c r="E2449" s="41"/>
      <c r="F2449" s="41"/>
    </row>
    <row r="2450" spans="2:6" hidden="1">
      <c r="B2450" s="107"/>
      <c r="C2450" s="107"/>
      <c r="D2450" s="41"/>
      <c r="E2450" s="41"/>
      <c r="F2450" s="41"/>
    </row>
    <row r="2451" spans="2:6" hidden="1">
      <c r="B2451" s="107"/>
      <c r="C2451" s="107"/>
      <c r="D2451" s="41"/>
      <c r="E2451" s="41"/>
      <c r="F2451" s="41"/>
    </row>
    <row r="2452" spans="2:6" hidden="1">
      <c r="B2452" s="107"/>
      <c r="C2452" s="107"/>
      <c r="D2452" s="41"/>
      <c r="E2452" s="41"/>
      <c r="F2452" s="41"/>
    </row>
    <row r="2453" spans="2:6" hidden="1">
      <c r="B2453" s="107"/>
      <c r="C2453" s="107"/>
      <c r="D2453" s="41"/>
      <c r="E2453" s="41"/>
      <c r="F2453" s="41"/>
    </row>
    <row r="2454" spans="2:6" hidden="1">
      <c r="B2454" s="107"/>
      <c r="C2454" s="107"/>
      <c r="D2454" s="41"/>
      <c r="E2454" s="41"/>
      <c r="F2454" s="41"/>
    </row>
    <row r="2455" spans="2:6" hidden="1">
      <c r="B2455" s="107"/>
      <c r="C2455" s="107"/>
      <c r="D2455" s="41"/>
      <c r="E2455" s="41"/>
      <c r="F2455" s="41"/>
    </row>
    <row r="2456" spans="2:6" hidden="1">
      <c r="B2456" s="107"/>
      <c r="C2456" s="107"/>
      <c r="D2456" s="41"/>
      <c r="E2456" s="41"/>
      <c r="F2456" s="41"/>
    </row>
    <row r="2457" spans="2:6" hidden="1">
      <c r="B2457" s="107"/>
      <c r="C2457" s="107"/>
      <c r="D2457" s="41"/>
      <c r="E2457" s="41"/>
      <c r="F2457" s="41"/>
    </row>
    <row r="2458" spans="2:6" hidden="1">
      <c r="B2458" s="107"/>
      <c r="C2458" s="107"/>
      <c r="D2458" s="41"/>
      <c r="E2458" s="41"/>
      <c r="F2458" s="41"/>
    </row>
    <row r="2459" spans="2:6" hidden="1">
      <c r="B2459" s="107"/>
      <c r="C2459" s="107"/>
      <c r="D2459" s="41"/>
      <c r="E2459" s="41"/>
      <c r="F2459" s="41"/>
    </row>
    <row r="2460" spans="2:6" hidden="1">
      <c r="B2460" s="107"/>
      <c r="C2460" s="107"/>
      <c r="D2460" s="41"/>
      <c r="E2460" s="41"/>
      <c r="F2460" s="41"/>
    </row>
    <row r="2461" spans="2:6" hidden="1">
      <c r="B2461" s="107"/>
      <c r="C2461" s="107"/>
      <c r="D2461" s="41"/>
      <c r="E2461" s="41"/>
      <c r="F2461" s="41"/>
    </row>
    <row r="2462" spans="2:6" hidden="1">
      <c r="B2462" s="107"/>
      <c r="C2462" s="107"/>
      <c r="D2462" s="41"/>
      <c r="E2462" s="41"/>
      <c r="F2462" s="41"/>
    </row>
    <row r="2463" spans="2:6" hidden="1">
      <c r="B2463" s="107"/>
      <c r="C2463" s="107"/>
      <c r="D2463" s="41"/>
      <c r="E2463" s="41"/>
      <c r="F2463" s="41"/>
    </row>
    <row r="2464" spans="2:6" hidden="1">
      <c r="B2464" s="107"/>
      <c r="C2464" s="107"/>
      <c r="D2464" s="41"/>
      <c r="E2464" s="41"/>
      <c r="F2464" s="41"/>
    </row>
    <row r="2465" spans="2:6" hidden="1">
      <c r="B2465" s="107"/>
      <c r="C2465" s="107"/>
      <c r="D2465" s="41"/>
      <c r="E2465" s="41"/>
      <c r="F2465" s="41"/>
    </row>
    <row r="2466" spans="2:6" hidden="1">
      <c r="B2466" s="107"/>
      <c r="C2466" s="107"/>
      <c r="D2466" s="41"/>
      <c r="E2466" s="41"/>
      <c r="F2466" s="41"/>
    </row>
    <row r="2467" spans="2:6" hidden="1">
      <c r="B2467" s="107"/>
      <c r="C2467" s="107"/>
      <c r="D2467" s="41"/>
      <c r="E2467" s="41"/>
      <c r="F2467" s="41"/>
    </row>
    <row r="2468" spans="2:6" hidden="1">
      <c r="B2468" s="107"/>
      <c r="C2468" s="107"/>
      <c r="D2468" s="41"/>
      <c r="E2468" s="41"/>
      <c r="F2468" s="41"/>
    </row>
    <row r="2469" spans="2:6" hidden="1">
      <c r="B2469" s="107"/>
      <c r="C2469" s="107"/>
      <c r="D2469" s="41"/>
      <c r="E2469" s="41"/>
      <c r="F2469" s="41"/>
    </row>
    <row r="2470" spans="2:6" hidden="1">
      <c r="B2470" s="107"/>
      <c r="C2470" s="107"/>
      <c r="D2470" s="41"/>
      <c r="E2470" s="41"/>
      <c r="F2470" s="41"/>
    </row>
    <row r="2471" spans="2:6" hidden="1">
      <c r="B2471" s="107"/>
      <c r="C2471" s="107"/>
      <c r="D2471" s="41"/>
      <c r="E2471" s="41"/>
      <c r="F2471" s="41"/>
    </row>
    <row r="2472" spans="2:6" hidden="1">
      <c r="B2472" s="107"/>
      <c r="C2472" s="107"/>
      <c r="D2472" s="41"/>
      <c r="E2472" s="41"/>
      <c r="F2472" s="41"/>
    </row>
    <row r="2473" spans="2:6" hidden="1">
      <c r="B2473" s="107"/>
      <c r="C2473" s="107"/>
      <c r="D2473" s="41"/>
      <c r="E2473" s="41"/>
      <c r="F2473" s="41"/>
    </row>
    <row r="2474" spans="2:6" hidden="1">
      <c r="B2474" s="107"/>
      <c r="C2474" s="107"/>
      <c r="D2474" s="41"/>
      <c r="E2474" s="41"/>
      <c r="F2474" s="41"/>
    </row>
    <row r="2475" spans="2:6" hidden="1">
      <c r="B2475" s="107"/>
      <c r="C2475" s="107"/>
      <c r="D2475" s="41"/>
      <c r="E2475" s="41"/>
      <c r="F2475" s="41"/>
    </row>
    <row r="2476" spans="2:6" hidden="1">
      <c r="B2476" s="107"/>
      <c r="C2476" s="107"/>
      <c r="D2476" s="41"/>
      <c r="E2476" s="41"/>
      <c r="F2476" s="41"/>
    </row>
    <row r="2477" spans="2:6" hidden="1">
      <c r="B2477" s="107"/>
      <c r="C2477" s="107"/>
      <c r="D2477" s="41"/>
      <c r="E2477" s="41"/>
      <c r="F2477" s="41"/>
    </row>
    <row r="2478" spans="2:6" hidden="1">
      <c r="B2478" s="107"/>
      <c r="C2478" s="107"/>
      <c r="D2478" s="41"/>
      <c r="E2478" s="41"/>
      <c r="F2478" s="41"/>
    </row>
    <row r="2479" spans="2:6" hidden="1">
      <c r="B2479" s="107"/>
      <c r="C2479" s="107"/>
      <c r="D2479" s="41"/>
      <c r="E2479" s="41"/>
      <c r="F2479" s="41"/>
    </row>
    <row r="2480" spans="2:6" hidden="1">
      <c r="B2480" s="107"/>
      <c r="C2480" s="107"/>
      <c r="D2480" s="41"/>
      <c r="E2480" s="41"/>
      <c r="F2480" s="41"/>
    </row>
    <row r="2481" spans="2:6" hidden="1">
      <c r="B2481" s="107"/>
      <c r="C2481" s="107"/>
      <c r="D2481" s="41"/>
      <c r="E2481" s="41"/>
      <c r="F2481" s="41"/>
    </row>
    <row r="2482" spans="2:6" hidden="1">
      <c r="B2482" s="107"/>
      <c r="C2482" s="107"/>
      <c r="D2482" s="41"/>
      <c r="E2482" s="41"/>
      <c r="F2482" s="41"/>
    </row>
    <row r="2483" spans="2:6" hidden="1">
      <c r="B2483" s="107"/>
      <c r="C2483" s="107"/>
      <c r="D2483" s="41"/>
      <c r="E2483" s="41"/>
      <c r="F2483" s="41"/>
    </row>
    <row r="2484" spans="2:6" hidden="1">
      <c r="B2484" s="107"/>
      <c r="C2484" s="107"/>
      <c r="D2484" s="41"/>
      <c r="E2484" s="41"/>
      <c r="F2484" s="41"/>
    </row>
    <row r="2485" spans="2:6" hidden="1">
      <c r="B2485" s="107"/>
      <c r="C2485" s="107"/>
      <c r="D2485" s="41"/>
      <c r="E2485" s="41"/>
      <c r="F2485" s="41"/>
    </row>
    <row r="2486" spans="2:6" hidden="1">
      <c r="B2486" s="107"/>
      <c r="C2486" s="107"/>
      <c r="D2486" s="41"/>
      <c r="E2486" s="41"/>
      <c r="F2486" s="41"/>
    </row>
    <row r="2487" spans="2:6" hidden="1">
      <c r="B2487" s="107"/>
      <c r="C2487" s="107"/>
      <c r="D2487" s="41"/>
      <c r="E2487" s="41"/>
      <c r="F2487" s="41"/>
    </row>
    <row r="2488" spans="2:6" hidden="1">
      <c r="B2488" s="107"/>
      <c r="C2488" s="107"/>
      <c r="D2488" s="41"/>
      <c r="E2488" s="41"/>
      <c r="F2488" s="41"/>
    </row>
    <row r="2489" spans="2:6" hidden="1">
      <c r="B2489" s="107"/>
      <c r="C2489" s="107"/>
      <c r="D2489" s="41"/>
      <c r="E2489" s="41"/>
      <c r="F2489" s="41"/>
    </row>
    <row r="2490" spans="2:6" hidden="1">
      <c r="B2490" s="107"/>
      <c r="C2490" s="107"/>
      <c r="D2490" s="41"/>
      <c r="E2490" s="41"/>
      <c r="F2490" s="41"/>
    </row>
    <row r="2491" spans="2:6" hidden="1">
      <c r="B2491" s="107"/>
      <c r="C2491" s="107"/>
      <c r="D2491" s="41"/>
      <c r="E2491" s="41"/>
      <c r="F2491" s="41"/>
    </row>
    <row r="2492" spans="2:6" hidden="1">
      <c r="B2492" s="107"/>
      <c r="C2492" s="107"/>
      <c r="D2492" s="41"/>
      <c r="E2492" s="41"/>
      <c r="F2492" s="41"/>
    </row>
    <row r="2493" spans="2:6" hidden="1">
      <c r="B2493" s="107"/>
      <c r="C2493" s="107"/>
      <c r="D2493" s="41"/>
      <c r="E2493" s="41"/>
      <c r="F2493" s="41"/>
    </row>
    <row r="2494" spans="2:6" hidden="1">
      <c r="B2494" s="107"/>
      <c r="C2494" s="107"/>
      <c r="D2494" s="41"/>
      <c r="E2494" s="41"/>
      <c r="F2494" s="41"/>
    </row>
    <row r="2495" spans="2:6" hidden="1">
      <c r="B2495" s="107"/>
      <c r="C2495" s="107"/>
      <c r="D2495" s="41"/>
      <c r="E2495" s="41"/>
      <c r="F2495" s="41"/>
    </row>
    <row r="2496" spans="2:6" hidden="1">
      <c r="B2496" s="107"/>
      <c r="C2496" s="107"/>
      <c r="D2496" s="41"/>
      <c r="E2496" s="41"/>
      <c r="F2496" s="41"/>
    </row>
    <row r="2497" spans="2:6" hidden="1">
      <c r="B2497" s="107"/>
      <c r="C2497" s="107"/>
      <c r="D2497" s="41"/>
      <c r="E2497" s="41"/>
      <c r="F2497" s="41"/>
    </row>
    <row r="2498" spans="2:6" hidden="1">
      <c r="B2498" s="107"/>
      <c r="C2498" s="107"/>
      <c r="D2498" s="41"/>
      <c r="E2498" s="41"/>
      <c r="F2498" s="41"/>
    </row>
    <row r="2499" spans="2:6" hidden="1">
      <c r="B2499" s="107"/>
      <c r="C2499" s="107"/>
      <c r="D2499" s="41"/>
      <c r="E2499" s="41"/>
      <c r="F2499" s="41"/>
    </row>
    <row r="2500" spans="2:6" hidden="1">
      <c r="B2500" s="107"/>
      <c r="C2500" s="107"/>
      <c r="D2500" s="41"/>
      <c r="E2500" s="41"/>
      <c r="F2500" s="41"/>
    </row>
    <row r="2501" spans="2:6" hidden="1">
      <c r="B2501" s="107"/>
      <c r="C2501" s="107"/>
      <c r="D2501" s="41"/>
      <c r="E2501" s="41"/>
      <c r="F2501" s="41"/>
    </row>
    <row r="2502" spans="2:6" hidden="1">
      <c r="B2502" s="107"/>
      <c r="C2502" s="107"/>
      <c r="D2502" s="41"/>
      <c r="E2502" s="41"/>
      <c r="F2502" s="41"/>
    </row>
    <row r="2503" spans="2:6" hidden="1">
      <c r="B2503" s="107"/>
      <c r="C2503" s="107"/>
      <c r="D2503" s="41"/>
      <c r="E2503" s="41"/>
      <c r="F2503" s="41"/>
    </row>
    <row r="2504" spans="2:6" hidden="1">
      <c r="B2504" s="107"/>
      <c r="C2504" s="107"/>
      <c r="D2504" s="41"/>
      <c r="E2504" s="41"/>
      <c r="F2504" s="41"/>
    </row>
    <row r="2505" spans="2:6" hidden="1">
      <c r="B2505" s="107"/>
      <c r="C2505" s="107"/>
      <c r="D2505" s="41"/>
      <c r="E2505" s="41"/>
      <c r="F2505" s="41"/>
    </row>
    <row r="2506" spans="2:6" hidden="1">
      <c r="B2506" s="107"/>
      <c r="C2506" s="107"/>
      <c r="D2506" s="41"/>
      <c r="E2506" s="41"/>
      <c r="F2506" s="41"/>
    </row>
    <row r="2507" spans="2:6" hidden="1">
      <c r="B2507" s="107"/>
      <c r="C2507" s="107"/>
      <c r="D2507" s="41"/>
      <c r="E2507" s="41"/>
      <c r="F2507" s="41"/>
    </row>
    <row r="2508" spans="2:6" hidden="1">
      <c r="B2508" s="107"/>
      <c r="C2508" s="107"/>
      <c r="D2508" s="41"/>
      <c r="E2508" s="41"/>
      <c r="F2508" s="41"/>
    </row>
    <row r="2509" spans="2:6" hidden="1">
      <c r="B2509" s="107"/>
      <c r="C2509" s="107"/>
      <c r="D2509" s="41"/>
      <c r="E2509" s="41"/>
      <c r="F2509" s="41"/>
    </row>
    <row r="2510" spans="2:6" hidden="1">
      <c r="B2510" s="107"/>
      <c r="C2510" s="107"/>
      <c r="D2510" s="41"/>
      <c r="E2510" s="41"/>
      <c r="F2510" s="41"/>
    </row>
    <row r="2511" spans="2:6" hidden="1">
      <c r="B2511" s="107"/>
      <c r="C2511" s="107"/>
      <c r="D2511" s="41"/>
      <c r="E2511" s="41"/>
      <c r="F2511" s="41"/>
    </row>
    <row r="2512" spans="2:6" hidden="1">
      <c r="B2512" s="107"/>
      <c r="C2512" s="107"/>
      <c r="D2512" s="41"/>
      <c r="E2512" s="41"/>
      <c r="F2512" s="41"/>
    </row>
    <row r="2513" spans="2:6" hidden="1">
      <c r="B2513" s="107"/>
      <c r="C2513" s="107"/>
      <c r="D2513" s="41"/>
      <c r="E2513" s="41"/>
      <c r="F2513" s="41"/>
    </row>
    <row r="2514" spans="2:6" hidden="1">
      <c r="B2514" s="107"/>
      <c r="C2514" s="107"/>
      <c r="D2514" s="41"/>
      <c r="E2514" s="41"/>
      <c r="F2514" s="41"/>
    </row>
    <row r="2515" spans="2:6" hidden="1">
      <c r="B2515" s="107"/>
      <c r="C2515" s="107"/>
      <c r="D2515" s="41"/>
      <c r="E2515" s="41"/>
      <c r="F2515" s="41"/>
    </row>
    <row r="2516" spans="2:6" hidden="1">
      <c r="B2516" s="107"/>
      <c r="C2516" s="107"/>
      <c r="D2516" s="41"/>
      <c r="E2516" s="41"/>
      <c r="F2516" s="41"/>
    </row>
    <row r="2517" spans="2:6" hidden="1">
      <c r="B2517" s="107"/>
      <c r="C2517" s="107"/>
      <c r="D2517" s="41"/>
      <c r="E2517" s="41"/>
      <c r="F2517" s="41"/>
    </row>
    <row r="2518" spans="2:6" hidden="1">
      <c r="B2518" s="107"/>
      <c r="C2518" s="107"/>
      <c r="D2518" s="41"/>
      <c r="E2518" s="41"/>
      <c r="F2518" s="41"/>
    </row>
    <row r="2519" spans="2:6" hidden="1">
      <c r="B2519" s="107"/>
      <c r="C2519" s="107"/>
      <c r="D2519" s="41"/>
      <c r="E2519" s="41"/>
      <c r="F2519" s="41"/>
    </row>
    <row r="2520" spans="2:6" hidden="1">
      <c r="B2520" s="107"/>
      <c r="C2520" s="107"/>
      <c r="D2520" s="41"/>
      <c r="E2520" s="41"/>
      <c r="F2520" s="41"/>
    </row>
    <row r="2521" spans="2:6" hidden="1">
      <c r="B2521" s="107"/>
      <c r="C2521" s="107"/>
      <c r="D2521" s="41"/>
      <c r="E2521" s="41"/>
      <c r="F2521" s="41"/>
    </row>
    <row r="2522" spans="2:6" hidden="1">
      <c r="B2522" s="107"/>
      <c r="C2522" s="107"/>
      <c r="D2522" s="41"/>
      <c r="E2522" s="41"/>
      <c r="F2522" s="41"/>
    </row>
    <row r="2523" spans="2:6" hidden="1">
      <c r="B2523" s="107"/>
      <c r="C2523" s="107"/>
      <c r="D2523" s="41"/>
      <c r="E2523" s="41"/>
      <c r="F2523" s="41"/>
    </row>
    <row r="2524" spans="2:6" hidden="1">
      <c r="B2524" s="107"/>
      <c r="C2524" s="107"/>
      <c r="D2524" s="41"/>
      <c r="E2524" s="41"/>
      <c r="F2524" s="41"/>
    </row>
    <row r="2525" spans="2:6" hidden="1">
      <c r="B2525" s="107"/>
      <c r="C2525" s="107"/>
      <c r="D2525" s="41"/>
      <c r="E2525" s="41"/>
      <c r="F2525" s="41"/>
    </row>
    <row r="2526" spans="2:6" hidden="1">
      <c r="B2526" s="107"/>
      <c r="C2526" s="107"/>
      <c r="D2526" s="41"/>
      <c r="E2526" s="41"/>
      <c r="F2526" s="41"/>
    </row>
    <row r="2527" spans="2:6" hidden="1">
      <c r="B2527" s="107"/>
      <c r="C2527" s="107"/>
      <c r="D2527" s="41"/>
      <c r="E2527" s="41"/>
      <c r="F2527" s="41"/>
    </row>
    <row r="2528" spans="2:6" hidden="1">
      <c r="B2528" s="107"/>
      <c r="C2528" s="107"/>
      <c r="D2528" s="41"/>
      <c r="E2528" s="41"/>
      <c r="F2528" s="41"/>
    </row>
    <row r="2529" spans="2:6" hidden="1">
      <c r="B2529" s="107"/>
      <c r="C2529" s="107"/>
      <c r="D2529" s="41"/>
      <c r="E2529" s="41"/>
      <c r="F2529" s="41"/>
    </row>
    <row r="2530" spans="2:6" hidden="1">
      <c r="B2530" s="107"/>
      <c r="C2530" s="107"/>
      <c r="D2530" s="41"/>
      <c r="E2530" s="41"/>
      <c r="F2530" s="41"/>
    </row>
    <row r="2531" spans="2:6" hidden="1">
      <c r="B2531" s="107"/>
      <c r="C2531" s="107"/>
      <c r="D2531" s="41"/>
      <c r="E2531" s="41"/>
      <c r="F2531" s="41"/>
    </row>
    <row r="2532" spans="2:6" hidden="1">
      <c r="B2532" s="107"/>
      <c r="C2532" s="107"/>
      <c r="D2532" s="41"/>
      <c r="E2532" s="41"/>
      <c r="F2532" s="41"/>
    </row>
    <row r="2533" spans="2:6" hidden="1">
      <c r="B2533" s="107"/>
      <c r="C2533" s="107"/>
      <c r="D2533" s="41"/>
      <c r="E2533" s="41"/>
      <c r="F2533" s="41"/>
    </row>
    <row r="2534" spans="2:6" hidden="1">
      <c r="B2534" s="107"/>
      <c r="C2534" s="107"/>
      <c r="D2534" s="41"/>
      <c r="E2534" s="41"/>
      <c r="F2534" s="41"/>
    </row>
    <row r="2535" spans="2:6" hidden="1">
      <c r="B2535" s="107"/>
      <c r="C2535" s="107"/>
      <c r="D2535" s="41"/>
      <c r="E2535" s="41"/>
      <c r="F2535" s="41"/>
    </row>
    <row r="2536" spans="2:6" hidden="1">
      <c r="B2536" s="107"/>
      <c r="C2536" s="107"/>
      <c r="D2536" s="41"/>
      <c r="E2536" s="41"/>
      <c r="F2536" s="41"/>
    </row>
    <row r="2537" spans="2:6" hidden="1">
      <c r="B2537" s="107"/>
      <c r="C2537" s="107"/>
      <c r="D2537" s="41"/>
      <c r="E2537" s="41"/>
      <c r="F2537" s="41"/>
    </row>
    <row r="2538" spans="2:6" hidden="1">
      <c r="B2538" s="107"/>
      <c r="C2538" s="107"/>
      <c r="D2538" s="41"/>
      <c r="E2538" s="41"/>
      <c r="F2538" s="41"/>
    </row>
    <row r="2539" spans="2:6" hidden="1">
      <c r="B2539" s="107"/>
      <c r="C2539" s="107"/>
      <c r="D2539" s="41"/>
      <c r="E2539" s="41"/>
      <c r="F2539" s="41"/>
    </row>
    <row r="2540" spans="2:6" hidden="1">
      <c r="B2540" s="107"/>
      <c r="C2540" s="107"/>
      <c r="D2540" s="41"/>
      <c r="E2540" s="41"/>
      <c r="F2540" s="41"/>
    </row>
    <row r="2541" spans="2:6" hidden="1">
      <c r="B2541" s="107"/>
      <c r="C2541" s="107"/>
      <c r="D2541" s="41"/>
      <c r="E2541" s="41"/>
      <c r="F2541" s="41"/>
    </row>
    <row r="2542" spans="2:6" hidden="1">
      <c r="B2542" s="107"/>
      <c r="C2542" s="107"/>
      <c r="D2542" s="41"/>
      <c r="E2542" s="41"/>
      <c r="F2542" s="41"/>
    </row>
    <row r="2543" spans="2:6" hidden="1">
      <c r="B2543" s="107"/>
      <c r="C2543" s="107"/>
      <c r="D2543" s="41"/>
      <c r="E2543" s="41"/>
      <c r="F2543" s="41"/>
    </row>
    <row r="2544" spans="2:6" hidden="1">
      <c r="B2544" s="107"/>
      <c r="C2544" s="107"/>
      <c r="D2544" s="41"/>
      <c r="E2544" s="41"/>
      <c r="F2544" s="41"/>
    </row>
    <row r="2545" spans="2:6" hidden="1">
      <c r="B2545" s="107"/>
      <c r="C2545" s="107"/>
      <c r="D2545" s="41"/>
      <c r="E2545" s="41"/>
      <c r="F2545" s="41"/>
    </row>
    <row r="2546" spans="2:6" hidden="1">
      <c r="B2546" s="107"/>
      <c r="C2546" s="107"/>
      <c r="D2546" s="41"/>
      <c r="E2546" s="41"/>
      <c r="F2546" s="41"/>
    </row>
    <row r="2547" spans="2:6" hidden="1">
      <c r="B2547" s="107"/>
      <c r="C2547" s="107"/>
      <c r="D2547" s="41"/>
      <c r="E2547" s="41"/>
      <c r="F2547" s="41"/>
    </row>
    <row r="2548" spans="2:6" hidden="1">
      <c r="B2548" s="107"/>
      <c r="C2548" s="107"/>
      <c r="D2548" s="41"/>
      <c r="E2548" s="41"/>
      <c r="F2548" s="41"/>
    </row>
    <row r="2549" spans="2:6" hidden="1">
      <c r="B2549" s="107"/>
      <c r="C2549" s="107"/>
      <c r="D2549" s="41"/>
      <c r="E2549" s="41"/>
      <c r="F2549" s="41"/>
    </row>
    <row r="2550" spans="2:6" hidden="1">
      <c r="B2550" s="107"/>
      <c r="C2550" s="107"/>
      <c r="D2550" s="41"/>
      <c r="E2550" s="41"/>
      <c r="F2550" s="41"/>
    </row>
    <row r="2551" spans="2:6" hidden="1">
      <c r="B2551" s="107"/>
      <c r="C2551" s="107"/>
      <c r="D2551" s="41"/>
      <c r="E2551" s="41"/>
      <c r="F2551" s="41"/>
    </row>
    <row r="2552" spans="2:6" hidden="1">
      <c r="B2552" s="107"/>
      <c r="C2552" s="107"/>
      <c r="D2552" s="41"/>
      <c r="E2552" s="41"/>
      <c r="F2552" s="41"/>
    </row>
    <row r="2553" spans="2:6" hidden="1">
      <c r="B2553" s="107"/>
      <c r="C2553" s="107"/>
      <c r="D2553" s="41"/>
      <c r="E2553" s="41"/>
      <c r="F2553" s="41"/>
    </row>
    <row r="2554" spans="2:6" hidden="1">
      <c r="B2554" s="107"/>
      <c r="C2554" s="107"/>
      <c r="D2554" s="41"/>
      <c r="E2554" s="41"/>
      <c r="F2554" s="41"/>
    </row>
    <row r="2555" spans="2:6" hidden="1">
      <c r="B2555" s="107"/>
      <c r="C2555" s="107"/>
      <c r="D2555" s="41"/>
      <c r="E2555" s="41"/>
      <c r="F2555" s="41"/>
    </row>
    <row r="2556" spans="2:6" hidden="1">
      <c r="B2556" s="107"/>
      <c r="C2556" s="107"/>
      <c r="D2556" s="41"/>
      <c r="E2556" s="41"/>
      <c r="F2556" s="41"/>
    </row>
    <row r="2557" spans="2:6" hidden="1">
      <c r="B2557" s="107"/>
      <c r="C2557" s="107"/>
      <c r="D2557" s="41"/>
      <c r="E2557" s="41"/>
      <c r="F2557" s="41"/>
    </row>
    <row r="2558" spans="2:6" hidden="1">
      <c r="B2558" s="107"/>
      <c r="C2558" s="107"/>
      <c r="D2558" s="41"/>
      <c r="E2558" s="41"/>
      <c r="F2558" s="41"/>
    </row>
    <row r="2559" spans="2:6" hidden="1">
      <c r="B2559" s="107"/>
      <c r="C2559" s="107"/>
      <c r="D2559" s="41"/>
      <c r="E2559" s="41"/>
      <c r="F2559" s="41"/>
    </row>
    <row r="2560" spans="2:6" hidden="1">
      <c r="B2560" s="107"/>
      <c r="C2560" s="107"/>
      <c r="D2560" s="41"/>
      <c r="E2560" s="41"/>
      <c r="F2560" s="41"/>
    </row>
    <row r="2561" spans="2:6" hidden="1">
      <c r="B2561" s="107"/>
      <c r="C2561" s="107"/>
      <c r="D2561" s="41"/>
      <c r="E2561" s="41"/>
      <c r="F2561" s="41"/>
    </row>
    <row r="2562" spans="2:6" hidden="1">
      <c r="B2562" s="107"/>
      <c r="C2562" s="107"/>
      <c r="D2562" s="41"/>
      <c r="E2562" s="41"/>
      <c r="F2562" s="41"/>
    </row>
    <row r="2563" spans="2:6" hidden="1">
      <c r="B2563" s="107"/>
      <c r="C2563" s="107"/>
      <c r="D2563" s="41"/>
      <c r="E2563" s="41"/>
      <c r="F2563" s="41"/>
    </row>
    <row r="2564" spans="2:6" hidden="1">
      <c r="B2564" s="107"/>
      <c r="C2564" s="107"/>
      <c r="D2564" s="41"/>
      <c r="E2564" s="41"/>
      <c r="F2564" s="41"/>
    </row>
    <row r="2565" spans="2:6" hidden="1">
      <c r="B2565" s="107"/>
      <c r="C2565" s="107"/>
      <c r="D2565" s="41"/>
      <c r="E2565" s="41"/>
      <c r="F2565" s="41"/>
    </row>
    <row r="2566" spans="2:6" hidden="1">
      <c r="B2566" s="107"/>
      <c r="C2566" s="107"/>
      <c r="D2566" s="41"/>
      <c r="E2566" s="41"/>
      <c r="F2566" s="41"/>
    </row>
    <row r="2567" spans="2:6" hidden="1">
      <c r="B2567" s="107"/>
      <c r="C2567" s="107"/>
      <c r="D2567" s="41"/>
      <c r="E2567" s="41"/>
      <c r="F2567" s="41"/>
    </row>
    <row r="2568" spans="2:6" hidden="1">
      <c r="B2568" s="107"/>
      <c r="C2568" s="107"/>
      <c r="D2568" s="41"/>
      <c r="E2568" s="41"/>
      <c r="F2568" s="41"/>
    </row>
    <row r="2569" spans="2:6" hidden="1">
      <c r="B2569" s="107"/>
      <c r="C2569" s="107"/>
      <c r="D2569" s="41"/>
      <c r="E2569" s="41"/>
      <c r="F2569" s="41"/>
    </row>
    <row r="2570" spans="2:6" hidden="1">
      <c r="B2570" s="107"/>
      <c r="C2570" s="107"/>
      <c r="D2570" s="41"/>
      <c r="E2570" s="41"/>
      <c r="F2570" s="41"/>
    </row>
    <row r="2571" spans="2:6" hidden="1">
      <c r="B2571" s="107"/>
      <c r="C2571" s="107"/>
      <c r="D2571" s="41"/>
      <c r="E2571" s="41"/>
      <c r="F2571" s="41"/>
    </row>
    <row r="2572" spans="2:6" hidden="1">
      <c r="B2572" s="107"/>
      <c r="C2572" s="107"/>
      <c r="D2572" s="41"/>
      <c r="E2572" s="41"/>
      <c r="F2572" s="41"/>
    </row>
    <row r="2573" spans="2:6" hidden="1">
      <c r="B2573" s="107"/>
      <c r="C2573" s="107"/>
      <c r="D2573" s="41"/>
      <c r="E2573" s="41"/>
      <c r="F2573" s="41"/>
    </row>
    <row r="2574" spans="2:6" hidden="1">
      <c r="B2574" s="107"/>
      <c r="C2574" s="107"/>
      <c r="D2574" s="41"/>
      <c r="E2574" s="41"/>
      <c r="F2574" s="41"/>
    </row>
    <row r="2575" spans="2:6" hidden="1">
      <c r="B2575" s="107"/>
      <c r="C2575" s="107"/>
      <c r="D2575" s="41"/>
      <c r="E2575" s="41"/>
      <c r="F2575" s="41"/>
    </row>
    <row r="2576" spans="2:6" hidden="1">
      <c r="B2576" s="107"/>
      <c r="C2576" s="107"/>
      <c r="D2576" s="41"/>
      <c r="E2576" s="41"/>
      <c r="F2576" s="41"/>
    </row>
    <row r="2577" spans="2:6" hidden="1">
      <c r="B2577" s="107"/>
      <c r="C2577" s="107"/>
      <c r="D2577" s="41"/>
      <c r="E2577" s="41"/>
      <c r="F2577" s="41"/>
    </row>
    <row r="2578" spans="2:6" hidden="1">
      <c r="B2578" s="107"/>
      <c r="C2578" s="107"/>
      <c r="D2578" s="41"/>
      <c r="E2578" s="41"/>
      <c r="F2578" s="41"/>
    </row>
    <row r="2579" spans="2:6" hidden="1">
      <c r="B2579" s="107"/>
      <c r="C2579" s="107"/>
      <c r="D2579" s="41"/>
      <c r="E2579" s="41"/>
      <c r="F2579" s="41"/>
    </row>
    <row r="2580" spans="2:6" hidden="1">
      <c r="B2580" s="107"/>
      <c r="C2580" s="107"/>
      <c r="D2580" s="41"/>
      <c r="E2580" s="41"/>
      <c r="F2580" s="41"/>
    </row>
    <row r="2581" spans="2:6" hidden="1">
      <c r="B2581" s="107"/>
      <c r="C2581" s="107"/>
      <c r="D2581" s="41"/>
      <c r="E2581" s="41"/>
      <c r="F2581" s="41"/>
    </row>
    <row r="2582" spans="2:6" hidden="1">
      <c r="B2582" s="107"/>
      <c r="C2582" s="107"/>
      <c r="D2582" s="41"/>
      <c r="E2582" s="41"/>
      <c r="F2582" s="41"/>
    </row>
    <row r="2583" spans="2:6" hidden="1">
      <c r="B2583" s="107"/>
      <c r="C2583" s="107"/>
      <c r="D2583" s="41"/>
      <c r="E2583" s="41"/>
      <c r="F2583" s="41"/>
    </row>
    <row r="2584" spans="2:6" hidden="1">
      <c r="B2584" s="107"/>
      <c r="C2584" s="107"/>
      <c r="D2584" s="41"/>
      <c r="E2584" s="41"/>
      <c r="F2584" s="41"/>
    </row>
    <row r="2585" spans="2:6" hidden="1">
      <c r="B2585" s="107"/>
      <c r="C2585" s="107"/>
      <c r="D2585" s="41"/>
      <c r="E2585" s="41"/>
      <c r="F2585" s="41"/>
    </row>
    <row r="2586" spans="2:6" hidden="1">
      <c r="B2586" s="107"/>
      <c r="C2586" s="107"/>
      <c r="D2586" s="41"/>
      <c r="E2586" s="41"/>
      <c r="F2586" s="41"/>
    </row>
    <row r="2587" spans="2:6" hidden="1">
      <c r="B2587" s="107"/>
      <c r="C2587" s="107"/>
      <c r="D2587" s="41"/>
      <c r="E2587" s="41"/>
      <c r="F2587" s="41"/>
    </row>
    <row r="2588" spans="2:6" hidden="1">
      <c r="B2588" s="107"/>
      <c r="C2588" s="107"/>
      <c r="D2588" s="41"/>
      <c r="E2588" s="41"/>
      <c r="F2588" s="41"/>
    </row>
    <row r="2589" spans="2:6" hidden="1">
      <c r="B2589" s="107"/>
      <c r="C2589" s="107"/>
      <c r="D2589" s="41"/>
      <c r="E2589" s="41"/>
      <c r="F2589" s="41"/>
    </row>
    <row r="2590" spans="2:6" hidden="1">
      <c r="B2590" s="107"/>
      <c r="C2590" s="107"/>
      <c r="D2590" s="41"/>
      <c r="E2590" s="41"/>
      <c r="F2590" s="41"/>
    </row>
    <row r="2591" spans="2:6" hidden="1">
      <c r="B2591" s="107"/>
      <c r="C2591" s="107"/>
      <c r="D2591" s="41"/>
      <c r="E2591" s="41"/>
      <c r="F2591" s="41"/>
    </row>
    <row r="2592" spans="2:6" hidden="1">
      <c r="B2592" s="107"/>
      <c r="C2592" s="107"/>
      <c r="D2592" s="41"/>
      <c r="E2592" s="41"/>
      <c r="F2592" s="41"/>
    </row>
    <row r="2593" spans="2:6" hidden="1">
      <c r="B2593" s="107"/>
      <c r="C2593" s="107"/>
      <c r="D2593" s="41"/>
      <c r="E2593" s="41"/>
      <c r="F2593" s="41"/>
    </row>
    <row r="2594" spans="2:6" hidden="1">
      <c r="B2594" s="107"/>
      <c r="C2594" s="107"/>
      <c r="D2594" s="41"/>
      <c r="E2594" s="41"/>
      <c r="F2594" s="41"/>
    </row>
    <row r="2595" spans="2:6" hidden="1">
      <c r="B2595" s="107"/>
      <c r="C2595" s="107"/>
      <c r="D2595" s="41"/>
      <c r="E2595" s="41"/>
      <c r="F2595" s="41"/>
    </row>
    <row r="2596" spans="2:6" hidden="1">
      <c r="B2596" s="107"/>
      <c r="C2596" s="107"/>
      <c r="D2596" s="41"/>
      <c r="E2596" s="41"/>
      <c r="F2596" s="41"/>
    </row>
    <row r="2597" spans="2:6" hidden="1">
      <c r="B2597" s="107"/>
      <c r="C2597" s="107"/>
      <c r="D2597" s="41"/>
      <c r="E2597" s="41"/>
      <c r="F2597" s="41"/>
    </row>
    <row r="2598" spans="2:6" hidden="1">
      <c r="B2598" s="107"/>
      <c r="C2598" s="107"/>
      <c r="D2598" s="41"/>
      <c r="E2598" s="41"/>
      <c r="F2598" s="41"/>
    </row>
    <row r="2599" spans="2:6" hidden="1">
      <c r="B2599" s="107"/>
      <c r="C2599" s="107"/>
      <c r="D2599" s="41"/>
      <c r="E2599" s="41"/>
      <c r="F2599" s="41"/>
    </row>
    <row r="2600" spans="2:6" hidden="1">
      <c r="B2600" s="107"/>
      <c r="C2600" s="107"/>
      <c r="D2600" s="41"/>
      <c r="E2600" s="41"/>
      <c r="F2600" s="41"/>
    </row>
    <row r="2601" spans="2:6" hidden="1">
      <c r="B2601" s="107"/>
      <c r="C2601" s="107"/>
      <c r="D2601" s="41"/>
      <c r="E2601" s="41"/>
      <c r="F2601" s="41"/>
    </row>
    <row r="2602" spans="2:6" hidden="1">
      <c r="B2602" s="107"/>
      <c r="C2602" s="107"/>
      <c r="D2602" s="41"/>
      <c r="E2602" s="41"/>
      <c r="F2602" s="41"/>
    </row>
    <row r="2603" spans="2:6" hidden="1">
      <c r="B2603" s="107"/>
      <c r="C2603" s="107"/>
      <c r="D2603" s="41"/>
      <c r="E2603" s="41"/>
      <c r="F2603" s="41"/>
    </row>
    <row r="2604" spans="2:6" hidden="1">
      <c r="B2604" s="107"/>
      <c r="C2604" s="107"/>
      <c r="D2604" s="41"/>
      <c r="E2604" s="41"/>
      <c r="F2604" s="41"/>
    </row>
    <row r="2605" spans="2:6" hidden="1">
      <c r="B2605" s="107"/>
      <c r="C2605" s="107"/>
      <c r="D2605" s="41"/>
      <c r="E2605" s="41"/>
      <c r="F2605" s="41"/>
    </row>
    <row r="2606" spans="2:6" hidden="1">
      <c r="B2606" s="107"/>
      <c r="C2606" s="107"/>
      <c r="D2606" s="41"/>
      <c r="E2606" s="41"/>
      <c r="F2606" s="41"/>
    </row>
    <row r="2607" spans="2:6" hidden="1">
      <c r="B2607" s="107"/>
      <c r="C2607" s="107"/>
      <c r="D2607" s="41"/>
      <c r="E2607" s="41"/>
      <c r="F2607" s="41"/>
    </row>
    <row r="2608" spans="2:6" hidden="1">
      <c r="B2608" s="107"/>
      <c r="C2608" s="107"/>
      <c r="D2608" s="41"/>
      <c r="E2608" s="41"/>
      <c r="F2608" s="41"/>
    </row>
    <row r="2609" spans="2:6" hidden="1">
      <c r="B2609" s="107"/>
      <c r="C2609" s="107"/>
      <c r="D2609" s="41"/>
      <c r="E2609" s="41"/>
      <c r="F2609" s="41"/>
    </row>
    <row r="2610" spans="2:6" hidden="1">
      <c r="B2610" s="107"/>
      <c r="C2610" s="107"/>
      <c r="D2610" s="41"/>
      <c r="E2610" s="41"/>
      <c r="F2610" s="41"/>
    </row>
    <row r="2611" spans="2:6" hidden="1">
      <c r="B2611" s="107"/>
      <c r="C2611" s="107"/>
      <c r="D2611" s="41"/>
      <c r="E2611" s="41"/>
      <c r="F2611" s="41"/>
    </row>
    <row r="2612" spans="2:6" hidden="1">
      <c r="B2612" s="107"/>
      <c r="C2612" s="107"/>
      <c r="D2612" s="41"/>
      <c r="E2612" s="41"/>
      <c r="F2612" s="41"/>
    </row>
    <row r="2613" spans="2:6" hidden="1">
      <c r="B2613" s="107"/>
      <c r="C2613" s="107"/>
      <c r="D2613" s="41"/>
      <c r="E2613" s="41"/>
      <c r="F2613" s="41"/>
    </row>
    <row r="2614" spans="2:6" hidden="1">
      <c r="B2614" s="107"/>
      <c r="C2614" s="107"/>
      <c r="D2614" s="41"/>
      <c r="E2614" s="41"/>
      <c r="F2614" s="41"/>
    </row>
    <row r="2615" spans="2:6" hidden="1">
      <c r="B2615" s="107"/>
      <c r="C2615" s="107"/>
      <c r="D2615" s="41"/>
      <c r="E2615" s="41"/>
      <c r="F2615" s="41"/>
    </row>
    <row r="2616" spans="2:6" hidden="1">
      <c r="B2616" s="107"/>
      <c r="C2616" s="107"/>
      <c r="D2616" s="41"/>
      <c r="E2616" s="41"/>
      <c r="F2616" s="41"/>
    </row>
    <row r="2617" spans="2:6" hidden="1">
      <c r="B2617" s="107"/>
      <c r="C2617" s="107"/>
      <c r="D2617" s="41"/>
      <c r="E2617" s="41"/>
      <c r="F2617" s="41"/>
    </row>
    <row r="2618" spans="2:6" hidden="1">
      <c r="B2618" s="107"/>
      <c r="C2618" s="107"/>
      <c r="D2618" s="41"/>
      <c r="E2618" s="41"/>
      <c r="F2618" s="41"/>
    </row>
    <row r="2619" spans="2:6" hidden="1">
      <c r="B2619" s="107"/>
      <c r="C2619" s="107"/>
      <c r="D2619" s="41"/>
      <c r="E2619" s="41"/>
      <c r="F2619" s="41"/>
    </row>
    <row r="2620" spans="2:6" hidden="1">
      <c r="B2620" s="107"/>
      <c r="C2620" s="107"/>
      <c r="D2620" s="41"/>
      <c r="E2620" s="41"/>
      <c r="F2620" s="41"/>
    </row>
    <row r="2621" spans="2:6" hidden="1">
      <c r="B2621" s="107"/>
      <c r="C2621" s="107"/>
      <c r="D2621" s="41"/>
      <c r="E2621" s="41"/>
      <c r="F2621" s="41"/>
    </row>
    <row r="2622" spans="2:6" hidden="1">
      <c r="B2622" s="107"/>
      <c r="C2622" s="107"/>
      <c r="D2622" s="41"/>
      <c r="E2622" s="41"/>
      <c r="F2622" s="41"/>
    </row>
    <row r="2623" spans="2:6" hidden="1">
      <c r="B2623" s="107"/>
      <c r="C2623" s="107"/>
      <c r="D2623" s="41"/>
      <c r="E2623" s="41"/>
      <c r="F2623" s="41"/>
    </row>
    <row r="2624" spans="2:6" hidden="1">
      <c r="B2624" s="107"/>
      <c r="C2624" s="107"/>
      <c r="D2624" s="41"/>
      <c r="E2624" s="41"/>
      <c r="F2624" s="41"/>
    </row>
    <row r="2625" spans="2:6" hidden="1">
      <c r="B2625" s="107"/>
      <c r="C2625" s="107"/>
      <c r="D2625" s="41"/>
      <c r="E2625" s="41"/>
      <c r="F2625" s="41"/>
    </row>
    <row r="2626" spans="2:6" hidden="1">
      <c r="B2626" s="107"/>
      <c r="C2626" s="107"/>
      <c r="D2626" s="41"/>
      <c r="E2626" s="41"/>
      <c r="F2626" s="41"/>
    </row>
    <row r="2627" spans="2:6" hidden="1">
      <c r="B2627" s="107"/>
      <c r="C2627" s="107"/>
      <c r="D2627" s="41"/>
      <c r="E2627" s="41"/>
      <c r="F2627" s="41"/>
    </row>
    <row r="2628" spans="2:6" hidden="1">
      <c r="B2628" s="107"/>
      <c r="C2628" s="107"/>
      <c r="D2628" s="41"/>
      <c r="E2628" s="41"/>
      <c r="F2628" s="41"/>
    </row>
    <row r="2629" spans="2:6" hidden="1">
      <c r="B2629" s="107"/>
      <c r="C2629" s="107"/>
      <c r="D2629" s="41"/>
      <c r="E2629" s="41"/>
      <c r="F2629" s="41"/>
    </row>
    <row r="2630" spans="2:6" hidden="1">
      <c r="B2630" s="107"/>
      <c r="C2630" s="107"/>
      <c r="D2630" s="41"/>
      <c r="E2630" s="41"/>
      <c r="F2630" s="41"/>
    </row>
    <row r="2631" spans="2:6" hidden="1">
      <c r="B2631" s="107"/>
      <c r="C2631" s="107"/>
      <c r="D2631" s="41"/>
      <c r="E2631" s="41"/>
      <c r="F2631" s="41"/>
    </row>
    <row r="2632" spans="2:6" hidden="1">
      <c r="B2632" s="107"/>
      <c r="C2632" s="107"/>
      <c r="D2632" s="41"/>
      <c r="E2632" s="41"/>
      <c r="F2632" s="41"/>
    </row>
    <row r="2633" spans="2:6" hidden="1">
      <c r="B2633" s="107"/>
      <c r="C2633" s="107"/>
      <c r="D2633" s="41"/>
      <c r="E2633" s="41"/>
      <c r="F2633" s="41"/>
    </row>
    <row r="2634" spans="2:6" hidden="1">
      <c r="B2634" s="107"/>
      <c r="C2634" s="107"/>
      <c r="D2634" s="41"/>
      <c r="E2634" s="41"/>
      <c r="F2634" s="41"/>
    </row>
    <row r="2635" spans="2:6" hidden="1">
      <c r="B2635" s="107"/>
      <c r="C2635" s="107"/>
      <c r="D2635" s="41"/>
      <c r="E2635" s="41"/>
      <c r="F2635" s="41"/>
    </row>
    <row r="2636" spans="2:6" hidden="1">
      <c r="B2636" s="107"/>
      <c r="C2636" s="107"/>
      <c r="D2636" s="41"/>
      <c r="E2636" s="41"/>
      <c r="F2636" s="41"/>
    </row>
    <row r="2637" spans="2:6" hidden="1">
      <c r="B2637" s="107"/>
      <c r="C2637" s="107"/>
      <c r="D2637" s="41"/>
      <c r="E2637" s="41"/>
      <c r="F2637" s="41"/>
    </row>
    <row r="2638" spans="2:6" hidden="1">
      <c r="B2638" s="107"/>
      <c r="C2638" s="107"/>
      <c r="D2638" s="41"/>
      <c r="E2638" s="41"/>
      <c r="F2638" s="41"/>
    </row>
    <row r="2639" spans="2:6" hidden="1">
      <c r="B2639" s="107"/>
      <c r="C2639" s="107"/>
      <c r="D2639" s="41"/>
      <c r="E2639" s="41"/>
      <c r="F2639" s="41"/>
    </row>
    <row r="2640" spans="2:6" hidden="1">
      <c r="B2640" s="107"/>
      <c r="C2640" s="107"/>
      <c r="D2640" s="41"/>
      <c r="E2640" s="41"/>
      <c r="F2640" s="41"/>
    </row>
    <row r="2641" spans="2:6" hidden="1">
      <c r="B2641" s="107"/>
      <c r="C2641" s="107"/>
      <c r="D2641" s="41"/>
      <c r="E2641" s="41"/>
      <c r="F2641" s="41"/>
    </row>
    <row r="2642" spans="2:6" hidden="1">
      <c r="B2642" s="107"/>
      <c r="C2642" s="107"/>
      <c r="D2642" s="41"/>
      <c r="E2642" s="41"/>
      <c r="F2642" s="41"/>
    </row>
    <row r="2643" spans="2:6" hidden="1">
      <c r="B2643" s="107"/>
      <c r="C2643" s="107"/>
      <c r="D2643" s="41"/>
      <c r="E2643" s="41"/>
      <c r="F2643" s="41"/>
    </row>
    <row r="2644" spans="2:6" hidden="1">
      <c r="B2644" s="107"/>
      <c r="C2644" s="107"/>
      <c r="D2644" s="41"/>
      <c r="E2644" s="41"/>
      <c r="F2644" s="41"/>
    </row>
    <row r="2645" spans="2:6" hidden="1">
      <c r="B2645" s="107"/>
      <c r="C2645" s="107"/>
      <c r="D2645" s="41"/>
      <c r="E2645" s="41"/>
      <c r="F2645" s="41"/>
    </row>
    <row r="2646" spans="2:6" hidden="1">
      <c r="B2646" s="107"/>
      <c r="C2646" s="107"/>
      <c r="D2646" s="41"/>
      <c r="E2646" s="41"/>
      <c r="F2646" s="41"/>
    </row>
    <row r="2647" spans="2:6" hidden="1">
      <c r="B2647" s="107"/>
      <c r="C2647" s="107"/>
      <c r="D2647" s="41"/>
      <c r="E2647" s="41"/>
      <c r="F2647" s="41"/>
    </row>
    <row r="2648" spans="2:6" hidden="1">
      <c r="B2648" s="107"/>
      <c r="C2648" s="107"/>
      <c r="D2648" s="41"/>
      <c r="E2648" s="41"/>
      <c r="F2648" s="41"/>
    </row>
    <row r="2649" spans="2:6" hidden="1">
      <c r="B2649" s="107"/>
      <c r="C2649" s="107"/>
      <c r="D2649" s="41"/>
      <c r="E2649" s="41"/>
      <c r="F2649" s="41"/>
    </row>
    <row r="2650" spans="2:6" hidden="1">
      <c r="B2650" s="107"/>
      <c r="C2650" s="107"/>
      <c r="D2650" s="41"/>
      <c r="E2650" s="41"/>
      <c r="F2650" s="41"/>
    </row>
    <row r="2651" spans="2:6" hidden="1">
      <c r="B2651" s="107"/>
      <c r="C2651" s="107"/>
      <c r="D2651" s="41"/>
      <c r="E2651" s="41"/>
      <c r="F2651" s="41"/>
    </row>
    <row r="2652" spans="2:6" hidden="1">
      <c r="B2652" s="107"/>
      <c r="C2652" s="107"/>
      <c r="D2652" s="41"/>
      <c r="E2652" s="41"/>
      <c r="F2652" s="41"/>
    </row>
    <row r="2653" spans="2:6" hidden="1">
      <c r="B2653" s="107"/>
      <c r="C2653" s="107"/>
      <c r="D2653" s="41"/>
      <c r="E2653" s="41"/>
      <c r="F2653" s="41"/>
    </row>
    <row r="2654" spans="2:6" hidden="1">
      <c r="B2654" s="107"/>
      <c r="C2654" s="107"/>
      <c r="D2654" s="41"/>
      <c r="E2654" s="41"/>
      <c r="F2654" s="41"/>
    </row>
    <row r="2655" spans="2:6" hidden="1">
      <c r="B2655" s="107"/>
      <c r="C2655" s="107"/>
      <c r="D2655" s="41"/>
      <c r="E2655" s="41"/>
      <c r="F2655" s="41"/>
    </row>
    <row r="2656" spans="2:6" hidden="1">
      <c r="B2656" s="107"/>
      <c r="C2656" s="107"/>
      <c r="D2656" s="41"/>
      <c r="E2656" s="41"/>
      <c r="F2656" s="41"/>
    </row>
    <row r="2657" spans="2:6" hidden="1">
      <c r="B2657" s="107"/>
      <c r="C2657" s="107"/>
      <c r="D2657" s="41"/>
      <c r="E2657" s="41"/>
      <c r="F2657" s="41"/>
    </row>
    <row r="2658" spans="2:6" hidden="1">
      <c r="B2658" s="107"/>
      <c r="C2658" s="107"/>
      <c r="D2658" s="41"/>
      <c r="E2658" s="41"/>
      <c r="F2658" s="41"/>
    </row>
    <row r="2659" spans="2:6" hidden="1">
      <c r="B2659" s="107"/>
      <c r="C2659" s="107"/>
      <c r="D2659" s="41"/>
      <c r="E2659" s="41"/>
      <c r="F2659" s="41"/>
    </row>
    <row r="2660" spans="2:6" hidden="1">
      <c r="B2660" s="107"/>
      <c r="C2660" s="107"/>
      <c r="D2660" s="41"/>
      <c r="E2660" s="41"/>
      <c r="F2660" s="41"/>
    </row>
    <row r="2661" spans="2:6" hidden="1">
      <c r="B2661" s="107"/>
      <c r="C2661" s="107"/>
      <c r="D2661" s="41"/>
      <c r="E2661" s="41"/>
      <c r="F2661" s="41"/>
    </row>
    <row r="2662" spans="2:6" hidden="1">
      <c r="B2662" s="107"/>
      <c r="C2662" s="107"/>
      <c r="D2662" s="41"/>
      <c r="E2662" s="41"/>
      <c r="F2662" s="41"/>
    </row>
    <row r="2663" spans="2:6" hidden="1">
      <c r="B2663" s="107"/>
      <c r="C2663" s="107"/>
      <c r="D2663" s="41"/>
      <c r="E2663" s="41"/>
      <c r="F2663" s="41"/>
    </row>
    <row r="2664" spans="2:6" hidden="1">
      <c r="B2664" s="107"/>
      <c r="C2664" s="107"/>
      <c r="D2664" s="41"/>
      <c r="E2664" s="41"/>
      <c r="F2664" s="41"/>
    </row>
    <row r="2665" spans="2:6" hidden="1">
      <c r="B2665" s="107"/>
      <c r="C2665" s="107"/>
      <c r="D2665" s="41"/>
      <c r="E2665" s="41"/>
      <c r="F2665" s="41"/>
    </row>
    <row r="2666" spans="2:6" hidden="1">
      <c r="B2666" s="107"/>
      <c r="C2666" s="107"/>
      <c r="D2666" s="41"/>
      <c r="E2666" s="41"/>
      <c r="F2666" s="41"/>
    </row>
    <row r="2667" spans="2:6" hidden="1">
      <c r="B2667" s="107"/>
      <c r="C2667" s="107"/>
      <c r="D2667" s="41"/>
      <c r="E2667" s="41"/>
      <c r="F2667" s="41"/>
    </row>
    <row r="2668" spans="2:6" hidden="1">
      <c r="B2668" s="107"/>
      <c r="C2668" s="107"/>
      <c r="D2668" s="41"/>
      <c r="E2668" s="41"/>
      <c r="F2668" s="41"/>
    </row>
    <row r="2669" spans="2:6" hidden="1">
      <c r="B2669" s="107"/>
      <c r="C2669" s="107"/>
      <c r="D2669" s="41"/>
      <c r="E2669" s="41"/>
      <c r="F2669" s="41"/>
    </row>
    <row r="2670" spans="2:6" hidden="1">
      <c r="B2670" s="107"/>
      <c r="C2670" s="107"/>
      <c r="D2670" s="41"/>
      <c r="E2670" s="41"/>
      <c r="F2670" s="41"/>
    </row>
    <row r="2671" spans="2:6" hidden="1">
      <c r="B2671" s="107"/>
      <c r="C2671" s="107"/>
      <c r="D2671" s="41"/>
      <c r="E2671" s="41"/>
      <c r="F2671" s="41"/>
    </row>
    <row r="2672" spans="2:6" hidden="1">
      <c r="B2672" s="107"/>
      <c r="C2672" s="107"/>
      <c r="D2672" s="41"/>
      <c r="E2672" s="41"/>
      <c r="F2672" s="41"/>
    </row>
    <row r="2673" spans="2:6" hidden="1">
      <c r="B2673" s="107"/>
      <c r="C2673" s="107"/>
      <c r="D2673" s="41"/>
      <c r="E2673" s="41"/>
      <c r="F2673" s="41"/>
    </row>
    <row r="2674" spans="2:6" hidden="1">
      <c r="B2674" s="107"/>
      <c r="C2674" s="107"/>
      <c r="D2674" s="41"/>
      <c r="E2674" s="41"/>
      <c r="F2674" s="41"/>
    </row>
    <row r="2675" spans="2:6" hidden="1">
      <c r="B2675" s="107"/>
      <c r="C2675" s="107"/>
      <c r="D2675" s="41"/>
      <c r="E2675" s="41"/>
      <c r="F2675" s="41"/>
    </row>
    <row r="2676" spans="2:6" hidden="1">
      <c r="B2676" s="107"/>
      <c r="C2676" s="107"/>
      <c r="D2676" s="41"/>
      <c r="E2676" s="41"/>
      <c r="F2676" s="41"/>
    </row>
    <row r="2677" spans="2:6" hidden="1">
      <c r="B2677" s="107"/>
      <c r="C2677" s="107"/>
      <c r="D2677" s="41"/>
      <c r="E2677" s="41"/>
      <c r="F2677" s="41"/>
    </row>
    <row r="2678" spans="2:6" hidden="1">
      <c r="B2678" s="107"/>
      <c r="C2678" s="107"/>
      <c r="D2678" s="41"/>
      <c r="E2678" s="41"/>
      <c r="F2678" s="41"/>
    </row>
    <row r="2679" spans="2:6" hidden="1">
      <c r="B2679" s="107"/>
      <c r="C2679" s="107"/>
      <c r="D2679" s="41"/>
      <c r="E2679" s="41"/>
      <c r="F2679" s="41"/>
    </row>
    <row r="2680" spans="2:6" hidden="1">
      <c r="B2680" s="107"/>
      <c r="C2680" s="107"/>
      <c r="D2680" s="41"/>
      <c r="E2680" s="41"/>
      <c r="F2680" s="41"/>
    </row>
    <row r="2681" spans="2:6" hidden="1">
      <c r="B2681" s="107"/>
      <c r="C2681" s="107"/>
      <c r="D2681" s="41"/>
      <c r="E2681" s="41"/>
      <c r="F2681" s="41"/>
    </row>
    <row r="2682" spans="2:6" hidden="1">
      <c r="B2682" s="107"/>
      <c r="C2682" s="107"/>
      <c r="D2682" s="41"/>
      <c r="E2682" s="41"/>
      <c r="F2682" s="41"/>
    </row>
    <row r="2683" spans="2:6" hidden="1">
      <c r="B2683" s="107"/>
      <c r="C2683" s="107"/>
      <c r="D2683" s="41"/>
      <c r="E2683" s="41"/>
      <c r="F2683" s="41"/>
    </row>
    <row r="2684" spans="2:6" hidden="1">
      <c r="B2684" s="107"/>
      <c r="C2684" s="107"/>
      <c r="D2684" s="41"/>
      <c r="E2684" s="41"/>
      <c r="F2684" s="41"/>
    </row>
    <row r="2685" spans="2:6" hidden="1">
      <c r="B2685" s="107"/>
      <c r="C2685" s="107"/>
      <c r="D2685" s="41"/>
      <c r="E2685" s="41"/>
      <c r="F2685" s="41"/>
    </row>
    <row r="2686" spans="2:6" hidden="1">
      <c r="B2686" s="107"/>
      <c r="C2686" s="107"/>
      <c r="D2686" s="41"/>
      <c r="E2686" s="41"/>
      <c r="F2686" s="41"/>
    </row>
    <row r="2687" spans="2:6" hidden="1">
      <c r="B2687" s="107"/>
      <c r="C2687" s="107"/>
      <c r="D2687" s="41"/>
      <c r="E2687" s="41"/>
      <c r="F2687" s="41"/>
    </row>
    <row r="2688" spans="2:6" hidden="1">
      <c r="B2688" s="107"/>
      <c r="C2688" s="107"/>
      <c r="D2688" s="41"/>
      <c r="E2688" s="41"/>
      <c r="F2688" s="41"/>
    </row>
    <row r="2689" spans="2:6" hidden="1">
      <c r="B2689" s="107"/>
      <c r="C2689" s="107"/>
      <c r="D2689" s="41"/>
      <c r="E2689" s="41"/>
      <c r="F2689" s="41"/>
    </row>
    <row r="2690" spans="2:6" hidden="1">
      <c r="B2690" s="107"/>
      <c r="C2690" s="107"/>
      <c r="D2690" s="41"/>
      <c r="E2690" s="41"/>
      <c r="F2690" s="41"/>
    </row>
    <row r="2691" spans="2:6" hidden="1">
      <c r="B2691" s="107"/>
      <c r="C2691" s="107"/>
      <c r="D2691" s="41"/>
      <c r="E2691" s="41"/>
      <c r="F2691" s="41"/>
    </row>
    <row r="2692" spans="2:6" hidden="1">
      <c r="B2692" s="107"/>
      <c r="C2692" s="107"/>
      <c r="D2692" s="41"/>
      <c r="E2692" s="41"/>
      <c r="F2692" s="41"/>
    </row>
    <row r="2693" spans="2:6" hidden="1">
      <c r="B2693" s="107"/>
      <c r="C2693" s="107"/>
      <c r="D2693" s="41"/>
      <c r="E2693" s="41"/>
      <c r="F2693" s="41"/>
    </row>
    <row r="2694" spans="2:6" hidden="1">
      <c r="B2694" s="107"/>
      <c r="C2694" s="107"/>
      <c r="D2694" s="41"/>
      <c r="E2694" s="41"/>
      <c r="F2694" s="41"/>
    </row>
    <row r="2695" spans="2:6" hidden="1">
      <c r="B2695" s="107"/>
      <c r="C2695" s="107"/>
      <c r="D2695" s="41"/>
      <c r="E2695" s="41"/>
      <c r="F2695" s="41"/>
    </row>
    <row r="2696" spans="2:6" hidden="1">
      <c r="B2696" s="107"/>
      <c r="C2696" s="107"/>
      <c r="D2696" s="41"/>
      <c r="E2696" s="41"/>
      <c r="F2696" s="41"/>
    </row>
    <row r="2697" spans="2:6" hidden="1">
      <c r="B2697" s="107"/>
      <c r="C2697" s="107"/>
      <c r="D2697" s="41"/>
      <c r="E2697" s="41"/>
      <c r="F2697" s="41"/>
    </row>
    <row r="2698" spans="2:6" hidden="1">
      <c r="B2698" s="107"/>
      <c r="C2698" s="107"/>
      <c r="D2698" s="41"/>
      <c r="E2698" s="41"/>
      <c r="F2698" s="41"/>
    </row>
    <row r="2699" spans="2:6" hidden="1">
      <c r="B2699" s="107"/>
      <c r="C2699" s="107"/>
      <c r="D2699" s="41"/>
      <c r="E2699" s="41"/>
      <c r="F2699" s="41"/>
    </row>
    <row r="2700" spans="2:6" hidden="1">
      <c r="B2700" s="107"/>
      <c r="C2700" s="107"/>
      <c r="D2700" s="41"/>
      <c r="E2700" s="41"/>
      <c r="F2700" s="41"/>
    </row>
    <row r="2701" spans="2:6" hidden="1">
      <c r="B2701" s="107"/>
      <c r="C2701" s="107"/>
      <c r="D2701" s="41"/>
      <c r="E2701" s="41"/>
      <c r="F2701" s="41"/>
    </row>
    <row r="2702" spans="2:6" hidden="1">
      <c r="B2702" s="107"/>
      <c r="C2702" s="107"/>
      <c r="D2702" s="41"/>
      <c r="E2702" s="41"/>
      <c r="F2702" s="41"/>
    </row>
    <row r="2703" spans="2:6" hidden="1">
      <c r="B2703" s="107"/>
      <c r="C2703" s="107"/>
      <c r="D2703" s="41"/>
      <c r="E2703" s="41"/>
      <c r="F2703" s="41"/>
    </row>
    <row r="2704" spans="2:6" hidden="1">
      <c r="B2704" s="107"/>
      <c r="C2704" s="107"/>
      <c r="D2704" s="41"/>
      <c r="E2704" s="41"/>
      <c r="F2704" s="41"/>
    </row>
    <row r="2705" spans="2:6" hidden="1">
      <c r="B2705" s="107"/>
      <c r="C2705" s="107"/>
      <c r="D2705" s="41"/>
      <c r="E2705" s="41"/>
      <c r="F2705" s="41"/>
    </row>
    <row r="2706" spans="2:6" hidden="1">
      <c r="B2706" s="107"/>
      <c r="C2706" s="107"/>
      <c r="D2706" s="41"/>
      <c r="E2706" s="41"/>
      <c r="F2706" s="41"/>
    </row>
    <row r="2707" spans="2:6" hidden="1">
      <c r="B2707" s="107"/>
      <c r="C2707" s="107"/>
      <c r="D2707" s="41"/>
      <c r="E2707" s="41"/>
      <c r="F2707" s="41"/>
    </row>
    <row r="2708" spans="2:6" hidden="1">
      <c r="B2708" s="107"/>
      <c r="C2708" s="107"/>
      <c r="D2708" s="41"/>
      <c r="E2708" s="41"/>
      <c r="F2708" s="41"/>
    </row>
    <row r="2709" spans="2:6" hidden="1">
      <c r="B2709" s="107"/>
      <c r="C2709" s="107"/>
      <c r="D2709" s="41"/>
      <c r="E2709" s="41"/>
      <c r="F2709" s="41"/>
    </row>
    <row r="2710" spans="2:6" hidden="1">
      <c r="B2710" s="107"/>
      <c r="C2710" s="107"/>
      <c r="D2710" s="41"/>
      <c r="E2710" s="41"/>
      <c r="F2710" s="41"/>
    </row>
    <row r="2711" spans="2:6" hidden="1">
      <c r="B2711" s="107"/>
      <c r="C2711" s="107"/>
      <c r="D2711" s="41"/>
      <c r="E2711" s="41"/>
      <c r="F2711" s="41"/>
    </row>
    <row r="2712" spans="2:6" hidden="1">
      <c r="B2712" s="107"/>
      <c r="C2712" s="107"/>
      <c r="D2712" s="41"/>
      <c r="E2712" s="41"/>
      <c r="F2712" s="41"/>
    </row>
    <row r="2713" spans="2:6" hidden="1">
      <c r="B2713" s="107"/>
      <c r="C2713" s="107"/>
      <c r="D2713" s="41"/>
      <c r="E2713" s="41"/>
      <c r="F2713" s="41"/>
    </row>
    <row r="2714" spans="2:6" hidden="1">
      <c r="B2714" s="107"/>
      <c r="C2714" s="107"/>
      <c r="D2714" s="41"/>
      <c r="E2714" s="41"/>
      <c r="F2714" s="41"/>
    </row>
    <row r="2715" spans="2:6" hidden="1">
      <c r="B2715" s="107"/>
      <c r="C2715" s="107"/>
      <c r="D2715" s="41"/>
      <c r="E2715" s="41"/>
      <c r="F2715" s="41"/>
    </row>
    <row r="2716" spans="2:6" hidden="1">
      <c r="B2716" s="107"/>
      <c r="C2716" s="107"/>
      <c r="D2716" s="41"/>
      <c r="E2716" s="41"/>
      <c r="F2716" s="41"/>
    </row>
    <row r="2717" spans="2:6" hidden="1">
      <c r="B2717" s="107"/>
      <c r="C2717" s="107"/>
      <c r="D2717" s="41"/>
      <c r="E2717" s="41"/>
      <c r="F2717" s="41"/>
    </row>
    <row r="2718" spans="2:6" hidden="1">
      <c r="B2718" s="107"/>
      <c r="C2718" s="107"/>
      <c r="D2718" s="41"/>
      <c r="E2718" s="41"/>
      <c r="F2718" s="41"/>
    </row>
    <row r="2719" spans="2:6" hidden="1">
      <c r="B2719" s="107"/>
      <c r="C2719" s="107"/>
      <c r="D2719" s="41"/>
      <c r="E2719" s="41"/>
      <c r="F2719" s="41"/>
    </row>
    <row r="2720" spans="2:6" hidden="1">
      <c r="B2720" s="107"/>
      <c r="C2720" s="107"/>
      <c r="D2720" s="41"/>
      <c r="E2720" s="41"/>
      <c r="F2720" s="41"/>
    </row>
    <row r="2721" spans="2:6" hidden="1">
      <c r="B2721" s="107"/>
      <c r="C2721" s="107"/>
      <c r="D2721" s="41"/>
      <c r="E2721" s="41"/>
      <c r="F2721" s="41"/>
    </row>
    <row r="2722" spans="2:6" hidden="1">
      <c r="B2722" s="107"/>
      <c r="C2722" s="107"/>
      <c r="D2722" s="41"/>
      <c r="E2722" s="41"/>
      <c r="F2722" s="41"/>
    </row>
    <row r="2723" spans="2:6" hidden="1">
      <c r="B2723" s="107"/>
      <c r="C2723" s="107"/>
      <c r="D2723" s="41"/>
      <c r="E2723" s="41"/>
      <c r="F2723" s="41"/>
    </row>
    <row r="2724" spans="2:6" hidden="1">
      <c r="B2724" s="107"/>
      <c r="C2724" s="107"/>
      <c r="D2724" s="41"/>
      <c r="E2724" s="41"/>
      <c r="F2724" s="41"/>
    </row>
    <row r="2725" spans="2:6" hidden="1">
      <c r="B2725" s="107"/>
      <c r="C2725" s="107"/>
      <c r="D2725" s="41"/>
      <c r="E2725" s="41"/>
      <c r="F2725" s="41"/>
    </row>
    <row r="2726" spans="2:6" hidden="1">
      <c r="B2726" s="107"/>
      <c r="C2726" s="107"/>
      <c r="D2726" s="41"/>
      <c r="E2726" s="41"/>
      <c r="F2726" s="41"/>
    </row>
    <row r="2727" spans="2:6" hidden="1">
      <c r="B2727" s="107"/>
      <c r="C2727" s="107"/>
      <c r="D2727" s="41"/>
      <c r="E2727" s="41"/>
      <c r="F2727" s="41"/>
    </row>
    <row r="2728" spans="2:6" hidden="1">
      <c r="B2728" s="107"/>
      <c r="C2728" s="107"/>
      <c r="D2728" s="41"/>
      <c r="E2728" s="41"/>
      <c r="F2728" s="41"/>
    </row>
    <row r="2729" spans="2:6" hidden="1">
      <c r="B2729" s="107"/>
      <c r="C2729" s="107"/>
      <c r="D2729" s="41"/>
      <c r="E2729" s="41"/>
      <c r="F2729" s="41"/>
    </row>
    <row r="2730" spans="2:6" hidden="1">
      <c r="B2730" s="107"/>
      <c r="C2730" s="107"/>
      <c r="D2730" s="41"/>
      <c r="E2730" s="41"/>
      <c r="F2730" s="41"/>
    </row>
    <row r="2731" spans="2:6" hidden="1">
      <c r="B2731" s="107"/>
      <c r="C2731" s="107"/>
      <c r="D2731" s="41"/>
      <c r="E2731" s="41"/>
      <c r="F2731" s="41"/>
    </row>
    <row r="2732" spans="2:6" hidden="1">
      <c r="B2732" s="107"/>
      <c r="C2732" s="107"/>
      <c r="D2732" s="41"/>
      <c r="E2732" s="41"/>
      <c r="F2732" s="41"/>
    </row>
    <row r="2733" spans="2:6" hidden="1">
      <c r="B2733" s="107"/>
      <c r="C2733" s="107"/>
      <c r="D2733" s="41"/>
      <c r="E2733" s="41"/>
      <c r="F2733" s="41"/>
    </row>
    <row r="2734" spans="2:6" hidden="1">
      <c r="B2734" s="107"/>
      <c r="C2734" s="107"/>
      <c r="D2734" s="41"/>
      <c r="E2734" s="41"/>
      <c r="F2734" s="41"/>
    </row>
    <row r="2735" spans="2:6" hidden="1">
      <c r="B2735" s="107"/>
      <c r="C2735" s="107"/>
      <c r="D2735" s="41"/>
      <c r="E2735" s="41"/>
      <c r="F2735" s="41"/>
    </row>
    <row r="2736" spans="2:6" hidden="1">
      <c r="B2736" s="107"/>
      <c r="C2736" s="107"/>
      <c r="D2736" s="41"/>
      <c r="E2736" s="41"/>
      <c r="F2736" s="41"/>
    </row>
    <row r="2737" spans="2:6" hidden="1">
      <c r="B2737" s="107"/>
      <c r="C2737" s="107"/>
      <c r="D2737" s="41"/>
      <c r="E2737" s="41"/>
      <c r="F2737" s="41"/>
    </row>
    <row r="2738" spans="2:6" hidden="1">
      <c r="B2738" s="107"/>
      <c r="C2738" s="107"/>
      <c r="D2738" s="41"/>
      <c r="E2738" s="41"/>
      <c r="F2738" s="41"/>
    </row>
    <row r="2739" spans="2:6" hidden="1">
      <c r="B2739" s="107"/>
      <c r="C2739" s="107"/>
      <c r="D2739" s="41"/>
      <c r="E2739" s="41"/>
      <c r="F2739" s="41"/>
    </row>
    <row r="2740" spans="2:6" hidden="1">
      <c r="B2740" s="107"/>
      <c r="C2740" s="107"/>
      <c r="D2740" s="41"/>
      <c r="E2740" s="41"/>
      <c r="F2740" s="41"/>
    </row>
    <row r="2741" spans="2:6" hidden="1">
      <c r="B2741" s="107"/>
      <c r="C2741" s="107"/>
      <c r="D2741" s="41"/>
      <c r="E2741" s="41"/>
      <c r="F2741" s="41"/>
    </row>
    <row r="2742" spans="2:6" hidden="1">
      <c r="B2742" s="107"/>
      <c r="C2742" s="107"/>
      <c r="D2742" s="41"/>
      <c r="E2742" s="41"/>
      <c r="F2742" s="41"/>
    </row>
    <row r="2743" spans="2:6" hidden="1">
      <c r="B2743" s="107"/>
      <c r="C2743" s="107"/>
      <c r="D2743" s="41"/>
      <c r="E2743" s="41"/>
      <c r="F2743" s="41"/>
    </row>
    <row r="2744" spans="2:6" hidden="1">
      <c r="B2744" s="107"/>
      <c r="C2744" s="107"/>
      <c r="D2744" s="41"/>
      <c r="E2744" s="41"/>
      <c r="F2744" s="41"/>
    </row>
    <row r="2745" spans="2:6" hidden="1">
      <c r="B2745" s="107"/>
      <c r="C2745" s="107"/>
      <c r="D2745" s="41"/>
      <c r="E2745" s="41"/>
      <c r="F2745" s="41"/>
    </row>
    <row r="2746" spans="2:6" hidden="1">
      <c r="B2746" s="107"/>
      <c r="C2746" s="107"/>
      <c r="D2746" s="41"/>
      <c r="E2746" s="41"/>
      <c r="F2746" s="41"/>
    </row>
    <row r="2747" spans="2:6" hidden="1">
      <c r="B2747" s="107"/>
      <c r="C2747" s="107"/>
      <c r="D2747" s="41"/>
      <c r="E2747" s="41"/>
      <c r="F2747" s="41"/>
    </row>
    <row r="2748" spans="2:6" hidden="1">
      <c r="B2748" s="107"/>
      <c r="C2748" s="107"/>
      <c r="D2748" s="41"/>
      <c r="E2748" s="41"/>
      <c r="F2748" s="41"/>
    </row>
    <row r="2749" spans="2:6" hidden="1">
      <c r="B2749" s="107"/>
      <c r="C2749" s="107"/>
      <c r="D2749" s="41"/>
      <c r="E2749" s="41"/>
      <c r="F2749" s="41"/>
    </row>
    <row r="2750" spans="2:6" hidden="1">
      <c r="B2750" s="107"/>
      <c r="C2750" s="107"/>
      <c r="D2750" s="41"/>
      <c r="E2750" s="41"/>
      <c r="F2750" s="41"/>
    </row>
    <row r="2751" spans="2:6" hidden="1">
      <c r="B2751" s="107"/>
      <c r="C2751" s="107"/>
      <c r="D2751" s="41"/>
      <c r="E2751" s="41"/>
      <c r="F2751" s="41"/>
    </row>
    <row r="2752" spans="2:6" hidden="1">
      <c r="B2752" s="107"/>
      <c r="C2752" s="107"/>
      <c r="D2752" s="41"/>
      <c r="E2752" s="41"/>
      <c r="F2752" s="41"/>
    </row>
    <row r="2753" spans="2:6" hidden="1">
      <c r="B2753" s="107"/>
      <c r="C2753" s="107"/>
      <c r="D2753" s="41"/>
      <c r="E2753" s="41"/>
      <c r="F2753" s="41"/>
    </row>
    <row r="2754" spans="2:6" hidden="1">
      <c r="B2754" s="107"/>
      <c r="C2754" s="107"/>
      <c r="D2754" s="41"/>
      <c r="E2754" s="41"/>
      <c r="F2754" s="41"/>
    </row>
    <row r="2755" spans="2:6" hidden="1">
      <c r="B2755" s="107"/>
      <c r="C2755" s="107"/>
      <c r="D2755" s="41"/>
      <c r="E2755" s="41"/>
      <c r="F2755" s="41"/>
    </row>
    <row r="2756" spans="2:6" hidden="1">
      <c r="B2756" s="107"/>
      <c r="C2756" s="107"/>
      <c r="D2756" s="41"/>
      <c r="E2756" s="41"/>
      <c r="F2756" s="41"/>
    </row>
    <row r="2757" spans="2:6" hidden="1">
      <c r="B2757" s="107"/>
      <c r="C2757" s="107"/>
      <c r="D2757" s="41"/>
      <c r="E2757" s="41"/>
      <c r="F2757" s="41"/>
    </row>
    <row r="2758" spans="2:6" hidden="1">
      <c r="B2758" s="107"/>
      <c r="C2758" s="107"/>
      <c r="D2758" s="41"/>
      <c r="E2758" s="41"/>
      <c r="F2758" s="41"/>
    </row>
    <row r="2759" spans="2:6" hidden="1">
      <c r="B2759" s="107"/>
      <c r="C2759" s="107"/>
      <c r="D2759" s="41"/>
      <c r="E2759" s="41"/>
      <c r="F2759" s="41"/>
    </row>
    <row r="2760" spans="2:6" hidden="1">
      <c r="B2760" s="107"/>
      <c r="C2760" s="107"/>
      <c r="D2760" s="41"/>
      <c r="E2760" s="41"/>
      <c r="F2760" s="41"/>
    </row>
    <row r="2761" spans="2:6" hidden="1">
      <c r="B2761" s="107"/>
      <c r="C2761" s="107"/>
      <c r="D2761" s="41"/>
      <c r="E2761" s="41"/>
      <c r="F2761" s="41"/>
    </row>
    <row r="2762" spans="2:6" hidden="1">
      <c r="B2762" s="107"/>
      <c r="C2762" s="107"/>
      <c r="D2762" s="41"/>
      <c r="E2762" s="41"/>
      <c r="F2762" s="41"/>
    </row>
    <row r="2763" spans="2:6" hidden="1">
      <c r="B2763" s="107"/>
      <c r="C2763" s="107"/>
      <c r="D2763" s="41"/>
      <c r="E2763" s="41"/>
      <c r="F2763" s="41"/>
    </row>
    <row r="2764" spans="2:6" hidden="1">
      <c r="B2764" s="107"/>
      <c r="C2764" s="107"/>
      <c r="D2764" s="41"/>
      <c r="E2764" s="41"/>
      <c r="F2764" s="41"/>
    </row>
    <row r="2765" spans="2:6" hidden="1">
      <c r="B2765" s="107"/>
      <c r="C2765" s="107"/>
      <c r="D2765" s="41"/>
      <c r="E2765" s="41"/>
      <c r="F2765" s="41"/>
    </row>
    <row r="2766" spans="2:6" hidden="1">
      <c r="B2766" s="107"/>
      <c r="C2766" s="107"/>
      <c r="D2766" s="41"/>
      <c r="E2766" s="41"/>
      <c r="F2766" s="41"/>
    </row>
    <row r="2767" spans="2:6" hidden="1">
      <c r="B2767" s="107"/>
      <c r="C2767" s="107"/>
      <c r="D2767" s="41"/>
      <c r="E2767" s="41"/>
      <c r="F2767" s="41"/>
    </row>
    <row r="2768" spans="2:6" hidden="1">
      <c r="B2768" s="107"/>
      <c r="C2768" s="107"/>
      <c r="D2768" s="41"/>
      <c r="E2768" s="41"/>
      <c r="F2768" s="41"/>
    </row>
    <row r="2769" spans="2:6" hidden="1">
      <c r="B2769" s="107"/>
      <c r="C2769" s="107"/>
      <c r="D2769" s="41"/>
      <c r="E2769" s="41"/>
      <c r="F2769" s="41"/>
    </row>
    <row r="2770" spans="2:6" hidden="1">
      <c r="B2770" s="107"/>
      <c r="C2770" s="107"/>
      <c r="D2770" s="41"/>
      <c r="E2770" s="41"/>
      <c r="F2770" s="41"/>
    </row>
    <row r="2771" spans="2:6" hidden="1">
      <c r="B2771" s="107"/>
      <c r="C2771" s="107"/>
      <c r="D2771" s="41"/>
      <c r="E2771" s="41"/>
      <c r="F2771" s="41"/>
    </row>
    <row r="2772" spans="2:6" hidden="1">
      <c r="B2772" s="107"/>
      <c r="C2772" s="107"/>
      <c r="D2772" s="41"/>
      <c r="E2772" s="41"/>
      <c r="F2772" s="41"/>
    </row>
    <row r="2773" spans="2:6" hidden="1">
      <c r="B2773" s="107"/>
      <c r="C2773" s="107"/>
      <c r="D2773" s="41"/>
      <c r="E2773" s="41"/>
      <c r="F2773" s="41"/>
    </row>
    <row r="2774" spans="2:6" hidden="1">
      <c r="B2774" s="107"/>
      <c r="C2774" s="107"/>
      <c r="D2774" s="41"/>
      <c r="E2774" s="41"/>
      <c r="F2774" s="41"/>
    </row>
    <row r="2775" spans="2:6" hidden="1">
      <c r="B2775" s="107"/>
      <c r="C2775" s="107"/>
      <c r="D2775" s="41"/>
      <c r="E2775" s="41"/>
      <c r="F2775" s="41"/>
    </row>
    <row r="2776" spans="2:6" hidden="1">
      <c r="B2776" s="107"/>
      <c r="C2776" s="107"/>
      <c r="D2776" s="41"/>
      <c r="E2776" s="41"/>
      <c r="F2776" s="41"/>
    </row>
    <row r="2777" spans="2:6" hidden="1">
      <c r="B2777" s="107"/>
      <c r="C2777" s="107"/>
      <c r="D2777" s="41"/>
      <c r="E2777" s="41"/>
      <c r="F2777" s="41"/>
    </row>
    <row r="2778" spans="2:6" hidden="1">
      <c r="B2778" s="107"/>
      <c r="C2778" s="107"/>
      <c r="D2778" s="41"/>
      <c r="E2778" s="41"/>
      <c r="F2778" s="41"/>
    </row>
    <row r="2779" spans="2:6" hidden="1">
      <c r="B2779" s="107"/>
      <c r="C2779" s="107"/>
      <c r="D2779" s="41"/>
      <c r="E2779" s="41"/>
      <c r="F2779" s="41"/>
    </row>
    <row r="2780" spans="2:6" hidden="1">
      <c r="B2780" s="107"/>
      <c r="C2780" s="107"/>
      <c r="D2780" s="41"/>
      <c r="E2780" s="41"/>
      <c r="F2780" s="41"/>
    </row>
    <row r="2781" spans="2:6" hidden="1">
      <c r="B2781" s="107"/>
      <c r="C2781" s="107"/>
      <c r="D2781" s="41"/>
      <c r="E2781" s="41"/>
      <c r="F2781" s="41"/>
    </row>
    <row r="2782" spans="2:6" hidden="1">
      <c r="B2782" s="107"/>
      <c r="C2782" s="107"/>
      <c r="D2782" s="41"/>
      <c r="E2782" s="41"/>
      <c r="F2782" s="41"/>
    </row>
    <row r="2783" spans="2:6" hidden="1">
      <c r="B2783" s="107"/>
      <c r="C2783" s="107"/>
      <c r="D2783" s="41"/>
      <c r="E2783" s="41"/>
      <c r="F2783" s="41"/>
    </row>
    <row r="2784" spans="2:6" hidden="1">
      <c r="B2784" s="107"/>
      <c r="C2784" s="107"/>
      <c r="D2784" s="41"/>
      <c r="E2784" s="41"/>
      <c r="F2784" s="41"/>
    </row>
    <row r="2785" spans="2:6" hidden="1">
      <c r="B2785" s="107"/>
      <c r="C2785" s="107"/>
      <c r="D2785" s="41"/>
      <c r="E2785" s="41"/>
      <c r="F2785" s="41"/>
    </row>
    <row r="2786" spans="2:6" hidden="1">
      <c r="B2786" s="107"/>
      <c r="C2786" s="107"/>
      <c r="D2786" s="41"/>
      <c r="E2786" s="41"/>
      <c r="F2786" s="41"/>
    </row>
    <row r="2787" spans="2:6" hidden="1">
      <c r="B2787" s="107"/>
      <c r="C2787" s="107"/>
      <c r="D2787" s="41"/>
      <c r="E2787" s="41"/>
      <c r="F2787" s="41"/>
    </row>
    <row r="2788" spans="2:6" hidden="1">
      <c r="B2788" s="107"/>
      <c r="C2788" s="107"/>
      <c r="D2788" s="41"/>
      <c r="E2788" s="41"/>
      <c r="F2788" s="41"/>
    </row>
    <row r="2789" spans="2:6" hidden="1">
      <c r="B2789" s="107"/>
      <c r="C2789" s="107"/>
      <c r="D2789" s="41"/>
      <c r="E2789" s="41"/>
      <c r="F2789" s="41"/>
    </row>
    <row r="2790" spans="2:6" hidden="1">
      <c r="B2790" s="107"/>
      <c r="C2790" s="107"/>
      <c r="D2790" s="41"/>
      <c r="E2790" s="41"/>
      <c r="F2790" s="41"/>
    </row>
    <row r="2791" spans="2:6" hidden="1">
      <c r="B2791" s="107"/>
      <c r="C2791" s="107"/>
      <c r="D2791" s="41"/>
      <c r="E2791" s="41"/>
      <c r="F2791" s="41"/>
    </row>
    <row r="2792" spans="2:6" hidden="1">
      <c r="B2792" s="107"/>
      <c r="C2792" s="107"/>
      <c r="D2792" s="41"/>
      <c r="E2792" s="41"/>
      <c r="F2792" s="41"/>
    </row>
    <row r="2793" spans="2:6" hidden="1">
      <c r="B2793" s="107"/>
      <c r="C2793" s="107"/>
      <c r="D2793" s="41"/>
      <c r="E2793" s="41"/>
      <c r="F2793" s="41"/>
    </row>
    <row r="2794" spans="2:6" hidden="1">
      <c r="B2794" s="107"/>
      <c r="C2794" s="107"/>
      <c r="D2794" s="41"/>
      <c r="E2794" s="41"/>
      <c r="F2794" s="41"/>
    </row>
    <row r="2795" spans="2:6" hidden="1">
      <c r="B2795" s="107"/>
      <c r="C2795" s="107"/>
      <c r="D2795" s="41"/>
      <c r="E2795" s="41"/>
      <c r="F2795" s="41"/>
    </row>
    <row r="2796" spans="2:6" hidden="1">
      <c r="B2796" s="107"/>
      <c r="C2796" s="107"/>
      <c r="D2796" s="41"/>
      <c r="E2796" s="41"/>
      <c r="F2796" s="41"/>
    </row>
    <row r="2797" spans="2:6" hidden="1">
      <c r="B2797" s="107"/>
      <c r="C2797" s="107"/>
      <c r="D2797" s="41"/>
      <c r="E2797" s="41"/>
      <c r="F2797" s="41"/>
    </row>
    <row r="2798" spans="2:6" hidden="1">
      <c r="B2798" s="107"/>
      <c r="C2798" s="107"/>
      <c r="D2798" s="41"/>
      <c r="E2798" s="41"/>
      <c r="F2798" s="41"/>
    </row>
    <row r="2799" spans="2:6" hidden="1">
      <c r="B2799" s="107"/>
      <c r="C2799" s="107"/>
      <c r="D2799" s="41"/>
      <c r="E2799" s="41"/>
      <c r="F2799" s="41"/>
    </row>
    <row r="2800" spans="2:6" hidden="1">
      <c r="B2800" s="107"/>
      <c r="C2800" s="107"/>
      <c r="D2800" s="41"/>
      <c r="E2800" s="41"/>
      <c r="F2800" s="41"/>
    </row>
    <row r="2801" spans="2:6" hidden="1">
      <c r="B2801" s="107"/>
      <c r="C2801" s="107"/>
      <c r="D2801" s="41"/>
      <c r="E2801" s="41"/>
      <c r="F2801" s="41"/>
    </row>
    <row r="2802" spans="2:6" hidden="1">
      <c r="B2802" s="107"/>
      <c r="C2802" s="107"/>
      <c r="D2802" s="41"/>
      <c r="E2802" s="41"/>
      <c r="F2802" s="41"/>
    </row>
    <row r="2803" spans="2:6" hidden="1">
      <c r="B2803" s="107"/>
      <c r="C2803" s="107"/>
      <c r="D2803" s="41"/>
      <c r="E2803" s="41"/>
      <c r="F2803" s="41"/>
    </row>
    <row r="2804" spans="2:6" hidden="1">
      <c r="B2804" s="107"/>
      <c r="C2804" s="107"/>
      <c r="D2804" s="41"/>
      <c r="E2804" s="41"/>
      <c r="F2804" s="41"/>
    </row>
    <row r="2805" spans="2:6" hidden="1">
      <c r="B2805" s="107"/>
      <c r="C2805" s="107"/>
      <c r="D2805" s="41"/>
      <c r="E2805" s="41"/>
      <c r="F2805" s="41"/>
    </row>
    <row r="2806" spans="2:6" hidden="1">
      <c r="B2806" s="107"/>
      <c r="C2806" s="107"/>
      <c r="D2806" s="41"/>
      <c r="E2806" s="41"/>
      <c r="F2806" s="41"/>
    </row>
    <row r="2807" spans="2:6" hidden="1">
      <c r="B2807" s="107"/>
      <c r="C2807" s="107"/>
      <c r="D2807" s="41"/>
      <c r="E2807" s="41"/>
      <c r="F2807" s="41"/>
    </row>
    <row r="2808" spans="2:6" hidden="1">
      <c r="B2808" s="107"/>
      <c r="C2808" s="107"/>
      <c r="D2808" s="41"/>
      <c r="E2808" s="41"/>
      <c r="F2808" s="41"/>
    </row>
    <row r="2809" spans="2:6" hidden="1">
      <c r="B2809" s="107"/>
      <c r="C2809" s="107"/>
      <c r="D2809" s="41"/>
      <c r="E2809" s="41"/>
      <c r="F2809" s="41"/>
    </row>
    <row r="2810" spans="2:6" hidden="1">
      <c r="B2810" s="107"/>
      <c r="C2810" s="107"/>
      <c r="D2810" s="41"/>
      <c r="E2810" s="41"/>
      <c r="F2810" s="41"/>
    </row>
    <row r="2811" spans="2:6" hidden="1">
      <c r="B2811" s="107"/>
      <c r="C2811" s="107"/>
      <c r="D2811" s="41"/>
      <c r="E2811" s="41"/>
      <c r="F2811" s="41"/>
    </row>
    <row r="2812" spans="2:6" hidden="1">
      <c r="B2812" s="107"/>
      <c r="C2812" s="107"/>
      <c r="D2812" s="41"/>
      <c r="E2812" s="41"/>
      <c r="F2812" s="41"/>
    </row>
    <row r="2813" spans="2:6" hidden="1">
      <c r="B2813" s="107"/>
      <c r="C2813" s="107"/>
      <c r="D2813" s="41"/>
      <c r="E2813" s="41"/>
      <c r="F2813" s="41"/>
    </row>
    <row r="2814" spans="2:6" hidden="1">
      <c r="B2814" s="107"/>
      <c r="C2814" s="107"/>
      <c r="D2814" s="41"/>
      <c r="E2814" s="41"/>
      <c r="F2814" s="41"/>
    </row>
    <row r="2815" spans="2:6" hidden="1">
      <c r="B2815" s="107"/>
      <c r="C2815" s="107"/>
      <c r="D2815" s="41"/>
      <c r="E2815" s="41"/>
      <c r="F2815" s="41"/>
    </row>
    <row r="2816" spans="2:6" hidden="1">
      <c r="B2816" s="107"/>
      <c r="C2816" s="107"/>
      <c r="D2816" s="41"/>
      <c r="E2816" s="41"/>
      <c r="F2816" s="41"/>
    </row>
    <row r="2817" spans="2:6" hidden="1">
      <c r="B2817" s="107"/>
      <c r="C2817" s="107"/>
      <c r="D2817" s="41"/>
      <c r="E2817" s="41"/>
      <c r="F2817" s="41"/>
    </row>
    <row r="2818" spans="2:6" hidden="1">
      <c r="B2818" s="107"/>
      <c r="C2818" s="107"/>
      <c r="D2818" s="41"/>
      <c r="E2818" s="41"/>
      <c r="F2818" s="41"/>
    </row>
    <row r="2819" spans="2:6" hidden="1">
      <c r="B2819" s="107"/>
      <c r="C2819" s="107"/>
      <c r="D2819" s="41"/>
      <c r="E2819" s="41"/>
      <c r="F2819" s="41"/>
    </row>
    <row r="2820" spans="2:6" hidden="1">
      <c r="B2820" s="107"/>
      <c r="C2820" s="107"/>
      <c r="D2820" s="41"/>
      <c r="E2820" s="41"/>
      <c r="F2820" s="41"/>
    </row>
    <row r="2821" spans="2:6" hidden="1">
      <c r="B2821" s="107"/>
      <c r="C2821" s="107"/>
      <c r="D2821" s="41"/>
      <c r="E2821" s="41"/>
      <c r="F2821" s="41"/>
    </row>
    <row r="2822" spans="2:6" hidden="1">
      <c r="B2822" s="107"/>
      <c r="C2822" s="107"/>
      <c r="D2822" s="41"/>
      <c r="E2822" s="41"/>
      <c r="F2822" s="41"/>
    </row>
    <row r="2823" spans="2:6" hidden="1">
      <c r="B2823" s="107"/>
      <c r="C2823" s="107"/>
      <c r="D2823" s="41"/>
      <c r="E2823" s="41"/>
      <c r="F2823" s="41"/>
    </row>
    <row r="2824" spans="2:6" hidden="1">
      <c r="B2824" s="107"/>
      <c r="C2824" s="107"/>
      <c r="D2824" s="41"/>
      <c r="E2824" s="41"/>
      <c r="F2824" s="41"/>
    </row>
    <row r="2825" spans="2:6" hidden="1">
      <c r="B2825" s="107"/>
      <c r="C2825" s="107"/>
      <c r="D2825" s="41"/>
      <c r="E2825" s="41"/>
      <c r="F2825" s="41"/>
    </row>
    <row r="2826" spans="2:6" hidden="1">
      <c r="B2826" s="107"/>
      <c r="C2826" s="107"/>
      <c r="D2826" s="41"/>
      <c r="E2826" s="41"/>
      <c r="F2826" s="41"/>
    </row>
    <row r="2827" spans="2:6" hidden="1">
      <c r="B2827" s="107"/>
      <c r="C2827" s="107"/>
      <c r="D2827" s="41"/>
      <c r="E2827" s="41"/>
      <c r="F2827" s="41"/>
    </row>
    <row r="2828" spans="2:6" hidden="1">
      <c r="B2828" s="107"/>
      <c r="C2828" s="107"/>
      <c r="D2828" s="41"/>
      <c r="E2828" s="41"/>
      <c r="F2828" s="41"/>
    </row>
    <row r="2829" spans="2:6" hidden="1">
      <c r="B2829" s="107"/>
      <c r="C2829" s="107"/>
      <c r="D2829" s="41"/>
      <c r="E2829" s="41"/>
      <c r="F2829" s="41"/>
    </row>
    <row r="2830" spans="2:6" hidden="1">
      <c r="B2830" s="107"/>
      <c r="C2830" s="107"/>
      <c r="D2830" s="41"/>
      <c r="E2830" s="41"/>
      <c r="F2830" s="41"/>
    </row>
    <row r="2831" spans="2:6" hidden="1">
      <c r="B2831" s="107"/>
      <c r="C2831" s="107"/>
      <c r="D2831" s="41"/>
      <c r="E2831" s="41"/>
      <c r="F2831" s="41"/>
    </row>
    <row r="2832" spans="2:6" hidden="1">
      <c r="B2832" s="107"/>
      <c r="C2832" s="107"/>
      <c r="D2832" s="41"/>
      <c r="E2832" s="41"/>
      <c r="F2832" s="41"/>
    </row>
    <row r="2833" spans="2:6" hidden="1">
      <c r="B2833" s="107"/>
      <c r="C2833" s="107"/>
      <c r="D2833" s="41"/>
      <c r="E2833" s="41"/>
      <c r="F2833" s="41"/>
    </row>
    <row r="2834" spans="2:6" hidden="1">
      <c r="B2834" s="107"/>
      <c r="C2834" s="107"/>
      <c r="D2834" s="41"/>
      <c r="E2834" s="41"/>
      <c r="F2834" s="41"/>
    </row>
    <row r="2835" spans="2:6" hidden="1">
      <c r="B2835" s="107"/>
      <c r="C2835" s="107"/>
      <c r="D2835" s="41"/>
      <c r="E2835" s="41"/>
      <c r="F2835" s="41"/>
    </row>
    <row r="2836" spans="2:6" hidden="1">
      <c r="B2836" s="107"/>
      <c r="C2836" s="107"/>
      <c r="D2836" s="41"/>
      <c r="E2836" s="41"/>
      <c r="F2836" s="41"/>
    </row>
    <row r="2837" spans="2:6" hidden="1">
      <c r="B2837" s="107"/>
      <c r="C2837" s="107"/>
      <c r="D2837" s="41"/>
      <c r="E2837" s="41"/>
      <c r="F2837" s="41"/>
    </row>
    <row r="2838" spans="2:6" hidden="1">
      <c r="B2838" s="107"/>
      <c r="C2838" s="107"/>
      <c r="D2838" s="41"/>
      <c r="E2838" s="41"/>
      <c r="F2838" s="41"/>
    </row>
    <row r="2839" spans="2:6" hidden="1">
      <c r="B2839" s="107"/>
      <c r="C2839" s="107"/>
      <c r="D2839" s="41"/>
      <c r="E2839" s="41"/>
      <c r="F2839" s="41"/>
    </row>
    <row r="2840" spans="2:6" hidden="1">
      <c r="B2840" s="107"/>
      <c r="C2840" s="107"/>
      <c r="D2840" s="41"/>
      <c r="E2840" s="41"/>
      <c r="F2840" s="41"/>
    </row>
    <row r="2841" spans="2:6" hidden="1">
      <c r="B2841" s="107"/>
      <c r="C2841" s="107"/>
      <c r="D2841" s="41"/>
      <c r="E2841" s="41"/>
      <c r="F2841" s="41"/>
    </row>
    <row r="2842" spans="2:6" hidden="1">
      <c r="B2842" s="107"/>
      <c r="C2842" s="107"/>
      <c r="D2842" s="41"/>
      <c r="E2842" s="41"/>
      <c r="F2842" s="41"/>
    </row>
    <row r="2843" spans="2:6" hidden="1">
      <c r="B2843" s="107"/>
      <c r="C2843" s="107"/>
      <c r="D2843" s="41"/>
      <c r="E2843" s="41"/>
      <c r="F2843" s="41"/>
    </row>
    <row r="2844" spans="2:6" hidden="1">
      <c r="B2844" s="107"/>
      <c r="C2844" s="107"/>
      <c r="D2844" s="41"/>
      <c r="E2844" s="41"/>
      <c r="F2844" s="41"/>
    </row>
    <row r="2845" spans="2:6" hidden="1">
      <c r="B2845" s="107"/>
      <c r="C2845" s="107"/>
      <c r="D2845" s="41"/>
      <c r="E2845" s="41"/>
      <c r="F2845" s="41"/>
    </row>
    <row r="2846" spans="2:6" hidden="1">
      <c r="B2846" s="107"/>
      <c r="C2846" s="107"/>
      <c r="D2846" s="41"/>
      <c r="E2846" s="41"/>
      <c r="F2846" s="41"/>
    </row>
    <row r="2847" spans="2:6" hidden="1">
      <c r="B2847" s="107"/>
      <c r="C2847" s="107"/>
      <c r="D2847" s="41"/>
      <c r="E2847" s="41"/>
      <c r="F2847" s="41"/>
    </row>
    <row r="2848" spans="2:6" hidden="1">
      <c r="B2848" s="107"/>
      <c r="C2848" s="107"/>
      <c r="D2848" s="41"/>
      <c r="E2848" s="41"/>
      <c r="F2848" s="41"/>
    </row>
    <row r="2849" spans="2:6" hidden="1">
      <c r="B2849" s="107"/>
      <c r="C2849" s="107"/>
      <c r="D2849" s="41"/>
      <c r="E2849" s="41"/>
      <c r="F2849" s="41"/>
    </row>
    <row r="2850" spans="2:6" hidden="1">
      <c r="B2850" s="107"/>
      <c r="C2850" s="107"/>
      <c r="D2850" s="41"/>
      <c r="E2850" s="41"/>
      <c r="F2850" s="41"/>
    </row>
    <row r="2851" spans="2:6" hidden="1">
      <c r="B2851" s="107"/>
      <c r="C2851" s="107"/>
      <c r="D2851" s="41"/>
      <c r="E2851" s="41"/>
      <c r="F2851" s="41"/>
    </row>
    <row r="2852" spans="2:6" hidden="1">
      <c r="B2852" s="107"/>
      <c r="C2852" s="107"/>
      <c r="D2852" s="41"/>
      <c r="E2852" s="41"/>
      <c r="F2852" s="41"/>
    </row>
    <row r="2853" spans="2:6" hidden="1">
      <c r="B2853" s="107"/>
      <c r="C2853" s="107"/>
      <c r="D2853" s="41"/>
      <c r="E2853" s="41"/>
      <c r="F2853" s="41"/>
    </row>
    <row r="2854" spans="2:6" hidden="1">
      <c r="B2854" s="107"/>
      <c r="C2854" s="107"/>
      <c r="D2854" s="41"/>
      <c r="E2854" s="41"/>
      <c r="F2854" s="41"/>
    </row>
    <row r="2855" spans="2:6" hidden="1">
      <c r="B2855" s="107"/>
      <c r="C2855" s="107"/>
      <c r="D2855" s="41"/>
      <c r="E2855" s="41"/>
      <c r="F2855" s="41"/>
    </row>
    <row r="2856" spans="2:6" hidden="1">
      <c r="B2856" s="107"/>
      <c r="C2856" s="107"/>
      <c r="D2856" s="41"/>
      <c r="E2856" s="41"/>
      <c r="F2856" s="41"/>
    </row>
    <row r="2857" spans="2:6" hidden="1">
      <c r="B2857" s="107"/>
      <c r="C2857" s="107"/>
      <c r="D2857" s="41"/>
      <c r="E2857" s="41"/>
      <c r="F2857" s="41"/>
    </row>
    <row r="2858" spans="2:6" hidden="1">
      <c r="B2858" s="107"/>
      <c r="C2858" s="107"/>
      <c r="D2858" s="41"/>
      <c r="E2858" s="41"/>
      <c r="F2858" s="41"/>
    </row>
    <row r="2859" spans="2:6" hidden="1">
      <c r="B2859" s="107"/>
      <c r="C2859" s="107"/>
      <c r="D2859" s="41"/>
      <c r="E2859" s="41"/>
      <c r="F2859" s="41"/>
    </row>
    <row r="2860" spans="2:6" hidden="1">
      <c r="B2860" s="107"/>
      <c r="C2860" s="107"/>
      <c r="D2860" s="41"/>
      <c r="E2860" s="41"/>
      <c r="F2860" s="41"/>
    </row>
    <row r="2861" spans="2:6" hidden="1">
      <c r="B2861" s="107"/>
      <c r="C2861" s="107"/>
      <c r="D2861" s="41"/>
      <c r="E2861" s="41"/>
      <c r="F2861" s="41"/>
    </row>
    <row r="2862" spans="2:6" hidden="1">
      <c r="B2862" s="107"/>
      <c r="C2862" s="107"/>
      <c r="D2862" s="41"/>
      <c r="E2862" s="41"/>
      <c r="F2862" s="41"/>
    </row>
    <row r="2863" spans="2:6" hidden="1">
      <c r="B2863" s="107"/>
      <c r="C2863" s="107"/>
      <c r="D2863" s="41"/>
      <c r="E2863" s="41"/>
      <c r="F2863" s="41"/>
    </row>
    <row r="2864" spans="2:6" hidden="1">
      <c r="B2864" s="107"/>
      <c r="C2864" s="107"/>
      <c r="D2864" s="41"/>
      <c r="E2864" s="41"/>
      <c r="F2864" s="41"/>
    </row>
    <row r="2865" spans="2:6" hidden="1">
      <c r="B2865" s="107"/>
      <c r="C2865" s="107"/>
      <c r="D2865" s="41"/>
      <c r="E2865" s="41"/>
      <c r="F2865" s="41"/>
    </row>
    <row r="2866" spans="2:6" hidden="1">
      <c r="B2866" s="107"/>
      <c r="C2866" s="107"/>
      <c r="D2866" s="41"/>
      <c r="E2866" s="41"/>
      <c r="F2866" s="41"/>
    </row>
    <row r="2867" spans="2:6" hidden="1">
      <c r="B2867" s="107"/>
      <c r="C2867" s="107"/>
      <c r="D2867" s="41"/>
      <c r="E2867" s="41"/>
      <c r="F2867" s="41"/>
    </row>
    <row r="2868" spans="2:6" hidden="1">
      <c r="B2868" s="107"/>
      <c r="C2868" s="107"/>
      <c r="D2868" s="41"/>
      <c r="E2868" s="41"/>
      <c r="F2868" s="41"/>
    </row>
    <row r="2869" spans="2:6" hidden="1">
      <c r="B2869" s="107"/>
      <c r="C2869" s="107"/>
      <c r="D2869" s="41"/>
      <c r="E2869" s="41"/>
      <c r="F2869" s="41"/>
    </row>
    <row r="2870" spans="2:6" hidden="1">
      <c r="B2870" s="107"/>
      <c r="C2870" s="107"/>
      <c r="D2870" s="41"/>
      <c r="E2870" s="41"/>
      <c r="F2870" s="41"/>
    </row>
    <row r="2871" spans="2:6" hidden="1">
      <c r="B2871" s="107"/>
      <c r="C2871" s="107"/>
      <c r="D2871" s="41"/>
      <c r="E2871" s="41"/>
      <c r="F2871" s="41"/>
    </row>
    <row r="2872" spans="2:6" hidden="1">
      <c r="B2872" s="107"/>
      <c r="C2872" s="107"/>
      <c r="D2872" s="41"/>
      <c r="E2872" s="41"/>
      <c r="F2872" s="41"/>
    </row>
    <row r="2873" spans="2:6" hidden="1">
      <c r="B2873" s="107"/>
      <c r="C2873" s="107"/>
      <c r="D2873" s="41"/>
      <c r="E2873" s="41"/>
      <c r="F2873" s="41"/>
    </row>
    <row r="2874" spans="2:6" hidden="1">
      <c r="B2874" s="107"/>
      <c r="C2874" s="107"/>
      <c r="D2874" s="41"/>
      <c r="E2874" s="41"/>
      <c r="F2874" s="41"/>
    </row>
    <row r="2875" spans="2:6" hidden="1">
      <c r="B2875" s="107"/>
      <c r="C2875" s="107"/>
      <c r="D2875" s="41"/>
      <c r="E2875" s="41"/>
      <c r="F2875" s="41"/>
    </row>
    <row r="2876" spans="2:6" hidden="1">
      <c r="B2876" s="107"/>
      <c r="C2876" s="107"/>
      <c r="D2876" s="41"/>
      <c r="E2876" s="41"/>
      <c r="F2876" s="41"/>
    </row>
    <row r="2877" spans="2:6" hidden="1">
      <c r="B2877" s="107"/>
      <c r="C2877" s="107"/>
      <c r="D2877" s="41"/>
      <c r="E2877" s="41"/>
      <c r="F2877" s="41"/>
    </row>
    <row r="2878" spans="2:6" hidden="1">
      <c r="B2878" s="107"/>
      <c r="C2878" s="107"/>
      <c r="D2878" s="41"/>
      <c r="E2878" s="41"/>
      <c r="F2878" s="41"/>
    </row>
    <row r="2879" spans="2:6" hidden="1">
      <c r="B2879" s="107"/>
      <c r="C2879" s="107"/>
      <c r="D2879" s="41"/>
      <c r="E2879" s="41"/>
      <c r="F2879" s="41"/>
    </row>
    <row r="2880" spans="2:6" hidden="1">
      <c r="B2880" s="107"/>
      <c r="C2880" s="107"/>
      <c r="D2880" s="41"/>
      <c r="E2880" s="41"/>
      <c r="F2880" s="41"/>
    </row>
    <row r="2881" spans="2:6" hidden="1">
      <c r="B2881" s="107"/>
      <c r="C2881" s="107"/>
      <c r="D2881" s="41"/>
      <c r="E2881" s="41"/>
      <c r="F2881" s="41"/>
    </row>
    <row r="2882" spans="2:6" hidden="1">
      <c r="B2882" s="107"/>
      <c r="C2882" s="107"/>
      <c r="D2882" s="41"/>
      <c r="E2882" s="41"/>
      <c r="F2882" s="41"/>
    </row>
    <row r="2883" spans="2:6" hidden="1">
      <c r="B2883" s="107"/>
      <c r="C2883" s="107"/>
      <c r="D2883" s="41"/>
      <c r="E2883" s="41"/>
      <c r="F2883" s="41"/>
    </row>
    <row r="2884" spans="2:6" hidden="1">
      <c r="B2884" s="107"/>
      <c r="C2884" s="107"/>
      <c r="D2884" s="41"/>
      <c r="E2884" s="41"/>
      <c r="F2884" s="41"/>
    </row>
    <row r="2885" spans="2:6" hidden="1">
      <c r="B2885" s="107"/>
      <c r="C2885" s="107"/>
      <c r="D2885" s="41"/>
      <c r="E2885" s="41"/>
      <c r="F2885" s="41"/>
    </row>
    <row r="2886" spans="2:6" hidden="1">
      <c r="B2886" s="107"/>
      <c r="C2886" s="107"/>
      <c r="D2886" s="41"/>
      <c r="E2886" s="41"/>
      <c r="F2886" s="41"/>
    </row>
    <row r="2887" spans="2:6" hidden="1">
      <c r="B2887" s="107"/>
      <c r="C2887" s="107"/>
      <c r="D2887" s="41"/>
      <c r="E2887" s="41"/>
      <c r="F2887" s="41"/>
    </row>
    <row r="2888" spans="2:6" hidden="1">
      <c r="B2888" s="107"/>
      <c r="C2888" s="107"/>
      <c r="D2888" s="41"/>
      <c r="E2888" s="41"/>
      <c r="F2888" s="41"/>
    </row>
    <row r="2889" spans="2:6" hidden="1">
      <c r="B2889" s="107"/>
      <c r="C2889" s="107"/>
      <c r="D2889" s="41"/>
      <c r="E2889" s="41"/>
      <c r="F2889" s="41"/>
    </row>
    <row r="2890" spans="2:6" hidden="1">
      <c r="B2890" s="107"/>
      <c r="C2890" s="107"/>
      <c r="D2890" s="41"/>
      <c r="E2890" s="41"/>
      <c r="F2890" s="41"/>
    </row>
    <row r="2891" spans="2:6" hidden="1">
      <c r="B2891" s="107"/>
      <c r="C2891" s="107"/>
      <c r="D2891" s="41"/>
      <c r="E2891" s="41"/>
      <c r="F2891" s="41"/>
    </row>
    <row r="2892" spans="2:6" hidden="1">
      <c r="B2892" s="107"/>
      <c r="C2892" s="107"/>
      <c r="D2892" s="41"/>
      <c r="E2892" s="41"/>
      <c r="F2892" s="41"/>
    </row>
    <row r="2893" spans="2:6" hidden="1">
      <c r="B2893" s="107"/>
      <c r="C2893" s="107"/>
      <c r="D2893" s="41"/>
      <c r="E2893" s="41"/>
      <c r="F2893" s="41"/>
    </row>
    <row r="2894" spans="2:6" hidden="1">
      <c r="B2894" s="107"/>
      <c r="C2894" s="107"/>
      <c r="D2894" s="41"/>
      <c r="E2894" s="41"/>
      <c r="F2894" s="41"/>
    </row>
    <row r="2895" spans="2:6" hidden="1">
      <c r="B2895" s="107"/>
      <c r="C2895" s="107"/>
      <c r="D2895" s="41"/>
      <c r="E2895" s="41"/>
      <c r="F2895" s="41"/>
    </row>
    <row r="2896" spans="2:6" hidden="1">
      <c r="B2896" s="107"/>
      <c r="C2896" s="107"/>
      <c r="D2896" s="41"/>
      <c r="E2896" s="41"/>
      <c r="F2896" s="41"/>
    </row>
    <row r="2897" spans="2:6" hidden="1">
      <c r="B2897" s="107"/>
      <c r="C2897" s="107"/>
      <c r="D2897" s="41"/>
      <c r="E2897" s="41"/>
      <c r="F2897" s="41"/>
    </row>
    <row r="2898" spans="2:6" hidden="1">
      <c r="B2898" s="107"/>
      <c r="C2898" s="107"/>
      <c r="D2898" s="41"/>
      <c r="E2898" s="41"/>
      <c r="F2898" s="41"/>
    </row>
    <row r="2899" spans="2:6" hidden="1">
      <c r="B2899" s="107"/>
      <c r="C2899" s="107"/>
      <c r="D2899" s="41"/>
      <c r="E2899" s="41"/>
      <c r="F2899" s="41"/>
    </row>
    <row r="2900" spans="2:6" hidden="1">
      <c r="B2900" s="107"/>
      <c r="C2900" s="107"/>
      <c r="D2900" s="41"/>
      <c r="E2900" s="41"/>
      <c r="F2900" s="41"/>
    </row>
    <row r="2901" spans="2:6" hidden="1">
      <c r="B2901" s="107"/>
      <c r="C2901" s="107"/>
      <c r="D2901" s="41"/>
      <c r="E2901" s="41"/>
      <c r="F2901" s="41"/>
    </row>
    <row r="2902" spans="2:6" hidden="1">
      <c r="B2902" s="107"/>
      <c r="C2902" s="107"/>
      <c r="D2902" s="41"/>
      <c r="E2902" s="41"/>
      <c r="F2902" s="41"/>
    </row>
    <row r="2903" spans="2:6" hidden="1">
      <c r="B2903" s="107"/>
      <c r="C2903" s="107"/>
      <c r="D2903" s="41"/>
      <c r="E2903" s="41"/>
      <c r="F2903" s="41"/>
    </row>
    <row r="2904" spans="2:6" hidden="1">
      <c r="B2904" s="107"/>
      <c r="C2904" s="107"/>
      <c r="D2904" s="41"/>
      <c r="E2904" s="41"/>
      <c r="F2904" s="41"/>
    </row>
    <row r="2905" spans="2:6" hidden="1">
      <c r="B2905" s="107"/>
      <c r="C2905" s="107"/>
      <c r="D2905" s="41"/>
      <c r="E2905" s="41"/>
      <c r="F2905" s="41"/>
    </row>
    <row r="2906" spans="2:6" hidden="1">
      <c r="B2906" s="107"/>
      <c r="C2906" s="107"/>
      <c r="D2906" s="41"/>
      <c r="E2906" s="41"/>
      <c r="F2906" s="41"/>
    </row>
    <row r="2907" spans="2:6" hidden="1">
      <c r="B2907" s="107"/>
      <c r="C2907" s="107"/>
      <c r="D2907" s="41"/>
      <c r="E2907" s="41"/>
      <c r="F2907" s="41"/>
    </row>
    <row r="2908" spans="2:6" hidden="1">
      <c r="B2908" s="107"/>
      <c r="C2908" s="107"/>
      <c r="D2908" s="41"/>
      <c r="E2908" s="41"/>
      <c r="F2908" s="41"/>
    </row>
    <row r="2909" spans="2:6" hidden="1">
      <c r="B2909" s="107"/>
      <c r="C2909" s="107"/>
      <c r="D2909" s="41"/>
      <c r="E2909" s="41"/>
      <c r="F2909" s="41"/>
    </row>
    <row r="2910" spans="2:6" hidden="1">
      <c r="B2910" s="107"/>
      <c r="C2910" s="107"/>
      <c r="D2910" s="41"/>
      <c r="E2910" s="41"/>
      <c r="F2910" s="41"/>
    </row>
    <row r="2911" spans="2:6" hidden="1">
      <c r="B2911" s="107"/>
      <c r="C2911" s="107"/>
      <c r="D2911" s="41"/>
      <c r="E2911" s="41"/>
      <c r="F2911" s="41"/>
    </row>
    <row r="2912" spans="2:6" hidden="1">
      <c r="B2912" s="107"/>
      <c r="C2912" s="107"/>
      <c r="D2912" s="41"/>
      <c r="E2912" s="41"/>
      <c r="F2912" s="41"/>
    </row>
    <row r="2913" spans="2:6" hidden="1">
      <c r="B2913" s="107"/>
      <c r="C2913" s="107"/>
      <c r="D2913" s="41"/>
      <c r="E2913" s="41"/>
      <c r="F2913" s="41"/>
    </row>
    <row r="2914" spans="2:6" hidden="1">
      <c r="B2914" s="107"/>
      <c r="C2914" s="107"/>
      <c r="D2914" s="41"/>
      <c r="E2914" s="41"/>
      <c r="F2914" s="41"/>
    </row>
    <row r="2915" spans="2:6" hidden="1">
      <c r="B2915" s="107"/>
      <c r="C2915" s="107"/>
      <c r="D2915" s="41"/>
      <c r="E2915" s="41"/>
      <c r="F2915" s="41"/>
    </row>
    <row r="2916" spans="2:6" hidden="1">
      <c r="B2916" s="107"/>
      <c r="C2916" s="107"/>
      <c r="D2916" s="41"/>
      <c r="E2916" s="41"/>
      <c r="F2916" s="41"/>
    </row>
    <row r="2917" spans="2:6" hidden="1">
      <c r="B2917" s="107"/>
      <c r="C2917" s="107"/>
      <c r="D2917" s="41"/>
      <c r="E2917" s="41"/>
      <c r="F2917" s="41"/>
    </row>
    <row r="2918" spans="2:6" hidden="1">
      <c r="B2918" s="107"/>
      <c r="C2918" s="107"/>
      <c r="D2918" s="41"/>
      <c r="E2918" s="41"/>
      <c r="F2918" s="41"/>
    </row>
    <row r="2919" spans="2:6" hidden="1">
      <c r="B2919" s="107"/>
      <c r="C2919" s="107"/>
      <c r="D2919" s="41"/>
      <c r="E2919" s="41"/>
      <c r="F2919" s="41"/>
    </row>
    <row r="2920" spans="2:6" hidden="1">
      <c r="B2920" s="107"/>
      <c r="C2920" s="107"/>
      <c r="D2920" s="41"/>
      <c r="E2920" s="41"/>
      <c r="F2920" s="41"/>
    </row>
    <row r="2921" spans="2:6" hidden="1">
      <c r="B2921" s="107"/>
      <c r="C2921" s="107"/>
      <c r="D2921" s="41"/>
      <c r="E2921" s="41"/>
      <c r="F2921" s="41"/>
    </row>
    <row r="2922" spans="2:6" hidden="1">
      <c r="B2922" s="107"/>
      <c r="C2922" s="107"/>
      <c r="D2922" s="41"/>
      <c r="E2922" s="41"/>
      <c r="F2922" s="41"/>
    </row>
    <row r="2923" spans="2:6" hidden="1">
      <c r="B2923" s="107"/>
      <c r="C2923" s="107"/>
      <c r="D2923" s="41"/>
      <c r="E2923" s="41"/>
      <c r="F2923" s="41"/>
    </row>
    <row r="2924" spans="2:6" hidden="1">
      <c r="B2924" s="107"/>
      <c r="C2924" s="107"/>
      <c r="D2924" s="41"/>
      <c r="E2924" s="41"/>
      <c r="F2924" s="41"/>
    </row>
    <row r="2925" spans="2:6" hidden="1">
      <c r="B2925" s="107"/>
      <c r="C2925" s="107"/>
      <c r="D2925" s="41"/>
      <c r="E2925" s="41"/>
      <c r="F2925" s="41"/>
    </row>
    <row r="2926" spans="2:6" hidden="1">
      <c r="B2926" s="107"/>
      <c r="C2926" s="107"/>
      <c r="D2926" s="41"/>
      <c r="E2926" s="41"/>
      <c r="F2926" s="41"/>
    </row>
    <row r="2927" spans="2:6" hidden="1">
      <c r="B2927" s="107"/>
      <c r="C2927" s="107"/>
      <c r="D2927" s="41"/>
      <c r="E2927" s="41"/>
      <c r="F2927" s="41"/>
    </row>
    <row r="2928" spans="2:6" hidden="1">
      <c r="B2928" s="107"/>
      <c r="C2928" s="107"/>
      <c r="D2928" s="41"/>
      <c r="E2928" s="41"/>
      <c r="F2928" s="41"/>
    </row>
    <row r="2929" spans="2:6" hidden="1">
      <c r="B2929" s="107"/>
      <c r="C2929" s="107"/>
      <c r="D2929" s="41"/>
      <c r="E2929" s="41"/>
      <c r="F2929" s="41"/>
    </row>
    <row r="2930" spans="2:6" hidden="1">
      <c r="B2930" s="107"/>
      <c r="C2930" s="107"/>
      <c r="D2930" s="41"/>
      <c r="E2930" s="41"/>
      <c r="F2930" s="41"/>
    </row>
    <row r="2931" spans="2:6" hidden="1">
      <c r="B2931" s="107"/>
      <c r="C2931" s="107"/>
      <c r="D2931" s="41"/>
      <c r="E2931" s="41"/>
      <c r="F2931" s="41"/>
    </row>
    <row r="2932" spans="2:6" hidden="1">
      <c r="B2932" s="107"/>
      <c r="C2932" s="107"/>
      <c r="D2932" s="41"/>
      <c r="E2932" s="41"/>
      <c r="F2932" s="41"/>
    </row>
    <row r="2933" spans="2:6" hidden="1">
      <c r="B2933" s="107"/>
      <c r="C2933" s="107"/>
      <c r="D2933" s="41"/>
      <c r="E2933" s="41"/>
      <c r="F2933" s="41"/>
    </row>
    <row r="2934" spans="2:6" hidden="1">
      <c r="B2934" s="107"/>
      <c r="C2934" s="107"/>
      <c r="D2934" s="41"/>
      <c r="E2934" s="41"/>
      <c r="F2934" s="41"/>
    </row>
    <row r="2935" spans="2:6" hidden="1">
      <c r="B2935" s="107"/>
      <c r="C2935" s="107"/>
      <c r="D2935" s="41"/>
      <c r="E2935" s="41"/>
      <c r="F2935" s="41"/>
    </row>
    <row r="2936" spans="2:6" hidden="1">
      <c r="B2936" s="107"/>
      <c r="C2936" s="107"/>
      <c r="D2936" s="41"/>
      <c r="E2936" s="41"/>
      <c r="F2936" s="41"/>
    </row>
    <row r="2937" spans="2:6" hidden="1">
      <c r="B2937" s="107"/>
      <c r="C2937" s="107"/>
      <c r="D2937" s="41"/>
      <c r="E2937" s="41"/>
      <c r="F2937" s="41"/>
    </row>
    <row r="2938" spans="2:6" hidden="1">
      <c r="B2938" s="107"/>
      <c r="C2938" s="107"/>
      <c r="D2938" s="41"/>
      <c r="E2938" s="41"/>
      <c r="F2938" s="41"/>
    </row>
    <row r="2939" spans="2:6" hidden="1">
      <c r="B2939" s="107"/>
      <c r="C2939" s="107"/>
      <c r="D2939" s="41"/>
      <c r="E2939" s="41"/>
      <c r="F2939" s="41"/>
    </row>
    <row r="2940" spans="2:6" hidden="1">
      <c r="B2940" s="107"/>
      <c r="C2940" s="107"/>
      <c r="D2940" s="41"/>
      <c r="E2940" s="41"/>
      <c r="F2940" s="41"/>
    </row>
    <row r="2941" spans="2:6" hidden="1">
      <c r="B2941" s="107"/>
      <c r="C2941" s="107"/>
      <c r="D2941" s="41"/>
      <c r="E2941" s="41"/>
      <c r="F2941" s="41"/>
    </row>
    <row r="2942" spans="2:6" hidden="1">
      <c r="B2942" s="107"/>
      <c r="C2942" s="107"/>
      <c r="D2942" s="41"/>
      <c r="E2942" s="41"/>
      <c r="F2942" s="41"/>
    </row>
    <row r="2943" spans="2:6" hidden="1">
      <c r="B2943" s="107"/>
      <c r="C2943" s="107"/>
      <c r="D2943" s="41"/>
      <c r="E2943" s="41"/>
      <c r="F2943" s="41"/>
    </row>
    <row r="2944" spans="2:6" hidden="1">
      <c r="B2944" s="107"/>
      <c r="C2944" s="107"/>
      <c r="D2944" s="41"/>
      <c r="E2944" s="41"/>
      <c r="F2944" s="41"/>
    </row>
    <row r="2945" spans="2:6" hidden="1">
      <c r="B2945" s="107"/>
      <c r="C2945" s="107"/>
      <c r="D2945" s="41"/>
      <c r="E2945" s="41"/>
      <c r="F2945" s="41"/>
    </row>
    <row r="2946" spans="2:6" hidden="1">
      <c r="B2946" s="107"/>
      <c r="C2946" s="107"/>
      <c r="D2946" s="41"/>
      <c r="E2946" s="41"/>
      <c r="F2946" s="41"/>
    </row>
    <row r="2947" spans="2:6" hidden="1">
      <c r="B2947" s="107"/>
      <c r="C2947" s="107"/>
      <c r="D2947" s="41"/>
      <c r="E2947" s="41"/>
      <c r="F2947" s="41"/>
    </row>
    <row r="2948" spans="2:6" hidden="1">
      <c r="B2948" s="107"/>
      <c r="C2948" s="107"/>
      <c r="D2948" s="41"/>
      <c r="E2948" s="41"/>
      <c r="F2948" s="41"/>
    </row>
    <row r="2949" spans="2:6" hidden="1">
      <c r="B2949" s="107"/>
      <c r="C2949" s="107"/>
      <c r="D2949" s="41"/>
      <c r="E2949" s="41"/>
      <c r="F2949" s="41"/>
    </row>
    <row r="2950" spans="2:6" hidden="1">
      <c r="B2950" s="107"/>
      <c r="C2950" s="107"/>
      <c r="D2950" s="41"/>
      <c r="E2950" s="41"/>
      <c r="F2950" s="41"/>
    </row>
    <row r="2951" spans="2:6" hidden="1">
      <c r="B2951" s="107"/>
      <c r="C2951" s="107"/>
      <c r="D2951" s="41"/>
      <c r="E2951" s="41"/>
      <c r="F2951" s="41"/>
    </row>
    <row r="2952" spans="2:6" hidden="1">
      <c r="B2952" s="107"/>
      <c r="C2952" s="107"/>
      <c r="D2952" s="41"/>
      <c r="E2952" s="41"/>
      <c r="F2952" s="41"/>
    </row>
    <row r="2953" spans="2:6" hidden="1">
      <c r="B2953" s="107"/>
      <c r="C2953" s="107"/>
      <c r="D2953" s="41"/>
      <c r="E2953" s="41"/>
      <c r="F2953" s="41"/>
    </row>
    <row r="2954" spans="2:6" hidden="1">
      <c r="B2954" s="107"/>
      <c r="C2954" s="107"/>
      <c r="D2954" s="41"/>
      <c r="E2954" s="41"/>
      <c r="F2954" s="41"/>
    </row>
    <row r="2955" spans="2:6" hidden="1">
      <c r="B2955" s="107"/>
      <c r="C2955" s="107"/>
      <c r="D2955" s="41"/>
      <c r="E2955" s="41"/>
      <c r="F2955" s="41"/>
    </row>
    <row r="2956" spans="2:6" hidden="1">
      <c r="B2956" s="107"/>
      <c r="C2956" s="107"/>
      <c r="D2956" s="41"/>
      <c r="E2956" s="41"/>
      <c r="F2956" s="41"/>
    </row>
    <row r="2957" spans="2:6" hidden="1">
      <c r="B2957" s="107"/>
      <c r="C2957" s="107"/>
      <c r="D2957" s="41"/>
      <c r="E2957" s="41"/>
      <c r="F2957" s="41"/>
    </row>
    <row r="2958" spans="2:6" hidden="1">
      <c r="B2958" s="107"/>
      <c r="C2958" s="107"/>
      <c r="D2958" s="41"/>
      <c r="E2958" s="41"/>
      <c r="F2958" s="41"/>
    </row>
    <row r="2959" spans="2:6" hidden="1">
      <c r="B2959" s="107"/>
      <c r="C2959" s="107"/>
      <c r="D2959" s="41"/>
      <c r="E2959" s="41"/>
      <c r="F2959" s="41"/>
    </row>
    <row r="2960" spans="2:6" hidden="1">
      <c r="B2960" s="107"/>
      <c r="C2960" s="107"/>
      <c r="D2960" s="41"/>
      <c r="E2960" s="41"/>
      <c r="F2960" s="41"/>
    </row>
    <row r="2961" spans="2:6" hidden="1">
      <c r="B2961" s="107"/>
      <c r="C2961" s="107"/>
      <c r="D2961" s="41"/>
      <c r="E2961" s="41"/>
      <c r="F2961" s="41"/>
    </row>
    <row r="2962" spans="2:6" hidden="1">
      <c r="B2962" s="107"/>
      <c r="C2962" s="107"/>
      <c r="D2962" s="41"/>
      <c r="E2962" s="41"/>
      <c r="F2962" s="41"/>
    </row>
    <row r="2963" spans="2:6" hidden="1">
      <c r="B2963" s="107"/>
      <c r="C2963" s="107"/>
      <c r="D2963" s="41"/>
      <c r="E2963" s="41"/>
      <c r="F2963" s="41"/>
    </row>
    <row r="2964" spans="2:6" hidden="1">
      <c r="B2964" s="107"/>
      <c r="C2964" s="107"/>
      <c r="D2964" s="41"/>
      <c r="E2964" s="41"/>
      <c r="F2964" s="41"/>
    </row>
    <row r="2965" spans="2:6" hidden="1">
      <c r="B2965" s="107"/>
      <c r="C2965" s="107"/>
      <c r="D2965" s="41"/>
      <c r="E2965" s="41"/>
      <c r="F2965" s="41"/>
    </row>
    <row r="2966" spans="2:6" hidden="1">
      <c r="B2966" s="107"/>
      <c r="C2966" s="107"/>
      <c r="D2966" s="41"/>
      <c r="E2966" s="41"/>
      <c r="F2966" s="41"/>
    </row>
    <row r="2967" spans="2:6" hidden="1">
      <c r="B2967" s="107"/>
      <c r="C2967" s="107"/>
      <c r="D2967" s="41"/>
      <c r="E2967" s="41"/>
      <c r="F2967" s="41"/>
    </row>
    <row r="2968" spans="2:6" hidden="1">
      <c r="B2968" s="107"/>
      <c r="C2968" s="107"/>
      <c r="D2968" s="41"/>
      <c r="E2968" s="41"/>
      <c r="F2968" s="41"/>
    </row>
    <row r="2969" spans="2:6" hidden="1">
      <c r="B2969" s="107"/>
      <c r="C2969" s="107"/>
      <c r="D2969" s="41"/>
      <c r="E2969" s="41"/>
      <c r="F2969" s="41"/>
    </row>
    <row r="2970" spans="2:6" hidden="1">
      <c r="B2970" s="107"/>
      <c r="C2970" s="107"/>
      <c r="D2970" s="41"/>
      <c r="E2970" s="41"/>
      <c r="F2970" s="41"/>
    </row>
    <row r="2971" spans="2:6" hidden="1">
      <c r="B2971" s="107"/>
      <c r="C2971" s="107"/>
      <c r="D2971" s="41"/>
      <c r="E2971" s="41"/>
      <c r="F2971" s="41"/>
    </row>
    <row r="2972" spans="2:6" hidden="1">
      <c r="B2972" s="107"/>
      <c r="C2972" s="107"/>
      <c r="D2972" s="41"/>
      <c r="E2972" s="41"/>
      <c r="F2972" s="41"/>
    </row>
    <row r="2973" spans="2:6" hidden="1">
      <c r="B2973" s="107"/>
      <c r="C2973" s="107"/>
      <c r="D2973" s="41"/>
      <c r="E2973" s="41"/>
      <c r="F2973" s="41"/>
    </row>
    <row r="2974" spans="2:6" hidden="1">
      <c r="B2974" s="107"/>
      <c r="C2974" s="107"/>
      <c r="D2974" s="41"/>
      <c r="E2974" s="41"/>
      <c r="F2974" s="41"/>
    </row>
    <row r="2975" spans="2:6" hidden="1">
      <c r="B2975" s="107"/>
      <c r="C2975" s="107"/>
      <c r="D2975" s="41"/>
      <c r="E2975" s="41"/>
      <c r="F2975" s="41"/>
    </row>
    <row r="2976" spans="2:6" hidden="1">
      <c r="B2976" s="107"/>
      <c r="C2976" s="107"/>
      <c r="D2976" s="41"/>
      <c r="E2976" s="41"/>
      <c r="F2976" s="41"/>
    </row>
    <row r="2977" spans="2:6" hidden="1">
      <c r="B2977" s="107"/>
      <c r="C2977" s="107"/>
      <c r="D2977" s="41"/>
      <c r="E2977" s="41"/>
      <c r="F2977" s="41"/>
    </row>
    <row r="2978" spans="2:6" hidden="1">
      <c r="B2978" s="107"/>
      <c r="C2978" s="107"/>
      <c r="D2978" s="41"/>
      <c r="E2978" s="41"/>
      <c r="F2978" s="41"/>
    </row>
    <row r="2979" spans="2:6" hidden="1">
      <c r="B2979" s="107"/>
      <c r="C2979" s="107"/>
      <c r="D2979" s="41"/>
      <c r="E2979" s="41"/>
      <c r="F2979" s="41"/>
    </row>
    <row r="2980" spans="2:6" hidden="1">
      <c r="B2980" s="107"/>
      <c r="C2980" s="107"/>
      <c r="D2980" s="41"/>
      <c r="E2980" s="41"/>
      <c r="F2980" s="41"/>
    </row>
    <row r="2981" spans="2:6" hidden="1">
      <c r="B2981" s="107"/>
      <c r="C2981" s="107"/>
      <c r="D2981" s="41"/>
      <c r="E2981" s="41"/>
      <c r="F2981" s="41"/>
    </row>
    <row r="2982" spans="2:6" hidden="1">
      <c r="B2982" s="107"/>
      <c r="C2982" s="107"/>
      <c r="D2982" s="41"/>
      <c r="E2982" s="41"/>
      <c r="F2982" s="41"/>
    </row>
    <row r="2983" spans="2:6" hidden="1">
      <c r="B2983" s="107"/>
      <c r="C2983" s="107"/>
      <c r="D2983" s="41"/>
      <c r="E2983" s="41"/>
      <c r="F2983" s="41"/>
    </row>
    <row r="2984" spans="2:6" hidden="1">
      <c r="B2984" s="107"/>
      <c r="C2984" s="107"/>
      <c r="D2984" s="41"/>
      <c r="E2984" s="41"/>
      <c r="F2984" s="41"/>
    </row>
    <row r="2985" spans="2:6" hidden="1">
      <c r="B2985" s="107"/>
      <c r="C2985" s="107"/>
      <c r="D2985" s="41"/>
      <c r="E2985" s="41"/>
      <c r="F2985" s="41"/>
    </row>
    <row r="2986" spans="2:6" hidden="1">
      <c r="B2986" s="107"/>
      <c r="C2986" s="107"/>
      <c r="D2986" s="41"/>
      <c r="E2986" s="41"/>
      <c r="F2986" s="41"/>
    </row>
    <row r="2987" spans="2:6" hidden="1">
      <c r="B2987" s="107"/>
      <c r="C2987" s="107"/>
      <c r="D2987" s="41"/>
      <c r="E2987" s="41"/>
      <c r="F2987" s="41"/>
    </row>
    <row r="2988" spans="2:6" hidden="1">
      <c r="B2988" s="107"/>
      <c r="C2988" s="107"/>
      <c r="D2988" s="41"/>
      <c r="E2988" s="41"/>
      <c r="F2988" s="41"/>
    </row>
    <row r="2989" spans="2:6" hidden="1">
      <c r="B2989" s="107"/>
      <c r="C2989" s="107"/>
      <c r="D2989" s="41"/>
      <c r="E2989" s="41"/>
      <c r="F2989" s="41"/>
    </row>
    <row r="2990" spans="2:6" hidden="1">
      <c r="B2990" s="107"/>
      <c r="C2990" s="107"/>
      <c r="D2990" s="41"/>
      <c r="E2990" s="41"/>
      <c r="F2990" s="41"/>
    </row>
    <row r="2991" spans="2:6" hidden="1">
      <c r="B2991" s="107"/>
      <c r="C2991" s="107"/>
      <c r="D2991" s="41"/>
      <c r="E2991" s="41"/>
      <c r="F2991" s="41"/>
    </row>
    <row r="2992" spans="2:6" hidden="1">
      <c r="B2992" s="107"/>
      <c r="C2992" s="107"/>
      <c r="D2992" s="41"/>
      <c r="E2992" s="41"/>
      <c r="F2992" s="41"/>
    </row>
    <row r="2993" spans="2:6" hidden="1">
      <c r="B2993" s="107"/>
      <c r="C2993" s="107"/>
      <c r="D2993" s="41"/>
      <c r="E2993" s="41"/>
      <c r="F2993" s="41"/>
    </row>
    <row r="2994" spans="2:6" hidden="1">
      <c r="B2994" s="107"/>
      <c r="C2994" s="107"/>
      <c r="D2994" s="41"/>
      <c r="E2994" s="41"/>
      <c r="F2994" s="41"/>
    </row>
    <row r="2995" spans="2:6" hidden="1">
      <c r="B2995" s="107"/>
      <c r="C2995" s="107"/>
      <c r="D2995" s="41"/>
      <c r="E2995" s="41"/>
      <c r="F2995" s="41"/>
    </row>
    <row r="2996" spans="2:6" hidden="1">
      <c r="B2996" s="107"/>
      <c r="C2996" s="107"/>
      <c r="D2996" s="41"/>
      <c r="E2996" s="41"/>
      <c r="F2996" s="41"/>
    </row>
    <row r="2997" spans="2:6" hidden="1">
      <c r="B2997" s="107"/>
      <c r="C2997" s="107"/>
      <c r="D2997" s="41"/>
      <c r="E2997" s="41"/>
      <c r="F2997" s="41"/>
    </row>
    <row r="2998" spans="2:6" hidden="1">
      <c r="B2998" s="107"/>
      <c r="C2998" s="107"/>
      <c r="D2998" s="41"/>
      <c r="E2998" s="41"/>
      <c r="F2998" s="41"/>
    </row>
    <row r="2999" spans="2:6" hidden="1">
      <c r="B2999" s="107"/>
      <c r="C2999" s="107"/>
      <c r="D2999" s="41"/>
      <c r="E2999" s="41"/>
      <c r="F2999" s="41"/>
    </row>
    <row r="3000" spans="2:6" hidden="1">
      <c r="B3000" s="107"/>
      <c r="C3000" s="107"/>
      <c r="D3000" s="41"/>
      <c r="E3000" s="41"/>
      <c r="F3000" s="41"/>
    </row>
    <row r="3001" spans="2:6" hidden="1">
      <c r="B3001" s="107"/>
      <c r="C3001" s="107"/>
      <c r="D3001" s="41"/>
      <c r="E3001" s="41"/>
      <c r="F3001" s="41"/>
    </row>
    <row r="3002" spans="2:6" hidden="1">
      <c r="B3002" s="107"/>
      <c r="C3002" s="107"/>
      <c r="D3002" s="41"/>
      <c r="E3002" s="41"/>
      <c r="F3002" s="41"/>
    </row>
    <row r="3003" spans="2:6" hidden="1">
      <c r="B3003" s="107"/>
      <c r="C3003" s="107"/>
      <c r="D3003" s="41"/>
      <c r="E3003" s="41"/>
      <c r="F3003" s="41"/>
    </row>
    <row r="3004" spans="2:6" hidden="1">
      <c r="B3004" s="107"/>
      <c r="C3004" s="107"/>
      <c r="D3004" s="41"/>
      <c r="E3004" s="41"/>
      <c r="F3004" s="41"/>
    </row>
    <row r="3005" spans="2:6" hidden="1">
      <c r="B3005" s="107"/>
      <c r="C3005" s="107"/>
      <c r="D3005" s="41"/>
      <c r="E3005" s="41"/>
      <c r="F3005" s="41"/>
    </row>
    <row r="3006" spans="2:6" hidden="1">
      <c r="B3006" s="107"/>
      <c r="C3006" s="107"/>
      <c r="D3006" s="41"/>
      <c r="E3006" s="41"/>
      <c r="F3006" s="41"/>
    </row>
    <row r="3007" spans="2:6" hidden="1">
      <c r="B3007" s="107"/>
      <c r="C3007" s="107"/>
      <c r="D3007" s="41"/>
      <c r="E3007" s="41"/>
      <c r="F3007" s="41"/>
    </row>
    <row r="3008" spans="2:6" hidden="1">
      <c r="B3008" s="107"/>
      <c r="C3008" s="107"/>
      <c r="D3008" s="41"/>
      <c r="E3008" s="41"/>
      <c r="F3008" s="41"/>
    </row>
    <row r="3009" spans="2:6" hidden="1">
      <c r="B3009" s="107"/>
      <c r="C3009" s="107"/>
      <c r="D3009" s="41"/>
      <c r="E3009" s="41"/>
      <c r="F3009" s="41"/>
    </row>
    <row r="3010" spans="2:6" hidden="1">
      <c r="B3010" s="107"/>
      <c r="C3010" s="107"/>
      <c r="D3010" s="41"/>
      <c r="E3010" s="41"/>
      <c r="F3010" s="41"/>
    </row>
    <row r="3011" spans="2:6" hidden="1">
      <c r="B3011" s="107"/>
      <c r="C3011" s="107"/>
      <c r="D3011" s="41"/>
      <c r="E3011" s="41"/>
      <c r="F3011" s="41"/>
    </row>
    <row r="3012" spans="2:6" hidden="1">
      <c r="B3012" s="107"/>
      <c r="C3012" s="107"/>
      <c r="D3012" s="41"/>
      <c r="E3012" s="41"/>
      <c r="F3012" s="41"/>
    </row>
    <row r="3013" spans="2:6" hidden="1">
      <c r="B3013" s="107"/>
      <c r="C3013" s="107"/>
      <c r="D3013" s="41"/>
      <c r="E3013" s="41"/>
      <c r="F3013" s="41"/>
    </row>
    <row r="3014" spans="2:6" hidden="1">
      <c r="B3014" s="107"/>
      <c r="C3014" s="107"/>
      <c r="D3014" s="41"/>
      <c r="E3014" s="41"/>
      <c r="F3014" s="41"/>
    </row>
    <row r="3015" spans="2:6" hidden="1">
      <c r="B3015" s="107"/>
      <c r="C3015" s="107"/>
      <c r="D3015" s="41"/>
      <c r="E3015" s="41"/>
      <c r="F3015" s="41"/>
    </row>
    <row r="3016" spans="2:6" hidden="1">
      <c r="B3016" s="107"/>
      <c r="C3016" s="107"/>
      <c r="D3016" s="41"/>
      <c r="E3016" s="41"/>
      <c r="F3016" s="41"/>
    </row>
    <row r="3017" spans="2:6" hidden="1">
      <c r="B3017" s="107"/>
      <c r="C3017" s="107"/>
      <c r="D3017" s="41"/>
      <c r="E3017" s="41"/>
      <c r="F3017" s="41"/>
    </row>
    <row r="3018" spans="2:6" hidden="1">
      <c r="B3018" s="107"/>
      <c r="C3018" s="107"/>
      <c r="D3018" s="41"/>
      <c r="E3018" s="41"/>
      <c r="F3018" s="41"/>
    </row>
    <row r="3019" spans="2:6" hidden="1">
      <c r="B3019" s="107"/>
      <c r="C3019" s="107"/>
      <c r="D3019" s="41"/>
      <c r="E3019" s="41"/>
      <c r="F3019" s="41"/>
    </row>
    <row r="3020" spans="2:6" hidden="1">
      <c r="B3020" s="107"/>
      <c r="C3020" s="107"/>
      <c r="D3020" s="41"/>
      <c r="E3020" s="41"/>
      <c r="F3020" s="41"/>
    </row>
    <row r="3021" spans="2:6" hidden="1">
      <c r="B3021" s="107"/>
      <c r="C3021" s="107"/>
      <c r="D3021" s="41"/>
      <c r="E3021" s="41"/>
      <c r="F3021" s="41"/>
    </row>
    <row r="3022" spans="2:6" hidden="1">
      <c r="B3022" s="107"/>
      <c r="C3022" s="107"/>
      <c r="D3022" s="41"/>
      <c r="E3022" s="41"/>
      <c r="F3022" s="41"/>
    </row>
    <row r="3023" spans="2:6" hidden="1">
      <c r="B3023" s="107"/>
      <c r="C3023" s="107"/>
      <c r="D3023" s="41"/>
      <c r="E3023" s="41"/>
      <c r="F3023" s="41"/>
    </row>
    <row r="3024" spans="2:6" hidden="1">
      <c r="B3024" s="107"/>
      <c r="C3024" s="107"/>
      <c r="D3024" s="41"/>
      <c r="E3024" s="41"/>
      <c r="F3024" s="41"/>
    </row>
    <row r="3025" spans="2:6" hidden="1">
      <c r="B3025" s="107"/>
      <c r="C3025" s="107"/>
      <c r="D3025" s="41"/>
      <c r="E3025" s="41"/>
      <c r="F3025" s="41"/>
    </row>
    <row r="3026" spans="2:6" hidden="1">
      <c r="B3026" s="107"/>
      <c r="C3026" s="107"/>
      <c r="D3026" s="41"/>
      <c r="E3026" s="41"/>
      <c r="F3026" s="41"/>
    </row>
    <row r="3027" spans="2:6" hidden="1">
      <c r="B3027" s="107"/>
      <c r="C3027" s="107"/>
      <c r="D3027" s="41"/>
      <c r="E3027" s="41"/>
      <c r="F3027" s="41"/>
    </row>
    <row r="3028" spans="2:6" hidden="1">
      <c r="B3028" s="107"/>
      <c r="C3028" s="107"/>
      <c r="D3028" s="41"/>
      <c r="E3028" s="41"/>
      <c r="F3028" s="41"/>
    </row>
    <row r="3029" spans="2:6" hidden="1">
      <c r="B3029" s="107"/>
      <c r="C3029" s="107"/>
      <c r="D3029" s="41"/>
      <c r="E3029" s="41"/>
      <c r="F3029" s="41"/>
    </row>
    <row r="3030" spans="2:6" hidden="1">
      <c r="B3030" s="107"/>
      <c r="C3030" s="107"/>
      <c r="D3030" s="41"/>
      <c r="E3030" s="41"/>
      <c r="F3030" s="41"/>
    </row>
    <row r="3031" spans="2:6" hidden="1">
      <c r="B3031" s="107"/>
      <c r="C3031" s="107"/>
      <c r="D3031" s="41"/>
      <c r="E3031" s="41"/>
      <c r="F3031" s="41"/>
    </row>
    <row r="3032" spans="2:6" hidden="1">
      <c r="B3032" s="107"/>
      <c r="C3032" s="107"/>
      <c r="D3032" s="41"/>
      <c r="E3032" s="41"/>
      <c r="F3032" s="41"/>
    </row>
    <row r="3033" spans="2:6" hidden="1">
      <c r="B3033" s="107"/>
      <c r="C3033" s="107"/>
      <c r="D3033" s="41"/>
      <c r="E3033" s="41"/>
      <c r="F3033" s="41"/>
    </row>
    <row r="3034" spans="2:6" hidden="1">
      <c r="B3034" s="107"/>
      <c r="C3034" s="107"/>
      <c r="D3034" s="41"/>
      <c r="E3034" s="41"/>
      <c r="F3034" s="41"/>
    </row>
    <row r="3035" spans="2:6" hidden="1">
      <c r="B3035" s="107"/>
      <c r="C3035" s="107"/>
      <c r="D3035" s="41"/>
      <c r="E3035" s="41"/>
      <c r="F3035" s="41"/>
    </row>
    <row r="3036" spans="2:6" hidden="1">
      <c r="B3036" s="107"/>
      <c r="C3036" s="107"/>
      <c r="D3036" s="41"/>
      <c r="E3036" s="41"/>
      <c r="F3036" s="41"/>
    </row>
    <row r="3037" spans="2:6" hidden="1">
      <c r="B3037" s="107"/>
      <c r="C3037" s="107"/>
      <c r="D3037" s="41"/>
      <c r="E3037" s="41"/>
      <c r="F3037" s="41"/>
    </row>
    <row r="3038" spans="2:6" hidden="1">
      <c r="B3038" s="107"/>
      <c r="C3038" s="107"/>
      <c r="D3038" s="41"/>
      <c r="E3038" s="41"/>
      <c r="F3038" s="41"/>
    </row>
    <row r="3039" spans="2:6" hidden="1">
      <c r="B3039" s="107"/>
      <c r="C3039" s="107"/>
      <c r="D3039" s="41"/>
      <c r="E3039" s="41"/>
      <c r="F3039" s="41"/>
    </row>
    <row r="3040" spans="2:6" hidden="1">
      <c r="B3040" s="107"/>
      <c r="C3040" s="107"/>
      <c r="D3040" s="41"/>
      <c r="E3040" s="41"/>
      <c r="F3040" s="41"/>
    </row>
    <row r="3041" spans="2:6" hidden="1">
      <c r="B3041" s="107"/>
      <c r="C3041" s="107"/>
      <c r="D3041" s="41"/>
      <c r="E3041" s="41"/>
      <c r="F3041" s="41"/>
    </row>
    <row r="3042" spans="2:6" hidden="1">
      <c r="B3042" s="107"/>
      <c r="C3042" s="107"/>
      <c r="D3042" s="41"/>
      <c r="E3042" s="41"/>
      <c r="F3042" s="41"/>
    </row>
    <row r="3043" spans="2:6" hidden="1">
      <c r="B3043" s="107"/>
      <c r="C3043" s="107"/>
      <c r="D3043" s="41"/>
      <c r="E3043" s="41"/>
      <c r="F3043" s="41"/>
    </row>
    <row r="3044" spans="2:6" hidden="1">
      <c r="B3044" s="107"/>
      <c r="C3044" s="107"/>
      <c r="D3044" s="41"/>
      <c r="E3044" s="41"/>
      <c r="F3044" s="41"/>
    </row>
    <row r="3045" spans="2:6" hidden="1">
      <c r="B3045" s="107"/>
      <c r="C3045" s="107"/>
      <c r="D3045" s="41"/>
      <c r="E3045" s="41"/>
      <c r="F3045" s="41"/>
    </row>
    <row r="3046" spans="2:6" hidden="1">
      <c r="B3046" s="107"/>
      <c r="C3046" s="107"/>
      <c r="D3046" s="41"/>
      <c r="E3046" s="41"/>
      <c r="F3046" s="41"/>
    </row>
    <row r="3047" spans="2:6" hidden="1">
      <c r="B3047" s="107"/>
      <c r="C3047" s="107"/>
      <c r="D3047" s="41"/>
      <c r="E3047" s="41"/>
      <c r="F3047" s="41"/>
    </row>
    <row r="3048" spans="2:6" hidden="1">
      <c r="B3048" s="107"/>
      <c r="C3048" s="107"/>
      <c r="D3048" s="41"/>
      <c r="E3048" s="41"/>
      <c r="F3048" s="41"/>
    </row>
    <row r="3049" spans="2:6" hidden="1">
      <c r="B3049" s="107"/>
      <c r="C3049" s="107"/>
      <c r="D3049" s="41"/>
      <c r="E3049" s="41"/>
      <c r="F3049" s="41"/>
    </row>
    <row r="3050" spans="2:6" hidden="1">
      <c r="B3050" s="107"/>
      <c r="C3050" s="107"/>
      <c r="D3050" s="41"/>
      <c r="E3050" s="41"/>
      <c r="F3050" s="41"/>
    </row>
    <row r="3051" spans="2:6" hidden="1">
      <c r="B3051" s="107"/>
      <c r="C3051" s="107"/>
      <c r="D3051" s="41"/>
      <c r="E3051" s="41"/>
      <c r="F3051" s="41"/>
    </row>
    <row r="3052" spans="2:6" hidden="1">
      <c r="B3052" s="107"/>
      <c r="C3052" s="107"/>
      <c r="D3052" s="41"/>
      <c r="E3052" s="41"/>
      <c r="F3052" s="41"/>
    </row>
    <row r="3053" spans="2:6" hidden="1">
      <c r="B3053" s="107"/>
      <c r="C3053" s="107"/>
      <c r="D3053" s="41"/>
      <c r="E3053" s="41"/>
      <c r="F3053" s="41"/>
    </row>
    <row r="3054" spans="2:6" hidden="1">
      <c r="B3054" s="107"/>
      <c r="C3054" s="107"/>
      <c r="D3054" s="41"/>
      <c r="E3054" s="41"/>
      <c r="F3054" s="41"/>
    </row>
    <row r="3055" spans="2:6" hidden="1">
      <c r="B3055" s="107"/>
      <c r="C3055" s="107"/>
      <c r="D3055" s="41"/>
      <c r="E3055" s="41"/>
      <c r="F3055" s="41"/>
    </row>
    <row r="3056" spans="2:6" hidden="1">
      <c r="B3056" s="107"/>
      <c r="C3056" s="107"/>
      <c r="D3056" s="41"/>
      <c r="E3056" s="41"/>
      <c r="F3056" s="41"/>
    </row>
    <row r="3057" spans="2:6" hidden="1">
      <c r="B3057" s="107"/>
      <c r="C3057" s="107"/>
      <c r="D3057" s="41"/>
      <c r="E3057" s="41"/>
      <c r="F3057" s="41"/>
    </row>
    <row r="3058" spans="2:6" hidden="1">
      <c r="B3058" s="107"/>
      <c r="C3058" s="107"/>
      <c r="D3058" s="41"/>
      <c r="E3058" s="41"/>
      <c r="F3058" s="41"/>
    </row>
    <row r="3059" spans="2:6" hidden="1">
      <c r="B3059" s="107"/>
      <c r="C3059" s="107"/>
      <c r="D3059" s="41"/>
      <c r="E3059" s="41"/>
      <c r="F3059" s="41"/>
    </row>
    <row r="3060" spans="2:6" hidden="1">
      <c r="B3060" s="107"/>
      <c r="C3060" s="107"/>
      <c r="D3060" s="41"/>
      <c r="E3060" s="41"/>
      <c r="F3060" s="41"/>
    </row>
    <row r="3061" spans="2:6" hidden="1">
      <c r="B3061" s="107"/>
      <c r="C3061" s="107"/>
      <c r="D3061" s="41"/>
      <c r="E3061" s="41"/>
      <c r="F3061" s="41"/>
    </row>
    <row r="3062" spans="2:6" hidden="1">
      <c r="B3062" s="107"/>
      <c r="C3062" s="107"/>
      <c r="D3062" s="41"/>
      <c r="E3062" s="41"/>
      <c r="F3062" s="41"/>
    </row>
    <row r="3063" spans="2:6" hidden="1">
      <c r="B3063" s="107"/>
      <c r="C3063" s="107"/>
      <c r="D3063" s="41"/>
      <c r="E3063" s="41"/>
      <c r="F3063" s="41"/>
    </row>
    <row r="3064" spans="2:6" hidden="1">
      <c r="B3064" s="107"/>
      <c r="C3064" s="107"/>
      <c r="D3064" s="41"/>
      <c r="E3064" s="41"/>
      <c r="F3064" s="41"/>
    </row>
    <row r="3065" spans="2:6" hidden="1">
      <c r="B3065" s="107"/>
      <c r="C3065" s="107"/>
      <c r="D3065" s="41"/>
      <c r="E3065" s="41"/>
      <c r="F3065" s="41"/>
    </row>
    <row r="3066" spans="2:6" hidden="1">
      <c r="B3066" s="107"/>
      <c r="C3066" s="107"/>
      <c r="D3066" s="41"/>
      <c r="E3066" s="41"/>
      <c r="F3066" s="41"/>
    </row>
    <row r="3067" spans="2:6" hidden="1">
      <c r="B3067" s="107"/>
      <c r="C3067" s="107"/>
      <c r="D3067" s="41"/>
      <c r="E3067" s="41"/>
      <c r="F3067" s="41"/>
    </row>
    <row r="3068" spans="2:6" hidden="1">
      <c r="B3068" s="107"/>
      <c r="C3068" s="107"/>
      <c r="D3068" s="41"/>
      <c r="E3068" s="41"/>
      <c r="F3068" s="41"/>
    </row>
    <row r="3069" spans="2:6" hidden="1">
      <c r="B3069" s="107"/>
      <c r="C3069" s="107"/>
      <c r="D3069" s="41"/>
      <c r="E3069" s="41"/>
      <c r="F3069" s="41"/>
    </row>
    <row r="3070" spans="2:6" hidden="1">
      <c r="B3070" s="107"/>
      <c r="C3070" s="107"/>
      <c r="D3070" s="41"/>
      <c r="E3070" s="41"/>
      <c r="F3070" s="41"/>
    </row>
    <row r="3071" spans="2:6" hidden="1">
      <c r="B3071" s="107"/>
      <c r="C3071" s="107"/>
      <c r="D3071" s="41"/>
      <c r="E3071" s="41"/>
      <c r="F3071" s="41"/>
    </row>
    <row r="3072" spans="2:6" hidden="1">
      <c r="B3072" s="107"/>
      <c r="C3072" s="107"/>
      <c r="D3072" s="41"/>
      <c r="E3072" s="41"/>
      <c r="F3072" s="41"/>
    </row>
    <row r="3073" spans="2:6" hidden="1">
      <c r="B3073" s="107"/>
      <c r="C3073" s="107"/>
      <c r="D3073" s="41"/>
      <c r="E3073" s="41"/>
      <c r="F3073" s="41"/>
    </row>
    <row r="3074" spans="2:6" hidden="1">
      <c r="B3074" s="107"/>
      <c r="C3074" s="107"/>
      <c r="D3074" s="41"/>
      <c r="E3074" s="41"/>
      <c r="F3074" s="41"/>
    </row>
    <row r="3075" spans="2:6" hidden="1">
      <c r="B3075" s="107"/>
      <c r="C3075" s="107"/>
      <c r="D3075" s="41"/>
      <c r="E3075" s="41"/>
      <c r="F3075" s="41"/>
    </row>
    <row r="3076" spans="2:6" hidden="1">
      <c r="B3076" s="107"/>
      <c r="C3076" s="107"/>
      <c r="D3076" s="41"/>
      <c r="E3076" s="41"/>
      <c r="F3076" s="41"/>
    </row>
    <row r="3077" spans="2:6" hidden="1">
      <c r="B3077" s="107"/>
      <c r="C3077" s="107"/>
      <c r="D3077" s="41"/>
      <c r="E3077" s="41"/>
      <c r="F3077" s="41"/>
    </row>
    <row r="3078" spans="2:6" hidden="1">
      <c r="B3078" s="107"/>
      <c r="C3078" s="107"/>
      <c r="D3078" s="41"/>
      <c r="E3078" s="41"/>
      <c r="F3078" s="41"/>
    </row>
    <row r="3079" spans="2:6" hidden="1">
      <c r="B3079" s="107"/>
      <c r="C3079" s="107"/>
      <c r="D3079" s="41"/>
      <c r="E3079" s="41"/>
      <c r="F3079" s="41"/>
    </row>
    <row r="3080" spans="2:6" hidden="1">
      <c r="B3080" s="107"/>
      <c r="C3080" s="107"/>
      <c r="D3080" s="41"/>
      <c r="E3080" s="41"/>
      <c r="F3080" s="41"/>
    </row>
    <row r="3081" spans="2:6" hidden="1">
      <c r="B3081" s="107"/>
      <c r="C3081" s="107"/>
      <c r="D3081" s="41"/>
      <c r="E3081" s="41"/>
      <c r="F3081" s="41"/>
    </row>
    <row r="3082" spans="2:6" hidden="1">
      <c r="B3082" s="107"/>
      <c r="C3082" s="107"/>
      <c r="D3082" s="41"/>
      <c r="E3082" s="41"/>
      <c r="F3082" s="41"/>
    </row>
    <row r="3083" spans="2:6" hidden="1">
      <c r="B3083" s="107"/>
      <c r="C3083" s="107"/>
      <c r="D3083" s="41"/>
      <c r="E3083" s="41"/>
      <c r="F3083" s="41"/>
    </row>
    <row r="3084" spans="2:6" hidden="1">
      <c r="B3084" s="107"/>
      <c r="C3084" s="107"/>
      <c r="D3084" s="41"/>
      <c r="E3084" s="41"/>
      <c r="F3084" s="41"/>
    </row>
    <row r="3085" spans="2:6" hidden="1">
      <c r="B3085" s="107"/>
      <c r="C3085" s="107"/>
      <c r="D3085" s="41"/>
      <c r="E3085" s="41"/>
      <c r="F3085" s="41"/>
    </row>
    <row r="3086" spans="2:6" hidden="1">
      <c r="B3086" s="107"/>
      <c r="C3086" s="107"/>
      <c r="D3086" s="41"/>
      <c r="E3086" s="41"/>
      <c r="F3086" s="41"/>
    </row>
    <row r="3087" spans="2:6" hidden="1">
      <c r="B3087" s="107"/>
      <c r="C3087" s="107"/>
      <c r="D3087" s="41"/>
      <c r="E3087" s="41"/>
      <c r="F3087" s="41"/>
    </row>
    <row r="3088" spans="2:6" hidden="1">
      <c r="B3088" s="107"/>
      <c r="C3088" s="107"/>
      <c r="D3088" s="41"/>
      <c r="E3088" s="41"/>
      <c r="F3088" s="41"/>
    </row>
    <row r="3089" spans="2:6" hidden="1">
      <c r="B3089" s="107"/>
      <c r="C3089" s="107"/>
      <c r="D3089" s="41"/>
      <c r="E3089" s="41"/>
      <c r="F3089" s="41"/>
    </row>
    <row r="3090" spans="2:6" hidden="1">
      <c r="B3090" s="107"/>
      <c r="C3090" s="107"/>
      <c r="D3090" s="41"/>
      <c r="E3090" s="41"/>
      <c r="F3090" s="41"/>
    </row>
    <row r="3091" spans="2:6" hidden="1">
      <c r="B3091" s="107"/>
      <c r="C3091" s="107"/>
      <c r="D3091" s="41"/>
      <c r="E3091" s="41"/>
      <c r="F3091" s="41"/>
    </row>
    <row r="3092" spans="2:6" hidden="1">
      <c r="B3092" s="107"/>
      <c r="C3092" s="107"/>
      <c r="D3092" s="41"/>
      <c r="E3092" s="41"/>
      <c r="F3092" s="41"/>
    </row>
    <row r="3093" spans="2:6" hidden="1">
      <c r="B3093" s="107"/>
      <c r="C3093" s="107"/>
      <c r="D3093" s="41"/>
      <c r="E3093" s="41"/>
      <c r="F3093" s="41"/>
    </row>
    <row r="3094" spans="2:6" hidden="1">
      <c r="B3094" s="107"/>
      <c r="C3094" s="107"/>
      <c r="D3094" s="41"/>
      <c r="E3094" s="41"/>
      <c r="F3094" s="41"/>
    </row>
    <row r="3095" spans="2:6" hidden="1">
      <c r="B3095" s="107"/>
      <c r="C3095" s="107"/>
      <c r="D3095" s="41"/>
      <c r="E3095" s="41"/>
      <c r="F3095" s="41"/>
    </row>
    <row r="3096" spans="2:6" hidden="1">
      <c r="B3096" s="107"/>
      <c r="C3096" s="107"/>
      <c r="D3096" s="41"/>
      <c r="E3096" s="41"/>
      <c r="F3096" s="41"/>
    </row>
    <row r="3097" spans="2:6" hidden="1">
      <c r="B3097" s="107"/>
      <c r="C3097" s="107"/>
      <c r="D3097" s="41"/>
      <c r="E3097" s="41"/>
      <c r="F3097" s="41"/>
    </row>
    <row r="3098" spans="2:6" hidden="1">
      <c r="B3098" s="107"/>
      <c r="C3098" s="107"/>
      <c r="D3098" s="41"/>
      <c r="E3098" s="41"/>
      <c r="F3098" s="41"/>
    </row>
    <row r="3099" spans="2:6" hidden="1">
      <c r="B3099" s="107"/>
      <c r="C3099" s="107"/>
      <c r="D3099" s="41"/>
      <c r="E3099" s="41"/>
      <c r="F3099" s="41"/>
    </row>
    <row r="3100" spans="2:6" hidden="1">
      <c r="B3100" s="107"/>
      <c r="C3100" s="107"/>
      <c r="D3100" s="41"/>
      <c r="E3100" s="41"/>
      <c r="F3100" s="41"/>
    </row>
    <row r="3101" spans="2:6" hidden="1">
      <c r="B3101" s="107"/>
      <c r="C3101" s="107"/>
      <c r="D3101" s="41"/>
      <c r="E3101" s="41"/>
      <c r="F3101" s="41"/>
    </row>
    <row r="3102" spans="2:6" hidden="1">
      <c r="B3102" s="107"/>
      <c r="C3102" s="107"/>
      <c r="D3102" s="41"/>
      <c r="E3102" s="41"/>
      <c r="F3102" s="41"/>
    </row>
    <row r="3103" spans="2:6" hidden="1">
      <c r="B3103" s="107"/>
      <c r="C3103" s="107"/>
      <c r="D3103" s="41"/>
      <c r="E3103" s="41"/>
      <c r="F3103" s="41"/>
    </row>
    <row r="3104" spans="2:6" hidden="1">
      <c r="B3104" s="107"/>
      <c r="C3104" s="107"/>
      <c r="D3104" s="41"/>
      <c r="E3104" s="41"/>
      <c r="F3104" s="41"/>
    </row>
    <row r="3105" spans="2:6" hidden="1">
      <c r="B3105" s="107"/>
      <c r="C3105" s="107"/>
      <c r="D3105" s="41"/>
      <c r="E3105" s="41"/>
      <c r="F3105" s="41"/>
    </row>
    <row r="3106" spans="2:6" hidden="1">
      <c r="B3106" s="107"/>
      <c r="C3106" s="107"/>
      <c r="D3106" s="41"/>
      <c r="E3106" s="41"/>
      <c r="F3106" s="41"/>
    </row>
    <row r="3107" spans="2:6" hidden="1">
      <c r="B3107" s="107"/>
      <c r="C3107" s="107"/>
      <c r="D3107" s="41"/>
      <c r="E3107" s="41"/>
      <c r="F3107" s="41"/>
    </row>
    <row r="3108" spans="2:6" hidden="1">
      <c r="B3108" s="107"/>
      <c r="C3108" s="107"/>
      <c r="D3108" s="41"/>
      <c r="E3108" s="41"/>
      <c r="F3108" s="41"/>
    </row>
    <row r="3109" spans="2:6" hidden="1">
      <c r="B3109" s="107"/>
      <c r="C3109" s="107"/>
      <c r="D3109" s="41"/>
      <c r="E3109" s="41"/>
      <c r="F3109" s="41"/>
    </row>
    <row r="3110" spans="2:6" hidden="1">
      <c r="B3110" s="107"/>
      <c r="C3110" s="107"/>
      <c r="D3110" s="41"/>
      <c r="E3110" s="41"/>
      <c r="F3110" s="41"/>
    </row>
    <row r="3111" spans="2:6" hidden="1">
      <c r="B3111" s="107"/>
      <c r="C3111" s="107"/>
      <c r="D3111" s="41"/>
      <c r="E3111" s="41"/>
      <c r="F3111" s="41"/>
    </row>
    <row r="3112" spans="2:6" hidden="1">
      <c r="B3112" s="107"/>
      <c r="C3112" s="107"/>
      <c r="D3112" s="41"/>
      <c r="E3112" s="41"/>
      <c r="F3112" s="41"/>
    </row>
    <row r="3113" spans="2:6" hidden="1">
      <c r="B3113" s="107"/>
      <c r="C3113" s="107"/>
      <c r="D3113" s="41"/>
      <c r="E3113" s="41"/>
      <c r="F3113" s="41"/>
    </row>
    <row r="3114" spans="2:6" hidden="1">
      <c r="B3114" s="107"/>
      <c r="C3114" s="107"/>
      <c r="D3114" s="41"/>
      <c r="E3114" s="41"/>
      <c r="F3114" s="41"/>
    </row>
    <row r="3115" spans="2:6" hidden="1">
      <c r="B3115" s="107"/>
      <c r="C3115" s="107"/>
      <c r="D3115" s="41"/>
      <c r="E3115" s="41"/>
      <c r="F3115" s="41"/>
    </row>
    <row r="3116" spans="2:6" hidden="1">
      <c r="B3116" s="107"/>
      <c r="C3116" s="107"/>
      <c r="D3116" s="41"/>
      <c r="E3116" s="41"/>
      <c r="F3116" s="41"/>
    </row>
    <row r="3117" spans="2:6" hidden="1">
      <c r="B3117" s="107"/>
      <c r="C3117" s="107"/>
      <c r="D3117" s="41"/>
      <c r="E3117" s="41"/>
      <c r="F3117" s="41"/>
    </row>
    <row r="3118" spans="2:6" hidden="1">
      <c r="B3118" s="107"/>
      <c r="C3118" s="107"/>
      <c r="D3118" s="41"/>
      <c r="E3118" s="41"/>
      <c r="F3118" s="41"/>
    </row>
    <row r="3119" spans="2:6" hidden="1">
      <c r="B3119" s="107"/>
      <c r="C3119" s="107"/>
      <c r="D3119" s="41"/>
      <c r="E3119" s="41"/>
      <c r="F3119" s="41"/>
    </row>
    <row r="3120" spans="2:6" hidden="1">
      <c r="B3120" s="107"/>
      <c r="C3120" s="107"/>
      <c r="D3120" s="41"/>
      <c r="E3120" s="41"/>
      <c r="F3120" s="41"/>
    </row>
    <row r="3121" spans="2:6" hidden="1">
      <c r="B3121" s="107"/>
      <c r="C3121" s="107"/>
      <c r="D3121" s="41"/>
      <c r="E3121" s="41"/>
      <c r="F3121" s="41"/>
    </row>
    <row r="3122" spans="2:6" hidden="1">
      <c r="B3122" s="107"/>
      <c r="C3122" s="107"/>
      <c r="D3122" s="41"/>
      <c r="E3122" s="41"/>
      <c r="F3122" s="41"/>
    </row>
    <row r="3123" spans="2:6" hidden="1">
      <c r="B3123" s="107"/>
      <c r="C3123" s="107"/>
      <c r="D3123" s="41"/>
      <c r="E3123" s="41"/>
      <c r="F3123" s="41"/>
    </row>
    <row r="3124" spans="2:6" hidden="1">
      <c r="B3124" s="107"/>
      <c r="C3124" s="107"/>
      <c r="D3124" s="41"/>
      <c r="E3124" s="41"/>
      <c r="F3124" s="41"/>
    </row>
    <row r="3125" spans="2:6" hidden="1">
      <c r="B3125" s="107"/>
      <c r="C3125" s="107"/>
      <c r="D3125" s="41"/>
      <c r="E3125" s="41"/>
      <c r="F3125" s="41"/>
    </row>
    <row r="3126" spans="2:6" hidden="1">
      <c r="B3126" s="107"/>
      <c r="C3126" s="107"/>
      <c r="D3126" s="41"/>
      <c r="E3126" s="41"/>
      <c r="F3126" s="41"/>
    </row>
    <row r="3127" spans="2:6" hidden="1">
      <c r="B3127" s="107"/>
      <c r="C3127" s="107"/>
      <c r="D3127" s="41"/>
      <c r="E3127" s="41"/>
      <c r="F3127" s="41"/>
    </row>
    <row r="3128" spans="2:6" hidden="1">
      <c r="B3128" s="107"/>
      <c r="C3128" s="107"/>
      <c r="D3128" s="41"/>
      <c r="E3128" s="41"/>
      <c r="F3128" s="41"/>
    </row>
    <row r="3129" spans="2:6" hidden="1">
      <c r="B3129" s="107"/>
      <c r="C3129" s="107"/>
      <c r="D3129" s="41"/>
      <c r="E3129" s="41"/>
      <c r="F3129" s="41"/>
    </row>
    <row r="3130" spans="2:6" hidden="1">
      <c r="B3130" s="107"/>
      <c r="C3130" s="107"/>
      <c r="D3130" s="41"/>
      <c r="E3130" s="41"/>
      <c r="F3130" s="41"/>
    </row>
    <row r="3131" spans="2:6" hidden="1">
      <c r="B3131" s="107"/>
      <c r="C3131" s="107"/>
      <c r="D3131" s="41"/>
      <c r="E3131" s="41"/>
      <c r="F3131" s="41"/>
    </row>
    <row r="3132" spans="2:6" hidden="1">
      <c r="B3132" s="107"/>
      <c r="C3132" s="107"/>
      <c r="D3132" s="41"/>
      <c r="E3132" s="41"/>
      <c r="F3132" s="41"/>
    </row>
    <row r="3133" spans="2:6" hidden="1">
      <c r="B3133" s="107"/>
      <c r="C3133" s="107"/>
      <c r="D3133" s="41"/>
      <c r="E3133" s="41"/>
      <c r="F3133" s="41"/>
    </row>
    <row r="3134" spans="2:6" hidden="1">
      <c r="B3134" s="107"/>
      <c r="C3134" s="107"/>
      <c r="D3134" s="41"/>
      <c r="E3134" s="41"/>
      <c r="F3134" s="41"/>
    </row>
    <row r="3135" spans="2:6" hidden="1">
      <c r="B3135" s="107"/>
      <c r="C3135" s="107"/>
      <c r="D3135" s="41"/>
      <c r="E3135" s="41"/>
      <c r="F3135" s="41"/>
    </row>
    <row r="3136" spans="2:6" hidden="1">
      <c r="B3136" s="107"/>
      <c r="C3136" s="107"/>
      <c r="D3136" s="41"/>
      <c r="E3136" s="41"/>
      <c r="F3136" s="41"/>
    </row>
    <row r="3137" spans="2:6" hidden="1">
      <c r="B3137" s="107"/>
      <c r="C3137" s="107"/>
      <c r="D3137" s="41"/>
      <c r="E3137" s="41"/>
      <c r="F3137" s="41"/>
    </row>
    <row r="3138" spans="2:6" hidden="1">
      <c r="B3138" s="107"/>
      <c r="C3138" s="107"/>
      <c r="D3138" s="41"/>
      <c r="E3138" s="41"/>
      <c r="F3138" s="41"/>
    </row>
    <row r="3139" spans="2:6" hidden="1">
      <c r="B3139" s="107"/>
      <c r="C3139" s="107"/>
      <c r="D3139" s="41"/>
      <c r="E3139" s="41"/>
      <c r="F3139" s="41"/>
    </row>
    <row r="3140" spans="2:6" hidden="1">
      <c r="B3140" s="107"/>
      <c r="C3140" s="107"/>
      <c r="D3140" s="41"/>
      <c r="E3140" s="41"/>
      <c r="F3140" s="41"/>
    </row>
    <row r="3141" spans="2:6" hidden="1">
      <c r="B3141" s="107"/>
      <c r="C3141" s="107"/>
      <c r="D3141" s="41"/>
      <c r="E3141" s="41"/>
      <c r="F3141" s="41"/>
    </row>
    <row r="3142" spans="2:6" hidden="1">
      <c r="B3142" s="107"/>
      <c r="C3142" s="107"/>
      <c r="D3142" s="41"/>
      <c r="E3142" s="41"/>
      <c r="F3142" s="41"/>
    </row>
    <row r="3143" spans="2:6" hidden="1">
      <c r="B3143" s="107"/>
      <c r="C3143" s="107"/>
      <c r="D3143" s="41"/>
      <c r="E3143" s="41"/>
      <c r="F3143" s="41"/>
    </row>
    <row r="3144" spans="2:6" hidden="1">
      <c r="B3144" s="107"/>
      <c r="C3144" s="107"/>
      <c r="D3144" s="41"/>
      <c r="E3144" s="41"/>
      <c r="F3144" s="41"/>
    </row>
    <row r="3145" spans="2:6" hidden="1">
      <c r="B3145" s="107"/>
      <c r="C3145" s="107"/>
      <c r="D3145" s="41"/>
      <c r="E3145" s="41"/>
      <c r="F3145" s="41"/>
    </row>
    <row r="3146" spans="2:6" hidden="1">
      <c r="B3146" s="107"/>
      <c r="C3146" s="107"/>
      <c r="D3146" s="41"/>
      <c r="E3146" s="41"/>
      <c r="F3146" s="41"/>
    </row>
    <row r="3147" spans="2:6" hidden="1">
      <c r="B3147" s="107"/>
      <c r="C3147" s="107"/>
      <c r="D3147" s="41"/>
      <c r="E3147" s="41"/>
      <c r="F3147" s="41"/>
    </row>
    <row r="3148" spans="2:6" hidden="1">
      <c r="B3148" s="107"/>
      <c r="C3148" s="107"/>
      <c r="D3148" s="41"/>
      <c r="E3148" s="41"/>
      <c r="F3148" s="41"/>
    </row>
    <row r="3149" spans="2:6" hidden="1">
      <c r="B3149" s="107"/>
      <c r="C3149" s="107"/>
      <c r="D3149" s="41"/>
      <c r="E3149" s="41"/>
      <c r="F3149" s="41"/>
    </row>
    <row r="3150" spans="2:6" hidden="1">
      <c r="B3150" s="107"/>
      <c r="C3150" s="107"/>
      <c r="D3150" s="41"/>
      <c r="E3150" s="41"/>
      <c r="F3150" s="41"/>
    </row>
    <row r="3151" spans="2:6" hidden="1">
      <c r="B3151" s="107"/>
      <c r="C3151" s="107"/>
      <c r="D3151" s="41"/>
      <c r="E3151" s="41"/>
      <c r="F3151" s="41"/>
    </row>
    <row r="3152" spans="2:6" hidden="1">
      <c r="B3152" s="107"/>
      <c r="C3152" s="107"/>
      <c r="D3152" s="41"/>
      <c r="E3152" s="41"/>
      <c r="F3152" s="41"/>
    </row>
    <row r="3153" spans="2:6" hidden="1">
      <c r="B3153" s="107"/>
      <c r="C3153" s="107"/>
      <c r="D3153" s="41"/>
      <c r="E3153" s="41"/>
      <c r="F3153" s="41"/>
    </row>
    <row r="3154" spans="2:6" hidden="1">
      <c r="B3154" s="107"/>
      <c r="C3154" s="107"/>
      <c r="D3154" s="41"/>
      <c r="E3154" s="41"/>
      <c r="F3154" s="41"/>
    </row>
    <row r="3155" spans="2:6" hidden="1">
      <c r="B3155" s="107"/>
      <c r="C3155" s="107"/>
      <c r="D3155" s="41"/>
      <c r="E3155" s="41"/>
      <c r="F3155" s="41"/>
    </row>
    <row r="3156" spans="2:6" hidden="1">
      <c r="B3156" s="107"/>
      <c r="C3156" s="107"/>
      <c r="D3156" s="41"/>
      <c r="E3156" s="41"/>
      <c r="F3156" s="41"/>
    </row>
    <row r="3157" spans="2:6" hidden="1">
      <c r="B3157" s="107"/>
      <c r="C3157" s="107"/>
      <c r="D3157" s="41"/>
      <c r="E3157" s="41"/>
      <c r="F3157" s="41"/>
    </row>
    <row r="3158" spans="2:6" hidden="1">
      <c r="B3158" s="107"/>
      <c r="C3158" s="107"/>
      <c r="D3158" s="41"/>
      <c r="E3158" s="41"/>
      <c r="F3158" s="41"/>
    </row>
    <row r="3159" spans="2:6" hidden="1">
      <c r="B3159" s="107"/>
      <c r="C3159" s="107"/>
      <c r="D3159" s="41"/>
      <c r="E3159" s="41"/>
      <c r="F3159" s="41"/>
    </row>
    <row r="3160" spans="2:6" hidden="1">
      <c r="B3160" s="107"/>
      <c r="C3160" s="107"/>
      <c r="D3160" s="41"/>
      <c r="E3160" s="41"/>
      <c r="F3160" s="41"/>
    </row>
    <row r="3161" spans="2:6" hidden="1">
      <c r="B3161" s="107"/>
      <c r="C3161" s="107"/>
      <c r="D3161" s="41"/>
      <c r="E3161" s="41"/>
      <c r="F3161" s="41"/>
    </row>
    <row r="3162" spans="2:6" hidden="1">
      <c r="B3162" s="107"/>
      <c r="C3162" s="107"/>
      <c r="D3162" s="41"/>
      <c r="E3162" s="41"/>
      <c r="F3162" s="41"/>
    </row>
    <row r="3163" spans="2:6" hidden="1">
      <c r="B3163" s="107"/>
      <c r="C3163" s="107"/>
      <c r="D3163" s="41"/>
      <c r="E3163" s="41"/>
      <c r="F3163" s="41"/>
    </row>
    <row r="3164" spans="2:6" hidden="1">
      <c r="B3164" s="107"/>
      <c r="C3164" s="107"/>
      <c r="D3164" s="41"/>
      <c r="E3164" s="41"/>
      <c r="F3164" s="41"/>
    </row>
    <row r="3165" spans="2:6" hidden="1">
      <c r="B3165" s="107"/>
      <c r="C3165" s="107"/>
      <c r="D3165" s="41"/>
      <c r="E3165" s="41"/>
      <c r="F3165" s="41"/>
    </row>
    <row r="3166" spans="2:6" hidden="1">
      <c r="B3166" s="107"/>
      <c r="C3166" s="107"/>
      <c r="D3166" s="41"/>
      <c r="E3166" s="41"/>
      <c r="F3166" s="41"/>
    </row>
    <row r="3167" spans="2:6" hidden="1">
      <c r="B3167" s="107"/>
      <c r="C3167" s="107"/>
      <c r="D3167" s="41"/>
      <c r="E3167" s="41"/>
      <c r="F3167" s="41"/>
    </row>
    <row r="3168" spans="2:6" hidden="1">
      <c r="B3168" s="107"/>
      <c r="C3168" s="107"/>
      <c r="D3168" s="41"/>
      <c r="E3168" s="41"/>
      <c r="F3168" s="41"/>
    </row>
    <row r="3169" spans="2:6" hidden="1">
      <c r="B3169" s="107"/>
      <c r="C3169" s="107"/>
      <c r="D3169" s="41"/>
      <c r="E3169" s="41"/>
      <c r="F3169" s="41"/>
    </row>
    <row r="3170" spans="2:6" hidden="1">
      <c r="B3170" s="107"/>
      <c r="C3170" s="107"/>
      <c r="D3170" s="41"/>
      <c r="E3170" s="41"/>
      <c r="F3170" s="41"/>
    </row>
    <row r="3171" spans="2:6" hidden="1">
      <c r="B3171" s="107"/>
      <c r="C3171" s="107"/>
      <c r="D3171" s="41"/>
      <c r="E3171" s="41"/>
      <c r="F3171" s="41"/>
    </row>
    <row r="3172" spans="2:6" hidden="1">
      <c r="B3172" s="107"/>
      <c r="C3172" s="107"/>
      <c r="D3172" s="41"/>
      <c r="E3172" s="41"/>
      <c r="F3172" s="41"/>
    </row>
    <row r="3173" spans="2:6" hidden="1">
      <c r="B3173" s="107"/>
      <c r="C3173" s="107"/>
      <c r="D3173" s="41"/>
      <c r="E3173" s="41"/>
      <c r="F3173" s="41"/>
    </row>
    <row r="3174" spans="2:6" hidden="1">
      <c r="B3174" s="107"/>
      <c r="C3174" s="107"/>
      <c r="D3174" s="41"/>
      <c r="E3174" s="41"/>
      <c r="F3174" s="41"/>
    </row>
    <row r="3175" spans="2:6" hidden="1">
      <c r="B3175" s="107"/>
      <c r="C3175" s="107"/>
      <c r="D3175" s="41"/>
      <c r="E3175" s="41"/>
      <c r="F3175" s="41"/>
    </row>
    <row r="3176" spans="2:6" hidden="1">
      <c r="B3176" s="107"/>
      <c r="C3176" s="107"/>
      <c r="D3176" s="41"/>
      <c r="E3176" s="41"/>
      <c r="F3176" s="41"/>
    </row>
    <row r="3177" spans="2:6" hidden="1">
      <c r="B3177" s="107"/>
      <c r="C3177" s="107"/>
      <c r="D3177" s="41"/>
      <c r="E3177" s="41"/>
      <c r="F3177" s="41"/>
    </row>
    <row r="3178" spans="2:6" hidden="1">
      <c r="B3178" s="107"/>
      <c r="C3178" s="107"/>
      <c r="D3178" s="41"/>
      <c r="E3178" s="41"/>
      <c r="F3178" s="41"/>
    </row>
    <row r="3179" spans="2:6" hidden="1">
      <c r="B3179" s="107"/>
      <c r="C3179" s="107"/>
      <c r="D3179" s="41"/>
      <c r="E3179" s="41"/>
      <c r="F3179" s="41"/>
    </row>
    <row r="3180" spans="2:6" hidden="1">
      <c r="B3180" s="107"/>
      <c r="C3180" s="107"/>
      <c r="D3180" s="41"/>
      <c r="E3180" s="41"/>
      <c r="F3180" s="41"/>
    </row>
    <row r="3181" spans="2:6" hidden="1">
      <c r="B3181" s="107"/>
      <c r="C3181" s="107"/>
      <c r="D3181" s="41"/>
      <c r="E3181" s="41"/>
      <c r="F3181" s="41"/>
    </row>
    <row r="3182" spans="2:6" hidden="1">
      <c r="B3182" s="107"/>
      <c r="C3182" s="107"/>
      <c r="D3182" s="41"/>
      <c r="E3182" s="41"/>
      <c r="F3182" s="41"/>
    </row>
    <row r="3183" spans="2:6" hidden="1">
      <c r="B3183" s="107"/>
      <c r="C3183" s="107"/>
      <c r="D3183" s="41"/>
      <c r="E3183" s="41"/>
      <c r="F3183" s="41"/>
    </row>
    <row r="3184" spans="2:6" hidden="1">
      <c r="B3184" s="107"/>
      <c r="C3184" s="107"/>
      <c r="D3184" s="41"/>
      <c r="E3184" s="41"/>
      <c r="F3184" s="41"/>
    </row>
    <row r="3185" spans="2:6" hidden="1">
      <c r="B3185" s="107"/>
      <c r="C3185" s="107"/>
      <c r="D3185" s="41"/>
      <c r="E3185" s="41"/>
      <c r="F3185" s="41"/>
    </row>
    <row r="3186" spans="2:6" hidden="1">
      <c r="B3186" s="107"/>
      <c r="C3186" s="107"/>
      <c r="D3186" s="41"/>
      <c r="E3186" s="41"/>
      <c r="F3186" s="41"/>
    </row>
    <row r="3187" spans="2:6" hidden="1">
      <c r="B3187" s="107"/>
      <c r="C3187" s="107"/>
      <c r="D3187" s="41"/>
      <c r="E3187" s="41"/>
      <c r="F3187" s="41"/>
    </row>
    <row r="3188" spans="2:6" hidden="1">
      <c r="B3188" s="107"/>
      <c r="C3188" s="107"/>
      <c r="D3188" s="41"/>
      <c r="E3188" s="41"/>
      <c r="F3188" s="41"/>
    </row>
    <row r="3189" spans="2:6" hidden="1">
      <c r="B3189" s="107"/>
      <c r="C3189" s="107"/>
      <c r="D3189" s="41"/>
      <c r="E3189" s="41"/>
      <c r="F3189" s="41"/>
    </row>
    <row r="3190" spans="2:6" hidden="1">
      <c r="B3190" s="107"/>
      <c r="C3190" s="107"/>
      <c r="D3190" s="41"/>
      <c r="E3190" s="41"/>
      <c r="F3190" s="41"/>
    </row>
    <row r="3191" spans="2:6" hidden="1">
      <c r="B3191" s="107"/>
      <c r="C3191" s="107"/>
      <c r="D3191" s="41"/>
      <c r="E3191" s="41"/>
      <c r="F3191" s="41"/>
    </row>
    <row r="3192" spans="2:6" hidden="1">
      <c r="B3192" s="107"/>
      <c r="C3192" s="107"/>
      <c r="D3192" s="41"/>
      <c r="E3192" s="41"/>
      <c r="F3192" s="41"/>
    </row>
    <row r="3193" spans="2:6" hidden="1">
      <c r="B3193" s="107"/>
      <c r="C3193" s="107"/>
      <c r="D3193" s="41"/>
      <c r="E3193" s="41"/>
      <c r="F3193" s="41"/>
    </row>
    <row r="3194" spans="2:6" hidden="1">
      <c r="B3194" s="107"/>
      <c r="C3194" s="107"/>
      <c r="D3194" s="41"/>
      <c r="E3194" s="41"/>
      <c r="F3194" s="41"/>
    </row>
    <row r="3195" spans="2:6" hidden="1">
      <c r="B3195" s="107"/>
      <c r="C3195" s="107"/>
      <c r="D3195" s="41"/>
      <c r="E3195" s="41"/>
      <c r="F3195" s="41"/>
    </row>
    <row r="3196" spans="2:6" hidden="1">
      <c r="B3196" s="107"/>
      <c r="C3196" s="107"/>
      <c r="D3196" s="41"/>
      <c r="E3196" s="41"/>
      <c r="F3196" s="41"/>
    </row>
    <row r="3197" spans="2:6" hidden="1">
      <c r="B3197" s="107"/>
      <c r="C3197" s="107"/>
      <c r="D3197" s="41"/>
      <c r="E3197" s="41"/>
      <c r="F3197" s="41"/>
    </row>
    <row r="3198" spans="2:6" hidden="1">
      <c r="B3198" s="107"/>
      <c r="C3198" s="107"/>
      <c r="D3198" s="41"/>
      <c r="E3198" s="41"/>
      <c r="F3198" s="41"/>
    </row>
    <row r="3199" spans="2:6" hidden="1">
      <c r="B3199" s="107"/>
      <c r="C3199" s="107"/>
      <c r="D3199" s="41"/>
      <c r="E3199" s="41"/>
      <c r="F3199" s="41"/>
    </row>
    <row r="3200" spans="2:6" hidden="1">
      <c r="B3200" s="107"/>
      <c r="C3200" s="107"/>
      <c r="D3200" s="41"/>
      <c r="E3200" s="41"/>
      <c r="F3200" s="41"/>
    </row>
    <row r="3201" spans="2:6" hidden="1">
      <c r="B3201" s="107"/>
      <c r="C3201" s="107"/>
      <c r="D3201" s="41"/>
      <c r="E3201" s="41"/>
      <c r="F3201" s="41"/>
    </row>
    <row r="3202" spans="2:6" hidden="1">
      <c r="B3202" s="107"/>
      <c r="C3202" s="107"/>
      <c r="D3202" s="41"/>
      <c r="E3202" s="41"/>
      <c r="F3202" s="41"/>
    </row>
    <row r="3203" spans="2:6" hidden="1">
      <c r="B3203" s="107"/>
      <c r="C3203" s="107"/>
      <c r="D3203" s="41"/>
      <c r="E3203" s="41"/>
      <c r="F3203" s="41"/>
    </row>
    <row r="3204" spans="2:6" hidden="1">
      <c r="B3204" s="107"/>
      <c r="C3204" s="107"/>
      <c r="D3204" s="41"/>
      <c r="E3204" s="41"/>
      <c r="F3204" s="41"/>
    </row>
    <row r="3205" spans="2:6" hidden="1">
      <c r="B3205" s="107"/>
      <c r="C3205" s="107"/>
      <c r="D3205" s="41"/>
      <c r="E3205" s="41"/>
      <c r="F3205" s="41"/>
    </row>
    <row r="3206" spans="2:6" hidden="1">
      <c r="B3206" s="107"/>
      <c r="C3206" s="107"/>
      <c r="D3206" s="41"/>
      <c r="E3206" s="41"/>
      <c r="F3206" s="41"/>
    </row>
    <row r="3207" spans="2:6" hidden="1">
      <c r="B3207" s="107"/>
      <c r="C3207" s="107"/>
      <c r="D3207" s="41"/>
      <c r="E3207" s="41"/>
      <c r="F3207" s="41"/>
    </row>
    <row r="3208" spans="2:6" hidden="1">
      <c r="B3208" s="107"/>
      <c r="C3208" s="107"/>
      <c r="D3208" s="41"/>
      <c r="E3208" s="41"/>
      <c r="F3208" s="41"/>
    </row>
    <row r="3209" spans="2:6" hidden="1">
      <c r="B3209" s="107"/>
      <c r="C3209" s="107"/>
      <c r="D3209" s="41"/>
      <c r="E3209" s="41"/>
      <c r="F3209" s="41"/>
    </row>
    <row r="3210" spans="2:6" hidden="1">
      <c r="B3210" s="107"/>
      <c r="C3210" s="107"/>
      <c r="D3210" s="41"/>
      <c r="E3210" s="41"/>
      <c r="F3210" s="41"/>
    </row>
    <row r="3211" spans="2:6" hidden="1">
      <c r="B3211" s="107"/>
      <c r="C3211" s="107"/>
      <c r="D3211" s="41"/>
      <c r="E3211" s="41"/>
      <c r="F3211" s="41"/>
    </row>
    <row r="3212" spans="2:6" hidden="1">
      <c r="B3212" s="107"/>
      <c r="C3212" s="107"/>
      <c r="D3212" s="41"/>
      <c r="E3212" s="41"/>
      <c r="F3212" s="41"/>
    </row>
    <row r="3213" spans="2:6" hidden="1">
      <c r="B3213" s="107"/>
      <c r="C3213" s="107"/>
      <c r="D3213" s="41"/>
      <c r="E3213" s="41"/>
      <c r="F3213" s="41"/>
    </row>
    <row r="3214" spans="2:6" hidden="1">
      <c r="B3214" s="107"/>
      <c r="C3214" s="107"/>
      <c r="D3214" s="41"/>
      <c r="E3214" s="41"/>
      <c r="F3214" s="41"/>
    </row>
    <row r="3215" spans="2:6" hidden="1">
      <c r="B3215" s="107"/>
      <c r="C3215" s="107"/>
      <c r="D3215" s="41"/>
      <c r="E3215" s="41"/>
      <c r="F3215" s="41"/>
    </row>
    <row r="3216" spans="2:6" hidden="1">
      <c r="B3216" s="107"/>
      <c r="C3216" s="107"/>
      <c r="D3216" s="41"/>
      <c r="E3216" s="41"/>
      <c r="F3216" s="41"/>
    </row>
    <row r="3217" spans="2:6" hidden="1">
      <c r="B3217" s="107"/>
      <c r="C3217" s="107"/>
      <c r="D3217" s="41"/>
      <c r="E3217" s="41"/>
      <c r="F3217" s="41"/>
    </row>
    <row r="3218" spans="2:6" hidden="1">
      <c r="B3218" s="107"/>
      <c r="C3218" s="107"/>
      <c r="D3218" s="41"/>
      <c r="E3218" s="41"/>
      <c r="F3218" s="41"/>
    </row>
    <row r="3219" spans="2:6" hidden="1">
      <c r="B3219" s="107"/>
      <c r="C3219" s="107"/>
      <c r="D3219" s="41"/>
      <c r="E3219" s="41"/>
      <c r="F3219" s="41"/>
    </row>
    <row r="3220" spans="2:6" hidden="1">
      <c r="B3220" s="107"/>
      <c r="C3220" s="107"/>
      <c r="D3220" s="41"/>
      <c r="E3220" s="41"/>
      <c r="F3220" s="41"/>
    </row>
    <row r="3221" spans="2:6" hidden="1">
      <c r="B3221" s="107"/>
      <c r="C3221" s="107"/>
      <c r="D3221" s="41"/>
      <c r="E3221" s="41"/>
      <c r="F3221" s="41"/>
    </row>
    <row r="3222" spans="2:6" hidden="1">
      <c r="B3222" s="107"/>
      <c r="C3222" s="107"/>
      <c r="D3222" s="41"/>
      <c r="E3222" s="41"/>
      <c r="F3222" s="41"/>
    </row>
    <row r="3223" spans="2:6" hidden="1">
      <c r="B3223" s="107"/>
      <c r="C3223" s="107"/>
      <c r="D3223" s="41"/>
      <c r="E3223" s="41"/>
      <c r="F3223" s="41"/>
    </row>
    <row r="3224" spans="2:6" hidden="1">
      <c r="B3224" s="107"/>
      <c r="C3224" s="107"/>
      <c r="D3224" s="41"/>
      <c r="E3224" s="41"/>
      <c r="F3224" s="41"/>
    </row>
    <row r="3225" spans="2:6" hidden="1">
      <c r="B3225" s="107"/>
      <c r="C3225" s="107"/>
      <c r="D3225" s="41"/>
      <c r="E3225" s="41"/>
      <c r="F3225" s="41"/>
    </row>
    <row r="3226" spans="2:6" hidden="1">
      <c r="B3226" s="107"/>
      <c r="C3226" s="107"/>
      <c r="D3226" s="41"/>
      <c r="E3226" s="41"/>
      <c r="F3226" s="41"/>
    </row>
    <row r="3227" spans="2:6" hidden="1">
      <c r="B3227" s="107"/>
      <c r="C3227" s="107"/>
      <c r="D3227" s="41"/>
      <c r="E3227" s="41"/>
      <c r="F3227" s="41"/>
    </row>
    <row r="3228" spans="2:6" hidden="1">
      <c r="B3228" s="107"/>
      <c r="C3228" s="107"/>
      <c r="D3228" s="41"/>
      <c r="E3228" s="41"/>
      <c r="F3228" s="41"/>
    </row>
    <row r="3229" spans="2:6" hidden="1">
      <c r="B3229" s="107"/>
      <c r="C3229" s="107"/>
      <c r="D3229" s="41"/>
      <c r="E3229" s="41"/>
      <c r="F3229" s="41"/>
    </row>
    <row r="3230" spans="2:6" hidden="1">
      <c r="B3230" s="107"/>
      <c r="C3230" s="107"/>
      <c r="D3230" s="41"/>
      <c r="E3230" s="41"/>
      <c r="F3230" s="41"/>
    </row>
    <row r="3231" spans="2:6" hidden="1">
      <c r="B3231" s="107"/>
      <c r="C3231" s="107"/>
      <c r="D3231" s="41"/>
      <c r="E3231" s="41"/>
      <c r="F3231" s="41"/>
    </row>
    <row r="3232" spans="2:6" hidden="1">
      <c r="B3232" s="107"/>
      <c r="C3232" s="107"/>
      <c r="D3232" s="41"/>
      <c r="E3232" s="41"/>
      <c r="F3232" s="41"/>
    </row>
    <row r="3233" spans="2:6" hidden="1">
      <c r="B3233" s="107"/>
      <c r="C3233" s="107"/>
      <c r="D3233" s="41"/>
      <c r="E3233" s="41"/>
      <c r="F3233" s="41"/>
    </row>
    <row r="3234" spans="2:6" hidden="1">
      <c r="B3234" s="107"/>
      <c r="C3234" s="107"/>
      <c r="D3234" s="41"/>
      <c r="E3234" s="41"/>
      <c r="F3234" s="41"/>
    </row>
    <row r="3235" spans="2:6" hidden="1">
      <c r="B3235" s="107"/>
      <c r="C3235" s="107"/>
      <c r="D3235" s="41"/>
      <c r="E3235" s="41"/>
      <c r="F3235" s="41"/>
    </row>
    <row r="3236" spans="2:6" hidden="1">
      <c r="B3236" s="107"/>
      <c r="C3236" s="107"/>
      <c r="D3236" s="41"/>
      <c r="E3236" s="41"/>
      <c r="F3236" s="41"/>
    </row>
    <row r="3237" spans="2:6" hidden="1">
      <c r="B3237" s="107"/>
      <c r="C3237" s="107"/>
      <c r="D3237" s="41"/>
      <c r="E3237" s="41"/>
      <c r="F3237" s="41"/>
    </row>
    <row r="3238" spans="2:6" hidden="1">
      <c r="B3238" s="107"/>
      <c r="C3238" s="107"/>
      <c r="D3238" s="41"/>
      <c r="E3238" s="41"/>
      <c r="F3238" s="41"/>
    </row>
    <row r="3239" spans="2:6" hidden="1">
      <c r="B3239" s="107"/>
      <c r="C3239" s="107"/>
      <c r="D3239" s="41"/>
      <c r="E3239" s="41"/>
      <c r="F3239" s="41"/>
    </row>
    <row r="3240" spans="2:6" hidden="1">
      <c r="B3240" s="107"/>
      <c r="C3240" s="107"/>
      <c r="D3240" s="41"/>
      <c r="E3240" s="41"/>
      <c r="F3240" s="41"/>
    </row>
    <row r="3241" spans="2:6" hidden="1">
      <c r="B3241" s="107"/>
      <c r="C3241" s="107"/>
      <c r="D3241" s="41"/>
      <c r="E3241" s="41"/>
      <c r="F3241" s="41"/>
    </row>
    <row r="3242" spans="2:6" hidden="1">
      <c r="B3242" s="107"/>
      <c r="C3242" s="107"/>
      <c r="D3242" s="41"/>
      <c r="E3242" s="41"/>
      <c r="F3242" s="41"/>
    </row>
    <row r="3243" spans="2:6" hidden="1">
      <c r="B3243" s="107"/>
      <c r="C3243" s="107"/>
      <c r="D3243" s="41"/>
      <c r="E3243" s="41"/>
      <c r="F3243" s="41"/>
    </row>
    <row r="3244" spans="2:6" hidden="1">
      <c r="B3244" s="107"/>
      <c r="C3244" s="107"/>
      <c r="D3244" s="41"/>
      <c r="E3244" s="41"/>
      <c r="F3244" s="41"/>
    </row>
    <row r="3245" spans="2:6" hidden="1">
      <c r="B3245" s="107"/>
      <c r="C3245" s="107"/>
      <c r="D3245" s="41"/>
      <c r="E3245" s="41"/>
      <c r="F3245" s="41"/>
    </row>
    <row r="3246" spans="2:6" hidden="1">
      <c r="B3246" s="107"/>
      <c r="C3246" s="107"/>
      <c r="D3246" s="41"/>
      <c r="E3246" s="41"/>
      <c r="F3246" s="41"/>
    </row>
    <row r="3247" spans="2:6" hidden="1">
      <c r="B3247" s="107"/>
      <c r="C3247" s="107"/>
      <c r="D3247" s="41"/>
      <c r="E3247" s="41"/>
      <c r="F3247" s="41"/>
    </row>
    <row r="3248" spans="2:6" hidden="1">
      <c r="B3248" s="107"/>
      <c r="C3248" s="107"/>
      <c r="D3248" s="41"/>
      <c r="E3248" s="41"/>
      <c r="F3248" s="41"/>
    </row>
    <row r="3249" spans="2:6" hidden="1">
      <c r="B3249" s="107"/>
      <c r="C3249" s="107"/>
      <c r="D3249" s="41"/>
      <c r="E3249" s="41"/>
      <c r="F3249" s="41"/>
    </row>
    <row r="3250" spans="2:6" hidden="1">
      <c r="B3250" s="107"/>
      <c r="C3250" s="107"/>
      <c r="D3250" s="41"/>
      <c r="E3250" s="41"/>
      <c r="F3250" s="41"/>
    </row>
    <row r="3251" spans="2:6" hidden="1">
      <c r="B3251" s="107"/>
      <c r="C3251" s="107"/>
      <c r="D3251" s="41"/>
      <c r="E3251" s="41"/>
      <c r="F3251" s="41"/>
    </row>
    <row r="3252" spans="2:6" hidden="1">
      <c r="B3252" s="107"/>
      <c r="C3252" s="107"/>
      <c r="D3252" s="41"/>
      <c r="E3252" s="41"/>
      <c r="F3252" s="41"/>
    </row>
    <row r="3253" spans="2:6" hidden="1">
      <c r="B3253" s="107"/>
      <c r="C3253" s="107"/>
      <c r="D3253" s="41"/>
      <c r="E3253" s="41"/>
      <c r="F3253" s="41"/>
    </row>
    <row r="3254" spans="2:6" hidden="1">
      <c r="B3254" s="107"/>
      <c r="C3254" s="107"/>
      <c r="D3254" s="41"/>
      <c r="E3254" s="41"/>
      <c r="F3254" s="41"/>
    </row>
    <row r="3255" spans="2:6" hidden="1">
      <c r="B3255" s="107"/>
      <c r="C3255" s="107"/>
      <c r="D3255" s="41"/>
      <c r="E3255" s="41"/>
      <c r="F3255" s="41"/>
    </row>
    <row r="3256" spans="2:6" hidden="1">
      <c r="B3256" s="107"/>
      <c r="C3256" s="107"/>
      <c r="D3256" s="41"/>
      <c r="E3256" s="41"/>
      <c r="F3256" s="41"/>
    </row>
    <row r="3257" spans="2:6" hidden="1">
      <c r="B3257" s="107"/>
      <c r="C3257" s="107"/>
      <c r="D3257" s="41"/>
      <c r="E3257" s="41"/>
      <c r="F3257" s="41"/>
    </row>
    <row r="3258" spans="2:6" hidden="1">
      <c r="B3258" s="107"/>
      <c r="C3258" s="107"/>
      <c r="D3258" s="41"/>
      <c r="E3258" s="41"/>
      <c r="F3258" s="41"/>
    </row>
    <row r="3259" spans="2:6" hidden="1">
      <c r="B3259" s="107"/>
      <c r="C3259" s="107"/>
      <c r="D3259" s="41"/>
      <c r="E3259" s="41"/>
      <c r="F3259" s="41"/>
    </row>
    <row r="3260" spans="2:6" hidden="1">
      <c r="B3260" s="107"/>
      <c r="C3260" s="107"/>
      <c r="D3260" s="41"/>
      <c r="E3260" s="41"/>
      <c r="F3260" s="41"/>
    </row>
    <row r="3261" spans="2:6" hidden="1">
      <c r="B3261" s="107"/>
      <c r="C3261" s="107"/>
      <c r="D3261" s="41"/>
      <c r="E3261" s="41"/>
      <c r="F3261" s="41"/>
    </row>
    <row r="3262" spans="2:6" hidden="1">
      <c r="B3262" s="107"/>
      <c r="C3262" s="107"/>
      <c r="D3262" s="41"/>
      <c r="E3262" s="41"/>
      <c r="F3262" s="41"/>
    </row>
    <row r="3263" spans="2:6" hidden="1">
      <c r="B3263" s="107"/>
      <c r="C3263" s="107"/>
      <c r="D3263" s="41"/>
      <c r="E3263" s="41"/>
      <c r="F3263" s="41"/>
    </row>
    <row r="3264" spans="2:6" hidden="1">
      <c r="B3264" s="107"/>
      <c r="C3264" s="107"/>
      <c r="D3264" s="41"/>
      <c r="E3264" s="41"/>
      <c r="F3264" s="41"/>
    </row>
    <row r="3265" spans="2:6" hidden="1">
      <c r="B3265" s="107"/>
      <c r="C3265" s="107"/>
      <c r="D3265" s="41"/>
      <c r="E3265" s="41"/>
      <c r="F3265" s="41"/>
    </row>
    <row r="3266" spans="2:6" hidden="1">
      <c r="B3266" s="107"/>
      <c r="C3266" s="107"/>
      <c r="D3266" s="41"/>
      <c r="E3266" s="41"/>
      <c r="F3266" s="41"/>
    </row>
    <row r="3267" spans="2:6" hidden="1">
      <c r="B3267" s="107"/>
      <c r="C3267" s="107"/>
      <c r="D3267" s="41"/>
      <c r="E3267" s="41"/>
      <c r="F3267" s="41"/>
    </row>
    <row r="3268" spans="2:6" hidden="1">
      <c r="B3268" s="107"/>
      <c r="C3268" s="107"/>
      <c r="D3268" s="41"/>
      <c r="E3268" s="41"/>
      <c r="F3268" s="41"/>
    </row>
    <row r="3269" spans="2:6" hidden="1">
      <c r="B3269" s="107"/>
      <c r="C3269" s="107"/>
      <c r="D3269" s="41"/>
      <c r="E3269" s="41"/>
      <c r="F3269" s="41"/>
    </row>
    <row r="3270" spans="2:6" hidden="1">
      <c r="B3270" s="107"/>
      <c r="C3270" s="107"/>
      <c r="D3270" s="41"/>
      <c r="E3270" s="41"/>
      <c r="F3270" s="41"/>
    </row>
    <row r="3271" spans="2:6" hidden="1">
      <c r="B3271" s="107"/>
      <c r="C3271" s="107"/>
      <c r="D3271" s="41"/>
      <c r="E3271" s="41"/>
      <c r="F3271" s="41"/>
    </row>
    <row r="3272" spans="2:6" hidden="1">
      <c r="B3272" s="107"/>
      <c r="C3272" s="107"/>
      <c r="D3272" s="41"/>
      <c r="E3272" s="41"/>
      <c r="F3272" s="41"/>
    </row>
    <row r="3273" spans="2:6" hidden="1">
      <c r="B3273" s="107"/>
      <c r="C3273" s="107"/>
      <c r="D3273" s="41"/>
      <c r="E3273" s="41"/>
      <c r="F3273" s="41"/>
    </row>
    <row r="3274" spans="2:6" hidden="1">
      <c r="B3274" s="107"/>
      <c r="C3274" s="107"/>
      <c r="D3274" s="41"/>
      <c r="E3274" s="41"/>
      <c r="F3274" s="41"/>
    </row>
    <row r="3275" spans="2:6" hidden="1">
      <c r="B3275" s="107"/>
      <c r="C3275" s="107"/>
      <c r="D3275" s="41"/>
      <c r="E3275" s="41"/>
      <c r="F3275" s="41"/>
    </row>
    <row r="3276" spans="2:6" hidden="1">
      <c r="B3276" s="107"/>
      <c r="C3276" s="107"/>
      <c r="D3276" s="41"/>
      <c r="E3276" s="41"/>
      <c r="F3276" s="41"/>
    </row>
    <row r="3277" spans="2:6" hidden="1">
      <c r="B3277" s="107"/>
      <c r="C3277" s="107"/>
      <c r="D3277" s="41"/>
      <c r="E3277" s="41"/>
      <c r="F3277" s="41"/>
    </row>
    <row r="3278" spans="2:6" hidden="1">
      <c r="B3278" s="107"/>
      <c r="C3278" s="107"/>
      <c r="D3278" s="41"/>
      <c r="E3278" s="41"/>
      <c r="F3278" s="41"/>
    </row>
    <row r="3279" spans="2:6" hidden="1">
      <c r="B3279" s="107"/>
      <c r="C3279" s="107"/>
      <c r="D3279" s="41"/>
      <c r="E3279" s="41"/>
      <c r="F3279" s="41"/>
    </row>
    <row r="3280" spans="2:6" hidden="1">
      <c r="B3280" s="107"/>
      <c r="C3280" s="107"/>
      <c r="D3280" s="41"/>
      <c r="E3280" s="41"/>
      <c r="F3280" s="41"/>
    </row>
    <row r="3281" spans="2:6" hidden="1">
      <c r="B3281" s="107"/>
      <c r="C3281" s="107"/>
      <c r="D3281" s="41"/>
      <c r="E3281" s="41"/>
      <c r="F3281" s="41"/>
    </row>
    <row r="3282" spans="2:6" hidden="1">
      <c r="B3282" s="107"/>
      <c r="C3282" s="107"/>
      <c r="D3282" s="41"/>
      <c r="E3282" s="41"/>
      <c r="F3282" s="41"/>
    </row>
    <row r="3283" spans="2:6" hidden="1">
      <c r="B3283" s="107"/>
      <c r="C3283" s="107"/>
      <c r="D3283" s="41"/>
      <c r="E3283" s="41"/>
      <c r="F3283" s="41"/>
    </row>
    <row r="3284" spans="2:6" hidden="1">
      <c r="B3284" s="107"/>
      <c r="C3284" s="107"/>
      <c r="D3284" s="41"/>
      <c r="E3284" s="41"/>
      <c r="F3284" s="41"/>
    </row>
    <row r="3285" spans="2:6" hidden="1">
      <c r="B3285" s="107"/>
      <c r="C3285" s="107"/>
      <c r="D3285" s="41"/>
      <c r="E3285" s="41"/>
      <c r="F3285" s="41"/>
    </row>
    <row r="3286" spans="2:6" hidden="1">
      <c r="B3286" s="107"/>
      <c r="C3286" s="107"/>
      <c r="D3286" s="41"/>
      <c r="E3286" s="41"/>
      <c r="F3286" s="41"/>
    </row>
    <row r="3287" spans="2:6" hidden="1">
      <c r="B3287" s="107"/>
      <c r="C3287" s="107"/>
      <c r="D3287" s="41"/>
      <c r="E3287" s="41"/>
      <c r="F3287" s="41"/>
    </row>
    <row r="3288" spans="2:6" hidden="1">
      <c r="B3288" s="107"/>
      <c r="C3288" s="107"/>
      <c r="D3288" s="41"/>
      <c r="E3288" s="41"/>
      <c r="F3288" s="41"/>
    </row>
    <row r="3289" spans="2:6" hidden="1">
      <c r="B3289" s="107"/>
      <c r="C3289" s="107"/>
      <c r="D3289" s="41"/>
      <c r="E3289" s="41"/>
      <c r="F3289" s="41"/>
    </row>
    <row r="3290" spans="2:6" hidden="1">
      <c r="B3290" s="107"/>
      <c r="C3290" s="107"/>
      <c r="D3290" s="41"/>
      <c r="E3290" s="41"/>
      <c r="F3290" s="41"/>
    </row>
    <row r="3291" spans="2:6" hidden="1">
      <c r="B3291" s="107"/>
      <c r="C3291" s="107"/>
      <c r="D3291" s="41"/>
      <c r="E3291" s="41"/>
      <c r="F3291" s="41"/>
    </row>
    <row r="3292" spans="2:6" hidden="1">
      <c r="B3292" s="107"/>
      <c r="C3292" s="107"/>
      <c r="D3292" s="41"/>
      <c r="E3292" s="41"/>
      <c r="F3292" s="41"/>
    </row>
    <row r="3293" spans="2:6" hidden="1">
      <c r="B3293" s="107"/>
      <c r="C3293" s="107"/>
      <c r="D3293" s="41"/>
      <c r="E3293" s="41"/>
      <c r="F3293" s="41"/>
    </row>
    <row r="3294" spans="2:6" hidden="1">
      <c r="B3294" s="107"/>
      <c r="C3294" s="107"/>
      <c r="D3294" s="41"/>
      <c r="E3294" s="41"/>
      <c r="F3294" s="41"/>
    </row>
    <row r="3295" spans="2:6" hidden="1">
      <c r="B3295" s="107"/>
      <c r="C3295" s="107"/>
      <c r="D3295" s="41"/>
      <c r="E3295" s="41"/>
      <c r="F3295" s="41"/>
    </row>
    <row r="3296" spans="2:6" hidden="1">
      <c r="B3296" s="107"/>
      <c r="C3296" s="107"/>
      <c r="D3296" s="41"/>
      <c r="E3296" s="41"/>
      <c r="F3296" s="41"/>
    </row>
    <row r="3297" spans="2:6" hidden="1">
      <c r="B3297" s="107"/>
      <c r="C3297" s="107"/>
      <c r="D3297" s="41"/>
      <c r="E3297" s="41"/>
      <c r="F3297" s="41"/>
    </row>
    <row r="3298" spans="2:6" hidden="1">
      <c r="B3298" s="107"/>
      <c r="C3298" s="107"/>
      <c r="D3298" s="41"/>
      <c r="E3298" s="41"/>
      <c r="F3298" s="41"/>
    </row>
    <row r="3299" spans="2:6" hidden="1">
      <c r="B3299" s="107"/>
      <c r="C3299" s="107"/>
      <c r="D3299" s="41"/>
      <c r="E3299" s="41"/>
      <c r="F3299" s="41"/>
    </row>
    <row r="3300" spans="2:6" hidden="1">
      <c r="B3300" s="107"/>
      <c r="C3300" s="107"/>
      <c r="D3300" s="41"/>
      <c r="E3300" s="41"/>
      <c r="F3300" s="41"/>
    </row>
    <row r="3301" spans="2:6" hidden="1">
      <c r="B3301" s="107"/>
      <c r="C3301" s="107"/>
      <c r="D3301" s="41"/>
      <c r="E3301" s="41"/>
      <c r="F3301" s="41"/>
    </row>
    <row r="3302" spans="2:6" hidden="1">
      <c r="B3302" s="107"/>
      <c r="C3302" s="107"/>
      <c r="D3302" s="41"/>
      <c r="E3302" s="41"/>
      <c r="F3302" s="41"/>
    </row>
    <row r="3303" spans="2:6" hidden="1">
      <c r="B3303" s="107"/>
      <c r="C3303" s="107"/>
      <c r="D3303" s="41"/>
      <c r="E3303" s="41"/>
      <c r="F3303" s="41"/>
    </row>
    <row r="3304" spans="2:6" hidden="1">
      <c r="B3304" s="107"/>
      <c r="C3304" s="107"/>
      <c r="D3304" s="41"/>
      <c r="E3304" s="41"/>
      <c r="F3304" s="41"/>
    </row>
    <row r="3305" spans="2:6" hidden="1">
      <c r="B3305" s="107"/>
      <c r="C3305" s="107"/>
      <c r="D3305" s="41"/>
      <c r="E3305" s="41"/>
      <c r="F3305" s="41"/>
    </row>
    <row r="3306" spans="2:6" hidden="1">
      <c r="B3306" s="107"/>
      <c r="C3306" s="107"/>
      <c r="D3306" s="41"/>
      <c r="E3306" s="41"/>
      <c r="F3306" s="41"/>
    </row>
    <row r="3307" spans="2:6" hidden="1">
      <c r="B3307" s="107"/>
      <c r="C3307" s="107"/>
      <c r="D3307" s="41"/>
      <c r="E3307" s="41"/>
      <c r="F3307" s="41"/>
    </row>
    <row r="3308" spans="2:6" hidden="1">
      <c r="B3308" s="107"/>
      <c r="C3308" s="107"/>
      <c r="D3308" s="41"/>
      <c r="E3308" s="41"/>
      <c r="F3308" s="41"/>
    </row>
    <row r="3309" spans="2:6" hidden="1">
      <c r="B3309" s="107"/>
      <c r="C3309" s="107"/>
      <c r="D3309" s="41"/>
      <c r="E3309" s="41"/>
      <c r="F3309" s="41"/>
    </row>
    <row r="3310" spans="2:6" hidden="1">
      <c r="B3310" s="107"/>
      <c r="C3310" s="107"/>
      <c r="D3310" s="41"/>
      <c r="E3310" s="41"/>
      <c r="F3310" s="41"/>
    </row>
    <row r="3311" spans="2:6" hidden="1">
      <c r="B3311" s="107"/>
      <c r="C3311" s="107"/>
      <c r="D3311" s="41"/>
      <c r="E3311" s="41"/>
      <c r="F3311" s="41"/>
    </row>
    <row r="3312" spans="2:6" hidden="1">
      <c r="B3312" s="107"/>
      <c r="C3312" s="107"/>
      <c r="D3312" s="41"/>
      <c r="E3312" s="41"/>
      <c r="F3312" s="41"/>
    </row>
    <row r="3313" spans="2:6" hidden="1">
      <c r="B3313" s="107"/>
      <c r="C3313" s="107"/>
      <c r="D3313" s="41"/>
      <c r="E3313" s="41"/>
      <c r="F3313" s="41"/>
    </row>
    <row r="3314" spans="2:6" hidden="1">
      <c r="B3314" s="107"/>
      <c r="C3314" s="107"/>
      <c r="D3314" s="41"/>
      <c r="E3314" s="41"/>
      <c r="F3314" s="41"/>
    </row>
    <row r="3315" spans="2:6" hidden="1">
      <c r="B3315" s="107"/>
      <c r="C3315" s="107"/>
      <c r="D3315" s="41"/>
      <c r="E3315" s="41"/>
      <c r="F3315" s="41"/>
    </row>
    <row r="3316" spans="2:6" hidden="1">
      <c r="B3316" s="107"/>
      <c r="C3316" s="107"/>
      <c r="D3316" s="41"/>
      <c r="E3316" s="41"/>
      <c r="F3316" s="41"/>
    </row>
    <row r="3317" spans="2:6" hidden="1">
      <c r="B3317" s="107"/>
      <c r="C3317" s="107"/>
      <c r="D3317" s="41"/>
      <c r="E3317" s="41"/>
      <c r="F3317" s="41"/>
    </row>
    <row r="3318" spans="2:6" hidden="1">
      <c r="B3318" s="107"/>
      <c r="C3318" s="107"/>
      <c r="D3318" s="41"/>
      <c r="E3318" s="41"/>
      <c r="F3318" s="41"/>
    </row>
    <row r="3319" spans="2:6" hidden="1">
      <c r="B3319" s="107"/>
      <c r="C3319" s="107"/>
      <c r="D3319" s="41"/>
      <c r="E3319" s="41"/>
      <c r="F3319" s="41"/>
    </row>
    <row r="3320" spans="2:6" hidden="1">
      <c r="B3320" s="107"/>
      <c r="C3320" s="107"/>
      <c r="D3320" s="41"/>
      <c r="E3320" s="41"/>
      <c r="F3320" s="41"/>
    </row>
    <row r="3321" spans="2:6" hidden="1">
      <c r="B3321" s="107"/>
      <c r="C3321" s="107"/>
      <c r="D3321" s="41"/>
      <c r="E3321" s="41"/>
      <c r="F3321" s="41"/>
    </row>
    <row r="3322" spans="2:6" hidden="1">
      <c r="B3322" s="107"/>
      <c r="C3322" s="107"/>
      <c r="D3322" s="41"/>
      <c r="E3322" s="41"/>
      <c r="F3322" s="41"/>
    </row>
    <row r="3323" spans="2:6" hidden="1">
      <c r="B3323" s="107"/>
      <c r="C3323" s="107"/>
      <c r="D3323" s="41"/>
      <c r="E3323" s="41"/>
      <c r="F3323" s="41"/>
    </row>
    <row r="3324" spans="2:6" hidden="1">
      <c r="B3324" s="107"/>
      <c r="C3324" s="107"/>
      <c r="D3324" s="41"/>
      <c r="E3324" s="41"/>
      <c r="F3324" s="41"/>
    </row>
    <row r="3325" spans="2:6" hidden="1">
      <c r="B3325" s="107"/>
      <c r="C3325" s="107"/>
      <c r="D3325" s="41"/>
      <c r="E3325" s="41"/>
      <c r="F3325" s="41"/>
    </row>
    <row r="3326" spans="2:6" hidden="1">
      <c r="B3326" s="107"/>
      <c r="C3326" s="107"/>
      <c r="D3326" s="41"/>
      <c r="E3326" s="41"/>
      <c r="F3326" s="41"/>
    </row>
    <row r="3327" spans="2:6" hidden="1">
      <c r="B3327" s="107"/>
      <c r="C3327" s="107"/>
      <c r="D3327" s="41"/>
      <c r="E3327" s="41"/>
      <c r="F3327" s="41"/>
    </row>
    <row r="3328" spans="2:6" hidden="1">
      <c r="B3328" s="107"/>
      <c r="C3328" s="107"/>
      <c r="D3328" s="41"/>
      <c r="E3328" s="41"/>
      <c r="F3328" s="41"/>
    </row>
    <row r="3329" spans="2:6" hidden="1">
      <c r="B3329" s="107"/>
      <c r="C3329" s="107"/>
      <c r="D3329" s="41"/>
      <c r="E3329" s="41"/>
      <c r="F3329" s="41"/>
    </row>
    <row r="3330" spans="2:6" hidden="1">
      <c r="B3330" s="107"/>
      <c r="C3330" s="107"/>
      <c r="D3330" s="41"/>
      <c r="E3330" s="41"/>
      <c r="F3330" s="41"/>
    </row>
    <row r="3331" spans="2:6" hidden="1">
      <c r="B3331" s="107"/>
      <c r="C3331" s="107"/>
      <c r="D3331" s="41"/>
      <c r="E3331" s="41"/>
      <c r="F3331" s="41"/>
    </row>
    <row r="3332" spans="2:6" hidden="1">
      <c r="B3332" s="107"/>
      <c r="C3332" s="107"/>
      <c r="D3332" s="41"/>
      <c r="E3332" s="41"/>
      <c r="F3332" s="41"/>
    </row>
    <row r="3333" spans="2:6" hidden="1">
      <c r="B3333" s="107"/>
      <c r="C3333" s="107"/>
      <c r="D3333" s="41"/>
      <c r="E3333" s="41"/>
      <c r="F3333" s="41"/>
    </row>
    <row r="3334" spans="2:6" hidden="1">
      <c r="B3334" s="107"/>
      <c r="C3334" s="107"/>
      <c r="D3334" s="41"/>
      <c r="E3334" s="41"/>
      <c r="F3334" s="41"/>
    </row>
    <row r="3335" spans="2:6" hidden="1">
      <c r="B3335" s="107"/>
      <c r="C3335" s="107"/>
      <c r="D3335" s="41"/>
      <c r="E3335" s="41"/>
      <c r="F3335" s="41"/>
    </row>
    <row r="3336" spans="2:6" hidden="1">
      <c r="B3336" s="107"/>
      <c r="C3336" s="107"/>
      <c r="D3336" s="41"/>
      <c r="E3336" s="41"/>
      <c r="F3336" s="41"/>
    </row>
    <row r="3337" spans="2:6" hidden="1">
      <c r="B3337" s="107"/>
      <c r="C3337" s="107"/>
      <c r="D3337" s="41"/>
      <c r="E3337" s="41"/>
      <c r="F3337" s="41"/>
    </row>
    <row r="3338" spans="2:6" hidden="1">
      <c r="B3338" s="107"/>
      <c r="C3338" s="107"/>
      <c r="D3338" s="41"/>
      <c r="E3338" s="41"/>
      <c r="F3338" s="41"/>
    </row>
    <row r="3339" spans="2:6" hidden="1">
      <c r="B3339" s="107"/>
      <c r="C3339" s="107"/>
      <c r="D3339" s="41"/>
      <c r="E3339" s="41"/>
      <c r="F3339" s="41"/>
    </row>
    <row r="3340" spans="2:6" hidden="1">
      <c r="B3340" s="107"/>
      <c r="C3340" s="107"/>
      <c r="D3340" s="41"/>
      <c r="E3340" s="41"/>
      <c r="F3340" s="41"/>
    </row>
    <row r="3341" spans="2:6" hidden="1">
      <c r="B3341" s="107"/>
      <c r="C3341" s="107"/>
      <c r="D3341" s="41"/>
      <c r="E3341" s="41"/>
      <c r="F3341" s="41"/>
    </row>
    <row r="3342" spans="2:6" hidden="1">
      <c r="B3342" s="107"/>
      <c r="C3342" s="107"/>
      <c r="D3342" s="41"/>
      <c r="E3342" s="41"/>
      <c r="F3342" s="41"/>
    </row>
    <row r="3343" spans="2:6" hidden="1">
      <c r="B3343" s="107"/>
      <c r="C3343" s="107"/>
      <c r="D3343" s="41"/>
      <c r="E3343" s="41"/>
      <c r="F3343" s="41"/>
    </row>
    <row r="3344" spans="2:6" hidden="1">
      <c r="B3344" s="107"/>
      <c r="C3344" s="107"/>
      <c r="D3344" s="41"/>
      <c r="E3344" s="41"/>
      <c r="F3344" s="41"/>
    </row>
    <row r="3345" spans="2:6" hidden="1">
      <c r="B3345" s="107"/>
      <c r="C3345" s="107"/>
      <c r="D3345" s="41"/>
      <c r="E3345" s="41"/>
      <c r="F3345" s="41"/>
    </row>
    <row r="3346" spans="2:6" hidden="1">
      <c r="B3346" s="107"/>
      <c r="C3346" s="107"/>
      <c r="D3346" s="41"/>
      <c r="E3346" s="41"/>
      <c r="F3346" s="41"/>
    </row>
    <row r="3347" spans="2:6" hidden="1">
      <c r="B3347" s="107"/>
      <c r="C3347" s="107"/>
      <c r="D3347" s="41"/>
      <c r="E3347" s="41"/>
      <c r="F3347" s="41"/>
    </row>
    <row r="3348" spans="2:6" hidden="1">
      <c r="B3348" s="107"/>
      <c r="C3348" s="107"/>
      <c r="D3348" s="41"/>
      <c r="E3348" s="41"/>
      <c r="F3348" s="41"/>
    </row>
    <row r="3349" spans="2:6" hidden="1">
      <c r="B3349" s="107"/>
      <c r="C3349" s="107"/>
      <c r="D3349" s="41"/>
      <c r="E3349" s="41"/>
      <c r="F3349" s="41"/>
    </row>
    <row r="3350" spans="2:6" hidden="1">
      <c r="B3350" s="107"/>
      <c r="C3350" s="107"/>
      <c r="D3350" s="41"/>
      <c r="E3350" s="41"/>
      <c r="F3350" s="41"/>
    </row>
    <row r="3351" spans="2:6" hidden="1">
      <c r="B3351" s="107"/>
      <c r="C3351" s="107"/>
      <c r="D3351" s="41"/>
      <c r="E3351" s="41"/>
      <c r="F3351" s="41"/>
    </row>
    <row r="3352" spans="2:6" hidden="1">
      <c r="B3352" s="107"/>
      <c r="C3352" s="107"/>
      <c r="D3352" s="41"/>
      <c r="E3352" s="41"/>
      <c r="F3352" s="41"/>
    </row>
    <row r="3353" spans="2:6" hidden="1">
      <c r="B3353" s="107"/>
      <c r="C3353" s="107"/>
      <c r="D3353" s="41"/>
      <c r="E3353" s="41"/>
      <c r="F3353" s="41"/>
    </row>
    <row r="3354" spans="2:6" hidden="1">
      <c r="B3354" s="107"/>
      <c r="C3354" s="107"/>
      <c r="D3354" s="41"/>
      <c r="E3354" s="41"/>
      <c r="F3354" s="41"/>
    </row>
    <row r="3355" spans="2:6" hidden="1">
      <c r="B3355" s="107"/>
      <c r="C3355" s="107"/>
      <c r="D3355" s="41"/>
      <c r="E3355" s="41"/>
      <c r="F3355" s="41"/>
    </row>
    <row r="3356" spans="2:6" hidden="1">
      <c r="B3356" s="107"/>
      <c r="C3356" s="107"/>
      <c r="D3356" s="41"/>
      <c r="E3356" s="41"/>
      <c r="F3356" s="41"/>
    </row>
    <row r="3357" spans="2:6" hidden="1">
      <c r="B3357" s="107"/>
      <c r="C3357" s="107"/>
      <c r="D3357" s="41"/>
      <c r="E3357" s="41"/>
      <c r="F3357" s="41"/>
    </row>
    <row r="3358" spans="2:6" hidden="1">
      <c r="B3358" s="107"/>
      <c r="C3358" s="107"/>
      <c r="D3358" s="41"/>
      <c r="E3358" s="41"/>
      <c r="F3358" s="41"/>
    </row>
    <row r="3359" spans="2:6" hidden="1">
      <c r="B3359" s="107"/>
      <c r="C3359" s="107"/>
      <c r="D3359" s="41"/>
      <c r="E3359" s="41"/>
      <c r="F3359" s="41"/>
    </row>
    <row r="3360" spans="2:6" hidden="1">
      <c r="B3360" s="107"/>
      <c r="C3360" s="107"/>
      <c r="D3360" s="41"/>
      <c r="E3360" s="41"/>
      <c r="F3360" s="41"/>
    </row>
    <row r="3361" spans="2:6" hidden="1">
      <c r="B3361" s="107"/>
      <c r="C3361" s="107"/>
      <c r="D3361" s="41"/>
      <c r="E3361" s="41"/>
      <c r="F3361" s="41"/>
    </row>
    <row r="3362" spans="2:6" hidden="1">
      <c r="B3362" s="107"/>
      <c r="C3362" s="107"/>
      <c r="D3362" s="41"/>
      <c r="E3362" s="41"/>
      <c r="F3362" s="41"/>
    </row>
    <row r="3363" spans="2:6" hidden="1">
      <c r="B3363" s="107"/>
      <c r="C3363" s="107"/>
      <c r="D3363" s="41"/>
      <c r="E3363" s="41"/>
      <c r="F3363" s="41"/>
    </row>
    <row r="3364" spans="2:6" hidden="1">
      <c r="B3364" s="107"/>
      <c r="C3364" s="107"/>
      <c r="D3364" s="41"/>
      <c r="E3364" s="41"/>
      <c r="F3364" s="41"/>
    </row>
    <row r="3365" spans="2:6" hidden="1">
      <c r="B3365" s="107"/>
      <c r="C3365" s="107"/>
      <c r="D3365" s="41"/>
      <c r="E3365" s="41"/>
      <c r="F3365" s="41"/>
    </row>
    <row r="3366" spans="2:6" hidden="1">
      <c r="B3366" s="107"/>
      <c r="C3366" s="107"/>
      <c r="D3366" s="41"/>
      <c r="E3366" s="41"/>
      <c r="F3366" s="41"/>
    </row>
    <row r="3367" spans="2:6" hidden="1">
      <c r="B3367" s="107"/>
      <c r="C3367" s="107"/>
      <c r="D3367" s="41"/>
      <c r="E3367" s="41"/>
      <c r="F3367" s="41"/>
    </row>
    <row r="3368" spans="2:6" hidden="1">
      <c r="B3368" s="107"/>
      <c r="C3368" s="107"/>
      <c r="D3368" s="41"/>
      <c r="E3368" s="41"/>
      <c r="F3368" s="41"/>
    </row>
    <row r="3369" spans="2:6" hidden="1">
      <c r="B3369" s="107"/>
      <c r="C3369" s="107"/>
      <c r="D3369" s="41"/>
      <c r="E3369" s="41"/>
      <c r="F3369" s="41"/>
    </row>
    <row r="3370" spans="2:6" hidden="1">
      <c r="B3370" s="107"/>
      <c r="C3370" s="107"/>
      <c r="D3370" s="41"/>
      <c r="E3370" s="41"/>
      <c r="F3370" s="41"/>
    </row>
    <row r="3371" spans="2:6" hidden="1">
      <c r="B3371" s="107"/>
      <c r="C3371" s="107"/>
      <c r="D3371" s="41"/>
      <c r="E3371" s="41"/>
      <c r="F3371" s="41"/>
    </row>
    <row r="3372" spans="2:6" hidden="1">
      <c r="B3372" s="107"/>
      <c r="C3372" s="107"/>
      <c r="D3372" s="41"/>
      <c r="E3372" s="41"/>
      <c r="F3372" s="41"/>
    </row>
    <row r="3373" spans="2:6" hidden="1">
      <c r="B3373" s="107"/>
      <c r="C3373" s="107"/>
      <c r="D3373" s="41"/>
      <c r="E3373" s="41"/>
      <c r="F3373" s="41"/>
    </row>
    <row r="3374" spans="2:6" hidden="1">
      <c r="B3374" s="107"/>
      <c r="C3374" s="107"/>
      <c r="D3374" s="41"/>
      <c r="E3374" s="41"/>
      <c r="F3374" s="41"/>
    </row>
    <row r="3375" spans="2:6" hidden="1">
      <c r="B3375" s="107"/>
      <c r="C3375" s="107"/>
      <c r="D3375" s="41"/>
      <c r="E3375" s="41"/>
      <c r="F3375" s="41"/>
    </row>
    <row r="3376" spans="2:6" hidden="1">
      <c r="B3376" s="107"/>
      <c r="C3376" s="107"/>
      <c r="D3376" s="41"/>
      <c r="E3376" s="41"/>
      <c r="F3376" s="41"/>
    </row>
    <row r="3377" spans="2:6" hidden="1">
      <c r="B3377" s="107"/>
      <c r="C3377" s="107"/>
      <c r="D3377" s="41"/>
      <c r="E3377" s="41"/>
      <c r="F3377" s="41"/>
    </row>
    <row r="3378" spans="2:6" hidden="1">
      <c r="B3378" s="107"/>
      <c r="C3378" s="107"/>
      <c r="D3378" s="41"/>
      <c r="E3378" s="41"/>
      <c r="F3378" s="41"/>
    </row>
    <row r="3379" spans="2:6" hidden="1">
      <c r="B3379" s="107"/>
      <c r="C3379" s="107"/>
      <c r="D3379" s="41"/>
      <c r="E3379" s="41"/>
      <c r="F3379" s="41"/>
    </row>
    <row r="3380" spans="2:6" hidden="1">
      <c r="B3380" s="107"/>
      <c r="C3380" s="107"/>
      <c r="D3380" s="41"/>
      <c r="E3380" s="41"/>
      <c r="F3380" s="41"/>
    </row>
    <row r="3381" spans="2:6" hidden="1">
      <c r="B3381" s="107"/>
      <c r="C3381" s="107"/>
      <c r="D3381" s="41"/>
      <c r="E3381" s="41"/>
      <c r="F3381" s="41"/>
    </row>
    <row r="3382" spans="2:6" hidden="1">
      <c r="B3382" s="107"/>
      <c r="C3382" s="107"/>
      <c r="D3382" s="41"/>
      <c r="E3382" s="41"/>
      <c r="F3382" s="41"/>
    </row>
    <row r="3383" spans="2:6" hidden="1">
      <c r="B3383" s="107"/>
      <c r="C3383" s="107"/>
      <c r="D3383" s="41"/>
      <c r="E3383" s="41"/>
      <c r="F3383" s="41"/>
    </row>
    <row r="3384" spans="2:6" hidden="1">
      <c r="B3384" s="107"/>
      <c r="C3384" s="107"/>
      <c r="D3384" s="41"/>
      <c r="E3384" s="41"/>
      <c r="F3384" s="41"/>
    </row>
    <row r="3385" spans="2:6" hidden="1">
      <c r="B3385" s="107"/>
      <c r="C3385" s="107"/>
      <c r="D3385" s="41"/>
      <c r="E3385" s="41"/>
      <c r="F3385" s="41"/>
    </row>
    <row r="3386" spans="2:6" hidden="1">
      <c r="B3386" s="107"/>
      <c r="C3386" s="107"/>
      <c r="D3386" s="41"/>
      <c r="E3386" s="41"/>
      <c r="F3386" s="41"/>
    </row>
    <row r="3387" spans="2:6" hidden="1">
      <c r="B3387" s="107"/>
      <c r="C3387" s="107"/>
      <c r="D3387" s="41"/>
      <c r="E3387" s="41"/>
      <c r="F3387" s="41"/>
    </row>
    <row r="3388" spans="2:6" hidden="1">
      <c r="B3388" s="107"/>
      <c r="C3388" s="107"/>
      <c r="D3388" s="41"/>
      <c r="E3388" s="41"/>
      <c r="F3388" s="41"/>
    </row>
    <row r="3389" spans="2:6" hidden="1">
      <c r="B3389" s="107"/>
      <c r="C3389" s="107"/>
      <c r="D3389" s="41"/>
      <c r="E3389" s="41"/>
      <c r="F3389" s="41"/>
    </row>
    <row r="3390" spans="2:6" hidden="1">
      <c r="B3390" s="107"/>
      <c r="C3390" s="107"/>
      <c r="D3390" s="41"/>
      <c r="E3390" s="41"/>
      <c r="F3390" s="41"/>
    </row>
    <row r="3391" spans="2:6" hidden="1">
      <c r="B3391" s="107"/>
      <c r="C3391" s="107"/>
      <c r="D3391" s="41"/>
      <c r="E3391" s="41"/>
      <c r="F3391" s="41"/>
    </row>
    <row r="3392" spans="2:6" hidden="1">
      <c r="B3392" s="107"/>
      <c r="C3392" s="107"/>
      <c r="D3392" s="41"/>
      <c r="E3392" s="41"/>
      <c r="F3392" s="41"/>
    </row>
    <row r="3393" spans="2:6" hidden="1">
      <c r="B3393" s="107"/>
      <c r="C3393" s="107"/>
      <c r="D3393" s="41"/>
      <c r="E3393" s="41"/>
      <c r="F3393" s="41"/>
    </row>
    <row r="3394" spans="2:6" hidden="1">
      <c r="B3394" s="107"/>
      <c r="C3394" s="107"/>
      <c r="D3394" s="41"/>
      <c r="E3394" s="41"/>
      <c r="F3394" s="41"/>
    </row>
    <row r="3395" spans="2:6" hidden="1">
      <c r="B3395" s="107"/>
      <c r="C3395" s="107"/>
      <c r="D3395" s="41"/>
      <c r="E3395" s="41"/>
      <c r="F3395" s="41"/>
    </row>
    <row r="3396" spans="2:6" hidden="1">
      <c r="B3396" s="107"/>
      <c r="C3396" s="107"/>
      <c r="D3396" s="41"/>
      <c r="E3396" s="41"/>
      <c r="F3396" s="41"/>
    </row>
    <row r="3397" spans="2:6" hidden="1">
      <c r="B3397" s="107"/>
      <c r="C3397" s="107"/>
      <c r="D3397" s="41"/>
      <c r="E3397" s="41"/>
      <c r="F3397" s="41"/>
    </row>
    <row r="3398" spans="2:6" hidden="1">
      <c r="B3398" s="107"/>
      <c r="C3398" s="107"/>
      <c r="D3398" s="41"/>
      <c r="E3398" s="41"/>
      <c r="F3398" s="41"/>
    </row>
    <row r="3399" spans="2:6" hidden="1">
      <c r="B3399" s="107"/>
      <c r="C3399" s="107"/>
      <c r="D3399" s="41"/>
      <c r="E3399" s="41"/>
      <c r="F3399" s="41"/>
    </row>
    <row r="3400" spans="2:6" hidden="1">
      <c r="B3400" s="107"/>
      <c r="C3400" s="107"/>
      <c r="D3400" s="41"/>
      <c r="E3400" s="41"/>
      <c r="F3400" s="41"/>
    </row>
    <row r="3401" spans="2:6" hidden="1">
      <c r="B3401" s="107"/>
      <c r="C3401" s="107"/>
      <c r="D3401" s="41"/>
      <c r="E3401" s="41"/>
      <c r="F3401" s="41"/>
    </row>
    <row r="3402" spans="2:6" hidden="1">
      <c r="B3402" s="107"/>
      <c r="C3402" s="107"/>
      <c r="D3402" s="41"/>
      <c r="E3402" s="41"/>
      <c r="F3402" s="41"/>
    </row>
    <row r="3403" spans="2:6" hidden="1">
      <c r="B3403" s="107"/>
      <c r="C3403" s="107"/>
      <c r="D3403" s="41"/>
      <c r="E3403" s="41"/>
      <c r="F3403" s="41"/>
    </row>
    <row r="3404" spans="2:6" hidden="1">
      <c r="B3404" s="107"/>
      <c r="C3404" s="107"/>
      <c r="D3404" s="41"/>
      <c r="E3404" s="41"/>
      <c r="F3404" s="41"/>
    </row>
    <row r="3405" spans="2:6" hidden="1">
      <c r="B3405" s="107"/>
      <c r="C3405" s="107"/>
      <c r="D3405" s="41"/>
      <c r="E3405" s="41"/>
      <c r="F3405" s="41"/>
    </row>
    <row r="3406" spans="2:6" hidden="1">
      <c r="B3406" s="107"/>
      <c r="C3406" s="107"/>
      <c r="D3406" s="41"/>
      <c r="E3406" s="41"/>
      <c r="F3406" s="41"/>
    </row>
    <row r="3407" spans="2:6" hidden="1">
      <c r="B3407" s="107"/>
      <c r="C3407" s="107"/>
      <c r="D3407" s="41"/>
      <c r="E3407" s="41"/>
      <c r="F3407" s="41"/>
    </row>
    <row r="3408" spans="2:6" hidden="1">
      <c r="B3408" s="107"/>
      <c r="C3408" s="107"/>
      <c r="D3408" s="41"/>
      <c r="E3408" s="41"/>
      <c r="F3408" s="41"/>
    </row>
    <row r="3409" spans="2:6" hidden="1">
      <c r="B3409" s="107"/>
      <c r="C3409" s="107"/>
      <c r="D3409" s="41"/>
      <c r="E3409" s="41"/>
      <c r="F3409" s="41"/>
    </row>
    <row r="3410" spans="2:6" hidden="1">
      <c r="B3410" s="107"/>
      <c r="C3410" s="107"/>
      <c r="D3410" s="41"/>
      <c r="E3410" s="41"/>
      <c r="F3410" s="41"/>
    </row>
    <row r="3411" spans="2:6" hidden="1">
      <c r="B3411" s="107"/>
      <c r="C3411" s="107"/>
      <c r="D3411" s="41"/>
      <c r="E3411" s="41"/>
      <c r="F3411" s="41"/>
    </row>
    <row r="3412" spans="2:6" hidden="1">
      <c r="B3412" s="107"/>
      <c r="C3412" s="107"/>
      <c r="D3412" s="41"/>
      <c r="E3412" s="41"/>
      <c r="F3412" s="41"/>
    </row>
    <row r="3413" spans="2:6" hidden="1">
      <c r="B3413" s="107"/>
      <c r="C3413" s="107"/>
      <c r="D3413" s="41"/>
      <c r="E3413" s="41"/>
      <c r="F3413" s="41"/>
    </row>
    <row r="3414" spans="2:6" hidden="1">
      <c r="B3414" s="107"/>
      <c r="C3414" s="107"/>
      <c r="D3414" s="41"/>
      <c r="E3414" s="41"/>
      <c r="F3414" s="41"/>
    </row>
    <row r="3415" spans="2:6" hidden="1">
      <c r="B3415" s="107"/>
      <c r="C3415" s="107"/>
      <c r="D3415" s="41"/>
      <c r="E3415" s="41"/>
      <c r="F3415" s="41"/>
    </row>
    <row r="3416" spans="2:6" hidden="1">
      <c r="B3416" s="107"/>
      <c r="C3416" s="107"/>
      <c r="D3416" s="41"/>
      <c r="E3416" s="41"/>
      <c r="F3416" s="41"/>
    </row>
    <row r="3417" spans="2:6" hidden="1">
      <c r="B3417" s="107"/>
      <c r="C3417" s="107"/>
      <c r="D3417" s="41"/>
      <c r="E3417" s="41"/>
      <c r="F3417" s="41"/>
    </row>
    <row r="3418" spans="2:6" hidden="1">
      <c r="B3418" s="107"/>
      <c r="C3418" s="107"/>
      <c r="D3418" s="41"/>
      <c r="E3418" s="41"/>
      <c r="F3418" s="41"/>
    </row>
    <row r="3419" spans="2:6" hidden="1">
      <c r="B3419" s="107"/>
      <c r="C3419" s="107"/>
      <c r="D3419" s="41"/>
      <c r="E3419" s="41"/>
      <c r="F3419" s="41"/>
    </row>
    <row r="3420" spans="2:6" hidden="1">
      <c r="B3420" s="107"/>
      <c r="C3420" s="107"/>
      <c r="D3420" s="41"/>
      <c r="E3420" s="41"/>
      <c r="F3420" s="41"/>
    </row>
    <row r="3421" spans="2:6" hidden="1">
      <c r="B3421" s="107"/>
      <c r="C3421" s="107"/>
      <c r="D3421" s="41"/>
      <c r="E3421" s="41"/>
      <c r="F3421" s="41"/>
    </row>
    <row r="3422" spans="2:6" hidden="1">
      <c r="B3422" s="107"/>
      <c r="C3422" s="107"/>
      <c r="D3422" s="41"/>
      <c r="E3422" s="41"/>
      <c r="F3422" s="41"/>
    </row>
    <row r="3423" spans="2:6" hidden="1">
      <c r="B3423" s="107"/>
      <c r="C3423" s="107"/>
      <c r="D3423" s="41"/>
      <c r="E3423" s="41"/>
      <c r="F3423" s="41"/>
    </row>
    <row r="3424" spans="2:6" hidden="1">
      <c r="B3424" s="107"/>
      <c r="C3424" s="107"/>
      <c r="D3424" s="41"/>
      <c r="E3424" s="41"/>
      <c r="F3424" s="41"/>
    </row>
    <row r="3425" spans="2:6" hidden="1">
      <c r="B3425" s="107"/>
      <c r="C3425" s="107"/>
      <c r="D3425" s="41"/>
      <c r="E3425" s="41"/>
      <c r="F3425" s="41"/>
    </row>
    <row r="3426" spans="2:6" hidden="1">
      <c r="B3426" s="107"/>
      <c r="C3426" s="107"/>
      <c r="D3426" s="41"/>
      <c r="E3426" s="41"/>
      <c r="F3426" s="41"/>
    </row>
    <row r="3427" spans="2:6" hidden="1">
      <c r="B3427" s="107"/>
      <c r="C3427" s="107"/>
      <c r="D3427" s="41"/>
      <c r="E3427" s="41"/>
      <c r="F3427" s="41"/>
    </row>
    <row r="3428" spans="2:6" hidden="1">
      <c r="B3428" s="107"/>
      <c r="C3428" s="107"/>
      <c r="D3428" s="41"/>
      <c r="E3428" s="41"/>
      <c r="F3428" s="41"/>
    </row>
    <row r="3429" spans="2:6" hidden="1">
      <c r="B3429" s="107"/>
      <c r="C3429" s="107"/>
      <c r="D3429" s="41"/>
      <c r="E3429" s="41"/>
      <c r="F3429" s="41"/>
    </row>
    <row r="3430" spans="2:6" hidden="1">
      <c r="B3430" s="107"/>
      <c r="C3430" s="107"/>
      <c r="D3430" s="41"/>
      <c r="E3430" s="41"/>
      <c r="F3430" s="41"/>
    </row>
    <row r="3431" spans="2:6" hidden="1">
      <c r="B3431" s="107"/>
      <c r="C3431" s="107"/>
      <c r="D3431" s="41"/>
      <c r="E3431" s="41"/>
      <c r="F3431" s="41"/>
    </row>
    <row r="3432" spans="2:6" hidden="1">
      <c r="B3432" s="107"/>
      <c r="C3432" s="107"/>
      <c r="D3432" s="41"/>
      <c r="E3432" s="41"/>
      <c r="F3432" s="41"/>
    </row>
    <row r="3433" spans="2:6" hidden="1">
      <c r="B3433" s="107"/>
      <c r="C3433" s="107"/>
      <c r="D3433" s="41"/>
      <c r="E3433" s="41"/>
      <c r="F3433" s="41"/>
    </row>
    <row r="3434" spans="2:6" hidden="1">
      <c r="B3434" s="107"/>
      <c r="C3434" s="107"/>
      <c r="D3434" s="41"/>
      <c r="E3434" s="41"/>
      <c r="F3434" s="41"/>
    </row>
    <row r="3435" spans="2:6" hidden="1">
      <c r="B3435" s="107"/>
      <c r="C3435" s="107"/>
      <c r="D3435" s="41"/>
      <c r="E3435" s="41"/>
      <c r="F3435" s="41"/>
    </row>
    <row r="3436" spans="2:6" hidden="1">
      <c r="B3436" s="107"/>
      <c r="C3436" s="107"/>
      <c r="D3436" s="41"/>
      <c r="E3436" s="41"/>
      <c r="F3436" s="41"/>
    </row>
    <row r="3437" spans="2:6" hidden="1">
      <c r="B3437" s="107"/>
      <c r="C3437" s="107"/>
      <c r="D3437" s="41"/>
      <c r="E3437" s="41"/>
      <c r="F3437" s="41"/>
    </row>
    <row r="3438" spans="2:6" hidden="1">
      <c r="B3438" s="107"/>
      <c r="C3438" s="107"/>
      <c r="D3438" s="41"/>
      <c r="E3438" s="41"/>
      <c r="F3438" s="41"/>
    </row>
    <row r="3439" spans="2:6" hidden="1">
      <c r="B3439" s="107"/>
      <c r="C3439" s="107"/>
      <c r="D3439" s="41"/>
      <c r="E3439" s="41"/>
      <c r="F3439" s="41"/>
    </row>
    <row r="3440" spans="2:6" hidden="1">
      <c r="B3440" s="107"/>
      <c r="C3440" s="107"/>
      <c r="D3440" s="41"/>
      <c r="E3440" s="41"/>
      <c r="F3440" s="41"/>
    </row>
    <row r="3441" spans="2:6" hidden="1">
      <c r="B3441" s="107"/>
      <c r="C3441" s="107"/>
      <c r="D3441" s="41"/>
      <c r="E3441" s="41"/>
      <c r="F3441" s="41"/>
    </row>
    <row r="3442" spans="2:6" hidden="1">
      <c r="B3442" s="107"/>
      <c r="C3442" s="107"/>
      <c r="D3442" s="41"/>
      <c r="E3442" s="41"/>
      <c r="F3442" s="41"/>
    </row>
    <row r="3443" spans="2:6" hidden="1">
      <c r="B3443" s="107"/>
      <c r="C3443" s="107"/>
      <c r="D3443" s="41"/>
      <c r="E3443" s="41"/>
      <c r="F3443" s="41"/>
    </row>
    <row r="3444" spans="2:6" hidden="1">
      <c r="B3444" s="107"/>
      <c r="C3444" s="107"/>
      <c r="D3444" s="41"/>
      <c r="E3444" s="41"/>
      <c r="F3444" s="41"/>
    </row>
    <row r="3445" spans="2:6" hidden="1">
      <c r="B3445" s="107"/>
      <c r="C3445" s="107"/>
      <c r="D3445" s="41"/>
      <c r="E3445" s="41"/>
      <c r="F3445" s="41"/>
    </row>
    <row r="3446" spans="2:6" hidden="1">
      <c r="B3446" s="107"/>
      <c r="C3446" s="107"/>
      <c r="D3446" s="41"/>
      <c r="E3446" s="41"/>
      <c r="F3446" s="41"/>
    </row>
    <row r="3447" spans="2:6" hidden="1">
      <c r="B3447" s="107"/>
      <c r="C3447" s="107"/>
      <c r="D3447" s="41"/>
      <c r="E3447" s="41"/>
      <c r="F3447" s="41"/>
    </row>
    <row r="3448" spans="2:6" hidden="1">
      <c r="B3448" s="107"/>
      <c r="C3448" s="107"/>
      <c r="D3448" s="41"/>
      <c r="E3448" s="41"/>
      <c r="F3448" s="41"/>
    </row>
    <row r="3449" spans="2:6" hidden="1">
      <c r="B3449" s="107"/>
      <c r="C3449" s="107"/>
      <c r="D3449" s="41"/>
      <c r="E3449" s="41"/>
      <c r="F3449" s="41"/>
    </row>
    <row r="3450" spans="2:6" hidden="1">
      <c r="B3450" s="107"/>
      <c r="C3450" s="107"/>
      <c r="D3450" s="41"/>
      <c r="E3450" s="41"/>
      <c r="F3450" s="41"/>
    </row>
    <row r="3451" spans="2:6" hidden="1">
      <c r="B3451" s="107"/>
      <c r="C3451" s="107"/>
      <c r="D3451" s="41"/>
      <c r="E3451" s="41"/>
      <c r="F3451" s="41"/>
    </row>
    <row r="3452" spans="2:6" hidden="1">
      <c r="B3452" s="107"/>
      <c r="C3452" s="107"/>
      <c r="D3452" s="41"/>
      <c r="E3452" s="41"/>
      <c r="F3452" s="41"/>
    </row>
    <row r="3453" spans="2:6" hidden="1">
      <c r="B3453" s="107"/>
      <c r="C3453" s="107"/>
      <c r="D3453" s="41"/>
      <c r="E3453" s="41"/>
      <c r="F3453" s="41"/>
    </row>
    <row r="3454" spans="2:6" hidden="1">
      <c r="B3454" s="107"/>
      <c r="C3454" s="107"/>
      <c r="D3454" s="41"/>
      <c r="E3454" s="41"/>
      <c r="F3454" s="41"/>
    </row>
    <row r="3455" spans="2:6" hidden="1">
      <c r="B3455" s="107"/>
      <c r="C3455" s="107"/>
      <c r="D3455" s="41"/>
      <c r="E3455" s="41"/>
      <c r="F3455" s="41"/>
    </row>
    <row r="3456" spans="2:6" hidden="1">
      <c r="B3456" s="107"/>
      <c r="C3456" s="107"/>
      <c r="D3456" s="41"/>
      <c r="E3456" s="41"/>
      <c r="F3456" s="41"/>
    </row>
    <row r="3457" spans="2:6" hidden="1">
      <c r="B3457" s="107"/>
      <c r="C3457" s="107"/>
      <c r="D3457" s="41"/>
      <c r="E3457" s="41"/>
      <c r="F3457" s="41"/>
    </row>
    <row r="3458" spans="2:6" hidden="1">
      <c r="B3458" s="107"/>
      <c r="C3458" s="107"/>
      <c r="D3458" s="41"/>
      <c r="E3458" s="41"/>
      <c r="F3458" s="41"/>
    </row>
    <row r="3459" spans="2:6" hidden="1">
      <c r="B3459" s="107"/>
      <c r="C3459" s="107"/>
      <c r="D3459" s="41"/>
      <c r="E3459" s="41"/>
      <c r="F3459" s="41"/>
    </row>
    <row r="3460" spans="2:6" hidden="1">
      <c r="B3460" s="107"/>
      <c r="C3460" s="107"/>
      <c r="D3460" s="41"/>
      <c r="E3460" s="41"/>
      <c r="F3460" s="41"/>
    </row>
    <row r="3461" spans="2:6" hidden="1">
      <c r="B3461" s="107"/>
      <c r="C3461" s="107"/>
      <c r="D3461" s="41"/>
      <c r="E3461" s="41"/>
      <c r="F3461" s="41"/>
    </row>
    <row r="3462" spans="2:6" hidden="1">
      <c r="B3462" s="107"/>
      <c r="C3462" s="107"/>
      <c r="D3462" s="41"/>
      <c r="E3462" s="41"/>
      <c r="F3462" s="41"/>
    </row>
    <row r="3463" spans="2:6" hidden="1">
      <c r="B3463" s="107"/>
      <c r="C3463" s="107"/>
      <c r="D3463" s="41"/>
      <c r="E3463" s="41"/>
      <c r="F3463" s="41"/>
    </row>
    <row r="3464" spans="2:6" hidden="1">
      <c r="B3464" s="107"/>
      <c r="C3464" s="107"/>
      <c r="D3464" s="41"/>
      <c r="E3464" s="41"/>
      <c r="F3464" s="41"/>
    </row>
    <row r="3465" spans="2:6" hidden="1">
      <c r="B3465" s="107"/>
      <c r="C3465" s="107"/>
      <c r="D3465" s="41"/>
      <c r="E3465" s="41"/>
      <c r="F3465" s="41"/>
    </row>
    <row r="3466" spans="2:6" hidden="1">
      <c r="B3466" s="107"/>
      <c r="C3466" s="107"/>
      <c r="D3466" s="41"/>
      <c r="E3466" s="41"/>
      <c r="F3466" s="41"/>
    </row>
    <row r="3467" spans="2:6" hidden="1">
      <c r="B3467" s="107"/>
      <c r="C3467" s="107"/>
      <c r="D3467" s="41"/>
      <c r="E3467" s="41"/>
      <c r="F3467" s="41"/>
    </row>
    <row r="3468" spans="2:6" hidden="1">
      <c r="B3468" s="107"/>
      <c r="C3468" s="107"/>
      <c r="D3468" s="41"/>
      <c r="E3468" s="41"/>
      <c r="F3468" s="41"/>
    </row>
    <row r="3469" spans="2:6" hidden="1">
      <c r="B3469" s="107"/>
      <c r="C3469" s="107"/>
      <c r="D3469" s="41"/>
      <c r="E3469" s="41"/>
      <c r="F3469" s="41"/>
    </row>
    <row r="3470" spans="2:6" hidden="1">
      <c r="B3470" s="107"/>
      <c r="C3470" s="107"/>
      <c r="D3470" s="41"/>
      <c r="E3470" s="41"/>
      <c r="F3470" s="41"/>
    </row>
    <row r="3471" spans="2:6" hidden="1">
      <c r="B3471" s="107"/>
      <c r="C3471" s="107"/>
      <c r="D3471" s="41"/>
      <c r="E3471" s="41"/>
      <c r="F3471" s="41"/>
    </row>
    <row r="3472" spans="2:6" hidden="1">
      <c r="B3472" s="107"/>
      <c r="C3472" s="107"/>
      <c r="D3472" s="41"/>
      <c r="E3472" s="41"/>
      <c r="F3472" s="41"/>
    </row>
    <row r="3473" spans="2:6" hidden="1">
      <c r="B3473" s="107"/>
      <c r="C3473" s="107"/>
      <c r="D3473" s="41"/>
      <c r="E3473" s="41"/>
      <c r="F3473" s="41"/>
    </row>
    <row r="3474" spans="2:6" hidden="1">
      <c r="B3474" s="107"/>
      <c r="C3474" s="107"/>
      <c r="D3474" s="41"/>
      <c r="E3474" s="41"/>
      <c r="F3474" s="41"/>
    </row>
    <row r="3475" spans="2:6" hidden="1">
      <c r="B3475" s="107"/>
      <c r="C3475" s="107"/>
      <c r="D3475" s="41"/>
      <c r="E3475" s="41"/>
      <c r="F3475" s="41"/>
    </row>
    <row r="3476" spans="2:6" hidden="1">
      <c r="B3476" s="107"/>
      <c r="C3476" s="107"/>
      <c r="D3476" s="41"/>
      <c r="E3476" s="41"/>
      <c r="F3476" s="41"/>
    </row>
    <row r="3477" spans="2:6" hidden="1">
      <c r="B3477" s="107"/>
      <c r="C3477" s="107"/>
      <c r="D3477" s="41"/>
      <c r="E3477" s="41"/>
      <c r="F3477" s="41"/>
    </row>
    <row r="3478" spans="2:6" hidden="1">
      <c r="B3478" s="107"/>
      <c r="C3478" s="107"/>
      <c r="D3478" s="41"/>
      <c r="E3478" s="41"/>
      <c r="F3478" s="41"/>
    </row>
    <row r="3479" spans="2:6" hidden="1">
      <c r="B3479" s="107"/>
      <c r="C3479" s="107"/>
      <c r="D3479" s="41"/>
      <c r="E3479" s="41"/>
      <c r="F3479" s="41"/>
    </row>
    <row r="3480" spans="2:6" hidden="1">
      <c r="B3480" s="107"/>
      <c r="C3480" s="107"/>
      <c r="D3480" s="41"/>
      <c r="E3480" s="41"/>
      <c r="F3480" s="41"/>
    </row>
    <row r="3481" spans="2:6" hidden="1">
      <c r="B3481" s="107"/>
      <c r="C3481" s="107"/>
      <c r="D3481" s="41"/>
      <c r="E3481" s="41"/>
      <c r="F3481" s="41"/>
    </row>
    <row r="3482" spans="2:6" hidden="1">
      <c r="B3482" s="107"/>
      <c r="C3482" s="107"/>
      <c r="D3482" s="41"/>
      <c r="E3482" s="41"/>
      <c r="F3482" s="41"/>
    </row>
    <row r="3483" spans="2:6" hidden="1">
      <c r="B3483" s="107"/>
      <c r="C3483" s="107"/>
      <c r="D3483" s="41"/>
      <c r="E3483" s="41"/>
      <c r="F3483" s="41"/>
    </row>
    <row r="3484" spans="2:6" hidden="1">
      <c r="B3484" s="107"/>
      <c r="C3484" s="107"/>
      <c r="D3484" s="41"/>
      <c r="E3484" s="41"/>
      <c r="F3484" s="41"/>
    </row>
    <row r="3485" spans="2:6" hidden="1">
      <c r="B3485" s="107"/>
      <c r="C3485" s="107"/>
      <c r="D3485" s="41"/>
      <c r="E3485" s="41"/>
      <c r="F3485" s="41"/>
    </row>
    <row r="3486" spans="2:6" hidden="1">
      <c r="B3486" s="107"/>
      <c r="C3486" s="107"/>
      <c r="D3486" s="41"/>
      <c r="E3486" s="41"/>
      <c r="F3486" s="41"/>
    </row>
    <row r="3487" spans="2:6" hidden="1">
      <c r="B3487" s="107"/>
      <c r="C3487" s="107"/>
      <c r="D3487" s="41"/>
      <c r="E3487" s="41"/>
      <c r="F3487" s="41"/>
    </row>
    <row r="3488" spans="2:6" hidden="1">
      <c r="B3488" s="107"/>
      <c r="C3488" s="107"/>
      <c r="D3488" s="41"/>
      <c r="E3488" s="41"/>
      <c r="F3488" s="41"/>
    </row>
    <row r="3489" spans="2:6" hidden="1">
      <c r="B3489" s="107"/>
      <c r="C3489" s="107"/>
      <c r="D3489" s="41"/>
      <c r="E3489" s="41"/>
      <c r="F3489" s="41"/>
    </row>
    <row r="3490" spans="2:6" hidden="1">
      <c r="B3490" s="107"/>
      <c r="C3490" s="107"/>
      <c r="D3490" s="41"/>
      <c r="E3490" s="41"/>
      <c r="F3490" s="41"/>
    </row>
    <row r="3491" spans="2:6" hidden="1">
      <c r="B3491" s="107"/>
      <c r="C3491" s="107"/>
      <c r="D3491" s="41"/>
      <c r="E3491" s="41"/>
      <c r="F3491" s="41"/>
    </row>
    <row r="3492" spans="2:6" hidden="1">
      <c r="B3492" s="107"/>
      <c r="C3492" s="107"/>
      <c r="D3492" s="41"/>
      <c r="E3492" s="41"/>
      <c r="F3492" s="41"/>
    </row>
    <row r="3493" spans="2:6" hidden="1">
      <c r="B3493" s="107"/>
      <c r="C3493" s="107"/>
      <c r="D3493" s="41"/>
      <c r="E3493" s="41"/>
      <c r="F3493" s="41"/>
    </row>
    <row r="3494" spans="2:6" hidden="1">
      <c r="B3494" s="107"/>
      <c r="C3494" s="107"/>
      <c r="D3494" s="41"/>
      <c r="E3494" s="41"/>
      <c r="F3494" s="41"/>
    </row>
    <row r="3495" spans="2:6" hidden="1">
      <c r="B3495" s="107"/>
      <c r="C3495" s="107"/>
      <c r="D3495" s="41"/>
      <c r="E3495" s="41"/>
      <c r="F3495" s="41"/>
    </row>
    <row r="3496" spans="2:6" hidden="1">
      <c r="B3496" s="107"/>
      <c r="C3496" s="107"/>
      <c r="D3496" s="41"/>
      <c r="E3496" s="41"/>
      <c r="F3496" s="41"/>
    </row>
    <row r="3497" spans="2:6" hidden="1">
      <c r="B3497" s="107"/>
      <c r="C3497" s="107"/>
      <c r="D3497" s="41"/>
      <c r="E3497" s="41"/>
      <c r="F3497" s="41"/>
    </row>
    <row r="3498" spans="2:6" hidden="1">
      <c r="B3498" s="107"/>
      <c r="C3498" s="107"/>
      <c r="D3498" s="41"/>
      <c r="E3498" s="41"/>
      <c r="F3498" s="41"/>
    </row>
    <row r="3499" spans="2:6" hidden="1">
      <c r="B3499" s="107"/>
      <c r="C3499" s="107"/>
      <c r="D3499" s="41"/>
      <c r="E3499" s="41"/>
      <c r="F3499" s="41"/>
    </row>
    <row r="3500" spans="2:6" hidden="1">
      <c r="B3500" s="107"/>
      <c r="C3500" s="107"/>
      <c r="D3500" s="41"/>
      <c r="E3500" s="41"/>
      <c r="F3500" s="41"/>
    </row>
    <row r="3501" spans="2:6" hidden="1">
      <c r="B3501" s="107"/>
      <c r="C3501" s="107"/>
      <c r="D3501" s="41"/>
      <c r="E3501" s="41"/>
      <c r="F3501" s="41"/>
    </row>
    <row r="3502" spans="2:6" hidden="1">
      <c r="B3502" s="107"/>
      <c r="C3502" s="107"/>
      <c r="D3502" s="41"/>
      <c r="E3502" s="41"/>
      <c r="F3502" s="41"/>
    </row>
    <row r="3503" spans="2:6" hidden="1">
      <c r="B3503" s="107"/>
      <c r="C3503" s="107"/>
      <c r="D3503" s="41"/>
      <c r="E3503" s="41"/>
      <c r="F3503" s="41"/>
    </row>
    <row r="3504" spans="2:6" hidden="1">
      <c r="B3504" s="107"/>
      <c r="C3504" s="107"/>
      <c r="D3504" s="41"/>
      <c r="E3504" s="41"/>
      <c r="F3504" s="41"/>
    </row>
    <row r="3505" spans="2:6" hidden="1">
      <c r="B3505" s="107"/>
      <c r="C3505" s="107"/>
      <c r="D3505" s="41"/>
      <c r="E3505" s="41"/>
      <c r="F3505" s="41"/>
    </row>
    <row r="3506" spans="2:6" hidden="1">
      <c r="B3506" s="107"/>
      <c r="C3506" s="107"/>
      <c r="D3506" s="41"/>
      <c r="E3506" s="41"/>
      <c r="F3506" s="41"/>
    </row>
    <row r="3507" spans="2:6" hidden="1">
      <c r="B3507" s="107"/>
      <c r="C3507" s="107"/>
      <c r="D3507" s="41"/>
      <c r="E3507" s="41"/>
      <c r="F3507" s="41"/>
    </row>
    <row r="3508" spans="2:6" hidden="1">
      <c r="B3508" s="107"/>
      <c r="C3508" s="107"/>
      <c r="D3508" s="41"/>
      <c r="E3508" s="41"/>
      <c r="F3508" s="41"/>
    </row>
    <row r="3509" spans="2:6" hidden="1">
      <c r="B3509" s="107"/>
      <c r="C3509" s="107"/>
      <c r="D3509" s="41"/>
      <c r="E3509" s="41"/>
      <c r="F3509" s="41"/>
    </row>
    <row r="3510" spans="2:6" hidden="1">
      <c r="B3510" s="107"/>
      <c r="C3510" s="107"/>
      <c r="D3510" s="41"/>
      <c r="E3510" s="41"/>
      <c r="F3510" s="41"/>
    </row>
    <row r="3511" spans="2:6" hidden="1">
      <c r="B3511" s="107"/>
      <c r="C3511" s="107"/>
      <c r="D3511" s="41"/>
      <c r="E3511" s="41"/>
      <c r="F3511" s="41"/>
    </row>
    <row r="3512" spans="2:6" hidden="1">
      <c r="B3512" s="107"/>
      <c r="C3512" s="107"/>
      <c r="D3512" s="41"/>
      <c r="E3512" s="41"/>
      <c r="F3512" s="41"/>
    </row>
    <row r="3513" spans="2:6" hidden="1">
      <c r="B3513" s="107"/>
      <c r="C3513" s="107"/>
      <c r="D3513" s="41"/>
      <c r="E3513" s="41"/>
      <c r="F3513" s="41"/>
    </row>
    <row r="3514" spans="2:6" hidden="1">
      <c r="B3514" s="107"/>
      <c r="C3514" s="107"/>
      <c r="D3514" s="41"/>
      <c r="E3514" s="41"/>
      <c r="F3514" s="41"/>
    </row>
    <row r="3515" spans="2:6" hidden="1">
      <c r="B3515" s="107"/>
      <c r="C3515" s="107"/>
      <c r="D3515" s="41"/>
      <c r="E3515" s="41"/>
      <c r="F3515" s="41"/>
    </row>
    <row r="3516" spans="2:6" hidden="1">
      <c r="B3516" s="107"/>
      <c r="C3516" s="107"/>
      <c r="D3516" s="41"/>
      <c r="E3516" s="41"/>
      <c r="F3516" s="41"/>
    </row>
    <row r="3517" spans="2:6" hidden="1">
      <c r="B3517" s="107"/>
      <c r="C3517" s="107"/>
      <c r="D3517" s="41"/>
      <c r="E3517" s="41"/>
      <c r="F3517" s="41"/>
    </row>
    <row r="3518" spans="2:6" hidden="1">
      <c r="B3518" s="107"/>
      <c r="C3518" s="107"/>
      <c r="D3518" s="41"/>
      <c r="E3518" s="41"/>
      <c r="F3518" s="41"/>
    </row>
    <row r="3519" spans="2:6" hidden="1">
      <c r="B3519" s="107"/>
      <c r="C3519" s="107"/>
      <c r="D3519" s="41"/>
      <c r="E3519" s="41"/>
      <c r="F3519" s="41"/>
    </row>
    <row r="3520" spans="2:6" hidden="1">
      <c r="B3520" s="107"/>
      <c r="C3520" s="107"/>
      <c r="D3520" s="41"/>
      <c r="E3520" s="41"/>
      <c r="F3520" s="41"/>
    </row>
    <row r="3521" spans="2:6" hidden="1">
      <c r="B3521" s="107"/>
      <c r="C3521" s="107"/>
      <c r="D3521" s="41"/>
      <c r="E3521" s="41"/>
      <c r="F3521" s="41"/>
    </row>
    <row r="3522" spans="2:6" hidden="1">
      <c r="B3522" s="107"/>
      <c r="C3522" s="107"/>
      <c r="D3522" s="41"/>
      <c r="E3522" s="41"/>
      <c r="F3522" s="41"/>
    </row>
    <row r="3523" spans="2:6" hidden="1">
      <c r="B3523" s="107"/>
      <c r="C3523" s="107"/>
      <c r="D3523" s="41"/>
      <c r="E3523" s="41"/>
      <c r="F3523" s="41"/>
    </row>
    <row r="3524" spans="2:6" hidden="1">
      <c r="B3524" s="107"/>
      <c r="C3524" s="107"/>
      <c r="D3524" s="41"/>
      <c r="E3524" s="41"/>
      <c r="F3524" s="41"/>
    </row>
    <row r="3525" spans="2:6" hidden="1">
      <c r="B3525" s="107"/>
      <c r="C3525" s="107"/>
      <c r="D3525" s="41"/>
      <c r="E3525" s="41"/>
      <c r="F3525" s="41"/>
    </row>
    <row r="3526" spans="2:6" hidden="1">
      <c r="B3526" s="107"/>
      <c r="C3526" s="107"/>
      <c r="D3526" s="41"/>
      <c r="E3526" s="41"/>
      <c r="F3526" s="41"/>
    </row>
    <row r="3527" spans="2:6" hidden="1">
      <c r="B3527" s="107"/>
      <c r="C3527" s="107"/>
      <c r="D3527" s="41"/>
      <c r="E3527" s="41"/>
      <c r="F3527" s="41"/>
    </row>
    <row r="3528" spans="2:6" hidden="1">
      <c r="B3528" s="107"/>
      <c r="C3528" s="107"/>
      <c r="D3528" s="41"/>
      <c r="E3528" s="41"/>
      <c r="F3528" s="41"/>
    </row>
    <row r="3529" spans="2:6" hidden="1">
      <c r="B3529" s="107"/>
      <c r="C3529" s="107"/>
      <c r="D3529" s="41"/>
      <c r="E3529" s="41"/>
      <c r="F3529" s="41"/>
    </row>
    <row r="3530" spans="2:6" hidden="1">
      <c r="B3530" s="107"/>
      <c r="C3530" s="107"/>
      <c r="D3530" s="41"/>
      <c r="E3530" s="41"/>
      <c r="F3530" s="41"/>
    </row>
    <row r="3531" spans="2:6" hidden="1">
      <c r="B3531" s="107"/>
      <c r="C3531" s="107"/>
      <c r="D3531" s="41"/>
      <c r="E3531" s="41"/>
      <c r="F3531" s="41"/>
    </row>
    <row r="3532" spans="2:6" hidden="1">
      <c r="B3532" s="107"/>
      <c r="C3532" s="107"/>
      <c r="D3532" s="41"/>
      <c r="E3532" s="41"/>
      <c r="F3532" s="41"/>
    </row>
    <row r="3533" spans="2:6" hidden="1">
      <c r="B3533" s="107"/>
      <c r="C3533" s="107"/>
      <c r="D3533" s="41"/>
      <c r="E3533" s="41"/>
      <c r="F3533" s="41"/>
    </row>
    <row r="3534" spans="2:6" hidden="1">
      <c r="B3534" s="107"/>
      <c r="C3534" s="107"/>
      <c r="D3534" s="41"/>
      <c r="E3534" s="41"/>
      <c r="F3534" s="41"/>
    </row>
    <row r="3535" spans="2:6" hidden="1">
      <c r="B3535" s="107"/>
      <c r="C3535" s="107"/>
      <c r="D3535" s="41"/>
      <c r="E3535" s="41"/>
      <c r="F3535" s="41"/>
    </row>
    <row r="3536" spans="2:6" hidden="1">
      <c r="B3536" s="107"/>
      <c r="C3536" s="107"/>
      <c r="D3536" s="41"/>
      <c r="E3536" s="41"/>
      <c r="F3536" s="41"/>
    </row>
    <row r="3537" spans="2:6" hidden="1">
      <c r="B3537" s="107"/>
      <c r="C3537" s="107"/>
      <c r="D3537" s="41"/>
      <c r="E3537" s="41"/>
      <c r="F3537" s="41"/>
    </row>
    <row r="3538" spans="2:6" hidden="1">
      <c r="B3538" s="107"/>
      <c r="C3538" s="107"/>
      <c r="D3538" s="41"/>
      <c r="E3538" s="41"/>
      <c r="F3538" s="41"/>
    </row>
    <row r="3539" spans="2:6" hidden="1">
      <c r="B3539" s="107"/>
      <c r="C3539" s="107"/>
      <c r="D3539" s="41"/>
      <c r="E3539" s="41"/>
      <c r="F3539" s="41"/>
    </row>
    <row r="3540" spans="2:6" hidden="1">
      <c r="B3540" s="107"/>
      <c r="C3540" s="107"/>
      <c r="D3540" s="41"/>
      <c r="E3540" s="41"/>
      <c r="F3540" s="41"/>
    </row>
    <row r="3541" spans="2:6" hidden="1">
      <c r="B3541" s="107"/>
      <c r="C3541" s="107"/>
      <c r="D3541" s="41"/>
      <c r="E3541" s="41"/>
      <c r="F3541" s="41"/>
    </row>
    <row r="3542" spans="2:6" hidden="1">
      <c r="B3542" s="107"/>
      <c r="C3542" s="107"/>
      <c r="D3542" s="41"/>
      <c r="E3542" s="41"/>
      <c r="F3542" s="41"/>
    </row>
    <row r="3543" spans="2:6" hidden="1">
      <c r="B3543" s="107"/>
      <c r="C3543" s="107"/>
      <c r="D3543" s="41"/>
      <c r="E3543" s="41"/>
      <c r="F3543" s="41"/>
    </row>
    <row r="3544" spans="2:6" hidden="1">
      <c r="B3544" s="107"/>
      <c r="C3544" s="107"/>
      <c r="D3544" s="41"/>
      <c r="E3544" s="41"/>
      <c r="F3544" s="41"/>
    </row>
    <row r="3545" spans="2:6" hidden="1">
      <c r="B3545" s="107"/>
      <c r="C3545" s="107"/>
      <c r="D3545" s="41"/>
      <c r="E3545" s="41"/>
      <c r="F3545" s="41"/>
    </row>
    <row r="3546" spans="2:6" hidden="1">
      <c r="B3546" s="107"/>
      <c r="C3546" s="107"/>
      <c r="D3546" s="41"/>
      <c r="E3546" s="41"/>
      <c r="F3546" s="41"/>
    </row>
    <row r="3547" spans="2:6" hidden="1">
      <c r="B3547" s="107"/>
      <c r="C3547" s="107"/>
      <c r="D3547" s="41"/>
      <c r="E3547" s="41"/>
      <c r="F3547" s="41"/>
    </row>
    <row r="3548" spans="2:6" hidden="1">
      <c r="B3548" s="107"/>
      <c r="C3548" s="107"/>
      <c r="D3548" s="41"/>
      <c r="E3548" s="41"/>
      <c r="F3548" s="41"/>
    </row>
    <row r="3549" spans="2:6" hidden="1">
      <c r="B3549" s="107"/>
      <c r="C3549" s="107"/>
      <c r="D3549" s="41"/>
      <c r="E3549" s="41"/>
      <c r="F3549" s="41"/>
    </row>
    <row r="3550" spans="2:6" hidden="1">
      <c r="B3550" s="107"/>
      <c r="C3550" s="107"/>
      <c r="D3550" s="41"/>
      <c r="E3550" s="41"/>
      <c r="F3550" s="41"/>
    </row>
    <row r="3551" spans="2:6" hidden="1">
      <c r="B3551" s="107"/>
      <c r="C3551" s="107"/>
      <c r="D3551" s="41"/>
      <c r="E3551" s="41"/>
      <c r="F3551" s="41"/>
    </row>
    <row r="3552" spans="2:6" hidden="1">
      <c r="B3552" s="107"/>
      <c r="C3552" s="107"/>
      <c r="D3552" s="41"/>
      <c r="E3552" s="41"/>
      <c r="F3552" s="41"/>
    </row>
    <row r="3553" spans="2:6" hidden="1">
      <c r="B3553" s="107"/>
      <c r="C3553" s="107"/>
      <c r="D3553" s="41"/>
      <c r="E3553" s="41"/>
      <c r="F3553" s="41"/>
    </row>
    <row r="3554" spans="2:6" hidden="1">
      <c r="B3554" s="107"/>
      <c r="C3554" s="107"/>
      <c r="D3554" s="41"/>
      <c r="E3554" s="41"/>
      <c r="F3554" s="41"/>
    </row>
    <row r="3555" spans="2:6" hidden="1">
      <c r="B3555" s="107"/>
      <c r="C3555" s="107"/>
      <c r="D3555" s="41"/>
      <c r="E3555" s="41"/>
      <c r="F3555" s="41"/>
    </row>
    <row r="3556" spans="2:6" hidden="1">
      <c r="B3556" s="107"/>
      <c r="C3556" s="107"/>
      <c r="D3556" s="41"/>
      <c r="E3556" s="41"/>
      <c r="F3556" s="41"/>
    </row>
    <row r="3557" spans="2:6" hidden="1">
      <c r="B3557" s="107"/>
      <c r="C3557" s="107"/>
      <c r="D3557" s="41"/>
      <c r="E3557" s="41"/>
      <c r="F3557" s="41"/>
    </row>
    <row r="3558" spans="2:6" hidden="1">
      <c r="B3558" s="107"/>
      <c r="C3558" s="107"/>
      <c r="D3558" s="41"/>
      <c r="E3558" s="41"/>
      <c r="F3558" s="41"/>
    </row>
    <row r="3559" spans="2:6" hidden="1">
      <c r="B3559" s="107"/>
      <c r="C3559" s="107"/>
      <c r="D3559" s="41"/>
      <c r="E3559" s="41"/>
      <c r="F3559" s="41"/>
    </row>
    <row r="3560" spans="2:6" hidden="1">
      <c r="B3560" s="107"/>
      <c r="C3560" s="107"/>
      <c r="D3560" s="41"/>
      <c r="E3560" s="41"/>
      <c r="F3560" s="41"/>
    </row>
    <row r="3561" spans="2:6" hidden="1">
      <c r="B3561" s="107"/>
      <c r="C3561" s="107"/>
      <c r="D3561" s="41"/>
      <c r="E3561" s="41"/>
      <c r="F3561" s="41"/>
    </row>
    <row r="3562" spans="2:6" hidden="1">
      <c r="B3562" s="107"/>
      <c r="C3562" s="107"/>
      <c r="D3562" s="41"/>
      <c r="E3562" s="41"/>
      <c r="F3562" s="41"/>
    </row>
    <row r="3563" spans="2:6" hidden="1">
      <c r="B3563" s="107"/>
      <c r="C3563" s="107"/>
      <c r="D3563" s="41"/>
      <c r="E3563" s="41"/>
      <c r="F3563" s="41"/>
    </row>
    <row r="3564" spans="2:6" hidden="1">
      <c r="B3564" s="107"/>
      <c r="C3564" s="107"/>
      <c r="D3564" s="41"/>
      <c r="E3564" s="41"/>
      <c r="F3564" s="41"/>
    </row>
    <row r="3565" spans="2:6" hidden="1">
      <c r="B3565" s="107"/>
      <c r="C3565" s="107"/>
      <c r="D3565" s="41"/>
      <c r="E3565" s="41"/>
      <c r="F3565" s="41"/>
    </row>
    <row r="3566" spans="2:6" hidden="1">
      <c r="B3566" s="107"/>
      <c r="C3566" s="107"/>
      <c r="D3566" s="41"/>
      <c r="E3566" s="41"/>
      <c r="F3566" s="41"/>
    </row>
    <row r="3567" spans="2:6" hidden="1">
      <c r="B3567" s="107"/>
      <c r="C3567" s="107"/>
      <c r="D3567" s="41"/>
      <c r="E3567" s="41"/>
      <c r="F3567" s="41"/>
    </row>
    <row r="3568" spans="2:6" hidden="1">
      <c r="B3568" s="107"/>
      <c r="C3568" s="107"/>
      <c r="D3568" s="41"/>
      <c r="E3568" s="41"/>
      <c r="F3568" s="41"/>
    </row>
    <row r="3569" spans="2:6" hidden="1">
      <c r="B3569" s="107"/>
      <c r="C3569" s="107"/>
      <c r="D3569" s="41"/>
      <c r="E3569" s="41"/>
      <c r="F3569" s="41"/>
    </row>
    <row r="3570" spans="2:6" hidden="1">
      <c r="B3570" s="107"/>
      <c r="C3570" s="107"/>
      <c r="D3570" s="41"/>
      <c r="E3570" s="41"/>
      <c r="F3570" s="41"/>
    </row>
    <row r="3571" spans="2:6" hidden="1">
      <c r="B3571" s="107"/>
      <c r="C3571" s="107"/>
      <c r="D3571" s="41"/>
      <c r="E3571" s="41"/>
      <c r="F3571" s="41"/>
    </row>
    <row r="3572" spans="2:6" hidden="1">
      <c r="B3572" s="107"/>
      <c r="C3572" s="107"/>
      <c r="D3572" s="41"/>
      <c r="E3572" s="41"/>
      <c r="F3572" s="41"/>
    </row>
    <row r="3573" spans="2:6" hidden="1">
      <c r="B3573" s="107"/>
      <c r="C3573" s="107"/>
      <c r="D3573" s="41"/>
      <c r="E3573" s="41"/>
      <c r="F3573" s="41"/>
    </row>
    <row r="3574" spans="2:6" hidden="1">
      <c r="B3574" s="107"/>
      <c r="C3574" s="107"/>
      <c r="D3574" s="41"/>
      <c r="E3574" s="41"/>
      <c r="F3574" s="41"/>
    </row>
    <row r="3575" spans="2:6" hidden="1">
      <c r="B3575" s="107"/>
      <c r="C3575" s="107"/>
      <c r="D3575" s="41"/>
      <c r="E3575" s="41"/>
      <c r="F3575" s="41"/>
    </row>
    <row r="3576" spans="2:6" hidden="1">
      <c r="B3576" s="107"/>
      <c r="C3576" s="107"/>
      <c r="D3576" s="41"/>
      <c r="E3576" s="41"/>
      <c r="F3576" s="41"/>
    </row>
    <row r="3577" spans="2:6" hidden="1">
      <c r="B3577" s="107"/>
      <c r="C3577" s="107"/>
      <c r="D3577" s="41"/>
      <c r="E3577" s="41"/>
      <c r="F3577" s="41"/>
    </row>
    <row r="3578" spans="2:6" hidden="1">
      <c r="B3578" s="107"/>
      <c r="C3578" s="107"/>
      <c r="D3578" s="41"/>
      <c r="E3578" s="41"/>
      <c r="F3578" s="41"/>
    </row>
    <row r="3579" spans="2:6" hidden="1">
      <c r="B3579" s="107"/>
      <c r="C3579" s="107"/>
      <c r="D3579" s="41"/>
      <c r="E3579" s="41"/>
      <c r="F3579" s="41"/>
    </row>
    <row r="3580" spans="2:6" hidden="1">
      <c r="B3580" s="107"/>
      <c r="C3580" s="107"/>
      <c r="D3580" s="41"/>
      <c r="E3580" s="41"/>
      <c r="F3580" s="41"/>
    </row>
    <row r="3581" spans="2:6" hidden="1">
      <c r="B3581" s="107"/>
      <c r="C3581" s="107"/>
      <c r="D3581" s="41"/>
      <c r="E3581" s="41"/>
      <c r="F3581" s="41"/>
    </row>
    <row r="3582" spans="2:6" hidden="1">
      <c r="B3582" s="107"/>
      <c r="C3582" s="107"/>
      <c r="D3582" s="41"/>
      <c r="E3582" s="41"/>
      <c r="F3582" s="41"/>
    </row>
    <row r="3583" spans="2:6" hidden="1">
      <c r="B3583" s="107"/>
      <c r="C3583" s="107"/>
      <c r="D3583" s="41"/>
      <c r="E3583" s="41"/>
      <c r="F3583" s="41"/>
    </row>
    <row r="3584" spans="2:6" hidden="1">
      <c r="B3584" s="107"/>
      <c r="C3584" s="107"/>
      <c r="D3584" s="41"/>
      <c r="E3584" s="41"/>
      <c r="F3584" s="41"/>
    </row>
    <row r="3585" spans="2:6" hidden="1">
      <c r="B3585" s="107"/>
      <c r="C3585" s="107"/>
      <c r="D3585" s="41"/>
      <c r="E3585" s="41"/>
      <c r="F3585" s="41"/>
    </row>
    <row r="3586" spans="2:6" hidden="1">
      <c r="B3586" s="107"/>
      <c r="C3586" s="107"/>
      <c r="D3586" s="41"/>
      <c r="E3586" s="41"/>
      <c r="F3586" s="41"/>
    </row>
    <row r="3587" spans="2:6" hidden="1">
      <c r="B3587" s="107"/>
      <c r="C3587" s="107"/>
      <c r="D3587" s="41"/>
      <c r="E3587" s="41"/>
      <c r="F3587" s="41"/>
    </row>
    <row r="3588" spans="2:6" hidden="1">
      <c r="B3588" s="107"/>
      <c r="C3588" s="107"/>
      <c r="D3588" s="41"/>
      <c r="E3588" s="41"/>
      <c r="F3588" s="41"/>
    </row>
    <row r="3589" spans="2:6" hidden="1">
      <c r="B3589" s="107"/>
      <c r="C3589" s="107"/>
      <c r="D3589" s="41"/>
      <c r="E3589" s="41"/>
      <c r="F3589" s="41"/>
    </row>
    <row r="3590" spans="2:6" hidden="1">
      <c r="B3590" s="107"/>
      <c r="C3590" s="107"/>
      <c r="D3590" s="41"/>
      <c r="E3590" s="41"/>
      <c r="F3590" s="41"/>
    </row>
    <row r="3591" spans="2:6" hidden="1">
      <c r="B3591" s="107"/>
      <c r="C3591" s="107"/>
      <c r="D3591" s="41"/>
      <c r="E3591" s="41"/>
      <c r="F3591" s="41"/>
    </row>
    <row r="3592" spans="2:6" hidden="1">
      <c r="B3592" s="107"/>
      <c r="C3592" s="107"/>
      <c r="D3592" s="41"/>
      <c r="E3592" s="41"/>
      <c r="F3592" s="41"/>
    </row>
    <row r="3593" spans="2:6" hidden="1">
      <c r="B3593" s="107"/>
      <c r="C3593" s="107"/>
      <c r="D3593" s="41"/>
      <c r="E3593" s="41"/>
      <c r="F3593" s="41"/>
    </row>
    <row r="3594" spans="2:6" hidden="1">
      <c r="B3594" s="107"/>
      <c r="C3594" s="107"/>
      <c r="D3594" s="41"/>
      <c r="E3594" s="41"/>
      <c r="F3594" s="41"/>
    </row>
    <row r="3595" spans="2:6" hidden="1">
      <c r="B3595" s="107"/>
      <c r="C3595" s="107"/>
      <c r="D3595" s="41"/>
      <c r="E3595" s="41"/>
      <c r="F3595" s="41"/>
    </row>
    <row r="3596" spans="2:6" hidden="1">
      <c r="B3596" s="107"/>
      <c r="C3596" s="107"/>
      <c r="D3596" s="41"/>
      <c r="E3596" s="41"/>
      <c r="F3596" s="41"/>
    </row>
    <row r="3597" spans="2:6" hidden="1">
      <c r="B3597" s="107"/>
      <c r="C3597" s="107"/>
      <c r="D3597" s="41"/>
      <c r="E3597" s="41"/>
      <c r="F3597" s="41"/>
    </row>
    <row r="3598" spans="2:6" hidden="1">
      <c r="B3598" s="107"/>
      <c r="C3598" s="107"/>
      <c r="D3598" s="41"/>
      <c r="E3598" s="41"/>
      <c r="F3598" s="41"/>
    </row>
    <row r="3599" spans="2:6" hidden="1">
      <c r="B3599" s="107"/>
      <c r="C3599" s="107"/>
      <c r="D3599" s="41"/>
      <c r="E3599" s="41"/>
      <c r="F3599" s="41"/>
    </row>
    <row r="3600" spans="2:6" hidden="1">
      <c r="B3600" s="107"/>
      <c r="C3600" s="107"/>
      <c r="D3600" s="41"/>
      <c r="E3600" s="41"/>
      <c r="F3600" s="41"/>
    </row>
    <row r="3601" spans="2:6" hidden="1">
      <c r="B3601" s="107"/>
      <c r="C3601" s="107"/>
      <c r="D3601" s="41"/>
      <c r="E3601" s="41"/>
      <c r="F3601" s="41"/>
    </row>
    <row r="3602" spans="2:6" hidden="1">
      <c r="B3602" s="107"/>
      <c r="C3602" s="107"/>
      <c r="D3602" s="41"/>
      <c r="E3602" s="41"/>
      <c r="F3602" s="41"/>
    </row>
    <row r="3603" spans="2:6" hidden="1">
      <c r="B3603" s="107"/>
      <c r="C3603" s="107"/>
      <c r="D3603" s="41"/>
      <c r="E3603" s="41"/>
      <c r="F3603" s="41"/>
    </row>
    <row r="3604" spans="2:6" hidden="1">
      <c r="B3604" s="107"/>
      <c r="C3604" s="107"/>
      <c r="D3604" s="41"/>
      <c r="E3604" s="41"/>
      <c r="F3604" s="41"/>
    </row>
    <row r="3605" spans="2:6" hidden="1">
      <c r="B3605" s="107"/>
      <c r="C3605" s="107"/>
      <c r="D3605" s="41"/>
      <c r="E3605" s="41"/>
      <c r="F3605" s="41"/>
    </row>
    <row r="3606" spans="2:6" hidden="1">
      <c r="B3606" s="107"/>
      <c r="C3606" s="107"/>
      <c r="D3606" s="41"/>
      <c r="E3606" s="41"/>
      <c r="F3606" s="41"/>
    </row>
    <row r="3607" spans="2:6" hidden="1">
      <c r="B3607" s="107"/>
      <c r="C3607" s="107"/>
      <c r="D3607" s="41"/>
      <c r="E3607" s="41"/>
      <c r="F3607" s="41"/>
    </row>
    <row r="3608" spans="2:6" hidden="1">
      <c r="B3608" s="107"/>
      <c r="C3608" s="107"/>
      <c r="D3608" s="41"/>
      <c r="E3608" s="41"/>
      <c r="F3608" s="41"/>
    </row>
    <row r="3609" spans="2:6" hidden="1">
      <c r="B3609" s="107"/>
      <c r="C3609" s="107"/>
      <c r="D3609" s="41"/>
      <c r="E3609" s="41"/>
      <c r="F3609" s="41"/>
    </row>
    <row r="3610" spans="2:6" hidden="1">
      <c r="B3610" s="107"/>
      <c r="C3610" s="107"/>
      <c r="D3610" s="41"/>
      <c r="E3610" s="41"/>
      <c r="F3610" s="41"/>
    </row>
    <row r="3611" spans="2:6" hidden="1">
      <c r="B3611" s="107"/>
      <c r="C3611" s="107"/>
      <c r="D3611" s="41"/>
      <c r="E3611" s="41"/>
      <c r="F3611" s="41"/>
    </row>
    <row r="3612" spans="2:6" hidden="1">
      <c r="B3612" s="107"/>
      <c r="C3612" s="107"/>
      <c r="D3612" s="41"/>
      <c r="E3612" s="41"/>
      <c r="F3612" s="41"/>
    </row>
    <row r="3613" spans="2:6" hidden="1">
      <c r="B3613" s="107"/>
      <c r="C3613" s="107"/>
      <c r="D3613" s="41"/>
      <c r="E3613" s="41"/>
      <c r="F3613" s="41"/>
    </row>
    <row r="3614" spans="2:6" hidden="1">
      <c r="B3614" s="107"/>
      <c r="C3614" s="107"/>
      <c r="D3614" s="41"/>
      <c r="E3614" s="41"/>
      <c r="F3614" s="41"/>
    </row>
    <row r="3615" spans="2:6" hidden="1">
      <c r="B3615" s="107"/>
      <c r="C3615" s="107"/>
      <c r="D3615" s="41"/>
      <c r="E3615" s="41"/>
      <c r="F3615" s="41"/>
    </row>
    <row r="3616" spans="2:6" hidden="1">
      <c r="B3616" s="107"/>
      <c r="C3616" s="107"/>
      <c r="D3616" s="41"/>
      <c r="E3616" s="41"/>
      <c r="F3616" s="41"/>
    </row>
    <row r="3617" spans="2:6" hidden="1">
      <c r="B3617" s="107"/>
      <c r="C3617" s="107"/>
      <c r="D3617" s="41"/>
      <c r="E3617" s="41"/>
      <c r="F3617" s="41"/>
    </row>
    <row r="3618" spans="2:6" hidden="1">
      <c r="B3618" s="107"/>
      <c r="C3618" s="107"/>
      <c r="D3618" s="41"/>
      <c r="E3618" s="41"/>
      <c r="F3618" s="41"/>
    </row>
    <row r="3619" spans="2:6" hidden="1">
      <c r="B3619" s="107"/>
      <c r="C3619" s="107"/>
      <c r="D3619" s="41"/>
      <c r="E3619" s="41"/>
      <c r="F3619" s="41"/>
    </row>
    <row r="3620" spans="2:6" hidden="1">
      <c r="B3620" s="107"/>
      <c r="C3620" s="107"/>
      <c r="D3620" s="41"/>
      <c r="E3620" s="41"/>
      <c r="F3620" s="41"/>
    </row>
    <row r="3621" spans="2:6" hidden="1">
      <c r="B3621" s="107"/>
      <c r="C3621" s="107"/>
      <c r="D3621" s="41"/>
      <c r="E3621" s="41"/>
      <c r="F3621" s="41"/>
    </row>
    <row r="3622" spans="2:6" hidden="1">
      <c r="B3622" s="107"/>
      <c r="C3622" s="107"/>
      <c r="D3622" s="41"/>
      <c r="E3622" s="41"/>
      <c r="F3622" s="41"/>
    </row>
    <row r="3623" spans="2:6" hidden="1">
      <c r="B3623" s="107"/>
      <c r="C3623" s="107"/>
      <c r="D3623" s="41"/>
      <c r="E3623" s="41"/>
      <c r="F3623" s="41"/>
    </row>
    <row r="3624" spans="2:6" hidden="1">
      <c r="B3624" s="107"/>
      <c r="C3624" s="107"/>
      <c r="D3624" s="41"/>
      <c r="E3624" s="41"/>
      <c r="F3624" s="41"/>
    </row>
    <row r="3625" spans="2:6" hidden="1">
      <c r="B3625" s="107"/>
      <c r="C3625" s="107"/>
      <c r="D3625" s="41"/>
      <c r="E3625" s="41"/>
      <c r="F3625" s="41"/>
    </row>
    <row r="3626" spans="2:6" hidden="1">
      <c r="B3626" s="107"/>
      <c r="C3626" s="107"/>
      <c r="D3626" s="41"/>
      <c r="E3626" s="41"/>
      <c r="F3626" s="41"/>
    </row>
    <row r="3627" spans="2:6" hidden="1">
      <c r="B3627" s="107"/>
      <c r="C3627" s="107"/>
      <c r="D3627" s="41"/>
      <c r="E3627" s="41"/>
      <c r="F3627" s="41"/>
    </row>
    <row r="3628" spans="2:6" hidden="1">
      <c r="B3628" s="107"/>
      <c r="C3628" s="107"/>
      <c r="D3628" s="41"/>
      <c r="E3628" s="41"/>
      <c r="F3628" s="41"/>
    </row>
    <row r="3629" spans="2:6" hidden="1">
      <c r="B3629" s="107"/>
      <c r="C3629" s="107"/>
      <c r="D3629" s="41"/>
      <c r="E3629" s="41"/>
      <c r="F3629" s="41"/>
    </row>
    <row r="3630" spans="2:6" hidden="1">
      <c r="B3630" s="107"/>
      <c r="C3630" s="107"/>
      <c r="D3630" s="41"/>
      <c r="E3630" s="41"/>
      <c r="F3630" s="41"/>
    </row>
    <row r="3631" spans="2:6" hidden="1">
      <c r="B3631" s="107"/>
      <c r="C3631" s="107"/>
      <c r="D3631" s="41"/>
      <c r="E3631" s="41"/>
      <c r="F3631" s="41"/>
    </row>
    <row r="3632" spans="2:6" hidden="1">
      <c r="B3632" s="107"/>
      <c r="C3632" s="107"/>
      <c r="D3632" s="41"/>
      <c r="E3632" s="41"/>
      <c r="F3632" s="41"/>
    </row>
    <row r="3633" spans="2:6" hidden="1">
      <c r="B3633" s="107"/>
      <c r="C3633" s="107"/>
      <c r="D3633" s="41"/>
      <c r="E3633" s="41"/>
      <c r="F3633" s="41"/>
    </row>
    <row r="3634" spans="2:6" hidden="1">
      <c r="B3634" s="107"/>
      <c r="C3634" s="107"/>
      <c r="D3634" s="41"/>
      <c r="E3634" s="41"/>
      <c r="F3634" s="41"/>
    </row>
    <row r="3635" spans="2:6" hidden="1">
      <c r="B3635" s="107"/>
      <c r="C3635" s="107"/>
      <c r="D3635" s="41"/>
      <c r="E3635" s="41"/>
      <c r="F3635" s="41"/>
    </row>
    <row r="3636" spans="2:6" hidden="1">
      <c r="B3636" s="107"/>
      <c r="C3636" s="107"/>
      <c r="D3636" s="41"/>
      <c r="E3636" s="41"/>
      <c r="F3636" s="41"/>
    </row>
    <row r="3637" spans="2:6" hidden="1">
      <c r="B3637" s="107"/>
      <c r="C3637" s="107"/>
      <c r="D3637" s="41"/>
      <c r="E3637" s="41"/>
      <c r="F3637" s="41"/>
    </row>
    <row r="3638" spans="2:6" hidden="1">
      <c r="B3638" s="107"/>
      <c r="C3638" s="107"/>
      <c r="D3638" s="41"/>
      <c r="E3638" s="41"/>
      <c r="F3638" s="41"/>
    </row>
    <row r="3639" spans="2:6" hidden="1">
      <c r="B3639" s="107"/>
      <c r="C3639" s="107"/>
      <c r="D3639" s="41"/>
      <c r="E3639" s="41"/>
      <c r="F3639" s="41"/>
    </row>
    <row r="3640" spans="2:6" hidden="1">
      <c r="B3640" s="107"/>
      <c r="C3640" s="107"/>
      <c r="D3640" s="41"/>
      <c r="E3640" s="41"/>
      <c r="F3640" s="41"/>
    </row>
    <row r="3641" spans="2:6" hidden="1">
      <c r="B3641" s="107"/>
      <c r="C3641" s="107"/>
      <c r="D3641" s="41"/>
      <c r="E3641" s="41"/>
      <c r="F3641" s="41"/>
    </row>
    <row r="3642" spans="2:6" hidden="1">
      <c r="B3642" s="107"/>
      <c r="C3642" s="107"/>
      <c r="D3642" s="41"/>
      <c r="E3642" s="41"/>
      <c r="F3642" s="41"/>
    </row>
    <row r="3643" spans="2:6" hidden="1">
      <c r="B3643" s="107"/>
      <c r="C3643" s="107"/>
      <c r="D3643" s="41"/>
      <c r="E3643" s="41"/>
      <c r="F3643" s="41"/>
    </row>
    <row r="3644" spans="2:6" hidden="1">
      <c r="B3644" s="107"/>
      <c r="C3644" s="107"/>
      <c r="D3644" s="41"/>
      <c r="E3644" s="41"/>
      <c r="F3644" s="41"/>
    </row>
    <row r="3645" spans="2:6" hidden="1">
      <c r="B3645" s="107"/>
      <c r="C3645" s="107"/>
      <c r="D3645" s="41"/>
      <c r="E3645" s="41"/>
      <c r="F3645" s="41"/>
    </row>
    <row r="3646" spans="2:6" hidden="1">
      <c r="B3646" s="107"/>
      <c r="C3646" s="107"/>
      <c r="D3646" s="41"/>
      <c r="E3646" s="41"/>
      <c r="F3646" s="41"/>
    </row>
    <row r="3647" spans="2:6" hidden="1">
      <c r="B3647" s="107"/>
      <c r="C3647" s="107"/>
      <c r="D3647" s="41"/>
      <c r="E3647" s="41"/>
      <c r="F3647" s="41"/>
    </row>
    <row r="3648" spans="2:6" hidden="1">
      <c r="B3648" s="107"/>
      <c r="C3648" s="107"/>
      <c r="D3648" s="41"/>
      <c r="E3648" s="41"/>
      <c r="F3648" s="41"/>
    </row>
    <row r="3649" spans="2:6" hidden="1">
      <c r="B3649" s="107"/>
      <c r="C3649" s="107"/>
      <c r="D3649" s="41"/>
      <c r="E3649" s="41"/>
      <c r="F3649" s="41"/>
    </row>
    <row r="3650" spans="2:6" hidden="1">
      <c r="B3650" s="107"/>
      <c r="C3650" s="107"/>
      <c r="D3650" s="41"/>
      <c r="E3650" s="41"/>
      <c r="F3650" s="41"/>
    </row>
    <row r="3651" spans="2:6" hidden="1">
      <c r="B3651" s="107"/>
      <c r="C3651" s="107"/>
      <c r="D3651" s="41"/>
      <c r="E3651" s="41"/>
      <c r="F3651" s="41"/>
    </row>
    <row r="3652" spans="2:6" hidden="1">
      <c r="B3652" s="107"/>
      <c r="C3652" s="107"/>
      <c r="D3652" s="41"/>
      <c r="E3652" s="41"/>
      <c r="F3652" s="41"/>
    </row>
    <row r="3653" spans="2:6" hidden="1">
      <c r="B3653" s="107"/>
      <c r="C3653" s="107"/>
      <c r="D3653" s="41"/>
      <c r="E3653" s="41"/>
      <c r="F3653" s="41"/>
    </row>
    <row r="3654" spans="2:6" hidden="1">
      <c r="B3654" s="107"/>
      <c r="C3654" s="107"/>
      <c r="D3654" s="41"/>
      <c r="E3654" s="41"/>
      <c r="F3654" s="41"/>
    </row>
    <row r="3655" spans="2:6" hidden="1">
      <c r="B3655" s="107"/>
      <c r="C3655" s="107"/>
      <c r="D3655" s="41"/>
      <c r="E3655" s="41"/>
      <c r="F3655" s="41"/>
    </row>
    <row r="3656" spans="2:6" hidden="1">
      <c r="B3656" s="107"/>
      <c r="C3656" s="107"/>
      <c r="D3656" s="41"/>
      <c r="E3656" s="41"/>
      <c r="F3656" s="41"/>
    </row>
    <row r="3657" spans="2:6" hidden="1">
      <c r="B3657" s="107"/>
      <c r="C3657" s="107"/>
      <c r="D3657" s="41"/>
      <c r="E3657" s="41"/>
      <c r="F3657" s="41"/>
    </row>
    <row r="3658" spans="2:6" hidden="1">
      <c r="B3658" s="107"/>
      <c r="C3658" s="107"/>
      <c r="D3658" s="41"/>
      <c r="E3658" s="41"/>
      <c r="F3658" s="41"/>
    </row>
    <row r="3659" spans="2:6" hidden="1">
      <c r="B3659" s="107"/>
      <c r="C3659" s="107"/>
      <c r="D3659" s="41"/>
      <c r="E3659" s="41"/>
      <c r="F3659" s="41"/>
    </row>
    <row r="3660" spans="2:6" hidden="1">
      <c r="B3660" s="107"/>
      <c r="C3660" s="107"/>
      <c r="D3660" s="41"/>
      <c r="E3660" s="41"/>
      <c r="F3660" s="41"/>
    </row>
    <row r="3661" spans="2:6" hidden="1">
      <c r="B3661" s="107"/>
      <c r="C3661" s="107"/>
      <c r="D3661" s="41"/>
      <c r="E3661" s="41"/>
      <c r="F3661" s="41"/>
    </row>
    <row r="3662" spans="2:6" hidden="1">
      <c r="B3662" s="107"/>
      <c r="C3662" s="107"/>
      <c r="D3662" s="41"/>
      <c r="E3662" s="41"/>
      <c r="F3662" s="41"/>
    </row>
    <row r="3663" spans="2:6" hidden="1">
      <c r="B3663" s="107"/>
      <c r="C3663" s="107"/>
      <c r="D3663" s="41"/>
      <c r="E3663" s="41"/>
      <c r="F3663" s="41"/>
    </row>
    <row r="3664" spans="2:6" hidden="1">
      <c r="B3664" s="107"/>
      <c r="C3664" s="107"/>
      <c r="D3664" s="41"/>
      <c r="E3664" s="41"/>
      <c r="F3664" s="41"/>
    </row>
    <row r="3665" spans="2:6" hidden="1">
      <c r="B3665" s="107"/>
      <c r="C3665" s="107"/>
      <c r="D3665" s="41"/>
      <c r="E3665" s="41"/>
      <c r="F3665" s="41"/>
    </row>
    <row r="3666" spans="2:6" hidden="1">
      <c r="B3666" s="107"/>
      <c r="C3666" s="107"/>
      <c r="D3666" s="41"/>
      <c r="E3666" s="41"/>
      <c r="F3666" s="41"/>
    </row>
    <row r="3667" spans="2:6" hidden="1">
      <c r="B3667" s="107"/>
      <c r="C3667" s="107"/>
      <c r="D3667" s="41"/>
      <c r="E3667" s="41"/>
      <c r="F3667" s="41"/>
    </row>
    <row r="3668" spans="2:6" hidden="1">
      <c r="B3668" s="107"/>
      <c r="C3668" s="107"/>
      <c r="D3668" s="41"/>
      <c r="E3668" s="41"/>
      <c r="F3668" s="41"/>
    </row>
    <row r="3669" spans="2:6" hidden="1">
      <c r="B3669" s="107"/>
      <c r="C3669" s="107"/>
      <c r="D3669" s="41"/>
      <c r="E3669" s="41"/>
      <c r="F3669" s="41"/>
    </row>
    <row r="3670" spans="2:6" hidden="1">
      <c r="B3670" s="107"/>
      <c r="C3670" s="107"/>
      <c r="D3670" s="41"/>
      <c r="E3670" s="41"/>
      <c r="F3670" s="41"/>
    </row>
    <row r="3671" spans="2:6" hidden="1">
      <c r="B3671" s="107"/>
      <c r="C3671" s="107"/>
      <c r="D3671" s="41"/>
      <c r="E3671" s="41"/>
      <c r="F3671" s="41"/>
    </row>
    <row r="3672" spans="2:6" hidden="1">
      <c r="B3672" s="107"/>
      <c r="C3672" s="107"/>
      <c r="D3672" s="41"/>
      <c r="E3672" s="41"/>
      <c r="F3672" s="41"/>
    </row>
    <row r="3673" spans="2:6" hidden="1">
      <c r="B3673" s="107"/>
      <c r="C3673" s="107"/>
      <c r="D3673" s="41"/>
      <c r="E3673" s="41"/>
      <c r="F3673" s="41"/>
    </row>
    <row r="3674" spans="2:6" hidden="1">
      <c r="B3674" s="107"/>
      <c r="C3674" s="107"/>
      <c r="D3674" s="41"/>
      <c r="E3674" s="41"/>
      <c r="F3674" s="41"/>
    </row>
    <row r="3675" spans="2:6" hidden="1">
      <c r="B3675" s="107"/>
      <c r="C3675" s="107"/>
      <c r="D3675" s="41"/>
      <c r="E3675" s="41"/>
      <c r="F3675" s="41"/>
    </row>
    <row r="3676" spans="2:6" hidden="1">
      <c r="B3676" s="107"/>
      <c r="C3676" s="107"/>
      <c r="D3676" s="41"/>
      <c r="E3676" s="41"/>
      <c r="F3676" s="41"/>
    </row>
    <row r="3677" spans="2:6" hidden="1">
      <c r="B3677" s="107"/>
      <c r="C3677" s="107"/>
      <c r="D3677" s="41"/>
      <c r="E3677" s="41"/>
      <c r="F3677" s="41"/>
    </row>
    <row r="3678" spans="2:6" hidden="1">
      <c r="B3678" s="107"/>
      <c r="C3678" s="107"/>
      <c r="D3678" s="41"/>
      <c r="E3678" s="41"/>
      <c r="F3678" s="41"/>
    </row>
    <row r="3679" spans="2:6" hidden="1">
      <c r="B3679" s="107"/>
      <c r="C3679" s="107"/>
      <c r="D3679" s="41"/>
      <c r="E3679" s="41"/>
      <c r="F3679" s="41"/>
    </row>
    <row r="3680" spans="2:6" hidden="1">
      <c r="B3680" s="107"/>
      <c r="C3680" s="107"/>
      <c r="D3680" s="41"/>
      <c r="E3680" s="41"/>
      <c r="F3680" s="41"/>
    </row>
    <row r="3681" spans="2:6" hidden="1">
      <c r="B3681" s="107"/>
      <c r="C3681" s="107"/>
      <c r="D3681" s="41"/>
      <c r="E3681" s="41"/>
      <c r="F3681" s="41"/>
    </row>
    <row r="3682" spans="2:6" hidden="1">
      <c r="B3682" s="107"/>
      <c r="C3682" s="107"/>
      <c r="D3682" s="41"/>
      <c r="E3682" s="41"/>
      <c r="F3682" s="41"/>
    </row>
    <row r="3683" spans="2:6" hidden="1">
      <c r="B3683" s="107"/>
      <c r="C3683" s="107"/>
      <c r="D3683" s="41"/>
      <c r="E3683" s="41"/>
      <c r="F3683" s="41"/>
    </row>
    <row r="3684" spans="2:6" hidden="1">
      <c r="B3684" s="107"/>
      <c r="C3684" s="107"/>
      <c r="D3684" s="41"/>
      <c r="E3684" s="41"/>
      <c r="F3684" s="41"/>
    </row>
    <row r="3685" spans="2:6" hidden="1">
      <c r="B3685" s="107"/>
      <c r="C3685" s="107"/>
      <c r="D3685" s="41"/>
      <c r="E3685" s="41"/>
      <c r="F3685" s="41"/>
    </row>
    <row r="3686" spans="2:6" hidden="1">
      <c r="B3686" s="107"/>
      <c r="C3686" s="107"/>
      <c r="D3686" s="41"/>
      <c r="E3686" s="41"/>
      <c r="F3686" s="41"/>
    </row>
    <row r="3687" spans="2:6" hidden="1">
      <c r="B3687" s="107"/>
      <c r="C3687" s="107"/>
      <c r="D3687" s="41"/>
      <c r="E3687" s="41"/>
      <c r="F3687" s="41"/>
    </row>
    <row r="3688" spans="2:6" hidden="1">
      <c r="B3688" s="107"/>
      <c r="C3688" s="107"/>
      <c r="D3688" s="41"/>
      <c r="E3688" s="41"/>
      <c r="F3688" s="41"/>
    </row>
    <row r="3689" spans="2:6" hidden="1">
      <c r="B3689" s="107"/>
      <c r="C3689" s="107"/>
      <c r="D3689" s="41"/>
      <c r="E3689" s="41"/>
      <c r="F3689" s="41"/>
    </row>
    <row r="3690" spans="2:6" hidden="1">
      <c r="B3690" s="107"/>
      <c r="C3690" s="107"/>
      <c r="D3690" s="41"/>
      <c r="E3690" s="41"/>
      <c r="F3690" s="41"/>
    </row>
    <row r="3691" spans="2:6" hidden="1">
      <c r="B3691" s="107"/>
      <c r="C3691" s="107"/>
      <c r="D3691" s="41"/>
      <c r="E3691" s="41"/>
      <c r="F3691" s="41"/>
    </row>
    <row r="3692" spans="2:6" hidden="1">
      <c r="B3692" s="107"/>
      <c r="C3692" s="107"/>
      <c r="D3692" s="41"/>
      <c r="E3692" s="41"/>
      <c r="F3692" s="41"/>
    </row>
    <row r="3693" spans="2:6" hidden="1">
      <c r="B3693" s="107"/>
      <c r="C3693" s="107"/>
      <c r="D3693" s="41"/>
      <c r="E3693" s="41"/>
      <c r="F3693" s="41"/>
    </row>
    <row r="3694" spans="2:6" hidden="1">
      <c r="B3694" s="107"/>
      <c r="C3694" s="107"/>
      <c r="D3694" s="41"/>
      <c r="E3694" s="41"/>
      <c r="F3694" s="41"/>
    </row>
    <row r="3695" spans="2:6" hidden="1">
      <c r="B3695" s="107"/>
      <c r="C3695" s="107"/>
      <c r="D3695" s="41"/>
      <c r="E3695" s="41"/>
      <c r="F3695" s="41"/>
    </row>
    <row r="3696" spans="2:6" hidden="1">
      <c r="B3696" s="107"/>
      <c r="C3696" s="107"/>
      <c r="D3696" s="41"/>
      <c r="E3696" s="41"/>
      <c r="F3696" s="41"/>
    </row>
    <row r="3697" spans="2:6" hidden="1">
      <c r="B3697" s="107"/>
      <c r="C3697" s="107"/>
      <c r="D3697" s="41"/>
      <c r="E3697" s="41"/>
      <c r="F3697" s="41"/>
    </row>
    <row r="3698" spans="2:6" hidden="1">
      <c r="B3698" s="107"/>
      <c r="C3698" s="107"/>
      <c r="D3698" s="41"/>
      <c r="E3698" s="41"/>
      <c r="F3698" s="41"/>
    </row>
    <row r="3699" spans="2:6" hidden="1">
      <c r="B3699" s="107"/>
      <c r="C3699" s="107"/>
      <c r="D3699" s="41"/>
      <c r="E3699" s="41"/>
      <c r="F3699" s="41"/>
    </row>
    <row r="3700" spans="2:6" hidden="1">
      <c r="B3700" s="107"/>
      <c r="C3700" s="107"/>
      <c r="D3700" s="41"/>
      <c r="E3700" s="41"/>
      <c r="F3700" s="41"/>
    </row>
    <row r="3701" spans="2:6" hidden="1">
      <c r="B3701" s="107"/>
      <c r="C3701" s="107"/>
      <c r="D3701" s="41"/>
      <c r="E3701" s="41"/>
      <c r="F3701" s="41"/>
    </row>
    <row r="3702" spans="2:6" hidden="1">
      <c r="B3702" s="107"/>
      <c r="C3702" s="107"/>
      <c r="D3702" s="41"/>
      <c r="E3702" s="41"/>
      <c r="F3702" s="41"/>
    </row>
    <row r="3703" spans="2:6" hidden="1">
      <c r="B3703" s="107"/>
      <c r="C3703" s="107"/>
      <c r="D3703" s="41"/>
      <c r="E3703" s="41"/>
      <c r="F3703" s="41"/>
    </row>
    <row r="3704" spans="2:6" hidden="1">
      <c r="B3704" s="107"/>
      <c r="C3704" s="107"/>
      <c r="D3704" s="41"/>
      <c r="E3704" s="41"/>
      <c r="F3704" s="41"/>
    </row>
    <row r="3705" spans="2:6" hidden="1">
      <c r="B3705" s="107"/>
      <c r="C3705" s="107"/>
      <c r="D3705" s="41"/>
      <c r="E3705" s="41"/>
      <c r="F3705" s="41"/>
    </row>
    <row r="3706" spans="2:6" hidden="1">
      <c r="B3706" s="107"/>
      <c r="C3706" s="107"/>
      <c r="D3706" s="41"/>
      <c r="E3706" s="41"/>
      <c r="F3706" s="41"/>
    </row>
    <row r="3707" spans="2:6" hidden="1">
      <c r="B3707" s="107"/>
      <c r="C3707" s="107"/>
      <c r="D3707" s="41"/>
      <c r="E3707" s="41"/>
      <c r="F3707" s="41"/>
    </row>
    <row r="3708" spans="2:6" hidden="1">
      <c r="B3708" s="107"/>
      <c r="C3708" s="107"/>
      <c r="D3708" s="41"/>
      <c r="E3708" s="41"/>
      <c r="F3708" s="41"/>
    </row>
    <row r="3709" spans="2:6" hidden="1">
      <c r="B3709" s="107"/>
      <c r="C3709" s="107"/>
      <c r="D3709" s="41"/>
      <c r="E3709" s="41"/>
      <c r="F3709" s="41"/>
    </row>
    <row r="3710" spans="2:6" hidden="1">
      <c r="B3710" s="107"/>
      <c r="C3710" s="107"/>
      <c r="D3710" s="41"/>
      <c r="E3710" s="41"/>
      <c r="F3710" s="41"/>
    </row>
    <row r="3711" spans="2:6" hidden="1">
      <c r="B3711" s="107"/>
      <c r="C3711" s="107"/>
      <c r="D3711" s="41"/>
      <c r="E3711" s="41"/>
      <c r="F3711" s="41"/>
    </row>
    <row r="3712" spans="2:6" hidden="1">
      <c r="B3712" s="107"/>
      <c r="C3712" s="107"/>
      <c r="D3712" s="41"/>
      <c r="E3712" s="41"/>
      <c r="F3712" s="41"/>
    </row>
    <row r="3713" spans="2:6" hidden="1">
      <c r="B3713" s="107"/>
      <c r="C3713" s="107"/>
      <c r="D3713" s="41"/>
      <c r="E3713" s="41"/>
      <c r="F3713" s="41"/>
    </row>
    <row r="3714" spans="2:6" hidden="1">
      <c r="B3714" s="107"/>
      <c r="C3714" s="107"/>
      <c r="D3714" s="41"/>
      <c r="E3714" s="41"/>
      <c r="F3714" s="41"/>
    </row>
    <row r="3715" spans="2:6" hidden="1">
      <c r="B3715" s="107"/>
      <c r="C3715" s="107"/>
      <c r="D3715" s="41"/>
      <c r="E3715" s="41"/>
      <c r="F3715" s="41"/>
    </row>
    <row r="3716" spans="2:6" hidden="1">
      <c r="B3716" s="107"/>
      <c r="C3716" s="107"/>
      <c r="D3716" s="41"/>
      <c r="E3716" s="41"/>
      <c r="F3716" s="41"/>
    </row>
    <row r="3717" spans="2:6" hidden="1">
      <c r="B3717" s="107"/>
      <c r="C3717" s="107"/>
      <c r="D3717" s="41"/>
      <c r="E3717" s="41"/>
      <c r="F3717" s="41"/>
    </row>
    <row r="3718" spans="2:6" hidden="1">
      <c r="B3718" s="107"/>
      <c r="C3718" s="107"/>
      <c r="D3718" s="41"/>
      <c r="E3718" s="41"/>
      <c r="F3718" s="41"/>
    </row>
    <row r="3719" spans="2:6" hidden="1">
      <c r="B3719" s="107"/>
      <c r="C3719" s="107"/>
      <c r="D3719" s="41"/>
      <c r="E3719" s="41"/>
      <c r="F3719" s="41"/>
    </row>
    <row r="3720" spans="2:6" hidden="1">
      <c r="B3720" s="107"/>
      <c r="C3720" s="107"/>
      <c r="D3720" s="41"/>
      <c r="E3720" s="41"/>
      <c r="F3720" s="41"/>
    </row>
    <row r="3721" spans="2:6" hidden="1">
      <c r="B3721" s="107"/>
      <c r="C3721" s="107"/>
      <c r="D3721" s="41"/>
      <c r="E3721" s="41"/>
      <c r="F3721" s="41"/>
    </row>
    <row r="3722" spans="2:6" hidden="1">
      <c r="B3722" s="107"/>
      <c r="C3722" s="107"/>
      <c r="D3722" s="41"/>
      <c r="E3722" s="41"/>
      <c r="F3722" s="41"/>
    </row>
    <row r="3723" spans="2:6" hidden="1">
      <c r="B3723" s="107"/>
      <c r="C3723" s="107"/>
      <c r="D3723" s="41"/>
      <c r="E3723" s="41"/>
      <c r="F3723" s="41"/>
    </row>
    <row r="3724" spans="2:6" hidden="1">
      <c r="B3724" s="107"/>
      <c r="C3724" s="107"/>
      <c r="D3724" s="41"/>
      <c r="E3724" s="41"/>
      <c r="F3724" s="41"/>
    </row>
    <row r="3725" spans="2:6" hidden="1">
      <c r="B3725" s="107"/>
      <c r="C3725" s="107"/>
      <c r="D3725" s="41"/>
      <c r="E3725" s="41"/>
      <c r="F3725" s="41"/>
    </row>
    <row r="3726" spans="2:6" hidden="1">
      <c r="B3726" s="107"/>
      <c r="C3726" s="107"/>
      <c r="D3726" s="41"/>
      <c r="E3726" s="41"/>
      <c r="F3726" s="41"/>
    </row>
    <row r="3727" spans="2:6" hidden="1">
      <c r="B3727" s="107"/>
      <c r="C3727" s="107"/>
      <c r="D3727" s="41"/>
      <c r="E3727" s="41"/>
      <c r="F3727" s="41"/>
    </row>
    <row r="3728" spans="2:6" hidden="1">
      <c r="B3728" s="107"/>
      <c r="C3728" s="107"/>
      <c r="D3728" s="41"/>
      <c r="E3728" s="41"/>
      <c r="F3728" s="41"/>
    </row>
    <row r="3729" spans="2:6" hidden="1">
      <c r="B3729" s="107"/>
      <c r="C3729" s="107"/>
      <c r="D3729" s="41"/>
      <c r="E3729" s="41"/>
      <c r="F3729" s="41"/>
    </row>
    <row r="3730" spans="2:6" hidden="1">
      <c r="B3730" s="107"/>
      <c r="C3730" s="107"/>
      <c r="D3730" s="41"/>
      <c r="E3730" s="41"/>
      <c r="F3730" s="41"/>
    </row>
    <row r="3731" spans="2:6" hidden="1">
      <c r="B3731" s="107"/>
      <c r="C3731" s="107"/>
      <c r="D3731" s="41"/>
      <c r="E3731" s="41"/>
      <c r="F3731" s="41"/>
    </row>
    <row r="3732" spans="2:6" hidden="1">
      <c r="B3732" s="107"/>
      <c r="C3732" s="107"/>
      <c r="D3732" s="41"/>
      <c r="E3732" s="41"/>
      <c r="F3732" s="41"/>
    </row>
    <row r="3733" spans="2:6" hidden="1">
      <c r="B3733" s="107"/>
      <c r="C3733" s="107"/>
      <c r="D3733" s="41"/>
      <c r="E3733" s="41"/>
      <c r="F3733" s="41"/>
    </row>
    <row r="3734" spans="2:6" hidden="1">
      <c r="B3734" s="107"/>
      <c r="C3734" s="107"/>
      <c r="D3734" s="41"/>
      <c r="E3734" s="41"/>
      <c r="F3734" s="41"/>
    </row>
    <row r="3735" spans="2:6" hidden="1">
      <c r="B3735" s="107"/>
      <c r="C3735" s="107"/>
      <c r="D3735" s="41"/>
      <c r="E3735" s="41"/>
      <c r="F3735" s="41"/>
    </row>
    <row r="3736" spans="2:6" hidden="1">
      <c r="B3736" s="107"/>
      <c r="C3736" s="107"/>
      <c r="D3736" s="41"/>
      <c r="E3736" s="41"/>
      <c r="F3736" s="41"/>
    </row>
    <row r="3737" spans="2:6" hidden="1">
      <c r="B3737" s="107"/>
      <c r="C3737" s="107"/>
      <c r="D3737" s="41"/>
      <c r="E3737" s="41"/>
      <c r="F3737" s="41"/>
    </row>
    <row r="3738" spans="2:6" hidden="1">
      <c r="B3738" s="107"/>
      <c r="C3738" s="107"/>
      <c r="D3738" s="41"/>
      <c r="E3738" s="41"/>
      <c r="F3738" s="41"/>
    </row>
    <row r="3739" spans="2:6" hidden="1">
      <c r="B3739" s="107"/>
      <c r="C3739" s="107"/>
      <c r="D3739" s="41"/>
      <c r="E3739" s="41"/>
      <c r="F3739" s="41"/>
    </row>
    <row r="3740" spans="2:6" hidden="1">
      <c r="B3740" s="107"/>
      <c r="C3740" s="107"/>
      <c r="D3740" s="41"/>
      <c r="E3740" s="41"/>
      <c r="F3740" s="41"/>
    </row>
    <row r="3741" spans="2:6" hidden="1">
      <c r="B3741" s="107"/>
      <c r="C3741" s="107"/>
      <c r="D3741" s="41"/>
      <c r="E3741" s="41"/>
      <c r="F3741" s="41"/>
    </row>
    <row r="3742" spans="2:6" hidden="1">
      <c r="B3742" s="107"/>
      <c r="C3742" s="107"/>
      <c r="D3742" s="41"/>
      <c r="E3742" s="41"/>
      <c r="F3742" s="41"/>
    </row>
    <row r="3743" spans="2:6" hidden="1">
      <c r="B3743" s="107"/>
      <c r="C3743" s="107"/>
      <c r="D3743" s="41"/>
      <c r="E3743" s="41"/>
      <c r="F3743" s="41"/>
    </row>
    <row r="3744" spans="2:6" hidden="1">
      <c r="B3744" s="107"/>
      <c r="C3744" s="107"/>
      <c r="D3744" s="41"/>
      <c r="E3744" s="41"/>
      <c r="F3744" s="41"/>
    </row>
    <row r="3745" spans="2:6" hidden="1">
      <c r="B3745" s="107"/>
      <c r="C3745" s="107"/>
      <c r="D3745" s="41"/>
      <c r="E3745" s="41"/>
      <c r="F3745" s="41"/>
    </row>
    <row r="3746" spans="2:6" hidden="1">
      <c r="B3746" s="107"/>
      <c r="C3746" s="107"/>
      <c r="D3746" s="41"/>
      <c r="E3746" s="41"/>
      <c r="F3746" s="41"/>
    </row>
    <row r="3747" spans="2:6" hidden="1">
      <c r="B3747" s="107"/>
      <c r="C3747" s="107"/>
      <c r="D3747" s="41"/>
      <c r="E3747" s="41"/>
      <c r="F3747" s="41"/>
    </row>
    <row r="3748" spans="2:6" hidden="1">
      <c r="B3748" s="107"/>
      <c r="C3748" s="107"/>
      <c r="D3748" s="41"/>
      <c r="E3748" s="41"/>
      <c r="F3748" s="41"/>
    </row>
    <row r="3749" spans="2:6" hidden="1">
      <c r="B3749" s="107"/>
      <c r="C3749" s="107"/>
      <c r="D3749" s="41"/>
      <c r="E3749" s="41"/>
      <c r="F3749" s="41"/>
    </row>
    <row r="3750" spans="2:6" hidden="1">
      <c r="B3750" s="107"/>
      <c r="C3750" s="107"/>
      <c r="D3750" s="41"/>
      <c r="E3750" s="41"/>
      <c r="F3750" s="41"/>
    </row>
    <row r="3751" spans="2:6" hidden="1">
      <c r="B3751" s="107"/>
      <c r="C3751" s="107"/>
      <c r="D3751" s="41"/>
      <c r="E3751" s="41"/>
      <c r="F3751" s="41"/>
    </row>
    <row r="3752" spans="2:6" hidden="1">
      <c r="B3752" s="107"/>
      <c r="C3752" s="107"/>
      <c r="D3752" s="41"/>
      <c r="E3752" s="41"/>
      <c r="F3752" s="41"/>
    </row>
    <row r="3753" spans="2:6" hidden="1">
      <c r="B3753" s="107"/>
      <c r="C3753" s="107"/>
      <c r="D3753" s="41"/>
      <c r="E3753" s="41"/>
      <c r="F3753" s="41"/>
    </row>
    <row r="3754" spans="2:6" hidden="1">
      <c r="B3754" s="107"/>
      <c r="C3754" s="107"/>
      <c r="D3754" s="41"/>
      <c r="E3754" s="41"/>
      <c r="F3754" s="41"/>
    </row>
    <row r="3755" spans="2:6" hidden="1">
      <c r="B3755" s="107"/>
      <c r="C3755" s="107"/>
      <c r="D3755" s="41"/>
      <c r="E3755" s="41"/>
      <c r="F3755" s="41"/>
    </row>
    <row r="3756" spans="2:6" hidden="1">
      <c r="B3756" s="107"/>
      <c r="C3756" s="107"/>
      <c r="D3756" s="41"/>
      <c r="E3756" s="41"/>
      <c r="F3756" s="41"/>
    </row>
    <row r="3757" spans="2:6" hidden="1">
      <c r="B3757" s="107"/>
      <c r="C3757" s="107"/>
      <c r="D3757" s="41"/>
      <c r="E3757" s="41"/>
      <c r="F3757" s="41"/>
    </row>
    <row r="3758" spans="2:6" hidden="1">
      <c r="B3758" s="107"/>
      <c r="C3758" s="107"/>
      <c r="D3758" s="41"/>
      <c r="E3758" s="41"/>
      <c r="F3758" s="41"/>
    </row>
    <row r="3759" spans="2:6" hidden="1">
      <c r="B3759" s="107"/>
      <c r="C3759" s="107"/>
      <c r="D3759" s="41"/>
      <c r="E3759" s="41"/>
      <c r="F3759" s="41"/>
    </row>
    <row r="3760" spans="2:6" hidden="1">
      <c r="B3760" s="107"/>
      <c r="C3760" s="107"/>
      <c r="D3760" s="41"/>
      <c r="E3760" s="41"/>
      <c r="F3760" s="41"/>
    </row>
    <row r="3761" spans="2:6" hidden="1">
      <c r="B3761" s="107"/>
      <c r="C3761" s="107"/>
      <c r="D3761" s="41"/>
      <c r="E3761" s="41"/>
      <c r="F3761" s="41"/>
    </row>
    <row r="3762" spans="2:6" hidden="1">
      <c r="B3762" s="107"/>
      <c r="C3762" s="107"/>
      <c r="D3762" s="41"/>
      <c r="E3762" s="41"/>
      <c r="F3762" s="41"/>
    </row>
    <row r="3763" spans="2:6" hidden="1">
      <c r="B3763" s="107"/>
      <c r="C3763" s="107"/>
      <c r="D3763" s="41"/>
      <c r="E3763" s="41"/>
      <c r="F3763" s="41"/>
    </row>
    <row r="3764" spans="2:6" hidden="1">
      <c r="B3764" s="107"/>
      <c r="C3764" s="107"/>
      <c r="D3764" s="41"/>
      <c r="E3764" s="41"/>
      <c r="F3764" s="41"/>
    </row>
    <row r="3765" spans="2:6" hidden="1">
      <c r="B3765" s="107"/>
      <c r="C3765" s="107"/>
      <c r="D3765" s="41"/>
      <c r="E3765" s="41"/>
      <c r="F3765" s="41"/>
    </row>
    <row r="3766" spans="2:6" hidden="1">
      <c r="B3766" s="107"/>
      <c r="C3766" s="107"/>
      <c r="D3766" s="41"/>
      <c r="E3766" s="41"/>
      <c r="F3766" s="41"/>
    </row>
    <row r="3767" spans="2:6" hidden="1">
      <c r="B3767" s="107"/>
      <c r="C3767" s="107"/>
      <c r="D3767" s="41"/>
      <c r="E3767" s="41"/>
      <c r="F3767" s="41"/>
    </row>
    <row r="3768" spans="2:6" hidden="1">
      <c r="B3768" s="107"/>
      <c r="C3768" s="107"/>
      <c r="D3768" s="41"/>
      <c r="E3768" s="41"/>
      <c r="F3768" s="41"/>
    </row>
    <row r="3769" spans="2:6" hidden="1">
      <c r="B3769" s="107"/>
      <c r="C3769" s="107"/>
      <c r="D3769" s="41"/>
      <c r="E3769" s="41"/>
      <c r="F3769" s="41"/>
    </row>
    <row r="3770" spans="2:6" hidden="1">
      <c r="B3770" s="107"/>
      <c r="C3770" s="107"/>
      <c r="D3770" s="41"/>
      <c r="E3770" s="41"/>
      <c r="F3770" s="41"/>
    </row>
    <row r="3771" spans="2:6" hidden="1">
      <c r="B3771" s="107"/>
      <c r="C3771" s="107"/>
      <c r="D3771" s="41"/>
      <c r="E3771" s="41"/>
      <c r="F3771" s="41"/>
    </row>
    <row r="3772" spans="2:6" hidden="1">
      <c r="B3772" s="107"/>
      <c r="C3772" s="107"/>
      <c r="D3772" s="41"/>
      <c r="E3772" s="41"/>
      <c r="F3772" s="41"/>
    </row>
    <row r="3773" spans="2:6" hidden="1">
      <c r="B3773" s="107"/>
      <c r="C3773" s="107"/>
      <c r="D3773" s="41"/>
      <c r="E3773" s="41"/>
      <c r="F3773" s="41"/>
    </row>
    <row r="3774" spans="2:6" hidden="1">
      <c r="B3774" s="107"/>
      <c r="C3774" s="107"/>
      <c r="D3774" s="41"/>
      <c r="E3774" s="41"/>
      <c r="F3774" s="41"/>
    </row>
    <row r="3775" spans="2:6" hidden="1">
      <c r="B3775" s="107"/>
      <c r="C3775" s="107"/>
      <c r="D3775" s="41"/>
      <c r="E3775" s="41"/>
      <c r="F3775" s="41"/>
    </row>
    <row r="3776" spans="2:6" hidden="1">
      <c r="B3776" s="107"/>
      <c r="C3776" s="107"/>
      <c r="D3776" s="41"/>
      <c r="E3776" s="41"/>
      <c r="F3776" s="41"/>
    </row>
    <row r="3777" spans="2:6" hidden="1">
      <c r="B3777" s="107"/>
      <c r="C3777" s="107"/>
      <c r="D3777" s="41"/>
      <c r="E3777" s="41"/>
      <c r="F3777" s="41"/>
    </row>
    <row r="3778" spans="2:6" hidden="1">
      <c r="B3778" s="107"/>
      <c r="C3778" s="107"/>
      <c r="D3778" s="41"/>
      <c r="E3778" s="41"/>
      <c r="F3778" s="41"/>
    </row>
    <row r="3779" spans="2:6" hidden="1">
      <c r="B3779" s="107"/>
      <c r="C3779" s="107"/>
      <c r="D3779" s="41"/>
      <c r="E3779" s="41"/>
      <c r="F3779" s="41"/>
    </row>
    <row r="3780" spans="2:6" hidden="1">
      <c r="B3780" s="107"/>
      <c r="C3780" s="107"/>
      <c r="D3780" s="41"/>
      <c r="E3780" s="41"/>
      <c r="F3780" s="41"/>
    </row>
    <row r="3781" spans="2:6" hidden="1">
      <c r="B3781" s="107"/>
      <c r="C3781" s="107"/>
      <c r="D3781" s="41"/>
      <c r="E3781" s="41"/>
      <c r="F3781" s="41"/>
    </row>
    <row r="3782" spans="2:6" hidden="1">
      <c r="B3782" s="107"/>
      <c r="C3782" s="107"/>
      <c r="D3782" s="41"/>
      <c r="E3782" s="41"/>
      <c r="F3782" s="41"/>
    </row>
    <row r="3783" spans="2:6" hidden="1">
      <c r="B3783" s="107"/>
      <c r="C3783" s="107"/>
      <c r="D3783" s="41"/>
      <c r="E3783" s="41"/>
      <c r="F3783" s="41"/>
    </row>
    <row r="3784" spans="2:6" hidden="1">
      <c r="B3784" s="107"/>
      <c r="C3784" s="107"/>
      <c r="D3784" s="41"/>
      <c r="E3784" s="41"/>
      <c r="F3784" s="41"/>
    </row>
    <row r="3785" spans="2:6" hidden="1">
      <c r="B3785" s="107"/>
      <c r="C3785" s="107"/>
      <c r="D3785" s="41"/>
      <c r="E3785" s="41"/>
      <c r="F3785" s="41"/>
    </row>
    <row r="3786" spans="2:6" hidden="1">
      <c r="B3786" s="107"/>
      <c r="C3786" s="107"/>
      <c r="D3786" s="41"/>
      <c r="E3786" s="41"/>
      <c r="F3786" s="41"/>
    </row>
    <row r="3787" spans="2:6" hidden="1">
      <c r="B3787" s="107"/>
      <c r="C3787" s="107"/>
      <c r="D3787" s="41"/>
      <c r="E3787" s="41"/>
      <c r="F3787" s="41"/>
    </row>
    <row r="3788" spans="2:6" hidden="1">
      <c r="B3788" s="107"/>
      <c r="C3788" s="107"/>
      <c r="D3788" s="41"/>
      <c r="E3788" s="41"/>
      <c r="F3788" s="41"/>
    </row>
    <row r="3789" spans="2:6" hidden="1">
      <c r="B3789" s="107"/>
      <c r="C3789" s="107"/>
      <c r="D3789" s="41"/>
      <c r="E3789" s="41"/>
      <c r="F3789" s="41"/>
    </row>
    <row r="3790" spans="2:6" hidden="1">
      <c r="B3790" s="107"/>
      <c r="C3790" s="107"/>
      <c r="D3790" s="41"/>
      <c r="E3790" s="41"/>
      <c r="F3790" s="41"/>
    </row>
    <row r="3791" spans="2:6" hidden="1">
      <c r="B3791" s="107"/>
      <c r="C3791" s="107"/>
      <c r="D3791" s="41"/>
      <c r="E3791" s="41"/>
      <c r="F3791" s="41"/>
    </row>
    <row r="3792" spans="2:6" hidden="1">
      <c r="B3792" s="107"/>
      <c r="C3792" s="107"/>
      <c r="D3792" s="41"/>
      <c r="E3792" s="41"/>
      <c r="F3792" s="41"/>
    </row>
    <row r="3793" spans="2:6" hidden="1">
      <c r="B3793" s="107"/>
      <c r="C3793" s="107"/>
      <c r="D3793" s="41"/>
      <c r="E3793" s="41"/>
      <c r="F3793" s="41"/>
    </row>
    <row r="3794" spans="2:6" hidden="1">
      <c r="B3794" s="107"/>
      <c r="C3794" s="107"/>
      <c r="D3794" s="41"/>
      <c r="E3794" s="41"/>
      <c r="F3794" s="41"/>
    </row>
    <row r="3795" spans="2:6" hidden="1">
      <c r="B3795" s="107"/>
      <c r="C3795" s="107"/>
      <c r="D3795" s="41"/>
      <c r="E3795" s="41"/>
      <c r="F3795" s="41"/>
    </row>
    <row r="3796" spans="2:6" hidden="1">
      <c r="B3796" s="107"/>
      <c r="C3796" s="107"/>
      <c r="D3796" s="41"/>
      <c r="E3796" s="41"/>
      <c r="F3796" s="41"/>
    </row>
    <row r="3797" spans="2:6" hidden="1">
      <c r="B3797" s="107"/>
      <c r="C3797" s="107"/>
      <c r="D3797" s="41"/>
      <c r="E3797" s="41"/>
      <c r="F3797" s="41"/>
    </row>
    <row r="3798" spans="2:6" hidden="1">
      <c r="B3798" s="107"/>
      <c r="C3798" s="107"/>
      <c r="D3798" s="41"/>
      <c r="E3798" s="41"/>
      <c r="F3798" s="41"/>
    </row>
    <row r="3799" spans="2:6" hidden="1">
      <c r="B3799" s="107"/>
      <c r="C3799" s="107"/>
      <c r="D3799" s="41"/>
      <c r="E3799" s="41"/>
      <c r="F3799" s="41"/>
    </row>
    <row r="3800" spans="2:6" hidden="1">
      <c r="B3800" s="107"/>
      <c r="C3800" s="107"/>
      <c r="D3800" s="41"/>
      <c r="E3800" s="41"/>
      <c r="F3800" s="41"/>
    </row>
    <row r="3801" spans="2:6" hidden="1">
      <c r="B3801" s="107"/>
      <c r="C3801" s="107"/>
      <c r="D3801" s="41"/>
      <c r="E3801" s="41"/>
      <c r="F3801" s="41"/>
    </row>
    <row r="3802" spans="2:6" hidden="1">
      <c r="B3802" s="107"/>
      <c r="C3802" s="107"/>
      <c r="D3802" s="41"/>
      <c r="E3802" s="41"/>
      <c r="F3802" s="41"/>
    </row>
    <row r="3803" spans="2:6" hidden="1">
      <c r="B3803" s="107"/>
      <c r="C3803" s="107"/>
      <c r="D3803" s="41"/>
      <c r="E3803" s="41"/>
      <c r="F3803" s="41"/>
    </row>
    <row r="3804" spans="2:6" hidden="1">
      <c r="B3804" s="107"/>
      <c r="C3804" s="107"/>
      <c r="D3804" s="41"/>
      <c r="E3804" s="41"/>
      <c r="F3804" s="41"/>
    </row>
    <row r="3805" spans="2:6" hidden="1">
      <c r="B3805" s="107"/>
      <c r="C3805" s="107"/>
      <c r="D3805" s="41"/>
      <c r="E3805" s="41"/>
      <c r="F3805" s="41"/>
    </row>
    <row r="3806" spans="2:6" hidden="1">
      <c r="B3806" s="107"/>
      <c r="C3806" s="107"/>
      <c r="D3806" s="41"/>
      <c r="E3806" s="41"/>
      <c r="F3806" s="41"/>
    </row>
    <row r="3807" spans="2:6" hidden="1">
      <c r="B3807" s="107"/>
      <c r="C3807" s="107"/>
      <c r="D3807" s="41"/>
      <c r="E3807" s="41"/>
      <c r="F3807" s="41"/>
    </row>
    <row r="3808" spans="2:6" hidden="1">
      <c r="B3808" s="107"/>
      <c r="C3808" s="107"/>
      <c r="D3808" s="41"/>
      <c r="E3808" s="41"/>
      <c r="F3808" s="41"/>
    </row>
    <row r="3809" spans="2:6" hidden="1">
      <c r="B3809" s="107"/>
      <c r="C3809" s="107"/>
      <c r="D3809" s="41"/>
      <c r="E3809" s="41"/>
      <c r="F3809" s="41"/>
    </row>
    <row r="3810" spans="2:6" hidden="1">
      <c r="B3810" s="107"/>
      <c r="C3810" s="107"/>
      <c r="D3810" s="41"/>
      <c r="E3810" s="41"/>
      <c r="F3810" s="41"/>
    </row>
    <row r="3811" spans="2:6" hidden="1">
      <c r="B3811" s="107"/>
      <c r="C3811" s="107"/>
      <c r="D3811" s="41"/>
      <c r="E3811" s="41"/>
      <c r="F3811" s="41"/>
    </row>
    <row r="3812" spans="2:6" hidden="1">
      <c r="B3812" s="107"/>
      <c r="C3812" s="107"/>
      <c r="D3812" s="41"/>
      <c r="E3812" s="41"/>
      <c r="F3812" s="41"/>
    </row>
    <row r="3813" spans="2:6" hidden="1">
      <c r="B3813" s="107"/>
      <c r="C3813" s="107"/>
      <c r="D3813" s="41"/>
      <c r="E3813" s="41"/>
      <c r="F3813" s="41"/>
    </row>
    <row r="3814" spans="2:6" hidden="1">
      <c r="B3814" s="107"/>
      <c r="C3814" s="107"/>
      <c r="D3814" s="41"/>
      <c r="E3814" s="41"/>
      <c r="F3814" s="41"/>
    </row>
    <row r="3815" spans="2:6" hidden="1">
      <c r="B3815" s="107"/>
      <c r="C3815" s="107"/>
      <c r="D3815" s="41"/>
      <c r="E3815" s="41"/>
      <c r="F3815" s="41"/>
    </row>
    <row r="3816" spans="2:6" hidden="1">
      <c r="B3816" s="107"/>
      <c r="C3816" s="107"/>
      <c r="D3816" s="41"/>
      <c r="E3816" s="41"/>
      <c r="F3816" s="41"/>
    </row>
    <row r="3817" spans="2:6" hidden="1">
      <c r="B3817" s="107"/>
      <c r="C3817" s="107"/>
      <c r="D3817" s="41"/>
      <c r="E3817" s="41"/>
      <c r="F3817" s="41"/>
    </row>
    <row r="3818" spans="2:6" hidden="1">
      <c r="B3818" s="107"/>
      <c r="C3818" s="107"/>
      <c r="D3818" s="41"/>
      <c r="E3818" s="41"/>
      <c r="F3818" s="41"/>
    </row>
    <row r="3819" spans="2:6" hidden="1">
      <c r="B3819" s="107"/>
      <c r="C3819" s="107"/>
      <c r="D3819" s="41"/>
      <c r="E3819" s="41"/>
      <c r="F3819" s="41"/>
    </row>
    <row r="3820" spans="2:6" hidden="1">
      <c r="B3820" s="107"/>
      <c r="C3820" s="107"/>
      <c r="D3820" s="41"/>
      <c r="E3820" s="41"/>
      <c r="F3820" s="41"/>
    </row>
    <row r="3821" spans="2:6" hidden="1">
      <c r="B3821" s="107"/>
      <c r="C3821" s="107"/>
      <c r="D3821" s="41"/>
      <c r="E3821" s="41"/>
      <c r="F3821" s="41"/>
    </row>
    <row r="3822" spans="2:6" hidden="1">
      <c r="B3822" s="107"/>
      <c r="C3822" s="107"/>
      <c r="D3822" s="41"/>
      <c r="E3822" s="41"/>
      <c r="F3822" s="41"/>
    </row>
    <row r="3823" spans="2:6" hidden="1">
      <c r="B3823" s="107"/>
      <c r="C3823" s="107"/>
      <c r="D3823" s="41"/>
      <c r="E3823" s="41"/>
      <c r="F3823" s="41"/>
    </row>
    <row r="3824" spans="2:6" hidden="1">
      <c r="B3824" s="107"/>
      <c r="C3824" s="107"/>
      <c r="D3824" s="41"/>
      <c r="E3824" s="41"/>
      <c r="F3824" s="41"/>
    </row>
    <row r="3825" spans="2:6" hidden="1">
      <c r="B3825" s="107"/>
      <c r="C3825" s="107"/>
      <c r="D3825" s="41"/>
      <c r="E3825" s="41"/>
      <c r="F3825" s="41"/>
    </row>
    <row r="3826" spans="2:6" hidden="1">
      <c r="B3826" s="107"/>
      <c r="C3826" s="107"/>
      <c r="D3826" s="41"/>
      <c r="E3826" s="41"/>
      <c r="F3826" s="41"/>
    </row>
    <row r="3827" spans="2:6" hidden="1">
      <c r="B3827" s="107"/>
      <c r="C3827" s="107"/>
      <c r="D3827" s="41"/>
      <c r="E3827" s="41"/>
      <c r="F3827" s="41"/>
    </row>
    <row r="3828" spans="2:6" hidden="1">
      <c r="B3828" s="107"/>
      <c r="C3828" s="107"/>
      <c r="D3828" s="41"/>
      <c r="E3828" s="41"/>
      <c r="F3828" s="41"/>
    </row>
    <row r="3829" spans="2:6" hidden="1">
      <c r="B3829" s="107"/>
      <c r="C3829" s="107"/>
      <c r="D3829" s="41"/>
      <c r="E3829" s="41"/>
      <c r="F3829" s="41"/>
    </row>
    <row r="3830" spans="2:6" hidden="1">
      <c r="B3830" s="107"/>
      <c r="C3830" s="107"/>
      <c r="D3830" s="41"/>
      <c r="E3830" s="41"/>
      <c r="F3830" s="41"/>
    </row>
    <row r="3831" spans="2:6" hidden="1">
      <c r="B3831" s="107"/>
      <c r="C3831" s="107"/>
      <c r="D3831" s="41"/>
      <c r="E3831" s="41"/>
      <c r="F3831" s="41"/>
    </row>
    <row r="3832" spans="2:6" hidden="1">
      <c r="B3832" s="107"/>
      <c r="C3832" s="107"/>
      <c r="D3832" s="41"/>
      <c r="E3832" s="41"/>
      <c r="F3832" s="41"/>
    </row>
    <row r="3833" spans="2:6" hidden="1">
      <c r="B3833" s="107"/>
      <c r="C3833" s="107"/>
      <c r="D3833" s="41"/>
      <c r="E3833" s="41"/>
      <c r="F3833" s="41"/>
    </row>
    <row r="3834" spans="2:6" hidden="1">
      <c r="B3834" s="107"/>
      <c r="C3834" s="107"/>
      <c r="D3834" s="41"/>
      <c r="E3834" s="41"/>
      <c r="F3834" s="41"/>
    </row>
    <row r="3835" spans="2:6" hidden="1">
      <c r="B3835" s="107"/>
      <c r="C3835" s="107"/>
      <c r="D3835" s="41"/>
      <c r="E3835" s="41"/>
      <c r="F3835" s="41"/>
    </row>
    <row r="3836" spans="2:6" hidden="1">
      <c r="B3836" s="107"/>
      <c r="C3836" s="107"/>
      <c r="D3836" s="41"/>
      <c r="E3836" s="41"/>
      <c r="F3836" s="41"/>
    </row>
    <row r="3837" spans="2:6" hidden="1">
      <c r="B3837" s="107"/>
      <c r="C3837" s="107"/>
      <c r="D3837" s="41"/>
      <c r="E3837" s="41"/>
      <c r="F3837" s="41"/>
    </row>
    <row r="3838" spans="2:6" hidden="1">
      <c r="B3838" s="107"/>
      <c r="C3838" s="107"/>
      <c r="D3838" s="41"/>
      <c r="E3838" s="41"/>
      <c r="F3838" s="41"/>
    </row>
    <row r="3839" spans="2:6" hidden="1">
      <c r="B3839" s="107"/>
      <c r="C3839" s="107"/>
      <c r="D3839" s="41"/>
      <c r="E3839" s="41"/>
      <c r="F3839" s="41"/>
    </row>
    <row r="3840" spans="2:6" hidden="1">
      <c r="B3840" s="107"/>
      <c r="C3840" s="107"/>
      <c r="D3840" s="41"/>
      <c r="E3840" s="41"/>
      <c r="F3840" s="41"/>
    </row>
    <row r="3841" spans="2:6" hidden="1">
      <c r="B3841" s="107"/>
      <c r="C3841" s="107"/>
      <c r="D3841" s="41"/>
      <c r="E3841" s="41"/>
      <c r="F3841" s="41"/>
    </row>
    <row r="3842" spans="2:6" hidden="1">
      <c r="B3842" s="107"/>
      <c r="C3842" s="107"/>
      <c r="D3842" s="41"/>
      <c r="E3842" s="41"/>
      <c r="F3842" s="41"/>
    </row>
    <row r="3843" spans="2:6" hidden="1">
      <c r="B3843" s="107"/>
      <c r="C3843" s="107"/>
      <c r="D3843" s="41"/>
      <c r="E3843" s="41"/>
      <c r="F3843" s="41"/>
    </row>
    <row r="3844" spans="2:6" hidden="1">
      <c r="B3844" s="107"/>
      <c r="C3844" s="107"/>
      <c r="D3844" s="41"/>
      <c r="E3844" s="41"/>
      <c r="F3844" s="41"/>
    </row>
    <row r="3845" spans="2:6" hidden="1">
      <c r="B3845" s="107"/>
      <c r="C3845" s="107"/>
      <c r="D3845" s="41"/>
      <c r="E3845" s="41"/>
      <c r="F3845" s="41"/>
    </row>
    <row r="3846" spans="2:6" hidden="1">
      <c r="B3846" s="107"/>
      <c r="C3846" s="107"/>
      <c r="D3846" s="41"/>
      <c r="E3846" s="41"/>
      <c r="F3846" s="41"/>
    </row>
    <row r="3847" spans="2:6" hidden="1">
      <c r="B3847" s="107"/>
      <c r="C3847" s="107"/>
      <c r="D3847" s="41"/>
      <c r="E3847" s="41"/>
      <c r="F3847" s="41"/>
    </row>
    <row r="3848" spans="2:6" hidden="1">
      <c r="B3848" s="107"/>
      <c r="C3848" s="107"/>
      <c r="D3848" s="41"/>
      <c r="E3848" s="41"/>
      <c r="F3848" s="41"/>
    </row>
    <row r="3849" spans="2:6" hidden="1">
      <c r="B3849" s="107"/>
      <c r="C3849" s="107"/>
      <c r="D3849" s="41"/>
      <c r="E3849" s="41"/>
      <c r="F3849" s="41"/>
    </row>
    <row r="3850" spans="2:6" hidden="1">
      <c r="B3850" s="107"/>
      <c r="C3850" s="107"/>
      <c r="D3850" s="41"/>
      <c r="E3850" s="41"/>
      <c r="F3850" s="41"/>
    </row>
    <row r="3851" spans="2:6" hidden="1">
      <c r="B3851" s="107"/>
      <c r="C3851" s="107"/>
      <c r="D3851" s="41"/>
      <c r="E3851" s="41"/>
      <c r="F3851" s="41"/>
    </row>
    <row r="3852" spans="2:6" hidden="1">
      <c r="B3852" s="107"/>
      <c r="C3852" s="107"/>
      <c r="D3852" s="41"/>
      <c r="E3852" s="41"/>
      <c r="F3852" s="41"/>
    </row>
    <row r="3853" spans="2:6" hidden="1">
      <c r="B3853" s="107"/>
      <c r="C3853" s="107"/>
      <c r="D3853" s="41"/>
      <c r="E3853" s="41"/>
      <c r="F3853" s="41"/>
    </row>
    <row r="3854" spans="2:6" hidden="1">
      <c r="B3854" s="107"/>
      <c r="C3854" s="107"/>
      <c r="D3854" s="41"/>
      <c r="E3854" s="41"/>
      <c r="F3854" s="41"/>
    </row>
    <row r="3855" spans="2:6" hidden="1">
      <c r="B3855" s="107"/>
      <c r="C3855" s="107"/>
      <c r="D3855" s="41"/>
      <c r="E3855" s="41"/>
      <c r="F3855" s="41"/>
    </row>
    <row r="3856" spans="2:6" hidden="1">
      <c r="B3856" s="107"/>
      <c r="C3856" s="107"/>
      <c r="D3856" s="41"/>
      <c r="E3856" s="41"/>
      <c r="F3856" s="41"/>
    </row>
    <row r="3857" spans="2:6" hidden="1">
      <c r="B3857" s="107"/>
      <c r="C3857" s="107"/>
      <c r="D3857" s="41"/>
      <c r="E3857" s="41"/>
      <c r="F3857" s="41"/>
    </row>
    <row r="3858" spans="2:6" hidden="1">
      <c r="B3858" s="107"/>
      <c r="C3858" s="107"/>
      <c r="D3858" s="41"/>
      <c r="E3858" s="41"/>
      <c r="F3858" s="41"/>
    </row>
    <row r="3859" spans="2:6" hidden="1">
      <c r="B3859" s="107"/>
      <c r="C3859" s="107"/>
      <c r="D3859" s="41"/>
      <c r="E3859" s="41"/>
      <c r="F3859" s="41"/>
    </row>
    <row r="3860" spans="2:6" hidden="1">
      <c r="B3860" s="107"/>
      <c r="C3860" s="107"/>
      <c r="D3860" s="41"/>
      <c r="E3860" s="41"/>
      <c r="F3860" s="41"/>
    </row>
    <row r="3861" spans="2:6" hidden="1">
      <c r="B3861" s="107"/>
      <c r="C3861" s="107"/>
      <c r="D3861" s="41"/>
      <c r="E3861" s="41"/>
      <c r="F3861" s="41"/>
    </row>
    <row r="3862" spans="2:6" hidden="1">
      <c r="B3862" s="107"/>
      <c r="C3862" s="107"/>
      <c r="D3862" s="41"/>
      <c r="E3862" s="41"/>
      <c r="F3862" s="41"/>
    </row>
    <row r="3863" spans="2:6" hidden="1">
      <c r="B3863" s="107"/>
      <c r="C3863" s="107"/>
      <c r="D3863" s="41"/>
      <c r="E3863" s="41"/>
      <c r="F3863" s="41"/>
    </row>
    <row r="3864" spans="2:6" hidden="1">
      <c r="B3864" s="107"/>
      <c r="C3864" s="107"/>
      <c r="D3864" s="41"/>
      <c r="E3864" s="41"/>
      <c r="F3864" s="41"/>
    </row>
    <row r="3865" spans="2:6" hidden="1">
      <c r="B3865" s="107"/>
      <c r="C3865" s="107"/>
      <c r="D3865" s="41"/>
      <c r="E3865" s="41"/>
      <c r="F3865" s="41"/>
    </row>
    <row r="3866" spans="2:6" hidden="1">
      <c r="B3866" s="107"/>
      <c r="C3866" s="107"/>
      <c r="D3866" s="41"/>
      <c r="E3866" s="41"/>
      <c r="F3866" s="41"/>
    </row>
    <row r="3867" spans="2:6" hidden="1">
      <c r="B3867" s="107"/>
      <c r="C3867" s="107"/>
      <c r="D3867" s="41"/>
      <c r="E3867" s="41"/>
      <c r="F3867" s="41"/>
    </row>
    <row r="3868" spans="2:6" hidden="1">
      <c r="B3868" s="107"/>
      <c r="C3868" s="107"/>
      <c r="D3868" s="41"/>
      <c r="E3868" s="41"/>
      <c r="F3868" s="41"/>
    </row>
    <row r="3869" spans="2:6" hidden="1">
      <c r="B3869" s="107"/>
      <c r="C3869" s="107"/>
      <c r="D3869" s="41"/>
      <c r="E3869" s="41"/>
      <c r="F3869" s="41"/>
    </row>
    <row r="3870" spans="2:6" hidden="1">
      <c r="B3870" s="107"/>
      <c r="C3870" s="107"/>
      <c r="D3870" s="41"/>
      <c r="E3870" s="41"/>
      <c r="F3870" s="41"/>
    </row>
    <row r="3871" spans="2:6" hidden="1">
      <c r="B3871" s="107"/>
      <c r="C3871" s="107"/>
      <c r="D3871" s="41"/>
      <c r="E3871" s="41"/>
      <c r="F3871" s="41"/>
    </row>
    <row r="3872" spans="2:6" hidden="1">
      <c r="B3872" s="107"/>
      <c r="C3872" s="107"/>
      <c r="D3872" s="41"/>
      <c r="E3872" s="41"/>
      <c r="F3872" s="41"/>
    </row>
    <row r="3873" spans="2:6" hidden="1">
      <c r="B3873" s="107"/>
      <c r="C3873" s="107"/>
      <c r="D3873" s="41"/>
      <c r="E3873" s="41"/>
      <c r="F3873" s="41"/>
    </row>
    <row r="3874" spans="2:6" hidden="1">
      <c r="B3874" s="107"/>
      <c r="C3874" s="107"/>
      <c r="D3874" s="41"/>
      <c r="E3874" s="41"/>
      <c r="F3874" s="41"/>
    </row>
    <row r="3875" spans="2:6" hidden="1">
      <c r="B3875" s="107"/>
      <c r="C3875" s="107"/>
      <c r="D3875" s="41"/>
      <c r="E3875" s="41"/>
      <c r="F3875" s="41"/>
    </row>
    <row r="3876" spans="2:6" hidden="1">
      <c r="B3876" s="107"/>
      <c r="C3876" s="107"/>
      <c r="D3876" s="41"/>
      <c r="E3876" s="41"/>
      <c r="F3876" s="41"/>
    </row>
    <row r="3877" spans="2:6" hidden="1">
      <c r="B3877" s="107"/>
      <c r="C3877" s="107"/>
      <c r="D3877" s="41"/>
      <c r="E3877" s="41"/>
      <c r="F3877" s="41"/>
    </row>
    <row r="3878" spans="2:6" hidden="1">
      <c r="B3878" s="107"/>
      <c r="C3878" s="107"/>
      <c r="D3878" s="41"/>
      <c r="E3878" s="41"/>
      <c r="F3878" s="41"/>
    </row>
    <row r="3879" spans="2:6" hidden="1">
      <c r="B3879" s="107"/>
      <c r="C3879" s="107"/>
      <c r="D3879" s="41"/>
      <c r="E3879" s="41"/>
      <c r="F3879" s="41"/>
    </row>
    <row r="3880" spans="2:6" hidden="1">
      <c r="B3880" s="107"/>
      <c r="C3880" s="107"/>
      <c r="D3880" s="41"/>
      <c r="E3880" s="41"/>
      <c r="F3880" s="41"/>
    </row>
    <row r="3881" spans="2:6" hidden="1">
      <c r="B3881" s="107"/>
      <c r="C3881" s="107"/>
      <c r="D3881" s="41"/>
      <c r="E3881" s="41"/>
      <c r="F3881" s="41"/>
    </row>
    <row r="3882" spans="2:6" hidden="1">
      <c r="B3882" s="107"/>
      <c r="C3882" s="107"/>
      <c r="D3882" s="41"/>
      <c r="E3882" s="41"/>
      <c r="F3882" s="41"/>
    </row>
    <row r="3883" spans="2:6" hidden="1">
      <c r="B3883" s="107"/>
      <c r="C3883" s="107"/>
      <c r="D3883" s="41"/>
      <c r="E3883" s="41"/>
      <c r="F3883" s="41"/>
    </row>
    <row r="3884" spans="2:6" hidden="1">
      <c r="B3884" s="107"/>
      <c r="C3884" s="107"/>
      <c r="D3884" s="41"/>
      <c r="E3884" s="41"/>
      <c r="F3884" s="41"/>
    </row>
    <row r="3885" spans="2:6" hidden="1">
      <c r="B3885" s="107"/>
      <c r="C3885" s="107"/>
      <c r="D3885" s="41"/>
      <c r="E3885" s="41"/>
      <c r="F3885" s="41"/>
    </row>
    <row r="3886" spans="2:6" hidden="1">
      <c r="B3886" s="107"/>
      <c r="C3886" s="107"/>
      <c r="D3886" s="41"/>
      <c r="E3886" s="41"/>
      <c r="F3886" s="41"/>
    </row>
    <row r="3887" spans="2:6" hidden="1">
      <c r="B3887" s="107"/>
      <c r="C3887" s="107"/>
      <c r="D3887" s="41"/>
      <c r="E3887" s="41"/>
      <c r="F3887" s="41"/>
    </row>
    <row r="3888" spans="2:6" hidden="1">
      <c r="B3888" s="107"/>
      <c r="C3888" s="107"/>
      <c r="D3888" s="41"/>
      <c r="E3888" s="41"/>
      <c r="F3888" s="41"/>
    </row>
    <row r="3889" spans="2:6" hidden="1">
      <c r="B3889" s="107"/>
      <c r="C3889" s="107"/>
      <c r="D3889" s="41"/>
      <c r="E3889" s="41"/>
      <c r="F3889" s="41"/>
    </row>
    <row r="3890" spans="2:6" hidden="1">
      <c r="B3890" s="107"/>
      <c r="C3890" s="107"/>
      <c r="D3890" s="41"/>
      <c r="E3890" s="41"/>
      <c r="F3890" s="41"/>
    </row>
    <row r="3891" spans="2:6" hidden="1">
      <c r="B3891" s="107"/>
      <c r="C3891" s="107"/>
      <c r="D3891" s="41"/>
      <c r="E3891" s="41"/>
      <c r="F3891" s="41"/>
    </row>
    <row r="3892" spans="2:6" hidden="1">
      <c r="B3892" s="107"/>
      <c r="C3892" s="107"/>
      <c r="D3892" s="41"/>
      <c r="E3892" s="41"/>
      <c r="F3892" s="41"/>
    </row>
    <row r="3893" spans="2:6" hidden="1">
      <c r="B3893" s="107"/>
      <c r="C3893" s="107"/>
      <c r="D3893" s="41"/>
      <c r="E3893" s="41"/>
      <c r="F3893" s="41"/>
    </row>
    <row r="3894" spans="2:6" hidden="1">
      <c r="B3894" s="107"/>
      <c r="C3894" s="107"/>
      <c r="D3894" s="41"/>
      <c r="E3894" s="41"/>
      <c r="F3894" s="41"/>
    </row>
    <row r="3895" spans="2:6" hidden="1">
      <c r="B3895" s="107"/>
      <c r="C3895" s="107"/>
      <c r="D3895" s="41"/>
      <c r="E3895" s="41"/>
      <c r="F3895" s="41"/>
    </row>
    <row r="3896" spans="2:6" hidden="1">
      <c r="B3896" s="107"/>
      <c r="C3896" s="107"/>
      <c r="D3896" s="41"/>
      <c r="E3896" s="41"/>
      <c r="F3896" s="41"/>
    </row>
    <row r="3897" spans="2:6" hidden="1">
      <c r="B3897" s="107"/>
      <c r="C3897" s="107"/>
      <c r="D3897" s="41"/>
      <c r="E3897" s="41"/>
      <c r="F3897" s="41"/>
    </row>
    <row r="3898" spans="2:6" hidden="1">
      <c r="B3898" s="107"/>
      <c r="C3898" s="107"/>
      <c r="D3898" s="41"/>
      <c r="E3898" s="41"/>
      <c r="F3898" s="41"/>
    </row>
    <row r="3899" spans="2:6" hidden="1">
      <c r="B3899" s="107"/>
      <c r="C3899" s="107"/>
      <c r="D3899" s="41"/>
      <c r="E3899" s="41"/>
      <c r="F3899" s="41"/>
    </row>
    <row r="3900" spans="2:6" hidden="1">
      <c r="B3900" s="107"/>
      <c r="C3900" s="107"/>
      <c r="D3900" s="41"/>
      <c r="E3900" s="41"/>
      <c r="F3900" s="41"/>
    </row>
    <row r="3901" spans="2:6" hidden="1">
      <c r="B3901" s="107"/>
      <c r="C3901" s="107"/>
      <c r="D3901" s="41"/>
      <c r="E3901" s="41"/>
      <c r="F3901" s="41"/>
    </row>
    <row r="3902" spans="2:6" hidden="1">
      <c r="B3902" s="107"/>
      <c r="C3902" s="107"/>
      <c r="D3902" s="41"/>
      <c r="E3902" s="41"/>
      <c r="F3902" s="41"/>
    </row>
    <row r="3903" spans="2:6" hidden="1">
      <c r="B3903" s="107"/>
      <c r="C3903" s="107"/>
      <c r="D3903" s="41"/>
      <c r="E3903" s="41"/>
      <c r="F3903" s="41"/>
    </row>
    <row r="3904" spans="2:6" hidden="1">
      <c r="B3904" s="107"/>
      <c r="C3904" s="107"/>
      <c r="D3904" s="41"/>
      <c r="E3904" s="41"/>
      <c r="F3904" s="41"/>
    </row>
    <row r="3905" spans="2:6" hidden="1">
      <c r="B3905" s="107"/>
      <c r="C3905" s="107"/>
      <c r="D3905" s="41"/>
      <c r="E3905" s="41"/>
      <c r="F3905" s="41"/>
    </row>
    <row r="3906" spans="2:6" hidden="1">
      <c r="B3906" s="107"/>
      <c r="C3906" s="107"/>
      <c r="D3906" s="41"/>
      <c r="E3906" s="41"/>
      <c r="F3906" s="41"/>
    </row>
    <row r="3907" spans="2:6" hidden="1">
      <c r="B3907" s="107"/>
      <c r="C3907" s="107"/>
      <c r="D3907" s="41"/>
      <c r="E3907" s="41"/>
      <c r="F3907" s="41"/>
    </row>
    <row r="3908" spans="2:6" hidden="1">
      <c r="B3908" s="107"/>
      <c r="C3908" s="107"/>
      <c r="D3908" s="41"/>
      <c r="E3908" s="41"/>
      <c r="F3908" s="41"/>
    </row>
    <row r="3909" spans="2:6" hidden="1">
      <c r="B3909" s="107"/>
      <c r="C3909" s="107"/>
      <c r="D3909" s="41"/>
      <c r="E3909" s="41"/>
      <c r="F3909" s="41"/>
    </row>
    <row r="3910" spans="2:6" hidden="1">
      <c r="B3910" s="107"/>
      <c r="C3910" s="107"/>
      <c r="D3910" s="41"/>
      <c r="E3910" s="41"/>
      <c r="F3910" s="41"/>
    </row>
    <row r="3911" spans="2:6" hidden="1">
      <c r="B3911" s="107"/>
      <c r="C3911" s="107"/>
      <c r="D3911" s="41"/>
      <c r="E3911" s="41"/>
      <c r="F3911" s="41"/>
    </row>
    <row r="3912" spans="2:6" hidden="1">
      <c r="B3912" s="107"/>
      <c r="C3912" s="107"/>
      <c r="D3912" s="41"/>
      <c r="E3912" s="41"/>
      <c r="F3912" s="41"/>
    </row>
    <row r="3913" spans="2:6" hidden="1">
      <c r="B3913" s="107"/>
      <c r="C3913" s="107"/>
      <c r="D3913" s="41"/>
      <c r="E3913" s="41"/>
      <c r="F3913" s="41"/>
    </row>
    <row r="3914" spans="2:6" hidden="1">
      <c r="B3914" s="107"/>
      <c r="C3914" s="107"/>
      <c r="D3914" s="41"/>
      <c r="E3914" s="41"/>
      <c r="F3914" s="41"/>
    </row>
    <row r="3915" spans="2:6" hidden="1">
      <c r="B3915" s="107"/>
      <c r="C3915" s="107"/>
      <c r="D3915" s="41"/>
      <c r="E3915" s="41"/>
      <c r="F3915" s="41"/>
    </row>
    <row r="3916" spans="2:6" hidden="1">
      <c r="B3916" s="107"/>
      <c r="C3916" s="107"/>
      <c r="D3916" s="41"/>
      <c r="E3916" s="41"/>
      <c r="F3916" s="41"/>
    </row>
    <row r="3917" spans="2:6" hidden="1">
      <c r="B3917" s="107"/>
      <c r="C3917" s="107"/>
      <c r="D3917" s="41"/>
      <c r="E3917" s="41"/>
      <c r="F3917" s="41"/>
    </row>
    <row r="3918" spans="2:6" hidden="1">
      <c r="B3918" s="107"/>
      <c r="C3918" s="107"/>
      <c r="D3918" s="41"/>
      <c r="E3918" s="41"/>
      <c r="F3918" s="41"/>
    </row>
    <row r="3919" spans="2:6" hidden="1">
      <c r="B3919" s="107"/>
      <c r="C3919" s="107"/>
      <c r="D3919" s="41"/>
      <c r="E3919" s="41"/>
      <c r="F3919" s="41"/>
    </row>
    <row r="3920" spans="2:6" hidden="1">
      <c r="B3920" s="107"/>
      <c r="C3920" s="107"/>
      <c r="D3920" s="41"/>
      <c r="E3920" s="41"/>
      <c r="F3920" s="41"/>
    </row>
    <row r="3921" spans="2:6" hidden="1">
      <c r="B3921" s="107"/>
      <c r="C3921" s="107"/>
      <c r="D3921" s="41"/>
      <c r="E3921" s="41"/>
      <c r="F3921" s="41"/>
    </row>
    <row r="3922" spans="2:6" hidden="1">
      <c r="B3922" s="107"/>
      <c r="C3922" s="107"/>
      <c r="D3922" s="41"/>
      <c r="E3922" s="41"/>
      <c r="F3922" s="41"/>
    </row>
    <row r="3923" spans="2:6" hidden="1">
      <c r="B3923" s="107"/>
      <c r="C3923" s="107"/>
      <c r="D3923" s="41"/>
      <c r="E3923" s="41"/>
      <c r="F3923" s="41"/>
    </row>
    <row r="3924" spans="2:6" hidden="1">
      <c r="B3924" s="107"/>
      <c r="C3924" s="107"/>
      <c r="D3924" s="41"/>
      <c r="E3924" s="41"/>
      <c r="F3924" s="41"/>
    </row>
    <row r="3925" spans="2:6" hidden="1">
      <c r="B3925" s="107"/>
      <c r="C3925" s="107"/>
      <c r="D3925" s="41"/>
      <c r="E3925" s="41"/>
      <c r="F3925" s="41"/>
    </row>
    <row r="3926" spans="2:6" hidden="1">
      <c r="B3926" s="107"/>
      <c r="C3926" s="107"/>
      <c r="D3926" s="41"/>
      <c r="E3926" s="41"/>
      <c r="F3926" s="41"/>
    </row>
    <row r="3927" spans="2:6" hidden="1">
      <c r="B3927" s="107"/>
      <c r="C3927" s="107"/>
      <c r="D3927" s="41"/>
      <c r="E3927" s="41"/>
      <c r="F3927" s="41"/>
    </row>
    <row r="3928" spans="2:6" hidden="1">
      <c r="B3928" s="107"/>
      <c r="C3928" s="107"/>
      <c r="D3928" s="41"/>
      <c r="E3928" s="41"/>
      <c r="F3928" s="41"/>
    </row>
    <row r="3929" spans="2:6" hidden="1">
      <c r="B3929" s="107"/>
      <c r="C3929" s="107"/>
      <c r="D3929" s="41"/>
      <c r="E3929" s="41"/>
      <c r="F3929" s="41"/>
    </row>
    <row r="3930" spans="2:6" hidden="1">
      <c r="B3930" s="107"/>
      <c r="C3930" s="107"/>
      <c r="D3930" s="41"/>
      <c r="E3930" s="41"/>
      <c r="F3930" s="41"/>
    </row>
    <row r="3931" spans="2:6" hidden="1">
      <c r="B3931" s="107"/>
      <c r="C3931" s="107"/>
      <c r="D3931" s="41"/>
      <c r="E3931" s="41"/>
      <c r="F3931" s="41"/>
    </row>
    <row r="3932" spans="2:6" hidden="1">
      <c r="B3932" s="107"/>
      <c r="C3932" s="107"/>
      <c r="D3932" s="41"/>
      <c r="E3932" s="41"/>
      <c r="F3932" s="41"/>
    </row>
    <row r="3933" spans="2:6" hidden="1">
      <c r="B3933" s="107"/>
      <c r="C3933" s="107"/>
      <c r="D3933" s="41"/>
      <c r="E3933" s="41"/>
      <c r="F3933" s="41"/>
    </row>
    <row r="3934" spans="2:6" hidden="1">
      <c r="B3934" s="107"/>
      <c r="C3934" s="107"/>
      <c r="D3934" s="41"/>
      <c r="E3934" s="41"/>
      <c r="F3934" s="41"/>
    </row>
    <row r="3935" spans="2:6" hidden="1">
      <c r="B3935" s="107"/>
      <c r="C3935" s="107"/>
      <c r="D3935" s="41"/>
      <c r="E3935" s="41"/>
      <c r="F3935" s="41"/>
    </row>
    <row r="3936" spans="2:6" hidden="1">
      <c r="B3936" s="107"/>
      <c r="C3936" s="107"/>
      <c r="D3936" s="41"/>
      <c r="E3936" s="41"/>
      <c r="F3936" s="41"/>
    </row>
    <row r="3937" spans="2:6" hidden="1">
      <c r="B3937" s="107"/>
      <c r="C3937" s="107"/>
      <c r="D3937" s="41"/>
      <c r="E3937" s="41"/>
      <c r="F3937" s="41"/>
    </row>
    <row r="3938" spans="2:6" hidden="1">
      <c r="B3938" s="107"/>
      <c r="C3938" s="107"/>
      <c r="D3938" s="41"/>
      <c r="E3938" s="41"/>
      <c r="F3938" s="41"/>
    </row>
    <row r="3939" spans="2:6" hidden="1">
      <c r="B3939" s="107"/>
      <c r="C3939" s="107"/>
      <c r="D3939" s="41"/>
      <c r="E3939" s="41"/>
      <c r="F3939" s="41"/>
    </row>
    <row r="3940" spans="2:6" hidden="1">
      <c r="B3940" s="107"/>
      <c r="C3940" s="107"/>
      <c r="D3940" s="41"/>
      <c r="E3940" s="41"/>
      <c r="F3940" s="41"/>
    </row>
    <row r="3941" spans="2:6" hidden="1">
      <c r="B3941" s="107"/>
      <c r="C3941" s="107"/>
      <c r="D3941" s="41"/>
      <c r="E3941" s="41"/>
      <c r="F3941" s="41"/>
    </row>
    <row r="3942" spans="2:6" hidden="1">
      <c r="B3942" s="107"/>
      <c r="C3942" s="107"/>
      <c r="D3942" s="41"/>
      <c r="E3942" s="41"/>
      <c r="F3942" s="41"/>
    </row>
    <row r="3943" spans="2:6" hidden="1">
      <c r="B3943" s="107"/>
      <c r="C3943" s="107"/>
      <c r="D3943" s="41"/>
      <c r="E3943" s="41"/>
      <c r="F3943" s="41"/>
    </row>
    <row r="3944" spans="2:6" hidden="1">
      <c r="B3944" s="107"/>
      <c r="C3944" s="107"/>
      <c r="D3944" s="41"/>
      <c r="E3944" s="41"/>
      <c r="F3944" s="41"/>
    </row>
    <row r="3945" spans="2:6" hidden="1">
      <c r="B3945" s="107"/>
      <c r="C3945" s="107"/>
      <c r="D3945" s="41"/>
      <c r="E3945" s="41"/>
      <c r="F3945" s="41"/>
    </row>
    <row r="3946" spans="2:6" hidden="1">
      <c r="B3946" s="107"/>
      <c r="C3946" s="107"/>
      <c r="D3946" s="41"/>
      <c r="E3946" s="41"/>
      <c r="F3946" s="41"/>
    </row>
    <row r="3947" spans="2:6" hidden="1">
      <c r="B3947" s="107"/>
      <c r="C3947" s="107"/>
      <c r="D3947" s="41"/>
      <c r="E3947" s="41"/>
      <c r="F3947" s="41"/>
    </row>
    <row r="3948" spans="2:6" hidden="1">
      <c r="B3948" s="107"/>
      <c r="C3948" s="107"/>
      <c r="D3948" s="41"/>
      <c r="E3948" s="41"/>
      <c r="F3948" s="41"/>
    </row>
    <row r="3949" spans="2:6" hidden="1">
      <c r="B3949" s="107"/>
      <c r="C3949" s="107"/>
      <c r="D3949" s="41"/>
      <c r="E3949" s="41"/>
      <c r="F3949" s="41"/>
    </row>
    <row r="3950" spans="2:6" hidden="1">
      <c r="B3950" s="107"/>
      <c r="C3950" s="107"/>
      <c r="D3950" s="41"/>
      <c r="E3950" s="41"/>
      <c r="F3950" s="41"/>
    </row>
    <row r="3951" spans="2:6" hidden="1">
      <c r="B3951" s="107"/>
      <c r="C3951" s="107"/>
      <c r="D3951" s="41"/>
      <c r="E3951" s="41"/>
      <c r="F3951" s="41"/>
    </row>
    <row r="3952" spans="2:6" hidden="1">
      <c r="B3952" s="107"/>
      <c r="C3952" s="107"/>
      <c r="D3952" s="41"/>
      <c r="E3952" s="41"/>
      <c r="F3952" s="41"/>
    </row>
    <row r="3953" spans="2:6" hidden="1">
      <c r="B3953" s="107"/>
      <c r="C3953" s="107"/>
      <c r="D3953" s="41"/>
      <c r="E3953" s="41"/>
      <c r="F3953" s="41"/>
    </row>
    <row r="3954" spans="2:6" hidden="1">
      <c r="B3954" s="107"/>
      <c r="C3954" s="107"/>
      <c r="D3954" s="41"/>
      <c r="E3954" s="41"/>
      <c r="F3954" s="41"/>
    </row>
    <row r="3955" spans="2:6" hidden="1">
      <c r="B3955" s="107"/>
      <c r="C3955" s="107"/>
      <c r="D3955" s="41"/>
      <c r="E3955" s="41"/>
      <c r="F3955" s="41"/>
    </row>
    <row r="3956" spans="2:6" hidden="1">
      <c r="B3956" s="107"/>
      <c r="C3956" s="107"/>
      <c r="D3956" s="41"/>
      <c r="E3956" s="41"/>
      <c r="F3956" s="41"/>
    </row>
    <row r="3957" spans="2:6" hidden="1">
      <c r="B3957" s="107"/>
      <c r="C3957" s="107"/>
      <c r="D3957" s="41"/>
      <c r="E3957" s="41"/>
      <c r="F3957" s="41"/>
    </row>
    <row r="3958" spans="2:6" hidden="1">
      <c r="B3958" s="107"/>
      <c r="C3958" s="107"/>
      <c r="D3958" s="41"/>
      <c r="E3958" s="41"/>
      <c r="F3958" s="41"/>
    </row>
    <row r="3959" spans="2:6" hidden="1">
      <c r="B3959" s="107"/>
      <c r="C3959" s="107"/>
      <c r="D3959" s="41"/>
      <c r="E3959" s="41"/>
      <c r="F3959" s="41"/>
    </row>
    <row r="3960" spans="2:6" hidden="1">
      <c r="B3960" s="107"/>
      <c r="C3960" s="107"/>
      <c r="D3960" s="41"/>
      <c r="E3960" s="41"/>
      <c r="F3960" s="41"/>
    </row>
    <row r="3961" spans="2:6" hidden="1">
      <c r="B3961" s="107"/>
      <c r="C3961" s="107"/>
      <c r="D3961" s="41"/>
      <c r="E3961" s="41"/>
      <c r="F3961" s="41"/>
    </row>
    <row r="3962" spans="2:6" hidden="1">
      <c r="B3962" s="107"/>
      <c r="C3962" s="107"/>
      <c r="D3962" s="41"/>
      <c r="E3962" s="41"/>
      <c r="F3962" s="41"/>
    </row>
    <row r="3963" spans="2:6" hidden="1">
      <c r="B3963" s="107"/>
      <c r="C3963" s="107"/>
      <c r="D3963" s="41"/>
      <c r="E3963" s="41"/>
      <c r="F3963" s="41"/>
    </row>
    <row r="3964" spans="2:6" hidden="1">
      <c r="B3964" s="107"/>
      <c r="C3964" s="107"/>
      <c r="D3964" s="41"/>
      <c r="E3964" s="41"/>
      <c r="F3964" s="41"/>
    </row>
    <row r="3965" spans="2:6" hidden="1">
      <c r="B3965" s="107"/>
      <c r="C3965" s="107"/>
      <c r="D3965" s="41"/>
      <c r="E3965" s="41"/>
      <c r="F3965" s="41"/>
    </row>
    <row r="3966" spans="2:6" hidden="1">
      <c r="B3966" s="107"/>
      <c r="C3966" s="107"/>
      <c r="D3966" s="41"/>
      <c r="E3966" s="41"/>
      <c r="F3966" s="41"/>
    </row>
    <row r="3967" spans="2:6" hidden="1">
      <c r="B3967" s="107"/>
      <c r="C3967" s="107"/>
      <c r="D3967" s="41"/>
      <c r="E3967" s="41"/>
      <c r="F3967" s="41"/>
    </row>
    <row r="3968" spans="2:6" hidden="1">
      <c r="B3968" s="107"/>
      <c r="C3968" s="107"/>
      <c r="D3968" s="41"/>
      <c r="E3968" s="41"/>
      <c r="F3968" s="41"/>
    </row>
    <row r="3969" spans="2:6" hidden="1">
      <c r="B3969" s="107"/>
      <c r="C3969" s="107"/>
      <c r="D3969" s="41"/>
      <c r="E3969" s="41"/>
      <c r="F3969" s="41"/>
    </row>
    <row r="3970" spans="2:6" hidden="1">
      <c r="B3970" s="107"/>
      <c r="C3970" s="107"/>
      <c r="D3970" s="41"/>
      <c r="E3970" s="41"/>
      <c r="F3970" s="41"/>
    </row>
    <row r="3971" spans="2:6" hidden="1">
      <c r="B3971" s="107"/>
      <c r="C3971" s="107"/>
      <c r="D3971" s="41"/>
      <c r="E3971" s="41"/>
      <c r="F3971" s="41"/>
    </row>
    <row r="3972" spans="2:6" hidden="1">
      <c r="B3972" s="107"/>
      <c r="C3972" s="107"/>
      <c r="D3972" s="41"/>
      <c r="E3972" s="41"/>
      <c r="F3972" s="41"/>
    </row>
    <row r="3973" spans="2:6" hidden="1">
      <c r="B3973" s="107"/>
      <c r="C3973" s="107"/>
      <c r="D3973" s="41"/>
      <c r="E3973" s="41"/>
      <c r="F3973" s="41"/>
    </row>
    <row r="3974" spans="2:6" hidden="1">
      <c r="B3974" s="107"/>
      <c r="C3974" s="107"/>
      <c r="D3974" s="41"/>
      <c r="E3974" s="41"/>
      <c r="F3974" s="41"/>
    </row>
    <row r="3975" spans="2:6" hidden="1">
      <c r="B3975" s="107"/>
      <c r="C3975" s="107"/>
      <c r="D3975" s="41"/>
      <c r="E3975" s="41"/>
      <c r="F3975" s="41"/>
    </row>
    <row r="3976" spans="2:6" hidden="1">
      <c r="B3976" s="107"/>
      <c r="C3976" s="107"/>
      <c r="D3976" s="41"/>
      <c r="E3976" s="41"/>
      <c r="F3976" s="41"/>
    </row>
    <row r="3977" spans="2:6" hidden="1">
      <c r="B3977" s="107"/>
      <c r="C3977" s="107"/>
      <c r="D3977" s="41"/>
      <c r="E3977" s="41"/>
      <c r="F3977" s="41"/>
    </row>
    <row r="3978" spans="2:6" hidden="1">
      <c r="B3978" s="107"/>
      <c r="C3978" s="107"/>
      <c r="D3978" s="41"/>
      <c r="E3978" s="41"/>
      <c r="F3978" s="41"/>
    </row>
    <row r="3979" spans="2:6" hidden="1">
      <c r="B3979" s="107"/>
      <c r="C3979" s="107"/>
      <c r="D3979" s="41"/>
      <c r="E3979" s="41"/>
      <c r="F3979" s="41"/>
    </row>
    <row r="3980" spans="2:6" hidden="1">
      <c r="B3980" s="107"/>
      <c r="C3980" s="107"/>
      <c r="D3980" s="41"/>
      <c r="E3980" s="41"/>
      <c r="F3980" s="41"/>
    </row>
    <row r="3981" spans="2:6" hidden="1">
      <c r="B3981" s="107"/>
      <c r="C3981" s="107"/>
      <c r="D3981" s="41"/>
      <c r="E3981" s="41"/>
      <c r="F3981" s="41"/>
    </row>
    <row r="3982" spans="2:6" hidden="1">
      <c r="B3982" s="107"/>
      <c r="C3982" s="107"/>
      <c r="D3982" s="41"/>
      <c r="E3982" s="41"/>
      <c r="F3982" s="41"/>
    </row>
    <row r="3983" spans="2:6" hidden="1">
      <c r="B3983" s="107"/>
      <c r="C3983" s="107"/>
      <c r="D3983" s="41"/>
      <c r="E3983" s="41"/>
      <c r="F3983" s="41"/>
    </row>
    <row r="3984" spans="2:6" hidden="1">
      <c r="B3984" s="107"/>
      <c r="C3984" s="107"/>
      <c r="D3984" s="41"/>
      <c r="E3984" s="41"/>
      <c r="F3984" s="41"/>
    </row>
    <row r="3985" spans="2:6" hidden="1">
      <c r="B3985" s="107"/>
      <c r="C3985" s="107"/>
      <c r="D3985" s="41"/>
      <c r="E3985" s="41"/>
      <c r="F3985" s="41"/>
    </row>
    <row r="3986" spans="2:6" hidden="1">
      <c r="B3986" s="107"/>
      <c r="C3986" s="107"/>
      <c r="D3986" s="41"/>
      <c r="E3986" s="41"/>
      <c r="F3986" s="41"/>
    </row>
    <row r="3987" spans="2:6" hidden="1">
      <c r="B3987" s="107"/>
      <c r="C3987" s="107"/>
      <c r="D3987" s="41"/>
      <c r="E3987" s="41"/>
      <c r="F3987" s="41"/>
    </row>
    <row r="3988" spans="2:6" hidden="1">
      <c r="B3988" s="107"/>
      <c r="C3988" s="107"/>
      <c r="D3988" s="41"/>
      <c r="E3988" s="41"/>
      <c r="F3988" s="41"/>
    </row>
    <row r="3989" spans="2:6" hidden="1">
      <c r="B3989" s="107"/>
      <c r="C3989" s="107"/>
      <c r="D3989" s="41"/>
      <c r="E3989" s="41"/>
      <c r="F3989" s="41"/>
    </row>
    <row r="3990" spans="2:6" hidden="1">
      <c r="B3990" s="107"/>
      <c r="C3990" s="107"/>
      <c r="D3990" s="41"/>
      <c r="E3990" s="41"/>
      <c r="F3990" s="41"/>
    </row>
    <row r="3991" spans="2:6" hidden="1">
      <c r="B3991" s="107"/>
      <c r="C3991" s="107"/>
      <c r="D3991" s="41"/>
      <c r="E3991" s="41"/>
      <c r="F3991" s="41"/>
    </row>
    <row r="3992" spans="2:6" hidden="1">
      <c r="B3992" s="107"/>
      <c r="C3992" s="107"/>
      <c r="D3992" s="41"/>
      <c r="E3992" s="41"/>
      <c r="F3992" s="41"/>
    </row>
    <row r="3993" spans="2:6" hidden="1">
      <c r="B3993" s="107"/>
      <c r="C3993" s="107"/>
      <c r="D3993" s="41"/>
      <c r="E3993" s="41"/>
      <c r="F3993" s="41"/>
    </row>
    <row r="3994" spans="2:6" hidden="1">
      <c r="B3994" s="107"/>
      <c r="C3994" s="107"/>
      <c r="D3994" s="41"/>
      <c r="E3994" s="41"/>
      <c r="F3994" s="41"/>
    </row>
    <row r="3995" spans="2:6" hidden="1">
      <c r="B3995" s="107"/>
      <c r="C3995" s="107"/>
      <c r="D3995" s="41"/>
      <c r="E3995" s="41"/>
      <c r="F3995" s="41"/>
    </row>
    <row r="3996" spans="2:6" hidden="1">
      <c r="B3996" s="107"/>
      <c r="C3996" s="107"/>
      <c r="D3996" s="41"/>
      <c r="E3996" s="41"/>
      <c r="F3996" s="41"/>
    </row>
    <row r="3997" spans="2:6" hidden="1">
      <c r="B3997" s="107"/>
      <c r="C3997" s="107"/>
      <c r="D3997" s="41"/>
      <c r="E3997" s="41"/>
      <c r="F3997" s="41"/>
    </row>
    <row r="3998" spans="2:6" hidden="1">
      <c r="B3998" s="107"/>
      <c r="C3998" s="107"/>
      <c r="D3998" s="41"/>
      <c r="E3998" s="41"/>
      <c r="F3998" s="41"/>
    </row>
    <row r="3999" spans="2:6" hidden="1">
      <c r="B3999" s="107"/>
      <c r="C3999" s="107"/>
      <c r="D3999" s="41"/>
      <c r="E3999" s="41"/>
      <c r="F3999" s="41"/>
    </row>
    <row r="4000" spans="2:6" hidden="1">
      <c r="B4000" s="107"/>
      <c r="C4000" s="107"/>
      <c r="D4000" s="41"/>
      <c r="E4000" s="41"/>
      <c r="F4000" s="41"/>
    </row>
    <row r="4001" spans="2:6" hidden="1">
      <c r="B4001" s="107"/>
      <c r="C4001" s="107"/>
      <c r="D4001" s="41"/>
      <c r="E4001" s="41"/>
      <c r="F4001" s="41"/>
    </row>
    <row r="4002" spans="2:6" hidden="1">
      <c r="B4002" s="107"/>
      <c r="C4002" s="107"/>
      <c r="D4002" s="41"/>
      <c r="E4002" s="41"/>
      <c r="F4002" s="41"/>
    </row>
    <row r="4003" spans="2:6" hidden="1">
      <c r="B4003" s="107"/>
      <c r="C4003" s="107"/>
      <c r="D4003" s="41"/>
      <c r="E4003" s="41"/>
      <c r="F4003" s="41"/>
    </row>
    <row r="4004" spans="2:6" hidden="1">
      <c r="B4004" s="107"/>
      <c r="C4004" s="107"/>
      <c r="D4004" s="41"/>
      <c r="E4004" s="41"/>
      <c r="F4004" s="41"/>
    </row>
    <row r="4005" spans="2:6" hidden="1">
      <c r="B4005" s="107"/>
      <c r="C4005" s="107"/>
      <c r="D4005" s="41"/>
      <c r="E4005" s="41"/>
      <c r="F4005" s="41"/>
    </row>
    <row r="4006" spans="2:6" hidden="1">
      <c r="B4006" s="107"/>
      <c r="C4006" s="107"/>
      <c r="D4006" s="41"/>
      <c r="E4006" s="41"/>
      <c r="F4006" s="41"/>
    </row>
    <row r="4007" spans="2:6" hidden="1">
      <c r="B4007" s="107"/>
      <c r="C4007" s="107"/>
      <c r="D4007" s="41"/>
      <c r="E4007" s="41"/>
      <c r="F4007" s="41"/>
    </row>
    <row r="4008" spans="2:6" hidden="1">
      <c r="B4008" s="107"/>
      <c r="C4008" s="107"/>
      <c r="D4008" s="41"/>
      <c r="E4008" s="41"/>
      <c r="F4008" s="41"/>
    </row>
    <row r="4009" spans="2:6" hidden="1">
      <c r="B4009" s="107"/>
      <c r="C4009" s="107"/>
      <c r="D4009" s="41"/>
      <c r="E4009" s="41"/>
      <c r="F4009" s="41"/>
    </row>
    <row r="4010" spans="2:6" hidden="1">
      <c r="B4010" s="107"/>
      <c r="C4010" s="107"/>
      <c r="D4010" s="41"/>
      <c r="E4010" s="41"/>
      <c r="F4010" s="41"/>
    </row>
    <row r="4011" spans="2:6" hidden="1">
      <c r="B4011" s="107"/>
      <c r="C4011" s="107"/>
      <c r="D4011" s="41"/>
      <c r="E4011" s="41"/>
      <c r="F4011" s="41"/>
    </row>
    <row r="4012" spans="2:6" hidden="1">
      <c r="B4012" s="107"/>
      <c r="C4012" s="107"/>
      <c r="D4012" s="41"/>
      <c r="E4012" s="41"/>
      <c r="F4012" s="41"/>
    </row>
    <row r="4013" spans="2:6" hidden="1">
      <c r="B4013" s="107"/>
      <c r="C4013" s="107"/>
      <c r="D4013" s="41"/>
      <c r="E4013" s="41"/>
      <c r="F4013" s="41"/>
    </row>
    <row r="4014" spans="2:6" hidden="1">
      <c r="B4014" s="107"/>
      <c r="C4014" s="107"/>
      <c r="D4014" s="41"/>
      <c r="E4014" s="41"/>
      <c r="F4014" s="41"/>
    </row>
    <row r="4015" spans="2:6" hidden="1">
      <c r="B4015" s="107"/>
      <c r="C4015" s="107"/>
      <c r="D4015" s="41"/>
      <c r="E4015" s="41"/>
      <c r="F4015" s="41"/>
    </row>
    <row r="4016" spans="2:6" hidden="1">
      <c r="B4016" s="107"/>
      <c r="C4016" s="107"/>
      <c r="D4016" s="41"/>
      <c r="E4016" s="41"/>
      <c r="F4016" s="41"/>
    </row>
    <row r="4017" spans="2:6" hidden="1">
      <c r="B4017" s="107"/>
      <c r="C4017" s="107"/>
      <c r="D4017" s="41"/>
      <c r="E4017" s="41"/>
      <c r="F4017" s="41"/>
    </row>
    <row r="4018" spans="2:6" hidden="1">
      <c r="B4018" s="107"/>
      <c r="C4018" s="107"/>
      <c r="D4018" s="41"/>
      <c r="E4018" s="41"/>
      <c r="F4018" s="41"/>
    </row>
    <row r="4019" spans="2:6" hidden="1">
      <c r="B4019" s="107"/>
      <c r="C4019" s="107"/>
      <c r="D4019" s="41"/>
      <c r="E4019" s="41"/>
      <c r="F4019" s="41"/>
    </row>
    <row r="4020" spans="2:6" hidden="1">
      <c r="B4020" s="107"/>
      <c r="C4020" s="107"/>
      <c r="D4020" s="41"/>
      <c r="E4020" s="41"/>
      <c r="F4020" s="41"/>
    </row>
    <row r="4021" spans="2:6" hidden="1">
      <c r="B4021" s="107"/>
      <c r="C4021" s="107"/>
      <c r="D4021" s="41"/>
      <c r="E4021" s="41"/>
      <c r="F4021" s="41"/>
    </row>
    <row r="4022" spans="2:6" hidden="1">
      <c r="B4022" s="107"/>
      <c r="C4022" s="107"/>
      <c r="D4022" s="41"/>
      <c r="E4022" s="41"/>
      <c r="F4022" s="41"/>
    </row>
    <row r="4023" spans="2:6" hidden="1">
      <c r="B4023" s="107"/>
      <c r="C4023" s="107"/>
      <c r="D4023" s="41"/>
      <c r="E4023" s="41"/>
      <c r="F4023" s="41"/>
    </row>
    <row r="4024" spans="2:6" hidden="1">
      <c r="B4024" s="107"/>
      <c r="C4024" s="107"/>
      <c r="D4024" s="41"/>
      <c r="E4024" s="41"/>
      <c r="F4024" s="41"/>
    </row>
    <row r="4025" spans="2:6" hidden="1">
      <c r="B4025" s="107"/>
      <c r="C4025" s="107"/>
      <c r="D4025" s="41"/>
      <c r="E4025" s="41"/>
      <c r="F4025" s="41"/>
    </row>
    <row r="4026" spans="2:6" hidden="1">
      <c r="B4026" s="107"/>
      <c r="C4026" s="107"/>
      <c r="D4026" s="41"/>
      <c r="E4026" s="41"/>
      <c r="F4026" s="41"/>
    </row>
    <row r="4027" spans="2:6" hidden="1">
      <c r="B4027" s="107"/>
      <c r="C4027" s="107"/>
      <c r="D4027" s="41"/>
      <c r="E4027" s="41"/>
      <c r="F4027" s="41"/>
    </row>
    <row r="4028" spans="2:6" hidden="1">
      <c r="B4028" s="107"/>
      <c r="C4028" s="107"/>
      <c r="D4028" s="41"/>
      <c r="E4028" s="41"/>
      <c r="F4028" s="41"/>
    </row>
    <row r="4029" spans="2:6" hidden="1">
      <c r="B4029" s="107"/>
      <c r="C4029" s="107"/>
      <c r="D4029" s="41"/>
      <c r="E4029" s="41"/>
      <c r="F4029" s="41"/>
    </row>
    <row r="4030" spans="2:6" hidden="1">
      <c r="B4030" s="107"/>
      <c r="C4030" s="107"/>
      <c r="D4030" s="41"/>
      <c r="E4030" s="41"/>
      <c r="F4030" s="41"/>
    </row>
    <row r="4031" spans="2:6" hidden="1">
      <c r="B4031" s="107"/>
      <c r="C4031" s="107"/>
      <c r="D4031" s="41"/>
      <c r="E4031" s="41"/>
      <c r="F4031" s="41"/>
    </row>
    <row r="4032" spans="2:6" hidden="1">
      <c r="B4032" s="107"/>
      <c r="C4032" s="107"/>
      <c r="D4032" s="41"/>
      <c r="E4032" s="41"/>
      <c r="F4032" s="41"/>
    </row>
    <row r="4033" spans="2:6" hidden="1">
      <c r="B4033" s="107"/>
      <c r="C4033" s="107"/>
      <c r="D4033" s="41"/>
      <c r="E4033" s="41"/>
      <c r="F4033" s="41"/>
    </row>
    <row r="4034" spans="2:6" hidden="1">
      <c r="B4034" s="107"/>
      <c r="C4034" s="107"/>
      <c r="D4034" s="41"/>
      <c r="E4034" s="41"/>
      <c r="F4034" s="41"/>
    </row>
    <row r="4035" spans="2:6" hidden="1">
      <c r="B4035" s="107"/>
      <c r="C4035" s="107"/>
      <c r="D4035" s="41"/>
      <c r="E4035" s="41"/>
      <c r="F4035" s="41"/>
    </row>
    <row r="4036" spans="2:6" hidden="1">
      <c r="B4036" s="107"/>
      <c r="C4036" s="107"/>
      <c r="D4036" s="41"/>
      <c r="E4036" s="41"/>
      <c r="F4036" s="41"/>
    </row>
    <row r="4037" spans="2:6" hidden="1">
      <c r="B4037" s="107"/>
      <c r="C4037" s="107"/>
      <c r="D4037" s="41"/>
      <c r="E4037" s="41"/>
      <c r="F4037" s="41"/>
    </row>
    <row r="4038" spans="2:6" hidden="1">
      <c r="B4038" s="107"/>
      <c r="C4038" s="107"/>
      <c r="D4038" s="41"/>
      <c r="E4038" s="41"/>
      <c r="F4038" s="41"/>
    </row>
    <row r="4039" spans="2:6" hidden="1">
      <c r="B4039" s="107"/>
      <c r="C4039" s="107"/>
      <c r="D4039" s="41"/>
      <c r="E4039" s="41"/>
      <c r="F4039" s="41"/>
    </row>
    <row r="4040" spans="2:6" hidden="1">
      <c r="B4040" s="107"/>
      <c r="C4040" s="107"/>
      <c r="D4040" s="41"/>
      <c r="E4040" s="41"/>
      <c r="F4040" s="41"/>
    </row>
    <row r="4041" spans="2:6" hidden="1">
      <c r="B4041" s="107"/>
      <c r="C4041" s="107"/>
      <c r="D4041" s="41"/>
      <c r="E4041" s="41"/>
      <c r="F4041" s="41"/>
    </row>
    <row r="4042" spans="2:6" hidden="1">
      <c r="B4042" s="107"/>
      <c r="C4042" s="107"/>
      <c r="D4042" s="41"/>
      <c r="E4042" s="41"/>
      <c r="F4042" s="41"/>
    </row>
    <row r="4043" spans="2:6" hidden="1">
      <c r="B4043" s="107"/>
      <c r="C4043" s="107"/>
      <c r="D4043" s="41"/>
      <c r="E4043" s="41"/>
      <c r="F4043" s="41"/>
    </row>
    <row r="4044" spans="2:6" hidden="1">
      <c r="B4044" s="107"/>
      <c r="C4044" s="107"/>
      <c r="D4044" s="41"/>
      <c r="E4044" s="41"/>
      <c r="F4044" s="41"/>
    </row>
    <row r="4045" spans="2:6" hidden="1">
      <c r="B4045" s="107"/>
      <c r="C4045" s="107"/>
      <c r="D4045" s="41"/>
      <c r="E4045" s="41"/>
      <c r="F4045" s="41"/>
    </row>
    <row r="4046" spans="2:6" hidden="1">
      <c r="B4046" s="107"/>
      <c r="C4046" s="107"/>
      <c r="D4046" s="41"/>
      <c r="E4046" s="41"/>
      <c r="F4046" s="41"/>
    </row>
    <row r="4047" spans="2:6" hidden="1">
      <c r="B4047" s="107"/>
      <c r="C4047" s="107"/>
      <c r="D4047" s="41"/>
      <c r="E4047" s="41"/>
      <c r="F4047" s="41"/>
    </row>
    <row r="4048" spans="2:6" hidden="1">
      <c r="B4048" s="107"/>
      <c r="C4048" s="107"/>
      <c r="D4048" s="41"/>
      <c r="E4048" s="41"/>
      <c r="F4048" s="41"/>
    </row>
    <row r="4049" spans="2:6" hidden="1">
      <c r="B4049" s="107"/>
      <c r="C4049" s="107"/>
      <c r="D4049" s="41"/>
      <c r="E4049" s="41"/>
      <c r="F4049" s="41"/>
    </row>
    <row r="4050" spans="2:6" hidden="1">
      <c r="B4050" s="107"/>
      <c r="C4050" s="107"/>
      <c r="D4050" s="41"/>
      <c r="E4050" s="41"/>
      <c r="F4050" s="41"/>
    </row>
    <row r="4051" spans="2:6" hidden="1">
      <c r="B4051" s="107"/>
      <c r="C4051" s="107"/>
      <c r="D4051" s="41"/>
      <c r="E4051" s="41"/>
      <c r="F4051" s="41"/>
    </row>
    <row r="4052" spans="2:6" hidden="1">
      <c r="B4052" s="107"/>
      <c r="C4052" s="107"/>
      <c r="D4052" s="41"/>
      <c r="E4052" s="41"/>
      <c r="F4052" s="41"/>
    </row>
    <row r="4053" spans="2:6" hidden="1">
      <c r="B4053" s="107"/>
      <c r="C4053" s="107"/>
      <c r="D4053" s="41"/>
      <c r="E4053" s="41"/>
      <c r="F4053" s="41"/>
    </row>
    <row r="4054" spans="2:6" hidden="1">
      <c r="B4054" s="107"/>
      <c r="C4054" s="107"/>
      <c r="D4054" s="41"/>
      <c r="E4054" s="41"/>
      <c r="F4054" s="41"/>
    </row>
    <row r="4055" spans="2:6" hidden="1">
      <c r="B4055" s="107"/>
      <c r="C4055" s="107"/>
      <c r="D4055" s="41"/>
      <c r="E4055" s="41"/>
      <c r="F4055" s="41"/>
    </row>
    <row r="4056" spans="2:6" hidden="1">
      <c r="B4056" s="107"/>
      <c r="C4056" s="107"/>
      <c r="D4056" s="41"/>
      <c r="E4056" s="41"/>
      <c r="F4056" s="41"/>
    </row>
    <row r="4057" spans="2:6" hidden="1">
      <c r="B4057" s="107"/>
      <c r="C4057" s="107"/>
      <c r="D4057" s="41"/>
      <c r="E4057" s="41"/>
      <c r="F4057" s="41"/>
    </row>
    <row r="4058" spans="2:6" hidden="1">
      <c r="B4058" s="107"/>
      <c r="C4058" s="107"/>
      <c r="D4058" s="41"/>
      <c r="E4058" s="41"/>
      <c r="F4058" s="41"/>
    </row>
    <row r="4059" spans="2:6" hidden="1">
      <c r="B4059" s="107"/>
      <c r="C4059" s="107"/>
      <c r="D4059" s="41"/>
      <c r="E4059" s="41"/>
      <c r="F4059" s="41"/>
    </row>
    <row r="4060" spans="2:6" hidden="1">
      <c r="B4060" s="107"/>
      <c r="C4060" s="107"/>
      <c r="D4060" s="41"/>
      <c r="E4060" s="41"/>
      <c r="F4060" s="41"/>
    </row>
    <row r="4061" spans="2:6" hidden="1">
      <c r="B4061" s="107"/>
      <c r="C4061" s="107"/>
      <c r="D4061" s="41"/>
      <c r="E4061" s="41"/>
      <c r="F4061" s="41"/>
    </row>
    <row r="4062" spans="2:6" hidden="1">
      <c r="B4062" s="107"/>
      <c r="C4062" s="107"/>
      <c r="D4062" s="41"/>
      <c r="E4062" s="41"/>
      <c r="F4062" s="41"/>
    </row>
    <row r="4063" spans="2:6" hidden="1">
      <c r="B4063" s="107"/>
      <c r="C4063" s="107"/>
      <c r="D4063" s="41"/>
      <c r="E4063" s="41"/>
      <c r="F4063" s="41"/>
    </row>
    <row r="4064" spans="2:6" hidden="1">
      <c r="B4064" s="107"/>
      <c r="C4064" s="107"/>
      <c r="D4064" s="41"/>
      <c r="E4064" s="41"/>
      <c r="F4064" s="41"/>
    </row>
    <row r="4065" spans="2:6" hidden="1">
      <c r="B4065" s="107"/>
      <c r="C4065" s="107"/>
      <c r="D4065" s="41"/>
      <c r="E4065" s="41"/>
      <c r="F4065" s="41"/>
    </row>
    <row r="4066" spans="2:6" hidden="1">
      <c r="B4066" s="107"/>
      <c r="C4066" s="107"/>
      <c r="D4066" s="41"/>
      <c r="E4066" s="41"/>
      <c r="F4066" s="41"/>
    </row>
    <row r="4067" spans="2:6" hidden="1">
      <c r="B4067" s="107"/>
      <c r="C4067" s="107"/>
      <c r="D4067" s="41"/>
      <c r="E4067" s="41"/>
      <c r="F4067" s="41"/>
    </row>
    <row r="4068" spans="2:6" hidden="1">
      <c r="B4068" s="107"/>
      <c r="C4068" s="107"/>
      <c r="D4068" s="41"/>
      <c r="E4068" s="41"/>
      <c r="F4068" s="41"/>
    </row>
    <row r="4069" spans="2:6" hidden="1">
      <c r="B4069" s="107"/>
      <c r="C4069" s="107"/>
      <c r="D4069" s="41"/>
      <c r="E4069" s="41"/>
      <c r="F4069" s="41"/>
    </row>
    <row r="4070" spans="2:6" hidden="1">
      <c r="B4070" s="107"/>
      <c r="C4070" s="107"/>
      <c r="D4070" s="41"/>
      <c r="E4070" s="41"/>
      <c r="F4070" s="41"/>
    </row>
    <row r="4071" spans="2:6" hidden="1">
      <c r="B4071" s="107"/>
      <c r="C4071" s="107"/>
      <c r="D4071" s="41"/>
      <c r="E4071" s="41"/>
      <c r="F4071" s="41"/>
    </row>
    <row r="4072" spans="2:6" hidden="1">
      <c r="B4072" s="107"/>
      <c r="C4072" s="107"/>
      <c r="D4072" s="41"/>
      <c r="E4072" s="41"/>
      <c r="F4072" s="41"/>
    </row>
    <row r="4073" spans="2:6" hidden="1">
      <c r="B4073" s="107"/>
      <c r="C4073" s="107"/>
      <c r="D4073" s="41"/>
      <c r="E4073" s="41"/>
      <c r="F4073" s="41"/>
    </row>
    <row r="4074" spans="2:6" hidden="1">
      <c r="B4074" s="107"/>
      <c r="C4074" s="107"/>
      <c r="D4074" s="41"/>
      <c r="E4074" s="41"/>
      <c r="F4074" s="41"/>
    </row>
    <row r="4075" spans="2:6" hidden="1">
      <c r="B4075" s="107"/>
      <c r="C4075" s="107"/>
      <c r="D4075" s="41"/>
      <c r="E4075" s="41"/>
      <c r="F4075" s="41"/>
    </row>
    <row r="4076" spans="2:6" hidden="1">
      <c r="B4076" s="107"/>
      <c r="C4076" s="107"/>
      <c r="D4076" s="41"/>
      <c r="E4076" s="41"/>
      <c r="F4076" s="41"/>
    </row>
    <row r="4077" spans="2:6" hidden="1">
      <c r="B4077" s="107"/>
      <c r="C4077" s="107"/>
      <c r="D4077" s="41"/>
      <c r="E4077" s="41"/>
      <c r="F4077" s="41"/>
    </row>
    <row r="4078" spans="2:6" hidden="1">
      <c r="B4078" s="107"/>
      <c r="C4078" s="107"/>
      <c r="D4078" s="41"/>
      <c r="E4078" s="41"/>
      <c r="F4078" s="41"/>
    </row>
    <row r="4079" spans="2:6" hidden="1">
      <c r="B4079" s="107"/>
      <c r="C4079" s="107"/>
      <c r="D4079" s="41"/>
      <c r="E4079" s="41"/>
      <c r="F4079" s="41"/>
    </row>
    <row r="4080" spans="2:6" hidden="1">
      <c r="B4080" s="107"/>
      <c r="C4080" s="107"/>
      <c r="D4080" s="41"/>
      <c r="E4080" s="41"/>
      <c r="F4080" s="41"/>
    </row>
    <row r="4081" spans="2:6" hidden="1">
      <c r="B4081" s="107"/>
      <c r="C4081" s="107"/>
      <c r="D4081" s="41"/>
      <c r="E4081" s="41"/>
      <c r="F4081" s="41"/>
    </row>
    <row r="4082" spans="2:6" hidden="1">
      <c r="B4082" s="107"/>
      <c r="C4082" s="107"/>
      <c r="D4082" s="41"/>
      <c r="E4082" s="41"/>
      <c r="F4082" s="41"/>
    </row>
    <row r="4083" spans="2:6" hidden="1">
      <c r="B4083" s="107"/>
      <c r="C4083" s="107"/>
      <c r="D4083" s="41"/>
      <c r="E4083" s="41"/>
      <c r="F4083" s="41"/>
    </row>
    <row r="4084" spans="2:6" hidden="1">
      <c r="B4084" s="107"/>
      <c r="C4084" s="107"/>
      <c r="D4084" s="41"/>
      <c r="E4084" s="41"/>
      <c r="F4084" s="41"/>
    </row>
    <row r="4085" spans="2:6" hidden="1">
      <c r="B4085" s="107"/>
      <c r="C4085" s="107"/>
      <c r="D4085" s="41"/>
      <c r="E4085" s="41"/>
      <c r="F4085" s="41"/>
    </row>
    <row r="4086" spans="2:6" hidden="1">
      <c r="B4086" s="107"/>
      <c r="C4086" s="107"/>
      <c r="D4086" s="41"/>
      <c r="E4086" s="41"/>
      <c r="F4086" s="41"/>
    </row>
    <row r="4087" spans="2:6" hidden="1">
      <c r="B4087" s="107"/>
      <c r="C4087" s="107"/>
      <c r="D4087" s="41"/>
      <c r="E4087" s="41"/>
      <c r="F4087" s="41"/>
    </row>
    <row r="4088" spans="2:6" hidden="1">
      <c r="B4088" s="107"/>
      <c r="C4088" s="107"/>
      <c r="D4088" s="41"/>
      <c r="E4088" s="41"/>
      <c r="F4088" s="41"/>
    </row>
    <row r="4089" spans="2:6" hidden="1">
      <c r="B4089" s="107"/>
      <c r="C4089" s="107"/>
      <c r="D4089" s="41"/>
      <c r="E4089" s="41"/>
      <c r="F4089" s="41"/>
    </row>
    <row r="4090" spans="2:6" hidden="1">
      <c r="B4090" s="107"/>
      <c r="C4090" s="107"/>
      <c r="D4090" s="41"/>
      <c r="E4090" s="41"/>
      <c r="F4090" s="41"/>
    </row>
    <row r="4091" spans="2:6" hidden="1">
      <c r="B4091" s="107"/>
      <c r="C4091" s="107"/>
      <c r="D4091" s="41"/>
      <c r="E4091" s="41"/>
      <c r="F4091" s="41"/>
    </row>
    <row r="4092" spans="2:6" hidden="1">
      <c r="B4092" s="107"/>
      <c r="C4092" s="107"/>
      <c r="D4092" s="41"/>
      <c r="E4092" s="41"/>
      <c r="F4092" s="41"/>
    </row>
    <row r="4093" spans="2:6" hidden="1">
      <c r="B4093" s="107"/>
      <c r="C4093" s="107"/>
      <c r="D4093" s="41"/>
      <c r="E4093" s="41"/>
      <c r="F4093" s="41"/>
    </row>
    <row r="4094" spans="2:6" hidden="1">
      <c r="B4094" s="107"/>
      <c r="C4094" s="107"/>
      <c r="D4094" s="41"/>
      <c r="E4094" s="41"/>
      <c r="F4094" s="41"/>
    </row>
    <row r="4095" spans="2:6" hidden="1">
      <c r="B4095" s="107"/>
      <c r="C4095" s="107"/>
      <c r="D4095" s="41"/>
      <c r="E4095" s="41"/>
      <c r="F4095" s="41"/>
    </row>
    <row r="4096" spans="2:6" hidden="1">
      <c r="B4096" s="107"/>
      <c r="C4096" s="107"/>
      <c r="D4096" s="41"/>
      <c r="E4096" s="41"/>
      <c r="F4096" s="41"/>
    </row>
    <row r="4097" spans="2:6" hidden="1">
      <c r="B4097" s="107"/>
      <c r="C4097" s="107"/>
      <c r="D4097" s="41"/>
      <c r="E4097" s="41"/>
      <c r="F4097" s="41"/>
    </row>
    <row r="4098" spans="2:6" hidden="1">
      <c r="B4098" s="107"/>
      <c r="C4098" s="107"/>
      <c r="D4098" s="41"/>
      <c r="E4098" s="41"/>
      <c r="F4098" s="41"/>
    </row>
    <row r="4099" spans="2:6" hidden="1">
      <c r="B4099" s="107"/>
      <c r="C4099" s="107"/>
      <c r="D4099" s="41"/>
      <c r="E4099" s="41"/>
      <c r="F4099" s="41"/>
    </row>
    <row r="4100" spans="2:6" hidden="1">
      <c r="B4100" s="107"/>
      <c r="C4100" s="107"/>
      <c r="D4100" s="41"/>
      <c r="E4100" s="41"/>
      <c r="F4100" s="41"/>
    </row>
    <row r="4101" spans="2:6" hidden="1">
      <c r="B4101" s="107"/>
      <c r="C4101" s="107"/>
      <c r="D4101" s="41"/>
      <c r="E4101" s="41"/>
      <c r="F4101" s="41"/>
    </row>
    <row r="4102" spans="2:6" hidden="1">
      <c r="B4102" s="107"/>
      <c r="C4102" s="107"/>
      <c r="D4102" s="41"/>
      <c r="E4102" s="41"/>
      <c r="F4102" s="41"/>
    </row>
    <row r="4103" spans="2:6" hidden="1">
      <c r="B4103" s="107"/>
      <c r="C4103" s="107"/>
      <c r="D4103" s="41"/>
      <c r="E4103" s="41"/>
      <c r="F4103" s="41"/>
    </row>
    <row r="4104" spans="2:6" hidden="1">
      <c r="B4104" s="107"/>
      <c r="C4104" s="107"/>
      <c r="D4104" s="41"/>
      <c r="E4104" s="41"/>
      <c r="F4104" s="41"/>
    </row>
    <row r="4105" spans="2:6" hidden="1">
      <c r="B4105" s="107"/>
      <c r="C4105" s="107"/>
      <c r="D4105" s="41"/>
      <c r="E4105" s="41"/>
      <c r="F4105" s="41"/>
    </row>
    <row r="4106" spans="2:6" hidden="1">
      <c r="B4106" s="107"/>
      <c r="C4106" s="107"/>
      <c r="D4106" s="41"/>
      <c r="E4106" s="41"/>
      <c r="F4106" s="41"/>
    </row>
    <row r="4107" spans="2:6" hidden="1">
      <c r="B4107" s="107"/>
      <c r="C4107" s="107"/>
      <c r="D4107" s="41"/>
      <c r="E4107" s="41"/>
      <c r="F4107" s="41"/>
    </row>
    <row r="4108" spans="2:6" hidden="1">
      <c r="B4108" s="107"/>
      <c r="C4108" s="107"/>
      <c r="D4108" s="41"/>
      <c r="E4108" s="41"/>
      <c r="F4108" s="41"/>
    </row>
    <row r="4109" spans="2:6" hidden="1">
      <c r="B4109" s="107"/>
      <c r="C4109" s="107"/>
      <c r="D4109" s="41"/>
      <c r="E4109" s="41"/>
      <c r="F4109" s="41"/>
    </row>
    <row r="4110" spans="2:6" hidden="1">
      <c r="B4110" s="107"/>
      <c r="C4110" s="107"/>
      <c r="D4110" s="41"/>
      <c r="E4110" s="41"/>
      <c r="F4110" s="41"/>
    </row>
    <row r="4111" spans="2:6" hidden="1">
      <c r="B4111" s="107"/>
      <c r="C4111" s="107"/>
      <c r="D4111" s="41"/>
      <c r="E4111" s="41"/>
      <c r="F4111" s="41"/>
    </row>
    <row r="4112" spans="2:6" hidden="1">
      <c r="B4112" s="107"/>
      <c r="C4112" s="107"/>
      <c r="D4112" s="41"/>
      <c r="E4112" s="41"/>
      <c r="F4112" s="41"/>
    </row>
    <row r="4113" spans="2:6" hidden="1">
      <c r="B4113" s="107"/>
      <c r="C4113" s="107"/>
      <c r="D4113" s="41"/>
      <c r="E4113" s="41"/>
      <c r="F4113" s="41"/>
    </row>
    <row r="4114" spans="2:6" hidden="1">
      <c r="B4114" s="107"/>
      <c r="C4114" s="107"/>
      <c r="D4114" s="41"/>
      <c r="E4114" s="41"/>
      <c r="F4114" s="41"/>
    </row>
    <row r="4115" spans="2:6" hidden="1">
      <c r="B4115" s="107"/>
      <c r="C4115" s="107"/>
      <c r="D4115" s="41"/>
      <c r="E4115" s="41"/>
      <c r="F4115" s="41"/>
    </row>
    <row r="4116" spans="2:6" hidden="1">
      <c r="B4116" s="107"/>
      <c r="C4116" s="107"/>
      <c r="D4116" s="41"/>
      <c r="E4116" s="41"/>
      <c r="F4116" s="41"/>
    </row>
    <row r="4117" spans="2:6" hidden="1">
      <c r="B4117" s="107"/>
      <c r="C4117" s="107"/>
      <c r="D4117" s="41"/>
      <c r="E4117" s="41"/>
      <c r="F4117" s="41"/>
    </row>
    <row r="4118" spans="2:6" hidden="1">
      <c r="B4118" s="107"/>
      <c r="C4118" s="107"/>
      <c r="D4118" s="41"/>
      <c r="E4118" s="41"/>
      <c r="F4118" s="41"/>
    </row>
    <row r="4119" spans="2:6" hidden="1">
      <c r="B4119" s="107"/>
      <c r="C4119" s="107"/>
      <c r="D4119" s="41"/>
      <c r="E4119" s="41"/>
      <c r="F4119" s="41"/>
    </row>
    <row r="4120" spans="2:6" hidden="1">
      <c r="B4120" s="107"/>
      <c r="C4120" s="107"/>
      <c r="D4120" s="41"/>
      <c r="E4120" s="41"/>
      <c r="F4120" s="41"/>
    </row>
    <row r="4121" spans="2:6" hidden="1">
      <c r="B4121" s="107"/>
      <c r="C4121" s="107"/>
      <c r="D4121" s="41"/>
      <c r="E4121" s="41"/>
      <c r="F4121" s="41"/>
    </row>
    <row r="4122" spans="2:6" hidden="1">
      <c r="B4122" s="107"/>
      <c r="C4122" s="107"/>
      <c r="D4122" s="41"/>
      <c r="E4122" s="41"/>
      <c r="F4122" s="41"/>
    </row>
    <row r="4123" spans="2:6" hidden="1">
      <c r="B4123" s="107"/>
      <c r="C4123" s="107"/>
      <c r="D4123" s="41"/>
      <c r="E4123" s="41"/>
      <c r="F4123" s="41"/>
    </row>
    <row r="4124" spans="2:6" hidden="1">
      <c r="B4124" s="107"/>
      <c r="C4124" s="107"/>
      <c r="D4124" s="41"/>
      <c r="E4124" s="41"/>
      <c r="F4124" s="41"/>
    </row>
    <row r="4125" spans="2:6" hidden="1">
      <c r="B4125" s="107"/>
      <c r="C4125" s="107"/>
      <c r="D4125" s="41"/>
      <c r="E4125" s="41"/>
      <c r="F4125" s="41"/>
    </row>
    <row r="4126" spans="2:6" hidden="1">
      <c r="B4126" s="107"/>
      <c r="C4126" s="107"/>
      <c r="D4126" s="41"/>
      <c r="E4126" s="41"/>
      <c r="F4126" s="41"/>
    </row>
    <row r="4127" spans="2:6" hidden="1">
      <c r="B4127" s="107"/>
      <c r="C4127" s="107"/>
      <c r="D4127" s="41"/>
      <c r="E4127" s="41"/>
      <c r="F4127" s="41"/>
    </row>
    <row r="4128" spans="2:6" hidden="1">
      <c r="B4128" s="107"/>
      <c r="C4128" s="107"/>
      <c r="D4128" s="41"/>
      <c r="E4128" s="41"/>
      <c r="F4128" s="41"/>
    </row>
    <row r="4129" spans="2:6" hidden="1">
      <c r="B4129" s="107"/>
      <c r="C4129" s="107"/>
      <c r="D4129" s="41"/>
      <c r="E4129" s="41"/>
      <c r="F4129" s="41"/>
    </row>
    <row r="4130" spans="2:6" hidden="1">
      <c r="B4130" s="107"/>
      <c r="C4130" s="107"/>
      <c r="D4130" s="41"/>
      <c r="E4130" s="41"/>
      <c r="F4130" s="41"/>
    </row>
    <row r="4131" spans="2:6" hidden="1">
      <c r="B4131" s="107"/>
      <c r="C4131" s="107"/>
      <c r="D4131" s="41"/>
      <c r="E4131" s="41"/>
      <c r="F4131" s="41"/>
    </row>
    <row r="4132" spans="2:6" hidden="1">
      <c r="B4132" s="107"/>
      <c r="C4132" s="107"/>
      <c r="D4132" s="41"/>
      <c r="E4132" s="41"/>
      <c r="F4132" s="41"/>
    </row>
    <row r="4133" spans="2:6" hidden="1">
      <c r="B4133" s="107"/>
      <c r="C4133" s="107"/>
      <c r="D4133" s="41"/>
      <c r="E4133" s="41"/>
      <c r="F4133" s="41"/>
    </row>
    <row r="4134" spans="2:6" hidden="1">
      <c r="B4134" s="107"/>
      <c r="C4134" s="107"/>
      <c r="D4134" s="41"/>
      <c r="E4134" s="41"/>
      <c r="F4134" s="41"/>
    </row>
    <row r="4135" spans="2:6" hidden="1">
      <c r="B4135" s="107"/>
      <c r="C4135" s="107"/>
      <c r="D4135" s="41"/>
      <c r="E4135" s="41"/>
      <c r="F4135" s="41"/>
    </row>
    <row r="4136" spans="2:6" hidden="1">
      <c r="B4136" s="107"/>
      <c r="C4136" s="107"/>
      <c r="D4136" s="41"/>
      <c r="E4136" s="41"/>
      <c r="F4136" s="41"/>
    </row>
    <row r="4137" spans="2:6" hidden="1">
      <c r="B4137" s="107"/>
      <c r="C4137" s="107"/>
      <c r="D4137" s="41"/>
      <c r="E4137" s="41"/>
      <c r="F4137" s="41"/>
    </row>
    <row r="4138" spans="2:6" hidden="1">
      <c r="B4138" s="107"/>
      <c r="C4138" s="107"/>
      <c r="D4138" s="41"/>
      <c r="E4138" s="41"/>
      <c r="F4138" s="41"/>
    </row>
    <row r="4139" spans="2:6" hidden="1">
      <c r="B4139" s="107"/>
      <c r="C4139" s="107"/>
      <c r="D4139" s="41"/>
      <c r="E4139" s="41"/>
      <c r="F4139" s="41"/>
    </row>
    <row r="4140" spans="2:6" hidden="1">
      <c r="B4140" s="107"/>
      <c r="C4140" s="107"/>
      <c r="D4140" s="41"/>
      <c r="E4140" s="41"/>
      <c r="F4140" s="41"/>
    </row>
    <row r="4141" spans="2:6" hidden="1">
      <c r="B4141" s="107"/>
      <c r="C4141" s="107"/>
      <c r="D4141" s="41"/>
      <c r="E4141" s="41"/>
      <c r="F4141" s="41"/>
    </row>
    <row r="4142" spans="2:6" hidden="1">
      <c r="B4142" s="107"/>
      <c r="C4142" s="107"/>
      <c r="D4142" s="41"/>
      <c r="E4142" s="41"/>
      <c r="F4142" s="41"/>
    </row>
    <row r="4143" spans="2:6" hidden="1">
      <c r="B4143" s="107"/>
      <c r="C4143" s="107"/>
      <c r="D4143" s="41"/>
      <c r="E4143" s="41"/>
      <c r="F4143" s="41"/>
    </row>
    <row r="4144" spans="2:6" hidden="1">
      <c r="B4144" s="107"/>
      <c r="C4144" s="107"/>
      <c r="D4144" s="41"/>
      <c r="E4144" s="41"/>
      <c r="F4144" s="41"/>
    </row>
    <row r="4145" spans="2:6" hidden="1">
      <c r="B4145" s="107"/>
      <c r="C4145" s="107"/>
      <c r="D4145" s="41"/>
      <c r="E4145" s="41"/>
      <c r="F4145" s="41"/>
    </row>
    <row r="4146" spans="2:6" hidden="1">
      <c r="B4146" s="107"/>
      <c r="C4146" s="107"/>
      <c r="D4146" s="41"/>
      <c r="E4146" s="41"/>
      <c r="F4146" s="41"/>
    </row>
    <row r="4147" spans="2:6" hidden="1">
      <c r="B4147" s="107"/>
      <c r="C4147" s="107"/>
      <c r="D4147" s="41"/>
      <c r="E4147" s="41"/>
      <c r="F4147" s="41"/>
    </row>
    <row r="4148" spans="2:6" hidden="1">
      <c r="B4148" s="107"/>
      <c r="C4148" s="107"/>
      <c r="D4148" s="41"/>
      <c r="E4148" s="41"/>
      <c r="F4148" s="41"/>
    </row>
    <row r="4149" spans="2:6" hidden="1">
      <c r="B4149" s="107"/>
      <c r="C4149" s="107"/>
      <c r="D4149" s="41"/>
      <c r="E4149" s="41"/>
      <c r="F4149" s="41"/>
    </row>
    <row r="4150" spans="2:6" hidden="1">
      <c r="B4150" s="107"/>
      <c r="C4150" s="107"/>
      <c r="D4150" s="41"/>
      <c r="E4150" s="41"/>
      <c r="F4150" s="41"/>
    </row>
    <row r="4151" spans="2:6" hidden="1">
      <c r="B4151" s="107"/>
      <c r="C4151" s="107"/>
      <c r="D4151" s="41"/>
      <c r="E4151" s="41"/>
      <c r="F4151" s="41"/>
    </row>
    <row r="4152" spans="2:6" hidden="1">
      <c r="B4152" s="107"/>
      <c r="C4152" s="107"/>
      <c r="D4152" s="41"/>
      <c r="E4152" s="41"/>
      <c r="F4152" s="41"/>
    </row>
    <row r="4153" spans="2:6" hidden="1">
      <c r="B4153" s="107"/>
      <c r="C4153" s="107"/>
      <c r="D4153" s="41"/>
      <c r="E4153" s="41"/>
      <c r="F4153" s="41"/>
    </row>
    <row r="4154" spans="2:6" hidden="1">
      <c r="B4154" s="107"/>
      <c r="C4154" s="107"/>
      <c r="D4154" s="41"/>
      <c r="E4154" s="41"/>
      <c r="F4154" s="41"/>
    </row>
    <row r="4155" spans="2:6" hidden="1">
      <c r="B4155" s="107"/>
      <c r="C4155" s="107"/>
      <c r="D4155" s="41"/>
      <c r="E4155" s="41"/>
      <c r="F4155" s="41"/>
    </row>
    <row r="4156" spans="2:6" hidden="1">
      <c r="B4156" s="107"/>
      <c r="C4156" s="107"/>
      <c r="D4156" s="41"/>
      <c r="E4156" s="41"/>
      <c r="F4156" s="41"/>
    </row>
    <row r="4157" spans="2:6" hidden="1">
      <c r="B4157" s="107"/>
      <c r="C4157" s="107"/>
      <c r="D4157" s="41"/>
      <c r="E4157" s="41"/>
      <c r="F4157" s="41"/>
    </row>
    <row r="4158" spans="2:6" hidden="1">
      <c r="B4158" s="107"/>
      <c r="C4158" s="107"/>
      <c r="D4158" s="41"/>
      <c r="E4158" s="41"/>
      <c r="F4158" s="41"/>
    </row>
    <row r="4159" spans="2:6" hidden="1">
      <c r="B4159" s="107"/>
      <c r="C4159" s="107"/>
      <c r="D4159" s="41"/>
      <c r="E4159" s="41"/>
      <c r="F4159" s="41"/>
    </row>
    <row r="4160" spans="2:6" hidden="1">
      <c r="B4160" s="107"/>
      <c r="C4160" s="107"/>
      <c r="D4160" s="41"/>
      <c r="E4160" s="41"/>
      <c r="F4160" s="41"/>
    </row>
    <row r="4161" spans="2:6" hidden="1">
      <c r="B4161" s="107"/>
      <c r="C4161" s="107"/>
      <c r="D4161" s="41"/>
      <c r="E4161" s="41"/>
      <c r="F4161" s="41"/>
    </row>
    <row r="4162" spans="2:6" hidden="1">
      <c r="B4162" s="107"/>
      <c r="C4162" s="107"/>
      <c r="D4162" s="41"/>
      <c r="E4162" s="41"/>
      <c r="F4162" s="41"/>
    </row>
    <row r="4163" spans="2:6" hidden="1">
      <c r="B4163" s="107"/>
      <c r="C4163" s="107"/>
      <c r="D4163" s="41"/>
      <c r="E4163" s="41"/>
      <c r="F4163" s="41"/>
    </row>
    <row r="4164" spans="2:6" hidden="1">
      <c r="B4164" s="107"/>
      <c r="C4164" s="107"/>
      <c r="D4164" s="41"/>
      <c r="E4164" s="41"/>
      <c r="F4164" s="41"/>
    </row>
    <row r="4165" spans="2:6" hidden="1">
      <c r="B4165" s="107"/>
      <c r="C4165" s="107"/>
      <c r="D4165" s="41"/>
      <c r="E4165" s="41"/>
      <c r="F4165" s="41"/>
    </row>
    <row r="4166" spans="2:6" hidden="1">
      <c r="B4166" s="107"/>
      <c r="C4166" s="107"/>
      <c r="D4166" s="41"/>
      <c r="E4166" s="41"/>
      <c r="F4166" s="41"/>
    </row>
    <row r="4167" spans="2:6" hidden="1">
      <c r="B4167" s="107"/>
      <c r="C4167" s="107"/>
      <c r="D4167" s="41"/>
      <c r="E4167" s="41"/>
      <c r="F4167" s="41"/>
    </row>
    <row r="4168" spans="2:6" hidden="1">
      <c r="B4168" s="107"/>
      <c r="C4168" s="107"/>
      <c r="D4168" s="41"/>
      <c r="E4168" s="41"/>
      <c r="F4168" s="41"/>
    </row>
    <row r="4169" spans="2:6" hidden="1">
      <c r="B4169" s="107"/>
      <c r="C4169" s="107"/>
      <c r="D4169" s="41"/>
      <c r="E4169" s="41"/>
      <c r="F4169" s="41"/>
    </row>
    <row r="4170" spans="2:6" hidden="1">
      <c r="B4170" s="107"/>
      <c r="C4170" s="107"/>
      <c r="D4170" s="41"/>
      <c r="E4170" s="41"/>
      <c r="F4170" s="41"/>
    </row>
    <row r="4171" spans="2:6" hidden="1">
      <c r="B4171" s="107"/>
      <c r="C4171" s="107"/>
      <c r="D4171" s="41"/>
      <c r="E4171" s="41"/>
      <c r="F4171" s="41"/>
    </row>
    <row r="4172" spans="2:6" hidden="1">
      <c r="B4172" s="107"/>
      <c r="C4172" s="107"/>
      <c r="D4172" s="41"/>
      <c r="E4172" s="41"/>
      <c r="F4172" s="41"/>
    </row>
    <row r="4173" spans="2:6" hidden="1">
      <c r="B4173" s="107"/>
      <c r="C4173" s="107"/>
      <c r="D4173" s="41"/>
      <c r="E4173" s="41"/>
      <c r="F4173" s="41"/>
    </row>
    <row r="4174" spans="2:6" hidden="1">
      <c r="B4174" s="107"/>
      <c r="C4174" s="107"/>
      <c r="D4174" s="41"/>
      <c r="E4174" s="41"/>
      <c r="F4174" s="41"/>
    </row>
    <row r="4175" spans="2:6" hidden="1">
      <c r="B4175" s="107"/>
      <c r="C4175" s="107"/>
      <c r="D4175" s="41"/>
      <c r="E4175" s="41"/>
      <c r="F4175" s="41"/>
    </row>
    <row r="4176" spans="2:6" hidden="1">
      <c r="B4176" s="107"/>
      <c r="C4176" s="107"/>
      <c r="D4176" s="41"/>
      <c r="E4176" s="41"/>
      <c r="F4176" s="41"/>
    </row>
    <row r="4177" spans="2:6" hidden="1">
      <c r="B4177" s="107"/>
      <c r="C4177" s="107"/>
      <c r="D4177" s="41"/>
      <c r="E4177" s="41"/>
      <c r="F4177" s="41"/>
    </row>
    <row r="4178" spans="2:6" hidden="1">
      <c r="B4178" s="107"/>
      <c r="C4178" s="107"/>
      <c r="D4178" s="41"/>
      <c r="E4178" s="41"/>
      <c r="F4178" s="41"/>
    </row>
    <row r="4179" spans="2:6" hidden="1">
      <c r="B4179" s="107"/>
      <c r="C4179" s="107"/>
      <c r="D4179" s="41"/>
      <c r="E4179" s="41"/>
      <c r="F4179" s="41"/>
    </row>
    <row r="4180" spans="2:6" hidden="1">
      <c r="B4180" s="107"/>
      <c r="C4180" s="107"/>
      <c r="D4180" s="41"/>
      <c r="E4180" s="41"/>
      <c r="F4180" s="41"/>
    </row>
    <row r="4181" spans="2:6" hidden="1">
      <c r="B4181" s="107"/>
      <c r="C4181" s="107"/>
      <c r="D4181" s="41"/>
      <c r="E4181" s="41"/>
      <c r="F4181" s="41"/>
    </row>
    <row r="4182" spans="2:6" hidden="1">
      <c r="B4182" s="107"/>
      <c r="C4182" s="107"/>
      <c r="D4182" s="41"/>
      <c r="E4182" s="41"/>
      <c r="F4182" s="41"/>
    </row>
    <row r="4183" spans="2:6" hidden="1">
      <c r="B4183" s="107"/>
      <c r="C4183" s="107"/>
      <c r="D4183" s="41"/>
      <c r="E4183" s="41"/>
      <c r="F4183" s="41"/>
    </row>
    <row r="4184" spans="2:6" hidden="1">
      <c r="B4184" s="107"/>
      <c r="C4184" s="107"/>
      <c r="D4184" s="41"/>
      <c r="E4184" s="41"/>
      <c r="F4184" s="41"/>
    </row>
    <row r="4185" spans="2:6" hidden="1">
      <c r="B4185" s="107"/>
      <c r="C4185" s="107"/>
      <c r="D4185" s="41"/>
      <c r="E4185" s="41"/>
      <c r="F4185" s="41"/>
    </row>
    <row r="4186" spans="2:6" hidden="1">
      <c r="B4186" s="107"/>
      <c r="C4186" s="107"/>
      <c r="D4186" s="41"/>
      <c r="E4186" s="41"/>
      <c r="F4186" s="41"/>
    </row>
    <row r="4187" spans="2:6" hidden="1">
      <c r="B4187" s="107"/>
      <c r="C4187" s="107"/>
      <c r="D4187" s="41"/>
      <c r="E4187" s="41"/>
      <c r="F4187" s="41"/>
    </row>
    <row r="4188" spans="2:6" hidden="1">
      <c r="B4188" s="107"/>
      <c r="C4188" s="107"/>
      <c r="D4188" s="41"/>
      <c r="E4188" s="41"/>
      <c r="F4188" s="41"/>
    </row>
    <row r="4189" spans="2:6" hidden="1">
      <c r="B4189" s="107"/>
      <c r="C4189" s="107"/>
      <c r="D4189" s="41"/>
      <c r="E4189" s="41"/>
      <c r="F4189" s="41"/>
    </row>
    <row r="4190" spans="2:6" hidden="1">
      <c r="B4190" s="107"/>
      <c r="C4190" s="107"/>
      <c r="D4190" s="41"/>
      <c r="E4190" s="41"/>
      <c r="F4190" s="41"/>
    </row>
    <row r="4191" spans="2:6" hidden="1">
      <c r="B4191" s="107"/>
      <c r="C4191" s="107"/>
      <c r="D4191" s="41"/>
      <c r="E4191" s="41"/>
      <c r="F4191" s="41"/>
    </row>
    <row r="4192" spans="2:6" hidden="1">
      <c r="B4192" s="107"/>
      <c r="C4192" s="107"/>
      <c r="D4192" s="41"/>
      <c r="E4192" s="41"/>
      <c r="F4192" s="41"/>
    </row>
    <row r="4193" spans="2:6" hidden="1">
      <c r="B4193" s="107"/>
      <c r="C4193" s="107"/>
      <c r="D4193" s="41"/>
      <c r="E4193" s="41"/>
      <c r="F4193" s="41"/>
    </row>
    <row r="4194" spans="2:6" hidden="1">
      <c r="B4194" s="107"/>
      <c r="C4194" s="107"/>
      <c r="D4194" s="41"/>
      <c r="E4194" s="41"/>
      <c r="F4194" s="41"/>
    </row>
    <row r="4195" spans="2:6" hidden="1">
      <c r="B4195" s="107"/>
      <c r="C4195" s="107"/>
      <c r="D4195" s="41"/>
      <c r="E4195" s="41"/>
      <c r="F4195" s="41"/>
    </row>
    <row r="4196" spans="2:6" hidden="1">
      <c r="B4196" s="107"/>
      <c r="C4196" s="107"/>
      <c r="D4196" s="41"/>
      <c r="E4196" s="41"/>
      <c r="F4196" s="41"/>
    </row>
    <row r="4197" spans="2:6" hidden="1">
      <c r="B4197" s="107"/>
      <c r="C4197" s="107"/>
      <c r="D4197" s="41"/>
      <c r="E4197" s="41"/>
      <c r="F4197" s="41"/>
    </row>
    <row r="4198" spans="2:6" hidden="1">
      <c r="B4198" s="107"/>
      <c r="C4198" s="107"/>
      <c r="D4198" s="41"/>
      <c r="E4198" s="41"/>
      <c r="F4198" s="41"/>
    </row>
    <row r="4199" spans="2:6" hidden="1">
      <c r="B4199" s="107"/>
      <c r="C4199" s="107"/>
      <c r="D4199" s="41"/>
      <c r="E4199" s="41"/>
      <c r="F4199" s="41"/>
    </row>
    <row r="4200" spans="2:6" hidden="1">
      <c r="B4200" s="107"/>
      <c r="C4200" s="107"/>
      <c r="D4200" s="41"/>
      <c r="E4200" s="41"/>
      <c r="F4200" s="41"/>
    </row>
    <row r="4201" spans="2:6" hidden="1">
      <c r="B4201" s="107"/>
      <c r="C4201" s="107"/>
      <c r="D4201" s="41"/>
      <c r="E4201" s="41"/>
      <c r="F4201" s="41"/>
    </row>
    <row r="4202" spans="2:6" hidden="1">
      <c r="B4202" s="107"/>
      <c r="C4202" s="107"/>
      <c r="D4202" s="41"/>
      <c r="E4202" s="41"/>
      <c r="F4202" s="41"/>
    </row>
    <row r="4203" spans="2:6" hidden="1">
      <c r="B4203" s="107"/>
      <c r="C4203" s="107"/>
      <c r="D4203" s="41"/>
      <c r="E4203" s="41"/>
      <c r="F4203" s="41"/>
    </row>
    <row r="4204" spans="2:6" hidden="1">
      <c r="B4204" s="107"/>
      <c r="C4204" s="107"/>
      <c r="D4204" s="41"/>
      <c r="E4204" s="41"/>
      <c r="F4204" s="41"/>
    </row>
    <row r="4205" spans="2:6" hidden="1">
      <c r="B4205" s="107"/>
      <c r="C4205" s="107"/>
      <c r="D4205" s="41"/>
      <c r="E4205" s="41"/>
      <c r="F4205" s="41"/>
    </row>
    <row r="4206" spans="2:6" hidden="1">
      <c r="B4206" s="107"/>
      <c r="C4206" s="107"/>
      <c r="D4206" s="41"/>
      <c r="E4206" s="41"/>
      <c r="F4206" s="41"/>
    </row>
    <row r="4207" spans="2:6" hidden="1">
      <c r="B4207" s="107"/>
      <c r="C4207" s="107"/>
      <c r="D4207" s="41"/>
      <c r="E4207" s="41"/>
      <c r="F4207" s="41"/>
    </row>
    <row r="4208" spans="2:6" hidden="1">
      <c r="B4208" s="107"/>
      <c r="C4208" s="107"/>
      <c r="D4208" s="41"/>
      <c r="E4208" s="41"/>
      <c r="F4208" s="41"/>
    </row>
    <row r="4209" spans="2:6" hidden="1">
      <c r="B4209" s="107"/>
      <c r="C4209" s="107"/>
      <c r="D4209" s="41"/>
      <c r="E4209" s="41"/>
      <c r="F4209" s="41"/>
    </row>
    <row r="4210" spans="2:6" hidden="1">
      <c r="B4210" s="107"/>
      <c r="C4210" s="107"/>
      <c r="D4210" s="41"/>
      <c r="E4210" s="41"/>
      <c r="F4210" s="41"/>
    </row>
    <row r="4211" spans="2:6" hidden="1">
      <c r="B4211" s="107"/>
      <c r="C4211" s="107"/>
      <c r="D4211" s="41"/>
      <c r="E4211" s="41"/>
      <c r="F4211" s="41"/>
    </row>
    <row r="4212" spans="2:6" hidden="1">
      <c r="B4212" s="107"/>
      <c r="C4212" s="107"/>
      <c r="D4212" s="41"/>
      <c r="E4212" s="41"/>
      <c r="F4212" s="41"/>
    </row>
    <row r="4213" spans="2:6" hidden="1">
      <c r="B4213" s="107"/>
      <c r="C4213" s="107"/>
      <c r="D4213" s="41"/>
      <c r="E4213" s="41"/>
      <c r="F4213" s="41"/>
    </row>
    <row r="4214" spans="2:6" hidden="1">
      <c r="B4214" s="107"/>
      <c r="C4214" s="107"/>
      <c r="D4214" s="41"/>
      <c r="E4214" s="41"/>
      <c r="F4214" s="41"/>
    </row>
    <row r="4215" spans="2:6" hidden="1">
      <c r="B4215" s="107"/>
      <c r="C4215" s="107"/>
      <c r="D4215" s="41"/>
      <c r="E4215" s="41"/>
      <c r="F4215" s="41"/>
    </row>
    <row r="4216" spans="2:6" hidden="1">
      <c r="B4216" s="107"/>
      <c r="C4216" s="107"/>
      <c r="D4216" s="41"/>
      <c r="E4216" s="41"/>
      <c r="F4216" s="41"/>
    </row>
    <row r="4217" spans="2:6" hidden="1">
      <c r="B4217" s="107"/>
      <c r="C4217" s="107"/>
      <c r="D4217" s="41"/>
      <c r="E4217" s="41"/>
      <c r="F4217" s="41"/>
    </row>
    <row r="4218" spans="2:6" hidden="1">
      <c r="B4218" s="107"/>
      <c r="C4218" s="107"/>
      <c r="D4218" s="41"/>
      <c r="E4218" s="41"/>
      <c r="F4218" s="41"/>
    </row>
    <row r="4219" spans="2:6" hidden="1">
      <c r="B4219" s="107"/>
      <c r="C4219" s="107"/>
      <c r="D4219" s="41"/>
      <c r="E4219" s="41"/>
      <c r="F4219" s="41"/>
    </row>
    <row r="4220" spans="2:6" hidden="1">
      <c r="B4220" s="107"/>
      <c r="C4220" s="107"/>
      <c r="D4220" s="41"/>
      <c r="E4220" s="41"/>
      <c r="F4220" s="41"/>
    </row>
    <row r="4221" spans="2:6" hidden="1">
      <c r="B4221" s="107"/>
      <c r="C4221" s="107"/>
      <c r="D4221" s="41"/>
      <c r="E4221" s="41"/>
      <c r="F4221" s="41"/>
    </row>
    <row r="4222" spans="2:6" hidden="1">
      <c r="B4222" s="107"/>
      <c r="C4222" s="107"/>
      <c r="D4222" s="41"/>
      <c r="E4222" s="41"/>
      <c r="F4222" s="41"/>
    </row>
    <row r="4223" spans="2:6" hidden="1">
      <c r="B4223" s="107"/>
      <c r="C4223" s="107"/>
      <c r="D4223" s="41"/>
      <c r="E4223" s="41"/>
      <c r="F4223" s="41"/>
    </row>
    <row r="4224" spans="2:6" hidden="1">
      <c r="B4224" s="107"/>
      <c r="C4224" s="107"/>
      <c r="D4224" s="41"/>
      <c r="E4224" s="41"/>
      <c r="F4224" s="41"/>
    </row>
    <row r="4225" spans="2:6" hidden="1">
      <c r="B4225" s="107"/>
      <c r="C4225" s="107"/>
      <c r="D4225" s="41"/>
      <c r="E4225" s="41"/>
      <c r="F4225" s="41"/>
    </row>
    <row r="4226" spans="2:6" hidden="1">
      <c r="B4226" s="107"/>
      <c r="C4226" s="107"/>
      <c r="D4226" s="41"/>
      <c r="E4226" s="41"/>
      <c r="F4226" s="41"/>
    </row>
    <row r="4227" spans="2:6" hidden="1">
      <c r="B4227" s="107"/>
      <c r="C4227" s="107"/>
      <c r="D4227" s="41"/>
      <c r="E4227" s="41"/>
      <c r="F4227" s="41"/>
    </row>
    <row r="4228" spans="2:6" hidden="1">
      <c r="B4228" s="107"/>
      <c r="C4228" s="107"/>
      <c r="D4228" s="41"/>
      <c r="E4228" s="41"/>
      <c r="F4228" s="41"/>
    </row>
    <row r="4229" spans="2:6" hidden="1">
      <c r="B4229" s="107"/>
      <c r="C4229" s="107"/>
      <c r="D4229" s="41"/>
      <c r="E4229" s="41"/>
      <c r="F4229" s="41"/>
    </row>
    <row r="4230" spans="2:6" hidden="1">
      <c r="B4230" s="107"/>
      <c r="C4230" s="107"/>
      <c r="D4230" s="41"/>
      <c r="E4230" s="41"/>
      <c r="F4230" s="41"/>
    </row>
    <row r="4231" spans="2:6" hidden="1">
      <c r="B4231" s="107"/>
      <c r="C4231" s="107"/>
      <c r="D4231" s="41"/>
      <c r="E4231" s="41"/>
      <c r="F4231" s="41"/>
    </row>
    <row r="4232" spans="2:6" hidden="1">
      <c r="B4232" s="107"/>
      <c r="C4232" s="107"/>
      <c r="D4232" s="41"/>
      <c r="E4232" s="41"/>
      <c r="F4232" s="41"/>
    </row>
    <row r="4233" spans="2:6" hidden="1">
      <c r="B4233" s="107"/>
      <c r="C4233" s="107"/>
      <c r="D4233" s="41"/>
      <c r="E4233" s="41"/>
      <c r="F4233" s="41"/>
    </row>
    <row r="4234" spans="2:6" hidden="1">
      <c r="B4234" s="107"/>
      <c r="C4234" s="107"/>
      <c r="D4234" s="41"/>
      <c r="E4234" s="41"/>
      <c r="F4234" s="41"/>
    </row>
    <row r="4235" spans="2:6" hidden="1">
      <c r="B4235" s="107"/>
      <c r="C4235" s="107"/>
      <c r="D4235" s="41"/>
      <c r="E4235" s="41"/>
      <c r="F4235" s="41"/>
    </row>
    <row r="4236" spans="2:6" hidden="1">
      <c r="B4236" s="107"/>
      <c r="C4236" s="107"/>
      <c r="D4236" s="41"/>
      <c r="E4236" s="41"/>
      <c r="F4236" s="41"/>
    </row>
    <row r="4237" spans="2:6" hidden="1">
      <c r="B4237" s="107"/>
      <c r="C4237" s="107"/>
      <c r="D4237" s="41"/>
      <c r="E4237" s="41"/>
      <c r="F4237" s="41"/>
    </row>
    <row r="4238" spans="2:6" hidden="1">
      <c r="B4238" s="107"/>
      <c r="C4238" s="107"/>
      <c r="D4238" s="41"/>
      <c r="E4238" s="41"/>
      <c r="F4238" s="41"/>
    </row>
    <row r="4239" spans="2:6" hidden="1">
      <c r="B4239" s="107"/>
      <c r="C4239" s="107"/>
      <c r="D4239" s="41"/>
      <c r="E4239" s="41"/>
      <c r="F4239" s="41"/>
    </row>
    <row r="4240" spans="2:6" hidden="1">
      <c r="B4240" s="107"/>
      <c r="C4240" s="107"/>
      <c r="D4240" s="41"/>
      <c r="E4240" s="41"/>
      <c r="F4240" s="41"/>
    </row>
    <row r="4241" spans="2:6" hidden="1">
      <c r="B4241" s="107"/>
      <c r="C4241" s="107"/>
      <c r="D4241" s="41"/>
      <c r="E4241" s="41"/>
      <c r="F4241" s="41"/>
    </row>
    <row r="4242" spans="2:6" hidden="1">
      <c r="B4242" s="107"/>
      <c r="C4242" s="107"/>
      <c r="D4242" s="41"/>
      <c r="E4242" s="41"/>
      <c r="F4242" s="41"/>
    </row>
    <row r="4243" spans="2:6" hidden="1">
      <c r="B4243" s="107"/>
      <c r="C4243" s="107"/>
      <c r="D4243" s="41"/>
      <c r="E4243" s="41"/>
      <c r="F4243" s="41"/>
    </row>
    <row r="4244" spans="2:6" hidden="1">
      <c r="B4244" s="107"/>
      <c r="C4244" s="107"/>
      <c r="D4244" s="41"/>
      <c r="E4244" s="41"/>
      <c r="F4244" s="41"/>
    </row>
    <row r="4245" spans="2:6" hidden="1">
      <c r="B4245" s="107"/>
      <c r="C4245" s="107"/>
      <c r="D4245" s="41"/>
      <c r="E4245" s="41"/>
      <c r="F4245" s="41"/>
    </row>
    <row r="4246" spans="2:6" hidden="1">
      <c r="B4246" s="107"/>
      <c r="C4246" s="107"/>
      <c r="D4246" s="41"/>
      <c r="E4246" s="41"/>
      <c r="F4246" s="41"/>
    </row>
    <row r="4247" spans="2:6" hidden="1">
      <c r="B4247" s="107"/>
      <c r="C4247" s="107"/>
      <c r="D4247" s="41"/>
      <c r="E4247" s="41"/>
      <c r="F4247" s="41"/>
    </row>
    <row r="4248" spans="2:6" hidden="1">
      <c r="B4248" s="107"/>
      <c r="C4248" s="107"/>
      <c r="D4248" s="41"/>
      <c r="E4248" s="41"/>
      <c r="F4248" s="41"/>
    </row>
    <row r="4249" spans="2:6" hidden="1">
      <c r="B4249" s="107"/>
      <c r="C4249" s="107"/>
      <c r="D4249" s="41"/>
      <c r="E4249" s="41"/>
      <c r="F4249" s="41"/>
    </row>
    <row r="4250" spans="2:6" hidden="1">
      <c r="B4250" s="107"/>
      <c r="C4250" s="107"/>
      <c r="D4250" s="41"/>
      <c r="E4250" s="41"/>
      <c r="F4250" s="41"/>
    </row>
    <row r="4251" spans="2:6" hidden="1">
      <c r="B4251" s="107"/>
      <c r="C4251" s="107"/>
      <c r="D4251" s="41"/>
      <c r="E4251" s="41"/>
      <c r="F4251" s="41"/>
    </row>
    <row r="4252" spans="2:6" hidden="1">
      <c r="B4252" s="107"/>
      <c r="C4252" s="107"/>
      <c r="D4252" s="41"/>
      <c r="E4252" s="41"/>
      <c r="F4252" s="41"/>
    </row>
    <row r="4253" spans="2:6" hidden="1">
      <c r="B4253" s="107"/>
      <c r="C4253" s="107"/>
      <c r="D4253" s="41"/>
      <c r="E4253" s="41"/>
      <c r="F4253" s="41"/>
    </row>
    <row r="4254" spans="2:6" hidden="1">
      <c r="B4254" s="107"/>
      <c r="C4254" s="107"/>
      <c r="D4254" s="41"/>
      <c r="E4254" s="41"/>
      <c r="F4254" s="41"/>
    </row>
    <row r="4255" spans="2:6" hidden="1">
      <c r="B4255" s="107"/>
      <c r="C4255" s="107"/>
      <c r="D4255" s="41"/>
      <c r="E4255" s="41"/>
      <c r="F4255" s="41"/>
    </row>
    <row r="4256" spans="2:6" hidden="1">
      <c r="B4256" s="107"/>
      <c r="C4256" s="107"/>
      <c r="D4256" s="41"/>
      <c r="E4256" s="41"/>
      <c r="F4256" s="41"/>
    </row>
    <row r="4257" spans="2:6" hidden="1">
      <c r="B4257" s="107"/>
      <c r="C4257" s="107"/>
      <c r="D4257" s="41"/>
      <c r="E4257" s="41"/>
      <c r="F4257" s="41"/>
    </row>
    <row r="4258" spans="2:6" hidden="1">
      <c r="B4258" s="107"/>
      <c r="C4258" s="107"/>
      <c r="D4258" s="41"/>
      <c r="E4258" s="41"/>
      <c r="F4258" s="41"/>
    </row>
    <row r="4259" spans="2:6" hidden="1">
      <c r="B4259" s="107"/>
      <c r="C4259" s="107"/>
      <c r="D4259" s="41"/>
      <c r="E4259" s="41"/>
      <c r="F4259" s="41"/>
    </row>
    <row r="4260" spans="2:6" hidden="1">
      <c r="B4260" s="107"/>
      <c r="C4260" s="107"/>
      <c r="D4260" s="41"/>
      <c r="E4260" s="41"/>
      <c r="F4260" s="41"/>
    </row>
    <row r="4261" spans="2:6" hidden="1">
      <c r="B4261" s="107"/>
      <c r="C4261" s="107"/>
      <c r="D4261" s="41"/>
      <c r="E4261" s="41"/>
      <c r="F4261" s="41"/>
    </row>
    <row r="4262" spans="2:6" hidden="1">
      <c r="B4262" s="107"/>
      <c r="C4262" s="107"/>
      <c r="D4262" s="41"/>
      <c r="E4262" s="41"/>
      <c r="F4262" s="41"/>
    </row>
    <row r="4263" spans="2:6" hidden="1">
      <c r="B4263" s="107"/>
      <c r="C4263" s="107"/>
      <c r="D4263" s="41"/>
      <c r="E4263" s="41"/>
      <c r="F4263" s="41"/>
    </row>
    <row r="4264" spans="2:6" hidden="1">
      <c r="B4264" s="107"/>
      <c r="C4264" s="107"/>
      <c r="D4264" s="41"/>
      <c r="E4264" s="41"/>
      <c r="F4264" s="41"/>
    </row>
    <row r="4265" spans="2:6" hidden="1">
      <c r="B4265" s="107"/>
      <c r="C4265" s="107"/>
      <c r="D4265" s="41"/>
      <c r="E4265" s="41"/>
      <c r="F4265" s="41"/>
    </row>
    <row r="4266" spans="2:6" hidden="1">
      <c r="B4266" s="107"/>
      <c r="C4266" s="107"/>
      <c r="D4266" s="41"/>
      <c r="E4266" s="41"/>
      <c r="F4266" s="41"/>
    </row>
    <row r="4267" spans="2:6" hidden="1">
      <c r="B4267" s="107"/>
      <c r="C4267" s="107"/>
      <c r="D4267" s="41"/>
      <c r="E4267" s="41"/>
      <c r="F4267" s="41"/>
    </row>
    <row r="4268" spans="2:6" hidden="1">
      <c r="B4268" s="107"/>
      <c r="C4268" s="107"/>
      <c r="D4268" s="41"/>
      <c r="E4268" s="41"/>
      <c r="F4268" s="41"/>
    </row>
    <row r="4269" spans="2:6" hidden="1">
      <c r="B4269" s="107"/>
      <c r="C4269" s="107"/>
      <c r="D4269" s="41"/>
      <c r="E4269" s="41"/>
      <c r="F4269" s="41"/>
    </row>
    <row r="4270" spans="2:6" hidden="1">
      <c r="B4270" s="107"/>
      <c r="C4270" s="107"/>
      <c r="D4270" s="41"/>
      <c r="E4270" s="41"/>
      <c r="F4270" s="41"/>
    </row>
    <row r="4271" spans="2:6" hidden="1">
      <c r="B4271" s="107"/>
      <c r="C4271" s="107"/>
      <c r="D4271" s="41"/>
      <c r="E4271" s="41"/>
      <c r="F4271" s="41"/>
    </row>
    <row r="4272" spans="2:6" hidden="1">
      <c r="B4272" s="107"/>
      <c r="C4272" s="107"/>
      <c r="D4272" s="41"/>
      <c r="E4272" s="41"/>
      <c r="F4272" s="41"/>
    </row>
    <row r="4273" spans="2:6" hidden="1">
      <c r="B4273" s="107"/>
      <c r="C4273" s="107"/>
      <c r="D4273" s="41"/>
      <c r="E4273" s="41"/>
      <c r="F4273" s="41"/>
    </row>
    <row r="4274" spans="2:6" hidden="1">
      <c r="B4274" s="107"/>
      <c r="C4274" s="107"/>
      <c r="D4274" s="41"/>
      <c r="E4274" s="41"/>
      <c r="F4274" s="41"/>
    </row>
    <row r="4275" spans="2:6" hidden="1">
      <c r="B4275" s="107"/>
      <c r="C4275" s="107"/>
      <c r="D4275" s="41"/>
      <c r="E4275" s="41"/>
      <c r="F4275" s="41"/>
    </row>
    <row r="4276" spans="2:6" hidden="1">
      <c r="B4276" s="107"/>
      <c r="C4276" s="107"/>
      <c r="D4276" s="41"/>
      <c r="E4276" s="41"/>
      <c r="F4276" s="41"/>
    </row>
    <row r="4277" spans="2:6" hidden="1">
      <c r="B4277" s="107"/>
      <c r="C4277" s="107"/>
      <c r="D4277" s="41"/>
      <c r="E4277" s="41"/>
      <c r="F4277" s="41"/>
    </row>
    <row r="4278" spans="2:6" hidden="1">
      <c r="B4278" s="107"/>
      <c r="C4278" s="107"/>
      <c r="D4278" s="41"/>
      <c r="E4278" s="41"/>
      <c r="F4278" s="41"/>
    </row>
    <row r="4279" spans="2:6" hidden="1">
      <c r="B4279" s="107"/>
      <c r="C4279" s="107"/>
      <c r="D4279" s="41"/>
      <c r="E4279" s="41"/>
      <c r="F4279" s="41"/>
    </row>
    <row r="4280" spans="2:6" hidden="1">
      <c r="B4280" s="107"/>
      <c r="C4280" s="107"/>
      <c r="D4280" s="41"/>
      <c r="E4280" s="41"/>
      <c r="F4280" s="41"/>
    </row>
    <row r="4281" spans="2:6" hidden="1">
      <c r="B4281" s="107"/>
      <c r="C4281" s="107"/>
      <c r="D4281" s="41"/>
      <c r="E4281" s="41"/>
      <c r="F4281" s="41"/>
    </row>
    <row r="4282" spans="2:6" hidden="1">
      <c r="B4282" s="107"/>
      <c r="C4282" s="107"/>
      <c r="D4282" s="41"/>
      <c r="E4282" s="41"/>
      <c r="F4282" s="41"/>
    </row>
    <row r="4283" spans="2:6" hidden="1">
      <c r="B4283" s="107"/>
      <c r="C4283" s="107"/>
      <c r="D4283" s="41"/>
      <c r="E4283" s="41"/>
      <c r="F4283" s="41"/>
    </row>
    <row r="4284" spans="2:6" hidden="1">
      <c r="B4284" s="107"/>
      <c r="C4284" s="107"/>
      <c r="D4284" s="41"/>
      <c r="E4284" s="41"/>
      <c r="F4284" s="41"/>
    </row>
    <row r="4285" spans="2:6" hidden="1">
      <c r="B4285" s="107"/>
      <c r="C4285" s="107"/>
      <c r="D4285" s="41"/>
      <c r="E4285" s="41"/>
      <c r="F4285" s="41"/>
    </row>
    <row r="4286" spans="2:6" hidden="1">
      <c r="B4286" s="107"/>
      <c r="C4286" s="107"/>
      <c r="D4286" s="41"/>
      <c r="E4286" s="41"/>
      <c r="F4286" s="41"/>
    </row>
    <row r="4287" spans="2:6" hidden="1">
      <c r="B4287" s="107"/>
      <c r="C4287" s="107"/>
      <c r="D4287" s="41"/>
      <c r="E4287" s="41"/>
      <c r="F4287" s="41"/>
    </row>
    <row r="4288" spans="2:6" hidden="1">
      <c r="B4288" s="107"/>
      <c r="C4288" s="107"/>
      <c r="D4288" s="41"/>
      <c r="E4288" s="41"/>
      <c r="F4288" s="41"/>
    </row>
    <row r="4289" spans="2:6" hidden="1">
      <c r="B4289" s="107"/>
      <c r="C4289" s="107"/>
      <c r="D4289" s="41"/>
      <c r="E4289" s="41"/>
      <c r="F4289" s="41"/>
    </row>
    <row r="4290" spans="2:6" hidden="1">
      <c r="B4290" s="107"/>
      <c r="C4290" s="107"/>
      <c r="D4290" s="41"/>
      <c r="E4290" s="41"/>
      <c r="F4290" s="41"/>
    </row>
    <row r="4291" spans="2:6" hidden="1">
      <c r="B4291" s="107"/>
      <c r="C4291" s="107"/>
      <c r="D4291" s="41"/>
      <c r="E4291" s="41"/>
      <c r="F4291" s="41"/>
    </row>
    <row r="4292" spans="2:6" hidden="1">
      <c r="B4292" s="107"/>
      <c r="C4292" s="107"/>
      <c r="D4292" s="41"/>
      <c r="E4292" s="41"/>
      <c r="F4292" s="41"/>
    </row>
    <row r="4293" spans="2:6" hidden="1">
      <c r="B4293" s="107"/>
      <c r="C4293" s="107"/>
      <c r="D4293" s="41"/>
      <c r="E4293" s="41"/>
      <c r="F4293" s="41"/>
    </row>
    <row r="4294" spans="2:6" hidden="1">
      <c r="B4294" s="107"/>
      <c r="C4294" s="107"/>
      <c r="D4294" s="41"/>
      <c r="E4294" s="41"/>
      <c r="F4294" s="41"/>
    </row>
    <row r="4295" spans="2:6" hidden="1">
      <c r="B4295" s="107"/>
      <c r="C4295" s="107"/>
      <c r="D4295" s="41"/>
      <c r="E4295" s="41"/>
      <c r="F4295" s="41"/>
    </row>
    <row r="4296" spans="2:6" hidden="1">
      <c r="B4296" s="107"/>
      <c r="C4296" s="107"/>
      <c r="D4296" s="41"/>
      <c r="E4296" s="41"/>
      <c r="F4296" s="41"/>
    </row>
    <row r="4297" spans="2:6" hidden="1">
      <c r="B4297" s="107"/>
      <c r="C4297" s="107"/>
      <c r="D4297" s="41"/>
      <c r="E4297" s="41"/>
      <c r="F4297" s="41"/>
    </row>
    <row r="4298" spans="2:6" hidden="1">
      <c r="B4298" s="107"/>
      <c r="C4298" s="107"/>
      <c r="D4298" s="41"/>
      <c r="E4298" s="41"/>
      <c r="F4298" s="41"/>
    </row>
    <row r="4299" spans="2:6" hidden="1">
      <c r="B4299" s="107"/>
      <c r="C4299" s="107"/>
      <c r="D4299" s="41"/>
      <c r="E4299" s="41"/>
      <c r="F4299" s="41"/>
    </row>
    <row r="4300" spans="2:6" hidden="1">
      <c r="B4300" s="107"/>
      <c r="C4300" s="107"/>
      <c r="D4300" s="41"/>
      <c r="E4300" s="41"/>
      <c r="F4300" s="41"/>
    </row>
    <row r="4301" spans="2:6" hidden="1">
      <c r="B4301" s="107"/>
      <c r="C4301" s="107"/>
      <c r="D4301" s="41"/>
      <c r="E4301" s="41"/>
      <c r="F4301" s="41"/>
    </row>
    <row r="4302" spans="2:6" hidden="1">
      <c r="B4302" s="107"/>
      <c r="C4302" s="107"/>
      <c r="D4302" s="41"/>
      <c r="E4302" s="41"/>
      <c r="F4302" s="41"/>
    </row>
    <row r="4303" spans="2:6" hidden="1">
      <c r="B4303" s="107"/>
      <c r="C4303" s="107"/>
      <c r="D4303" s="41"/>
      <c r="E4303" s="41"/>
      <c r="F4303" s="41"/>
    </row>
    <row r="4304" spans="2:6" hidden="1">
      <c r="B4304" s="107"/>
      <c r="C4304" s="107"/>
      <c r="D4304" s="41"/>
      <c r="E4304" s="41"/>
      <c r="F4304" s="41"/>
    </row>
    <row r="4305" spans="2:6" hidden="1">
      <c r="B4305" s="107"/>
      <c r="C4305" s="107"/>
      <c r="D4305" s="41"/>
      <c r="E4305" s="41"/>
      <c r="F4305" s="41"/>
    </row>
    <row r="4306" spans="2:6" hidden="1">
      <c r="B4306" s="107"/>
      <c r="C4306" s="107"/>
      <c r="D4306" s="41"/>
      <c r="E4306" s="41"/>
      <c r="F4306" s="41"/>
    </row>
    <row r="4307" spans="2:6" hidden="1">
      <c r="B4307" s="107"/>
      <c r="C4307" s="107"/>
      <c r="D4307" s="41"/>
      <c r="E4307" s="41"/>
      <c r="F4307" s="41"/>
    </row>
    <row r="4308" spans="2:6" hidden="1">
      <c r="B4308" s="107"/>
      <c r="C4308" s="107"/>
      <c r="D4308" s="41"/>
      <c r="E4308" s="41"/>
      <c r="F4308" s="41"/>
    </row>
    <row r="4309" spans="2:6" hidden="1">
      <c r="B4309" s="107"/>
      <c r="C4309" s="107"/>
      <c r="D4309" s="41"/>
      <c r="E4309" s="41"/>
      <c r="F4309" s="41"/>
    </row>
    <row r="4310" spans="2:6" hidden="1">
      <c r="B4310" s="107"/>
      <c r="C4310" s="107"/>
      <c r="D4310" s="41"/>
      <c r="E4310" s="41"/>
      <c r="F4310" s="41"/>
    </row>
    <row r="4311" spans="2:6" hidden="1">
      <c r="B4311" s="107"/>
      <c r="C4311" s="107"/>
      <c r="D4311" s="41"/>
      <c r="E4311" s="41"/>
      <c r="F4311" s="41"/>
    </row>
    <row r="4312" spans="2:6" hidden="1">
      <c r="B4312" s="107"/>
      <c r="C4312" s="107"/>
      <c r="D4312" s="41"/>
      <c r="E4312" s="41"/>
      <c r="F4312" s="41"/>
    </row>
    <row r="4313" spans="2:6" hidden="1">
      <c r="B4313" s="107"/>
      <c r="C4313" s="107"/>
      <c r="D4313" s="41"/>
      <c r="E4313" s="41"/>
      <c r="F4313" s="41"/>
    </row>
    <row r="4314" spans="2:6" hidden="1">
      <c r="B4314" s="107"/>
      <c r="C4314" s="107"/>
      <c r="D4314" s="41"/>
      <c r="E4314" s="41"/>
      <c r="F4314" s="41"/>
    </row>
    <row r="4315" spans="2:6" hidden="1">
      <c r="B4315" s="107"/>
      <c r="C4315" s="107"/>
      <c r="D4315" s="41"/>
      <c r="E4315" s="41"/>
      <c r="F4315" s="41"/>
    </row>
    <row r="4316" spans="2:6" hidden="1">
      <c r="B4316" s="107"/>
      <c r="C4316" s="107"/>
      <c r="D4316" s="41"/>
      <c r="E4316" s="41"/>
      <c r="F4316" s="41"/>
    </row>
    <row r="4317" spans="2:6" hidden="1">
      <c r="B4317" s="107"/>
      <c r="C4317" s="107"/>
      <c r="D4317" s="41"/>
      <c r="E4317" s="41"/>
      <c r="F4317" s="41"/>
    </row>
    <row r="4318" spans="2:6" hidden="1">
      <c r="B4318" s="107"/>
      <c r="C4318" s="107"/>
      <c r="D4318" s="41"/>
      <c r="E4318" s="41"/>
      <c r="F4318" s="41"/>
    </row>
    <row r="4319" spans="2:6" hidden="1">
      <c r="B4319" s="107"/>
      <c r="C4319" s="107"/>
      <c r="D4319" s="41"/>
      <c r="E4319" s="41"/>
      <c r="F4319" s="41"/>
    </row>
    <row r="4320" spans="2:6" hidden="1">
      <c r="B4320" s="107"/>
      <c r="C4320" s="107"/>
      <c r="D4320" s="41"/>
      <c r="E4320" s="41"/>
      <c r="F4320" s="41"/>
    </row>
    <row r="4321" spans="2:6" hidden="1">
      <c r="B4321" s="107"/>
      <c r="C4321" s="107"/>
      <c r="D4321" s="41"/>
      <c r="E4321" s="41"/>
      <c r="F4321" s="41"/>
    </row>
    <row r="4322" spans="2:6" hidden="1">
      <c r="B4322" s="107"/>
      <c r="C4322" s="107"/>
      <c r="D4322" s="41"/>
      <c r="E4322" s="41"/>
      <c r="F4322" s="41"/>
    </row>
    <row r="4323" spans="2:6" hidden="1">
      <c r="B4323" s="107"/>
      <c r="C4323" s="107"/>
      <c r="D4323" s="41"/>
      <c r="E4323" s="41"/>
      <c r="F4323" s="41"/>
    </row>
    <row r="4324" spans="2:6" hidden="1">
      <c r="B4324" s="107"/>
      <c r="C4324" s="107"/>
      <c r="D4324" s="41"/>
      <c r="E4324" s="41"/>
      <c r="F4324" s="41"/>
    </row>
    <row r="4325" spans="2:6" hidden="1">
      <c r="B4325" s="107"/>
      <c r="C4325" s="107"/>
      <c r="D4325" s="41"/>
      <c r="E4325" s="41"/>
      <c r="F4325" s="41"/>
    </row>
    <row r="4326" spans="2:6" hidden="1">
      <c r="B4326" s="107"/>
      <c r="C4326" s="107"/>
      <c r="D4326" s="41"/>
      <c r="E4326" s="41"/>
      <c r="F4326" s="41"/>
    </row>
    <row r="4327" spans="2:6" hidden="1">
      <c r="B4327" s="107"/>
      <c r="C4327" s="107"/>
      <c r="D4327" s="41"/>
      <c r="E4327" s="41"/>
      <c r="F4327" s="41"/>
    </row>
    <row r="4328" spans="2:6" hidden="1">
      <c r="B4328" s="107"/>
      <c r="C4328" s="107"/>
      <c r="D4328" s="41"/>
      <c r="E4328" s="41"/>
      <c r="F4328" s="41"/>
    </row>
    <row r="4329" spans="2:6" hidden="1">
      <c r="B4329" s="107"/>
      <c r="C4329" s="107"/>
      <c r="D4329" s="41"/>
      <c r="E4329" s="41"/>
      <c r="F4329" s="41"/>
    </row>
    <row r="4330" spans="2:6" hidden="1">
      <c r="B4330" s="107"/>
      <c r="C4330" s="107"/>
      <c r="D4330" s="41"/>
      <c r="E4330" s="41"/>
      <c r="F4330" s="41"/>
    </row>
    <row r="4331" spans="2:6" hidden="1">
      <c r="B4331" s="107"/>
      <c r="C4331" s="107"/>
      <c r="D4331" s="41"/>
      <c r="E4331" s="41"/>
      <c r="F4331" s="41"/>
    </row>
    <row r="4332" spans="2:6" hidden="1">
      <c r="B4332" s="107"/>
      <c r="C4332" s="107"/>
      <c r="D4332" s="41"/>
      <c r="E4332" s="41"/>
      <c r="F4332" s="41"/>
    </row>
    <row r="4333" spans="2:6" hidden="1">
      <c r="B4333" s="107"/>
      <c r="C4333" s="107"/>
      <c r="D4333" s="41"/>
      <c r="E4333" s="41"/>
      <c r="F4333" s="41"/>
    </row>
    <row r="4334" spans="2:6" hidden="1">
      <c r="B4334" s="107"/>
      <c r="C4334" s="107"/>
      <c r="D4334" s="41"/>
      <c r="E4334" s="41"/>
      <c r="F4334" s="41"/>
    </row>
    <row r="4335" spans="2:6" hidden="1">
      <c r="B4335" s="107"/>
      <c r="C4335" s="107"/>
      <c r="D4335" s="41"/>
      <c r="E4335" s="41"/>
      <c r="F4335" s="41"/>
    </row>
    <row r="4336" spans="2:6" hidden="1">
      <c r="B4336" s="107"/>
      <c r="C4336" s="107"/>
      <c r="D4336" s="41"/>
      <c r="E4336" s="41"/>
      <c r="F4336" s="41"/>
    </row>
    <row r="4337" spans="2:6" hidden="1">
      <c r="B4337" s="107"/>
      <c r="C4337" s="107"/>
      <c r="D4337" s="41"/>
      <c r="E4337" s="41"/>
      <c r="F4337" s="41"/>
    </row>
    <row r="4338" spans="2:6" hidden="1">
      <c r="B4338" s="107"/>
      <c r="C4338" s="107"/>
      <c r="D4338" s="41"/>
      <c r="E4338" s="41"/>
      <c r="F4338" s="41"/>
    </row>
    <row r="4339" spans="2:6" hidden="1">
      <c r="B4339" s="107"/>
      <c r="C4339" s="107"/>
      <c r="D4339" s="41"/>
      <c r="E4339" s="41"/>
      <c r="F4339" s="41"/>
    </row>
    <row r="4340" spans="2:6" hidden="1">
      <c r="B4340" s="107"/>
      <c r="C4340" s="107"/>
      <c r="D4340" s="41"/>
      <c r="E4340" s="41"/>
      <c r="F4340" s="41"/>
    </row>
    <row r="4341" spans="2:6" hidden="1">
      <c r="B4341" s="107"/>
      <c r="C4341" s="107"/>
      <c r="D4341" s="41"/>
      <c r="E4341" s="41"/>
      <c r="F4341" s="41"/>
    </row>
    <row r="4342" spans="2:6" hidden="1">
      <c r="B4342" s="107"/>
      <c r="C4342" s="107"/>
      <c r="D4342" s="41"/>
      <c r="E4342" s="41"/>
      <c r="F4342" s="41"/>
    </row>
    <row r="4343" spans="2:6" hidden="1">
      <c r="B4343" s="107"/>
      <c r="C4343" s="107"/>
      <c r="D4343" s="41"/>
      <c r="E4343" s="41"/>
      <c r="F4343" s="41"/>
    </row>
    <row r="4344" spans="2:6" hidden="1">
      <c r="B4344" s="107"/>
      <c r="C4344" s="107"/>
      <c r="D4344" s="41"/>
      <c r="E4344" s="41"/>
      <c r="F4344" s="41"/>
    </row>
    <row r="4345" spans="2:6" hidden="1">
      <c r="B4345" s="107"/>
      <c r="C4345" s="107"/>
      <c r="D4345" s="41"/>
      <c r="E4345" s="41"/>
      <c r="F4345" s="41"/>
    </row>
    <row r="4346" spans="2:6" hidden="1">
      <c r="B4346" s="107"/>
      <c r="C4346" s="107"/>
      <c r="D4346" s="41"/>
      <c r="E4346" s="41"/>
      <c r="F4346" s="41"/>
    </row>
    <row r="4347" spans="2:6" hidden="1">
      <c r="B4347" s="107"/>
      <c r="C4347" s="107"/>
      <c r="D4347" s="41"/>
      <c r="E4347" s="41"/>
      <c r="F4347" s="41"/>
    </row>
    <row r="4348" spans="2:6" hidden="1">
      <c r="B4348" s="107"/>
      <c r="C4348" s="107"/>
      <c r="D4348" s="41"/>
      <c r="E4348" s="41"/>
      <c r="F4348" s="41"/>
    </row>
    <row r="4349" spans="2:6" hidden="1">
      <c r="B4349" s="107"/>
      <c r="C4349" s="107"/>
      <c r="D4349" s="41"/>
      <c r="E4349" s="41"/>
      <c r="F4349" s="41"/>
    </row>
    <row r="4350" spans="2:6" hidden="1">
      <c r="B4350" s="107"/>
      <c r="C4350" s="107"/>
      <c r="D4350" s="41"/>
      <c r="E4350" s="41"/>
      <c r="F4350" s="41"/>
    </row>
    <row r="4351" spans="2:6" hidden="1">
      <c r="B4351" s="107"/>
      <c r="C4351" s="107"/>
      <c r="D4351" s="41"/>
      <c r="E4351" s="41"/>
      <c r="F4351" s="41"/>
    </row>
    <row r="4352" spans="2:6" hidden="1">
      <c r="B4352" s="107"/>
      <c r="C4352" s="107"/>
      <c r="D4352" s="41"/>
      <c r="E4352" s="41"/>
      <c r="F4352" s="41"/>
    </row>
    <row r="4353" spans="2:6" hidden="1">
      <c r="B4353" s="107"/>
      <c r="C4353" s="107"/>
      <c r="D4353" s="41"/>
      <c r="E4353" s="41"/>
      <c r="F4353" s="41"/>
    </row>
    <row r="4354" spans="2:6" hidden="1">
      <c r="B4354" s="107"/>
      <c r="C4354" s="107"/>
      <c r="D4354" s="41"/>
      <c r="E4354" s="41"/>
      <c r="F4354" s="41"/>
    </row>
    <row r="4355" spans="2:6" hidden="1">
      <c r="B4355" s="107"/>
      <c r="C4355" s="107"/>
      <c r="D4355" s="41"/>
      <c r="E4355" s="41"/>
      <c r="F4355" s="41"/>
    </row>
    <row r="4356" spans="2:6" hidden="1">
      <c r="B4356" s="107"/>
      <c r="C4356" s="107"/>
      <c r="D4356" s="41"/>
      <c r="E4356" s="41"/>
      <c r="F4356" s="41"/>
    </row>
    <row r="4357" spans="2:6" hidden="1">
      <c r="B4357" s="107"/>
      <c r="C4357" s="107"/>
      <c r="D4357" s="41"/>
      <c r="E4357" s="41"/>
      <c r="F4357" s="41"/>
    </row>
    <row r="4358" spans="2:6" hidden="1">
      <c r="B4358" s="107"/>
      <c r="C4358" s="107"/>
      <c r="D4358" s="41"/>
      <c r="E4358" s="41"/>
      <c r="F4358" s="41"/>
    </row>
    <row r="4359" spans="2:6" hidden="1">
      <c r="B4359" s="107"/>
      <c r="C4359" s="107"/>
      <c r="D4359" s="41"/>
      <c r="E4359" s="41"/>
      <c r="F4359" s="41"/>
    </row>
    <row r="4360" spans="2:6" hidden="1">
      <c r="B4360" s="107"/>
      <c r="C4360" s="107"/>
      <c r="D4360" s="41"/>
      <c r="E4360" s="41"/>
      <c r="F4360" s="41"/>
    </row>
    <row r="4361" spans="2:6" hidden="1">
      <c r="B4361" s="107"/>
      <c r="C4361" s="107"/>
      <c r="D4361" s="41"/>
      <c r="E4361" s="41"/>
      <c r="F4361" s="41"/>
    </row>
    <row r="4362" spans="2:6" hidden="1">
      <c r="B4362" s="107"/>
      <c r="C4362" s="107"/>
      <c r="D4362" s="41"/>
      <c r="E4362" s="41"/>
      <c r="F4362" s="41"/>
    </row>
    <row r="4363" spans="2:6" hidden="1">
      <c r="B4363" s="107"/>
      <c r="C4363" s="107"/>
      <c r="D4363" s="41"/>
      <c r="E4363" s="41"/>
      <c r="F4363" s="41"/>
    </row>
    <row r="4364" spans="2:6" hidden="1">
      <c r="B4364" s="107"/>
      <c r="C4364" s="107"/>
      <c r="D4364" s="41"/>
      <c r="E4364" s="41"/>
      <c r="F4364" s="41"/>
    </row>
    <row r="4365" spans="2:6" hidden="1">
      <c r="B4365" s="107"/>
      <c r="C4365" s="107"/>
      <c r="D4365" s="41"/>
      <c r="E4365" s="41"/>
      <c r="F4365" s="41"/>
    </row>
    <row r="4366" spans="2:6" hidden="1">
      <c r="B4366" s="107"/>
      <c r="C4366" s="107"/>
      <c r="D4366" s="41"/>
      <c r="E4366" s="41"/>
      <c r="F4366" s="41"/>
    </row>
    <row r="4367" spans="2:6" hidden="1">
      <c r="B4367" s="107"/>
      <c r="C4367" s="107"/>
      <c r="D4367" s="41"/>
      <c r="E4367" s="41"/>
      <c r="F4367" s="41"/>
    </row>
    <row r="4368" spans="2:6" hidden="1">
      <c r="B4368" s="107"/>
      <c r="C4368" s="107"/>
      <c r="D4368" s="41"/>
      <c r="E4368" s="41"/>
      <c r="F4368" s="41"/>
    </row>
    <row r="4369" spans="2:6" hidden="1">
      <c r="B4369" s="107"/>
      <c r="C4369" s="107"/>
      <c r="D4369" s="41"/>
      <c r="E4369" s="41"/>
      <c r="F4369" s="41"/>
    </row>
    <row r="4370" spans="2:6" hidden="1">
      <c r="B4370" s="107"/>
      <c r="C4370" s="107"/>
      <c r="D4370" s="41"/>
      <c r="E4370" s="41"/>
      <c r="F4370" s="41"/>
    </row>
    <row r="4371" spans="2:6" hidden="1">
      <c r="B4371" s="107"/>
      <c r="C4371" s="107"/>
      <c r="D4371" s="41"/>
      <c r="E4371" s="41"/>
      <c r="F4371" s="41"/>
    </row>
    <row r="4372" spans="2:6" hidden="1">
      <c r="B4372" s="107"/>
      <c r="C4372" s="107"/>
      <c r="D4372" s="41"/>
      <c r="E4372" s="41"/>
      <c r="F4372" s="41"/>
    </row>
    <row r="4373" spans="2:6" hidden="1">
      <c r="B4373" s="107"/>
      <c r="C4373" s="107"/>
      <c r="D4373" s="41"/>
      <c r="E4373" s="41"/>
      <c r="F4373" s="41"/>
    </row>
    <row r="4374" spans="2:6" hidden="1">
      <c r="B4374" s="107"/>
      <c r="C4374" s="107"/>
      <c r="D4374" s="41"/>
      <c r="E4374" s="41"/>
      <c r="F4374" s="41"/>
    </row>
    <row r="4375" spans="2:6" hidden="1">
      <c r="B4375" s="107"/>
      <c r="C4375" s="107"/>
      <c r="D4375" s="41"/>
      <c r="E4375" s="41"/>
      <c r="F4375" s="41"/>
    </row>
    <row r="4376" spans="2:6" hidden="1">
      <c r="B4376" s="107"/>
      <c r="C4376" s="107"/>
      <c r="D4376" s="41"/>
      <c r="E4376" s="41"/>
      <c r="F4376" s="41"/>
    </row>
    <row r="4377" spans="2:6" hidden="1">
      <c r="B4377" s="107"/>
      <c r="C4377" s="107"/>
      <c r="D4377" s="41"/>
      <c r="E4377" s="41"/>
      <c r="F4377" s="41"/>
    </row>
    <row r="4378" spans="2:6" hidden="1">
      <c r="B4378" s="107"/>
      <c r="C4378" s="107"/>
      <c r="D4378" s="41"/>
      <c r="E4378" s="41"/>
      <c r="F4378" s="41"/>
    </row>
    <row r="4379" spans="2:6" hidden="1">
      <c r="B4379" s="107"/>
      <c r="C4379" s="107"/>
      <c r="D4379" s="41"/>
      <c r="E4379" s="41"/>
      <c r="F4379" s="41"/>
    </row>
    <row r="4380" spans="2:6" hidden="1">
      <c r="B4380" s="107"/>
      <c r="C4380" s="107"/>
      <c r="D4380" s="41"/>
      <c r="E4380" s="41"/>
      <c r="F4380" s="41"/>
    </row>
    <row r="4381" spans="2:6" hidden="1">
      <c r="B4381" s="107"/>
      <c r="C4381" s="107"/>
      <c r="D4381" s="41"/>
      <c r="E4381" s="41"/>
      <c r="F4381" s="41"/>
    </row>
    <row r="4382" spans="2:6" hidden="1">
      <c r="B4382" s="107"/>
      <c r="C4382" s="107"/>
      <c r="D4382" s="41"/>
      <c r="E4382" s="41"/>
      <c r="F4382" s="41"/>
    </row>
    <row r="4383" spans="2:6" hidden="1">
      <c r="B4383" s="107"/>
      <c r="C4383" s="107"/>
      <c r="D4383" s="41"/>
      <c r="E4383" s="41"/>
      <c r="F4383" s="41"/>
    </row>
    <row r="4384" spans="2:6" hidden="1">
      <c r="B4384" s="107"/>
      <c r="C4384" s="107"/>
      <c r="D4384" s="41"/>
      <c r="E4384" s="41"/>
      <c r="F4384" s="41"/>
    </row>
    <row r="4385" spans="2:6" hidden="1">
      <c r="B4385" s="107"/>
      <c r="C4385" s="107"/>
      <c r="D4385" s="41"/>
      <c r="E4385" s="41"/>
      <c r="F4385" s="41"/>
    </row>
    <row r="4386" spans="2:6" hidden="1">
      <c r="B4386" s="107"/>
      <c r="C4386" s="107"/>
      <c r="D4386" s="41"/>
      <c r="E4386" s="41"/>
      <c r="F4386" s="41"/>
    </row>
    <row r="4387" spans="2:6" hidden="1">
      <c r="B4387" s="107"/>
      <c r="C4387" s="107"/>
      <c r="D4387" s="41"/>
      <c r="E4387" s="41"/>
      <c r="F4387" s="41"/>
    </row>
    <row r="4388" spans="2:6" hidden="1">
      <c r="B4388" s="107"/>
      <c r="C4388" s="107"/>
      <c r="D4388" s="41"/>
      <c r="E4388" s="41"/>
      <c r="F4388" s="41"/>
    </row>
    <row r="4389" spans="2:6" hidden="1">
      <c r="B4389" s="107"/>
      <c r="C4389" s="107"/>
      <c r="D4389" s="41"/>
      <c r="E4389" s="41"/>
      <c r="F4389" s="41"/>
    </row>
    <row r="4390" spans="2:6" hidden="1">
      <c r="B4390" s="107"/>
      <c r="C4390" s="107"/>
      <c r="D4390" s="41"/>
      <c r="E4390" s="41"/>
      <c r="F4390" s="41"/>
    </row>
    <row r="4391" spans="2:6" hidden="1">
      <c r="B4391" s="107"/>
      <c r="C4391" s="107"/>
      <c r="D4391" s="41"/>
      <c r="E4391" s="41"/>
      <c r="F4391" s="41"/>
    </row>
    <row r="4392" spans="2:6" hidden="1">
      <c r="B4392" s="107"/>
      <c r="C4392" s="107"/>
      <c r="D4392" s="41"/>
      <c r="E4392" s="41"/>
      <c r="F4392" s="41"/>
    </row>
    <row r="4393" spans="2:6" hidden="1">
      <c r="B4393" s="107"/>
      <c r="C4393" s="107"/>
      <c r="D4393" s="41"/>
      <c r="E4393" s="41"/>
      <c r="F4393" s="41"/>
    </row>
    <row r="4394" spans="2:6" hidden="1">
      <c r="B4394" s="107"/>
      <c r="C4394" s="107"/>
      <c r="D4394" s="41"/>
      <c r="E4394" s="41"/>
      <c r="F4394" s="41"/>
    </row>
    <row r="4395" spans="2:6" hidden="1">
      <c r="B4395" s="107"/>
      <c r="C4395" s="107"/>
      <c r="D4395" s="41"/>
      <c r="E4395" s="41"/>
      <c r="F4395" s="41"/>
    </row>
    <row r="4396" spans="2:6" hidden="1">
      <c r="B4396" s="107"/>
      <c r="C4396" s="107"/>
      <c r="D4396" s="41"/>
      <c r="E4396" s="41"/>
      <c r="F4396" s="41"/>
    </row>
    <row r="4397" spans="2:6" hidden="1">
      <c r="B4397" s="107"/>
      <c r="C4397" s="107"/>
      <c r="D4397" s="41"/>
      <c r="E4397" s="41"/>
      <c r="F4397" s="41"/>
    </row>
    <row r="4398" spans="2:6" hidden="1">
      <c r="B4398" s="107"/>
      <c r="C4398" s="107"/>
      <c r="D4398" s="41"/>
      <c r="E4398" s="41"/>
      <c r="F4398" s="41"/>
    </row>
    <row r="4399" spans="2:6" hidden="1">
      <c r="B4399" s="107"/>
      <c r="C4399" s="107"/>
      <c r="D4399" s="41"/>
      <c r="E4399" s="41"/>
      <c r="F4399" s="41"/>
    </row>
    <row r="4400" spans="2:6" hidden="1">
      <c r="B4400" s="107"/>
      <c r="C4400" s="107"/>
      <c r="D4400" s="41"/>
      <c r="E4400" s="41"/>
      <c r="F4400" s="41"/>
    </row>
    <row r="4401" spans="2:6" hidden="1">
      <c r="B4401" s="107"/>
      <c r="C4401" s="107"/>
      <c r="D4401" s="41"/>
      <c r="E4401" s="41"/>
      <c r="F4401" s="41"/>
    </row>
    <row r="4402" spans="2:6" hidden="1">
      <c r="B4402" s="107"/>
      <c r="C4402" s="107"/>
      <c r="D4402" s="41"/>
      <c r="E4402" s="41"/>
      <c r="F4402" s="41"/>
    </row>
    <row r="4403" spans="2:6" hidden="1">
      <c r="B4403" s="107"/>
      <c r="C4403" s="107"/>
      <c r="D4403" s="41"/>
      <c r="E4403" s="41"/>
      <c r="F4403" s="41"/>
    </row>
    <row r="4404" spans="2:6" hidden="1">
      <c r="B4404" s="107"/>
      <c r="C4404" s="107"/>
      <c r="D4404" s="41"/>
      <c r="E4404" s="41"/>
      <c r="F4404" s="41"/>
    </row>
    <row r="4405" spans="2:6" hidden="1">
      <c r="B4405" s="107"/>
      <c r="C4405" s="107"/>
      <c r="D4405" s="41"/>
      <c r="E4405" s="41"/>
      <c r="F4405" s="41"/>
    </row>
    <row r="4406" spans="2:6" hidden="1">
      <c r="B4406" s="107"/>
      <c r="C4406" s="107"/>
      <c r="D4406" s="41"/>
      <c r="E4406" s="41"/>
      <c r="F4406" s="41"/>
    </row>
    <row r="4407" spans="2:6" hidden="1">
      <c r="B4407" s="107"/>
      <c r="C4407" s="107"/>
      <c r="D4407" s="41"/>
      <c r="E4407" s="41"/>
      <c r="F4407" s="41"/>
    </row>
    <row r="4408" spans="2:6" hidden="1">
      <c r="B4408" s="107"/>
      <c r="C4408" s="107"/>
      <c r="D4408" s="41"/>
      <c r="E4408" s="41"/>
      <c r="F4408" s="41"/>
    </row>
    <row r="4409" spans="2:6" hidden="1">
      <c r="B4409" s="107"/>
      <c r="C4409" s="107"/>
      <c r="D4409" s="41"/>
      <c r="E4409" s="41"/>
      <c r="F4409" s="41"/>
    </row>
    <row r="4410" spans="2:6" hidden="1">
      <c r="B4410" s="107"/>
      <c r="C4410" s="107"/>
      <c r="D4410" s="41"/>
      <c r="E4410" s="41"/>
      <c r="F4410" s="41"/>
    </row>
    <row r="4411" spans="2:6" hidden="1">
      <c r="B4411" s="107"/>
      <c r="C4411" s="107"/>
      <c r="D4411" s="41"/>
      <c r="E4411" s="41"/>
      <c r="F4411" s="41"/>
    </row>
    <row r="4412" spans="2:6" hidden="1">
      <c r="B4412" s="107"/>
      <c r="C4412" s="107"/>
      <c r="D4412" s="41"/>
      <c r="E4412" s="41"/>
      <c r="F4412" s="41"/>
    </row>
    <row r="4413" spans="2:6" hidden="1">
      <c r="B4413" s="107"/>
      <c r="C4413" s="107"/>
      <c r="D4413" s="41"/>
      <c r="E4413" s="41"/>
      <c r="F4413" s="41"/>
    </row>
    <row r="4414" spans="2:6" hidden="1">
      <c r="B4414" s="107"/>
      <c r="C4414" s="107"/>
      <c r="D4414" s="41"/>
      <c r="E4414" s="41"/>
      <c r="F4414" s="41"/>
    </row>
    <row r="4415" spans="2:6" hidden="1">
      <c r="B4415" s="107"/>
      <c r="C4415" s="107"/>
      <c r="D4415" s="41"/>
      <c r="E4415" s="41"/>
      <c r="F4415" s="41"/>
    </row>
    <row r="4416" spans="2:6" hidden="1">
      <c r="B4416" s="107"/>
      <c r="C4416" s="107"/>
      <c r="D4416" s="41"/>
      <c r="E4416" s="41"/>
      <c r="F4416" s="41"/>
    </row>
    <row r="4417" spans="2:6" hidden="1">
      <c r="B4417" s="107"/>
      <c r="C4417" s="107"/>
      <c r="D4417" s="41"/>
      <c r="E4417" s="41"/>
      <c r="F4417" s="41"/>
    </row>
    <row r="4418" spans="2:6" hidden="1">
      <c r="B4418" s="107"/>
      <c r="C4418" s="107"/>
      <c r="D4418" s="41"/>
      <c r="E4418" s="41"/>
      <c r="F4418" s="41"/>
    </row>
    <row r="4419" spans="2:6" hidden="1">
      <c r="B4419" s="107"/>
      <c r="C4419" s="107"/>
      <c r="D4419" s="41"/>
      <c r="E4419" s="41"/>
      <c r="F4419" s="41"/>
    </row>
    <row r="4420" spans="2:6" hidden="1">
      <c r="B4420" s="107"/>
      <c r="C4420" s="107"/>
      <c r="D4420" s="41"/>
      <c r="E4420" s="41"/>
      <c r="F4420" s="41"/>
    </row>
    <row r="4421" spans="2:6" hidden="1">
      <c r="B4421" s="107"/>
      <c r="C4421" s="107"/>
      <c r="D4421" s="41"/>
      <c r="E4421" s="41"/>
      <c r="F4421" s="41"/>
    </row>
    <row r="4422" spans="2:6" hidden="1">
      <c r="B4422" s="107"/>
      <c r="C4422" s="107"/>
      <c r="D4422" s="41"/>
      <c r="E4422" s="41"/>
      <c r="F4422" s="41"/>
    </row>
    <row r="4423" spans="2:6" hidden="1">
      <c r="B4423" s="107"/>
      <c r="C4423" s="107"/>
      <c r="D4423" s="41"/>
      <c r="E4423" s="41"/>
      <c r="F4423" s="41"/>
    </row>
    <row r="4424" spans="2:6" hidden="1">
      <c r="B4424" s="107"/>
      <c r="C4424" s="107"/>
      <c r="D4424" s="41"/>
      <c r="E4424" s="41"/>
      <c r="F4424" s="41"/>
    </row>
    <row r="4425" spans="2:6" hidden="1">
      <c r="B4425" s="107"/>
      <c r="C4425" s="107"/>
      <c r="D4425" s="41"/>
      <c r="E4425" s="41"/>
      <c r="F4425" s="41"/>
    </row>
    <row r="4426" spans="2:6" hidden="1">
      <c r="B4426" s="107"/>
      <c r="C4426" s="107"/>
      <c r="D4426" s="41"/>
      <c r="E4426" s="41"/>
      <c r="F4426" s="41"/>
    </row>
    <row r="4427" spans="2:6" hidden="1">
      <c r="B4427" s="107"/>
      <c r="C4427" s="107"/>
      <c r="D4427" s="41"/>
      <c r="E4427" s="41"/>
      <c r="F4427" s="41"/>
    </row>
    <row r="4428" spans="2:6" hidden="1">
      <c r="B4428" s="107"/>
      <c r="C4428" s="107"/>
      <c r="D4428" s="41"/>
      <c r="E4428" s="41"/>
      <c r="F4428" s="41"/>
    </row>
    <row r="4429" spans="2:6" hidden="1">
      <c r="B4429" s="107"/>
      <c r="C4429" s="107"/>
      <c r="D4429" s="41"/>
      <c r="E4429" s="41"/>
      <c r="F4429" s="41"/>
    </row>
    <row r="4430" spans="2:6" hidden="1">
      <c r="B4430" s="107"/>
      <c r="C4430" s="107"/>
      <c r="D4430" s="41"/>
      <c r="E4430" s="41"/>
      <c r="F4430" s="41"/>
    </row>
    <row r="4431" spans="2:6" hidden="1">
      <c r="B4431" s="107"/>
      <c r="C4431" s="107"/>
      <c r="D4431" s="41"/>
      <c r="E4431" s="41"/>
      <c r="F4431" s="41"/>
    </row>
    <row r="4432" spans="2:6" hidden="1">
      <c r="B4432" s="107"/>
      <c r="C4432" s="107"/>
      <c r="D4432" s="41"/>
      <c r="E4432" s="41"/>
      <c r="F4432" s="41"/>
    </row>
    <row r="4433" spans="2:6" hidden="1">
      <c r="B4433" s="107"/>
      <c r="C4433" s="107"/>
      <c r="D4433" s="41"/>
      <c r="E4433" s="41"/>
      <c r="F4433" s="41"/>
    </row>
    <row r="4434" spans="2:6" hidden="1">
      <c r="B4434" s="107"/>
      <c r="C4434" s="107"/>
      <c r="D4434" s="41"/>
      <c r="E4434" s="41"/>
      <c r="F4434" s="41"/>
    </row>
    <row r="4435" spans="2:6" hidden="1">
      <c r="B4435" s="107"/>
      <c r="C4435" s="107"/>
      <c r="D4435" s="41"/>
      <c r="E4435" s="41"/>
      <c r="F4435" s="41"/>
    </row>
    <row r="4436" spans="2:6" hidden="1">
      <c r="B4436" s="107"/>
      <c r="C4436" s="107"/>
      <c r="D4436" s="41"/>
      <c r="E4436" s="41"/>
      <c r="F4436" s="41"/>
    </row>
    <row r="4437" spans="2:6" hidden="1">
      <c r="B4437" s="107"/>
      <c r="C4437" s="107"/>
      <c r="D4437" s="41"/>
      <c r="E4437" s="41"/>
      <c r="F4437" s="41"/>
    </row>
    <row r="4438" spans="2:6" hidden="1">
      <c r="B4438" s="107"/>
      <c r="C4438" s="107"/>
      <c r="D4438" s="41"/>
      <c r="E4438" s="41"/>
      <c r="F4438" s="41"/>
    </row>
    <row r="4439" spans="2:6" hidden="1">
      <c r="B4439" s="107"/>
      <c r="C4439" s="107"/>
      <c r="D4439" s="41"/>
      <c r="E4439" s="41"/>
      <c r="F4439" s="41"/>
    </row>
    <row r="4440" spans="2:6" hidden="1">
      <c r="B4440" s="107"/>
      <c r="C4440" s="107"/>
      <c r="D4440" s="41"/>
      <c r="E4440" s="41"/>
      <c r="F4440" s="41"/>
    </row>
    <row r="4441" spans="2:6" hidden="1">
      <c r="B4441" s="107"/>
      <c r="C4441" s="107"/>
      <c r="D4441" s="41"/>
      <c r="E4441" s="41"/>
      <c r="F4441" s="41"/>
    </row>
    <row r="4442" spans="2:6" hidden="1">
      <c r="B4442" s="107"/>
      <c r="C4442" s="107"/>
      <c r="D4442" s="41"/>
      <c r="E4442" s="41"/>
      <c r="F4442" s="41"/>
    </row>
    <row r="4443" spans="2:6" hidden="1">
      <c r="B4443" s="107"/>
      <c r="C4443" s="107"/>
      <c r="D4443" s="41"/>
      <c r="E4443" s="41"/>
      <c r="F4443" s="41"/>
    </row>
    <row r="4444" spans="2:6" hidden="1">
      <c r="B4444" s="107"/>
      <c r="C4444" s="107"/>
      <c r="D4444" s="41"/>
      <c r="E4444" s="41"/>
      <c r="F4444" s="41"/>
    </row>
    <row r="4445" spans="2:6" hidden="1">
      <c r="B4445" s="107"/>
      <c r="C4445" s="107"/>
      <c r="D4445" s="41"/>
      <c r="E4445" s="41"/>
      <c r="F4445" s="41"/>
    </row>
    <row r="4446" spans="2:6" hidden="1">
      <c r="B4446" s="107"/>
      <c r="C4446" s="107"/>
      <c r="D4446" s="41"/>
      <c r="E4446" s="41"/>
      <c r="F4446" s="41"/>
    </row>
    <row r="4447" spans="2:6" hidden="1">
      <c r="B4447" s="107"/>
      <c r="C4447" s="107"/>
      <c r="D4447" s="41"/>
      <c r="E4447" s="41"/>
      <c r="F4447" s="41"/>
    </row>
    <row r="4448" spans="2:6" hidden="1">
      <c r="B4448" s="107"/>
      <c r="C4448" s="107"/>
      <c r="D4448" s="41"/>
      <c r="E4448" s="41"/>
      <c r="F4448" s="41"/>
    </row>
    <row r="4449" spans="2:6" hidden="1">
      <c r="B4449" s="107"/>
      <c r="C4449" s="107"/>
      <c r="D4449" s="41"/>
      <c r="E4449" s="41"/>
      <c r="F4449" s="41"/>
    </row>
    <row r="4450" spans="2:6" hidden="1">
      <c r="B4450" s="107"/>
      <c r="C4450" s="107"/>
      <c r="D4450" s="41"/>
      <c r="E4450" s="41"/>
      <c r="F4450" s="41"/>
    </row>
    <row r="4451" spans="2:6" hidden="1">
      <c r="B4451" s="107"/>
      <c r="C4451" s="107"/>
      <c r="D4451" s="41"/>
      <c r="E4451" s="41"/>
      <c r="F4451" s="41"/>
    </row>
    <row r="4452" spans="2:6" hidden="1">
      <c r="B4452" s="107"/>
      <c r="C4452" s="107"/>
      <c r="D4452" s="41"/>
      <c r="E4452" s="41"/>
      <c r="F4452" s="41"/>
    </row>
    <row r="4453" spans="2:6" hidden="1">
      <c r="B4453" s="107"/>
      <c r="C4453" s="107"/>
      <c r="D4453" s="41"/>
      <c r="E4453" s="41"/>
      <c r="F4453" s="41"/>
    </row>
    <row r="4454" spans="2:6" hidden="1">
      <c r="B4454" s="107"/>
      <c r="C4454" s="107"/>
      <c r="D4454" s="41"/>
      <c r="E4454" s="41"/>
      <c r="F4454" s="41"/>
    </row>
    <row r="4455" spans="2:6" hidden="1">
      <c r="B4455" s="107"/>
      <c r="C4455" s="107"/>
      <c r="D4455" s="41"/>
      <c r="E4455" s="41"/>
      <c r="F4455" s="41"/>
    </row>
    <row r="4456" spans="2:6" hidden="1">
      <c r="B4456" s="107"/>
      <c r="C4456" s="107"/>
      <c r="D4456" s="41"/>
      <c r="E4456" s="41"/>
      <c r="F4456" s="41"/>
    </row>
    <row r="4457" spans="2:6" hidden="1">
      <c r="B4457" s="107"/>
      <c r="C4457" s="107"/>
      <c r="D4457" s="41"/>
      <c r="E4457" s="41"/>
      <c r="F4457" s="41"/>
    </row>
    <row r="4458" spans="2:6" hidden="1">
      <c r="B4458" s="107"/>
      <c r="C4458" s="107"/>
      <c r="D4458" s="41"/>
      <c r="E4458" s="41"/>
      <c r="F4458" s="41"/>
    </row>
    <row r="4459" spans="2:6" hidden="1">
      <c r="B4459" s="107"/>
      <c r="C4459" s="107"/>
      <c r="D4459" s="41"/>
      <c r="E4459" s="41"/>
      <c r="F4459" s="41"/>
    </row>
    <row r="4460" spans="2:6" hidden="1">
      <c r="B4460" s="107"/>
      <c r="C4460" s="107"/>
      <c r="D4460" s="41"/>
      <c r="E4460" s="41"/>
      <c r="F4460" s="41"/>
    </row>
    <row r="4461" spans="2:6" hidden="1">
      <c r="B4461" s="107"/>
      <c r="C4461" s="107"/>
      <c r="D4461" s="41"/>
      <c r="E4461" s="41"/>
      <c r="F4461" s="41"/>
    </row>
    <row r="4462" spans="2:6" hidden="1">
      <c r="B4462" s="107"/>
      <c r="C4462" s="107"/>
      <c r="D4462" s="41"/>
      <c r="E4462" s="41"/>
      <c r="F4462" s="41"/>
    </row>
    <row r="4463" spans="2:6" hidden="1">
      <c r="B4463" s="107"/>
      <c r="C4463" s="107"/>
      <c r="D4463" s="41"/>
      <c r="E4463" s="41"/>
      <c r="F4463" s="41"/>
    </row>
    <row r="4464" spans="2:6" hidden="1">
      <c r="B4464" s="107"/>
      <c r="C4464" s="107"/>
      <c r="D4464" s="41"/>
      <c r="E4464" s="41"/>
      <c r="F4464" s="41"/>
    </row>
    <row r="4465" spans="2:6" hidden="1">
      <c r="B4465" s="107"/>
      <c r="C4465" s="107"/>
      <c r="D4465" s="41"/>
      <c r="E4465" s="41"/>
      <c r="F4465" s="41"/>
    </row>
    <row r="4466" spans="2:6" hidden="1">
      <c r="B4466" s="107"/>
      <c r="C4466" s="107"/>
      <c r="D4466" s="41"/>
      <c r="E4466" s="41"/>
      <c r="F4466" s="41"/>
    </row>
    <row r="4467" spans="2:6" hidden="1">
      <c r="B4467" s="107"/>
      <c r="C4467" s="107"/>
      <c r="D4467" s="41"/>
      <c r="E4467" s="41"/>
      <c r="F4467" s="41"/>
    </row>
    <row r="4468" spans="2:6" hidden="1">
      <c r="B4468" s="107"/>
      <c r="C4468" s="107"/>
      <c r="D4468" s="41"/>
      <c r="E4468" s="41"/>
      <c r="F4468" s="41"/>
    </row>
    <row r="4469" spans="2:6" hidden="1">
      <c r="B4469" s="107"/>
      <c r="C4469" s="107"/>
      <c r="D4469" s="41"/>
      <c r="E4469" s="41"/>
      <c r="F4469" s="41"/>
    </row>
    <row r="4470" spans="2:6" hidden="1">
      <c r="B4470" s="107"/>
      <c r="C4470" s="107"/>
      <c r="D4470" s="41"/>
      <c r="E4470" s="41"/>
      <c r="F4470" s="41"/>
    </row>
    <row r="4471" spans="2:6" hidden="1">
      <c r="B4471" s="107"/>
      <c r="C4471" s="107"/>
      <c r="D4471" s="41"/>
      <c r="E4471" s="41"/>
      <c r="F4471" s="41"/>
    </row>
    <row r="4472" spans="2:6" hidden="1">
      <c r="B4472" s="107"/>
      <c r="C4472" s="107"/>
      <c r="D4472" s="41"/>
      <c r="E4472" s="41"/>
      <c r="F4472" s="41"/>
    </row>
    <row r="4473" spans="2:6" hidden="1">
      <c r="B4473" s="107"/>
      <c r="C4473" s="107"/>
      <c r="D4473" s="41"/>
      <c r="E4473" s="41"/>
      <c r="F4473" s="41"/>
    </row>
    <row r="4474" spans="2:6" hidden="1">
      <c r="B4474" s="107"/>
      <c r="C4474" s="107"/>
      <c r="D4474" s="41"/>
      <c r="E4474" s="41"/>
      <c r="F4474" s="41"/>
    </row>
    <row r="4475" spans="2:6" hidden="1">
      <c r="B4475" s="107"/>
      <c r="C4475" s="107"/>
      <c r="D4475" s="41"/>
      <c r="E4475" s="41"/>
      <c r="F4475" s="41"/>
    </row>
    <row r="4476" spans="2:6" hidden="1">
      <c r="B4476" s="107"/>
      <c r="C4476" s="107"/>
      <c r="D4476" s="41"/>
      <c r="E4476" s="41"/>
      <c r="F4476" s="41"/>
    </row>
    <row r="4477" spans="2:6" hidden="1">
      <c r="B4477" s="107"/>
      <c r="C4477" s="107"/>
      <c r="D4477" s="41"/>
      <c r="E4477" s="41"/>
      <c r="F4477" s="41"/>
    </row>
    <row r="4478" spans="2:6" hidden="1">
      <c r="B4478" s="107"/>
      <c r="C4478" s="107"/>
      <c r="D4478" s="41"/>
      <c r="E4478" s="41"/>
      <c r="F4478" s="41"/>
    </row>
    <row r="4479" spans="2:6" hidden="1">
      <c r="B4479" s="107"/>
      <c r="C4479" s="107"/>
      <c r="D4479" s="41"/>
      <c r="E4479" s="41"/>
      <c r="F4479" s="41"/>
    </row>
    <row r="4480" spans="2:6" hidden="1">
      <c r="B4480" s="107"/>
      <c r="C4480" s="107"/>
      <c r="D4480" s="41"/>
      <c r="E4480" s="41"/>
      <c r="F4480" s="41"/>
    </row>
    <row r="4481" spans="2:6" hidden="1">
      <c r="B4481" s="107"/>
      <c r="C4481" s="107"/>
      <c r="D4481" s="41"/>
      <c r="E4481" s="41"/>
      <c r="F4481" s="41"/>
    </row>
    <row r="4482" spans="2:6" hidden="1">
      <c r="B4482" s="107"/>
      <c r="C4482" s="107"/>
      <c r="D4482" s="41"/>
      <c r="E4482" s="41"/>
      <c r="F4482" s="41"/>
    </row>
    <row r="4483" spans="2:6" hidden="1">
      <c r="B4483" s="107"/>
      <c r="C4483" s="107"/>
      <c r="D4483" s="41"/>
      <c r="E4483" s="41"/>
      <c r="F4483" s="41"/>
    </row>
    <row r="4484" spans="2:6" hidden="1">
      <c r="B4484" s="107"/>
      <c r="C4484" s="107"/>
      <c r="D4484" s="41"/>
      <c r="E4484" s="41"/>
      <c r="F4484" s="41"/>
    </row>
    <row r="4485" spans="2:6" hidden="1">
      <c r="B4485" s="107"/>
      <c r="C4485" s="107"/>
      <c r="D4485" s="41"/>
      <c r="E4485" s="41"/>
      <c r="F4485" s="41"/>
    </row>
    <row r="4486" spans="2:6" hidden="1">
      <c r="B4486" s="107"/>
      <c r="C4486" s="107"/>
      <c r="D4486" s="41"/>
      <c r="E4486" s="41"/>
      <c r="F4486" s="41"/>
    </row>
    <row r="4487" spans="2:6" hidden="1">
      <c r="B4487" s="107"/>
      <c r="C4487" s="107"/>
      <c r="D4487" s="41"/>
      <c r="E4487" s="41"/>
      <c r="F4487" s="41"/>
    </row>
    <row r="4488" spans="2:6" hidden="1">
      <c r="B4488" s="107"/>
      <c r="C4488" s="107"/>
      <c r="D4488" s="41"/>
      <c r="E4488" s="41"/>
      <c r="F4488" s="41"/>
    </row>
    <row r="4489" spans="2:6" hidden="1">
      <c r="B4489" s="107"/>
      <c r="C4489" s="107"/>
      <c r="D4489" s="41"/>
      <c r="E4489" s="41"/>
      <c r="F4489" s="41"/>
    </row>
    <row r="4490" spans="2:6" hidden="1">
      <c r="B4490" s="107"/>
      <c r="C4490" s="107"/>
      <c r="D4490" s="41"/>
      <c r="E4490" s="41"/>
      <c r="F4490" s="41"/>
    </row>
    <row r="4491" spans="2:6" hidden="1">
      <c r="B4491" s="107"/>
      <c r="C4491" s="107"/>
      <c r="D4491" s="41"/>
      <c r="E4491" s="41"/>
      <c r="F4491" s="41"/>
    </row>
    <row r="4492" spans="2:6" hidden="1">
      <c r="B4492" s="107"/>
      <c r="C4492" s="107"/>
      <c r="D4492" s="41"/>
      <c r="E4492" s="41"/>
      <c r="F4492" s="41"/>
    </row>
    <row r="4493" spans="2:6" hidden="1">
      <c r="B4493" s="107"/>
      <c r="C4493" s="107"/>
      <c r="D4493" s="41"/>
      <c r="E4493" s="41"/>
      <c r="F4493" s="41"/>
    </row>
    <row r="4494" spans="2:6" hidden="1">
      <c r="B4494" s="107"/>
      <c r="C4494" s="107"/>
      <c r="D4494" s="41"/>
      <c r="E4494" s="41"/>
      <c r="F4494" s="41"/>
    </row>
    <row r="4495" spans="2:6" hidden="1">
      <c r="B4495" s="107"/>
      <c r="C4495" s="107"/>
      <c r="D4495" s="41"/>
      <c r="E4495" s="41"/>
      <c r="F4495" s="41"/>
    </row>
    <row r="4496" spans="2:6" hidden="1">
      <c r="B4496" s="107"/>
      <c r="C4496" s="107"/>
      <c r="D4496" s="41"/>
      <c r="E4496" s="41"/>
      <c r="F4496" s="41"/>
    </row>
    <row r="4497" spans="2:6" hidden="1">
      <c r="B4497" s="107"/>
      <c r="C4497" s="107"/>
      <c r="D4497" s="41"/>
      <c r="E4497" s="41"/>
      <c r="F4497" s="41"/>
    </row>
    <row r="4498" spans="2:6" hidden="1">
      <c r="B4498" s="107"/>
      <c r="C4498" s="107"/>
      <c r="D4498" s="41"/>
      <c r="E4498" s="41"/>
      <c r="F4498" s="41"/>
    </row>
    <row r="4499" spans="2:6" hidden="1">
      <c r="B4499" s="107"/>
      <c r="C4499" s="107"/>
      <c r="D4499" s="41"/>
      <c r="E4499" s="41"/>
      <c r="F4499" s="41"/>
    </row>
    <row r="4500" spans="2:6" hidden="1">
      <c r="B4500" s="107"/>
      <c r="C4500" s="107"/>
      <c r="D4500" s="41"/>
      <c r="E4500" s="41"/>
      <c r="F4500" s="41"/>
    </row>
    <row r="4501" spans="2:6" hidden="1">
      <c r="B4501" s="107"/>
      <c r="C4501" s="107"/>
      <c r="D4501" s="41"/>
      <c r="E4501" s="41"/>
      <c r="F4501" s="41"/>
    </row>
    <row r="4502" spans="2:6" hidden="1">
      <c r="B4502" s="107"/>
      <c r="C4502" s="107"/>
      <c r="D4502" s="41"/>
      <c r="E4502" s="41"/>
      <c r="F4502" s="41"/>
    </row>
    <row r="4503" spans="2:6" hidden="1">
      <c r="B4503" s="107"/>
      <c r="C4503" s="107"/>
      <c r="D4503" s="41"/>
      <c r="E4503" s="41"/>
      <c r="F4503" s="41"/>
    </row>
    <row r="4504" spans="2:6" hidden="1">
      <c r="B4504" s="107"/>
      <c r="C4504" s="107"/>
      <c r="D4504" s="41"/>
      <c r="E4504" s="41"/>
      <c r="F4504" s="41"/>
    </row>
    <row r="4505" spans="2:6" hidden="1">
      <c r="B4505" s="107"/>
      <c r="C4505" s="107"/>
      <c r="D4505" s="41"/>
      <c r="E4505" s="41"/>
      <c r="F4505" s="41"/>
    </row>
    <row r="4506" spans="2:6" hidden="1">
      <c r="B4506" s="107"/>
      <c r="C4506" s="107"/>
      <c r="D4506" s="41"/>
      <c r="E4506" s="41"/>
      <c r="F4506" s="41"/>
    </row>
    <row r="4507" spans="2:6" hidden="1">
      <c r="B4507" s="107"/>
      <c r="C4507" s="107"/>
      <c r="D4507" s="41"/>
      <c r="E4507" s="41"/>
      <c r="F4507" s="41"/>
    </row>
    <row r="4508" spans="2:6" hidden="1">
      <c r="B4508" s="107"/>
      <c r="C4508" s="107"/>
      <c r="D4508" s="41"/>
      <c r="E4508" s="41"/>
      <c r="F4508" s="41"/>
    </row>
    <row r="4509" spans="2:6" hidden="1">
      <c r="B4509" s="107"/>
      <c r="C4509" s="107"/>
      <c r="D4509" s="41"/>
      <c r="E4509" s="41"/>
      <c r="F4509" s="41"/>
    </row>
    <row r="4510" spans="2:6" hidden="1">
      <c r="B4510" s="107"/>
      <c r="C4510" s="107"/>
      <c r="D4510" s="41"/>
      <c r="E4510" s="41"/>
      <c r="F4510" s="41"/>
    </row>
    <row r="4511" spans="2:6" hidden="1">
      <c r="B4511" s="107"/>
      <c r="C4511" s="107"/>
      <c r="D4511" s="41"/>
      <c r="E4511" s="41"/>
      <c r="F4511" s="41"/>
    </row>
    <row r="4512" spans="2:6" hidden="1">
      <c r="B4512" s="107"/>
      <c r="C4512" s="107"/>
      <c r="D4512" s="41"/>
      <c r="E4512" s="41"/>
      <c r="F4512" s="41"/>
    </row>
    <row r="4513" spans="2:6" hidden="1">
      <c r="B4513" s="107"/>
      <c r="C4513" s="107"/>
      <c r="D4513" s="41"/>
      <c r="E4513" s="41"/>
      <c r="F4513" s="41"/>
    </row>
    <row r="4514" spans="2:6" hidden="1">
      <c r="B4514" s="107"/>
      <c r="C4514" s="107"/>
      <c r="D4514" s="41"/>
      <c r="E4514" s="41"/>
      <c r="F4514" s="41"/>
    </row>
    <row r="4515" spans="2:6" hidden="1">
      <c r="B4515" s="107"/>
      <c r="C4515" s="107"/>
      <c r="D4515" s="41"/>
      <c r="E4515" s="41"/>
      <c r="F4515" s="41"/>
    </row>
    <row r="4516" spans="2:6" hidden="1">
      <c r="B4516" s="107"/>
      <c r="C4516" s="107"/>
      <c r="D4516" s="41"/>
      <c r="E4516" s="41"/>
      <c r="F4516" s="41"/>
    </row>
    <row r="4517" spans="2:6" hidden="1">
      <c r="B4517" s="107"/>
      <c r="C4517" s="107"/>
      <c r="D4517" s="41"/>
      <c r="E4517" s="41"/>
      <c r="F4517" s="41"/>
    </row>
    <row r="4518" spans="2:6" hidden="1">
      <c r="B4518" s="107"/>
      <c r="C4518" s="107"/>
      <c r="D4518" s="41"/>
      <c r="E4518" s="41"/>
      <c r="F4518" s="41"/>
    </row>
    <row r="4519" spans="2:6" hidden="1">
      <c r="B4519" s="107"/>
      <c r="C4519" s="107"/>
      <c r="D4519" s="41"/>
      <c r="E4519" s="41"/>
      <c r="F4519" s="41"/>
    </row>
    <row r="4520" spans="2:6" hidden="1">
      <c r="B4520" s="107"/>
      <c r="C4520" s="107"/>
      <c r="D4520" s="41"/>
      <c r="E4520" s="41"/>
      <c r="F4520" s="41"/>
    </row>
    <row r="4521" spans="2:6" hidden="1">
      <c r="B4521" s="107"/>
      <c r="C4521" s="107"/>
      <c r="D4521" s="41"/>
      <c r="E4521" s="41"/>
      <c r="F4521" s="41"/>
    </row>
    <row r="4522" spans="2:6" hidden="1">
      <c r="B4522" s="107"/>
      <c r="C4522" s="107"/>
      <c r="D4522" s="41"/>
      <c r="E4522" s="41"/>
      <c r="F4522" s="41"/>
    </row>
    <row r="4523" spans="2:6" hidden="1">
      <c r="B4523" s="107"/>
      <c r="C4523" s="107"/>
      <c r="D4523" s="41"/>
      <c r="E4523" s="41"/>
      <c r="F4523" s="41"/>
    </row>
    <row r="4524" spans="2:6" hidden="1">
      <c r="B4524" s="107"/>
      <c r="C4524" s="107"/>
      <c r="D4524" s="41"/>
      <c r="E4524" s="41"/>
      <c r="F4524" s="41"/>
    </row>
    <row r="4525" spans="2:6" hidden="1">
      <c r="B4525" s="107"/>
      <c r="C4525" s="107"/>
      <c r="D4525" s="41"/>
      <c r="E4525" s="41"/>
      <c r="F4525" s="41"/>
    </row>
    <row r="4526" spans="2:6" hidden="1">
      <c r="B4526" s="107"/>
      <c r="C4526" s="107"/>
      <c r="D4526" s="41"/>
      <c r="E4526" s="41"/>
      <c r="F4526" s="41"/>
    </row>
    <row r="4527" spans="2:6" hidden="1">
      <c r="B4527" s="107"/>
      <c r="C4527" s="107"/>
      <c r="D4527" s="41"/>
      <c r="E4527" s="41"/>
      <c r="F4527" s="41"/>
    </row>
    <row r="4528" spans="2:6" hidden="1">
      <c r="B4528" s="107"/>
      <c r="C4528" s="107"/>
      <c r="D4528" s="41"/>
      <c r="E4528" s="41"/>
      <c r="F4528" s="41"/>
    </row>
    <row r="4529" spans="2:6" hidden="1">
      <c r="B4529" s="107"/>
      <c r="C4529" s="107"/>
      <c r="D4529" s="41"/>
      <c r="E4529" s="41"/>
      <c r="F4529" s="41"/>
    </row>
    <row r="4530" spans="2:6" hidden="1">
      <c r="B4530" s="107"/>
      <c r="C4530" s="107"/>
      <c r="D4530" s="41"/>
      <c r="E4530" s="41"/>
      <c r="F4530" s="41"/>
    </row>
    <row r="4531" spans="2:6" hidden="1">
      <c r="B4531" s="107"/>
      <c r="C4531" s="107"/>
      <c r="D4531" s="41"/>
      <c r="E4531" s="41"/>
      <c r="F4531" s="41"/>
    </row>
    <row r="4532" spans="2:6" hidden="1">
      <c r="B4532" s="107"/>
      <c r="C4532" s="107"/>
      <c r="D4532" s="41"/>
      <c r="E4532" s="41"/>
      <c r="F4532" s="41"/>
    </row>
    <row r="4533" spans="2:6" hidden="1">
      <c r="B4533" s="107"/>
      <c r="C4533" s="107"/>
      <c r="D4533" s="41"/>
      <c r="E4533" s="41"/>
      <c r="F4533" s="41"/>
    </row>
    <row r="4534" spans="2:6" hidden="1">
      <c r="B4534" s="107"/>
      <c r="C4534" s="107"/>
      <c r="D4534" s="41"/>
      <c r="E4534" s="41"/>
      <c r="F4534" s="41"/>
    </row>
    <row r="4535" spans="2:6" hidden="1">
      <c r="B4535" s="107"/>
      <c r="C4535" s="107"/>
      <c r="D4535" s="41"/>
      <c r="E4535" s="41"/>
      <c r="F4535" s="41"/>
    </row>
    <row r="4536" spans="2:6" hidden="1">
      <c r="B4536" s="107"/>
      <c r="C4536" s="107"/>
      <c r="D4536" s="41"/>
      <c r="E4536" s="41"/>
      <c r="F4536" s="41"/>
    </row>
    <row r="4537" spans="2:6" hidden="1">
      <c r="B4537" s="107"/>
      <c r="C4537" s="107"/>
      <c r="D4537" s="41"/>
      <c r="E4537" s="41"/>
      <c r="F4537" s="41"/>
    </row>
    <row r="4538" spans="2:6" hidden="1">
      <c r="B4538" s="107"/>
      <c r="C4538" s="107"/>
      <c r="D4538" s="41"/>
      <c r="E4538" s="41"/>
      <c r="F4538" s="41"/>
    </row>
    <row r="4539" spans="2:6" hidden="1">
      <c r="B4539" s="107"/>
      <c r="C4539" s="107"/>
      <c r="D4539" s="41"/>
      <c r="E4539" s="41"/>
      <c r="F4539" s="41"/>
    </row>
    <row r="4540" spans="2:6" hidden="1">
      <c r="B4540" s="107"/>
      <c r="C4540" s="107"/>
      <c r="D4540" s="41"/>
      <c r="E4540" s="41"/>
      <c r="F4540" s="41"/>
    </row>
    <row r="4541" spans="2:6" hidden="1">
      <c r="B4541" s="107"/>
      <c r="C4541" s="107"/>
      <c r="D4541" s="41"/>
      <c r="E4541" s="41"/>
      <c r="F4541" s="41"/>
    </row>
    <row r="4542" spans="2:6" hidden="1">
      <c r="B4542" s="107"/>
      <c r="C4542" s="107"/>
      <c r="D4542" s="41"/>
      <c r="E4542" s="41"/>
      <c r="F4542" s="41"/>
    </row>
    <row r="4543" spans="2:6" hidden="1">
      <c r="B4543" s="107"/>
      <c r="C4543" s="107"/>
      <c r="D4543" s="41"/>
      <c r="E4543" s="41"/>
      <c r="F4543" s="41"/>
    </row>
    <row r="4544" spans="2:6" hidden="1">
      <c r="B4544" s="107"/>
      <c r="C4544" s="107"/>
      <c r="D4544" s="41"/>
      <c r="E4544" s="41"/>
      <c r="F4544" s="41"/>
    </row>
    <row r="4545" spans="2:6" hidden="1">
      <c r="B4545" s="107"/>
      <c r="C4545" s="107"/>
      <c r="D4545" s="41"/>
      <c r="E4545" s="41"/>
      <c r="F4545" s="41"/>
    </row>
    <row r="4546" spans="2:6" hidden="1">
      <c r="B4546" s="107"/>
      <c r="C4546" s="107"/>
      <c r="D4546" s="41"/>
      <c r="E4546" s="41"/>
      <c r="F4546" s="41"/>
    </row>
    <row r="4547" spans="2:6" hidden="1">
      <c r="B4547" s="107"/>
      <c r="C4547" s="107"/>
      <c r="D4547" s="41"/>
      <c r="E4547" s="41"/>
      <c r="F4547" s="41"/>
    </row>
    <row r="4548" spans="2:6" hidden="1">
      <c r="B4548" s="107"/>
      <c r="C4548" s="107"/>
      <c r="D4548" s="41"/>
      <c r="E4548" s="41"/>
      <c r="F4548" s="41"/>
    </row>
    <row r="4549" spans="2:6" hidden="1">
      <c r="B4549" s="107"/>
      <c r="C4549" s="107"/>
      <c r="D4549" s="41"/>
      <c r="E4549" s="41"/>
      <c r="F4549" s="41"/>
    </row>
    <row r="4550" spans="2:6" hidden="1">
      <c r="B4550" s="107"/>
      <c r="C4550" s="107"/>
      <c r="D4550" s="41"/>
      <c r="E4550" s="41"/>
      <c r="F4550" s="41"/>
    </row>
    <row r="4551" spans="2:6" hidden="1">
      <c r="B4551" s="107"/>
      <c r="C4551" s="107"/>
      <c r="D4551" s="41"/>
      <c r="E4551" s="41"/>
      <c r="F4551" s="41"/>
    </row>
    <row r="4552" spans="2:6" hidden="1">
      <c r="B4552" s="107"/>
      <c r="C4552" s="107"/>
      <c r="D4552" s="41"/>
      <c r="E4552" s="41"/>
      <c r="F4552" s="41"/>
    </row>
    <row r="4553" spans="2:6" hidden="1">
      <c r="B4553" s="107"/>
      <c r="C4553" s="107"/>
      <c r="D4553" s="41"/>
      <c r="E4553" s="41"/>
      <c r="F4553" s="41"/>
    </row>
    <row r="4554" spans="2:6" hidden="1">
      <c r="B4554" s="107"/>
      <c r="C4554" s="107"/>
      <c r="D4554" s="41"/>
      <c r="E4554" s="41"/>
      <c r="F4554" s="41"/>
    </row>
    <row r="4555" spans="2:6" hidden="1">
      <c r="B4555" s="107"/>
      <c r="C4555" s="107"/>
      <c r="D4555" s="41"/>
      <c r="E4555" s="41"/>
      <c r="F4555" s="41"/>
    </row>
    <row r="4556" spans="2:6" hidden="1">
      <c r="B4556" s="107"/>
      <c r="C4556" s="107"/>
      <c r="D4556" s="41"/>
      <c r="E4556" s="41"/>
      <c r="F4556" s="41"/>
    </row>
    <row r="4557" spans="2:6" hidden="1">
      <c r="B4557" s="107"/>
      <c r="C4557" s="107"/>
      <c r="D4557" s="41"/>
      <c r="E4557" s="41"/>
      <c r="F4557" s="41"/>
    </row>
    <row r="4558" spans="2:6" hidden="1">
      <c r="B4558" s="107"/>
      <c r="C4558" s="107"/>
      <c r="D4558" s="41"/>
      <c r="E4558" s="41"/>
      <c r="F4558" s="41"/>
    </row>
    <row r="4559" spans="2:6" hidden="1">
      <c r="B4559" s="107"/>
      <c r="C4559" s="107"/>
      <c r="D4559" s="41"/>
      <c r="E4559" s="41"/>
      <c r="F4559" s="41"/>
    </row>
    <row r="4560" spans="2:6" hidden="1">
      <c r="B4560" s="107"/>
      <c r="C4560" s="107"/>
      <c r="D4560" s="41"/>
      <c r="E4560" s="41"/>
      <c r="F4560" s="41"/>
    </row>
    <row r="4561" spans="2:6" hidden="1">
      <c r="B4561" s="107"/>
      <c r="C4561" s="107"/>
      <c r="D4561" s="41"/>
      <c r="E4561" s="41"/>
      <c r="F4561" s="41"/>
    </row>
    <row r="4562" spans="2:6" hidden="1">
      <c r="B4562" s="107"/>
      <c r="C4562" s="107"/>
      <c r="D4562" s="41"/>
      <c r="E4562" s="41"/>
      <c r="F4562" s="41"/>
    </row>
    <row r="4563" spans="2:6" hidden="1">
      <c r="B4563" s="107"/>
      <c r="C4563" s="107"/>
      <c r="D4563" s="41"/>
      <c r="E4563" s="41"/>
      <c r="F4563" s="41"/>
    </row>
    <row r="4564" spans="2:6" hidden="1">
      <c r="B4564" s="107"/>
      <c r="C4564" s="107"/>
      <c r="D4564" s="41"/>
      <c r="E4564" s="41"/>
      <c r="F4564" s="41"/>
    </row>
    <row r="4565" spans="2:6" hidden="1">
      <c r="B4565" s="107"/>
      <c r="C4565" s="107"/>
      <c r="D4565" s="41"/>
      <c r="E4565" s="41"/>
      <c r="F4565" s="41"/>
    </row>
    <row r="4566" spans="2:6" hidden="1">
      <c r="B4566" s="107"/>
      <c r="C4566" s="107"/>
      <c r="D4566" s="41"/>
      <c r="E4566" s="41"/>
      <c r="F4566" s="41"/>
    </row>
    <row r="4567" spans="2:6" hidden="1">
      <c r="B4567" s="107"/>
      <c r="C4567" s="107"/>
      <c r="D4567" s="41"/>
      <c r="E4567" s="41"/>
      <c r="F4567" s="41"/>
    </row>
    <row r="4568" spans="2:6" hidden="1">
      <c r="B4568" s="107"/>
      <c r="C4568" s="107"/>
      <c r="D4568" s="41"/>
      <c r="E4568" s="41"/>
      <c r="F4568" s="41"/>
    </row>
    <row r="4569" spans="2:6" hidden="1">
      <c r="B4569" s="107"/>
      <c r="C4569" s="107"/>
      <c r="D4569" s="41"/>
      <c r="E4569" s="41"/>
      <c r="F4569" s="41"/>
    </row>
    <row r="4570" spans="2:6" hidden="1">
      <c r="B4570" s="107"/>
      <c r="C4570" s="107"/>
      <c r="D4570" s="41"/>
      <c r="E4570" s="41"/>
      <c r="F4570" s="41"/>
    </row>
    <row r="4571" spans="2:6" hidden="1">
      <c r="B4571" s="107"/>
      <c r="C4571" s="107"/>
      <c r="D4571" s="41"/>
      <c r="E4571" s="41"/>
      <c r="F4571" s="41"/>
    </row>
    <row r="4572" spans="2:6" hidden="1">
      <c r="B4572" s="107"/>
      <c r="C4572" s="107"/>
      <c r="D4572" s="41"/>
      <c r="E4572" s="41"/>
      <c r="F4572" s="41"/>
    </row>
    <row r="4573" spans="2:6" hidden="1">
      <c r="B4573" s="107"/>
      <c r="C4573" s="107"/>
      <c r="D4573" s="41"/>
      <c r="E4573" s="41"/>
      <c r="F4573" s="41"/>
    </row>
    <row r="4574" spans="2:6" hidden="1">
      <c r="B4574" s="107"/>
      <c r="C4574" s="107"/>
      <c r="D4574" s="41"/>
      <c r="E4574" s="41"/>
      <c r="F4574" s="41"/>
    </row>
    <row r="4575" spans="2:6" hidden="1">
      <c r="B4575" s="107"/>
      <c r="C4575" s="107"/>
      <c r="D4575" s="41"/>
      <c r="E4575" s="41"/>
      <c r="F4575" s="41"/>
    </row>
    <row r="4576" spans="2:6" hidden="1">
      <c r="B4576" s="107"/>
      <c r="C4576" s="107"/>
      <c r="D4576" s="41"/>
      <c r="E4576" s="41"/>
      <c r="F4576" s="41"/>
    </row>
    <row r="4577" spans="2:6" hidden="1">
      <c r="B4577" s="107"/>
      <c r="C4577" s="107"/>
      <c r="D4577" s="41"/>
      <c r="E4577" s="41"/>
      <c r="F4577" s="41"/>
    </row>
    <row r="4578" spans="2:6" hidden="1">
      <c r="B4578" s="107"/>
      <c r="C4578" s="107"/>
      <c r="D4578" s="41"/>
      <c r="E4578" s="41"/>
      <c r="F4578" s="41"/>
    </row>
    <row r="4579" spans="2:6" hidden="1">
      <c r="B4579" s="107"/>
      <c r="C4579" s="107"/>
      <c r="D4579" s="41"/>
      <c r="E4579" s="41"/>
      <c r="F4579" s="41"/>
    </row>
    <row r="4580" spans="2:6" hidden="1">
      <c r="B4580" s="107"/>
      <c r="C4580" s="107"/>
      <c r="D4580" s="41"/>
      <c r="E4580" s="41"/>
      <c r="F4580" s="41"/>
    </row>
    <row r="4581" spans="2:6" hidden="1">
      <c r="B4581" s="107"/>
      <c r="C4581" s="107"/>
      <c r="D4581" s="41"/>
      <c r="E4581" s="41"/>
      <c r="F4581" s="41"/>
    </row>
    <row r="4582" spans="2:6" hidden="1">
      <c r="B4582" s="107"/>
      <c r="C4582" s="107"/>
      <c r="D4582" s="41"/>
      <c r="E4582" s="41"/>
      <c r="F4582" s="41"/>
    </row>
    <row r="4583" spans="2:6" hidden="1">
      <c r="B4583" s="107"/>
      <c r="C4583" s="107"/>
      <c r="D4583" s="41"/>
      <c r="E4583" s="41"/>
      <c r="F4583" s="41"/>
    </row>
    <row r="4584" spans="2:6" hidden="1">
      <c r="B4584" s="107"/>
      <c r="C4584" s="107"/>
      <c r="D4584" s="41"/>
      <c r="E4584" s="41"/>
      <c r="F4584" s="41"/>
    </row>
    <row r="4585" spans="2:6" hidden="1">
      <c r="B4585" s="107"/>
      <c r="C4585" s="107"/>
      <c r="D4585" s="41"/>
      <c r="E4585" s="41"/>
      <c r="F4585" s="41"/>
    </row>
    <row r="4586" spans="2:6" hidden="1">
      <c r="B4586" s="107"/>
      <c r="C4586" s="107"/>
      <c r="D4586" s="41"/>
      <c r="E4586" s="41"/>
      <c r="F4586" s="41"/>
    </row>
    <row r="4587" spans="2:6" hidden="1">
      <c r="B4587" s="107"/>
      <c r="C4587" s="107"/>
      <c r="D4587" s="41"/>
      <c r="E4587" s="41"/>
      <c r="F4587" s="41"/>
    </row>
    <row r="4588" spans="2:6" hidden="1">
      <c r="B4588" s="107"/>
      <c r="C4588" s="107"/>
      <c r="D4588" s="41"/>
      <c r="E4588" s="41"/>
      <c r="F4588" s="41"/>
    </row>
    <row r="4589" spans="2:6" hidden="1">
      <c r="B4589" s="107"/>
      <c r="C4589" s="107"/>
      <c r="D4589" s="41"/>
      <c r="E4589" s="41"/>
      <c r="F4589" s="41"/>
    </row>
    <row r="4590" spans="2:6" hidden="1">
      <c r="B4590" s="107"/>
      <c r="C4590" s="107"/>
      <c r="D4590" s="41"/>
      <c r="E4590" s="41"/>
      <c r="F4590" s="41"/>
    </row>
    <row r="4591" spans="2:6" hidden="1">
      <c r="B4591" s="107"/>
      <c r="C4591" s="107"/>
      <c r="D4591" s="41"/>
      <c r="E4591" s="41"/>
      <c r="F4591" s="41"/>
    </row>
    <row r="4592" spans="2:6" hidden="1">
      <c r="B4592" s="107"/>
      <c r="C4592" s="107"/>
      <c r="D4592" s="41"/>
      <c r="E4592" s="41"/>
      <c r="F4592" s="41"/>
    </row>
    <row r="4593" spans="2:6" hidden="1">
      <c r="B4593" s="107"/>
      <c r="C4593" s="107"/>
      <c r="D4593" s="41"/>
      <c r="E4593" s="41"/>
      <c r="F4593" s="41"/>
    </row>
    <row r="4594" spans="2:6" hidden="1">
      <c r="B4594" s="107"/>
      <c r="C4594" s="107"/>
      <c r="D4594" s="41"/>
      <c r="E4594" s="41"/>
      <c r="F4594" s="41"/>
    </row>
    <row r="4595" spans="2:6" hidden="1">
      <c r="B4595" s="107"/>
      <c r="C4595" s="107"/>
      <c r="D4595" s="41"/>
      <c r="E4595" s="41"/>
      <c r="F4595" s="41"/>
    </row>
    <row r="4596" spans="2:6" hidden="1">
      <c r="B4596" s="107"/>
      <c r="C4596" s="107"/>
      <c r="D4596" s="41"/>
      <c r="E4596" s="41"/>
      <c r="F4596" s="41"/>
    </row>
    <row r="4597" spans="2:6" hidden="1">
      <c r="B4597" s="107"/>
      <c r="C4597" s="107"/>
      <c r="D4597" s="41"/>
      <c r="E4597" s="41"/>
      <c r="F4597" s="41"/>
    </row>
    <row r="4598" spans="2:6" hidden="1">
      <c r="B4598" s="107"/>
      <c r="C4598" s="107"/>
      <c r="D4598" s="41"/>
      <c r="E4598" s="41"/>
      <c r="F4598" s="41"/>
    </row>
    <row r="4599" spans="2:6" hidden="1">
      <c r="B4599" s="107"/>
      <c r="C4599" s="107"/>
      <c r="D4599" s="41"/>
      <c r="E4599" s="41"/>
      <c r="F4599" s="41"/>
    </row>
    <row r="4600" spans="2:6" hidden="1">
      <c r="B4600" s="107"/>
      <c r="C4600" s="107"/>
      <c r="D4600" s="41"/>
      <c r="E4600" s="41"/>
      <c r="F4600" s="41"/>
    </row>
    <row r="4601" spans="2:6" hidden="1">
      <c r="B4601" s="107"/>
      <c r="C4601" s="107"/>
      <c r="D4601" s="41"/>
      <c r="E4601" s="41"/>
      <c r="F4601" s="41"/>
    </row>
    <row r="4602" spans="2:6" hidden="1">
      <c r="B4602" s="107"/>
      <c r="C4602" s="107"/>
      <c r="D4602" s="41"/>
      <c r="E4602" s="41"/>
      <c r="F4602" s="41"/>
    </row>
    <row r="4603" spans="2:6" hidden="1">
      <c r="B4603" s="107"/>
      <c r="C4603" s="107"/>
      <c r="D4603" s="41"/>
      <c r="E4603" s="41"/>
      <c r="F4603" s="41"/>
    </row>
    <row r="4604" spans="2:6" hidden="1">
      <c r="B4604" s="107"/>
      <c r="C4604" s="107"/>
      <c r="D4604" s="41"/>
      <c r="E4604" s="41"/>
      <c r="F4604" s="41"/>
    </row>
    <row r="4605" spans="2:6" hidden="1">
      <c r="B4605" s="107"/>
      <c r="C4605" s="107"/>
      <c r="D4605" s="41"/>
      <c r="E4605" s="41"/>
      <c r="F4605" s="41"/>
    </row>
    <row r="4606" spans="2:6" hidden="1">
      <c r="B4606" s="107"/>
      <c r="C4606" s="107"/>
      <c r="D4606" s="41"/>
      <c r="E4606" s="41"/>
      <c r="F4606" s="41"/>
    </row>
    <row r="4607" spans="2:6" hidden="1">
      <c r="B4607" s="107"/>
      <c r="C4607" s="107"/>
      <c r="D4607" s="41"/>
      <c r="E4607" s="41"/>
      <c r="F4607" s="41"/>
    </row>
    <row r="4608" spans="2:6" hidden="1">
      <c r="B4608" s="107"/>
      <c r="C4608" s="107"/>
      <c r="D4608" s="41"/>
      <c r="E4608" s="41"/>
      <c r="F4608" s="41"/>
    </row>
    <row r="4609" spans="2:6" hidden="1">
      <c r="B4609" s="107"/>
      <c r="C4609" s="107"/>
      <c r="D4609" s="41"/>
      <c r="E4609" s="41"/>
      <c r="F4609" s="41"/>
    </row>
    <row r="4610" spans="2:6" hidden="1">
      <c r="B4610" s="107"/>
      <c r="C4610" s="107"/>
      <c r="D4610" s="41"/>
      <c r="E4610" s="41"/>
      <c r="F4610" s="41"/>
    </row>
    <row r="4611" spans="2:6" hidden="1">
      <c r="B4611" s="107"/>
      <c r="C4611" s="107"/>
      <c r="D4611" s="41"/>
      <c r="E4611" s="41"/>
      <c r="F4611" s="41"/>
    </row>
    <row r="4612" spans="2:6" hidden="1">
      <c r="B4612" s="107"/>
      <c r="C4612" s="107"/>
      <c r="D4612" s="41"/>
      <c r="E4612" s="41"/>
      <c r="F4612" s="41"/>
    </row>
    <row r="4613" spans="2:6" hidden="1">
      <c r="B4613" s="107"/>
      <c r="C4613" s="107"/>
      <c r="D4613" s="41"/>
      <c r="E4613" s="41"/>
      <c r="F4613" s="41"/>
    </row>
    <row r="4614" spans="2:6" hidden="1">
      <c r="B4614" s="107"/>
      <c r="C4614" s="107"/>
      <c r="D4614" s="41"/>
      <c r="E4614" s="41"/>
      <c r="F4614" s="41"/>
    </row>
    <row r="4615" spans="2:6" hidden="1">
      <c r="B4615" s="107"/>
      <c r="C4615" s="107"/>
      <c r="D4615" s="41"/>
      <c r="E4615" s="41"/>
      <c r="F4615" s="41"/>
    </row>
    <row r="4616" spans="2:6" hidden="1">
      <c r="B4616" s="107"/>
      <c r="C4616" s="107"/>
      <c r="D4616" s="41"/>
      <c r="E4616" s="41"/>
      <c r="F4616" s="41"/>
    </row>
    <row r="4617" spans="2:6" hidden="1">
      <c r="B4617" s="107"/>
      <c r="C4617" s="107"/>
      <c r="D4617" s="41"/>
      <c r="E4617" s="41"/>
      <c r="F4617" s="41"/>
    </row>
    <row r="4618" spans="2:6" hidden="1">
      <c r="B4618" s="107"/>
      <c r="C4618" s="107"/>
      <c r="D4618" s="41"/>
      <c r="E4618" s="41"/>
      <c r="F4618" s="41"/>
    </row>
    <row r="4619" spans="2:6" hidden="1">
      <c r="B4619" s="107"/>
      <c r="C4619" s="107"/>
      <c r="D4619" s="41"/>
      <c r="E4619" s="41"/>
      <c r="F4619" s="41"/>
    </row>
    <row r="4620" spans="2:6" hidden="1">
      <c r="B4620" s="107"/>
      <c r="C4620" s="107"/>
      <c r="D4620" s="41"/>
      <c r="E4620" s="41"/>
      <c r="F4620" s="41"/>
    </row>
    <row r="4621" spans="2:6" hidden="1">
      <c r="B4621" s="107"/>
      <c r="C4621" s="107"/>
      <c r="D4621" s="41"/>
      <c r="E4621" s="41"/>
      <c r="F4621" s="41"/>
    </row>
    <row r="4622" spans="2:6" hidden="1">
      <c r="B4622" s="107"/>
      <c r="C4622" s="107"/>
      <c r="D4622" s="41"/>
      <c r="E4622" s="41"/>
      <c r="F4622" s="41"/>
    </row>
    <row r="4623" spans="2:6" hidden="1">
      <c r="B4623" s="107"/>
      <c r="C4623" s="107"/>
      <c r="D4623" s="41"/>
      <c r="E4623" s="41"/>
      <c r="F4623" s="41"/>
    </row>
    <row r="4624" spans="2:6" hidden="1">
      <c r="B4624" s="107"/>
      <c r="C4624" s="107"/>
      <c r="D4624" s="41"/>
      <c r="E4624" s="41"/>
      <c r="F4624" s="41"/>
    </row>
    <row r="4625" spans="2:6" hidden="1">
      <c r="B4625" s="107"/>
      <c r="C4625" s="107"/>
      <c r="D4625" s="41"/>
      <c r="E4625" s="41"/>
      <c r="F4625" s="41"/>
    </row>
    <row r="4626" spans="2:6" hidden="1">
      <c r="B4626" s="107"/>
      <c r="C4626" s="107"/>
      <c r="D4626" s="41"/>
      <c r="E4626" s="41"/>
      <c r="F4626" s="41"/>
    </row>
    <row r="4627" spans="2:6" hidden="1">
      <c r="B4627" s="107"/>
      <c r="C4627" s="107"/>
      <c r="D4627" s="41"/>
      <c r="E4627" s="41"/>
      <c r="F4627" s="41"/>
    </row>
    <row r="4628" spans="2:6" hidden="1">
      <c r="B4628" s="107"/>
      <c r="C4628" s="107"/>
      <c r="D4628" s="41"/>
      <c r="E4628" s="41"/>
      <c r="F4628" s="41"/>
    </row>
    <row r="4629" spans="2:6" hidden="1">
      <c r="B4629" s="107"/>
      <c r="C4629" s="107"/>
      <c r="D4629" s="41"/>
      <c r="E4629" s="41"/>
      <c r="F4629" s="41"/>
    </row>
    <row r="4630" spans="2:6" hidden="1">
      <c r="B4630" s="107"/>
      <c r="C4630" s="107"/>
      <c r="D4630" s="41"/>
      <c r="E4630" s="41"/>
      <c r="F4630" s="41"/>
    </row>
    <row r="4631" spans="2:6" hidden="1">
      <c r="B4631" s="107"/>
      <c r="C4631" s="107"/>
      <c r="D4631" s="41"/>
      <c r="E4631" s="41"/>
      <c r="F4631" s="41"/>
    </row>
    <row r="4632" spans="2:6" hidden="1">
      <c r="B4632" s="107"/>
      <c r="C4632" s="107"/>
      <c r="D4632" s="41"/>
      <c r="E4632" s="41"/>
      <c r="F4632" s="41"/>
    </row>
    <row r="4633" spans="2:6" hidden="1">
      <c r="B4633" s="107"/>
      <c r="C4633" s="107"/>
      <c r="D4633" s="41"/>
      <c r="E4633" s="41"/>
      <c r="F4633" s="41"/>
    </row>
    <row r="4634" spans="2:6" hidden="1">
      <c r="B4634" s="107"/>
      <c r="C4634" s="107"/>
      <c r="D4634" s="41"/>
      <c r="E4634" s="41"/>
      <c r="F4634" s="41"/>
    </row>
    <row r="4635" spans="2:6" hidden="1">
      <c r="B4635" s="107"/>
      <c r="C4635" s="107"/>
      <c r="D4635" s="41"/>
      <c r="E4635" s="41"/>
      <c r="F4635" s="41"/>
    </row>
    <row r="4636" spans="2:6" hidden="1">
      <c r="B4636" s="107"/>
      <c r="C4636" s="107"/>
      <c r="D4636" s="41"/>
      <c r="E4636" s="41"/>
      <c r="F4636" s="41"/>
    </row>
    <row r="4637" spans="2:6" hidden="1">
      <c r="B4637" s="107"/>
      <c r="C4637" s="107"/>
      <c r="D4637" s="41"/>
      <c r="E4637" s="41"/>
      <c r="F4637" s="41"/>
    </row>
    <row r="4638" spans="2:6" hidden="1">
      <c r="B4638" s="107"/>
      <c r="C4638" s="107"/>
      <c r="D4638" s="41"/>
      <c r="E4638" s="41"/>
      <c r="F4638" s="41"/>
    </row>
    <row r="4639" spans="2:6" hidden="1">
      <c r="B4639" s="107"/>
      <c r="C4639" s="107"/>
      <c r="D4639" s="41"/>
      <c r="E4639" s="41"/>
      <c r="F4639" s="41"/>
    </row>
    <row r="4640" spans="2:6" hidden="1">
      <c r="B4640" s="107"/>
      <c r="C4640" s="107"/>
      <c r="D4640" s="41"/>
      <c r="E4640" s="41"/>
      <c r="F4640" s="41"/>
    </row>
    <row r="4641" spans="2:6" hidden="1">
      <c r="B4641" s="107"/>
      <c r="C4641" s="107"/>
      <c r="D4641" s="41"/>
      <c r="E4641" s="41"/>
      <c r="F4641" s="41"/>
    </row>
    <row r="4642" spans="2:6" hidden="1">
      <c r="B4642" s="107"/>
      <c r="C4642" s="107"/>
      <c r="D4642" s="41"/>
      <c r="E4642" s="41"/>
      <c r="F4642" s="41"/>
    </row>
    <row r="4643" spans="2:6" hidden="1">
      <c r="B4643" s="107"/>
      <c r="C4643" s="107"/>
      <c r="D4643" s="41"/>
      <c r="E4643" s="41"/>
      <c r="F4643" s="41"/>
    </row>
    <row r="4644" spans="2:6" hidden="1">
      <c r="B4644" s="107"/>
      <c r="C4644" s="107"/>
      <c r="D4644" s="41"/>
      <c r="E4644" s="41"/>
      <c r="F4644" s="41"/>
    </row>
    <row r="4645" spans="2:6" hidden="1">
      <c r="B4645" s="107"/>
      <c r="C4645" s="107"/>
      <c r="D4645" s="41"/>
      <c r="E4645" s="41"/>
      <c r="F4645" s="41"/>
    </row>
    <row r="4646" spans="2:6" hidden="1">
      <c r="B4646" s="107"/>
      <c r="C4646" s="107"/>
      <c r="D4646" s="41"/>
      <c r="E4646" s="41"/>
      <c r="F4646" s="41"/>
    </row>
    <row r="4647" spans="2:6" hidden="1">
      <c r="B4647" s="107"/>
      <c r="C4647" s="107"/>
      <c r="D4647" s="41"/>
      <c r="E4647" s="41"/>
      <c r="F4647" s="41"/>
    </row>
    <row r="4648" spans="2:6" hidden="1">
      <c r="B4648" s="107"/>
      <c r="C4648" s="107"/>
      <c r="D4648" s="41"/>
      <c r="E4648" s="41"/>
      <c r="F4648" s="41"/>
    </row>
    <row r="4649" spans="2:6" hidden="1">
      <c r="B4649" s="107"/>
      <c r="C4649" s="107"/>
      <c r="D4649" s="41"/>
      <c r="E4649" s="41"/>
      <c r="F4649" s="41"/>
    </row>
    <row r="4650" spans="2:6" hidden="1">
      <c r="B4650" s="107"/>
      <c r="C4650" s="107"/>
      <c r="D4650" s="41"/>
      <c r="E4650" s="41"/>
      <c r="F4650" s="41"/>
    </row>
    <row r="4651" spans="2:6" hidden="1">
      <c r="B4651" s="107"/>
      <c r="C4651" s="107"/>
      <c r="D4651" s="41"/>
      <c r="E4651" s="41"/>
      <c r="F4651" s="41"/>
    </row>
    <row r="4652" spans="2:6" hidden="1">
      <c r="B4652" s="107"/>
      <c r="C4652" s="107"/>
      <c r="D4652" s="41"/>
      <c r="E4652" s="41"/>
      <c r="F4652" s="41"/>
    </row>
    <row r="4653" spans="2:6" hidden="1">
      <c r="B4653" s="107"/>
      <c r="C4653" s="107"/>
      <c r="D4653" s="41"/>
      <c r="E4653" s="41"/>
      <c r="F4653" s="41"/>
    </row>
    <row r="4654" spans="2:6" hidden="1">
      <c r="B4654" s="107"/>
      <c r="C4654" s="107"/>
      <c r="D4654" s="41"/>
      <c r="E4654" s="41"/>
      <c r="F4654" s="41"/>
    </row>
    <row r="4655" spans="2:6" hidden="1">
      <c r="B4655" s="107"/>
      <c r="C4655" s="107"/>
      <c r="D4655" s="41"/>
      <c r="E4655" s="41"/>
      <c r="F4655" s="41"/>
    </row>
    <row r="4656" spans="2:6" hidden="1">
      <c r="B4656" s="107"/>
      <c r="C4656" s="107"/>
      <c r="D4656" s="41"/>
      <c r="E4656" s="41"/>
      <c r="F4656" s="41"/>
    </row>
    <row r="4657" spans="2:6" hidden="1">
      <c r="B4657" s="107"/>
      <c r="C4657" s="107"/>
      <c r="D4657" s="41"/>
      <c r="E4657" s="41"/>
      <c r="F4657" s="41"/>
    </row>
    <row r="4658" spans="2:6" hidden="1">
      <c r="B4658" s="107"/>
      <c r="C4658" s="107"/>
      <c r="D4658" s="41"/>
      <c r="E4658" s="41"/>
      <c r="F4658" s="41"/>
    </row>
    <row r="4659" spans="2:6" hidden="1">
      <c r="B4659" s="107"/>
      <c r="C4659" s="107"/>
      <c r="D4659" s="41"/>
      <c r="E4659" s="41"/>
      <c r="F4659" s="41"/>
    </row>
    <row r="4660" spans="2:6" hidden="1">
      <c r="B4660" s="107"/>
      <c r="C4660" s="107"/>
      <c r="D4660" s="41"/>
      <c r="E4660" s="41"/>
      <c r="F4660" s="41"/>
    </row>
    <row r="4661" spans="2:6" hidden="1">
      <c r="B4661" s="107"/>
      <c r="C4661" s="107"/>
      <c r="D4661" s="41"/>
      <c r="E4661" s="41"/>
      <c r="F4661" s="41"/>
    </row>
    <row r="4662" spans="2:6" hidden="1">
      <c r="B4662" s="107"/>
      <c r="C4662" s="107"/>
      <c r="D4662" s="41"/>
      <c r="E4662" s="41"/>
      <c r="F4662" s="41"/>
    </row>
    <row r="4663" spans="2:6" hidden="1">
      <c r="B4663" s="107"/>
      <c r="C4663" s="107"/>
      <c r="D4663" s="41"/>
      <c r="E4663" s="41"/>
      <c r="F4663" s="41"/>
    </row>
    <row r="4664" spans="2:6" hidden="1">
      <c r="B4664" s="107"/>
      <c r="C4664" s="107"/>
      <c r="D4664" s="41"/>
      <c r="E4664" s="41"/>
      <c r="F4664" s="41"/>
    </row>
    <row r="4665" spans="2:6" hidden="1">
      <c r="B4665" s="107"/>
      <c r="C4665" s="107"/>
      <c r="D4665" s="41"/>
      <c r="E4665" s="41"/>
      <c r="F4665" s="41"/>
    </row>
    <row r="4666" spans="2:6" hidden="1">
      <c r="B4666" s="107"/>
      <c r="C4666" s="107"/>
      <c r="D4666" s="41"/>
      <c r="E4666" s="41"/>
      <c r="F4666" s="41"/>
    </row>
    <row r="4667" spans="2:6" hidden="1">
      <c r="B4667" s="107"/>
      <c r="C4667" s="107"/>
      <c r="D4667" s="41"/>
      <c r="E4667" s="41"/>
      <c r="F4667" s="41"/>
    </row>
    <row r="4668" spans="2:6" hidden="1">
      <c r="B4668" s="107"/>
      <c r="C4668" s="107"/>
      <c r="D4668" s="41"/>
      <c r="E4668" s="41"/>
      <c r="F4668" s="41"/>
    </row>
    <row r="4669" spans="2:6" hidden="1">
      <c r="B4669" s="107"/>
      <c r="C4669" s="107"/>
      <c r="D4669" s="41"/>
      <c r="E4669" s="41"/>
      <c r="F4669" s="41"/>
    </row>
    <row r="4670" spans="2:6" hidden="1">
      <c r="B4670" s="107"/>
      <c r="C4670" s="107"/>
      <c r="D4670" s="41"/>
      <c r="E4670" s="41"/>
      <c r="F4670" s="41"/>
    </row>
    <row r="4671" spans="2:6" hidden="1">
      <c r="B4671" s="107"/>
      <c r="C4671" s="107"/>
      <c r="D4671" s="41"/>
      <c r="E4671" s="41"/>
      <c r="F4671" s="41"/>
    </row>
    <row r="4672" spans="2:6" hidden="1">
      <c r="B4672" s="107"/>
      <c r="C4672" s="107"/>
      <c r="D4672" s="41"/>
      <c r="E4672" s="41"/>
      <c r="F4672" s="41"/>
    </row>
    <row r="4673" spans="2:6" hidden="1">
      <c r="B4673" s="107"/>
      <c r="C4673" s="107"/>
      <c r="D4673" s="41"/>
      <c r="E4673" s="41"/>
      <c r="F4673" s="41"/>
    </row>
    <row r="4674" spans="2:6" hidden="1">
      <c r="B4674" s="107"/>
      <c r="C4674" s="107"/>
      <c r="D4674" s="41"/>
      <c r="E4674" s="41"/>
      <c r="F4674" s="41"/>
    </row>
    <row r="4675" spans="2:6" hidden="1">
      <c r="B4675" s="107"/>
      <c r="C4675" s="107"/>
      <c r="D4675" s="41"/>
      <c r="E4675" s="41"/>
      <c r="F4675" s="41"/>
    </row>
    <row r="4676" spans="2:6" hidden="1">
      <c r="B4676" s="107"/>
      <c r="C4676" s="107"/>
      <c r="D4676" s="41"/>
      <c r="E4676" s="41"/>
      <c r="F4676" s="41"/>
    </row>
    <row r="4677" spans="2:6" hidden="1">
      <c r="B4677" s="107"/>
      <c r="C4677" s="107"/>
      <c r="D4677" s="41"/>
      <c r="E4677" s="41"/>
      <c r="F4677" s="41"/>
    </row>
    <row r="4678" spans="2:6" hidden="1">
      <c r="B4678" s="107"/>
      <c r="C4678" s="107"/>
      <c r="D4678" s="41"/>
      <c r="E4678" s="41"/>
      <c r="F4678" s="41"/>
    </row>
    <row r="4679" spans="2:6" hidden="1">
      <c r="B4679" s="107"/>
      <c r="C4679" s="107"/>
      <c r="D4679" s="41"/>
      <c r="E4679" s="41"/>
      <c r="F4679" s="41"/>
    </row>
    <row r="4680" spans="2:6" hidden="1">
      <c r="B4680" s="107"/>
      <c r="C4680" s="107"/>
      <c r="D4680" s="41"/>
      <c r="E4680" s="41"/>
      <c r="F4680" s="41"/>
    </row>
    <row r="4681" spans="2:6" hidden="1">
      <c r="B4681" s="107"/>
      <c r="C4681" s="107"/>
      <c r="D4681" s="41"/>
      <c r="E4681" s="41"/>
      <c r="F4681" s="41"/>
    </row>
    <row r="4682" spans="2:6" hidden="1">
      <c r="B4682" s="107"/>
      <c r="C4682" s="107"/>
      <c r="D4682" s="41"/>
      <c r="E4682" s="41"/>
      <c r="F4682" s="41"/>
    </row>
    <row r="4683" spans="2:6" hidden="1">
      <c r="B4683" s="107"/>
      <c r="C4683" s="107"/>
      <c r="D4683" s="41"/>
      <c r="E4683" s="41"/>
      <c r="F4683" s="41"/>
    </row>
    <row r="4684" spans="2:6" hidden="1">
      <c r="B4684" s="107"/>
      <c r="C4684" s="107"/>
      <c r="D4684" s="41"/>
      <c r="E4684" s="41"/>
      <c r="F4684" s="41"/>
    </row>
    <row r="4685" spans="2:6" hidden="1">
      <c r="B4685" s="107"/>
      <c r="C4685" s="107"/>
      <c r="D4685" s="41"/>
      <c r="E4685" s="41"/>
      <c r="F4685" s="41"/>
    </row>
    <row r="4686" spans="2:6" hidden="1">
      <c r="B4686" s="107"/>
      <c r="C4686" s="107"/>
      <c r="D4686" s="41"/>
      <c r="E4686" s="41"/>
      <c r="F4686" s="41"/>
    </row>
    <row r="4687" spans="2:6" hidden="1">
      <c r="B4687" s="107"/>
      <c r="C4687" s="107"/>
      <c r="D4687" s="41"/>
      <c r="E4687" s="41"/>
      <c r="F4687" s="41"/>
    </row>
    <row r="4688" spans="2:6" hidden="1">
      <c r="B4688" s="107"/>
      <c r="C4688" s="107"/>
      <c r="D4688" s="41"/>
      <c r="E4688" s="41"/>
      <c r="F4688" s="41"/>
    </row>
    <row r="4689" spans="2:6" hidden="1">
      <c r="B4689" s="107"/>
      <c r="C4689" s="107"/>
      <c r="D4689" s="41"/>
      <c r="E4689" s="41"/>
      <c r="F4689" s="41"/>
    </row>
    <row r="4690" spans="2:6" hidden="1">
      <c r="B4690" s="107"/>
      <c r="C4690" s="107"/>
      <c r="D4690" s="41"/>
      <c r="E4690" s="41"/>
      <c r="F4690" s="41"/>
    </row>
    <row r="4691" spans="2:6" hidden="1">
      <c r="B4691" s="107"/>
      <c r="C4691" s="107"/>
      <c r="D4691" s="41"/>
      <c r="E4691" s="41"/>
      <c r="F4691" s="41"/>
    </row>
    <row r="4692" spans="2:6" hidden="1">
      <c r="B4692" s="107"/>
      <c r="C4692" s="107"/>
      <c r="D4692" s="41"/>
      <c r="E4692" s="41"/>
      <c r="F4692" s="41"/>
    </row>
    <row r="4693" spans="2:6" hidden="1">
      <c r="B4693" s="107"/>
      <c r="C4693" s="107"/>
      <c r="D4693" s="41"/>
      <c r="E4693" s="41"/>
      <c r="F4693" s="41"/>
    </row>
    <row r="4694" spans="2:6" hidden="1">
      <c r="B4694" s="107"/>
      <c r="C4694" s="107"/>
      <c r="D4694" s="41"/>
      <c r="E4694" s="41"/>
      <c r="F4694" s="41"/>
    </row>
    <row r="4695" spans="2:6" hidden="1">
      <c r="B4695" s="107"/>
      <c r="C4695" s="107"/>
      <c r="D4695" s="41"/>
      <c r="E4695" s="41"/>
      <c r="F4695" s="41"/>
    </row>
    <row r="4696" spans="2:6" hidden="1">
      <c r="B4696" s="107"/>
      <c r="C4696" s="107"/>
      <c r="D4696" s="41"/>
      <c r="E4696" s="41"/>
      <c r="F4696" s="41"/>
    </row>
    <row r="4697" spans="2:6" hidden="1">
      <c r="B4697" s="107"/>
      <c r="C4697" s="107"/>
      <c r="D4697" s="41"/>
      <c r="E4697" s="41"/>
      <c r="F4697" s="41"/>
    </row>
    <row r="4698" spans="2:6" hidden="1">
      <c r="B4698" s="107"/>
      <c r="C4698" s="107"/>
      <c r="D4698" s="41"/>
      <c r="E4698" s="41"/>
      <c r="F4698" s="41"/>
    </row>
    <row r="4699" spans="2:6" hidden="1">
      <c r="B4699" s="107"/>
      <c r="C4699" s="107"/>
      <c r="D4699" s="41"/>
      <c r="E4699" s="41"/>
      <c r="F4699" s="41"/>
    </row>
    <row r="4700" spans="2:6" hidden="1">
      <c r="B4700" s="107"/>
      <c r="C4700" s="107"/>
      <c r="D4700" s="41"/>
      <c r="E4700" s="41"/>
      <c r="F4700" s="41"/>
    </row>
    <row r="4701" spans="2:6" hidden="1">
      <c r="B4701" s="107"/>
      <c r="C4701" s="107"/>
      <c r="D4701" s="41"/>
      <c r="E4701" s="41"/>
      <c r="F4701" s="41"/>
    </row>
    <row r="4702" spans="2:6" hidden="1">
      <c r="B4702" s="107"/>
      <c r="C4702" s="107"/>
      <c r="D4702" s="41"/>
      <c r="E4702" s="41"/>
      <c r="F4702" s="41"/>
    </row>
    <row r="4703" spans="2:6" hidden="1">
      <c r="B4703" s="107"/>
      <c r="C4703" s="107"/>
      <c r="D4703" s="41"/>
      <c r="E4703" s="41"/>
      <c r="F4703" s="41"/>
    </row>
    <row r="4704" spans="2:6" hidden="1">
      <c r="B4704" s="107"/>
      <c r="C4704" s="107"/>
      <c r="D4704" s="41"/>
      <c r="E4704" s="41"/>
      <c r="F4704" s="41"/>
    </row>
    <row r="4705" spans="2:6" hidden="1">
      <c r="B4705" s="107"/>
      <c r="C4705" s="107"/>
      <c r="D4705" s="41"/>
      <c r="E4705" s="41"/>
      <c r="F4705" s="41"/>
    </row>
    <row r="4706" spans="2:6" hidden="1">
      <c r="B4706" s="107"/>
      <c r="C4706" s="107"/>
      <c r="D4706" s="41"/>
      <c r="E4706" s="41"/>
      <c r="F4706" s="41"/>
    </row>
    <row r="4707" spans="2:6" hidden="1">
      <c r="B4707" s="107"/>
      <c r="C4707" s="107"/>
      <c r="D4707" s="41"/>
      <c r="E4707" s="41"/>
      <c r="F4707" s="41"/>
    </row>
    <row r="4708" spans="2:6" hidden="1">
      <c r="B4708" s="107"/>
      <c r="C4708" s="107"/>
      <c r="D4708" s="41"/>
      <c r="E4708" s="41"/>
      <c r="F4708" s="41"/>
    </row>
    <row r="4709" spans="2:6" hidden="1">
      <c r="B4709" s="107"/>
      <c r="C4709" s="107"/>
      <c r="D4709" s="41"/>
      <c r="E4709" s="41"/>
      <c r="F4709" s="41"/>
    </row>
    <row r="4710" spans="2:6" hidden="1">
      <c r="B4710" s="107"/>
      <c r="C4710" s="107"/>
      <c r="D4710" s="41"/>
      <c r="E4710" s="41"/>
      <c r="F4710" s="41"/>
    </row>
    <row r="4711" spans="2:6" hidden="1">
      <c r="B4711" s="107"/>
      <c r="C4711" s="107"/>
      <c r="D4711" s="41"/>
      <c r="E4711" s="41"/>
      <c r="F4711" s="41"/>
    </row>
    <row r="4712" spans="2:6" hidden="1">
      <c r="B4712" s="107"/>
      <c r="C4712" s="107"/>
      <c r="D4712" s="41"/>
      <c r="E4712" s="41"/>
      <c r="F4712" s="41"/>
    </row>
    <row r="4713" spans="2:6" hidden="1">
      <c r="B4713" s="107"/>
      <c r="C4713" s="107"/>
      <c r="D4713" s="41"/>
      <c r="E4713" s="41"/>
      <c r="F4713" s="41"/>
    </row>
    <row r="4714" spans="2:6" hidden="1">
      <c r="B4714" s="107"/>
      <c r="C4714" s="107"/>
      <c r="D4714" s="41"/>
      <c r="E4714" s="41"/>
      <c r="F4714" s="41"/>
    </row>
    <row r="4715" spans="2:6" hidden="1">
      <c r="B4715" s="107"/>
      <c r="C4715" s="107"/>
      <c r="D4715" s="41"/>
      <c r="E4715" s="41"/>
      <c r="F4715" s="41"/>
    </row>
    <row r="4716" spans="2:6" hidden="1">
      <c r="B4716" s="107"/>
      <c r="C4716" s="107"/>
      <c r="D4716" s="41"/>
      <c r="E4716" s="41"/>
      <c r="F4716" s="41"/>
    </row>
    <row r="4717" spans="2:6" hidden="1">
      <c r="B4717" s="107"/>
      <c r="C4717" s="107"/>
      <c r="D4717" s="41"/>
      <c r="E4717" s="41"/>
      <c r="F4717" s="41"/>
    </row>
    <row r="4718" spans="2:6" hidden="1">
      <c r="B4718" s="107"/>
      <c r="C4718" s="107"/>
      <c r="D4718" s="41"/>
      <c r="E4718" s="41"/>
      <c r="F4718" s="41"/>
    </row>
    <row r="4719" spans="2:6" hidden="1">
      <c r="B4719" s="107"/>
      <c r="C4719" s="107"/>
      <c r="D4719" s="41"/>
      <c r="E4719" s="41"/>
      <c r="F4719" s="41"/>
    </row>
    <row r="4720" spans="2:6" hidden="1">
      <c r="B4720" s="107"/>
      <c r="C4720" s="107"/>
      <c r="D4720" s="41"/>
      <c r="E4720" s="41"/>
      <c r="F4720" s="41"/>
    </row>
    <row r="4721" spans="2:6" hidden="1">
      <c r="B4721" s="107"/>
      <c r="C4721" s="107"/>
      <c r="D4721" s="41"/>
      <c r="E4721" s="41"/>
      <c r="F4721" s="41"/>
    </row>
    <row r="4722" spans="2:6" hidden="1">
      <c r="B4722" s="107"/>
      <c r="C4722" s="107"/>
      <c r="D4722" s="41"/>
      <c r="E4722" s="41"/>
      <c r="F4722" s="41"/>
    </row>
    <row r="4723" spans="2:6" hidden="1">
      <c r="B4723" s="107"/>
      <c r="C4723" s="107"/>
      <c r="D4723" s="41"/>
      <c r="E4723" s="41"/>
      <c r="F4723" s="41"/>
    </row>
    <row r="4724" spans="2:6" hidden="1">
      <c r="B4724" s="107"/>
      <c r="C4724" s="107"/>
      <c r="D4724" s="41"/>
      <c r="E4724" s="41"/>
      <c r="F4724" s="41"/>
    </row>
    <row r="4725" spans="2:6" hidden="1">
      <c r="B4725" s="107"/>
      <c r="C4725" s="107"/>
      <c r="D4725" s="41"/>
      <c r="E4725" s="41"/>
      <c r="F4725" s="41"/>
    </row>
    <row r="4726" spans="2:6" hidden="1">
      <c r="B4726" s="107"/>
      <c r="C4726" s="107"/>
      <c r="D4726" s="41"/>
      <c r="E4726" s="41"/>
      <c r="F4726" s="41"/>
    </row>
    <row r="4727" spans="2:6" hidden="1">
      <c r="B4727" s="107"/>
      <c r="C4727" s="107"/>
      <c r="D4727" s="41"/>
      <c r="E4727" s="41"/>
      <c r="F4727" s="41"/>
    </row>
    <row r="4728" spans="2:6" hidden="1">
      <c r="B4728" s="107"/>
      <c r="C4728" s="107"/>
      <c r="D4728" s="41"/>
      <c r="E4728" s="41"/>
      <c r="F4728" s="41"/>
    </row>
    <row r="4729" spans="2:6" hidden="1">
      <c r="B4729" s="107"/>
      <c r="C4729" s="107"/>
      <c r="D4729" s="41"/>
      <c r="E4729" s="41"/>
      <c r="F4729" s="41"/>
    </row>
    <row r="4730" spans="2:6" hidden="1">
      <c r="B4730" s="107"/>
      <c r="C4730" s="107"/>
      <c r="D4730" s="41"/>
      <c r="E4730" s="41"/>
      <c r="F4730" s="41"/>
    </row>
    <row r="4731" spans="2:6" hidden="1">
      <c r="B4731" s="107"/>
      <c r="C4731" s="107"/>
      <c r="D4731" s="41"/>
      <c r="E4731" s="41"/>
      <c r="F4731" s="41"/>
    </row>
    <row r="4732" spans="2:6" hidden="1">
      <c r="B4732" s="107"/>
      <c r="C4732" s="107"/>
      <c r="D4732" s="41"/>
      <c r="E4732" s="41"/>
      <c r="F4732" s="41"/>
    </row>
    <row r="4733" spans="2:6" hidden="1">
      <c r="B4733" s="107"/>
      <c r="C4733" s="107"/>
      <c r="D4733" s="41"/>
      <c r="E4733" s="41"/>
      <c r="F4733" s="41"/>
    </row>
    <row r="4734" spans="2:6" hidden="1">
      <c r="B4734" s="107"/>
      <c r="C4734" s="107"/>
      <c r="D4734" s="41"/>
      <c r="E4734" s="41"/>
      <c r="F4734" s="41"/>
    </row>
    <row r="4735" spans="2:6" hidden="1">
      <c r="B4735" s="107"/>
      <c r="C4735" s="107"/>
      <c r="D4735" s="41"/>
      <c r="E4735" s="41"/>
      <c r="F4735" s="41"/>
    </row>
    <row r="4736" spans="2:6" hidden="1">
      <c r="B4736" s="107"/>
      <c r="C4736" s="107"/>
      <c r="D4736" s="41"/>
      <c r="E4736" s="41"/>
      <c r="F4736" s="41"/>
    </row>
    <row r="4737" spans="2:6" hidden="1">
      <c r="B4737" s="107"/>
      <c r="C4737" s="107"/>
      <c r="D4737" s="41"/>
      <c r="E4737" s="41"/>
      <c r="F4737" s="41"/>
    </row>
    <row r="4738" spans="2:6" hidden="1">
      <c r="B4738" s="107"/>
      <c r="C4738" s="107"/>
      <c r="D4738" s="41"/>
      <c r="E4738" s="41"/>
      <c r="F4738" s="41"/>
    </row>
    <row r="4739" spans="2:6" hidden="1">
      <c r="B4739" s="107"/>
      <c r="C4739" s="107"/>
      <c r="D4739" s="41"/>
      <c r="E4739" s="41"/>
      <c r="F4739" s="41"/>
    </row>
    <row r="4740" spans="2:6" hidden="1">
      <c r="B4740" s="107"/>
      <c r="C4740" s="107"/>
      <c r="D4740" s="41"/>
      <c r="E4740" s="41"/>
      <c r="F4740" s="41"/>
    </row>
    <row r="4741" spans="2:6" hidden="1">
      <c r="B4741" s="107"/>
      <c r="C4741" s="107"/>
      <c r="D4741" s="41"/>
      <c r="E4741" s="41"/>
      <c r="F4741" s="41"/>
    </row>
    <row r="4742" spans="2:6" hidden="1">
      <c r="B4742" s="107"/>
      <c r="C4742" s="107"/>
      <c r="D4742" s="41"/>
      <c r="E4742" s="41"/>
      <c r="F4742" s="41"/>
    </row>
    <row r="4743" spans="2:6" hidden="1">
      <c r="B4743" s="107"/>
      <c r="C4743" s="107"/>
      <c r="D4743" s="41"/>
      <c r="E4743" s="41"/>
      <c r="F4743" s="41"/>
    </row>
    <row r="4744" spans="2:6" hidden="1">
      <c r="B4744" s="107"/>
      <c r="C4744" s="107"/>
      <c r="D4744" s="41"/>
      <c r="E4744" s="41"/>
      <c r="F4744" s="41"/>
    </row>
    <row r="4745" spans="2:6" hidden="1">
      <c r="B4745" s="107"/>
      <c r="C4745" s="107"/>
      <c r="D4745" s="41"/>
      <c r="E4745" s="41"/>
      <c r="F4745" s="41"/>
    </row>
    <row r="4746" spans="2:6" hidden="1">
      <c r="B4746" s="107"/>
      <c r="C4746" s="107"/>
      <c r="D4746" s="41"/>
      <c r="E4746" s="41"/>
      <c r="F4746" s="41"/>
    </row>
    <row r="4747" spans="2:6" hidden="1">
      <c r="B4747" s="107"/>
      <c r="C4747" s="107"/>
      <c r="D4747" s="41"/>
      <c r="E4747" s="41"/>
      <c r="F4747" s="41"/>
    </row>
    <row r="4748" spans="2:6" hidden="1">
      <c r="B4748" s="107"/>
      <c r="C4748" s="107"/>
      <c r="D4748" s="41"/>
      <c r="E4748" s="41"/>
      <c r="F4748" s="41"/>
    </row>
    <row r="4749" spans="2:6" hidden="1">
      <c r="B4749" s="107"/>
      <c r="C4749" s="107"/>
      <c r="D4749" s="41"/>
      <c r="E4749" s="41"/>
      <c r="F4749" s="41"/>
    </row>
    <row r="4750" spans="2:6" hidden="1">
      <c r="B4750" s="107"/>
      <c r="C4750" s="107"/>
      <c r="D4750" s="41"/>
      <c r="E4750" s="41"/>
      <c r="F4750" s="41"/>
    </row>
    <row r="4751" spans="2:6" hidden="1">
      <c r="B4751" s="107"/>
      <c r="C4751" s="107"/>
      <c r="D4751" s="41"/>
      <c r="E4751" s="41"/>
      <c r="F4751" s="41"/>
    </row>
    <row r="4752" spans="2:6" hidden="1">
      <c r="B4752" s="107"/>
      <c r="C4752" s="107"/>
      <c r="D4752" s="41"/>
      <c r="E4752" s="41"/>
      <c r="F4752" s="41"/>
    </row>
    <row r="4753" spans="2:6" hidden="1">
      <c r="B4753" s="107"/>
      <c r="C4753" s="107"/>
      <c r="D4753" s="41"/>
      <c r="E4753" s="41"/>
      <c r="F4753" s="41"/>
    </row>
    <row r="4754" spans="2:6" hidden="1">
      <c r="B4754" s="107"/>
      <c r="C4754" s="107"/>
      <c r="D4754" s="41"/>
      <c r="E4754" s="41"/>
      <c r="F4754" s="41"/>
    </row>
    <row r="4755" spans="2:6" hidden="1">
      <c r="B4755" s="107"/>
      <c r="C4755" s="107"/>
      <c r="D4755" s="41"/>
      <c r="E4755" s="41"/>
      <c r="F4755" s="41"/>
    </row>
    <row r="4756" spans="2:6" hidden="1">
      <c r="B4756" s="107"/>
      <c r="C4756" s="107"/>
      <c r="D4756" s="41"/>
      <c r="E4756" s="41"/>
      <c r="F4756" s="41"/>
    </row>
    <row r="4757" spans="2:6" hidden="1">
      <c r="B4757" s="107"/>
      <c r="C4757" s="107"/>
      <c r="D4757" s="41"/>
      <c r="E4757" s="41"/>
      <c r="F4757" s="41"/>
    </row>
    <row r="4758" spans="2:6" hidden="1">
      <c r="B4758" s="107"/>
      <c r="C4758" s="107"/>
      <c r="D4758" s="41"/>
      <c r="E4758" s="41"/>
      <c r="F4758" s="41"/>
    </row>
    <row r="4759" spans="2:6" hidden="1">
      <c r="B4759" s="107"/>
      <c r="C4759" s="107"/>
      <c r="D4759" s="41"/>
      <c r="E4759" s="41"/>
      <c r="F4759" s="41"/>
    </row>
    <row r="4760" spans="2:6" hidden="1">
      <c r="B4760" s="107"/>
      <c r="C4760" s="107"/>
      <c r="D4760" s="41"/>
      <c r="E4760" s="41"/>
      <c r="F4760" s="41"/>
    </row>
    <row r="4761" spans="2:6" hidden="1">
      <c r="B4761" s="107"/>
      <c r="C4761" s="107"/>
      <c r="D4761" s="41"/>
      <c r="E4761" s="41"/>
      <c r="F4761" s="41"/>
    </row>
    <row r="4762" spans="2:6" hidden="1">
      <c r="B4762" s="107"/>
      <c r="C4762" s="107"/>
      <c r="D4762" s="41"/>
      <c r="E4762" s="41"/>
      <c r="F4762" s="41"/>
    </row>
    <row r="4763" spans="2:6" hidden="1">
      <c r="B4763" s="107"/>
      <c r="C4763" s="107"/>
      <c r="D4763" s="41"/>
      <c r="E4763" s="41"/>
      <c r="F4763" s="41"/>
    </row>
    <row r="4764" spans="2:6" hidden="1">
      <c r="B4764" s="107"/>
      <c r="C4764" s="107"/>
      <c r="D4764" s="41"/>
      <c r="E4764" s="41"/>
      <c r="F4764" s="41"/>
    </row>
    <row r="4765" spans="2:6" hidden="1">
      <c r="B4765" s="107"/>
      <c r="C4765" s="107"/>
      <c r="D4765" s="41"/>
      <c r="E4765" s="41"/>
      <c r="F4765" s="41"/>
    </row>
    <row r="4766" spans="2:6" hidden="1">
      <c r="B4766" s="107"/>
      <c r="C4766" s="107"/>
      <c r="D4766" s="41"/>
      <c r="E4766" s="41"/>
      <c r="F4766" s="41"/>
    </row>
    <row r="4767" spans="2:6" hidden="1">
      <c r="B4767" s="107"/>
      <c r="C4767" s="107"/>
      <c r="D4767" s="41"/>
      <c r="E4767" s="41"/>
      <c r="F4767" s="41"/>
    </row>
    <row r="4768" spans="2:6" hidden="1">
      <c r="B4768" s="107"/>
      <c r="C4768" s="107"/>
      <c r="D4768" s="41"/>
      <c r="E4768" s="41"/>
      <c r="F4768" s="41"/>
    </row>
    <row r="4769" spans="2:6" hidden="1">
      <c r="B4769" s="107"/>
      <c r="C4769" s="107"/>
      <c r="D4769" s="41"/>
      <c r="E4769" s="41"/>
      <c r="F4769" s="41"/>
    </row>
    <row r="4770" spans="2:6" hidden="1">
      <c r="B4770" s="107"/>
      <c r="C4770" s="107"/>
      <c r="D4770" s="41"/>
      <c r="E4770" s="41"/>
      <c r="F4770" s="41"/>
    </row>
    <row r="4771" spans="2:6" hidden="1">
      <c r="B4771" s="107"/>
      <c r="C4771" s="107"/>
      <c r="D4771" s="41"/>
      <c r="E4771" s="41"/>
      <c r="F4771" s="41"/>
    </row>
    <row r="4772" spans="2:6" hidden="1">
      <c r="B4772" s="107"/>
      <c r="C4772" s="107"/>
      <c r="D4772" s="41"/>
      <c r="E4772" s="41"/>
      <c r="F4772" s="41"/>
    </row>
    <row r="4773" spans="2:6" hidden="1">
      <c r="B4773" s="107"/>
      <c r="C4773" s="107"/>
      <c r="D4773" s="41"/>
      <c r="E4773" s="41"/>
      <c r="F4773" s="41"/>
    </row>
    <row r="4774" spans="2:6" hidden="1">
      <c r="B4774" s="107"/>
      <c r="C4774" s="107"/>
      <c r="D4774" s="41"/>
      <c r="E4774" s="41"/>
      <c r="F4774" s="41"/>
    </row>
    <row r="4775" spans="2:6" hidden="1">
      <c r="B4775" s="107"/>
      <c r="C4775" s="107"/>
      <c r="D4775" s="41"/>
      <c r="E4775" s="41"/>
      <c r="F4775" s="41"/>
    </row>
    <row r="4776" spans="2:6" hidden="1">
      <c r="B4776" s="107"/>
      <c r="C4776" s="107"/>
      <c r="D4776" s="41"/>
      <c r="E4776" s="41"/>
      <c r="F4776" s="41"/>
    </row>
    <row r="4777" spans="2:6" hidden="1">
      <c r="B4777" s="107"/>
      <c r="C4777" s="107"/>
      <c r="D4777" s="41"/>
      <c r="E4777" s="41"/>
      <c r="F4777" s="41"/>
    </row>
    <row r="4778" spans="2:6" hidden="1">
      <c r="B4778" s="107"/>
      <c r="C4778" s="107"/>
      <c r="D4778" s="41"/>
      <c r="E4778" s="41"/>
      <c r="F4778" s="41"/>
    </row>
    <row r="4779" spans="2:6" hidden="1">
      <c r="B4779" s="107"/>
      <c r="C4779" s="107"/>
      <c r="D4779" s="41"/>
      <c r="E4779" s="41"/>
      <c r="F4779" s="41"/>
    </row>
    <row r="4780" spans="2:6" hidden="1">
      <c r="B4780" s="107"/>
      <c r="C4780" s="107"/>
      <c r="D4780" s="41"/>
      <c r="E4780" s="41"/>
      <c r="F4780" s="41"/>
    </row>
    <row r="4781" spans="2:6" hidden="1">
      <c r="B4781" s="107"/>
      <c r="C4781" s="107"/>
      <c r="D4781" s="41"/>
      <c r="E4781" s="41"/>
      <c r="F4781" s="41"/>
    </row>
    <row r="4782" spans="2:6" hidden="1">
      <c r="B4782" s="107"/>
      <c r="C4782" s="107"/>
      <c r="D4782" s="41"/>
      <c r="E4782" s="41"/>
      <c r="F4782" s="41"/>
    </row>
    <row r="4783" spans="2:6" hidden="1">
      <c r="B4783" s="107"/>
      <c r="C4783" s="107"/>
      <c r="D4783" s="41"/>
      <c r="E4783" s="41"/>
      <c r="F4783" s="41"/>
    </row>
    <row r="4784" spans="2:6" hidden="1">
      <c r="B4784" s="107"/>
      <c r="C4784" s="107"/>
      <c r="D4784" s="41"/>
      <c r="E4784" s="41"/>
      <c r="F4784" s="41"/>
    </row>
    <row r="4785" spans="2:6" hidden="1">
      <c r="B4785" s="107"/>
      <c r="C4785" s="107"/>
      <c r="D4785" s="41"/>
      <c r="E4785" s="41"/>
      <c r="F4785" s="41"/>
    </row>
    <row r="4786" spans="2:6" hidden="1">
      <c r="B4786" s="107"/>
      <c r="C4786" s="107"/>
      <c r="D4786" s="41"/>
      <c r="E4786" s="41"/>
      <c r="F4786" s="41"/>
    </row>
    <row r="4787" spans="2:6" hidden="1">
      <c r="B4787" s="107"/>
      <c r="C4787" s="107"/>
      <c r="D4787" s="41"/>
      <c r="E4787" s="41"/>
      <c r="F4787" s="41"/>
    </row>
    <row r="4788" spans="2:6" hidden="1">
      <c r="B4788" s="107"/>
      <c r="C4788" s="107"/>
      <c r="D4788" s="41"/>
      <c r="E4788" s="41"/>
      <c r="F4788" s="41"/>
    </row>
    <row r="4789" spans="2:6" hidden="1">
      <c r="B4789" s="107"/>
      <c r="C4789" s="107"/>
      <c r="D4789" s="41"/>
      <c r="E4789" s="41"/>
      <c r="F4789" s="41"/>
    </row>
    <row r="4790" spans="2:6" hidden="1">
      <c r="B4790" s="107"/>
      <c r="C4790" s="107"/>
      <c r="D4790" s="41"/>
      <c r="E4790" s="41"/>
      <c r="F4790" s="41"/>
    </row>
    <row r="4791" spans="2:6" hidden="1">
      <c r="B4791" s="107"/>
      <c r="C4791" s="107"/>
      <c r="D4791" s="41"/>
      <c r="E4791" s="41"/>
      <c r="F4791" s="41"/>
    </row>
    <row r="4792" spans="2:6" hidden="1">
      <c r="B4792" s="107"/>
      <c r="C4792" s="107"/>
      <c r="D4792" s="41"/>
      <c r="E4792" s="41"/>
      <c r="F4792" s="41"/>
    </row>
    <row r="4793" spans="2:6" hidden="1">
      <c r="B4793" s="107"/>
      <c r="C4793" s="107"/>
      <c r="D4793" s="41"/>
      <c r="E4793" s="41"/>
      <c r="F4793" s="41"/>
    </row>
    <row r="4794" spans="2:6" hidden="1">
      <c r="B4794" s="107"/>
      <c r="C4794" s="107"/>
      <c r="D4794" s="41"/>
      <c r="E4794" s="41"/>
      <c r="F4794" s="41"/>
    </row>
    <row r="4795" spans="2:6" hidden="1">
      <c r="B4795" s="107"/>
      <c r="C4795" s="107"/>
      <c r="D4795" s="41"/>
      <c r="E4795" s="41"/>
      <c r="F4795" s="41"/>
    </row>
    <row r="4796" spans="2:6" hidden="1">
      <c r="B4796" s="107"/>
      <c r="C4796" s="107"/>
      <c r="D4796" s="41"/>
      <c r="E4796" s="41"/>
      <c r="F4796" s="41"/>
    </row>
    <row r="4797" spans="2:6" hidden="1">
      <c r="B4797" s="107"/>
      <c r="C4797" s="107"/>
      <c r="D4797" s="41"/>
      <c r="E4797" s="41"/>
      <c r="F4797" s="41"/>
    </row>
    <row r="4798" spans="2:6" hidden="1">
      <c r="B4798" s="107"/>
      <c r="C4798" s="107"/>
      <c r="D4798" s="41"/>
      <c r="E4798" s="41"/>
      <c r="F4798" s="41"/>
    </row>
    <row r="4799" spans="2:6" hidden="1">
      <c r="B4799" s="107"/>
      <c r="C4799" s="107"/>
      <c r="D4799" s="41"/>
      <c r="E4799" s="41"/>
      <c r="F4799" s="41"/>
    </row>
    <row r="4800" spans="2:6" hidden="1">
      <c r="B4800" s="107"/>
      <c r="C4800" s="107"/>
      <c r="D4800" s="41"/>
      <c r="E4800" s="41"/>
      <c r="F4800" s="41"/>
    </row>
    <row r="4801" spans="2:6" hidden="1">
      <c r="B4801" s="107"/>
      <c r="C4801" s="107"/>
      <c r="D4801" s="41"/>
      <c r="E4801" s="41"/>
      <c r="F4801" s="41"/>
    </row>
    <row r="4802" spans="2:6" hidden="1">
      <c r="B4802" s="107"/>
      <c r="C4802" s="107"/>
      <c r="D4802" s="41"/>
      <c r="E4802" s="41"/>
      <c r="F4802" s="41"/>
    </row>
    <row r="4803" spans="2:6" hidden="1">
      <c r="B4803" s="107"/>
      <c r="C4803" s="107"/>
      <c r="D4803" s="41"/>
      <c r="E4803" s="41"/>
      <c r="F4803" s="41"/>
    </row>
    <row r="4804" spans="2:6" hidden="1">
      <c r="B4804" s="107"/>
      <c r="C4804" s="107"/>
      <c r="D4804" s="41"/>
      <c r="E4804" s="41"/>
      <c r="F4804" s="41"/>
    </row>
    <row r="4805" spans="2:6" hidden="1">
      <c r="B4805" s="107"/>
      <c r="C4805" s="107"/>
      <c r="D4805" s="41"/>
      <c r="E4805" s="41"/>
      <c r="F4805" s="41"/>
    </row>
    <row r="4806" spans="2:6" hidden="1">
      <c r="B4806" s="107"/>
      <c r="C4806" s="107"/>
      <c r="D4806" s="41"/>
      <c r="E4806" s="41"/>
      <c r="F4806" s="41"/>
    </row>
    <row r="4807" spans="2:6" hidden="1">
      <c r="B4807" s="107"/>
      <c r="C4807" s="107"/>
      <c r="D4807" s="41"/>
      <c r="E4807" s="41"/>
      <c r="F4807" s="41"/>
    </row>
    <row r="4808" spans="2:6" hidden="1">
      <c r="B4808" s="107"/>
      <c r="C4808" s="107"/>
      <c r="D4808" s="41"/>
      <c r="E4808" s="41"/>
      <c r="F4808" s="41"/>
    </row>
    <row r="4809" spans="2:6" hidden="1">
      <c r="B4809" s="107"/>
      <c r="C4809" s="107"/>
      <c r="D4809" s="41"/>
      <c r="E4809" s="41"/>
      <c r="F4809" s="41"/>
    </row>
    <row r="4810" spans="2:6" hidden="1">
      <c r="B4810" s="107"/>
      <c r="C4810" s="107"/>
      <c r="D4810" s="41"/>
      <c r="E4810" s="41"/>
      <c r="F4810" s="41"/>
    </row>
    <row r="4811" spans="2:6" hidden="1">
      <c r="B4811" s="107"/>
      <c r="C4811" s="107"/>
      <c r="D4811" s="41"/>
      <c r="E4811" s="41"/>
      <c r="F4811" s="41"/>
    </row>
    <row r="4812" spans="2:6" hidden="1">
      <c r="B4812" s="107"/>
      <c r="C4812" s="107"/>
      <c r="D4812" s="41"/>
      <c r="E4812" s="41"/>
      <c r="F4812" s="41"/>
    </row>
    <row r="4813" spans="2:6" hidden="1">
      <c r="B4813" s="107"/>
      <c r="C4813" s="107"/>
      <c r="D4813" s="41"/>
      <c r="E4813" s="41"/>
      <c r="F4813" s="41"/>
    </row>
    <row r="4814" spans="2:6" hidden="1">
      <c r="B4814" s="107"/>
      <c r="C4814" s="107"/>
      <c r="D4814" s="41"/>
      <c r="E4814" s="41"/>
      <c r="F4814" s="41"/>
    </row>
    <row r="4815" spans="2:6" hidden="1">
      <c r="B4815" s="107"/>
      <c r="C4815" s="107"/>
      <c r="D4815" s="41"/>
      <c r="E4815" s="41"/>
      <c r="F4815" s="41"/>
    </row>
    <row r="4816" spans="2:6" hidden="1">
      <c r="B4816" s="107"/>
      <c r="C4816" s="107"/>
      <c r="D4816" s="41"/>
      <c r="E4816" s="41"/>
      <c r="F4816" s="41"/>
    </row>
    <row r="4817" spans="2:6" hidden="1">
      <c r="B4817" s="107"/>
      <c r="C4817" s="107"/>
      <c r="D4817" s="41"/>
      <c r="E4817" s="41"/>
      <c r="F4817" s="41"/>
    </row>
    <row r="4818" spans="2:6" hidden="1">
      <c r="B4818" s="107"/>
      <c r="C4818" s="107"/>
      <c r="D4818" s="41"/>
      <c r="E4818" s="41"/>
      <c r="F4818" s="41"/>
    </row>
    <row r="4819" spans="2:6" hidden="1">
      <c r="B4819" s="107"/>
      <c r="C4819" s="107"/>
      <c r="D4819" s="41"/>
      <c r="E4819" s="41"/>
      <c r="F4819" s="41"/>
    </row>
    <row r="4820" spans="2:6" hidden="1">
      <c r="B4820" s="107"/>
      <c r="C4820" s="107"/>
      <c r="D4820" s="41"/>
      <c r="E4820" s="41"/>
      <c r="F4820" s="41"/>
    </row>
    <row r="4821" spans="2:6" hidden="1">
      <c r="B4821" s="107"/>
      <c r="C4821" s="107"/>
      <c r="D4821" s="41"/>
      <c r="E4821" s="41"/>
      <c r="F4821" s="41"/>
    </row>
    <row r="4822" spans="2:6" hidden="1">
      <c r="B4822" s="107"/>
      <c r="C4822" s="107"/>
      <c r="D4822" s="41"/>
      <c r="E4822" s="41"/>
      <c r="F4822" s="41"/>
    </row>
    <row r="4823" spans="2:6" hidden="1">
      <c r="B4823" s="107"/>
      <c r="C4823" s="107"/>
      <c r="D4823" s="41"/>
      <c r="E4823" s="41"/>
      <c r="F4823" s="41"/>
    </row>
    <row r="4824" spans="2:6" hidden="1">
      <c r="B4824" s="107"/>
      <c r="C4824" s="107"/>
      <c r="D4824" s="41"/>
      <c r="E4824" s="41"/>
      <c r="F4824" s="41"/>
    </row>
    <row r="4825" spans="2:6" hidden="1">
      <c r="B4825" s="107"/>
      <c r="C4825" s="107"/>
      <c r="D4825" s="41"/>
      <c r="E4825" s="41"/>
      <c r="F4825" s="41"/>
    </row>
    <row r="4826" spans="2:6" hidden="1">
      <c r="B4826" s="107"/>
      <c r="C4826" s="107"/>
      <c r="D4826" s="41"/>
      <c r="E4826" s="41"/>
      <c r="F4826" s="41"/>
    </row>
    <row r="4827" spans="2:6" hidden="1">
      <c r="B4827" s="107"/>
      <c r="C4827" s="107"/>
      <c r="D4827" s="41"/>
      <c r="E4827" s="41"/>
      <c r="F4827" s="41"/>
    </row>
    <row r="4828" spans="2:6" hidden="1">
      <c r="B4828" s="107"/>
      <c r="C4828" s="107"/>
      <c r="D4828" s="41"/>
      <c r="E4828" s="41"/>
      <c r="F4828" s="41"/>
    </row>
    <row r="4829" spans="2:6" hidden="1">
      <c r="B4829" s="107"/>
      <c r="C4829" s="107"/>
      <c r="D4829" s="41"/>
      <c r="E4829" s="41"/>
      <c r="F4829" s="41"/>
    </row>
    <row r="4830" spans="2:6" hidden="1">
      <c r="B4830" s="107"/>
      <c r="C4830" s="107"/>
      <c r="D4830" s="41"/>
      <c r="E4830" s="41"/>
      <c r="F4830" s="41"/>
    </row>
    <row r="4831" spans="2:6" hidden="1">
      <c r="B4831" s="107"/>
      <c r="C4831" s="107"/>
      <c r="D4831" s="41"/>
      <c r="E4831" s="41"/>
      <c r="F4831" s="41"/>
    </row>
    <row r="4832" spans="2:6" hidden="1">
      <c r="B4832" s="107"/>
      <c r="C4832" s="107"/>
      <c r="D4832" s="41"/>
      <c r="E4832" s="41"/>
      <c r="F4832" s="41"/>
    </row>
    <row r="4833" spans="2:6" hidden="1">
      <c r="B4833" s="107"/>
      <c r="C4833" s="107"/>
      <c r="D4833" s="41"/>
      <c r="E4833" s="41"/>
      <c r="F4833" s="41"/>
    </row>
    <row r="4834" spans="2:6" hidden="1">
      <c r="B4834" s="107"/>
      <c r="C4834" s="107"/>
      <c r="D4834" s="41"/>
      <c r="E4834" s="41"/>
      <c r="F4834" s="41"/>
    </row>
    <row r="4835" spans="2:6" hidden="1">
      <c r="B4835" s="107"/>
      <c r="C4835" s="107"/>
      <c r="D4835" s="41"/>
      <c r="E4835" s="41"/>
      <c r="F4835" s="41"/>
    </row>
    <row r="4836" spans="2:6" hidden="1">
      <c r="B4836" s="107"/>
      <c r="C4836" s="107"/>
      <c r="D4836" s="41"/>
      <c r="E4836" s="41"/>
      <c r="F4836" s="41"/>
    </row>
    <row r="4837" spans="2:6" hidden="1">
      <c r="B4837" s="107"/>
      <c r="C4837" s="107"/>
      <c r="D4837" s="41"/>
      <c r="E4837" s="41"/>
      <c r="F4837" s="41"/>
    </row>
    <row r="4838" spans="2:6" hidden="1">
      <c r="B4838" s="107"/>
      <c r="C4838" s="107"/>
      <c r="D4838" s="41"/>
      <c r="E4838" s="41"/>
      <c r="F4838" s="41"/>
    </row>
    <row r="4839" spans="2:6" hidden="1">
      <c r="B4839" s="107"/>
      <c r="C4839" s="107"/>
      <c r="D4839" s="41"/>
      <c r="E4839" s="41"/>
      <c r="F4839" s="41"/>
    </row>
    <row r="4840" spans="2:6" hidden="1">
      <c r="B4840" s="107"/>
      <c r="C4840" s="107"/>
      <c r="D4840" s="41"/>
      <c r="E4840" s="41"/>
      <c r="F4840" s="41"/>
    </row>
    <row r="4841" spans="2:6" hidden="1">
      <c r="B4841" s="107"/>
      <c r="C4841" s="107"/>
      <c r="D4841" s="41"/>
      <c r="E4841" s="41"/>
      <c r="F4841" s="41"/>
    </row>
    <row r="4842" spans="2:6" hidden="1">
      <c r="B4842" s="107"/>
      <c r="C4842" s="107"/>
      <c r="D4842" s="41"/>
      <c r="E4842" s="41"/>
      <c r="F4842" s="41"/>
    </row>
    <row r="4843" spans="2:6" hidden="1">
      <c r="B4843" s="107"/>
      <c r="C4843" s="107"/>
      <c r="D4843" s="41"/>
      <c r="E4843" s="41"/>
      <c r="F4843" s="41"/>
    </row>
    <row r="4844" spans="2:6" hidden="1">
      <c r="B4844" s="107"/>
      <c r="C4844" s="107"/>
      <c r="D4844" s="41"/>
      <c r="E4844" s="41"/>
      <c r="F4844" s="41"/>
    </row>
    <row r="4845" spans="2:6" hidden="1">
      <c r="B4845" s="107"/>
      <c r="C4845" s="107"/>
      <c r="D4845" s="41"/>
      <c r="E4845" s="41"/>
      <c r="F4845" s="41"/>
    </row>
    <row r="4846" spans="2:6" hidden="1">
      <c r="B4846" s="107"/>
      <c r="C4846" s="107"/>
      <c r="D4846" s="41"/>
      <c r="E4846" s="41"/>
      <c r="F4846" s="41"/>
    </row>
    <row r="4847" spans="2:6" hidden="1">
      <c r="B4847" s="107"/>
      <c r="C4847" s="107"/>
      <c r="D4847" s="41"/>
      <c r="E4847" s="41"/>
      <c r="F4847" s="41"/>
    </row>
    <row r="4848" spans="2:6" hidden="1">
      <c r="B4848" s="107"/>
      <c r="C4848" s="107"/>
      <c r="D4848" s="41"/>
      <c r="E4848" s="41"/>
      <c r="F4848" s="41"/>
    </row>
    <row r="4849" spans="2:6" hidden="1">
      <c r="B4849" s="107"/>
      <c r="C4849" s="107"/>
      <c r="D4849" s="41"/>
      <c r="E4849" s="41"/>
      <c r="F4849" s="41"/>
    </row>
    <row r="4850" spans="2:6" hidden="1">
      <c r="B4850" s="107"/>
      <c r="C4850" s="107"/>
      <c r="D4850" s="41"/>
      <c r="E4850" s="41"/>
      <c r="F4850" s="41"/>
    </row>
    <row r="4851" spans="2:6" hidden="1">
      <c r="B4851" s="107"/>
      <c r="C4851" s="107"/>
      <c r="D4851" s="41"/>
      <c r="E4851" s="41"/>
      <c r="F4851" s="41"/>
    </row>
    <row r="4852" spans="2:6" hidden="1">
      <c r="B4852" s="107"/>
      <c r="C4852" s="107"/>
      <c r="D4852" s="41"/>
      <c r="E4852" s="41"/>
      <c r="F4852" s="41"/>
    </row>
    <row r="4853" spans="2:6" hidden="1">
      <c r="B4853" s="107"/>
      <c r="C4853" s="107"/>
      <c r="D4853" s="41"/>
      <c r="E4853" s="41"/>
      <c r="F4853" s="41"/>
    </row>
    <row r="4854" spans="2:6" hidden="1">
      <c r="B4854" s="107"/>
      <c r="C4854" s="107"/>
      <c r="D4854" s="41"/>
      <c r="E4854" s="41"/>
      <c r="F4854" s="41"/>
    </row>
    <row r="4855" spans="2:6" hidden="1">
      <c r="B4855" s="107"/>
      <c r="C4855" s="107"/>
      <c r="D4855" s="41"/>
      <c r="E4855" s="41"/>
      <c r="F4855" s="41"/>
    </row>
    <row r="4856" spans="2:6" hidden="1">
      <c r="B4856" s="107"/>
      <c r="C4856" s="107"/>
      <c r="D4856" s="41"/>
      <c r="E4856" s="41"/>
      <c r="F4856" s="41"/>
    </row>
    <row r="4857" spans="2:6" hidden="1">
      <c r="B4857" s="107"/>
      <c r="C4857" s="107"/>
      <c r="D4857" s="41"/>
      <c r="E4857" s="41"/>
      <c r="F4857" s="41"/>
    </row>
    <row r="4858" spans="2:6" hidden="1">
      <c r="B4858" s="107"/>
      <c r="C4858" s="107"/>
      <c r="D4858" s="41"/>
      <c r="E4858" s="41"/>
      <c r="F4858" s="41"/>
    </row>
    <row r="4859" spans="2:6" hidden="1">
      <c r="B4859" s="107"/>
      <c r="C4859" s="107"/>
      <c r="D4859" s="41"/>
      <c r="E4859" s="41"/>
      <c r="F4859" s="41"/>
    </row>
    <row r="4860" spans="2:6" hidden="1">
      <c r="B4860" s="107"/>
      <c r="C4860" s="107"/>
      <c r="D4860" s="41"/>
      <c r="E4860" s="41"/>
      <c r="F4860" s="41"/>
    </row>
    <row r="4861" spans="2:6" hidden="1">
      <c r="B4861" s="107"/>
      <c r="C4861" s="107"/>
      <c r="D4861" s="41"/>
      <c r="E4861" s="41"/>
      <c r="F4861" s="41"/>
    </row>
    <row r="4862" spans="2:6" hidden="1">
      <c r="B4862" s="107"/>
      <c r="C4862" s="107"/>
      <c r="D4862" s="41"/>
      <c r="E4862" s="41"/>
      <c r="F4862" s="41"/>
    </row>
    <row r="4863" spans="2:6" hidden="1">
      <c r="B4863" s="107"/>
      <c r="C4863" s="107"/>
      <c r="D4863" s="41"/>
      <c r="E4863" s="41"/>
      <c r="F4863" s="41"/>
    </row>
    <row r="4864" spans="2:6" hidden="1">
      <c r="B4864" s="107"/>
      <c r="C4864" s="107"/>
      <c r="D4864" s="41"/>
      <c r="E4864" s="41"/>
      <c r="F4864" s="41"/>
    </row>
    <row r="4865" spans="2:6" hidden="1">
      <c r="B4865" s="107"/>
      <c r="C4865" s="107"/>
      <c r="D4865" s="41"/>
      <c r="E4865" s="41"/>
      <c r="F4865" s="41"/>
    </row>
    <row r="4866" spans="2:6" hidden="1">
      <c r="B4866" s="107"/>
      <c r="C4866" s="107"/>
      <c r="D4866" s="41"/>
      <c r="E4866" s="41"/>
      <c r="F4866" s="41"/>
    </row>
    <row r="4867" spans="2:6" hidden="1">
      <c r="B4867" s="107"/>
      <c r="C4867" s="107"/>
      <c r="D4867" s="41"/>
      <c r="E4867" s="41"/>
      <c r="F4867" s="41"/>
    </row>
    <row r="4868" spans="2:6" hidden="1">
      <c r="B4868" s="107"/>
      <c r="C4868" s="107"/>
      <c r="D4868" s="41"/>
      <c r="E4868" s="41"/>
      <c r="F4868" s="41"/>
    </row>
    <row r="4869" spans="2:6" hidden="1">
      <c r="B4869" s="107"/>
      <c r="C4869" s="107"/>
      <c r="D4869" s="41"/>
      <c r="E4869" s="41"/>
      <c r="F4869" s="41"/>
    </row>
    <row r="4870" spans="2:6" hidden="1">
      <c r="B4870" s="107"/>
      <c r="C4870" s="107"/>
      <c r="D4870" s="41"/>
      <c r="E4870" s="41"/>
      <c r="F4870" s="41"/>
    </row>
    <row r="4871" spans="2:6" hidden="1">
      <c r="B4871" s="107"/>
      <c r="C4871" s="107"/>
      <c r="D4871" s="41"/>
      <c r="E4871" s="41"/>
      <c r="F4871" s="41"/>
    </row>
    <row r="4872" spans="2:6" hidden="1">
      <c r="B4872" s="107"/>
      <c r="C4872" s="107"/>
      <c r="D4872" s="41"/>
      <c r="E4872" s="41"/>
      <c r="F4872" s="41"/>
    </row>
    <row r="4873" spans="2:6" hidden="1">
      <c r="B4873" s="107"/>
      <c r="C4873" s="107"/>
      <c r="D4873" s="41"/>
      <c r="E4873" s="41"/>
      <c r="F4873" s="41"/>
    </row>
    <row r="4874" spans="2:6" hidden="1">
      <c r="B4874" s="107"/>
      <c r="C4874" s="107"/>
      <c r="D4874" s="41"/>
      <c r="E4874" s="41"/>
      <c r="F4874" s="41"/>
    </row>
    <row r="4875" spans="2:6" hidden="1">
      <c r="B4875" s="107"/>
      <c r="C4875" s="107"/>
      <c r="D4875" s="41"/>
      <c r="E4875" s="41"/>
      <c r="F4875" s="41"/>
    </row>
    <row r="4876" spans="2:6" hidden="1">
      <c r="B4876" s="107"/>
      <c r="C4876" s="107"/>
      <c r="D4876" s="41"/>
      <c r="E4876" s="41"/>
      <c r="F4876" s="41"/>
    </row>
    <row r="4877" spans="2:6" hidden="1">
      <c r="B4877" s="107"/>
      <c r="C4877" s="107"/>
      <c r="D4877" s="41"/>
      <c r="E4877" s="41"/>
      <c r="F4877" s="41"/>
    </row>
    <row r="4878" spans="2:6" hidden="1">
      <c r="B4878" s="107"/>
      <c r="C4878" s="107"/>
      <c r="D4878" s="41"/>
      <c r="E4878" s="41"/>
      <c r="F4878" s="41"/>
    </row>
    <row r="4879" spans="2:6" hidden="1">
      <c r="B4879" s="107"/>
      <c r="C4879" s="107"/>
      <c r="D4879" s="41"/>
      <c r="E4879" s="41"/>
      <c r="F4879" s="41"/>
    </row>
    <row r="4880" spans="2:6" hidden="1">
      <c r="B4880" s="107"/>
      <c r="C4880" s="107"/>
      <c r="D4880" s="41"/>
      <c r="E4880" s="41"/>
      <c r="F4880" s="41"/>
    </row>
    <row r="4881" spans="2:6" hidden="1">
      <c r="B4881" s="107"/>
      <c r="C4881" s="107"/>
      <c r="D4881" s="41"/>
      <c r="E4881" s="41"/>
      <c r="F4881" s="41"/>
    </row>
    <row r="4882" spans="2:6" hidden="1">
      <c r="B4882" s="107"/>
      <c r="C4882" s="107"/>
      <c r="D4882" s="41"/>
      <c r="E4882" s="41"/>
      <c r="F4882" s="41"/>
    </row>
    <row r="4883" spans="2:6" hidden="1">
      <c r="B4883" s="107"/>
      <c r="C4883" s="107"/>
      <c r="D4883" s="41"/>
      <c r="E4883" s="41"/>
      <c r="F4883" s="41"/>
    </row>
    <row r="4884" spans="2:6" hidden="1">
      <c r="B4884" s="107"/>
      <c r="C4884" s="107"/>
      <c r="D4884" s="41"/>
      <c r="E4884" s="41"/>
      <c r="F4884" s="41"/>
    </row>
    <row r="4885" spans="2:6" hidden="1">
      <c r="B4885" s="107"/>
      <c r="C4885" s="107"/>
      <c r="D4885" s="41"/>
      <c r="E4885" s="41"/>
      <c r="F4885" s="41"/>
    </row>
    <row r="4886" spans="2:6" hidden="1">
      <c r="B4886" s="107"/>
      <c r="C4886" s="107"/>
      <c r="D4886" s="41"/>
      <c r="E4886" s="41"/>
      <c r="F4886" s="41"/>
    </row>
    <row r="4887" spans="2:6" hidden="1">
      <c r="B4887" s="107"/>
      <c r="C4887" s="107"/>
      <c r="D4887" s="41"/>
      <c r="E4887" s="41"/>
      <c r="F4887" s="41"/>
    </row>
    <row r="4888" spans="2:6" hidden="1">
      <c r="B4888" s="107"/>
      <c r="C4888" s="107"/>
      <c r="D4888" s="41"/>
      <c r="E4888" s="41"/>
      <c r="F4888" s="41"/>
    </row>
    <row r="4889" spans="2:6" hidden="1">
      <c r="B4889" s="107"/>
      <c r="C4889" s="107"/>
      <c r="D4889" s="41"/>
      <c r="E4889" s="41"/>
      <c r="F4889" s="41"/>
    </row>
    <row r="4890" spans="2:6" hidden="1">
      <c r="B4890" s="107"/>
      <c r="C4890" s="107"/>
      <c r="D4890" s="41"/>
      <c r="E4890" s="41"/>
      <c r="F4890" s="41"/>
    </row>
    <row r="4891" spans="2:6" hidden="1">
      <c r="B4891" s="107"/>
      <c r="C4891" s="107"/>
      <c r="D4891" s="41"/>
      <c r="E4891" s="41"/>
      <c r="F4891" s="41"/>
    </row>
    <row r="4892" spans="2:6" hidden="1">
      <c r="B4892" s="107"/>
      <c r="C4892" s="107"/>
      <c r="D4892" s="41"/>
      <c r="E4892" s="41"/>
      <c r="F4892" s="41"/>
    </row>
    <row r="4893" spans="2:6" hidden="1">
      <c r="B4893" s="107"/>
      <c r="C4893" s="107"/>
      <c r="D4893" s="41"/>
      <c r="E4893" s="41"/>
      <c r="F4893" s="41"/>
    </row>
    <row r="4894" spans="2:6" hidden="1">
      <c r="B4894" s="107"/>
      <c r="C4894" s="107"/>
      <c r="D4894" s="41"/>
      <c r="E4894" s="41"/>
      <c r="F4894" s="41"/>
    </row>
    <row r="4895" spans="2:6" hidden="1">
      <c r="B4895" s="107"/>
      <c r="C4895" s="107"/>
      <c r="D4895" s="41"/>
      <c r="E4895" s="41"/>
      <c r="F4895" s="41"/>
    </row>
    <row r="4896" spans="2:6" hidden="1">
      <c r="B4896" s="107"/>
      <c r="C4896" s="107"/>
      <c r="D4896" s="41"/>
      <c r="E4896" s="41"/>
      <c r="F4896" s="41"/>
    </row>
    <row r="4897" spans="2:6" hidden="1">
      <c r="B4897" s="107"/>
      <c r="C4897" s="107"/>
      <c r="D4897" s="41"/>
      <c r="E4897" s="41"/>
      <c r="F4897" s="41"/>
    </row>
    <row r="4898" spans="2:6" hidden="1">
      <c r="B4898" s="107"/>
      <c r="C4898" s="107"/>
      <c r="D4898" s="41"/>
      <c r="E4898" s="41"/>
      <c r="F4898" s="41"/>
    </row>
    <row r="4899" spans="2:6" hidden="1">
      <c r="B4899" s="107"/>
      <c r="C4899" s="107"/>
      <c r="D4899" s="41"/>
      <c r="E4899" s="41"/>
      <c r="F4899" s="41"/>
    </row>
    <row r="4900" spans="2:6" hidden="1">
      <c r="B4900" s="107"/>
      <c r="C4900" s="107"/>
      <c r="D4900" s="41"/>
      <c r="E4900" s="41"/>
      <c r="F4900" s="41"/>
    </row>
    <row r="4901" spans="2:6" hidden="1">
      <c r="B4901" s="107"/>
      <c r="C4901" s="107"/>
      <c r="D4901" s="41"/>
      <c r="E4901" s="41"/>
      <c r="F4901" s="41"/>
    </row>
    <row r="4902" spans="2:6" hidden="1">
      <c r="B4902" s="107"/>
      <c r="C4902" s="107"/>
      <c r="D4902" s="41"/>
      <c r="E4902" s="41"/>
      <c r="F4902" s="41"/>
    </row>
    <row r="4903" spans="2:6" hidden="1">
      <c r="B4903" s="107"/>
      <c r="C4903" s="107"/>
      <c r="D4903" s="41"/>
      <c r="E4903" s="41"/>
      <c r="F4903" s="41"/>
    </row>
    <row r="4904" spans="2:6" hidden="1">
      <c r="B4904" s="107"/>
      <c r="C4904" s="107"/>
      <c r="D4904" s="41"/>
      <c r="E4904" s="41"/>
      <c r="F4904" s="41"/>
    </row>
    <row r="4905" spans="2:6" hidden="1">
      <c r="B4905" s="107"/>
      <c r="C4905" s="107"/>
      <c r="D4905" s="41"/>
      <c r="E4905" s="41"/>
      <c r="F4905" s="41"/>
    </row>
    <row r="4906" spans="2:6" hidden="1">
      <c r="B4906" s="107"/>
      <c r="C4906" s="107"/>
      <c r="D4906" s="41"/>
      <c r="E4906" s="41"/>
      <c r="F4906" s="41"/>
    </row>
    <row r="4907" spans="2:6" hidden="1">
      <c r="B4907" s="107"/>
      <c r="C4907" s="107"/>
      <c r="D4907" s="41"/>
      <c r="E4907" s="41"/>
      <c r="F4907" s="41"/>
    </row>
    <row r="4908" spans="2:6" hidden="1">
      <c r="B4908" s="107"/>
      <c r="C4908" s="107"/>
      <c r="D4908" s="41"/>
      <c r="E4908" s="41"/>
      <c r="F4908" s="41"/>
    </row>
    <row r="4909" spans="2:6" hidden="1">
      <c r="B4909" s="107"/>
      <c r="C4909" s="107"/>
      <c r="D4909" s="41"/>
      <c r="E4909" s="41"/>
      <c r="F4909" s="41"/>
    </row>
    <row r="4910" spans="2:6" hidden="1">
      <c r="B4910" s="107"/>
      <c r="C4910" s="107"/>
      <c r="D4910" s="41"/>
      <c r="E4910" s="41"/>
      <c r="F4910" s="41"/>
    </row>
    <row r="4911" spans="2:6" hidden="1">
      <c r="B4911" s="107"/>
      <c r="C4911" s="107"/>
      <c r="D4911" s="41"/>
      <c r="E4911" s="41"/>
      <c r="F4911" s="41"/>
    </row>
    <row r="4912" spans="2:6" hidden="1">
      <c r="B4912" s="107"/>
      <c r="C4912" s="107"/>
      <c r="D4912" s="41"/>
      <c r="E4912" s="41"/>
      <c r="F4912" s="41"/>
    </row>
    <row r="4913" spans="2:6" hidden="1">
      <c r="B4913" s="107"/>
      <c r="C4913" s="107"/>
      <c r="D4913" s="41"/>
      <c r="E4913" s="41"/>
      <c r="F4913" s="41"/>
    </row>
    <row r="4914" spans="2:6" hidden="1">
      <c r="B4914" s="107"/>
      <c r="C4914" s="107"/>
      <c r="D4914" s="41"/>
      <c r="E4914" s="41"/>
      <c r="F4914" s="41"/>
    </row>
    <row r="4915" spans="2:6" hidden="1">
      <c r="B4915" s="107"/>
      <c r="C4915" s="107"/>
      <c r="D4915" s="41"/>
      <c r="E4915" s="41"/>
      <c r="F4915" s="41"/>
    </row>
    <row r="4916" spans="2:6" hidden="1">
      <c r="B4916" s="107"/>
      <c r="C4916" s="107"/>
      <c r="D4916" s="41"/>
      <c r="E4916" s="41"/>
      <c r="F4916" s="41"/>
    </row>
    <row r="4917" spans="2:6" hidden="1">
      <c r="B4917" s="107"/>
      <c r="C4917" s="107"/>
      <c r="D4917" s="41"/>
      <c r="E4917" s="41"/>
      <c r="F4917" s="41"/>
    </row>
    <row r="4918" spans="2:6" hidden="1">
      <c r="B4918" s="107"/>
      <c r="C4918" s="107"/>
      <c r="D4918" s="41"/>
      <c r="E4918" s="41"/>
      <c r="F4918" s="41"/>
    </row>
    <row r="4919" spans="2:6" hidden="1">
      <c r="B4919" s="107"/>
      <c r="C4919" s="107"/>
      <c r="D4919" s="41"/>
      <c r="E4919" s="41"/>
      <c r="F4919" s="41"/>
    </row>
    <row r="4920" spans="2:6" hidden="1">
      <c r="B4920" s="107"/>
      <c r="C4920" s="107"/>
      <c r="D4920" s="41"/>
      <c r="E4920" s="41"/>
      <c r="F4920" s="41"/>
    </row>
    <row r="4921" spans="2:6" hidden="1">
      <c r="B4921" s="107"/>
      <c r="C4921" s="107"/>
      <c r="D4921" s="41"/>
      <c r="E4921" s="41"/>
      <c r="F4921" s="41"/>
    </row>
    <row r="4922" spans="2:6" hidden="1">
      <c r="B4922" s="107"/>
      <c r="C4922" s="107"/>
      <c r="D4922" s="41"/>
      <c r="E4922" s="41"/>
      <c r="F4922" s="41"/>
    </row>
    <row r="4923" spans="2:6" hidden="1">
      <c r="B4923" s="107"/>
      <c r="C4923" s="107"/>
      <c r="D4923" s="41"/>
      <c r="E4923" s="41"/>
      <c r="F4923" s="41"/>
    </row>
    <row r="4924" spans="2:6" hidden="1">
      <c r="B4924" s="107"/>
      <c r="C4924" s="107"/>
      <c r="D4924" s="41"/>
      <c r="E4924" s="41"/>
      <c r="F4924" s="41"/>
    </row>
    <row r="4925" spans="2:6" hidden="1">
      <c r="B4925" s="107"/>
      <c r="C4925" s="107"/>
      <c r="D4925" s="41"/>
      <c r="E4925" s="41"/>
      <c r="F4925" s="41"/>
    </row>
    <row r="4926" spans="2:6" hidden="1">
      <c r="B4926" s="107"/>
      <c r="C4926" s="107"/>
      <c r="D4926" s="41"/>
      <c r="E4926" s="41"/>
      <c r="F4926" s="41"/>
    </row>
    <row r="4927" spans="2:6" hidden="1">
      <c r="B4927" s="107"/>
      <c r="C4927" s="107"/>
      <c r="D4927" s="41"/>
      <c r="E4927" s="41"/>
      <c r="F4927" s="41"/>
    </row>
    <row r="4928" spans="2:6" hidden="1">
      <c r="B4928" s="107"/>
      <c r="C4928" s="107"/>
      <c r="D4928" s="41"/>
      <c r="E4928" s="41"/>
      <c r="F4928" s="41"/>
    </row>
    <row r="4929" spans="2:6" hidden="1">
      <c r="B4929" s="107"/>
      <c r="C4929" s="107"/>
      <c r="D4929" s="41"/>
      <c r="E4929" s="41"/>
      <c r="F4929" s="41"/>
    </row>
    <row r="4930" spans="2:6" hidden="1">
      <c r="B4930" s="107"/>
      <c r="C4930" s="107"/>
      <c r="D4930" s="41"/>
      <c r="E4930" s="41"/>
      <c r="F4930" s="41"/>
    </row>
    <row r="4931" spans="2:6" hidden="1">
      <c r="B4931" s="107"/>
      <c r="C4931" s="107"/>
      <c r="D4931" s="41"/>
      <c r="E4931" s="41"/>
      <c r="F4931" s="41"/>
    </row>
    <row r="4932" spans="2:6" hidden="1">
      <c r="B4932" s="107"/>
      <c r="C4932" s="107"/>
      <c r="D4932" s="41"/>
      <c r="E4932" s="41"/>
      <c r="F4932" s="41"/>
    </row>
    <row r="4933" spans="2:6" hidden="1">
      <c r="B4933" s="107"/>
      <c r="C4933" s="107"/>
      <c r="D4933" s="41"/>
      <c r="E4933" s="41"/>
      <c r="F4933" s="41"/>
    </row>
    <row r="4934" spans="2:6" hidden="1">
      <c r="B4934" s="107"/>
      <c r="C4934" s="107"/>
      <c r="D4934" s="41"/>
      <c r="E4934" s="41"/>
      <c r="F4934" s="41"/>
    </row>
    <row r="4935" spans="2:6" hidden="1">
      <c r="B4935" s="107"/>
      <c r="C4935" s="107"/>
      <c r="D4935" s="41"/>
      <c r="E4935" s="41"/>
      <c r="F4935" s="41"/>
    </row>
    <row r="4936" spans="2:6" hidden="1">
      <c r="B4936" s="107"/>
      <c r="C4936" s="107"/>
      <c r="D4936" s="41"/>
      <c r="E4936" s="41"/>
      <c r="F4936" s="41"/>
    </row>
    <row r="4937" spans="2:6" hidden="1">
      <c r="B4937" s="107"/>
      <c r="C4937" s="107"/>
      <c r="D4937" s="41"/>
      <c r="E4937" s="41"/>
      <c r="F4937" s="41"/>
    </row>
    <row r="4938" spans="2:6" hidden="1">
      <c r="B4938" s="107"/>
      <c r="C4938" s="107"/>
      <c r="D4938" s="41"/>
      <c r="E4938" s="41"/>
      <c r="F4938" s="41"/>
    </row>
    <row r="4939" spans="2:6" hidden="1">
      <c r="B4939" s="107"/>
      <c r="C4939" s="107"/>
      <c r="D4939" s="41"/>
      <c r="E4939" s="41"/>
      <c r="F4939" s="41"/>
    </row>
    <row r="4940" spans="2:6" hidden="1">
      <c r="B4940" s="107"/>
      <c r="C4940" s="107"/>
      <c r="D4940" s="41"/>
      <c r="E4940" s="41"/>
      <c r="F4940" s="41"/>
    </row>
    <row r="4941" spans="2:6" hidden="1">
      <c r="B4941" s="107"/>
      <c r="C4941" s="107"/>
      <c r="D4941" s="41"/>
      <c r="E4941" s="41"/>
      <c r="F4941" s="41"/>
    </row>
    <row r="4942" spans="2:6" hidden="1">
      <c r="B4942" s="107"/>
      <c r="C4942" s="107"/>
      <c r="D4942" s="41"/>
      <c r="E4942" s="41"/>
      <c r="F4942" s="41"/>
    </row>
    <row r="4943" spans="2:6" hidden="1">
      <c r="B4943" s="107"/>
      <c r="C4943" s="107"/>
      <c r="D4943" s="41"/>
      <c r="E4943" s="41"/>
      <c r="F4943" s="41"/>
    </row>
    <row r="4944" spans="2:6" hidden="1">
      <c r="B4944" s="107"/>
      <c r="C4944" s="107"/>
      <c r="D4944" s="41"/>
      <c r="E4944" s="41"/>
      <c r="F4944" s="41"/>
    </row>
    <row r="4945" spans="2:6" hidden="1">
      <c r="B4945" s="107"/>
      <c r="C4945" s="107"/>
      <c r="D4945" s="41"/>
      <c r="E4945" s="41"/>
      <c r="F4945" s="41"/>
    </row>
    <row r="4946" spans="2:6" hidden="1">
      <c r="B4946" s="107"/>
      <c r="C4946" s="107"/>
      <c r="D4946" s="41"/>
      <c r="E4946" s="41"/>
      <c r="F4946" s="41"/>
    </row>
    <row r="4947" spans="2:6" hidden="1">
      <c r="B4947" s="107"/>
      <c r="C4947" s="107"/>
      <c r="D4947" s="41"/>
      <c r="E4947" s="41"/>
      <c r="F4947" s="41"/>
    </row>
    <row r="4948" spans="2:6" hidden="1">
      <c r="B4948" s="107"/>
      <c r="C4948" s="107"/>
      <c r="D4948" s="41"/>
      <c r="E4948" s="41"/>
      <c r="F4948" s="41"/>
    </row>
    <row r="4949" spans="2:6" hidden="1">
      <c r="B4949" s="107"/>
      <c r="C4949" s="107"/>
      <c r="D4949" s="41"/>
      <c r="E4949" s="41"/>
      <c r="F4949" s="41"/>
    </row>
    <row r="4950" spans="2:6" hidden="1">
      <c r="B4950" s="107"/>
      <c r="C4950" s="107"/>
      <c r="D4950" s="41"/>
      <c r="E4950" s="41"/>
      <c r="F4950" s="41"/>
    </row>
    <row r="4951" spans="2:6" hidden="1">
      <c r="B4951" s="107"/>
      <c r="C4951" s="107"/>
      <c r="D4951" s="41"/>
      <c r="E4951" s="41"/>
      <c r="F4951" s="41"/>
    </row>
    <row r="4952" spans="2:6" hidden="1">
      <c r="B4952" s="107"/>
      <c r="C4952" s="107"/>
      <c r="D4952" s="41"/>
      <c r="E4952" s="41"/>
      <c r="F4952" s="41"/>
    </row>
    <row r="4953" spans="2:6" hidden="1">
      <c r="B4953" s="107"/>
      <c r="C4953" s="107"/>
      <c r="D4953" s="41"/>
      <c r="E4953" s="41"/>
      <c r="F4953" s="41"/>
    </row>
    <row r="4954" spans="2:6" hidden="1">
      <c r="B4954" s="107"/>
      <c r="C4954" s="107"/>
      <c r="D4954" s="41"/>
      <c r="E4954" s="41"/>
      <c r="F4954" s="41"/>
    </row>
    <row r="4955" spans="2:6" hidden="1">
      <c r="B4955" s="107"/>
      <c r="C4955" s="107"/>
      <c r="D4955" s="41"/>
      <c r="E4955" s="41"/>
      <c r="F4955" s="41"/>
    </row>
    <row r="4956" spans="2:6" hidden="1">
      <c r="B4956" s="107"/>
      <c r="C4956" s="107"/>
      <c r="D4956" s="41"/>
      <c r="E4956" s="41"/>
      <c r="F4956" s="41"/>
    </row>
    <row r="4957" spans="2:6" hidden="1">
      <c r="B4957" s="107"/>
      <c r="C4957" s="107"/>
      <c r="D4957" s="41"/>
      <c r="E4957" s="41"/>
      <c r="F4957" s="41"/>
    </row>
    <row r="4958" spans="2:6" hidden="1">
      <c r="B4958" s="107"/>
      <c r="C4958" s="107"/>
      <c r="D4958" s="41"/>
      <c r="E4958" s="41"/>
      <c r="F4958" s="41"/>
    </row>
    <row r="4959" spans="2:6" hidden="1">
      <c r="B4959" s="107"/>
      <c r="C4959" s="107"/>
      <c r="D4959" s="41"/>
      <c r="E4959" s="41"/>
      <c r="F4959" s="41"/>
    </row>
    <row r="4960" spans="2:6" hidden="1">
      <c r="B4960" s="107"/>
      <c r="C4960" s="107"/>
      <c r="D4960" s="41"/>
      <c r="E4960" s="41"/>
      <c r="F4960" s="41"/>
    </row>
    <row r="4961" spans="2:6" hidden="1">
      <c r="B4961" s="107"/>
      <c r="C4961" s="107"/>
      <c r="D4961" s="41"/>
      <c r="E4961" s="41"/>
      <c r="F4961" s="41"/>
    </row>
    <row r="4962" spans="2:6" hidden="1">
      <c r="B4962" s="107"/>
      <c r="C4962" s="107"/>
      <c r="D4962" s="41"/>
      <c r="E4962" s="41"/>
      <c r="F4962" s="41"/>
    </row>
    <row r="4963" spans="2:6" hidden="1">
      <c r="B4963" s="107"/>
      <c r="C4963" s="107"/>
      <c r="D4963" s="41"/>
      <c r="E4963" s="41"/>
      <c r="F4963" s="41"/>
    </row>
    <row r="4964" spans="2:6" hidden="1">
      <c r="B4964" s="107"/>
      <c r="C4964" s="107"/>
      <c r="D4964" s="41"/>
      <c r="E4964" s="41"/>
      <c r="F4964" s="41"/>
    </row>
    <row r="4965" spans="2:6" hidden="1">
      <c r="B4965" s="107"/>
      <c r="C4965" s="107"/>
      <c r="D4965" s="41"/>
      <c r="E4965" s="41"/>
      <c r="F4965" s="41"/>
    </row>
    <row r="4966" spans="2:6" hidden="1">
      <c r="B4966" s="107"/>
      <c r="C4966" s="107"/>
      <c r="D4966" s="41"/>
      <c r="E4966" s="41"/>
      <c r="F4966" s="41"/>
    </row>
    <row r="4967" spans="2:6" hidden="1">
      <c r="B4967" s="107"/>
      <c r="C4967" s="107"/>
      <c r="D4967" s="41"/>
      <c r="E4967" s="41"/>
      <c r="F4967" s="41"/>
    </row>
    <row r="4968" spans="2:6" hidden="1">
      <c r="B4968" s="107"/>
      <c r="C4968" s="107"/>
      <c r="D4968" s="41"/>
      <c r="E4968" s="41"/>
      <c r="F4968" s="41"/>
    </row>
    <row r="4969" spans="2:6" hidden="1">
      <c r="B4969" s="107"/>
      <c r="C4969" s="107"/>
      <c r="D4969" s="41"/>
      <c r="E4969" s="41"/>
      <c r="F4969" s="41"/>
    </row>
    <row r="4970" spans="2:6" hidden="1">
      <c r="B4970" s="107"/>
      <c r="C4970" s="107"/>
      <c r="D4970" s="41"/>
      <c r="E4970" s="41"/>
      <c r="F4970" s="41"/>
    </row>
    <row r="4971" spans="2:6" hidden="1">
      <c r="B4971" s="107"/>
      <c r="C4971" s="107"/>
      <c r="D4971" s="41"/>
      <c r="E4971" s="41"/>
      <c r="F4971" s="41"/>
    </row>
    <row r="4972" spans="2:6" hidden="1">
      <c r="B4972" s="107"/>
      <c r="C4972" s="107"/>
      <c r="D4972" s="41"/>
      <c r="E4972" s="41"/>
      <c r="F4972" s="41"/>
    </row>
    <row r="4973" spans="2:6" hidden="1">
      <c r="B4973" s="107"/>
      <c r="C4973" s="107"/>
      <c r="D4973" s="41"/>
      <c r="E4973" s="41"/>
      <c r="F4973" s="41"/>
    </row>
    <row r="4974" spans="2:6" hidden="1">
      <c r="B4974" s="107"/>
      <c r="C4974" s="107"/>
      <c r="D4974" s="41"/>
      <c r="E4974" s="41"/>
      <c r="F4974" s="41"/>
    </row>
    <row r="4975" spans="2:6" hidden="1">
      <c r="B4975" s="107"/>
      <c r="C4975" s="107"/>
      <c r="D4975" s="41"/>
      <c r="E4975" s="41"/>
      <c r="F4975" s="41"/>
    </row>
    <row r="4976" spans="2:6" hidden="1">
      <c r="B4976" s="107"/>
      <c r="C4976" s="107"/>
      <c r="D4976" s="41"/>
      <c r="E4976" s="41"/>
      <c r="F4976" s="41"/>
    </row>
    <row r="4977" spans="2:6" hidden="1">
      <c r="B4977" s="107"/>
      <c r="C4977" s="107"/>
      <c r="D4977" s="41"/>
      <c r="E4977" s="41"/>
      <c r="F4977" s="41"/>
    </row>
    <row r="4978" spans="2:6" hidden="1">
      <c r="B4978" s="107"/>
      <c r="C4978" s="107"/>
      <c r="D4978" s="41"/>
      <c r="E4978" s="41"/>
      <c r="F4978" s="41"/>
    </row>
    <row r="4979" spans="2:6" hidden="1">
      <c r="B4979" s="107"/>
      <c r="C4979" s="107"/>
      <c r="D4979" s="41"/>
      <c r="E4979" s="41"/>
      <c r="F4979" s="41"/>
    </row>
    <row r="4980" spans="2:6" hidden="1">
      <c r="B4980" s="107"/>
      <c r="C4980" s="107"/>
      <c r="D4980" s="41"/>
      <c r="E4980" s="41"/>
      <c r="F4980" s="41"/>
    </row>
    <row r="4981" spans="2:6" hidden="1">
      <c r="B4981" s="107"/>
      <c r="C4981" s="107"/>
      <c r="D4981" s="41"/>
      <c r="E4981" s="41"/>
      <c r="F4981" s="41"/>
    </row>
    <row r="4982" spans="2:6" hidden="1">
      <c r="B4982" s="107"/>
      <c r="C4982" s="107"/>
      <c r="D4982" s="41"/>
      <c r="E4982" s="41"/>
      <c r="F4982" s="41"/>
    </row>
    <row r="4983" spans="2:6" hidden="1">
      <c r="B4983" s="107"/>
      <c r="C4983" s="107"/>
      <c r="D4983" s="41"/>
      <c r="E4983" s="41"/>
      <c r="F4983" s="41"/>
    </row>
    <row r="4984" spans="2:6" hidden="1">
      <c r="B4984" s="107"/>
      <c r="C4984" s="107"/>
      <c r="D4984" s="41"/>
      <c r="E4984" s="41"/>
      <c r="F4984" s="41"/>
    </row>
    <row r="4985" spans="2:6" hidden="1">
      <c r="B4985" s="107"/>
      <c r="C4985" s="107"/>
      <c r="D4985" s="41"/>
      <c r="E4985" s="41"/>
      <c r="F4985" s="41"/>
    </row>
    <row r="4986" spans="2:6" hidden="1">
      <c r="B4986" s="107"/>
      <c r="C4986" s="107"/>
      <c r="D4986" s="41"/>
      <c r="E4986" s="41"/>
      <c r="F4986" s="41"/>
    </row>
    <row r="4987" spans="2:6" hidden="1">
      <c r="B4987" s="107"/>
      <c r="C4987" s="107"/>
      <c r="D4987" s="41"/>
      <c r="E4987" s="41"/>
      <c r="F4987" s="41"/>
    </row>
    <row r="4988" spans="2:6" hidden="1">
      <c r="B4988" s="107"/>
      <c r="C4988" s="107"/>
      <c r="D4988" s="41"/>
      <c r="E4988" s="41"/>
      <c r="F4988" s="41"/>
    </row>
    <row r="4989" spans="2:6" hidden="1">
      <c r="B4989" s="107"/>
      <c r="C4989" s="107"/>
      <c r="D4989" s="41"/>
      <c r="E4989" s="41"/>
      <c r="F4989" s="41"/>
    </row>
    <row r="4990" spans="2:6" hidden="1">
      <c r="B4990" s="107"/>
      <c r="C4990" s="107"/>
      <c r="D4990" s="41"/>
      <c r="E4990" s="41"/>
      <c r="F4990" s="41"/>
    </row>
    <row r="4991" spans="2:6" hidden="1">
      <c r="B4991" s="107"/>
      <c r="C4991" s="107"/>
      <c r="D4991" s="41"/>
      <c r="E4991" s="41"/>
      <c r="F4991" s="41"/>
    </row>
    <row r="4992" spans="2:6" hidden="1">
      <c r="B4992" s="107"/>
      <c r="C4992" s="107"/>
      <c r="D4992" s="41"/>
      <c r="E4992" s="41"/>
      <c r="F4992" s="41"/>
    </row>
    <row r="4993" spans="2:6" hidden="1">
      <c r="B4993" s="107"/>
      <c r="C4993" s="107"/>
      <c r="D4993" s="41"/>
      <c r="E4993" s="41"/>
      <c r="F4993" s="41"/>
    </row>
    <row r="4994" spans="2:6" hidden="1">
      <c r="B4994" s="107"/>
      <c r="C4994" s="107"/>
      <c r="D4994" s="41"/>
      <c r="E4994" s="41"/>
      <c r="F4994" s="41"/>
    </row>
    <row r="4995" spans="2:6" hidden="1">
      <c r="B4995" s="107"/>
      <c r="C4995" s="107"/>
      <c r="D4995" s="41"/>
      <c r="E4995" s="41"/>
      <c r="F4995" s="41"/>
    </row>
    <row r="4996" spans="2:6" hidden="1">
      <c r="B4996" s="107"/>
      <c r="C4996" s="107"/>
      <c r="D4996" s="41"/>
      <c r="E4996" s="41"/>
      <c r="F4996" s="41"/>
    </row>
    <row r="4997" spans="2:6" hidden="1">
      <c r="B4997" s="107"/>
      <c r="C4997" s="107"/>
      <c r="D4997" s="41"/>
      <c r="E4997" s="41"/>
      <c r="F4997" s="41"/>
    </row>
    <row r="4998" spans="2:6" hidden="1">
      <c r="B4998" s="107"/>
      <c r="C4998" s="107"/>
      <c r="D4998" s="41"/>
      <c r="E4998" s="41"/>
      <c r="F4998" s="41"/>
    </row>
    <row r="4999" spans="2:6" hidden="1">
      <c r="B4999" s="107"/>
      <c r="C4999" s="107"/>
      <c r="D4999" s="41"/>
      <c r="E4999" s="41"/>
      <c r="F4999" s="41"/>
    </row>
    <row r="5000" spans="2:6" hidden="1">
      <c r="B5000" s="107"/>
      <c r="C5000" s="107"/>
      <c r="D5000" s="41"/>
      <c r="E5000" s="41"/>
      <c r="F5000" s="41"/>
    </row>
    <row r="5001" spans="2:6" hidden="1">
      <c r="B5001" s="107"/>
      <c r="C5001" s="107"/>
      <c r="D5001" s="41"/>
      <c r="E5001" s="41"/>
      <c r="F5001" s="41"/>
    </row>
    <row r="5002" spans="2:6" hidden="1">
      <c r="B5002" s="107"/>
      <c r="C5002" s="107"/>
      <c r="D5002" s="41"/>
      <c r="E5002" s="41"/>
      <c r="F5002" s="41"/>
    </row>
    <row r="5003" spans="2:6" hidden="1">
      <c r="B5003" s="107"/>
      <c r="C5003" s="107"/>
      <c r="D5003" s="41"/>
      <c r="E5003" s="41"/>
      <c r="F5003" s="41"/>
    </row>
    <row r="5004" spans="2:6" hidden="1">
      <c r="B5004" s="107"/>
      <c r="C5004" s="107"/>
      <c r="D5004" s="41"/>
      <c r="E5004" s="41"/>
      <c r="F5004" s="41"/>
    </row>
    <row r="5005" spans="2:6" hidden="1">
      <c r="B5005" s="107"/>
      <c r="C5005" s="107"/>
      <c r="D5005" s="41"/>
      <c r="E5005" s="41"/>
      <c r="F5005" s="41"/>
    </row>
    <row r="5006" spans="2:6" hidden="1">
      <c r="B5006" s="107"/>
      <c r="C5006" s="107"/>
      <c r="D5006" s="41"/>
      <c r="E5006" s="41"/>
      <c r="F5006" s="41"/>
    </row>
    <row r="5007" spans="2:6" hidden="1">
      <c r="B5007" s="107"/>
      <c r="C5007" s="107"/>
      <c r="D5007" s="41"/>
      <c r="E5007" s="41"/>
      <c r="F5007" s="41"/>
    </row>
    <row r="5008" spans="2:6" hidden="1">
      <c r="B5008" s="107"/>
      <c r="C5008" s="107"/>
      <c r="D5008" s="41"/>
      <c r="E5008" s="41"/>
      <c r="F5008" s="41"/>
    </row>
    <row r="5009" spans="2:6" hidden="1">
      <c r="B5009" s="107"/>
      <c r="C5009" s="107"/>
      <c r="D5009" s="41"/>
      <c r="E5009" s="41"/>
      <c r="F5009" s="41"/>
    </row>
    <row r="5010" spans="2:6" hidden="1">
      <c r="B5010" s="107"/>
      <c r="C5010" s="107"/>
      <c r="D5010" s="41"/>
      <c r="E5010" s="41"/>
      <c r="F5010" s="41"/>
    </row>
    <row r="5011" spans="2:6" hidden="1">
      <c r="B5011" s="107"/>
      <c r="C5011" s="107"/>
      <c r="D5011" s="41"/>
      <c r="E5011" s="41"/>
      <c r="F5011" s="41"/>
    </row>
    <row r="5012" spans="2:6" hidden="1">
      <c r="B5012" s="107"/>
      <c r="C5012" s="107"/>
      <c r="D5012" s="41"/>
      <c r="E5012" s="41"/>
      <c r="F5012" s="41"/>
    </row>
    <row r="5013" spans="2:6" hidden="1">
      <c r="B5013" s="107"/>
      <c r="C5013" s="107"/>
      <c r="D5013" s="41"/>
      <c r="E5013" s="41"/>
      <c r="F5013" s="41"/>
    </row>
    <row r="5014" spans="2:6" hidden="1">
      <c r="B5014" s="107"/>
      <c r="C5014" s="107"/>
      <c r="D5014" s="41"/>
      <c r="E5014" s="41"/>
      <c r="F5014" s="41"/>
    </row>
    <row r="5015" spans="2:6" hidden="1">
      <c r="B5015" s="107"/>
      <c r="C5015" s="107"/>
      <c r="D5015" s="41"/>
      <c r="E5015" s="41"/>
      <c r="F5015" s="41"/>
    </row>
    <row r="5016" spans="2:6" hidden="1">
      <c r="B5016" s="107"/>
      <c r="C5016" s="107"/>
      <c r="D5016" s="41"/>
      <c r="E5016" s="41"/>
      <c r="F5016" s="41"/>
    </row>
    <row r="5017" spans="2:6" hidden="1">
      <c r="B5017" s="107"/>
      <c r="C5017" s="107"/>
      <c r="D5017" s="41"/>
      <c r="E5017" s="41"/>
      <c r="F5017" s="41"/>
    </row>
    <row r="5018" spans="2:6" hidden="1">
      <c r="B5018" s="107"/>
      <c r="C5018" s="107"/>
      <c r="D5018" s="41"/>
      <c r="E5018" s="41"/>
      <c r="F5018" s="41"/>
    </row>
    <row r="5019" spans="2:6" hidden="1">
      <c r="B5019" s="107"/>
      <c r="C5019" s="107"/>
      <c r="D5019" s="41"/>
      <c r="E5019" s="41"/>
      <c r="F5019" s="41"/>
    </row>
    <row r="5020" spans="2:6" hidden="1">
      <c r="B5020" s="107"/>
      <c r="C5020" s="107"/>
      <c r="D5020" s="41"/>
      <c r="E5020" s="41"/>
      <c r="F5020" s="41"/>
    </row>
    <row r="5021" spans="2:6" hidden="1">
      <c r="B5021" s="107"/>
      <c r="C5021" s="107"/>
      <c r="D5021" s="41"/>
      <c r="E5021" s="41"/>
      <c r="F5021" s="41"/>
    </row>
    <row r="5022" spans="2:6" hidden="1">
      <c r="B5022" s="107"/>
      <c r="C5022" s="107"/>
      <c r="D5022" s="41"/>
      <c r="E5022" s="41"/>
      <c r="F5022" s="41"/>
    </row>
    <row r="5023" spans="2:6" hidden="1">
      <c r="B5023" s="107"/>
      <c r="C5023" s="107"/>
      <c r="D5023" s="41"/>
      <c r="E5023" s="41"/>
      <c r="F5023" s="41"/>
    </row>
    <row r="5024" spans="2:6" hidden="1">
      <c r="B5024" s="107"/>
      <c r="C5024" s="107"/>
      <c r="D5024" s="41"/>
      <c r="E5024" s="41"/>
      <c r="F5024" s="41"/>
    </row>
    <row r="5025" spans="2:6" hidden="1">
      <c r="B5025" s="107"/>
      <c r="C5025" s="107"/>
      <c r="D5025" s="41"/>
      <c r="E5025" s="41"/>
      <c r="F5025" s="41"/>
    </row>
    <row r="5026" spans="2:6" hidden="1">
      <c r="B5026" s="107"/>
      <c r="C5026" s="107"/>
      <c r="D5026" s="41"/>
      <c r="E5026" s="41"/>
      <c r="F5026" s="41"/>
    </row>
    <row r="5027" spans="2:6" hidden="1">
      <c r="B5027" s="107"/>
      <c r="C5027" s="107"/>
      <c r="D5027" s="41"/>
      <c r="E5027" s="41"/>
      <c r="F5027" s="41"/>
    </row>
    <row r="5028" spans="2:6" hidden="1">
      <c r="B5028" s="107"/>
      <c r="C5028" s="107"/>
      <c r="D5028" s="41"/>
      <c r="E5028" s="41"/>
      <c r="F5028" s="41"/>
    </row>
    <row r="5029" spans="2:6" hidden="1">
      <c r="B5029" s="107"/>
      <c r="C5029" s="107"/>
      <c r="D5029" s="41"/>
      <c r="E5029" s="41"/>
      <c r="F5029" s="41"/>
    </row>
    <row r="5030" spans="2:6" hidden="1">
      <c r="B5030" s="107"/>
      <c r="C5030" s="107"/>
      <c r="D5030" s="41"/>
      <c r="E5030" s="41"/>
      <c r="F5030" s="41"/>
    </row>
    <row r="5031" spans="2:6" hidden="1">
      <c r="B5031" s="107"/>
      <c r="C5031" s="107"/>
      <c r="D5031" s="41"/>
      <c r="E5031" s="41"/>
      <c r="F5031" s="41"/>
    </row>
    <row r="5032" spans="2:6" hidden="1">
      <c r="B5032" s="107"/>
      <c r="C5032" s="107"/>
      <c r="D5032" s="41"/>
      <c r="E5032" s="41"/>
      <c r="F5032" s="41"/>
    </row>
    <row r="5033" spans="2:6" hidden="1">
      <c r="B5033" s="107"/>
      <c r="C5033" s="107"/>
      <c r="D5033" s="41"/>
      <c r="E5033" s="41"/>
      <c r="F5033" s="41"/>
    </row>
    <row r="5034" spans="2:6" hidden="1">
      <c r="B5034" s="107"/>
      <c r="C5034" s="107"/>
      <c r="D5034" s="41"/>
      <c r="E5034" s="41"/>
      <c r="F5034" s="41"/>
    </row>
    <row r="5035" spans="2:6" hidden="1">
      <c r="B5035" s="107"/>
      <c r="C5035" s="107"/>
      <c r="D5035" s="41"/>
      <c r="E5035" s="41"/>
      <c r="F5035" s="41"/>
    </row>
    <row r="5036" spans="2:6" hidden="1">
      <c r="B5036" s="107"/>
      <c r="C5036" s="107"/>
      <c r="D5036" s="41"/>
      <c r="E5036" s="41"/>
      <c r="F5036" s="41"/>
    </row>
    <row r="5037" spans="2:6" hidden="1">
      <c r="B5037" s="107"/>
      <c r="C5037" s="107"/>
      <c r="D5037" s="41"/>
      <c r="E5037" s="41"/>
      <c r="F5037" s="41"/>
    </row>
    <row r="5038" spans="2:6" hidden="1">
      <c r="B5038" s="107"/>
      <c r="C5038" s="107"/>
      <c r="D5038" s="41"/>
      <c r="E5038" s="41"/>
      <c r="F5038" s="41"/>
    </row>
    <row r="5039" spans="2:6" hidden="1">
      <c r="B5039" s="107"/>
      <c r="C5039" s="107"/>
      <c r="D5039" s="41"/>
      <c r="E5039" s="41"/>
      <c r="F5039" s="41"/>
    </row>
    <row r="5040" spans="2:6" hidden="1">
      <c r="B5040" s="107"/>
      <c r="C5040" s="107"/>
      <c r="D5040" s="41"/>
      <c r="E5040" s="41"/>
      <c r="F5040" s="41"/>
    </row>
    <row r="5041" spans="2:6" hidden="1">
      <c r="B5041" s="107"/>
      <c r="C5041" s="107"/>
      <c r="D5041" s="41"/>
      <c r="E5041" s="41"/>
      <c r="F5041" s="41"/>
    </row>
    <row r="5042" spans="2:6" hidden="1">
      <c r="B5042" s="107"/>
      <c r="C5042" s="107"/>
      <c r="D5042" s="41"/>
      <c r="E5042" s="41"/>
      <c r="F5042" s="41"/>
    </row>
    <row r="5043" spans="2:6" hidden="1">
      <c r="B5043" s="107"/>
      <c r="C5043" s="107"/>
      <c r="D5043" s="41"/>
      <c r="E5043" s="41"/>
      <c r="F5043" s="41"/>
    </row>
    <row r="5044" spans="2:6" hidden="1">
      <c r="B5044" s="107"/>
      <c r="C5044" s="107"/>
      <c r="D5044" s="41"/>
      <c r="E5044" s="41"/>
      <c r="F5044" s="41"/>
    </row>
    <row r="5045" spans="2:6" hidden="1">
      <c r="B5045" s="107"/>
      <c r="C5045" s="107"/>
      <c r="D5045" s="41"/>
      <c r="E5045" s="41"/>
      <c r="F5045" s="41"/>
    </row>
    <row r="5046" spans="2:6" hidden="1">
      <c r="B5046" s="107"/>
      <c r="C5046" s="107"/>
      <c r="D5046" s="41"/>
      <c r="E5046" s="41"/>
      <c r="F5046" s="41"/>
    </row>
    <row r="5047" spans="2:6" hidden="1">
      <c r="B5047" s="107"/>
      <c r="C5047" s="107"/>
      <c r="D5047" s="41"/>
      <c r="E5047" s="41"/>
      <c r="F5047" s="41"/>
    </row>
    <row r="5048" spans="2:6" hidden="1">
      <c r="B5048" s="107"/>
      <c r="C5048" s="107"/>
      <c r="D5048" s="41"/>
      <c r="E5048" s="41"/>
      <c r="F5048" s="41"/>
    </row>
    <row r="5049" spans="2:6" hidden="1">
      <c r="B5049" s="107"/>
      <c r="C5049" s="107"/>
      <c r="D5049" s="41"/>
      <c r="E5049" s="41"/>
      <c r="F5049" s="41"/>
    </row>
    <row r="5050" spans="2:6" hidden="1">
      <c r="B5050" s="107"/>
      <c r="C5050" s="107"/>
      <c r="D5050" s="41"/>
      <c r="E5050" s="41"/>
      <c r="F5050" s="41"/>
    </row>
    <row r="5051" spans="2:6" hidden="1">
      <c r="B5051" s="107"/>
      <c r="C5051" s="107"/>
      <c r="D5051" s="41"/>
      <c r="E5051" s="41"/>
      <c r="F5051" s="41"/>
    </row>
    <row r="5052" spans="2:6" hidden="1">
      <c r="B5052" s="107"/>
      <c r="C5052" s="107"/>
      <c r="D5052" s="41"/>
      <c r="E5052" s="41"/>
      <c r="F5052" s="41"/>
    </row>
    <row r="5053" spans="2:6" hidden="1">
      <c r="B5053" s="107"/>
      <c r="C5053" s="107"/>
      <c r="D5053" s="41"/>
      <c r="E5053" s="41"/>
      <c r="F5053" s="41"/>
    </row>
    <row r="5054" spans="2:6" hidden="1">
      <c r="B5054" s="107"/>
      <c r="C5054" s="107"/>
      <c r="D5054" s="41"/>
      <c r="E5054" s="41"/>
      <c r="F5054" s="41"/>
    </row>
    <row r="5055" spans="2:6" hidden="1">
      <c r="B5055" s="107"/>
      <c r="C5055" s="107"/>
      <c r="D5055" s="41"/>
      <c r="E5055" s="41"/>
      <c r="F5055" s="41"/>
    </row>
    <row r="5056" spans="2:6" hidden="1">
      <c r="B5056" s="107"/>
      <c r="C5056" s="107"/>
      <c r="D5056" s="41"/>
      <c r="E5056" s="41"/>
      <c r="F5056" s="41"/>
    </row>
    <row r="5057" spans="2:6" hidden="1">
      <c r="B5057" s="107"/>
      <c r="C5057" s="107"/>
      <c r="D5057" s="41"/>
      <c r="E5057" s="41"/>
      <c r="F5057" s="41"/>
    </row>
    <row r="5058" spans="2:6" hidden="1">
      <c r="B5058" s="107"/>
      <c r="C5058" s="107"/>
      <c r="D5058" s="41"/>
      <c r="E5058" s="41"/>
      <c r="F5058" s="41"/>
    </row>
    <row r="5059" spans="2:6" hidden="1">
      <c r="B5059" s="107"/>
      <c r="C5059" s="107"/>
      <c r="D5059" s="41"/>
      <c r="E5059" s="41"/>
      <c r="F5059" s="41"/>
    </row>
    <row r="5060" spans="2:6" hidden="1">
      <c r="B5060" s="107"/>
      <c r="C5060" s="107"/>
      <c r="D5060" s="41"/>
      <c r="E5060" s="41"/>
      <c r="F5060" s="41"/>
    </row>
    <row r="5061" spans="2:6" hidden="1">
      <c r="B5061" s="107"/>
      <c r="C5061" s="107"/>
      <c r="D5061" s="41"/>
      <c r="E5061" s="41"/>
      <c r="F5061" s="41"/>
    </row>
    <row r="5062" spans="2:6" hidden="1">
      <c r="B5062" s="107"/>
      <c r="C5062" s="107"/>
      <c r="D5062" s="41"/>
      <c r="E5062" s="41"/>
      <c r="F5062" s="41"/>
    </row>
    <row r="5063" spans="2:6" hidden="1">
      <c r="B5063" s="107"/>
      <c r="C5063" s="107"/>
      <c r="D5063" s="41"/>
      <c r="E5063" s="41"/>
      <c r="F5063" s="41"/>
    </row>
    <row r="5064" spans="2:6" hidden="1">
      <c r="B5064" s="107"/>
      <c r="C5064" s="107"/>
      <c r="D5064" s="41"/>
      <c r="E5064" s="41"/>
      <c r="F5064" s="41"/>
    </row>
    <row r="5065" spans="2:6" hidden="1">
      <c r="B5065" s="107"/>
      <c r="C5065" s="107"/>
      <c r="D5065" s="41"/>
      <c r="E5065" s="41"/>
      <c r="F5065" s="41"/>
    </row>
    <row r="5066" spans="2:6" hidden="1">
      <c r="B5066" s="107"/>
      <c r="C5066" s="107"/>
      <c r="D5066" s="41"/>
      <c r="E5066" s="41"/>
      <c r="F5066" s="41"/>
    </row>
    <row r="5067" spans="2:6" hidden="1">
      <c r="B5067" s="107"/>
      <c r="C5067" s="107"/>
      <c r="D5067" s="41"/>
      <c r="E5067" s="41"/>
      <c r="F5067" s="41"/>
    </row>
    <row r="5068" spans="2:6" hidden="1">
      <c r="B5068" s="107"/>
      <c r="C5068" s="107"/>
      <c r="D5068" s="41"/>
      <c r="E5068" s="41"/>
      <c r="F5068" s="41"/>
    </row>
    <row r="5069" spans="2:6" hidden="1">
      <c r="B5069" s="107"/>
      <c r="C5069" s="107"/>
      <c r="D5069" s="41"/>
      <c r="E5069" s="41"/>
      <c r="F5069" s="41"/>
    </row>
    <row r="5070" spans="2:6" hidden="1">
      <c r="B5070" s="107"/>
      <c r="C5070" s="107"/>
      <c r="D5070" s="41"/>
      <c r="E5070" s="41"/>
      <c r="F5070" s="41"/>
    </row>
    <row r="5071" spans="2:6" hidden="1">
      <c r="B5071" s="107"/>
      <c r="C5071" s="107"/>
      <c r="D5071" s="41"/>
      <c r="E5071" s="41"/>
      <c r="F5071" s="41"/>
    </row>
    <row r="5072" spans="2:6" hidden="1">
      <c r="B5072" s="107"/>
      <c r="C5072" s="107"/>
      <c r="D5072" s="41"/>
      <c r="E5072" s="41"/>
      <c r="F5072" s="41"/>
    </row>
    <row r="5073" spans="2:6" hidden="1">
      <c r="B5073" s="107"/>
      <c r="C5073" s="107"/>
      <c r="D5073" s="41"/>
      <c r="E5073" s="41"/>
      <c r="F5073" s="41"/>
    </row>
    <row r="5074" spans="2:6" hidden="1">
      <c r="B5074" s="107"/>
      <c r="C5074" s="107"/>
      <c r="D5074" s="41"/>
      <c r="E5074" s="41"/>
      <c r="F5074" s="41"/>
    </row>
    <row r="5075" spans="2:6" hidden="1">
      <c r="B5075" s="107"/>
      <c r="C5075" s="107"/>
      <c r="D5075" s="41"/>
      <c r="E5075" s="41"/>
      <c r="F5075" s="41"/>
    </row>
    <row r="5076" spans="2:6" hidden="1">
      <c r="B5076" s="107"/>
      <c r="C5076" s="107"/>
      <c r="D5076" s="41"/>
      <c r="E5076" s="41"/>
      <c r="F5076" s="41"/>
    </row>
    <row r="5077" spans="2:6" hidden="1">
      <c r="B5077" s="107"/>
      <c r="C5077" s="107"/>
      <c r="D5077" s="41"/>
      <c r="E5077" s="41"/>
      <c r="F5077" s="41"/>
    </row>
    <row r="5078" spans="2:6" hidden="1">
      <c r="B5078" s="107"/>
      <c r="C5078" s="107"/>
      <c r="D5078" s="41"/>
      <c r="E5078" s="41"/>
      <c r="F5078" s="41"/>
    </row>
    <row r="5079" spans="2:6" hidden="1">
      <c r="B5079" s="107"/>
      <c r="C5079" s="107"/>
      <c r="D5079" s="41"/>
      <c r="E5079" s="41"/>
      <c r="F5079" s="41"/>
    </row>
    <row r="5080" spans="2:6" hidden="1">
      <c r="B5080" s="107"/>
      <c r="C5080" s="107"/>
      <c r="D5080" s="41"/>
      <c r="E5080" s="41"/>
      <c r="F5080" s="41"/>
    </row>
    <row r="5081" spans="2:6" hidden="1">
      <c r="B5081" s="107"/>
      <c r="C5081" s="107"/>
      <c r="D5081" s="41"/>
      <c r="E5081" s="41"/>
      <c r="F5081" s="41"/>
    </row>
    <row r="5082" spans="2:6" hidden="1">
      <c r="B5082" s="107"/>
      <c r="C5082" s="107"/>
      <c r="D5082" s="41"/>
      <c r="E5082" s="41"/>
      <c r="F5082" s="41"/>
    </row>
    <row r="5083" spans="2:6" hidden="1">
      <c r="B5083" s="107"/>
      <c r="C5083" s="107"/>
      <c r="D5083" s="41"/>
      <c r="E5083" s="41"/>
      <c r="F5083" s="41"/>
    </row>
    <row r="5084" spans="2:6" hidden="1">
      <c r="B5084" s="107"/>
      <c r="C5084" s="107"/>
      <c r="D5084" s="41"/>
      <c r="E5084" s="41"/>
      <c r="F5084" s="41"/>
    </row>
    <row r="5085" spans="2:6" hidden="1">
      <c r="B5085" s="107"/>
      <c r="C5085" s="107"/>
      <c r="D5085" s="41"/>
      <c r="E5085" s="41"/>
      <c r="F5085" s="41"/>
    </row>
    <row r="5086" spans="2:6" hidden="1">
      <c r="B5086" s="107"/>
      <c r="C5086" s="107"/>
      <c r="D5086" s="41"/>
      <c r="E5086" s="41"/>
      <c r="F5086" s="41"/>
    </row>
    <row r="5087" spans="2:6" hidden="1">
      <c r="B5087" s="107"/>
      <c r="C5087" s="107"/>
      <c r="D5087" s="41"/>
      <c r="E5087" s="41"/>
      <c r="F5087" s="41"/>
    </row>
    <row r="5088" spans="2:6" hidden="1">
      <c r="B5088" s="107"/>
      <c r="C5088" s="107"/>
      <c r="D5088" s="41"/>
      <c r="E5088" s="41"/>
      <c r="F5088" s="41"/>
    </row>
    <row r="5089" spans="2:6" hidden="1">
      <c r="B5089" s="107"/>
      <c r="C5089" s="107"/>
      <c r="D5089" s="41"/>
      <c r="E5089" s="41"/>
      <c r="F5089" s="41"/>
    </row>
    <row r="5090" spans="2:6" hidden="1">
      <c r="B5090" s="107"/>
      <c r="C5090" s="107"/>
      <c r="D5090" s="41"/>
      <c r="E5090" s="41"/>
      <c r="F5090" s="41"/>
    </row>
    <row r="5091" spans="2:6" hidden="1">
      <c r="B5091" s="107"/>
      <c r="C5091" s="107"/>
      <c r="D5091" s="41"/>
      <c r="E5091" s="41"/>
      <c r="F5091" s="41"/>
    </row>
    <row r="5092" spans="2:6" hidden="1">
      <c r="B5092" s="107"/>
      <c r="C5092" s="107"/>
      <c r="D5092" s="41"/>
      <c r="E5092" s="41"/>
      <c r="F5092" s="41"/>
    </row>
    <row r="5093" spans="2:6" hidden="1">
      <c r="B5093" s="107"/>
      <c r="C5093" s="107"/>
      <c r="D5093" s="41"/>
      <c r="E5093" s="41"/>
      <c r="F5093" s="41"/>
    </row>
    <row r="5094" spans="2:6" hidden="1">
      <c r="B5094" s="107"/>
      <c r="C5094" s="107"/>
      <c r="D5094" s="41"/>
      <c r="E5094" s="41"/>
      <c r="F5094" s="41"/>
    </row>
    <row r="5095" spans="2:6" hidden="1">
      <c r="B5095" s="107"/>
      <c r="C5095" s="107"/>
      <c r="D5095" s="41"/>
      <c r="E5095" s="41"/>
      <c r="F5095" s="41"/>
    </row>
    <row r="5096" spans="2:6" hidden="1">
      <c r="B5096" s="107"/>
      <c r="C5096" s="107"/>
      <c r="D5096" s="41"/>
      <c r="E5096" s="41"/>
      <c r="F5096" s="41"/>
    </row>
    <row r="5097" spans="2:6" hidden="1">
      <c r="B5097" s="107"/>
      <c r="C5097" s="107"/>
      <c r="D5097" s="41"/>
      <c r="E5097" s="41"/>
      <c r="F5097" s="41"/>
    </row>
    <row r="5098" spans="2:6" hidden="1">
      <c r="B5098" s="107"/>
      <c r="C5098" s="107"/>
      <c r="D5098" s="41"/>
      <c r="E5098" s="41"/>
      <c r="F5098" s="41"/>
    </row>
    <row r="5099" spans="2:6" hidden="1">
      <c r="B5099" s="107"/>
      <c r="C5099" s="107"/>
      <c r="D5099" s="41"/>
      <c r="E5099" s="41"/>
      <c r="F5099" s="41"/>
    </row>
    <row r="5100" spans="2:6" hidden="1">
      <c r="B5100" s="107"/>
      <c r="C5100" s="107"/>
      <c r="D5100" s="41"/>
      <c r="E5100" s="41"/>
      <c r="F5100" s="41"/>
    </row>
    <row r="5101" spans="2:6" hidden="1">
      <c r="B5101" s="107"/>
      <c r="C5101" s="107"/>
      <c r="D5101" s="41"/>
      <c r="E5101" s="41"/>
      <c r="F5101" s="41"/>
    </row>
    <row r="5102" spans="2:6" hidden="1">
      <c r="B5102" s="107"/>
      <c r="C5102" s="107"/>
      <c r="D5102" s="41"/>
      <c r="E5102" s="41"/>
      <c r="F5102" s="41"/>
    </row>
    <row r="5103" spans="2:6" hidden="1">
      <c r="B5103" s="107"/>
      <c r="C5103" s="107"/>
      <c r="D5103" s="41"/>
      <c r="E5103" s="41"/>
      <c r="F5103" s="41"/>
    </row>
    <row r="5104" spans="2:6" hidden="1">
      <c r="B5104" s="107"/>
      <c r="C5104" s="107"/>
      <c r="D5104" s="41"/>
      <c r="E5104" s="41"/>
      <c r="F5104" s="41"/>
    </row>
    <row r="5105" spans="2:6" hidden="1">
      <c r="B5105" s="107"/>
      <c r="C5105" s="107"/>
      <c r="D5105" s="41"/>
      <c r="E5105" s="41"/>
      <c r="F5105" s="41"/>
    </row>
    <row r="5106" spans="2:6" hidden="1">
      <c r="B5106" s="107"/>
      <c r="C5106" s="107"/>
      <c r="D5106" s="41"/>
      <c r="E5106" s="41"/>
      <c r="F5106" s="41"/>
    </row>
    <row r="5107" spans="2:6" hidden="1">
      <c r="B5107" s="107"/>
      <c r="C5107" s="107"/>
      <c r="D5107" s="41"/>
      <c r="E5107" s="41"/>
      <c r="F5107" s="41"/>
    </row>
    <row r="5108" spans="2:6" hidden="1">
      <c r="B5108" s="107"/>
      <c r="C5108" s="107"/>
      <c r="D5108" s="41"/>
      <c r="E5108" s="41"/>
      <c r="F5108" s="41"/>
    </row>
    <row r="5109" spans="2:6" hidden="1">
      <c r="B5109" s="107"/>
      <c r="C5109" s="107"/>
      <c r="D5109" s="41"/>
      <c r="E5109" s="41"/>
      <c r="F5109" s="41"/>
    </row>
    <row r="5110" spans="2:6" hidden="1">
      <c r="B5110" s="107"/>
      <c r="C5110" s="107"/>
      <c r="D5110" s="41"/>
      <c r="E5110" s="41"/>
      <c r="F5110" s="41"/>
    </row>
    <row r="5111" spans="2:6" hidden="1">
      <c r="B5111" s="107"/>
      <c r="C5111" s="107"/>
      <c r="D5111" s="41"/>
      <c r="E5111" s="41"/>
      <c r="F5111" s="41"/>
    </row>
    <row r="5112" spans="2:6" hidden="1">
      <c r="B5112" s="107"/>
      <c r="C5112" s="107"/>
      <c r="D5112" s="41"/>
      <c r="E5112" s="41"/>
      <c r="F5112" s="41"/>
    </row>
    <row r="5113" spans="2:6" hidden="1">
      <c r="B5113" s="107"/>
      <c r="C5113" s="107"/>
      <c r="D5113" s="41"/>
      <c r="E5113" s="41"/>
      <c r="F5113" s="41"/>
    </row>
    <row r="5114" spans="2:6" hidden="1">
      <c r="B5114" s="107"/>
      <c r="C5114" s="107"/>
      <c r="D5114" s="41"/>
      <c r="E5114" s="41"/>
      <c r="F5114" s="41"/>
    </row>
    <row r="5115" spans="2:6" hidden="1">
      <c r="B5115" s="107"/>
      <c r="C5115" s="107"/>
      <c r="D5115" s="41"/>
      <c r="E5115" s="41"/>
      <c r="F5115" s="41"/>
    </row>
    <row r="5116" spans="2:6" hidden="1">
      <c r="B5116" s="107"/>
      <c r="C5116" s="107"/>
      <c r="D5116" s="41"/>
      <c r="E5116" s="41"/>
      <c r="F5116" s="41"/>
    </row>
    <row r="5117" spans="2:6" hidden="1">
      <c r="B5117" s="107"/>
      <c r="C5117" s="107"/>
      <c r="D5117" s="41"/>
      <c r="E5117" s="41"/>
      <c r="F5117" s="41"/>
    </row>
    <row r="5118" spans="2:6" hidden="1">
      <c r="B5118" s="107"/>
      <c r="C5118" s="107"/>
      <c r="D5118" s="41"/>
      <c r="E5118" s="41"/>
      <c r="F5118" s="41"/>
    </row>
    <row r="5119" spans="2:6" hidden="1">
      <c r="B5119" s="107"/>
      <c r="C5119" s="107"/>
      <c r="D5119" s="41"/>
      <c r="E5119" s="41"/>
      <c r="F5119" s="41"/>
    </row>
    <row r="5120" spans="2:6" hidden="1">
      <c r="B5120" s="107"/>
      <c r="C5120" s="107"/>
      <c r="D5120" s="41"/>
      <c r="E5120" s="41"/>
      <c r="F5120" s="41"/>
    </row>
    <row r="5121" spans="2:6" hidden="1">
      <c r="B5121" s="107"/>
      <c r="C5121" s="107"/>
      <c r="D5121" s="41"/>
      <c r="E5121" s="41"/>
      <c r="F5121" s="41"/>
    </row>
    <row r="5122" spans="2:6" hidden="1">
      <c r="B5122" s="107"/>
      <c r="C5122" s="107"/>
      <c r="D5122" s="41"/>
      <c r="E5122" s="41"/>
      <c r="F5122" s="41"/>
    </row>
    <row r="5123" spans="2:6" hidden="1">
      <c r="B5123" s="107"/>
      <c r="C5123" s="107"/>
      <c r="D5123" s="41"/>
      <c r="E5123" s="41"/>
      <c r="F5123" s="41"/>
    </row>
    <row r="5124" spans="2:6" hidden="1">
      <c r="B5124" s="107"/>
      <c r="C5124" s="107"/>
      <c r="D5124" s="41"/>
      <c r="E5124" s="41"/>
      <c r="F5124" s="41"/>
    </row>
    <row r="5125" spans="2:6" hidden="1">
      <c r="B5125" s="107"/>
      <c r="C5125" s="107"/>
      <c r="D5125" s="41"/>
      <c r="E5125" s="41"/>
      <c r="F5125" s="41"/>
    </row>
    <row r="5126" spans="2:6" hidden="1">
      <c r="B5126" s="107"/>
      <c r="C5126" s="107"/>
      <c r="D5126" s="41"/>
      <c r="E5126" s="41"/>
      <c r="F5126" s="41"/>
    </row>
    <row r="5127" spans="2:6" hidden="1">
      <c r="B5127" s="107"/>
      <c r="C5127" s="107"/>
      <c r="D5127" s="41"/>
      <c r="E5127" s="41"/>
      <c r="F5127" s="41"/>
    </row>
    <row r="5128" spans="2:6" hidden="1">
      <c r="B5128" s="107"/>
      <c r="C5128" s="107"/>
      <c r="D5128" s="41"/>
      <c r="E5128" s="41"/>
      <c r="F5128" s="41"/>
    </row>
    <row r="5129" spans="2:6" hidden="1">
      <c r="B5129" s="107"/>
      <c r="C5129" s="107"/>
      <c r="D5129" s="41"/>
      <c r="E5129" s="41"/>
      <c r="F5129" s="41"/>
    </row>
    <row r="5130" spans="2:6" hidden="1">
      <c r="B5130" s="107"/>
      <c r="C5130" s="107"/>
      <c r="D5130" s="41"/>
      <c r="E5130" s="41"/>
      <c r="F5130" s="41"/>
    </row>
    <row r="5131" spans="2:6" hidden="1">
      <c r="B5131" s="107"/>
      <c r="C5131" s="107"/>
      <c r="D5131" s="41"/>
      <c r="E5131" s="41"/>
      <c r="F5131" s="41"/>
    </row>
    <row r="5132" spans="2:6" hidden="1">
      <c r="B5132" s="107"/>
      <c r="C5132" s="107"/>
      <c r="D5132" s="41"/>
      <c r="E5132" s="41"/>
      <c r="F5132" s="41"/>
    </row>
    <row r="5133" spans="2:6" hidden="1">
      <c r="B5133" s="107"/>
      <c r="C5133" s="107"/>
      <c r="D5133" s="41"/>
      <c r="E5133" s="41"/>
      <c r="F5133" s="41"/>
    </row>
    <row r="5134" spans="2:6" hidden="1">
      <c r="B5134" s="107"/>
      <c r="C5134" s="107"/>
      <c r="D5134" s="41"/>
      <c r="E5134" s="41"/>
      <c r="F5134" s="41"/>
    </row>
    <row r="5135" spans="2:6" hidden="1">
      <c r="B5135" s="107"/>
      <c r="C5135" s="107"/>
      <c r="D5135" s="41"/>
      <c r="E5135" s="41"/>
      <c r="F5135" s="41"/>
    </row>
    <row r="5136" spans="2:6" hidden="1">
      <c r="B5136" s="107"/>
      <c r="C5136" s="107"/>
      <c r="D5136" s="41"/>
      <c r="E5136" s="41"/>
      <c r="F5136" s="41"/>
    </row>
    <row r="5137" spans="2:6" hidden="1">
      <c r="B5137" s="107"/>
      <c r="C5137" s="107"/>
      <c r="D5137" s="41"/>
      <c r="E5137" s="41"/>
      <c r="F5137" s="41"/>
    </row>
    <row r="5138" spans="2:6" hidden="1">
      <c r="B5138" s="107"/>
      <c r="C5138" s="107"/>
      <c r="D5138" s="41"/>
      <c r="E5138" s="41"/>
      <c r="F5138" s="41"/>
    </row>
    <row r="5139" spans="2:6" hidden="1">
      <c r="B5139" s="107"/>
      <c r="C5139" s="107"/>
      <c r="D5139" s="41"/>
      <c r="E5139" s="41"/>
      <c r="F5139" s="41"/>
    </row>
    <row r="5140" spans="2:6" hidden="1">
      <c r="B5140" s="107"/>
      <c r="C5140" s="107"/>
      <c r="D5140" s="41"/>
      <c r="E5140" s="41"/>
      <c r="F5140" s="41"/>
    </row>
    <row r="5141" spans="2:6" hidden="1">
      <c r="B5141" s="107"/>
      <c r="C5141" s="107"/>
      <c r="D5141" s="41"/>
      <c r="E5141" s="41"/>
      <c r="F5141" s="41"/>
    </row>
    <row r="5142" spans="2:6" hidden="1">
      <c r="B5142" s="107"/>
      <c r="C5142" s="107"/>
      <c r="D5142" s="41"/>
      <c r="E5142" s="41"/>
      <c r="F5142" s="41"/>
    </row>
    <row r="5143" spans="2:6" hidden="1">
      <c r="B5143" s="107"/>
      <c r="C5143" s="107"/>
      <c r="D5143" s="41"/>
      <c r="E5143" s="41"/>
      <c r="F5143" s="41"/>
    </row>
    <row r="5144" spans="2:6" hidden="1">
      <c r="B5144" s="107"/>
      <c r="C5144" s="107"/>
      <c r="D5144" s="41"/>
      <c r="E5144" s="41"/>
      <c r="F5144" s="41"/>
    </row>
    <row r="5145" spans="2:6" hidden="1">
      <c r="B5145" s="107"/>
      <c r="C5145" s="107"/>
      <c r="D5145" s="41"/>
      <c r="E5145" s="41"/>
      <c r="F5145" s="41"/>
    </row>
    <row r="5146" spans="2:6" hidden="1">
      <c r="B5146" s="107"/>
      <c r="C5146" s="107"/>
      <c r="D5146" s="41"/>
      <c r="E5146" s="41"/>
      <c r="F5146" s="41"/>
    </row>
    <row r="5147" spans="2:6" hidden="1">
      <c r="B5147" s="107"/>
      <c r="C5147" s="107"/>
      <c r="D5147" s="41"/>
      <c r="E5147" s="41"/>
      <c r="F5147" s="41"/>
    </row>
    <row r="5148" spans="2:6" hidden="1">
      <c r="B5148" s="107"/>
      <c r="C5148" s="107"/>
      <c r="D5148" s="41"/>
      <c r="E5148" s="41"/>
      <c r="F5148" s="41"/>
    </row>
    <row r="5149" spans="2:6" hidden="1">
      <c r="B5149" s="107"/>
      <c r="C5149" s="107"/>
      <c r="D5149" s="41"/>
      <c r="E5149" s="41"/>
      <c r="F5149" s="41"/>
    </row>
    <row r="5150" spans="2:6" hidden="1">
      <c r="B5150" s="107"/>
      <c r="C5150" s="107"/>
      <c r="D5150" s="41"/>
      <c r="E5150" s="41"/>
      <c r="F5150" s="41"/>
    </row>
    <row r="5151" spans="2:6" hidden="1">
      <c r="B5151" s="107"/>
      <c r="C5151" s="107"/>
      <c r="D5151" s="41"/>
      <c r="E5151" s="41"/>
      <c r="F5151" s="41"/>
    </row>
    <row r="5152" spans="2:6" hidden="1">
      <c r="B5152" s="107"/>
      <c r="C5152" s="107"/>
      <c r="D5152" s="41"/>
      <c r="E5152" s="41"/>
      <c r="F5152" s="41"/>
    </row>
    <row r="5153" spans="2:6" hidden="1">
      <c r="B5153" s="107"/>
      <c r="C5153" s="107"/>
      <c r="D5153" s="41"/>
      <c r="E5153" s="41"/>
      <c r="F5153" s="41"/>
    </row>
    <row r="5154" spans="2:6" hidden="1">
      <c r="B5154" s="107"/>
      <c r="C5154" s="107"/>
      <c r="D5154" s="41"/>
      <c r="E5154" s="41"/>
      <c r="F5154" s="41"/>
    </row>
    <row r="5155" spans="2:6" hidden="1">
      <c r="B5155" s="107"/>
      <c r="C5155" s="107"/>
      <c r="D5155" s="41"/>
      <c r="E5155" s="41"/>
      <c r="F5155" s="41"/>
    </row>
    <row r="5156" spans="2:6" hidden="1">
      <c r="B5156" s="107"/>
      <c r="C5156" s="107"/>
      <c r="D5156" s="41"/>
      <c r="E5156" s="41"/>
      <c r="F5156" s="41"/>
    </row>
    <row r="5157" spans="2:6" hidden="1">
      <c r="B5157" s="107"/>
      <c r="C5157" s="107"/>
      <c r="D5157" s="41"/>
      <c r="E5157" s="41"/>
      <c r="F5157" s="41"/>
    </row>
    <row r="5158" spans="2:6" hidden="1">
      <c r="B5158" s="107"/>
      <c r="C5158" s="107"/>
      <c r="D5158" s="41"/>
      <c r="E5158" s="41"/>
      <c r="F5158" s="41"/>
    </row>
    <row r="5159" spans="2:6" hidden="1">
      <c r="B5159" s="107"/>
      <c r="C5159" s="107"/>
      <c r="D5159" s="41"/>
      <c r="E5159" s="41"/>
      <c r="F5159" s="41"/>
    </row>
    <row r="5160" spans="2:6" hidden="1">
      <c r="B5160" s="107"/>
      <c r="C5160" s="107"/>
      <c r="D5160" s="41"/>
      <c r="E5160" s="41"/>
      <c r="F5160" s="41"/>
    </row>
    <row r="5161" spans="2:6" hidden="1">
      <c r="B5161" s="107"/>
      <c r="C5161" s="107"/>
      <c r="D5161" s="41"/>
      <c r="E5161" s="41"/>
      <c r="F5161" s="41"/>
    </row>
    <row r="5162" spans="2:6" hidden="1">
      <c r="B5162" s="107"/>
      <c r="C5162" s="107"/>
      <c r="D5162" s="41"/>
      <c r="E5162" s="41"/>
      <c r="F5162" s="41"/>
    </row>
    <row r="5163" spans="2:6" hidden="1">
      <c r="B5163" s="107"/>
      <c r="C5163" s="107"/>
      <c r="D5163" s="41"/>
      <c r="E5163" s="41"/>
      <c r="F5163" s="41"/>
    </row>
    <row r="5164" spans="2:6" hidden="1">
      <c r="B5164" s="107"/>
      <c r="C5164" s="107"/>
      <c r="D5164" s="41"/>
      <c r="E5164" s="41"/>
      <c r="F5164" s="41"/>
    </row>
    <row r="5165" spans="2:6" hidden="1">
      <c r="B5165" s="107"/>
      <c r="C5165" s="107"/>
      <c r="D5165" s="41"/>
      <c r="E5165" s="41"/>
      <c r="F5165" s="41"/>
    </row>
    <row r="5166" spans="2:6" hidden="1">
      <c r="B5166" s="107"/>
      <c r="C5166" s="107"/>
      <c r="D5166" s="41"/>
      <c r="E5166" s="41"/>
      <c r="F5166" s="41"/>
    </row>
    <row r="5167" spans="2:6" hidden="1">
      <c r="B5167" s="107"/>
      <c r="C5167" s="107"/>
      <c r="D5167" s="41"/>
      <c r="E5167" s="41"/>
      <c r="F5167" s="41"/>
    </row>
    <row r="5168" spans="2:6" hidden="1">
      <c r="B5168" s="107"/>
      <c r="C5168" s="107"/>
      <c r="D5168" s="41"/>
      <c r="E5168" s="41"/>
      <c r="F5168" s="41"/>
    </row>
    <row r="5169" spans="2:6" hidden="1">
      <c r="B5169" s="107"/>
      <c r="C5169" s="107"/>
      <c r="D5169" s="41"/>
      <c r="E5169" s="41"/>
      <c r="F5169" s="41"/>
    </row>
    <row r="5170" spans="2:6" hidden="1">
      <c r="B5170" s="107"/>
      <c r="C5170" s="107"/>
      <c r="D5170" s="41"/>
      <c r="E5170" s="41"/>
      <c r="F5170" s="41"/>
    </row>
    <row r="5171" spans="2:6" hidden="1">
      <c r="B5171" s="107"/>
      <c r="C5171" s="107"/>
      <c r="D5171" s="41"/>
      <c r="E5171" s="41"/>
      <c r="F5171" s="41"/>
    </row>
    <row r="5172" spans="2:6" hidden="1">
      <c r="B5172" s="107"/>
      <c r="C5172" s="107"/>
      <c r="D5172" s="41"/>
      <c r="E5172" s="41"/>
      <c r="F5172" s="41"/>
    </row>
    <row r="5173" spans="2:6" hidden="1">
      <c r="B5173" s="107"/>
      <c r="C5173" s="107"/>
      <c r="D5173" s="41"/>
      <c r="E5173" s="41"/>
      <c r="F5173" s="41"/>
    </row>
    <row r="5174" spans="2:6" hidden="1">
      <c r="B5174" s="107"/>
      <c r="C5174" s="107"/>
      <c r="D5174" s="41"/>
      <c r="E5174" s="41"/>
      <c r="F5174" s="41"/>
    </row>
    <row r="5175" spans="2:6" hidden="1">
      <c r="B5175" s="107"/>
      <c r="C5175" s="107"/>
      <c r="D5175" s="41"/>
      <c r="E5175" s="41"/>
      <c r="F5175" s="41"/>
    </row>
    <row r="5176" spans="2:6" hidden="1">
      <c r="B5176" s="107"/>
      <c r="C5176" s="107"/>
      <c r="D5176" s="41"/>
      <c r="E5176" s="41"/>
      <c r="F5176" s="41"/>
    </row>
    <row r="5177" spans="2:6" hidden="1">
      <c r="B5177" s="107"/>
      <c r="C5177" s="107"/>
      <c r="D5177" s="41"/>
      <c r="E5177" s="41"/>
      <c r="F5177" s="41"/>
    </row>
    <row r="5178" spans="2:6" hidden="1">
      <c r="B5178" s="107"/>
      <c r="C5178" s="107"/>
      <c r="D5178" s="41"/>
      <c r="E5178" s="41"/>
      <c r="F5178" s="41"/>
    </row>
    <row r="5179" spans="2:6" hidden="1">
      <c r="B5179" s="107"/>
      <c r="C5179" s="107"/>
      <c r="D5179" s="41"/>
      <c r="E5179" s="41"/>
      <c r="F5179" s="41"/>
    </row>
    <row r="5180" spans="2:6" hidden="1">
      <c r="B5180" s="107"/>
      <c r="C5180" s="107"/>
      <c r="D5180" s="41"/>
      <c r="E5180" s="41"/>
      <c r="F5180" s="41"/>
    </row>
    <row r="5181" spans="2:6" hidden="1">
      <c r="B5181" s="107"/>
      <c r="C5181" s="107"/>
      <c r="D5181" s="41"/>
      <c r="E5181" s="41"/>
      <c r="F5181" s="41"/>
    </row>
    <row r="5182" spans="2:6" hidden="1">
      <c r="B5182" s="107"/>
      <c r="C5182" s="107"/>
      <c r="D5182" s="41"/>
      <c r="E5182" s="41"/>
      <c r="F5182" s="41"/>
    </row>
    <row r="5183" spans="2:6" hidden="1">
      <c r="B5183" s="107"/>
      <c r="C5183" s="107"/>
      <c r="D5183" s="41"/>
      <c r="E5183" s="41"/>
      <c r="F5183" s="41"/>
    </row>
    <row r="5184" spans="2:6" hidden="1">
      <c r="B5184" s="107"/>
      <c r="C5184" s="107"/>
      <c r="D5184" s="41"/>
      <c r="E5184" s="41"/>
      <c r="F5184" s="41"/>
    </row>
    <row r="5185" spans="2:6" hidden="1">
      <c r="B5185" s="107"/>
      <c r="C5185" s="107"/>
      <c r="D5185" s="41"/>
      <c r="E5185" s="41"/>
      <c r="F5185" s="41"/>
    </row>
    <row r="5186" spans="2:6" hidden="1">
      <c r="B5186" s="107"/>
      <c r="C5186" s="107"/>
      <c r="D5186" s="41"/>
      <c r="E5186" s="41"/>
      <c r="F5186" s="41"/>
    </row>
    <row r="5187" spans="2:6" hidden="1">
      <c r="B5187" s="107"/>
      <c r="C5187" s="107"/>
      <c r="D5187" s="41"/>
      <c r="E5187" s="41"/>
      <c r="F5187" s="41"/>
    </row>
    <row r="5188" spans="2:6" hidden="1">
      <c r="B5188" s="107"/>
      <c r="C5188" s="107"/>
      <c r="D5188" s="41"/>
      <c r="E5188" s="41"/>
      <c r="F5188" s="41"/>
    </row>
    <row r="5189" spans="2:6" hidden="1">
      <c r="B5189" s="107"/>
      <c r="C5189" s="107"/>
      <c r="D5189" s="41"/>
      <c r="E5189" s="41"/>
      <c r="F5189" s="41"/>
    </row>
    <row r="5190" spans="2:6" hidden="1">
      <c r="B5190" s="107"/>
      <c r="C5190" s="107"/>
      <c r="D5190" s="41"/>
      <c r="E5190" s="41"/>
      <c r="F5190" s="41"/>
    </row>
    <row r="5191" spans="2:6" hidden="1">
      <c r="B5191" s="107"/>
      <c r="C5191" s="107"/>
      <c r="D5191" s="41"/>
      <c r="E5191" s="41"/>
      <c r="F5191" s="41"/>
    </row>
    <row r="5192" spans="2:6" hidden="1">
      <c r="B5192" s="107"/>
      <c r="C5192" s="107"/>
      <c r="D5192" s="41"/>
      <c r="E5192" s="41"/>
      <c r="F5192" s="41"/>
    </row>
    <row r="5193" spans="2:6" hidden="1">
      <c r="B5193" s="107"/>
      <c r="C5193" s="107"/>
      <c r="D5193" s="41"/>
      <c r="E5193" s="41"/>
      <c r="F5193" s="41"/>
    </row>
    <row r="5194" spans="2:6" hidden="1">
      <c r="B5194" s="107"/>
      <c r="C5194" s="107"/>
      <c r="D5194" s="41"/>
      <c r="E5194" s="41"/>
      <c r="F5194" s="41"/>
    </row>
    <row r="5195" spans="2:6" hidden="1">
      <c r="B5195" s="107"/>
      <c r="C5195" s="107"/>
      <c r="D5195" s="41"/>
      <c r="E5195" s="41"/>
      <c r="F5195" s="41"/>
    </row>
    <row r="5196" spans="2:6" hidden="1">
      <c r="B5196" s="107"/>
      <c r="C5196" s="107"/>
      <c r="D5196" s="41"/>
      <c r="E5196" s="41"/>
      <c r="F5196" s="41"/>
    </row>
    <row r="5197" spans="2:6" hidden="1">
      <c r="B5197" s="107"/>
      <c r="C5197" s="107"/>
      <c r="D5197" s="41"/>
      <c r="E5197" s="41"/>
      <c r="F5197" s="41"/>
    </row>
    <row r="5198" spans="2:6" hidden="1">
      <c r="B5198" s="107"/>
      <c r="C5198" s="107"/>
      <c r="D5198" s="41"/>
      <c r="E5198" s="41"/>
      <c r="F5198" s="41"/>
    </row>
    <row r="5199" spans="2:6" hidden="1">
      <c r="B5199" s="107"/>
      <c r="C5199" s="107"/>
      <c r="D5199" s="41"/>
      <c r="E5199" s="41"/>
      <c r="F5199" s="41"/>
    </row>
    <row r="5200" spans="2:6" hidden="1">
      <c r="B5200" s="107"/>
      <c r="C5200" s="107"/>
      <c r="D5200" s="41"/>
      <c r="E5200" s="41"/>
      <c r="F5200" s="41"/>
    </row>
    <row r="5201" spans="2:6" hidden="1">
      <c r="B5201" s="107"/>
      <c r="C5201" s="107"/>
      <c r="D5201" s="41"/>
      <c r="E5201" s="41"/>
      <c r="F5201" s="41"/>
    </row>
    <row r="5202" spans="2:6" hidden="1">
      <c r="B5202" s="107"/>
      <c r="C5202" s="107"/>
      <c r="D5202" s="41"/>
      <c r="E5202" s="41"/>
      <c r="F5202" s="41"/>
    </row>
    <row r="5203" spans="2:6" hidden="1">
      <c r="B5203" s="107"/>
      <c r="C5203" s="107"/>
      <c r="D5203" s="41"/>
      <c r="E5203" s="41"/>
      <c r="F5203" s="41"/>
    </row>
    <row r="5204" spans="2:6" hidden="1">
      <c r="B5204" s="107"/>
      <c r="C5204" s="107"/>
      <c r="D5204" s="41"/>
      <c r="E5204" s="41"/>
      <c r="F5204" s="41"/>
    </row>
    <row r="5205" spans="2:6" hidden="1">
      <c r="B5205" s="107"/>
      <c r="C5205" s="107"/>
      <c r="D5205" s="41"/>
      <c r="E5205" s="41"/>
      <c r="F5205" s="41"/>
    </row>
    <row r="5206" spans="2:6" hidden="1">
      <c r="B5206" s="107"/>
      <c r="C5206" s="107"/>
      <c r="D5206" s="41"/>
      <c r="E5206" s="41"/>
      <c r="F5206" s="41"/>
    </row>
    <row r="5207" spans="2:6" hidden="1">
      <c r="B5207" s="107"/>
      <c r="C5207" s="107"/>
      <c r="D5207" s="41"/>
      <c r="E5207" s="41"/>
      <c r="F5207" s="41"/>
    </row>
    <row r="5208" spans="2:6" hidden="1">
      <c r="B5208" s="107"/>
      <c r="C5208" s="107"/>
      <c r="D5208" s="41"/>
      <c r="E5208" s="41"/>
      <c r="F5208" s="41"/>
    </row>
    <row r="5209" spans="2:6" hidden="1">
      <c r="B5209" s="107"/>
      <c r="C5209" s="107"/>
      <c r="D5209" s="41"/>
      <c r="E5209" s="41"/>
      <c r="F5209" s="41"/>
    </row>
    <row r="5210" spans="2:6" hidden="1">
      <c r="B5210" s="107"/>
      <c r="C5210" s="107"/>
      <c r="D5210" s="41"/>
      <c r="E5210" s="41"/>
      <c r="F5210" s="41"/>
    </row>
    <row r="5211" spans="2:6" hidden="1">
      <c r="B5211" s="107"/>
      <c r="C5211" s="107"/>
      <c r="D5211" s="41"/>
      <c r="E5211" s="41"/>
      <c r="F5211" s="41"/>
    </row>
    <row r="5212" spans="2:6" hidden="1">
      <c r="B5212" s="107"/>
      <c r="C5212" s="107"/>
      <c r="D5212" s="41"/>
      <c r="E5212" s="41"/>
      <c r="F5212" s="41"/>
    </row>
    <row r="5213" spans="2:6" hidden="1">
      <c r="B5213" s="107"/>
      <c r="C5213" s="107"/>
      <c r="D5213" s="41"/>
      <c r="E5213" s="41"/>
      <c r="F5213" s="41"/>
    </row>
    <row r="5214" spans="2:6" hidden="1">
      <c r="B5214" s="107"/>
      <c r="C5214" s="107"/>
      <c r="D5214" s="41"/>
      <c r="E5214" s="41"/>
      <c r="F5214" s="41"/>
    </row>
    <row r="5215" spans="2:6" hidden="1">
      <c r="B5215" s="107"/>
      <c r="C5215" s="107"/>
      <c r="D5215" s="41"/>
      <c r="E5215" s="41"/>
      <c r="F5215" s="41"/>
    </row>
    <row r="5216" spans="2:6" hidden="1">
      <c r="B5216" s="107"/>
      <c r="C5216" s="107"/>
      <c r="D5216" s="41"/>
      <c r="E5216" s="41"/>
      <c r="F5216" s="41"/>
    </row>
    <row r="5217" spans="2:6" hidden="1">
      <c r="B5217" s="107"/>
      <c r="C5217" s="107"/>
      <c r="D5217" s="41"/>
      <c r="E5217" s="41"/>
      <c r="F5217" s="41"/>
    </row>
    <row r="5218" spans="2:6" hidden="1">
      <c r="B5218" s="107"/>
      <c r="C5218" s="107"/>
      <c r="D5218" s="41"/>
      <c r="E5218" s="41"/>
      <c r="F5218" s="41"/>
    </row>
    <row r="5219" spans="2:6" hidden="1">
      <c r="B5219" s="107"/>
      <c r="C5219" s="107"/>
      <c r="D5219" s="41"/>
      <c r="E5219" s="41"/>
      <c r="F5219" s="41"/>
    </row>
    <row r="5220" spans="2:6" hidden="1">
      <c r="B5220" s="107"/>
      <c r="C5220" s="107"/>
      <c r="D5220" s="41"/>
      <c r="E5220" s="41"/>
      <c r="F5220" s="41"/>
    </row>
    <row r="5221" spans="2:6" hidden="1">
      <c r="B5221" s="107"/>
      <c r="C5221" s="107"/>
      <c r="D5221" s="41"/>
      <c r="E5221" s="41"/>
      <c r="F5221" s="41"/>
    </row>
    <row r="5222" spans="2:6" hidden="1">
      <c r="B5222" s="107"/>
      <c r="C5222" s="107"/>
      <c r="D5222" s="41"/>
      <c r="E5222" s="41"/>
      <c r="F5222" s="41"/>
    </row>
    <row r="5223" spans="2:6" hidden="1">
      <c r="B5223" s="107"/>
      <c r="C5223" s="107"/>
      <c r="D5223" s="41"/>
      <c r="E5223" s="41"/>
      <c r="F5223" s="41"/>
    </row>
    <row r="5224" spans="2:6" hidden="1">
      <c r="B5224" s="107"/>
      <c r="C5224" s="107"/>
      <c r="D5224" s="41"/>
      <c r="E5224" s="41"/>
      <c r="F5224" s="41"/>
    </row>
    <row r="5225" spans="2:6" hidden="1">
      <c r="B5225" s="107"/>
      <c r="C5225" s="107"/>
      <c r="D5225" s="41"/>
      <c r="E5225" s="41"/>
      <c r="F5225" s="41"/>
    </row>
    <row r="5226" spans="2:6" hidden="1">
      <c r="B5226" s="107"/>
      <c r="C5226" s="107"/>
      <c r="D5226" s="41"/>
      <c r="E5226" s="41"/>
      <c r="F5226" s="41"/>
    </row>
    <row r="5227" spans="2:6" hidden="1">
      <c r="B5227" s="107"/>
      <c r="C5227" s="107"/>
      <c r="D5227" s="41"/>
      <c r="E5227" s="41"/>
      <c r="F5227" s="41"/>
    </row>
    <row r="5228" spans="2:6" hidden="1">
      <c r="B5228" s="107"/>
      <c r="C5228" s="107"/>
      <c r="D5228" s="41"/>
      <c r="E5228" s="41"/>
      <c r="F5228" s="41"/>
    </row>
    <row r="5229" spans="2:6" hidden="1">
      <c r="B5229" s="107"/>
      <c r="C5229" s="107"/>
      <c r="D5229" s="41"/>
      <c r="E5229" s="41"/>
      <c r="F5229" s="41"/>
    </row>
    <row r="5230" spans="2:6" hidden="1">
      <c r="B5230" s="107"/>
      <c r="C5230" s="107"/>
      <c r="D5230" s="41"/>
      <c r="E5230" s="41"/>
      <c r="F5230" s="41"/>
    </row>
    <row r="5231" spans="2:6" hidden="1">
      <c r="B5231" s="107"/>
      <c r="C5231" s="107"/>
      <c r="D5231" s="41"/>
      <c r="E5231" s="41"/>
      <c r="F5231" s="41"/>
    </row>
    <row r="5232" spans="2:6" hidden="1">
      <c r="B5232" s="107"/>
      <c r="C5232" s="107"/>
      <c r="D5232" s="41"/>
      <c r="E5232" s="41"/>
      <c r="F5232" s="41"/>
    </row>
    <row r="5233" spans="2:6" hidden="1">
      <c r="B5233" s="107"/>
      <c r="C5233" s="107"/>
      <c r="D5233" s="41"/>
      <c r="E5233" s="41"/>
      <c r="F5233" s="41"/>
    </row>
    <row r="5234" spans="2:6" hidden="1">
      <c r="B5234" s="107"/>
      <c r="C5234" s="107"/>
      <c r="D5234" s="41"/>
      <c r="E5234" s="41"/>
      <c r="F5234" s="41"/>
    </row>
    <row r="5235" spans="2:6" hidden="1">
      <c r="B5235" s="107"/>
      <c r="C5235" s="107"/>
      <c r="D5235" s="41"/>
      <c r="E5235" s="41"/>
      <c r="F5235" s="41"/>
    </row>
    <row r="5236" spans="2:6" hidden="1">
      <c r="B5236" s="107"/>
      <c r="C5236" s="107"/>
      <c r="D5236" s="41"/>
      <c r="E5236" s="41"/>
      <c r="F5236" s="41"/>
    </row>
    <row r="5237" spans="2:6" hidden="1">
      <c r="B5237" s="107"/>
      <c r="C5237" s="107"/>
      <c r="D5237" s="41"/>
      <c r="E5237" s="41"/>
      <c r="F5237" s="41"/>
    </row>
    <row r="5238" spans="2:6" hidden="1">
      <c r="B5238" s="107"/>
      <c r="C5238" s="107"/>
      <c r="D5238" s="41"/>
      <c r="E5238" s="41"/>
      <c r="F5238" s="41"/>
    </row>
    <row r="5239" spans="2:6" hidden="1">
      <c r="B5239" s="107"/>
      <c r="C5239" s="107"/>
      <c r="D5239" s="41"/>
      <c r="E5239" s="41"/>
      <c r="F5239" s="41"/>
    </row>
    <row r="5240" spans="2:6" hidden="1">
      <c r="B5240" s="107"/>
      <c r="C5240" s="107"/>
      <c r="D5240" s="41"/>
      <c r="E5240" s="41"/>
      <c r="F5240" s="41"/>
    </row>
    <row r="5241" spans="2:6" hidden="1">
      <c r="B5241" s="107"/>
      <c r="C5241" s="107"/>
      <c r="D5241" s="41"/>
      <c r="E5241" s="41"/>
      <c r="F5241" s="41"/>
    </row>
    <row r="5242" spans="2:6" hidden="1">
      <c r="B5242" s="107"/>
      <c r="C5242" s="107"/>
      <c r="D5242" s="41"/>
      <c r="E5242" s="41"/>
      <c r="F5242" s="41"/>
    </row>
    <row r="5243" spans="2:6" hidden="1">
      <c r="B5243" s="107"/>
      <c r="C5243" s="107"/>
      <c r="D5243" s="41"/>
      <c r="E5243" s="41"/>
      <c r="F5243" s="41"/>
    </row>
    <row r="5244" spans="2:6" hidden="1">
      <c r="B5244" s="107"/>
      <c r="C5244" s="107"/>
      <c r="D5244" s="41"/>
      <c r="E5244" s="41"/>
      <c r="F5244" s="41"/>
    </row>
    <row r="5245" spans="2:6" hidden="1">
      <c r="B5245" s="107"/>
      <c r="C5245" s="107"/>
      <c r="D5245" s="41"/>
      <c r="E5245" s="41"/>
      <c r="F5245" s="41"/>
    </row>
    <row r="5246" spans="2:6" hidden="1">
      <c r="B5246" s="107"/>
      <c r="C5246" s="107"/>
      <c r="D5246" s="41"/>
      <c r="E5246" s="41"/>
      <c r="F5246" s="41"/>
    </row>
    <row r="5247" spans="2:6" hidden="1">
      <c r="B5247" s="107"/>
      <c r="C5247" s="107"/>
      <c r="D5247" s="41"/>
      <c r="E5247" s="41"/>
      <c r="F5247" s="41"/>
    </row>
    <row r="5248" spans="2:6" hidden="1">
      <c r="B5248" s="107"/>
      <c r="C5248" s="107"/>
      <c r="D5248" s="41"/>
      <c r="E5248" s="41"/>
      <c r="F5248" s="41"/>
    </row>
    <row r="5249" spans="2:6" hidden="1">
      <c r="B5249" s="107"/>
      <c r="C5249" s="107"/>
      <c r="D5249" s="41"/>
      <c r="E5249" s="41"/>
      <c r="F5249" s="41"/>
    </row>
    <row r="5250" spans="2:6" hidden="1">
      <c r="B5250" s="107"/>
      <c r="C5250" s="107"/>
      <c r="D5250" s="41"/>
      <c r="E5250" s="41"/>
      <c r="F5250" s="41"/>
    </row>
    <row r="5251" spans="2:6" hidden="1">
      <c r="B5251" s="107"/>
      <c r="C5251" s="107"/>
      <c r="D5251" s="41"/>
      <c r="E5251" s="41"/>
      <c r="F5251" s="41"/>
    </row>
    <row r="5252" spans="2:6" hidden="1">
      <c r="B5252" s="107"/>
      <c r="C5252" s="107"/>
      <c r="D5252" s="41"/>
      <c r="E5252" s="41"/>
      <c r="F5252" s="41"/>
    </row>
    <row r="5253" spans="2:6" hidden="1">
      <c r="B5253" s="107"/>
      <c r="C5253" s="107"/>
      <c r="D5253" s="41"/>
      <c r="E5253" s="41"/>
      <c r="F5253" s="41"/>
    </row>
    <row r="5254" spans="2:6" hidden="1">
      <c r="B5254" s="107"/>
      <c r="C5254" s="107"/>
      <c r="D5254" s="41"/>
      <c r="E5254" s="41"/>
      <c r="F5254" s="41"/>
    </row>
    <row r="5255" spans="2:6" hidden="1">
      <c r="B5255" s="107"/>
      <c r="C5255" s="107"/>
      <c r="D5255" s="41"/>
      <c r="E5255" s="41"/>
      <c r="F5255" s="41"/>
    </row>
    <row r="5256" spans="2:6" hidden="1">
      <c r="B5256" s="107"/>
      <c r="C5256" s="107"/>
      <c r="D5256" s="41"/>
      <c r="E5256" s="41"/>
      <c r="F5256" s="41"/>
    </row>
    <row r="5257" spans="2:6" hidden="1">
      <c r="B5257" s="107"/>
      <c r="C5257" s="107"/>
      <c r="D5257" s="41"/>
      <c r="E5257" s="41"/>
      <c r="F5257" s="41"/>
    </row>
    <row r="5258" spans="2:6" hidden="1">
      <c r="B5258" s="107"/>
      <c r="C5258" s="107"/>
      <c r="D5258" s="41"/>
      <c r="E5258" s="41"/>
      <c r="F5258" s="41"/>
    </row>
    <row r="5259" spans="2:6" hidden="1">
      <c r="B5259" s="107"/>
      <c r="C5259" s="107"/>
      <c r="D5259" s="41"/>
      <c r="E5259" s="41"/>
      <c r="F5259" s="41"/>
    </row>
    <row r="5260" spans="2:6" hidden="1">
      <c r="B5260" s="107"/>
      <c r="C5260" s="107"/>
      <c r="D5260" s="41"/>
      <c r="E5260" s="41"/>
      <c r="F5260" s="41"/>
    </row>
    <row r="5261" spans="2:6" hidden="1">
      <c r="B5261" s="107"/>
      <c r="C5261" s="107"/>
      <c r="D5261" s="41"/>
      <c r="E5261" s="41"/>
      <c r="F5261" s="41"/>
    </row>
    <row r="5262" spans="2:6" hidden="1">
      <c r="B5262" s="107"/>
      <c r="C5262" s="107"/>
      <c r="D5262" s="41"/>
      <c r="E5262" s="41"/>
      <c r="F5262" s="41"/>
    </row>
    <row r="5263" spans="2:6" hidden="1">
      <c r="B5263" s="107"/>
      <c r="C5263" s="107"/>
      <c r="D5263" s="41"/>
      <c r="E5263" s="41"/>
      <c r="F5263" s="41"/>
    </row>
    <row r="5264" spans="2:6" hidden="1">
      <c r="B5264" s="107"/>
      <c r="C5264" s="107"/>
      <c r="D5264" s="41"/>
      <c r="E5264" s="41"/>
      <c r="F5264" s="41"/>
    </row>
    <row r="5265" spans="2:6" hidden="1">
      <c r="B5265" s="107"/>
      <c r="C5265" s="107"/>
      <c r="D5265" s="41"/>
      <c r="E5265" s="41"/>
      <c r="F5265" s="41"/>
    </row>
    <row r="5266" spans="2:6" hidden="1">
      <c r="B5266" s="107"/>
      <c r="C5266" s="107"/>
      <c r="D5266" s="41"/>
      <c r="E5266" s="41"/>
      <c r="F5266" s="41"/>
    </row>
    <row r="5267" spans="2:6" hidden="1">
      <c r="B5267" s="107"/>
      <c r="C5267" s="107"/>
      <c r="D5267" s="41"/>
      <c r="E5267" s="41"/>
      <c r="F5267" s="41"/>
    </row>
    <row r="5268" spans="2:6" hidden="1">
      <c r="B5268" s="107"/>
      <c r="C5268" s="107"/>
      <c r="D5268" s="41"/>
      <c r="E5268" s="41"/>
      <c r="F5268" s="41"/>
    </row>
    <row r="5269" spans="2:6" hidden="1">
      <c r="B5269" s="107"/>
      <c r="C5269" s="107"/>
      <c r="D5269" s="41"/>
      <c r="E5269" s="41"/>
      <c r="F5269" s="41"/>
    </row>
    <row r="5270" spans="2:6" hidden="1">
      <c r="B5270" s="107"/>
      <c r="C5270" s="107"/>
      <c r="D5270" s="41"/>
      <c r="E5270" s="41"/>
      <c r="F5270" s="41"/>
    </row>
    <row r="5271" spans="2:6" hidden="1">
      <c r="B5271" s="107"/>
      <c r="C5271" s="107"/>
      <c r="D5271" s="41"/>
      <c r="E5271" s="41"/>
      <c r="F5271" s="41"/>
    </row>
    <row r="5272" spans="2:6" hidden="1">
      <c r="B5272" s="107"/>
      <c r="C5272" s="107"/>
      <c r="D5272" s="41"/>
      <c r="E5272" s="41"/>
      <c r="F5272" s="41"/>
    </row>
    <row r="5273" spans="2:6" hidden="1">
      <c r="B5273" s="107"/>
      <c r="C5273" s="107"/>
      <c r="D5273" s="41"/>
      <c r="E5273" s="41"/>
      <c r="F5273" s="41"/>
    </row>
    <row r="5274" spans="2:6" hidden="1">
      <c r="B5274" s="107"/>
      <c r="C5274" s="107"/>
      <c r="D5274" s="41"/>
      <c r="E5274" s="41"/>
      <c r="F5274" s="41"/>
    </row>
    <row r="5275" spans="2:6" hidden="1">
      <c r="B5275" s="107"/>
      <c r="C5275" s="107"/>
      <c r="D5275" s="41"/>
      <c r="E5275" s="41"/>
      <c r="F5275" s="41"/>
    </row>
    <row r="5276" spans="2:6" hidden="1">
      <c r="B5276" s="107"/>
      <c r="C5276" s="107"/>
      <c r="D5276" s="41"/>
      <c r="E5276" s="41"/>
      <c r="F5276" s="41"/>
    </row>
    <row r="5277" spans="2:6" hidden="1">
      <c r="B5277" s="107"/>
      <c r="C5277" s="107"/>
      <c r="D5277" s="41"/>
      <c r="E5277" s="41"/>
      <c r="F5277" s="41"/>
    </row>
    <row r="5278" spans="2:6" hidden="1">
      <c r="B5278" s="107"/>
      <c r="C5278" s="107"/>
      <c r="D5278" s="41"/>
      <c r="E5278" s="41"/>
      <c r="F5278" s="41"/>
    </row>
    <row r="5279" spans="2:6" hidden="1">
      <c r="B5279" s="107"/>
      <c r="C5279" s="107"/>
      <c r="D5279" s="41"/>
      <c r="E5279" s="41"/>
      <c r="F5279" s="41"/>
    </row>
    <row r="5280" spans="2:6" hidden="1">
      <c r="B5280" s="107"/>
      <c r="C5280" s="107"/>
      <c r="D5280" s="41"/>
      <c r="E5280" s="41"/>
      <c r="F5280" s="41"/>
    </row>
    <row r="5281" spans="2:6" hidden="1">
      <c r="B5281" s="107"/>
      <c r="C5281" s="107"/>
      <c r="D5281" s="41"/>
      <c r="E5281" s="41"/>
      <c r="F5281" s="41"/>
    </row>
    <row r="5282" spans="2:6" hidden="1">
      <c r="B5282" s="107"/>
      <c r="C5282" s="107"/>
      <c r="D5282" s="41"/>
      <c r="E5282" s="41"/>
      <c r="F5282" s="41"/>
    </row>
    <row r="5283" spans="2:6" hidden="1">
      <c r="B5283" s="107"/>
      <c r="C5283" s="107"/>
      <c r="D5283" s="41"/>
      <c r="E5283" s="41"/>
      <c r="F5283" s="41"/>
    </row>
    <row r="5284" spans="2:6" hidden="1">
      <c r="B5284" s="107"/>
      <c r="C5284" s="107"/>
      <c r="D5284" s="41"/>
      <c r="E5284" s="41"/>
      <c r="F5284" s="41"/>
    </row>
    <row r="5285" spans="2:6" hidden="1">
      <c r="B5285" s="107"/>
      <c r="C5285" s="107"/>
      <c r="D5285" s="41"/>
      <c r="E5285" s="41"/>
      <c r="F5285" s="41"/>
    </row>
    <row r="5286" spans="2:6" hidden="1">
      <c r="B5286" s="107"/>
      <c r="C5286" s="107"/>
      <c r="D5286" s="41"/>
      <c r="E5286" s="41"/>
      <c r="F5286" s="41"/>
    </row>
    <row r="5287" spans="2:6" hidden="1">
      <c r="B5287" s="107"/>
      <c r="C5287" s="107"/>
      <c r="D5287" s="41"/>
      <c r="E5287" s="41"/>
      <c r="F5287" s="41"/>
    </row>
    <row r="5288" spans="2:6" hidden="1">
      <c r="B5288" s="107"/>
      <c r="C5288" s="107"/>
      <c r="D5288" s="41"/>
      <c r="E5288" s="41"/>
      <c r="F5288" s="41"/>
    </row>
    <row r="5289" spans="2:6" hidden="1">
      <c r="B5289" s="107"/>
      <c r="C5289" s="107"/>
      <c r="D5289" s="41"/>
      <c r="E5289" s="41"/>
      <c r="F5289" s="41"/>
    </row>
    <row r="5290" spans="2:6" hidden="1">
      <c r="B5290" s="107"/>
      <c r="C5290" s="107"/>
      <c r="D5290" s="41"/>
      <c r="E5290" s="41"/>
      <c r="F5290" s="41"/>
    </row>
    <row r="5291" spans="2:6" hidden="1">
      <c r="B5291" s="107"/>
      <c r="C5291" s="107"/>
      <c r="D5291" s="41"/>
      <c r="E5291" s="41"/>
      <c r="F5291" s="41"/>
    </row>
    <row r="5292" spans="2:6" hidden="1">
      <c r="B5292" s="107"/>
      <c r="C5292" s="107"/>
      <c r="D5292" s="41"/>
      <c r="E5292" s="41"/>
      <c r="F5292" s="41"/>
    </row>
    <row r="5293" spans="2:6" hidden="1">
      <c r="B5293" s="107"/>
      <c r="C5293" s="107"/>
      <c r="D5293" s="41"/>
      <c r="E5293" s="41"/>
      <c r="F5293" s="41"/>
    </row>
    <row r="5294" spans="2:6" hidden="1">
      <c r="B5294" s="107"/>
      <c r="C5294" s="107"/>
      <c r="D5294" s="41"/>
      <c r="E5294" s="41"/>
      <c r="F5294" s="41"/>
    </row>
    <row r="5295" spans="2:6" hidden="1">
      <c r="B5295" s="107"/>
      <c r="C5295" s="107"/>
      <c r="D5295" s="41"/>
      <c r="E5295" s="41"/>
      <c r="F5295" s="41"/>
    </row>
    <row r="5296" spans="2:6" hidden="1">
      <c r="B5296" s="107"/>
      <c r="C5296" s="107"/>
      <c r="D5296" s="41"/>
      <c r="E5296" s="41"/>
      <c r="F5296" s="41"/>
    </row>
    <row r="5297" spans="2:6" hidden="1">
      <c r="B5297" s="107"/>
      <c r="C5297" s="107"/>
      <c r="D5297" s="41"/>
      <c r="E5297" s="41"/>
      <c r="F5297" s="41"/>
    </row>
    <row r="5298" spans="2:6" hidden="1">
      <c r="B5298" s="107"/>
      <c r="C5298" s="107"/>
      <c r="D5298" s="41"/>
      <c r="E5298" s="41"/>
      <c r="F5298" s="41"/>
    </row>
    <row r="5299" spans="2:6" hidden="1">
      <c r="B5299" s="107"/>
      <c r="C5299" s="107"/>
      <c r="D5299" s="41"/>
      <c r="E5299" s="41"/>
      <c r="F5299" s="41"/>
    </row>
    <row r="5300" spans="2:6" hidden="1">
      <c r="B5300" s="107"/>
      <c r="C5300" s="107"/>
      <c r="D5300" s="41"/>
      <c r="E5300" s="41"/>
      <c r="F5300" s="41"/>
    </row>
    <row r="5301" spans="2:6" hidden="1">
      <c r="B5301" s="107"/>
      <c r="C5301" s="107"/>
      <c r="D5301" s="41"/>
      <c r="E5301" s="41"/>
      <c r="F5301" s="41"/>
    </row>
    <row r="5302" spans="2:6" hidden="1">
      <c r="B5302" s="107"/>
      <c r="C5302" s="107"/>
      <c r="D5302" s="41"/>
      <c r="E5302" s="41"/>
      <c r="F5302" s="41"/>
    </row>
    <row r="5303" spans="2:6" hidden="1">
      <c r="B5303" s="107"/>
      <c r="C5303" s="107"/>
      <c r="D5303" s="41"/>
      <c r="E5303" s="41"/>
      <c r="F5303" s="41"/>
    </row>
    <row r="5304" spans="2:6" hidden="1">
      <c r="B5304" s="107"/>
      <c r="C5304" s="107"/>
      <c r="D5304" s="41"/>
      <c r="E5304" s="41"/>
      <c r="F5304" s="41"/>
    </row>
    <row r="5305" spans="2:6" hidden="1">
      <c r="B5305" s="107"/>
      <c r="C5305" s="107"/>
      <c r="D5305" s="41"/>
      <c r="E5305" s="41"/>
      <c r="F5305" s="41"/>
    </row>
    <row r="5306" spans="2:6" hidden="1">
      <c r="B5306" s="107"/>
      <c r="C5306" s="107"/>
      <c r="D5306" s="41"/>
      <c r="E5306" s="41"/>
      <c r="F5306" s="41"/>
    </row>
    <row r="5307" spans="2:6" hidden="1">
      <c r="B5307" s="107"/>
      <c r="C5307" s="107"/>
      <c r="D5307" s="41"/>
      <c r="E5307" s="41"/>
      <c r="F5307" s="41"/>
    </row>
    <row r="5308" spans="2:6" hidden="1">
      <c r="B5308" s="107"/>
      <c r="C5308" s="107"/>
      <c r="D5308" s="41"/>
      <c r="E5308" s="41"/>
      <c r="F5308" s="41"/>
    </row>
    <row r="5309" spans="2:6" hidden="1">
      <c r="B5309" s="107"/>
      <c r="C5309" s="107"/>
      <c r="D5309" s="41"/>
      <c r="E5309" s="41"/>
      <c r="F5309" s="41"/>
    </row>
    <row r="5310" spans="2:6" hidden="1">
      <c r="B5310" s="107"/>
      <c r="C5310" s="107"/>
      <c r="D5310" s="41"/>
      <c r="E5310" s="41"/>
      <c r="F5310" s="41"/>
    </row>
    <row r="5311" spans="2:6" hidden="1">
      <c r="B5311" s="107"/>
      <c r="C5311" s="107"/>
      <c r="D5311" s="41"/>
      <c r="E5311" s="41"/>
      <c r="F5311" s="41"/>
    </row>
    <row r="5312" spans="2:6" hidden="1">
      <c r="B5312" s="107"/>
      <c r="C5312" s="107"/>
      <c r="D5312" s="41"/>
      <c r="E5312" s="41"/>
      <c r="F5312" s="41"/>
    </row>
    <row r="5313" spans="2:6" hidden="1">
      <c r="B5313" s="107"/>
      <c r="C5313" s="107"/>
      <c r="D5313" s="41"/>
      <c r="E5313" s="41"/>
      <c r="F5313" s="41"/>
    </row>
    <row r="5314" spans="2:6" hidden="1">
      <c r="B5314" s="107"/>
      <c r="C5314" s="107"/>
      <c r="D5314" s="41"/>
      <c r="E5314" s="41"/>
      <c r="F5314" s="41"/>
    </row>
    <row r="5315" spans="2:6" hidden="1">
      <c r="B5315" s="107"/>
      <c r="C5315" s="107"/>
      <c r="D5315" s="41"/>
      <c r="E5315" s="41"/>
      <c r="F5315" s="41"/>
    </row>
    <row r="5316" spans="2:6" hidden="1">
      <c r="B5316" s="107"/>
      <c r="C5316" s="107"/>
      <c r="D5316" s="41"/>
      <c r="E5316" s="41"/>
      <c r="F5316" s="41"/>
    </row>
    <row r="5317" spans="2:6" hidden="1">
      <c r="B5317" s="107"/>
      <c r="C5317" s="107"/>
      <c r="D5317" s="41"/>
      <c r="E5317" s="41"/>
      <c r="F5317" s="41"/>
    </row>
    <row r="5318" spans="2:6" hidden="1">
      <c r="B5318" s="107"/>
      <c r="C5318" s="107"/>
      <c r="D5318" s="41"/>
      <c r="E5318" s="41"/>
      <c r="F5318" s="41"/>
    </row>
    <row r="5319" spans="2:6" hidden="1">
      <c r="B5319" s="107"/>
      <c r="C5319" s="107"/>
      <c r="D5319" s="41"/>
      <c r="E5319" s="41"/>
      <c r="F5319" s="41"/>
    </row>
    <row r="5320" spans="2:6" hidden="1">
      <c r="B5320" s="107"/>
      <c r="C5320" s="107"/>
      <c r="D5320" s="41"/>
      <c r="E5320" s="41"/>
      <c r="F5320" s="41"/>
    </row>
    <row r="5321" spans="2:6" hidden="1">
      <c r="B5321" s="107"/>
      <c r="C5321" s="107"/>
      <c r="D5321" s="41"/>
      <c r="E5321" s="41"/>
      <c r="F5321" s="41"/>
    </row>
    <row r="5322" spans="2:6" hidden="1">
      <c r="B5322" s="107"/>
      <c r="C5322" s="107"/>
      <c r="D5322" s="41"/>
      <c r="E5322" s="41"/>
      <c r="F5322" s="41"/>
    </row>
    <row r="5323" spans="2:6" hidden="1">
      <c r="B5323" s="107"/>
      <c r="C5323" s="107"/>
      <c r="D5323" s="41"/>
      <c r="E5323" s="41"/>
      <c r="F5323" s="41"/>
    </row>
    <row r="5324" spans="2:6" hidden="1">
      <c r="B5324" s="107"/>
      <c r="C5324" s="107"/>
      <c r="D5324" s="41"/>
      <c r="E5324" s="41"/>
      <c r="F5324" s="41"/>
    </row>
    <row r="5325" spans="2:6" hidden="1">
      <c r="B5325" s="107"/>
      <c r="C5325" s="107"/>
      <c r="D5325" s="41"/>
      <c r="E5325" s="41"/>
      <c r="F5325" s="41"/>
    </row>
    <row r="5326" spans="2:6" hidden="1">
      <c r="B5326" s="107"/>
      <c r="C5326" s="107"/>
      <c r="D5326" s="41"/>
      <c r="E5326" s="41"/>
      <c r="F5326" s="41"/>
    </row>
    <row r="5327" spans="2:6" hidden="1">
      <c r="B5327" s="107"/>
      <c r="C5327" s="107"/>
      <c r="D5327" s="41"/>
      <c r="E5327" s="41"/>
      <c r="F5327" s="41"/>
    </row>
    <row r="5328" spans="2:6" hidden="1">
      <c r="B5328" s="107"/>
      <c r="C5328" s="107"/>
      <c r="D5328" s="41"/>
      <c r="E5328" s="41"/>
      <c r="F5328" s="41"/>
    </row>
    <row r="5329" spans="2:6" hidden="1">
      <c r="B5329" s="107"/>
      <c r="C5329" s="107"/>
      <c r="D5329" s="41"/>
      <c r="E5329" s="41"/>
      <c r="F5329" s="41"/>
    </row>
    <row r="5330" spans="2:6" hidden="1">
      <c r="B5330" s="107"/>
      <c r="C5330" s="107"/>
      <c r="D5330" s="41"/>
      <c r="E5330" s="41"/>
      <c r="F5330" s="41"/>
    </row>
    <row r="5331" spans="2:6" hidden="1">
      <c r="B5331" s="107"/>
      <c r="C5331" s="107"/>
      <c r="D5331" s="41"/>
      <c r="E5331" s="41"/>
      <c r="F5331" s="41"/>
    </row>
    <row r="5332" spans="2:6" hidden="1">
      <c r="B5332" s="107"/>
      <c r="C5332" s="107"/>
      <c r="D5332" s="41"/>
      <c r="E5332" s="41"/>
      <c r="F5332" s="41"/>
    </row>
    <row r="5333" spans="2:6" hidden="1">
      <c r="B5333" s="107"/>
      <c r="C5333" s="107"/>
      <c r="D5333" s="41"/>
      <c r="E5333" s="41"/>
      <c r="F5333" s="41"/>
    </row>
    <row r="5334" spans="2:6" hidden="1">
      <c r="B5334" s="107"/>
      <c r="C5334" s="107"/>
      <c r="D5334" s="41"/>
      <c r="E5334" s="41"/>
      <c r="F5334" s="41"/>
    </row>
    <row r="5335" spans="2:6" hidden="1">
      <c r="B5335" s="107"/>
      <c r="C5335" s="107"/>
      <c r="D5335" s="41"/>
      <c r="E5335" s="41"/>
      <c r="F5335" s="41"/>
    </row>
    <row r="5336" spans="2:6" hidden="1">
      <c r="B5336" s="107"/>
      <c r="C5336" s="107"/>
      <c r="D5336" s="41"/>
      <c r="E5336" s="41"/>
      <c r="F5336" s="41"/>
    </row>
    <row r="5337" spans="2:6" hidden="1">
      <c r="B5337" s="107"/>
      <c r="C5337" s="107"/>
      <c r="D5337" s="41"/>
      <c r="E5337" s="41"/>
      <c r="F5337" s="41"/>
    </row>
    <row r="5338" spans="2:6" hidden="1">
      <c r="B5338" s="107"/>
      <c r="C5338" s="107"/>
      <c r="D5338" s="41"/>
      <c r="E5338" s="41"/>
      <c r="F5338" s="41"/>
    </row>
    <row r="5339" spans="2:6" hidden="1">
      <c r="B5339" s="107"/>
      <c r="C5339" s="107"/>
      <c r="D5339" s="41"/>
      <c r="E5339" s="41"/>
      <c r="F5339" s="41"/>
    </row>
    <row r="5340" spans="2:6" hidden="1">
      <c r="B5340" s="107"/>
      <c r="C5340" s="107"/>
      <c r="D5340" s="41"/>
      <c r="E5340" s="41"/>
      <c r="F5340" s="41"/>
    </row>
    <row r="5341" spans="2:6" hidden="1">
      <c r="B5341" s="107"/>
      <c r="C5341" s="107"/>
      <c r="D5341" s="41"/>
      <c r="E5341" s="41"/>
      <c r="F5341" s="41"/>
    </row>
    <row r="5342" spans="2:6" hidden="1">
      <c r="B5342" s="107"/>
      <c r="C5342" s="107"/>
      <c r="D5342" s="41"/>
      <c r="E5342" s="41"/>
      <c r="F5342" s="41"/>
    </row>
    <row r="5343" spans="2:6" hidden="1">
      <c r="B5343" s="107"/>
      <c r="C5343" s="107"/>
      <c r="D5343" s="41"/>
      <c r="E5343" s="41"/>
      <c r="F5343" s="41"/>
    </row>
    <row r="5344" spans="2:6" hidden="1">
      <c r="B5344" s="107"/>
      <c r="C5344" s="107"/>
      <c r="D5344" s="41"/>
      <c r="E5344" s="41"/>
      <c r="F5344" s="41"/>
    </row>
    <row r="5345" spans="2:6" hidden="1">
      <c r="B5345" s="107"/>
      <c r="C5345" s="107"/>
      <c r="D5345" s="41"/>
      <c r="E5345" s="41"/>
      <c r="F5345" s="41"/>
    </row>
    <row r="5346" spans="2:6" hidden="1">
      <c r="B5346" s="107"/>
      <c r="C5346" s="107"/>
      <c r="D5346" s="41"/>
      <c r="E5346" s="41"/>
      <c r="F5346" s="41"/>
    </row>
    <row r="5347" spans="2:6" hidden="1">
      <c r="B5347" s="107"/>
      <c r="C5347" s="107"/>
      <c r="D5347" s="41"/>
      <c r="E5347" s="41"/>
      <c r="F5347" s="41"/>
    </row>
    <row r="5348" spans="2:6" hidden="1">
      <c r="B5348" s="107"/>
      <c r="C5348" s="107"/>
      <c r="D5348" s="41"/>
      <c r="E5348" s="41"/>
      <c r="F5348" s="41"/>
    </row>
    <row r="5349" spans="2:6" hidden="1">
      <c r="B5349" s="107"/>
      <c r="C5349" s="107"/>
      <c r="D5349" s="41"/>
      <c r="E5349" s="41"/>
      <c r="F5349" s="41"/>
    </row>
    <row r="5350" spans="2:6" hidden="1">
      <c r="B5350" s="107"/>
      <c r="C5350" s="107"/>
      <c r="D5350" s="41"/>
      <c r="E5350" s="41"/>
      <c r="F5350" s="41"/>
    </row>
    <row r="5351" spans="2:6" hidden="1">
      <c r="B5351" s="107"/>
      <c r="C5351" s="107"/>
      <c r="D5351" s="41"/>
      <c r="E5351" s="41"/>
      <c r="F5351" s="41"/>
    </row>
    <row r="5352" spans="2:6" hidden="1">
      <c r="B5352" s="107"/>
      <c r="C5352" s="107"/>
      <c r="D5352" s="41"/>
      <c r="E5352" s="41"/>
      <c r="F5352" s="41"/>
    </row>
    <row r="5353" spans="2:6" hidden="1">
      <c r="B5353" s="107"/>
      <c r="C5353" s="107"/>
      <c r="D5353" s="41"/>
      <c r="E5353" s="41"/>
      <c r="F5353" s="41"/>
    </row>
    <row r="5354" spans="2:6" hidden="1">
      <c r="B5354" s="107"/>
      <c r="C5354" s="107"/>
      <c r="D5354" s="41"/>
      <c r="E5354" s="41"/>
      <c r="F5354" s="41"/>
    </row>
    <row r="5355" spans="2:6" hidden="1">
      <c r="B5355" s="107"/>
      <c r="C5355" s="107"/>
      <c r="D5355" s="41"/>
      <c r="E5355" s="41"/>
      <c r="F5355" s="41"/>
    </row>
    <row r="5356" spans="2:6" hidden="1">
      <c r="B5356" s="107"/>
      <c r="C5356" s="107"/>
      <c r="D5356" s="41"/>
      <c r="E5356" s="41"/>
      <c r="F5356" s="41"/>
    </row>
    <row r="5357" spans="2:6" hidden="1">
      <c r="B5357" s="107"/>
      <c r="C5357" s="107"/>
      <c r="D5357" s="41"/>
      <c r="E5357" s="41"/>
      <c r="F5357" s="41"/>
    </row>
    <row r="5358" spans="2:6" hidden="1">
      <c r="B5358" s="107"/>
      <c r="C5358" s="107"/>
      <c r="D5358" s="41"/>
      <c r="E5358" s="41"/>
      <c r="F5358" s="41"/>
    </row>
    <row r="5359" spans="2:6" hidden="1">
      <c r="B5359" s="107"/>
      <c r="C5359" s="107"/>
      <c r="D5359" s="41"/>
      <c r="E5359" s="41"/>
      <c r="F5359" s="41"/>
    </row>
    <row r="5360" spans="2:6" hidden="1">
      <c r="B5360" s="107"/>
      <c r="C5360" s="107"/>
      <c r="D5360" s="41"/>
      <c r="E5360" s="41"/>
      <c r="F5360" s="41"/>
    </row>
    <row r="5361" spans="2:6" hidden="1">
      <c r="B5361" s="107"/>
      <c r="C5361" s="107"/>
      <c r="D5361" s="41"/>
      <c r="E5361" s="41"/>
      <c r="F5361" s="41"/>
    </row>
    <row r="5362" spans="2:6" hidden="1">
      <c r="B5362" s="107"/>
      <c r="C5362" s="107"/>
      <c r="D5362" s="41"/>
      <c r="E5362" s="41"/>
      <c r="F5362" s="41"/>
    </row>
    <row r="5363" spans="2:6" hidden="1">
      <c r="B5363" s="107"/>
      <c r="C5363" s="107"/>
      <c r="D5363" s="41"/>
      <c r="E5363" s="41"/>
      <c r="F5363" s="41"/>
    </row>
    <row r="5364" spans="2:6" hidden="1">
      <c r="B5364" s="107"/>
      <c r="C5364" s="107"/>
      <c r="D5364" s="41"/>
      <c r="E5364" s="41"/>
      <c r="F5364" s="41"/>
    </row>
    <row r="5365" spans="2:6" hidden="1">
      <c r="B5365" s="107"/>
      <c r="C5365" s="107"/>
      <c r="D5365" s="41"/>
      <c r="E5365" s="41"/>
      <c r="F5365" s="41"/>
    </row>
    <row r="5366" spans="2:6" hidden="1">
      <c r="B5366" s="107"/>
      <c r="C5366" s="107"/>
      <c r="D5366" s="41"/>
      <c r="E5366" s="41"/>
      <c r="F5366" s="41"/>
    </row>
    <row r="5367" spans="2:6" hidden="1">
      <c r="B5367" s="107"/>
      <c r="C5367" s="107"/>
      <c r="D5367" s="41"/>
      <c r="E5367" s="41"/>
      <c r="F5367" s="41"/>
    </row>
    <row r="5368" spans="2:6" hidden="1">
      <c r="B5368" s="107"/>
      <c r="C5368" s="107"/>
      <c r="D5368" s="41"/>
      <c r="E5368" s="41"/>
      <c r="F5368" s="41"/>
    </row>
    <row r="5369" spans="2:6" hidden="1">
      <c r="B5369" s="107"/>
      <c r="C5369" s="107"/>
      <c r="D5369" s="41"/>
      <c r="E5369" s="41"/>
      <c r="F5369" s="41"/>
    </row>
    <row r="5370" spans="2:6" hidden="1">
      <c r="B5370" s="107"/>
      <c r="C5370" s="107"/>
      <c r="D5370" s="41"/>
      <c r="E5370" s="41"/>
      <c r="F5370" s="41"/>
    </row>
    <row r="5371" spans="2:6" hidden="1">
      <c r="B5371" s="107"/>
      <c r="C5371" s="107"/>
      <c r="D5371" s="41"/>
      <c r="E5371" s="41"/>
      <c r="F5371" s="41"/>
    </row>
    <row r="5372" spans="2:6" hidden="1">
      <c r="B5372" s="107"/>
      <c r="C5372" s="107"/>
      <c r="D5372" s="41"/>
      <c r="E5372" s="41"/>
      <c r="F5372" s="41"/>
    </row>
    <row r="5373" spans="2:6" hidden="1">
      <c r="B5373" s="107"/>
      <c r="C5373" s="107"/>
      <c r="D5373" s="41"/>
      <c r="E5373" s="41"/>
      <c r="F5373" s="41"/>
    </row>
    <row r="5374" spans="2:6" hidden="1">
      <c r="B5374" s="107"/>
      <c r="C5374" s="107"/>
      <c r="D5374" s="41"/>
      <c r="E5374" s="41"/>
      <c r="F5374" s="41"/>
    </row>
    <row r="5375" spans="2:6" hidden="1">
      <c r="B5375" s="107"/>
      <c r="C5375" s="107"/>
      <c r="D5375" s="41"/>
      <c r="E5375" s="41"/>
      <c r="F5375" s="41"/>
    </row>
    <row r="5376" spans="2:6" hidden="1">
      <c r="B5376" s="107"/>
      <c r="C5376" s="107"/>
      <c r="D5376" s="41"/>
      <c r="E5376" s="41"/>
      <c r="F5376" s="41"/>
    </row>
    <row r="5377" spans="2:6" hidden="1">
      <c r="B5377" s="107"/>
      <c r="C5377" s="107"/>
      <c r="D5377" s="41"/>
      <c r="E5377" s="41"/>
      <c r="F5377" s="41"/>
    </row>
    <row r="5378" spans="2:6" hidden="1">
      <c r="B5378" s="107"/>
      <c r="C5378" s="107"/>
      <c r="D5378" s="41"/>
      <c r="E5378" s="41"/>
      <c r="F5378" s="41"/>
    </row>
    <row r="5379" spans="2:6" hidden="1">
      <c r="B5379" s="107"/>
      <c r="C5379" s="107"/>
      <c r="D5379" s="41"/>
      <c r="E5379" s="41"/>
      <c r="F5379" s="41"/>
    </row>
    <row r="5380" spans="2:6" hidden="1">
      <c r="B5380" s="107"/>
      <c r="C5380" s="107"/>
      <c r="D5380" s="41"/>
      <c r="E5380" s="41"/>
      <c r="F5380" s="41"/>
    </row>
    <row r="5381" spans="2:6" hidden="1">
      <c r="B5381" s="107"/>
      <c r="C5381" s="107"/>
      <c r="D5381" s="41"/>
      <c r="E5381" s="41"/>
      <c r="F5381" s="41"/>
    </row>
    <row r="5382" spans="2:6" hidden="1">
      <c r="B5382" s="107"/>
      <c r="C5382" s="107"/>
      <c r="D5382" s="41"/>
      <c r="E5382" s="41"/>
      <c r="F5382" s="41"/>
    </row>
    <row r="5383" spans="2:6" hidden="1">
      <c r="B5383" s="107"/>
      <c r="C5383" s="107"/>
      <c r="D5383" s="41"/>
      <c r="E5383" s="41"/>
      <c r="F5383" s="41"/>
    </row>
    <row r="5384" spans="2:6" hidden="1">
      <c r="B5384" s="107"/>
      <c r="C5384" s="107"/>
      <c r="D5384" s="41"/>
      <c r="E5384" s="41"/>
      <c r="F5384" s="41"/>
    </row>
    <row r="5385" spans="2:6" hidden="1">
      <c r="B5385" s="107"/>
      <c r="C5385" s="107"/>
      <c r="D5385" s="41"/>
      <c r="E5385" s="41"/>
      <c r="F5385" s="41"/>
    </row>
    <row r="5386" spans="2:6" hidden="1">
      <c r="B5386" s="107"/>
      <c r="C5386" s="107"/>
      <c r="D5386" s="41"/>
      <c r="E5386" s="41"/>
      <c r="F5386" s="41"/>
    </row>
    <row r="5387" spans="2:6" hidden="1">
      <c r="B5387" s="107"/>
      <c r="C5387" s="107"/>
      <c r="D5387" s="41"/>
      <c r="E5387" s="41"/>
      <c r="F5387" s="41"/>
    </row>
    <row r="5388" spans="2:6" hidden="1">
      <c r="B5388" s="107"/>
      <c r="C5388" s="107"/>
      <c r="D5388" s="41"/>
      <c r="E5388" s="41"/>
      <c r="F5388" s="41"/>
    </row>
    <row r="5389" spans="2:6" hidden="1">
      <c r="B5389" s="107"/>
      <c r="C5389" s="107"/>
      <c r="D5389" s="41"/>
      <c r="E5389" s="41"/>
      <c r="F5389" s="41"/>
    </row>
    <row r="5390" spans="2:6" hidden="1">
      <c r="B5390" s="107"/>
      <c r="C5390" s="107"/>
      <c r="D5390" s="41"/>
      <c r="E5390" s="41"/>
      <c r="F5390" s="41"/>
    </row>
    <row r="5391" spans="2:6" hidden="1">
      <c r="B5391" s="107"/>
      <c r="C5391" s="107"/>
      <c r="D5391" s="41"/>
      <c r="E5391" s="41"/>
      <c r="F5391" s="41"/>
    </row>
    <row r="5392" spans="2:6" hidden="1">
      <c r="B5392" s="107"/>
      <c r="C5392" s="107"/>
      <c r="D5392" s="41"/>
      <c r="E5392" s="41"/>
      <c r="F5392" s="41"/>
    </row>
    <row r="5393" spans="2:6" hidden="1">
      <c r="B5393" s="107"/>
      <c r="C5393" s="107"/>
      <c r="D5393" s="41"/>
      <c r="E5393" s="41"/>
      <c r="F5393" s="41"/>
    </row>
    <row r="5394" spans="2:6" hidden="1">
      <c r="B5394" s="107"/>
      <c r="C5394" s="107"/>
      <c r="D5394" s="41"/>
      <c r="E5394" s="41"/>
      <c r="F5394" s="41"/>
    </row>
    <row r="5395" spans="2:6" hidden="1">
      <c r="B5395" s="107"/>
      <c r="C5395" s="107"/>
      <c r="D5395" s="41"/>
      <c r="E5395" s="41"/>
      <c r="F5395" s="41"/>
    </row>
    <row r="5396" spans="2:6" hidden="1">
      <c r="B5396" s="107"/>
      <c r="C5396" s="107"/>
      <c r="D5396" s="41"/>
      <c r="E5396" s="41"/>
      <c r="F5396" s="41"/>
    </row>
    <row r="5397" spans="2:6" hidden="1">
      <c r="B5397" s="107"/>
      <c r="C5397" s="107"/>
      <c r="D5397" s="41"/>
      <c r="E5397" s="41"/>
      <c r="F5397" s="41"/>
    </row>
    <row r="5398" spans="2:6" hidden="1">
      <c r="B5398" s="107"/>
      <c r="C5398" s="107"/>
      <c r="D5398" s="41"/>
      <c r="E5398" s="41"/>
      <c r="F5398" s="41"/>
    </row>
    <row r="5399" spans="2:6" hidden="1">
      <c r="B5399" s="107"/>
      <c r="C5399" s="107"/>
      <c r="D5399" s="41"/>
      <c r="E5399" s="41"/>
      <c r="F5399" s="41"/>
    </row>
    <row r="5400" spans="2:6" hidden="1">
      <c r="B5400" s="107"/>
      <c r="C5400" s="107"/>
      <c r="D5400" s="41"/>
      <c r="E5400" s="41"/>
      <c r="F5400" s="41"/>
    </row>
    <row r="5401" spans="2:6" hidden="1">
      <c r="B5401" s="107"/>
      <c r="C5401" s="107"/>
      <c r="D5401" s="41"/>
      <c r="E5401" s="41"/>
      <c r="F5401" s="41"/>
    </row>
    <row r="5402" spans="2:6" hidden="1">
      <c r="B5402" s="107"/>
      <c r="C5402" s="107"/>
      <c r="D5402" s="41"/>
      <c r="E5402" s="41"/>
      <c r="F5402" s="41"/>
    </row>
    <row r="5403" spans="2:6" hidden="1">
      <c r="B5403" s="107"/>
      <c r="C5403" s="107"/>
      <c r="D5403" s="41"/>
      <c r="E5403" s="41"/>
      <c r="F5403" s="41"/>
    </row>
    <row r="5404" spans="2:6" hidden="1">
      <c r="B5404" s="107"/>
      <c r="C5404" s="107"/>
      <c r="D5404" s="41"/>
      <c r="E5404" s="41"/>
      <c r="F5404" s="41"/>
    </row>
    <row r="5405" spans="2:6" hidden="1">
      <c r="B5405" s="107"/>
      <c r="C5405" s="107"/>
      <c r="D5405" s="41"/>
      <c r="E5405" s="41"/>
      <c r="F5405" s="41"/>
    </row>
    <row r="5406" spans="2:6" hidden="1">
      <c r="B5406" s="107"/>
      <c r="C5406" s="107"/>
      <c r="D5406" s="41"/>
      <c r="E5406" s="41"/>
      <c r="F5406" s="41"/>
    </row>
    <row r="5407" spans="2:6" hidden="1">
      <c r="B5407" s="107"/>
      <c r="C5407" s="107"/>
      <c r="D5407" s="41"/>
      <c r="E5407" s="41"/>
      <c r="F5407" s="41"/>
    </row>
    <row r="5408" spans="2:6" hidden="1">
      <c r="B5408" s="107"/>
      <c r="C5408" s="107"/>
      <c r="D5408" s="41"/>
      <c r="E5408" s="41"/>
      <c r="F5408" s="41"/>
    </row>
    <row r="5409" spans="2:6" hidden="1">
      <c r="B5409" s="107"/>
      <c r="C5409" s="107"/>
      <c r="D5409" s="41"/>
      <c r="E5409" s="41"/>
      <c r="F5409" s="41"/>
    </row>
    <row r="5410" spans="2:6" hidden="1">
      <c r="B5410" s="107"/>
      <c r="C5410" s="107"/>
      <c r="D5410" s="41"/>
      <c r="E5410" s="41"/>
      <c r="F5410" s="41"/>
    </row>
    <row r="5411" spans="2:6" hidden="1">
      <c r="B5411" s="107"/>
      <c r="C5411" s="107"/>
      <c r="D5411" s="41"/>
      <c r="E5411" s="41"/>
      <c r="F5411" s="41"/>
    </row>
    <row r="5412" spans="2:6" hidden="1">
      <c r="B5412" s="107"/>
      <c r="C5412" s="107"/>
      <c r="D5412" s="41"/>
      <c r="E5412" s="41"/>
      <c r="F5412" s="41"/>
    </row>
    <row r="5413" spans="2:6" hidden="1">
      <c r="B5413" s="107"/>
      <c r="C5413" s="107"/>
      <c r="D5413" s="41"/>
      <c r="E5413" s="41"/>
      <c r="F5413" s="41"/>
    </row>
    <row r="5414" spans="2:6" hidden="1">
      <c r="B5414" s="107"/>
      <c r="C5414" s="107"/>
      <c r="D5414" s="41"/>
      <c r="E5414" s="41"/>
      <c r="F5414" s="41"/>
    </row>
    <row r="5415" spans="2:6" hidden="1">
      <c r="B5415" s="107"/>
      <c r="C5415" s="107"/>
      <c r="D5415" s="41"/>
      <c r="E5415" s="41"/>
      <c r="F5415" s="41"/>
    </row>
    <row r="5416" spans="2:6" hidden="1">
      <c r="B5416" s="107"/>
      <c r="C5416" s="107"/>
      <c r="D5416" s="41"/>
      <c r="E5416" s="41"/>
      <c r="F5416" s="41"/>
    </row>
    <row r="5417" spans="2:6" hidden="1">
      <c r="B5417" s="107"/>
      <c r="C5417" s="107"/>
      <c r="D5417" s="41"/>
      <c r="E5417" s="41"/>
      <c r="F5417" s="41"/>
    </row>
    <row r="5418" spans="2:6" hidden="1">
      <c r="B5418" s="107"/>
      <c r="C5418" s="107"/>
      <c r="D5418" s="41"/>
      <c r="E5418" s="41"/>
      <c r="F5418" s="41"/>
    </row>
    <row r="5419" spans="2:6" hidden="1">
      <c r="B5419" s="107"/>
      <c r="C5419" s="107"/>
      <c r="D5419" s="41"/>
      <c r="E5419" s="41"/>
      <c r="F5419" s="41"/>
    </row>
    <row r="5420" spans="2:6" hidden="1">
      <c r="B5420" s="107"/>
      <c r="C5420" s="107"/>
      <c r="D5420" s="41"/>
      <c r="E5420" s="41"/>
      <c r="F5420" s="41"/>
    </row>
    <row r="5421" spans="2:6" hidden="1">
      <c r="B5421" s="107"/>
      <c r="C5421" s="107"/>
      <c r="D5421" s="41"/>
      <c r="E5421" s="41"/>
      <c r="F5421" s="41"/>
    </row>
    <row r="5422" spans="2:6" hidden="1">
      <c r="B5422" s="107"/>
      <c r="C5422" s="107"/>
      <c r="D5422" s="41"/>
      <c r="E5422" s="41"/>
      <c r="F5422" s="41"/>
    </row>
    <row r="5423" spans="2:6" hidden="1">
      <c r="B5423" s="107"/>
      <c r="C5423" s="107"/>
      <c r="D5423" s="41"/>
      <c r="E5423" s="41"/>
      <c r="F5423" s="41"/>
    </row>
    <row r="5424" spans="2:6" hidden="1">
      <c r="B5424" s="107"/>
      <c r="C5424" s="107"/>
      <c r="D5424" s="41"/>
      <c r="E5424" s="41"/>
      <c r="F5424" s="41"/>
    </row>
    <row r="5425" spans="2:6" hidden="1">
      <c r="B5425" s="107"/>
      <c r="C5425" s="107"/>
      <c r="D5425" s="41"/>
      <c r="E5425" s="41"/>
      <c r="F5425" s="41"/>
    </row>
    <row r="5426" spans="2:6" hidden="1">
      <c r="B5426" s="107"/>
      <c r="C5426" s="107"/>
      <c r="D5426" s="41"/>
      <c r="E5426" s="41"/>
      <c r="F5426" s="41"/>
    </row>
    <row r="5427" spans="2:6" hidden="1">
      <c r="B5427" s="107"/>
      <c r="C5427" s="107"/>
      <c r="D5427" s="41"/>
      <c r="E5427" s="41"/>
      <c r="F5427" s="41"/>
    </row>
    <row r="5428" spans="2:6" hidden="1">
      <c r="B5428" s="107"/>
      <c r="C5428" s="107"/>
      <c r="D5428" s="41"/>
      <c r="E5428" s="41"/>
      <c r="F5428" s="41"/>
    </row>
    <row r="5429" spans="2:6" hidden="1">
      <c r="B5429" s="107"/>
      <c r="C5429" s="107"/>
      <c r="D5429" s="41"/>
      <c r="E5429" s="41"/>
      <c r="F5429" s="41"/>
    </row>
    <row r="5430" spans="2:6" hidden="1">
      <c r="B5430" s="107"/>
      <c r="C5430" s="107"/>
      <c r="D5430" s="41"/>
      <c r="E5430" s="41"/>
      <c r="F5430" s="41"/>
    </row>
    <row r="5431" spans="2:6" hidden="1">
      <c r="B5431" s="107"/>
      <c r="C5431" s="107"/>
      <c r="D5431" s="41"/>
      <c r="E5431" s="41"/>
      <c r="F5431" s="41"/>
    </row>
    <row r="5432" spans="2:6" hidden="1">
      <c r="B5432" s="107"/>
      <c r="C5432" s="107"/>
      <c r="D5432" s="41"/>
      <c r="E5432" s="41"/>
      <c r="F5432" s="41"/>
    </row>
    <row r="5433" spans="2:6" hidden="1">
      <c r="B5433" s="107"/>
      <c r="C5433" s="107"/>
      <c r="D5433" s="41"/>
      <c r="E5433" s="41"/>
      <c r="F5433" s="41"/>
    </row>
    <row r="5434" spans="2:6" hidden="1">
      <c r="B5434" s="107"/>
      <c r="C5434" s="107"/>
      <c r="D5434" s="41"/>
      <c r="E5434" s="41"/>
      <c r="F5434" s="41"/>
    </row>
    <row r="5435" spans="2:6" hidden="1">
      <c r="B5435" s="107"/>
      <c r="C5435" s="107"/>
      <c r="D5435" s="41"/>
      <c r="E5435" s="41"/>
      <c r="F5435" s="41"/>
    </row>
    <row r="5436" spans="2:6" hidden="1">
      <c r="B5436" s="107"/>
      <c r="C5436" s="107"/>
      <c r="D5436" s="41"/>
      <c r="E5436" s="41"/>
      <c r="F5436" s="41"/>
    </row>
    <row r="5437" spans="2:6" hidden="1">
      <c r="B5437" s="107"/>
      <c r="C5437" s="107"/>
      <c r="D5437" s="41"/>
      <c r="E5437" s="41"/>
      <c r="F5437" s="41"/>
    </row>
    <row r="5438" spans="2:6" hidden="1">
      <c r="B5438" s="107"/>
      <c r="C5438" s="107"/>
      <c r="D5438" s="41"/>
      <c r="E5438" s="41"/>
      <c r="F5438" s="41"/>
    </row>
    <row r="5439" spans="2:6" hidden="1">
      <c r="B5439" s="107"/>
      <c r="C5439" s="107"/>
      <c r="D5439" s="41"/>
      <c r="E5439" s="41"/>
      <c r="F5439" s="41"/>
    </row>
    <row r="5440" spans="2:6" hidden="1">
      <c r="B5440" s="107"/>
      <c r="C5440" s="107"/>
      <c r="D5440" s="41"/>
      <c r="E5440" s="41"/>
      <c r="F5440" s="41"/>
    </row>
    <row r="5441" spans="2:6" hidden="1">
      <c r="B5441" s="107"/>
      <c r="C5441" s="107"/>
      <c r="D5441" s="41"/>
      <c r="E5441" s="41"/>
      <c r="F5441" s="41"/>
    </row>
    <row r="5442" spans="2:6" hidden="1">
      <c r="B5442" s="107"/>
      <c r="C5442" s="107"/>
      <c r="D5442" s="41"/>
      <c r="E5442" s="41"/>
      <c r="F5442" s="41"/>
    </row>
    <row r="5443" spans="2:6" hidden="1">
      <c r="B5443" s="107"/>
      <c r="C5443" s="107"/>
      <c r="D5443" s="41"/>
      <c r="E5443" s="41"/>
      <c r="F5443" s="41"/>
    </row>
    <row r="5444" spans="2:6" hidden="1">
      <c r="B5444" s="107"/>
      <c r="C5444" s="107"/>
      <c r="D5444" s="41"/>
      <c r="E5444" s="41"/>
      <c r="F5444" s="41"/>
    </row>
    <row r="5445" spans="2:6" hidden="1">
      <c r="B5445" s="107"/>
      <c r="C5445" s="107"/>
      <c r="D5445" s="41"/>
      <c r="E5445" s="41"/>
      <c r="F5445" s="41"/>
    </row>
    <row r="5446" spans="2:6" hidden="1">
      <c r="B5446" s="107"/>
      <c r="C5446" s="107"/>
      <c r="D5446" s="41"/>
      <c r="E5446" s="41"/>
      <c r="F5446" s="41"/>
    </row>
    <row r="5447" spans="2:6" hidden="1">
      <c r="B5447" s="107"/>
      <c r="C5447" s="107"/>
      <c r="D5447" s="41"/>
      <c r="E5447" s="41"/>
      <c r="F5447" s="41"/>
    </row>
    <row r="5448" spans="2:6" hidden="1">
      <c r="B5448" s="107"/>
      <c r="C5448" s="107"/>
      <c r="D5448" s="41"/>
      <c r="E5448" s="41"/>
      <c r="F5448" s="41"/>
    </row>
    <row r="5449" spans="2:6" hidden="1">
      <c r="B5449" s="107"/>
      <c r="C5449" s="107"/>
      <c r="D5449" s="41"/>
      <c r="E5449" s="41"/>
      <c r="F5449" s="41"/>
    </row>
    <row r="5450" spans="2:6" hidden="1">
      <c r="B5450" s="107"/>
      <c r="C5450" s="107"/>
      <c r="D5450" s="41"/>
      <c r="E5450" s="41"/>
      <c r="F5450" s="41"/>
    </row>
    <row r="5451" spans="2:6" hidden="1">
      <c r="B5451" s="107"/>
      <c r="C5451" s="107"/>
      <c r="D5451" s="41"/>
      <c r="E5451" s="41"/>
      <c r="F5451" s="41"/>
    </row>
    <row r="5452" spans="2:6" hidden="1">
      <c r="B5452" s="107"/>
      <c r="C5452" s="107"/>
      <c r="D5452" s="41"/>
      <c r="E5452" s="41"/>
      <c r="F5452" s="41"/>
    </row>
    <row r="5453" spans="2:6" hidden="1">
      <c r="B5453" s="107"/>
      <c r="C5453" s="107"/>
      <c r="D5453" s="41"/>
      <c r="E5453" s="41"/>
      <c r="F5453" s="41"/>
    </row>
    <row r="5454" spans="2:6" hidden="1">
      <c r="B5454" s="107"/>
      <c r="C5454" s="107"/>
      <c r="D5454" s="41"/>
      <c r="E5454" s="41"/>
      <c r="F5454" s="41"/>
    </row>
    <row r="5455" spans="2:6" hidden="1">
      <c r="B5455" s="107"/>
      <c r="C5455" s="107"/>
      <c r="D5455" s="41"/>
      <c r="E5455" s="41"/>
      <c r="F5455" s="41"/>
    </row>
    <row r="5456" spans="2:6" hidden="1">
      <c r="B5456" s="107"/>
      <c r="C5456" s="107"/>
      <c r="D5456" s="41"/>
      <c r="E5456" s="41"/>
      <c r="F5456" s="41"/>
    </row>
    <row r="5457" spans="2:6" hidden="1">
      <c r="B5457" s="107"/>
      <c r="C5457" s="107"/>
      <c r="D5457" s="41"/>
      <c r="E5457" s="41"/>
      <c r="F5457" s="41"/>
    </row>
    <row r="5458" spans="2:6" hidden="1">
      <c r="B5458" s="107"/>
      <c r="C5458" s="107"/>
      <c r="D5458" s="41"/>
      <c r="E5458" s="41"/>
      <c r="F5458" s="41"/>
    </row>
    <row r="5459" spans="2:6" hidden="1">
      <c r="B5459" s="107"/>
      <c r="C5459" s="107"/>
      <c r="D5459" s="41"/>
      <c r="E5459" s="41"/>
      <c r="F5459" s="41"/>
    </row>
    <row r="5460" spans="2:6" hidden="1">
      <c r="B5460" s="107"/>
      <c r="C5460" s="107"/>
      <c r="D5460" s="41"/>
      <c r="E5460" s="41"/>
      <c r="F5460" s="41"/>
    </row>
    <row r="5461" spans="2:6" hidden="1">
      <c r="B5461" s="107"/>
      <c r="C5461" s="107"/>
      <c r="D5461" s="41"/>
      <c r="E5461" s="41"/>
      <c r="F5461" s="41"/>
    </row>
    <row r="5462" spans="2:6" hidden="1">
      <c r="B5462" s="107"/>
      <c r="C5462" s="107"/>
      <c r="D5462" s="41"/>
      <c r="E5462" s="41"/>
      <c r="F5462" s="41"/>
    </row>
    <row r="5463" spans="2:6" hidden="1">
      <c r="B5463" s="107"/>
      <c r="C5463" s="107"/>
      <c r="D5463" s="41"/>
      <c r="E5463" s="41"/>
      <c r="F5463" s="41"/>
    </row>
    <row r="5464" spans="2:6" hidden="1">
      <c r="B5464" s="107"/>
      <c r="C5464" s="107"/>
      <c r="D5464" s="41"/>
      <c r="E5464" s="41"/>
      <c r="F5464" s="41"/>
    </row>
    <row r="5465" spans="2:6" hidden="1">
      <c r="B5465" s="107"/>
      <c r="C5465" s="107"/>
      <c r="D5465" s="41"/>
      <c r="E5465" s="41"/>
      <c r="F5465" s="41"/>
    </row>
    <row r="5466" spans="2:6" hidden="1">
      <c r="B5466" s="107"/>
      <c r="C5466" s="107"/>
      <c r="D5466" s="41"/>
      <c r="E5466" s="41"/>
      <c r="F5466" s="41"/>
    </row>
    <row r="5467" spans="2:6" hidden="1">
      <c r="B5467" s="107"/>
      <c r="C5467" s="107"/>
      <c r="D5467" s="41"/>
      <c r="E5467" s="41"/>
      <c r="F5467" s="41"/>
    </row>
    <row r="5468" spans="2:6" hidden="1">
      <c r="B5468" s="107"/>
      <c r="C5468" s="107"/>
      <c r="D5468" s="41"/>
      <c r="E5468" s="41"/>
      <c r="F5468" s="41"/>
    </row>
    <row r="5469" spans="2:6" hidden="1">
      <c r="B5469" s="107"/>
      <c r="C5469" s="107"/>
      <c r="D5469" s="41"/>
      <c r="E5469" s="41"/>
      <c r="F5469" s="41"/>
    </row>
    <row r="5470" spans="2:6" hidden="1">
      <c r="B5470" s="107"/>
      <c r="C5470" s="107"/>
      <c r="D5470" s="41"/>
      <c r="E5470" s="41"/>
      <c r="F5470" s="41"/>
    </row>
    <row r="5471" spans="2:6" hidden="1">
      <c r="B5471" s="107"/>
      <c r="C5471" s="107"/>
      <c r="D5471" s="41"/>
      <c r="E5471" s="41"/>
      <c r="F5471" s="41"/>
    </row>
    <row r="5472" spans="2:6" hidden="1">
      <c r="B5472" s="107"/>
      <c r="C5472" s="107"/>
      <c r="D5472" s="41"/>
      <c r="E5472" s="41"/>
      <c r="F5472" s="41"/>
    </row>
    <row r="5473" spans="2:6" hidden="1">
      <c r="B5473" s="107"/>
      <c r="C5473" s="107"/>
      <c r="D5473" s="41"/>
      <c r="E5473" s="41"/>
      <c r="F5473" s="41"/>
    </row>
    <row r="5474" spans="2:6" hidden="1">
      <c r="B5474" s="107"/>
      <c r="C5474" s="107"/>
      <c r="D5474" s="41"/>
      <c r="E5474" s="41"/>
      <c r="F5474" s="41"/>
    </row>
    <row r="5475" spans="2:6" hidden="1">
      <c r="B5475" s="107"/>
      <c r="C5475" s="107"/>
      <c r="D5475" s="41"/>
      <c r="E5475" s="41"/>
      <c r="F5475" s="41"/>
    </row>
    <row r="5476" spans="2:6" hidden="1">
      <c r="B5476" s="107"/>
      <c r="C5476" s="107"/>
      <c r="D5476" s="41"/>
      <c r="E5476" s="41"/>
      <c r="F5476" s="41"/>
    </row>
    <row r="5477" spans="2:6" hidden="1">
      <c r="B5477" s="107"/>
      <c r="C5477" s="107"/>
      <c r="D5477" s="41"/>
      <c r="E5477" s="41"/>
      <c r="F5477" s="41"/>
    </row>
    <row r="5478" spans="2:6" hidden="1">
      <c r="B5478" s="107"/>
      <c r="C5478" s="107"/>
      <c r="D5478" s="41"/>
      <c r="E5478" s="41"/>
      <c r="F5478" s="41"/>
    </row>
    <row r="5479" spans="2:6" hidden="1">
      <c r="B5479" s="107"/>
      <c r="C5479" s="107"/>
      <c r="D5479" s="41"/>
      <c r="E5479" s="41"/>
      <c r="F5479" s="41"/>
    </row>
    <row r="5480" spans="2:6" hidden="1">
      <c r="B5480" s="107"/>
      <c r="C5480" s="107"/>
      <c r="D5480" s="41"/>
      <c r="E5480" s="41"/>
      <c r="F5480" s="41"/>
    </row>
    <row r="5481" spans="2:6" hidden="1">
      <c r="B5481" s="107"/>
      <c r="C5481" s="107"/>
      <c r="D5481" s="41"/>
      <c r="E5481" s="41"/>
      <c r="F5481" s="41"/>
    </row>
    <row r="5482" spans="2:6" hidden="1">
      <c r="B5482" s="107"/>
      <c r="C5482" s="107"/>
      <c r="D5482" s="41"/>
      <c r="E5482" s="41"/>
      <c r="F5482" s="41"/>
    </row>
    <row r="5483" spans="2:6" hidden="1">
      <c r="B5483" s="107"/>
      <c r="C5483" s="107"/>
      <c r="D5483" s="41"/>
      <c r="E5483" s="41"/>
      <c r="F5483" s="41"/>
    </row>
    <row r="5484" spans="2:6" hidden="1">
      <c r="B5484" s="107"/>
      <c r="C5484" s="107"/>
      <c r="D5484" s="41"/>
      <c r="E5484" s="41"/>
      <c r="F5484" s="41"/>
    </row>
    <row r="5485" spans="2:6" hidden="1">
      <c r="B5485" s="107"/>
      <c r="C5485" s="107"/>
      <c r="D5485" s="41"/>
      <c r="E5485" s="41"/>
      <c r="F5485" s="41"/>
    </row>
    <row r="5486" spans="2:6" hidden="1">
      <c r="B5486" s="107"/>
      <c r="C5486" s="107"/>
      <c r="D5486" s="41"/>
      <c r="E5486" s="41"/>
      <c r="F5486" s="41"/>
    </row>
    <row r="5487" spans="2:6" hidden="1">
      <c r="B5487" s="107"/>
      <c r="C5487" s="107"/>
      <c r="D5487" s="41"/>
      <c r="E5487" s="41"/>
      <c r="F5487" s="41"/>
    </row>
    <row r="5488" spans="2:6" hidden="1">
      <c r="B5488" s="107"/>
      <c r="C5488" s="107"/>
      <c r="D5488" s="41"/>
      <c r="E5488" s="41"/>
      <c r="F5488" s="41"/>
    </row>
    <row r="5489" spans="2:6" hidden="1">
      <c r="B5489" s="107"/>
      <c r="C5489" s="107"/>
      <c r="D5489" s="41"/>
      <c r="E5489" s="41"/>
      <c r="F5489" s="41"/>
    </row>
    <row r="5490" spans="2:6" hidden="1">
      <c r="B5490" s="107"/>
      <c r="C5490" s="107"/>
      <c r="D5490" s="41"/>
      <c r="E5490" s="41"/>
      <c r="F5490" s="41"/>
    </row>
    <row r="5491" spans="2:6" hidden="1">
      <c r="B5491" s="107"/>
      <c r="C5491" s="107"/>
      <c r="D5491" s="41"/>
      <c r="E5491" s="41"/>
      <c r="F5491" s="41"/>
    </row>
    <row r="5492" spans="2:6" hidden="1">
      <c r="B5492" s="107"/>
      <c r="C5492" s="107"/>
      <c r="D5492" s="41"/>
      <c r="E5492" s="41"/>
      <c r="F5492" s="41"/>
    </row>
    <row r="5493" spans="2:6" hidden="1">
      <c r="B5493" s="107"/>
      <c r="C5493" s="107"/>
      <c r="D5493" s="41"/>
      <c r="E5493" s="41"/>
      <c r="F5493" s="41"/>
    </row>
    <row r="5494" spans="2:6" hidden="1">
      <c r="B5494" s="107"/>
      <c r="C5494" s="107"/>
      <c r="D5494" s="41"/>
      <c r="E5494" s="41"/>
      <c r="F5494" s="41"/>
    </row>
    <row r="5495" spans="2:6" hidden="1">
      <c r="B5495" s="107"/>
      <c r="C5495" s="107"/>
      <c r="D5495" s="41"/>
      <c r="E5495" s="41"/>
      <c r="F5495" s="41"/>
    </row>
    <row r="5496" spans="2:6" hidden="1">
      <c r="B5496" s="107"/>
      <c r="C5496" s="107"/>
      <c r="D5496" s="41"/>
      <c r="E5496" s="41"/>
      <c r="F5496" s="41"/>
    </row>
    <row r="5497" spans="2:6" hidden="1">
      <c r="B5497" s="107"/>
      <c r="C5497" s="107"/>
      <c r="D5497" s="41"/>
      <c r="E5497" s="41"/>
      <c r="F5497" s="41"/>
    </row>
    <row r="5498" spans="2:6" hidden="1">
      <c r="B5498" s="107"/>
      <c r="C5498" s="107"/>
      <c r="D5498" s="41"/>
      <c r="E5498" s="41"/>
      <c r="F5498" s="41"/>
    </row>
    <row r="5499" spans="2:6" hidden="1">
      <c r="B5499" s="107"/>
      <c r="C5499" s="107"/>
      <c r="D5499" s="41"/>
      <c r="E5499" s="41"/>
      <c r="F5499" s="41"/>
    </row>
    <row r="5500" spans="2:6" hidden="1">
      <c r="B5500" s="107"/>
      <c r="C5500" s="107"/>
      <c r="D5500" s="41"/>
      <c r="E5500" s="41"/>
      <c r="F5500" s="41"/>
    </row>
    <row r="5501" spans="2:6" hidden="1">
      <c r="B5501" s="107"/>
      <c r="C5501" s="107"/>
      <c r="D5501" s="41"/>
      <c r="E5501" s="41"/>
      <c r="F5501" s="41"/>
    </row>
    <row r="5502" spans="2:6" hidden="1">
      <c r="B5502" s="107"/>
      <c r="C5502" s="107"/>
      <c r="D5502" s="41"/>
      <c r="E5502" s="41"/>
      <c r="F5502" s="41"/>
    </row>
    <row r="5503" spans="2:6" hidden="1">
      <c r="B5503" s="107"/>
      <c r="C5503" s="107"/>
      <c r="D5503" s="41"/>
      <c r="E5503" s="41"/>
      <c r="F5503" s="41"/>
    </row>
    <row r="5504" spans="2:6" hidden="1">
      <c r="B5504" s="107"/>
      <c r="C5504" s="107"/>
      <c r="D5504" s="41"/>
      <c r="E5504" s="41"/>
      <c r="F5504" s="41"/>
    </row>
    <row r="5505" spans="2:6" hidden="1">
      <c r="B5505" s="107"/>
      <c r="C5505" s="107"/>
      <c r="D5505" s="41"/>
      <c r="E5505" s="41"/>
      <c r="F5505" s="41"/>
    </row>
    <row r="5506" spans="2:6" hidden="1">
      <c r="B5506" s="107"/>
      <c r="C5506" s="107"/>
      <c r="D5506" s="41"/>
      <c r="E5506" s="41"/>
      <c r="F5506" s="41"/>
    </row>
    <row r="5507" spans="2:6" hidden="1">
      <c r="B5507" s="107"/>
      <c r="C5507" s="107"/>
      <c r="D5507" s="41"/>
      <c r="E5507" s="41"/>
      <c r="F5507" s="41"/>
    </row>
    <row r="5508" spans="2:6" hidden="1">
      <c r="B5508" s="107"/>
      <c r="C5508" s="107"/>
      <c r="D5508" s="41"/>
      <c r="E5508" s="41"/>
      <c r="F5508" s="41"/>
    </row>
    <row r="5509" spans="2:6" hidden="1">
      <c r="B5509" s="107"/>
      <c r="C5509" s="107"/>
      <c r="D5509" s="41"/>
      <c r="E5509" s="41"/>
      <c r="F5509" s="41"/>
    </row>
    <row r="5510" spans="2:6" hidden="1">
      <c r="B5510" s="107"/>
      <c r="C5510" s="107"/>
      <c r="D5510" s="41"/>
      <c r="E5510" s="41"/>
      <c r="F5510" s="41"/>
    </row>
    <row r="5511" spans="2:6" hidden="1">
      <c r="B5511" s="107"/>
      <c r="C5511" s="107"/>
      <c r="D5511" s="41"/>
      <c r="E5511" s="41"/>
      <c r="F5511" s="41"/>
    </row>
    <row r="5512" spans="2:6" hidden="1">
      <c r="B5512" s="107"/>
      <c r="C5512" s="107"/>
      <c r="D5512" s="41"/>
      <c r="E5512" s="41"/>
      <c r="F5512" s="41"/>
    </row>
    <row r="5513" spans="2:6" hidden="1">
      <c r="B5513" s="107"/>
      <c r="C5513" s="107"/>
      <c r="D5513" s="41"/>
      <c r="E5513" s="41"/>
      <c r="F5513" s="41"/>
    </row>
    <row r="5514" spans="2:6" hidden="1">
      <c r="B5514" s="107"/>
      <c r="C5514" s="107"/>
      <c r="D5514" s="41"/>
      <c r="E5514" s="41"/>
      <c r="F5514" s="41"/>
    </row>
    <row r="5515" spans="2:6" hidden="1">
      <c r="B5515" s="107"/>
      <c r="C5515" s="107"/>
      <c r="D5515" s="41"/>
      <c r="E5515" s="41"/>
      <c r="F5515" s="41"/>
    </row>
    <row r="5516" spans="2:6" hidden="1">
      <c r="B5516" s="107"/>
      <c r="C5516" s="107"/>
      <c r="D5516" s="41"/>
      <c r="E5516" s="41"/>
      <c r="F5516" s="41"/>
    </row>
    <row r="5517" spans="2:6" hidden="1">
      <c r="B5517" s="107"/>
      <c r="C5517" s="107"/>
      <c r="D5517" s="41"/>
      <c r="E5517" s="41"/>
      <c r="F5517" s="41"/>
    </row>
    <row r="5518" spans="2:6" hidden="1">
      <c r="B5518" s="107"/>
      <c r="C5518" s="107"/>
      <c r="D5518" s="41"/>
      <c r="E5518" s="41"/>
      <c r="F5518" s="41"/>
    </row>
    <row r="5519" spans="2:6" hidden="1">
      <c r="B5519" s="107"/>
      <c r="C5519" s="107"/>
      <c r="D5519" s="41"/>
      <c r="E5519" s="41"/>
      <c r="F5519" s="41"/>
    </row>
    <row r="5520" spans="2:6" hidden="1">
      <c r="B5520" s="107"/>
      <c r="C5520" s="107"/>
      <c r="D5520" s="41"/>
      <c r="E5520" s="41"/>
      <c r="F5520" s="41"/>
    </row>
    <row r="5521" spans="2:6" hidden="1">
      <c r="B5521" s="107"/>
      <c r="C5521" s="107"/>
      <c r="D5521" s="41"/>
      <c r="E5521" s="41"/>
      <c r="F5521" s="41"/>
    </row>
    <row r="5522" spans="2:6" hidden="1">
      <c r="B5522" s="107"/>
      <c r="C5522" s="107"/>
      <c r="D5522" s="41"/>
      <c r="E5522" s="41"/>
      <c r="F5522" s="41"/>
    </row>
    <row r="5523" spans="2:6" hidden="1">
      <c r="B5523" s="107"/>
      <c r="C5523" s="107"/>
      <c r="D5523" s="41"/>
      <c r="E5523" s="41"/>
      <c r="F5523" s="41"/>
    </row>
    <row r="5524" spans="2:6" hidden="1">
      <c r="B5524" s="107"/>
      <c r="C5524" s="107"/>
      <c r="D5524" s="41"/>
      <c r="E5524" s="41"/>
      <c r="F5524" s="41"/>
    </row>
    <row r="5525" spans="2:6" hidden="1">
      <c r="B5525" s="107"/>
      <c r="C5525" s="107"/>
      <c r="D5525" s="41"/>
      <c r="E5525" s="41"/>
      <c r="F5525" s="41"/>
    </row>
    <row r="5526" spans="2:6" hidden="1">
      <c r="B5526" s="107"/>
      <c r="C5526" s="107"/>
      <c r="D5526" s="41"/>
      <c r="E5526" s="41"/>
      <c r="F5526" s="41"/>
    </row>
    <row r="5527" spans="2:6" hidden="1">
      <c r="B5527" s="107"/>
      <c r="C5527" s="107"/>
      <c r="D5527" s="41"/>
      <c r="E5527" s="41"/>
      <c r="F5527" s="41"/>
    </row>
    <row r="5528" spans="2:6" hidden="1">
      <c r="B5528" s="107"/>
      <c r="C5528" s="107"/>
      <c r="D5528" s="41"/>
      <c r="E5528" s="41"/>
      <c r="F5528" s="41"/>
    </row>
    <row r="5529" spans="2:6" hidden="1">
      <c r="B5529" s="107"/>
      <c r="C5529" s="107"/>
      <c r="D5529" s="41"/>
      <c r="E5529" s="41"/>
      <c r="F5529" s="41"/>
    </row>
    <row r="5530" spans="2:6" hidden="1">
      <c r="B5530" s="107"/>
      <c r="C5530" s="107"/>
      <c r="D5530" s="41"/>
      <c r="E5530" s="41"/>
      <c r="F5530" s="41"/>
    </row>
    <row r="5531" spans="2:6" hidden="1">
      <c r="B5531" s="107"/>
      <c r="C5531" s="107"/>
      <c r="D5531" s="41"/>
      <c r="E5531" s="41"/>
      <c r="F5531" s="41"/>
    </row>
    <row r="5532" spans="2:6" hidden="1">
      <c r="B5532" s="107"/>
      <c r="C5532" s="107"/>
      <c r="D5532" s="41"/>
      <c r="E5532" s="41"/>
      <c r="F5532" s="41"/>
    </row>
    <row r="5533" spans="2:6" hidden="1">
      <c r="B5533" s="107"/>
      <c r="C5533" s="107"/>
      <c r="D5533" s="41"/>
      <c r="E5533" s="41"/>
      <c r="F5533" s="41"/>
    </row>
    <row r="5534" spans="2:6" hidden="1">
      <c r="B5534" s="107"/>
      <c r="C5534" s="107"/>
      <c r="D5534" s="41"/>
      <c r="E5534" s="41"/>
      <c r="F5534" s="41"/>
    </row>
    <row r="5535" spans="2:6" hidden="1">
      <c r="B5535" s="107"/>
      <c r="C5535" s="107"/>
      <c r="D5535" s="41"/>
      <c r="E5535" s="41"/>
      <c r="F5535" s="41"/>
    </row>
    <row r="5536" spans="2:6" hidden="1">
      <c r="B5536" s="107"/>
      <c r="C5536" s="107"/>
      <c r="D5536" s="41"/>
      <c r="E5536" s="41"/>
      <c r="F5536" s="41"/>
    </row>
    <row r="5537" spans="2:6" hidden="1">
      <c r="B5537" s="107"/>
      <c r="C5537" s="107"/>
      <c r="D5537" s="41"/>
      <c r="E5537" s="41"/>
      <c r="F5537" s="41"/>
    </row>
    <row r="5538" spans="2:6" hidden="1">
      <c r="B5538" s="107"/>
      <c r="C5538" s="107"/>
      <c r="D5538" s="41"/>
      <c r="E5538" s="41"/>
      <c r="F5538" s="41"/>
    </row>
    <row r="5539" spans="2:6" hidden="1">
      <c r="B5539" s="107"/>
      <c r="C5539" s="107"/>
      <c r="D5539" s="41"/>
      <c r="E5539" s="41"/>
      <c r="F5539" s="41"/>
    </row>
    <row r="5540" spans="2:6" hidden="1">
      <c r="B5540" s="107"/>
      <c r="C5540" s="107"/>
      <c r="D5540" s="41"/>
      <c r="E5540" s="41"/>
      <c r="F5540" s="41"/>
    </row>
    <row r="5541" spans="2:6" hidden="1">
      <c r="B5541" s="107"/>
      <c r="C5541" s="107"/>
      <c r="D5541" s="41"/>
      <c r="E5541" s="41"/>
      <c r="F5541" s="41"/>
    </row>
    <row r="5542" spans="2:6" hidden="1">
      <c r="B5542" s="107"/>
      <c r="C5542" s="107"/>
      <c r="D5542" s="41"/>
      <c r="E5542" s="41"/>
      <c r="F5542" s="41"/>
    </row>
    <row r="5543" spans="2:6" hidden="1">
      <c r="B5543" s="107"/>
      <c r="C5543" s="107"/>
      <c r="D5543" s="41"/>
      <c r="E5543" s="41"/>
      <c r="F5543" s="41"/>
    </row>
    <row r="5544" spans="2:6" hidden="1">
      <c r="B5544" s="107"/>
      <c r="C5544" s="107"/>
      <c r="D5544" s="41"/>
      <c r="E5544" s="41"/>
      <c r="F5544" s="41"/>
    </row>
    <row r="5545" spans="2:6" hidden="1">
      <c r="B5545" s="107"/>
      <c r="C5545" s="107"/>
      <c r="D5545" s="41"/>
      <c r="E5545" s="41"/>
      <c r="F5545" s="41"/>
    </row>
    <row r="5546" spans="2:6" hidden="1">
      <c r="B5546" s="107"/>
      <c r="C5546" s="107"/>
      <c r="D5546" s="41"/>
      <c r="E5546" s="41"/>
      <c r="F5546" s="41"/>
    </row>
    <row r="5547" spans="2:6" hidden="1">
      <c r="B5547" s="107"/>
      <c r="C5547" s="107"/>
      <c r="D5547" s="41"/>
      <c r="E5547" s="41"/>
      <c r="F5547" s="41"/>
    </row>
    <row r="5548" spans="2:6" hidden="1">
      <c r="B5548" s="107"/>
      <c r="C5548" s="107"/>
      <c r="D5548" s="41"/>
      <c r="E5548" s="41"/>
      <c r="F5548" s="41"/>
    </row>
    <row r="5549" spans="2:6" hidden="1">
      <c r="B5549" s="107"/>
      <c r="C5549" s="107"/>
      <c r="D5549" s="41"/>
      <c r="E5549" s="41"/>
      <c r="F5549" s="41"/>
    </row>
    <row r="5550" spans="2:6" hidden="1">
      <c r="B5550" s="107"/>
      <c r="C5550" s="107"/>
      <c r="D5550" s="41"/>
      <c r="E5550" s="41"/>
      <c r="F5550" s="41"/>
    </row>
    <row r="5551" spans="2:6" hidden="1">
      <c r="B5551" s="107"/>
      <c r="C5551" s="107"/>
      <c r="D5551" s="41"/>
      <c r="E5551" s="41"/>
      <c r="F5551" s="41"/>
    </row>
    <row r="5552" spans="2:6" hidden="1">
      <c r="B5552" s="107"/>
      <c r="C5552" s="107"/>
      <c r="D5552" s="41"/>
      <c r="E5552" s="41"/>
      <c r="F5552" s="41"/>
    </row>
    <row r="5553" spans="2:6" hidden="1">
      <c r="B5553" s="107"/>
      <c r="C5553" s="107"/>
      <c r="D5553" s="41"/>
      <c r="E5553" s="41"/>
      <c r="F5553" s="41"/>
    </row>
    <row r="5554" spans="2:6" hidden="1">
      <c r="B5554" s="107"/>
      <c r="C5554" s="107"/>
      <c r="D5554" s="41"/>
      <c r="E5554" s="41"/>
      <c r="F5554" s="41"/>
    </row>
    <row r="5555" spans="2:6" hidden="1">
      <c r="B5555" s="107"/>
      <c r="C5555" s="107"/>
      <c r="D5555" s="41"/>
      <c r="E5555" s="41"/>
      <c r="F5555" s="41"/>
    </row>
    <row r="5556" spans="2:6" hidden="1">
      <c r="B5556" s="107"/>
      <c r="C5556" s="107"/>
      <c r="D5556" s="41"/>
      <c r="E5556" s="41"/>
      <c r="F5556" s="41"/>
    </row>
    <row r="5557" spans="2:6" hidden="1">
      <c r="B5557" s="107"/>
      <c r="C5557" s="107"/>
      <c r="D5557" s="41"/>
      <c r="E5557" s="41"/>
      <c r="F5557" s="41"/>
    </row>
    <row r="5558" spans="2:6" hidden="1">
      <c r="B5558" s="107"/>
      <c r="C5558" s="107"/>
      <c r="D5558" s="41"/>
      <c r="E5558" s="41"/>
      <c r="F5558" s="41"/>
    </row>
    <row r="5559" spans="2:6" hidden="1">
      <c r="B5559" s="107"/>
      <c r="C5559" s="107"/>
      <c r="D5559" s="41"/>
      <c r="E5559" s="41"/>
      <c r="F5559" s="41"/>
    </row>
    <row r="5560" spans="2:6" hidden="1">
      <c r="B5560" s="107"/>
      <c r="C5560" s="107"/>
      <c r="D5560" s="41"/>
      <c r="E5560" s="41"/>
      <c r="F5560" s="41"/>
    </row>
    <row r="5561" spans="2:6" hidden="1">
      <c r="B5561" s="107"/>
      <c r="C5561" s="107"/>
      <c r="D5561" s="41"/>
      <c r="E5561" s="41"/>
      <c r="F5561" s="41"/>
    </row>
    <row r="5562" spans="2:6" hidden="1">
      <c r="B5562" s="107"/>
      <c r="C5562" s="107"/>
      <c r="D5562" s="41"/>
      <c r="E5562" s="41"/>
      <c r="F5562" s="41"/>
    </row>
    <row r="5563" spans="2:6" hidden="1">
      <c r="B5563" s="107"/>
      <c r="C5563" s="107"/>
      <c r="D5563" s="41"/>
      <c r="E5563" s="41"/>
      <c r="F5563" s="41"/>
    </row>
    <row r="5564" spans="2:6" hidden="1">
      <c r="B5564" s="107"/>
      <c r="C5564" s="107"/>
      <c r="D5564" s="41"/>
      <c r="E5564" s="41"/>
      <c r="F5564" s="41"/>
    </row>
    <row r="5565" spans="2:6" hidden="1">
      <c r="B5565" s="107"/>
      <c r="C5565" s="107"/>
      <c r="D5565" s="41"/>
      <c r="E5565" s="41"/>
      <c r="F5565" s="41"/>
    </row>
    <row r="5566" spans="2:6" hidden="1">
      <c r="B5566" s="107"/>
      <c r="C5566" s="107"/>
      <c r="D5566" s="41"/>
      <c r="E5566" s="41"/>
      <c r="F5566" s="41"/>
    </row>
    <row r="5567" spans="2:6" hidden="1">
      <c r="B5567" s="107"/>
      <c r="C5567" s="107"/>
      <c r="D5567" s="41"/>
      <c r="E5567" s="41"/>
      <c r="F5567" s="41"/>
    </row>
    <row r="5568" spans="2:6" hidden="1">
      <c r="B5568" s="107"/>
      <c r="C5568" s="107"/>
      <c r="D5568" s="41"/>
      <c r="E5568" s="41"/>
      <c r="F5568" s="41"/>
    </row>
    <row r="5569" spans="2:6" hidden="1">
      <c r="B5569" s="107"/>
      <c r="C5569" s="107"/>
      <c r="D5569" s="41"/>
      <c r="E5569" s="41"/>
      <c r="F5569" s="41"/>
    </row>
    <row r="5570" spans="2:6" hidden="1">
      <c r="B5570" s="107"/>
      <c r="C5570" s="107"/>
      <c r="D5570" s="41"/>
      <c r="E5570" s="41"/>
      <c r="F5570" s="41"/>
    </row>
    <row r="5571" spans="2:6" hidden="1">
      <c r="B5571" s="107"/>
      <c r="C5571" s="107"/>
      <c r="D5571" s="41"/>
      <c r="E5571" s="41"/>
      <c r="F5571" s="41"/>
    </row>
    <row r="5572" spans="2:6" hidden="1">
      <c r="B5572" s="107"/>
      <c r="C5572" s="107"/>
      <c r="D5572" s="41"/>
      <c r="E5572" s="41"/>
      <c r="F5572" s="41"/>
    </row>
    <row r="5573" spans="2:6" hidden="1">
      <c r="B5573" s="107"/>
      <c r="C5573" s="107"/>
      <c r="D5573" s="41"/>
      <c r="E5573" s="41"/>
      <c r="F5573" s="41"/>
    </row>
    <row r="5574" spans="2:6" hidden="1">
      <c r="B5574" s="107"/>
      <c r="C5574" s="107"/>
      <c r="D5574" s="41"/>
      <c r="E5574" s="41"/>
      <c r="F5574" s="41"/>
    </row>
    <row r="5575" spans="2:6" hidden="1">
      <c r="B5575" s="107"/>
      <c r="C5575" s="107"/>
      <c r="D5575" s="41"/>
      <c r="E5575" s="41"/>
      <c r="F5575" s="41"/>
    </row>
    <row r="5576" spans="2:6" hidden="1">
      <c r="B5576" s="107"/>
      <c r="C5576" s="107"/>
      <c r="D5576" s="41"/>
      <c r="E5576" s="41"/>
      <c r="F5576" s="41"/>
    </row>
    <row r="5577" spans="2:6" hidden="1">
      <c r="B5577" s="107"/>
      <c r="C5577" s="107"/>
      <c r="D5577" s="41"/>
      <c r="E5577" s="41"/>
      <c r="F5577" s="41"/>
    </row>
    <row r="5578" spans="2:6" hidden="1">
      <c r="B5578" s="107"/>
      <c r="C5578" s="107"/>
      <c r="D5578" s="41"/>
      <c r="E5578" s="41"/>
      <c r="F5578" s="41"/>
    </row>
    <row r="5579" spans="2:6" hidden="1">
      <c r="B5579" s="107"/>
      <c r="C5579" s="107"/>
      <c r="D5579" s="41"/>
      <c r="E5579" s="41"/>
      <c r="F5579" s="41"/>
    </row>
    <row r="5580" spans="2:6" hidden="1">
      <c r="B5580" s="107"/>
      <c r="C5580" s="107"/>
      <c r="D5580" s="41"/>
      <c r="E5580" s="41"/>
      <c r="F5580" s="41"/>
    </row>
    <row r="5581" spans="2:6" hidden="1">
      <c r="B5581" s="107"/>
      <c r="C5581" s="107"/>
      <c r="D5581" s="41"/>
      <c r="E5581" s="41"/>
      <c r="F5581" s="41"/>
    </row>
    <row r="5582" spans="2:6" hidden="1">
      <c r="B5582" s="107"/>
      <c r="C5582" s="107"/>
      <c r="D5582" s="41"/>
      <c r="E5582" s="41"/>
      <c r="F5582" s="41"/>
    </row>
    <row r="5583" spans="2:6" hidden="1">
      <c r="B5583" s="107"/>
      <c r="C5583" s="107"/>
      <c r="D5583" s="41"/>
      <c r="E5583" s="41"/>
      <c r="F5583" s="41"/>
    </row>
    <row r="5584" spans="2:6" hidden="1">
      <c r="B5584" s="107"/>
      <c r="C5584" s="107"/>
      <c r="D5584" s="41"/>
      <c r="E5584" s="41"/>
      <c r="F5584" s="41"/>
    </row>
    <row r="5585" spans="2:6" hidden="1">
      <c r="B5585" s="107"/>
      <c r="C5585" s="107"/>
      <c r="D5585" s="41"/>
      <c r="E5585" s="41"/>
      <c r="F5585" s="41"/>
    </row>
    <row r="5586" spans="2:6" hidden="1">
      <c r="B5586" s="107"/>
      <c r="C5586" s="107"/>
      <c r="D5586" s="41"/>
      <c r="E5586" s="41"/>
      <c r="F5586" s="41"/>
    </row>
    <row r="5587" spans="2:6" hidden="1">
      <c r="B5587" s="107"/>
      <c r="C5587" s="107"/>
      <c r="D5587" s="41"/>
      <c r="E5587" s="41"/>
      <c r="F5587" s="41"/>
    </row>
    <row r="5588" spans="2:6" hidden="1">
      <c r="B5588" s="107"/>
      <c r="C5588" s="107"/>
      <c r="D5588" s="41"/>
      <c r="E5588" s="41"/>
      <c r="F5588" s="41"/>
    </row>
    <row r="5589" spans="2:6" hidden="1">
      <c r="B5589" s="107"/>
      <c r="C5589" s="107"/>
      <c r="D5589" s="41"/>
      <c r="E5589" s="41"/>
      <c r="F5589" s="41"/>
    </row>
    <row r="5590" spans="2:6" hidden="1">
      <c r="B5590" s="107"/>
      <c r="C5590" s="107"/>
      <c r="D5590" s="41"/>
      <c r="E5590" s="41"/>
      <c r="F5590" s="41"/>
    </row>
    <row r="5591" spans="2:6" hidden="1">
      <c r="B5591" s="107"/>
      <c r="C5591" s="107"/>
      <c r="D5591" s="41"/>
      <c r="E5591" s="41"/>
      <c r="F5591" s="41"/>
    </row>
    <row r="5592" spans="2:6" hidden="1">
      <c r="B5592" s="107"/>
      <c r="C5592" s="107"/>
      <c r="D5592" s="41"/>
      <c r="E5592" s="41"/>
      <c r="F5592" s="41"/>
    </row>
    <row r="5593" spans="2:6" hidden="1">
      <c r="B5593" s="107"/>
      <c r="C5593" s="107"/>
      <c r="D5593" s="41"/>
      <c r="E5593" s="41"/>
      <c r="F5593" s="41"/>
    </row>
    <row r="5594" spans="2:6" hidden="1">
      <c r="B5594" s="107"/>
      <c r="C5594" s="107"/>
      <c r="D5594" s="41"/>
      <c r="E5594" s="41"/>
      <c r="F5594" s="41"/>
    </row>
    <row r="5595" spans="2:6" hidden="1">
      <c r="B5595" s="107"/>
      <c r="C5595" s="107"/>
      <c r="D5595" s="41"/>
      <c r="E5595" s="41"/>
      <c r="F5595" s="41"/>
    </row>
    <row r="5596" spans="2:6" hidden="1">
      <c r="B5596" s="107"/>
      <c r="C5596" s="107"/>
      <c r="D5596" s="41"/>
      <c r="E5596" s="41"/>
      <c r="F5596" s="41"/>
    </row>
    <row r="5597" spans="2:6" hidden="1">
      <c r="B5597" s="107"/>
      <c r="C5597" s="107"/>
      <c r="D5597" s="41"/>
      <c r="E5597" s="41"/>
      <c r="F5597" s="41"/>
    </row>
    <row r="5598" spans="2:6" hidden="1">
      <c r="B5598" s="107"/>
      <c r="C5598" s="107"/>
      <c r="D5598" s="41"/>
      <c r="E5598" s="41"/>
      <c r="F5598" s="41"/>
    </row>
    <row r="5599" spans="2:6" hidden="1">
      <c r="B5599" s="107"/>
      <c r="C5599" s="107"/>
      <c r="D5599" s="41"/>
      <c r="E5599" s="41"/>
      <c r="F5599" s="41"/>
    </row>
    <row r="5600" spans="2:6" hidden="1">
      <c r="B5600" s="107"/>
      <c r="C5600" s="107"/>
      <c r="D5600" s="41"/>
      <c r="E5600" s="41"/>
      <c r="F5600" s="41"/>
    </row>
    <row r="5601" spans="2:6" hidden="1">
      <c r="B5601" s="107"/>
      <c r="C5601" s="107"/>
      <c r="D5601" s="41"/>
      <c r="E5601" s="41"/>
      <c r="F5601" s="41"/>
    </row>
    <row r="5602" spans="2:6" hidden="1">
      <c r="B5602" s="107"/>
      <c r="C5602" s="107"/>
      <c r="D5602" s="41"/>
      <c r="E5602" s="41"/>
      <c r="F5602" s="41"/>
    </row>
    <row r="5603" spans="2:6" hidden="1">
      <c r="B5603" s="107"/>
      <c r="C5603" s="107"/>
      <c r="D5603" s="41"/>
      <c r="E5603" s="41"/>
      <c r="F5603" s="41"/>
    </row>
    <row r="5604" spans="2:6" hidden="1">
      <c r="B5604" s="107"/>
      <c r="C5604" s="107"/>
      <c r="D5604" s="41"/>
      <c r="E5604" s="41"/>
      <c r="F5604" s="41"/>
    </row>
    <row r="5605" spans="2:6" hidden="1">
      <c r="B5605" s="107"/>
      <c r="C5605" s="107"/>
      <c r="D5605" s="41"/>
      <c r="E5605" s="41"/>
      <c r="F5605" s="41"/>
    </row>
    <row r="5606" spans="2:6" hidden="1">
      <c r="B5606" s="107"/>
      <c r="C5606" s="107"/>
      <c r="D5606" s="41"/>
      <c r="E5606" s="41"/>
      <c r="F5606" s="41"/>
    </row>
    <row r="5607" spans="2:6" hidden="1">
      <c r="B5607" s="107"/>
      <c r="C5607" s="107"/>
      <c r="D5607" s="41"/>
      <c r="E5607" s="41"/>
      <c r="F5607" s="41"/>
    </row>
    <row r="5608" spans="2:6" hidden="1">
      <c r="B5608" s="107"/>
      <c r="C5608" s="107"/>
      <c r="D5608" s="41"/>
      <c r="E5608" s="41"/>
      <c r="F5608" s="41"/>
    </row>
    <row r="5609" spans="2:6" hidden="1">
      <c r="B5609" s="107"/>
      <c r="C5609" s="107"/>
      <c r="D5609" s="41"/>
      <c r="E5609" s="41"/>
      <c r="F5609" s="41"/>
    </row>
    <row r="5610" spans="2:6" hidden="1">
      <c r="B5610" s="107"/>
      <c r="C5610" s="107"/>
      <c r="D5610" s="41"/>
      <c r="E5610" s="41"/>
      <c r="F5610" s="41"/>
    </row>
    <row r="5611" spans="2:6" hidden="1">
      <c r="B5611" s="107"/>
      <c r="C5611" s="107"/>
      <c r="D5611" s="41"/>
      <c r="E5611" s="41"/>
      <c r="F5611" s="41"/>
    </row>
    <row r="5612" spans="2:6" hidden="1">
      <c r="B5612" s="107"/>
      <c r="C5612" s="107"/>
      <c r="D5612" s="41"/>
      <c r="E5612" s="41"/>
      <c r="F5612" s="41"/>
    </row>
    <row r="5613" spans="2:6" hidden="1">
      <c r="B5613" s="107"/>
      <c r="C5613" s="107"/>
      <c r="D5613" s="41"/>
      <c r="E5613" s="41"/>
      <c r="F5613" s="41"/>
    </row>
    <row r="5614" spans="2:6" hidden="1">
      <c r="B5614" s="107"/>
      <c r="C5614" s="107"/>
      <c r="D5614" s="41"/>
      <c r="E5614" s="41"/>
      <c r="F5614" s="41"/>
    </row>
    <row r="5615" spans="2:6" hidden="1">
      <c r="B5615" s="107"/>
      <c r="C5615" s="107"/>
      <c r="D5615" s="41"/>
      <c r="E5615" s="41"/>
      <c r="F5615" s="41"/>
    </row>
    <row r="5616" spans="2:6" hidden="1">
      <c r="B5616" s="107"/>
      <c r="C5616" s="107"/>
      <c r="D5616" s="41"/>
      <c r="E5616" s="41"/>
      <c r="F5616" s="41"/>
    </row>
    <row r="5617" spans="2:6" hidden="1">
      <c r="B5617" s="107"/>
      <c r="C5617" s="107"/>
      <c r="D5617" s="41"/>
      <c r="E5617" s="41"/>
      <c r="F5617" s="41"/>
    </row>
    <row r="5618" spans="2:6" hidden="1">
      <c r="B5618" s="107"/>
      <c r="C5618" s="107"/>
      <c r="D5618" s="41"/>
      <c r="E5618" s="41"/>
      <c r="F5618" s="41"/>
    </row>
    <row r="5619" spans="2:6" hidden="1">
      <c r="B5619" s="107"/>
      <c r="C5619" s="107"/>
      <c r="D5619" s="41"/>
      <c r="E5619" s="41"/>
      <c r="F5619" s="41"/>
    </row>
    <row r="5620" spans="2:6" hidden="1">
      <c r="B5620" s="107"/>
      <c r="C5620" s="107"/>
      <c r="D5620" s="41"/>
      <c r="E5620" s="41"/>
      <c r="F5620" s="41"/>
    </row>
    <row r="5621" spans="2:6" hidden="1">
      <c r="B5621" s="107"/>
      <c r="C5621" s="107"/>
      <c r="D5621" s="41"/>
      <c r="E5621" s="41"/>
      <c r="F5621" s="41"/>
    </row>
    <row r="5622" spans="2:6" hidden="1">
      <c r="B5622" s="107"/>
      <c r="C5622" s="107"/>
      <c r="D5622" s="41"/>
      <c r="E5622" s="41"/>
      <c r="F5622" s="41"/>
    </row>
    <row r="5623" spans="2:6" hidden="1">
      <c r="B5623" s="107"/>
      <c r="C5623" s="107"/>
      <c r="D5623" s="41"/>
      <c r="E5623" s="41"/>
      <c r="F5623" s="41"/>
    </row>
    <row r="5624" spans="2:6" hidden="1">
      <c r="B5624" s="107"/>
      <c r="C5624" s="107"/>
      <c r="D5624" s="41"/>
      <c r="E5624" s="41"/>
      <c r="F5624" s="41"/>
    </row>
    <row r="5625" spans="2:6" hidden="1">
      <c r="B5625" s="107"/>
      <c r="C5625" s="107"/>
      <c r="D5625" s="41"/>
      <c r="E5625" s="41"/>
      <c r="F5625" s="41"/>
    </row>
    <row r="5626" spans="2:6" hidden="1">
      <c r="B5626" s="107"/>
      <c r="C5626" s="107"/>
      <c r="D5626" s="41"/>
      <c r="E5626" s="41"/>
      <c r="F5626" s="41"/>
    </row>
    <row r="5627" spans="2:6" hidden="1">
      <c r="B5627" s="107"/>
      <c r="C5627" s="107"/>
      <c r="D5627" s="41"/>
      <c r="E5627" s="41"/>
      <c r="F5627" s="41"/>
    </row>
    <row r="5628" spans="2:6" hidden="1">
      <c r="B5628" s="107"/>
      <c r="C5628" s="107"/>
      <c r="D5628" s="41"/>
      <c r="E5628" s="41"/>
      <c r="F5628" s="41"/>
    </row>
    <row r="5629" spans="2:6" hidden="1">
      <c r="B5629" s="107"/>
      <c r="C5629" s="107"/>
      <c r="D5629" s="41"/>
      <c r="E5629" s="41"/>
      <c r="F5629" s="41"/>
    </row>
    <row r="5630" spans="2:6" hidden="1">
      <c r="B5630" s="107"/>
      <c r="C5630" s="107"/>
      <c r="D5630" s="41"/>
      <c r="E5630" s="41"/>
      <c r="F5630" s="41"/>
    </row>
    <row r="5631" spans="2:6" hidden="1">
      <c r="B5631" s="107"/>
      <c r="C5631" s="107"/>
      <c r="D5631" s="41"/>
      <c r="E5631" s="41"/>
      <c r="F5631" s="41"/>
    </row>
    <row r="5632" spans="2:6" hidden="1">
      <c r="B5632" s="107"/>
      <c r="C5632" s="107"/>
      <c r="D5632" s="41"/>
      <c r="E5632" s="41"/>
      <c r="F5632" s="41"/>
    </row>
    <row r="5633" spans="2:6" hidden="1">
      <c r="B5633" s="107"/>
      <c r="C5633" s="107"/>
      <c r="D5633" s="41"/>
      <c r="E5633" s="41"/>
      <c r="F5633" s="41"/>
    </row>
    <row r="5634" spans="2:6" hidden="1">
      <c r="B5634" s="107"/>
      <c r="C5634" s="107"/>
      <c r="D5634" s="41"/>
      <c r="E5634" s="41"/>
      <c r="F5634" s="41"/>
    </row>
    <row r="5635" spans="2:6" hidden="1">
      <c r="B5635" s="107"/>
      <c r="C5635" s="107"/>
      <c r="D5635" s="41"/>
      <c r="E5635" s="41"/>
      <c r="F5635" s="41"/>
    </row>
    <row r="5636" spans="2:6" hidden="1">
      <c r="B5636" s="107"/>
      <c r="C5636" s="107"/>
      <c r="D5636" s="41"/>
      <c r="E5636" s="41"/>
      <c r="F5636" s="41"/>
    </row>
    <row r="5637" spans="2:6" hidden="1">
      <c r="B5637" s="107"/>
      <c r="C5637" s="107"/>
      <c r="D5637" s="41"/>
      <c r="E5637" s="41"/>
      <c r="F5637" s="41"/>
    </row>
    <row r="5638" spans="2:6" hidden="1">
      <c r="B5638" s="107"/>
      <c r="C5638" s="107"/>
      <c r="D5638" s="41"/>
      <c r="E5638" s="41"/>
      <c r="F5638" s="41"/>
    </row>
    <row r="5639" spans="2:6" hidden="1">
      <c r="B5639" s="107"/>
      <c r="C5639" s="107"/>
      <c r="D5639" s="41"/>
      <c r="E5639" s="41"/>
      <c r="F5639" s="41"/>
    </row>
    <row r="5640" spans="2:6" hidden="1">
      <c r="B5640" s="107"/>
      <c r="C5640" s="107"/>
      <c r="D5640" s="41"/>
      <c r="E5640" s="41"/>
      <c r="F5640" s="41"/>
    </row>
    <row r="5641" spans="2:6" hidden="1">
      <c r="B5641" s="107"/>
      <c r="C5641" s="107"/>
      <c r="D5641" s="41"/>
      <c r="E5641" s="41"/>
      <c r="F5641" s="41"/>
    </row>
    <row r="5642" spans="2:6" hidden="1">
      <c r="B5642" s="107"/>
      <c r="C5642" s="107"/>
      <c r="D5642" s="41"/>
      <c r="E5642" s="41"/>
      <c r="F5642" s="41"/>
    </row>
    <row r="5643" spans="2:6" hidden="1">
      <c r="B5643" s="107"/>
      <c r="C5643" s="107"/>
      <c r="D5643" s="41"/>
      <c r="E5643" s="41"/>
      <c r="F5643" s="41"/>
    </row>
    <row r="5644" spans="2:6" hidden="1">
      <c r="B5644" s="107"/>
      <c r="C5644" s="107"/>
      <c r="D5644" s="41"/>
      <c r="E5644" s="41"/>
      <c r="F5644" s="41"/>
    </row>
    <row r="5645" spans="2:6" hidden="1">
      <c r="B5645" s="107"/>
      <c r="C5645" s="107"/>
      <c r="D5645" s="41"/>
      <c r="E5645" s="41"/>
      <c r="F5645" s="41"/>
    </row>
    <row r="5646" spans="2:6" hidden="1">
      <c r="B5646" s="107"/>
      <c r="C5646" s="107"/>
      <c r="D5646" s="41"/>
      <c r="E5646" s="41"/>
      <c r="F5646" s="41"/>
    </row>
    <row r="5647" spans="2:6" hidden="1">
      <c r="B5647" s="107"/>
      <c r="C5647" s="107"/>
      <c r="D5647" s="41"/>
      <c r="E5647" s="41"/>
      <c r="F5647" s="41"/>
    </row>
    <row r="5648" spans="2:6" hidden="1">
      <c r="B5648" s="107"/>
      <c r="C5648" s="107"/>
      <c r="D5648" s="41"/>
      <c r="E5648" s="41"/>
      <c r="F5648" s="41"/>
    </row>
    <row r="5649" spans="2:6" hidden="1">
      <c r="B5649" s="107"/>
      <c r="C5649" s="107"/>
      <c r="D5649" s="41"/>
      <c r="E5649" s="41"/>
      <c r="F5649" s="41"/>
    </row>
    <row r="5650" spans="2:6" hidden="1">
      <c r="B5650" s="107"/>
      <c r="C5650" s="107"/>
      <c r="D5650" s="41"/>
      <c r="E5650" s="41"/>
      <c r="F5650" s="41"/>
    </row>
    <row r="5651" spans="2:6" hidden="1">
      <c r="B5651" s="107"/>
      <c r="C5651" s="107"/>
      <c r="D5651" s="41"/>
      <c r="E5651" s="41"/>
      <c r="F5651" s="41"/>
    </row>
    <row r="5652" spans="2:6" hidden="1">
      <c r="B5652" s="107"/>
      <c r="C5652" s="107"/>
      <c r="D5652" s="41"/>
      <c r="E5652" s="41"/>
      <c r="F5652" s="41"/>
    </row>
    <row r="5653" spans="2:6" hidden="1">
      <c r="B5653" s="107"/>
      <c r="C5653" s="107"/>
      <c r="D5653" s="41"/>
      <c r="E5653" s="41"/>
      <c r="F5653" s="41"/>
    </row>
    <row r="5654" spans="2:6" hidden="1">
      <c r="B5654" s="107"/>
      <c r="C5654" s="107"/>
      <c r="D5654" s="41"/>
      <c r="E5654" s="41"/>
      <c r="F5654" s="41"/>
    </row>
    <row r="5655" spans="2:6" hidden="1">
      <c r="B5655" s="107"/>
      <c r="C5655" s="107"/>
      <c r="D5655" s="41"/>
      <c r="E5655" s="41"/>
      <c r="F5655" s="41"/>
    </row>
    <row r="5656" spans="2:6" hidden="1">
      <c r="B5656" s="107"/>
      <c r="C5656" s="107"/>
      <c r="D5656" s="41"/>
      <c r="E5656" s="41"/>
      <c r="F5656" s="41"/>
    </row>
    <row r="5657" spans="2:6" hidden="1">
      <c r="B5657" s="107"/>
      <c r="C5657" s="107"/>
      <c r="D5657" s="41"/>
      <c r="E5657" s="41"/>
      <c r="F5657" s="41"/>
    </row>
    <row r="5658" spans="2:6" hidden="1">
      <c r="B5658" s="107"/>
      <c r="C5658" s="107"/>
      <c r="D5658" s="41"/>
      <c r="E5658" s="41"/>
      <c r="F5658" s="41"/>
    </row>
    <row r="5659" spans="2:6" hidden="1">
      <c r="B5659" s="107"/>
      <c r="C5659" s="107"/>
      <c r="D5659" s="41"/>
      <c r="E5659" s="41"/>
      <c r="F5659" s="41"/>
    </row>
    <row r="5660" spans="2:6" hidden="1">
      <c r="B5660" s="107"/>
      <c r="C5660" s="107"/>
      <c r="D5660" s="41"/>
      <c r="E5660" s="41"/>
      <c r="F5660" s="41"/>
    </row>
    <row r="5661" spans="2:6" hidden="1">
      <c r="B5661" s="107"/>
      <c r="C5661" s="107"/>
      <c r="D5661" s="41"/>
      <c r="E5661" s="41"/>
      <c r="F5661" s="41"/>
    </row>
    <row r="5662" spans="2:6" hidden="1">
      <c r="B5662" s="107"/>
      <c r="C5662" s="107"/>
      <c r="D5662" s="41"/>
      <c r="E5662" s="41"/>
      <c r="F5662" s="41"/>
    </row>
    <row r="5663" spans="2:6" hidden="1">
      <c r="B5663" s="107"/>
      <c r="C5663" s="107"/>
      <c r="D5663" s="41"/>
      <c r="E5663" s="41"/>
      <c r="F5663" s="41"/>
    </row>
    <row r="5664" spans="2:6" hidden="1">
      <c r="B5664" s="107"/>
      <c r="C5664" s="107"/>
      <c r="D5664" s="41"/>
      <c r="E5664" s="41"/>
      <c r="F5664" s="41"/>
    </row>
    <row r="5665" spans="2:6" hidden="1">
      <c r="B5665" s="107"/>
      <c r="C5665" s="107"/>
      <c r="D5665" s="41"/>
      <c r="E5665" s="41"/>
      <c r="F5665" s="41"/>
    </row>
    <row r="5666" spans="2:6" hidden="1">
      <c r="B5666" s="107"/>
      <c r="C5666" s="107"/>
      <c r="D5666" s="41"/>
      <c r="E5666" s="41"/>
      <c r="F5666" s="41"/>
    </row>
    <row r="5667" spans="2:6" hidden="1">
      <c r="B5667" s="107"/>
      <c r="C5667" s="107"/>
      <c r="D5667" s="41"/>
      <c r="E5667" s="41"/>
      <c r="F5667" s="41"/>
    </row>
    <row r="5668" spans="2:6" hidden="1">
      <c r="B5668" s="107"/>
      <c r="C5668" s="107"/>
      <c r="D5668" s="41"/>
      <c r="E5668" s="41"/>
      <c r="F5668" s="41"/>
    </row>
    <row r="5669" spans="2:6" hidden="1">
      <c r="B5669" s="107"/>
      <c r="C5669" s="107"/>
      <c r="D5669" s="41"/>
      <c r="E5669" s="41"/>
      <c r="F5669" s="41"/>
    </row>
    <row r="5670" spans="2:6" hidden="1">
      <c r="B5670" s="107"/>
      <c r="C5670" s="107"/>
      <c r="D5670" s="41"/>
      <c r="E5670" s="41"/>
      <c r="F5670" s="41"/>
    </row>
    <row r="5671" spans="2:6" hidden="1">
      <c r="B5671" s="107"/>
      <c r="C5671" s="107"/>
      <c r="D5671" s="41"/>
      <c r="E5671" s="41"/>
      <c r="F5671" s="41"/>
    </row>
    <row r="5672" spans="2:6" hidden="1">
      <c r="B5672" s="107"/>
      <c r="C5672" s="107"/>
      <c r="D5672" s="41"/>
      <c r="E5672" s="41"/>
      <c r="F5672" s="41"/>
    </row>
    <row r="5673" spans="2:6" hidden="1">
      <c r="B5673" s="107"/>
      <c r="C5673" s="107"/>
      <c r="D5673" s="41"/>
      <c r="E5673" s="41"/>
      <c r="F5673" s="41"/>
    </row>
    <row r="5674" spans="2:6" hidden="1">
      <c r="B5674" s="107"/>
      <c r="C5674" s="107"/>
      <c r="D5674" s="41"/>
      <c r="E5674" s="41"/>
      <c r="F5674" s="41"/>
    </row>
    <row r="5675" spans="2:6" hidden="1">
      <c r="B5675" s="107"/>
      <c r="C5675" s="107"/>
      <c r="D5675" s="41"/>
      <c r="E5675" s="41"/>
      <c r="F5675" s="41"/>
    </row>
    <row r="5676" spans="2:6" hidden="1">
      <c r="B5676" s="107"/>
      <c r="C5676" s="107"/>
      <c r="D5676" s="41"/>
      <c r="E5676" s="41"/>
      <c r="F5676" s="41"/>
    </row>
    <row r="5677" spans="2:6" hidden="1">
      <c r="B5677" s="107"/>
      <c r="C5677" s="107"/>
      <c r="D5677" s="41"/>
      <c r="E5677" s="41"/>
      <c r="F5677" s="41"/>
    </row>
    <row r="5678" spans="2:6" hidden="1">
      <c r="B5678" s="107"/>
      <c r="C5678" s="107"/>
      <c r="D5678" s="41"/>
      <c r="E5678" s="41"/>
      <c r="F5678" s="41"/>
    </row>
    <row r="5679" spans="2:6" hidden="1">
      <c r="B5679" s="107"/>
      <c r="C5679" s="107"/>
      <c r="D5679" s="41"/>
      <c r="E5679" s="41"/>
      <c r="F5679" s="41"/>
    </row>
    <row r="5680" spans="2:6" hidden="1">
      <c r="B5680" s="107"/>
      <c r="C5680" s="107"/>
      <c r="D5680" s="41"/>
      <c r="E5680" s="41"/>
      <c r="F5680" s="41"/>
    </row>
    <row r="5681" spans="2:6" hidden="1">
      <c r="B5681" s="107"/>
      <c r="C5681" s="107"/>
      <c r="D5681" s="41"/>
      <c r="E5681" s="41"/>
      <c r="F5681" s="41"/>
    </row>
    <row r="5682" spans="2:6" hidden="1">
      <c r="B5682" s="107"/>
      <c r="C5682" s="107"/>
      <c r="D5682" s="41"/>
      <c r="E5682" s="41"/>
      <c r="F5682" s="41"/>
    </row>
    <row r="5683" spans="2:6" hidden="1">
      <c r="B5683" s="107"/>
      <c r="C5683" s="107"/>
      <c r="D5683" s="41"/>
      <c r="E5683" s="41"/>
      <c r="F5683" s="41"/>
    </row>
    <row r="5684" spans="2:6" hidden="1">
      <c r="B5684" s="107"/>
      <c r="C5684" s="107"/>
      <c r="D5684" s="41"/>
      <c r="E5684" s="41"/>
      <c r="F5684" s="41"/>
    </row>
    <row r="5685" spans="2:6" hidden="1">
      <c r="B5685" s="107"/>
      <c r="C5685" s="107"/>
      <c r="D5685" s="41"/>
      <c r="E5685" s="41"/>
      <c r="F5685" s="41"/>
    </row>
    <row r="5686" spans="2:6" hidden="1">
      <c r="B5686" s="107"/>
      <c r="C5686" s="107"/>
      <c r="D5686" s="41"/>
      <c r="E5686" s="41"/>
      <c r="F5686" s="41"/>
    </row>
    <row r="5687" spans="2:6" hidden="1">
      <c r="B5687" s="107"/>
      <c r="C5687" s="107"/>
      <c r="D5687" s="41"/>
      <c r="E5687" s="41"/>
      <c r="F5687" s="41"/>
    </row>
    <row r="5688" spans="2:6" hidden="1">
      <c r="B5688" s="107"/>
      <c r="C5688" s="107"/>
      <c r="D5688" s="41"/>
      <c r="E5688" s="41"/>
      <c r="F5688" s="41"/>
    </row>
    <row r="5689" spans="2:6" hidden="1">
      <c r="B5689" s="107"/>
      <c r="C5689" s="107"/>
      <c r="D5689" s="41"/>
      <c r="E5689" s="41"/>
      <c r="F5689" s="41"/>
    </row>
    <row r="5690" spans="2:6" hidden="1">
      <c r="B5690" s="107"/>
      <c r="C5690" s="107"/>
      <c r="D5690" s="41"/>
      <c r="E5690" s="41"/>
      <c r="F5690" s="41"/>
    </row>
    <row r="5691" spans="2:6" hidden="1">
      <c r="B5691" s="107"/>
      <c r="C5691" s="107"/>
      <c r="D5691" s="41"/>
      <c r="E5691" s="41"/>
      <c r="F5691" s="41"/>
    </row>
    <row r="5692" spans="2:6" hidden="1">
      <c r="B5692" s="107"/>
      <c r="C5692" s="107"/>
      <c r="D5692" s="41"/>
      <c r="E5692" s="41"/>
      <c r="F5692" s="41"/>
    </row>
    <row r="5693" spans="2:6" hidden="1">
      <c r="B5693" s="107"/>
      <c r="C5693" s="107"/>
      <c r="D5693" s="41"/>
      <c r="E5693" s="41"/>
      <c r="F5693" s="41"/>
    </row>
    <row r="5694" spans="2:6" hidden="1">
      <c r="B5694" s="107"/>
      <c r="C5694" s="107"/>
      <c r="D5694" s="41"/>
      <c r="E5694" s="41"/>
      <c r="F5694" s="41"/>
    </row>
    <row r="5695" spans="2:6" hidden="1">
      <c r="B5695" s="107"/>
      <c r="C5695" s="107"/>
      <c r="D5695" s="41"/>
      <c r="E5695" s="41"/>
      <c r="F5695" s="41"/>
    </row>
    <row r="5696" spans="2:6" hidden="1">
      <c r="B5696" s="107"/>
      <c r="C5696" s="107"/>
      <c r="D5696" s="41"/>
      <c r="E5696" s="41"/>
      <c r="F5696" s="41"/>
    </row>
    <row r="5697" spans="2:6" hidden="1">
      <c r="B5697" s="107"/>
      <c r="C5697" s="107"/>
      <c r="D5697" s="41"/>
      <c r="E5697" s="41"/>
      <c r="F5697" s="41"/>
    </row>
    <row r="5698" spans="2:6" hidden="1">
      <c r="B5698" s="107"/>
      <c r="C5698" s="107"/>
      <c r="D5698" s="41"/>
      <c r="E5698" s="41"/>
      <c r="F5698" s="41"/>
    </row>
    <row r="5699" spans="2:6" hidden="1">
      <c r="B5699" s="107"/>
      <c r="C5699" s="107"/>
      <c r="D5699" s="41"/>
      <c r="E5699" s="41"/>
      <c r="F5699" s="41"/>
    </row>
    <row r="5700" spans="2:6" hidden="1">
      <c r="B5700" s="107"/>
      <c r="C5700" s="107"/>
      <c r="D5700" s="41"/>
      <c r="E5700" s="41"/>
      <c r="F5700" s="41"/>
    </row>
    <row r="5701" spans="2:6" hidden="1">
      <c r="B5701" s="107"/>
      <c r="C5701" s="107"/>
      <c r="D5701" s="41"/>
      <c r="E5701" s="41"/>
      <c r="F5701" s="41"/>
    </row>
    <row r="5702" spans="2:6" hidden="1">
      <c r="B5702" s="107"/>
      <c r="C5702" s="107"/>
      <c r="D5702" s="41"/>
      <c r="E5702" s="41"/>
      <c r="F5702" s="41"/>
    </row>
    <row r="5703" spans="2:6" hidden="1">
      <c r="B5703" s="107"/>
      <c r="C5703" s="107"/>
      <c r="D5703" s="41"/>
      <c r="E5703" s="41"/>
      <c r="F5703" s="41"/>
    </row>
    <row r="5704" spans="2:6" hidden="1">
      <c r="B5704" s="107"/>
      <c r="C5704" s="107"/>
      <c r="D5704" s="41"/>
      <c r="E5704" s="41"/>
      <c r="F5704" s="41"/>
    </row>
    <row r="5705" spans="2:6" hidden="1">
      <c r="B5705" s="107"/>
      <c r="C5705" s="107"/>
      <c r="D5705" s="41"/>
      <c r="E5705" s="41"/>
      <c r="F5705" s="41"/>
    </row>
    <row r="5706" spans="2:6" hidden="1">
      <c r="B5706" s="107"/>
      <c r="C5706" s="107"/>
      <c r="D5706" s="41"/>
      <c r="E5706" s="41"/>
      <c r="F5706" s="41"/>
    </row>
    <row r="5707" spans="2:6" hidden="1">
      <c r="B5707" s="107"/>
      <c r="C5707" s="107"/>
      <c r="D5707" s="41"/>
      <c r="E5707" s="41"/>
      <c r="F5707" s="41"/>
    </row>
    <row r="5708" spans="2:6" hidden="1">
      <c r="B5708" s="107"/>
      <c r="C5708" s="107"/>
      <c r="D5708" s="41"/>
      <c r="E5708" s="41"/>
      <c r="F5708" s="41"/>
    </row>
    <row r="5709" spans="2:6" hidden="1">
      <c r="B5709" s="107"/>
      <c r="C5709" s="107"/>
      <c r="D5709" s="41"/>
      <c r="E5709" s="41"/>
      <c r="F5709" s="41"/>
    </row>
    <row r="5710" spans="2:6" hidden="1">
      <c r="B5710" s="107"/>
      <c r="C5710" s="107"/>
      <c r="D5710" s="41"/>
      <c r="E5710" s="41"/>
      <c r="F5710" s="41"/>
    </row>
    <row r="5711" spans="2:6" hidden="1">
      <c r="B5711" s="107"/>
      <c r="C5711" s="107"/>
      <c r="D5711" s="41"/>
      <c r="E5711" s="41"/>
      <c r="F5711" s="41"/>
    </row>
    <row r="5712" spans="2:6" hidden="1">
      <c r="B5712" s="107"/>
      <c r="C5712" s="107"/>
      <c r="D5712" s="41"/>
      <c r="E5712" s="41"/>
      <c r="F5712" s="41"/>
    </row>
    <row r="5713" spans="2:6" hidden="1">
      <c r="B5713" s="107"/>
      <c r="C5713" s="107"/>
      <c r="D5713" s="41"/>
      <c r="E5713" s="41"/>
      <c r="F5713" s="41"/>
    </row>
    <row r="5714" spans="2:6" hidden="1">
      <c r="B5714" s="107"/>
      <c r="C5714" s="107"/>
      <c r="D5714" s="41"/>
      <c r="E5714" s="41"/>
      <c r="F5714" s="41"/>
    </row>
    <row r="5715" spans="2:6" hidden="1">
      <c r="B5715" s="107"/>
      <c r="C5715" s="107"/>
      <c r="D5715" s="41"/>
      <c r="E5715" s="41"/>
      <c r="F5715" s="41"/>
    </row>
    <row r="5716" spans="2:6" hidden="1">
      <c r="B5716" s="107"/>
      <c r="C5716" s="107"/>
      <c r="D5716" s="41"/>
      <c r="E5716" s="41"/>
      <c r="F5716" s="41"/>
    </row>
    <row r="5717" spans="2:6" hidden="1">
      <c r="B5717" s="107"/>
      <c r="C5717" s="107"/>
      <c r="D5717" s="41"/>
      <c r="E5717" s="41"/>
      <c r="F5717" s="41"/>
    </row>
    <row r="5718" spans="2:6" hidden="1">
      <c r="B5718" s="107"/>
      <c r="C5718" s="107"/>
      <c r="D5718" s="41"/>
      <c r="E5718" s="41"/>
      <c r="F5718" s="41"/>
    </row>
    <row r="5719" spans="2:6" hidden="1">
      <c r="B5719" s="107"/>
      <c r="C5719" s="107"/>
      <c r="D5719" s="41"/>
      <c r="E5719" s="41"/>
      <c r="F5719" s="41"/>
    </row>
    <row r="5720" spans="2:6" hidden="1">
      <c r="B5720" s="107"/>
      <c r="C5720" s="107"/>
      <c r="D5720" s="41"/>
      <c r="E5720" s="41"/>
      <c r="F5720" s="41"/>
    </row>
    <row r="5721" spans="2:6" hidden="1">
      <c r="B5721" s="107"/>
      <c r="C5721" s="107"/>
      <c r="D5721" s="41"/>
      <c r="E5721" s="41"/>
      <c r="F5721" s="41"/>
    </row>
    <row r="5722" spans="2:6" hidden="1">
      <c r="B5722" s="107"/>
      <c r="C5722" s="107"/>
      <c r="D5722" s="41"/>
      <c r="E5722" s="41"/>
      <c r="F5722" s="41"/>
    </row>
    <row r="5723" spans="2:6" hidden="1">
      <c r="B5723" s="107"/>
      <c r="C5723" s="107"/>
      <c r="D5723" s="41"/>
      <c r="E5723" s="41"/>
      <c r="F5723" s="41"/>
    </row>
    <row r="5724" spans="2:6" hidden="1">
      <c r="B5724" s="107"/>
      <c r="C5724" s="107"/>
      <c r="D5724" s="41"/>
      <c r="E5724" s="41"/>
      <c r="F5724" s="41"/>
    </row>
    <row r="5725" spans="2:6" hidden="1">
      <c r="B5725" s="107"/>
      <c r="C5725" s="107"/>
      <c r="D5725" s="41"/>
      <c r="E5725" s="41"/>
      <c r="F5725" s="41"/>
    </row>
    <row r="5726" spans="2:6" hidden="1">
      <c r="B5726" s="107"/>
      <c r="C5726" s="107"/>
      <c r="D5726" s="41"/>
      <c r="E5726" s="41"/>
      <c r="F5726" s="41"/>
    </row>
    <row r="5727" spans="2:6" hidden="1">
      <c r="B5727" s="107"/>
      <c r="C5727" s="107"/>
      <c r="D5727" s="41"/>
      <c r="E5727" s="41"/>
      <c r="F5727" s="41"/>
    </row>
    <row r="5728" spans="2:6" hidden="1">
      <c r="B5728" s="107"/>
      <c r="C5728" s="107"/>
      <c r="D5728" s="41"/>
      <c r="E5728" s="41"/>
      <c r="F5728" s="41"/>
    </row>
    <row r="5729" spans="2:6" hidden="1">
      <c r="B5729" s="107"/>
      <c r="C5729" s="107"/>
      <c r="D5729" s="41"/>
      <c r="E5729" s="41"/>
      <c r="F5729" s="41"/>
    </row>
    <row r="5730" spans="2:6" hidden="1">
      <c r="B5730" s="107"/>
      <c r="C5730" s="107"/>
      <c r="D5730" s="41"/>
      <c r="E5730" s="41"/>
      <c r="F5730" s="41"/>
    </row>
    <row r="5731" spans="2:6" hidden="1">
      <c r="B5731" s="107"/>
      <c r="C5731" s="107"/>
      <c r="D5731" s="41"/>
      <c r="E5731" s="41"/>
      <c r="F5731" s="41"/>
    </row>
    <row r="5732" spans="2:6" hidden="1">
      <c r="B5732" s="107"/>
      <c r="C5732" s="107"/>
      <c r="D5732" s="41"/>
      <c r="E5732" s="41"/>
      <c r="F5732" s="41"/>
    </row>
    <row r="5733" spans="2:6" hidden="1">
      <c r="B5733" s="107"/>
      <c r="C5733" s="107"/>
      <c r="D5733" s="41"/>
      <c r="E5733" s="41"/>
      <c r="F5733" s="41"/>
    </row>
    <row r="5734" spans="2:6" hidden="1">
      <c r="B5734" s="107"/>
      <c r="C5734" s="107"/>
      <c r="D5734" s="41"/>
      <c r="E5734" s="41"/>
      <c r="F5734" s="41"/>
    </row>
    <row r="5735" spans="2:6" hidden="1">
      <c r="B5735" s="107"/>
      <c r="C5735" s="107"/>
      <c r="D5735" s="41"/>
      <c r="E5735" s="41"/>
      <c r="F5735" s="41"/>
    </row>
    <row r="5736" spans="2:6" hidden="1">
      <c r="B5736" s="107"/>
      <c r="C5736" s="107"/>
      <c r="D5736" s="41"/>
      <c r="E5736" s="41"/>
      <c r="F5736" s="41"/>
    </row>
    <row r="5737" spans="2:6" hidden="1">
      <c r="B5737" s="107"/>
      <c r="C5737" s="107"/>
      <c r="D5737" s="41"/>
      <c r="E5737" s="41"/>
      <c r="F5737" s="41"/>
    </row>
    <row r="5738" spans="2:6" hidden="1">
      <c r="B5738" s="107"/>
      <c r="C5738" s="107"/>
      <c r="D5738" s="41"/>
      <c r="E5738" s="41"/>
      <c r="F5738" s="41"/>
    </row>
    <row r="5739" spans="2:6" hidden="1">
      <c r="B5739" s="107"/>
      <c r="C5739" s="107"/>
      <c r="D5739" s="41"/>
      <c r="E5739" s="41"/>
      <c r="F5739" s="41"/>
    </row>
    <row r="5740" spans="2:6" hidden="1">
      <c r="B5740" s="107"/>
      <c r="C5740" s="107"/>
      <c r="D5740" s="41"/>
      <c r="E5740" s="41"/>
      <c r="F5740" s="41"/>
    </row>
    <row r="5741" spans="2:6" hidden="1">
      <c r="B5741" s="107"/>
      <c r="C5741" s="107"/>
      <c r="D5741" s="41"/>
      <c r="E5741" s="41"/>
      <c r="F5741" s="41"/>
    </row>
    <row r="5742" spans="2:6" hidden="1">
      <c r="B5742" s="107"/>
      <c r="C5742" s="107"/>
      <c r="D5742" s="41"/>
      <c r="E5742" s="41"/>
      <c r="F5742" s="41"/>
    </row>
    <row r="5743" spans="2:6" hidden="1">
      <c r="B5743" s="107"/>
      <c r="C5743" s="107"/>
      <c r="D5743" s="41"/>
      <c r="E5743" s="41"/>
      <c r="F5743" s="41"/>
    </row>
    <row r="5744" spans="2:6" hidden="1">
      <c r="B5744" s="107"/>
      <c r="C5744" s="107"/>
      <c r="D5744" s="41"/>
      <c r="E5744" s="41"/>
      <c r="F5744" s="41"/>
    </row>
    <row r="5745" spans="2:6" hidden="1">
      <c r="B5745" s="107"/>
      <c r="C5745" s="107"/>
      <c r="D5745" s="41"/>
      <c r="E5745" s="41"/>
      <c r="F5745" s="41"/>
    </row>
    <row r="5746" spans="2:6" hidden="1">
      <c r="B5746" s="107"/>
      <c r="C5746" s="107"/>
      <c r="D5746" s="41"/>
      <c r="E5746" s="41"/>
      <c r="F5746" s="41"/>
    </row>
    <row r="5747" spans="2:6" hidden="1">
      <c r="B5747" s="107"/>
      <c r="C5747" s="107"/>
      <c r="D5747" s="41"/>
      <c r="E5747" s="41"/>
      <c r="F5747" s="41"/>
    </row>
    <row r="5748" spans="2:6" hidden="1">
      <c r="B5748" s="107"/>
      <c r="C5748" s="107"/>
      <c r="D5748" s="41"/>
      <c r="E5748" s="41"/>
      <c r="F5748" s="41"/>
    </row>
    <row r="5749" spans="2:6" hidden="1">
      <c r="B5749" s="107"/>
      <c r="C5749" s="107"/>
      <c r="D5749" s="41"/>
      <c r="E5749" s="41"/>
      <c r="F5749" s="41"/>
    </row>
    <row r="5750" spans="2:6" hidden="1">
      <c r="B5750" s="107"/>
      <c r="C5750" s="107"/>
      <c r="D5750" s="41"/>
      <c r="E5750" s="41"/>
      <c r="F5750" s="41"/>
    </row>
    <row r="5751" spans="2:6" hidden="1">
      <c r="B5751" s="107"/>
      <c r="C5751" s="107"/>
      <c r="D5751" s="41"/>
      <c r="E5751" s="41"/>
      <c r="F5751" s="41"/>
    </row>
    <row r="5752" spans="2:6" hidden="1">
      <c r="B5752" s="107"/>
      <c r="C5752" s="107"/>
      <c r="D5752" s="41"/>
      <c r="E5752" s="41"/>
      <c r="F5752" s="41"/>
    </row>
    <row r="5753" spans="2:6" hidden="1">
      <c r="B5753" s="107"/>
      <c r="C5753" s="107"/>
      <c r="D5753" s="41"/>
      <c r="E5753" s="41"/>
      <c r="F5753" s="41"/>
    </row>
    <row r="5754" spans="2:6" hidden="1">
      <c r="B5754" s="107"/>
      <c r="C5754" s="107"/>
      <c r="D5754" s="41"/>
      <c r="E5754" s="41"/>
      <c r="F5754" s="41"/>
    </row>
    <row r="5755" spans="2:6" hidden="1">
      <c r="B5755" s="107"/>
      <c r="C5755" s="107"/>
      <c r="D5755" s="41"/>
      <c r="E5755" s="41"/>
      <c r="F5755" s="41"/>
    </row>
    <row r="5756" spans="2:6" hidden="1">
      <c r="B5756" s="107"/>
      <c r="C5756" s="107"/>
      <c r="D5756" s="41"/>
      <c r="E5756" s="41"/>
      <c r="F5756" s="41"/>
    </row>
    <row r="5757" spans="2:6" hidden="1">
      <c r="B5757" s="107"/>
      <c r="C5757" s="107"/>
      <c r="D5757" s="41"/>
      <c r="E5757" s="41"/>
      <c r="F5757" s="41"/>
    </row>
    <row r="5758" spans="2:6" hidden="1">
      <c r="B5758" s="107"/>
      <c r="C5758" s="107"/>
      <c r="D5758" s="41"/>
      <c r="E5758" s="41"/>
      <c r="F5758" s="41"/>
    </row>
    <row r="5759" spans="2:6" hidden="1">
      <c r="B5759" s="107"/>
      <c r="C5759" s="107"/>
      <c r="D5759" s="41"/>
      <c r="E5759" s="41"/>
      <c r="F5759" s="41"/>
    </row>
    <row r="5760" spans="2:6" hidden="1">
      <c r="B5760" s="107"/>
      <c r="C5760" s="107"/>
      <c r="D5760" s="41"/>
      <c r="E5760" s="41"/>
      <c r="F5760" s="41"/>
    </row>
    <row r="5761" spans="2:6" hidden="1">
      <c r="B5761" s="107"/>
      <c r="C5761" s="107"/>
      <c r="D5761" s="41"/>
      <c r="E5761" s="41"/>
      <c r="F5761" s="41"/>
    </row>
    <row r="5762" spans="2:6" hidden="1">
      <c r="B5762" s="107"/>
      <c r="C5762" s="107"/>
      <c r="D5762" s="41"/>
      <c r="E5762" s="41"/>
      <c r="F5762" s="41"/>
    </row>
    <row r="5763" spans="2:6" hidden="1">
      <c r="B5763" s="107"/>
      <c r="C5763" s="107"/>
      <c r="D5763" s="41"/>
      <c r="E5763" s="41"/>
      <c r="F5763" s="41"/>
    </row>
    <row r="5764" spans="2:6" hidden="1">
      <c r="B5764" s="107"/>
      <c r="C5764" s="107"/>
      <c r="D5764" s="41"/>
      <c r="E5764" s="41"/>
      <c r="F5764" s="41"/>
    </row>
    <row r="5765" spans="2:6" hidden="1">
      <c r="B5765" s="107"/>
      <c r="C5765" s="107"/>
      <c r="D5765" s="41"/>
      <c r="E5765" s="41"/>
      <c r="F5765" s="41"/>
    </row>
    <row r="5766" spans="2:6" hidden="1">
      <c r="B5766" s="107"/>
      <c r="C5766" s="107"/>
      <c r="D5766" s="41"/>
      <c r="E5766" s="41"/>
      <c r="F5766" s="41"/>
    </row>
    <row r="5767" spans="2:6" hidden="1">
      <c r="B5767" s="107"/>
      <c r="C5767" s="107"/>
      <c r="D5767" s="41"/>
      <c r="E5767" s="41"/>
      <c r="F5767" s="41"/>
    </row>
    <row r="5768" spans="2:6" hidden="1">
      <c r="B5768" s="107"/>
      <c r="C5768" s="107"/>
      <c r="D5768" s="41"/>
      <c r="E5768" s="41"/>
      <c r="F5768" s="41"/>
    </row>
    <row r="5769" spans="2:6" hidden="1">
      <c r="B5769" s="107"/>
      <c r="C5769" s="107"/>
      <c r="D5769" s="41"/>
      <c r="E5769" s="41"/>
      <c r="F5769" s="41"/>
    </row>
    <row r="5770" spans="2:6" hidden="1">
      <c r="B5770" s="107"/>
      <c r="C5770" s="107"/>
      <c r="D5770" s="41"/>
      <c r="E5770" s="41"/>
      <c r="F5770" s="41"/>
    </row>
    <row r="5771" spans="2:6" hidden="1">
      <c r="B5771" s="107"/>
      <c r="C5771" s="107"/>
      <c r="D5771" s="41"/>
      <c r="E5771" s="41"/>
      <c r="F5771" s="41"/>
    </row>
    <row r="5772" spans="2:6" hidden="1">
      <c r="B5772" s="107"/>
      <c r="C5772" s="107"/>
      <c r="D5772" s="41"/>
      <c r="E5772" s="41"/>
      <c r="F5772" s="41"/>
    </row>
    <row r="5773" spans="2:6" hidden="1">
      <c r="B5773" s="107"/>
      <c r="C5773" s="107"/>
      <c r="D5773" s="41"/>
      <c r="E5773" s="41"/>
      <c r="F5773" s="41"/>
    </row>
    <row r="5774" spans="2:6" hidden="1">
      <c r="B5774" s="107"/>
      <c r="C5774" s="107"/>
      <c r="D5774" s="41"/>
      <c r="E5774" s="41"/>
      <c r="F5774" s="41"/>
    </row>
    <row r="5775" spans="2:6" hidden="1">
      <c r="B5775" s="107"/>
      <c r="C5775" s="107"/>
      <c r="D5775" s="41"/>
      <c r="E5775" s="41"/>
      <c r="F5775" s="41"/>
    </row>
    <row r="5776" spans="2:6" hidden="1">
      <c r="B5776" s="107"/>
      <c r="C5776" s="107"/>
      <c r="D5776" s="41"/>
      <c r="E5776" s="41"/>
      <c r="F5776" s="41"/>
    </row>
    <row r="5777" spans="2:6" hidden="1">
      <c r="B5777" s="107"/>
      <c r="C5777" s="107"/>
      <c r="D5777" s="41"/>
      <c r="E5777" s="41"/>
      <c r="F5777" s="41"/>
    </row>
    <row r="5778" spans="2:6" hidden="1">
      <c r="B5778" s="107"/>
      <c r="C5778" s="107"/>
      <c r="D5778" s="41"/>
      <c r="E5778" s="41"/>
      <c r="F5778" s="41"/>
    </row>
    <row r="5779" spans="2:6" hidden="1">
      <c r="B5779" s="107"/>
      <c r="C5779" s="107"/>
      <c r="D5779" s="41"/>
      <c r="E5779" s="41"/>
      <c r="F5779" s="41"/>
    </row>
    <row r="5780" spans="2:6" hidden="1">
      <c r="B5780" s="107"/>
      <c r="C5780" s="107"/>
      <c r="D5780" s="41"/>
      <c r="E5780" s="41"/>
      <c r="F5780" s="41"/>
    </row>
    <row r="5781" spans="2:6" hidden="1">
      <c r="B5781" s="107"/>
      <c r="C5781" s="107"/>
      <c r="D5781" s="41"/>
      <c r="E5781" s="41"/>
      <c r="F5781" s="41"/>
    </row>
    <row r="5782" spans="2:6" hidden="1">
      <c r="B5782" s="107"/>
      <c r="C5782" s="107"/>
      <c r="D5782" s="41"/>
      <c r="E5782" s="41"/>
      <c r="F5782" s="41"/>
    </row>
    <row r="5783" spans="2:6" hidden="1">
      <c r="B5783" s="107"/>
      <c r="C5783" s="107"/>
      <c r="D5783" s="41"/>
      <c r="E5783" s="41"/>
      <c r="F5783" s="41"/>
    </row>
    <row r="5784" spans="2:6" hidden="1">
      <c r="B5784" s="107"/>
      <c r="C5784" s="107"/>
      <c r="D5784" s="41"/>
      <c r="E5784" s="41"/>
      <c r="F5784" s="41"/>
    </row>
    <row r="5785" spans="2:6" hidden="1">
      <c r="B5785" s="107"/>
      <c r="C5785" s="107"/>
      <c r="D5785" s="41"/>
      <c r="E5785" s="41"/>
      <c r="F5785" s="41"/>
    </row>
    <row r="5786" spans="2:6" hidden="1">
      <c r="B5786" s="107"/>
      <c r="C5786" s="107"/>
      <c r="D5786" s="41"/>
      <c r="E5786" s="41"/>
      <c r="F5786" s="41"/>
    </row>
    <row r="5787" spans="2:6" hidden="1">
      <c r="B5787" s="107"/>
      <c r="C5787" s="107"/>
      <c r="D5787" s="41"/>
      <c r="E5787" s="41"/>
      <c r="F5787" s="41"/>
    </row>
    <row r="5788" spans="2:6" hidden="1">
      <c r="B5788" s="107"/>
      <c r="C5788" s="107"/>
      <c r="D5788" s="41"/>
      <c r="E5788" s="41"/>
      <c r="F5788" s="41"/>
    </row>
    <row r="5789" spans="2:6" hidden="1">
      <c r="B5789" s="107"/>
      <c r="C5789" s="107"/>
      <c r="D5789" s="41"/>
      <c r="E5789" s="41"/>
      <c r="F5789" s="41"/>
    </row>
    <row r="5790" spans="2:6" hidden="1">
      <c r="B5790" s="107"/>
      <c r="C5790" s="107"/>
      <c r="D5790" s="41"/>
      <c r="E5790" s="41"/>
      <c r="F5790" s="41"/>
    </row>
    <row r="5791" spans="2:6" hidden="1">
      <c r="B5791" s="107"/>
      <c r="C5791" s="107"/>
      <c r="D5791" s="41"/>
      <c r="E5791" s="41"/>
      <c r="F5791" s="41"/>
    </row>
    <row r="5792" spans="2:6" hidden="1">
      <c r="B5792" s="107"/>
      <c r="C5792" s="107"/>
      <c r="D5792" s="41"/>
      <c r="E5792" s="41"/>
      <c r="F5792" s="41"/>
    </row>
    <row r="5793" spans="2:6" hidden="1">
      <c r="B5793" s="107"/>
      <c r="C5793" s="107"/>
      <c r="D5793" s="41"/>
      <c r="E5793" s="41"/>
      <c r="F5793" s="41"/>
    </row>
    <row r="5794" spans="2:6" hidden="1">
      <c r="B5794" s="107"/>
      <c r="C5794" s="107"/>
      <c r="D5794" s="41"/>
      <c r="E5794" s="41"/>
      <c r="F5794" s="41"/>
    </row>
    <row r="5795" spans="2:6" hidden="1">
      <c r="B5795" s="107"/>
      <c r="C5795" s="107"/>
      <c r="D5795" s="41"/>
      <c r="E5795" s="41"/>
      <c r="F5795" s="41"/>
    </row>
    <row r="5796" spans="2:6" hidden="1">
      <c r="B5796" s="107"/>
      <c r="C5796" s="107"/>
      <c r="D5796" s="41"/>
      <c r="E5796" s="41"/>
      <c r="F5796" s="41"/>
    </row>
    <row r="5797" spans="2:6" hidden="1">
      <c r="B5797" s="107"/>
      <c r="C5797" s="107"/>
      <c r="D5797" s="41"/>
      <c r="E5797" s="41"/>
      <c r="F5797" s="41"/>
    </row>
    <row r="5798" spans="2:6" hidden="1">
      <c r="B5798" s="107"/>
      <c r="C5798" s="107"/>
      <c r="D5798" s="41"/>
      <c r="E5798" s="41"/>
      <c r="F5798" s="41"/>
    </row>
    <row r="5799" spans="2:6" hidden="1">
      <c r="B5799" s="107"/>
      <c r="C5799" s="107"/>
      <c r="D5799" s="41"/>
      <c r="E5799" s="41"/>
      <c r="F5799" s="41"/>
    </row>
    <row r="5800" spans="2:6" hidden="1">
      <c r="B5800" s="107"/>
      <c r="C5800" s="107"/>
      <c r="D5800" s="41"/>
      <c r="E5800" s="41"/>
      <c r="F5800" s="41"/>
    </row>
    <row r="5801" spans="2:6" hidden="1">
      <c r="B5801" s="107"/>
      <c r="C5801" s="107"/>
      <c r="D5801" s="41"/>
      <c r="E5801" s="41"/>
      <c r="F5801" s="41"/>
    </row>
    <row r="5802" spans="2:6" hidden="1">
      <c r="B5802" s="107"/>
      <c r="C5802" s="107"/>
      <c r="D5802" s="41"/>
      <c r="E5802" s="41"/>
      <c r="F5802" s="41"/>
    </row>
    <row r="5803" spans="2:6" hidden="1">
      <c r="B5803" s="107"/>
      <c r="C5803" s="107"/>
      <c r="D5803" s="41"/>
      <c r="E5803" s="41"/>
      <c r="F5803" s="41"/>
    </row>
    <row r="5804" spans="2:6" hidden="1">
      <c r="B5804" s="107"/>
      <c r="C5804" s="107"/>
      <c r="D5804" s="41"/>
      <c r="E5804" s="41"/>
      <c r="F5804" s="41"/>
    </row>
    <row r="5805" spans="2:6" hidden="1">
      <c r="B5805" s="107"/>
      <c r="C5805" s="107"/>
      <c r="D5805" s="41"/>
      <c r="E5805" s="41"/>
      <c r="F5805" s="41"/>
    </row>
    <row r="5806" spans="2:6" hidden="1">
      <c r="B5806" s="107"/>
      <c r="C5806" s="107"/>
      <c r="D5806" s="41"/>
      <c r="E5806" s="41"/>
      <c r="F5806" s="41"/>
    </row>
    <row r="5807" spans="2:6" hidden="1">
      <c r="B5807" s="107"/>
      <c r="C5807" s="107"/>
      <c r="D5807" s="41"/>
      <c r="E5807" s="41"/>
      <c r="F5807" s="41"/>
    </row>
    <row r="5808" spans="2:6" hidden="1">
      <c r="B5808" s="107"/>
      <c r="C5808" s="107"/>
      <c r="D5808" s="41"/>
      <c r="E5808" s="41"/>
      <c r="F5808" s="41"/>
    </row>
    <row r="5809" spans="2:6" hidden="1">
      <c r="B5809" s="107"/>
      <c r="C5809" s="107"/>
      <c r="D5809" s="41"/>
      <c r="E5809" s="41"/>
      <c r="F5809" s="41"/>
    </row>
    <row r="5810" spans="2:6" hidden="1">
      <c r="B5810" s="107"/>
      <c r="C5810" s="107"/>
      <c r="D5810" s="41"/>
      <c r="E5810" s="41"/>
      <c r="F5810" s="41"/>
    </row>
    <row r="5811" spans="2:6" hidden="1">
      <c r="B5811" s="107"/>
      <c r="C5811" s="107"/>
      <c r="D5811" s="41"/>
      <c r="E5811" s="41"/>
      <c r="F5811" s="41"/>
    </row>
    <row r="5812" spans="2:6" hidden="1">
      <c r="B5812" s="107"/>
      <c r="C5812" s="107"/>
      <c r="D5812" s="41"/>
      <c r="E5812" s="41"/>
      <c r="F5812" s="41"/>
    </row>
    <row r="5813" spans="2:6" hidden="1">
      <c r="B5813" s="107"/>
      <c r="C5813" s="107"/>
      <c r="D5813" s="41"/>
      <c r="E5813" s="41"/>
      <c r="F5813" s="41"/>
    </row>
    <row r="5814" spans="2:6" hidden="1">
      <c r="B5814" s="107"/>
      <c r="C5814" s="107"/>
      <c r="D5814" s="41"/>
      <c r="E5814" s="41"/>
      <c r="F5814" s="41"/>
    </row>
    <row r="5815" spans="2:6" hidden="1">
      <c r="B5815" s="107"/>
      <c r="C5815" s="107"/>
      <c r="D5815" s="41"/>
      <c r="E5815" s="41"/>
      <c r="F5815" s="41"/>
    </row>
    <row r="5816" spans="2:6" hidden="1">
      <c r="B5816" s="107"/>
      <c r="C5816" s="107"/>
      <c r="D5816" s="41"/>
      <c r="E5816" s="41"/>
      <c r="F5816" s="41"/>
    </row>
    <row r="5817" spans="2:6" hidden="1">
      <c r="B5817" s="107"/>
      <c r="C5817" s="107"/>
      <c r="D5817" s="41"/>
      <c r="E5817" s="41"/>
      <c r="F5817" s="41"/>
    </row>
    <row r="5818" spans="2:6" hidden="1">
      <c r="B5818" s="107"/>
      <c r="C5818" s="107"/>
      <c r="D5818" s="41"/>
      <c r="E5818" s="41"/>
      <c r="F5818" s="41"/>
    </row>
    <row r="5819" spans="2:6" hidden="1">
      <c r="B5819" s="107"/>
      <c r="C5819" s="107"/>
      <c r="D5819" s="41"/>
      <c r="E5819" s="41"/>
      <c r="F5819" s="41"/>
    </row>
    <row r="5820" spans="2:6" hidden="1">
      <c r="B5820" s="107"/>
      <c r="C5820" s="107"/>
      <c r="D5820" s="41"/>
      <c r="E5820" s="41"/>
      <c r="F5820" s="41"/>
    </row>
    <row r="5821" spans="2:6" hidden="1">
      <c r="B5821" s="107"/>
      <c r="C5821" s="107"/>
      <c r="D5821" s="41"/>
      <c r="E5821" s="41"/>
      <c r="F5821" s="41"/>
    </row>
    <row r="5822" spans="2:6" hidden="1">
      <c r="B5822" s="107"/>
      <c r="C5822" s="107"/>
      <c r="D5822" s="41"/>
      <c r="E5822" s="41"/>
      <c r="F5822" s="41"/>
    </row>
    <row r="5823" spans="2:6" hidden="1">
      <c r="B5823" s="107"/>
      <c r="C5823" s="107"/>
      <c r="D5823" s="41"/>
      <c r="E5823" s="41"/>
      <c r="F5823" s="41"/>
    </row>
    <row r="5824" spans="2:6" hidden="1">
      <c r="B5824" s="107"/>
      <c r="C5824" s="107"/>
      <c r="D5824" s="41"/>
      <c r="E5824" s="41"/>
      <c r="F5824" s="41"/>
    </row>
    <row r="5825" spans="2:6" hidden="1">
      <c r="B5825" s="107"/>
      <c r="C5825" s="107"/>
      <c r="D5825" s="41"/>
      <c r="E5825" s="41"/>
      <c r="F5825" s="41"/>
    </row>
    <row r="5826" spans="2:6" hidden="1">
      <c r="B5826" s="107"/>
      <c r="C5826" s="107"/>
      <c r="D5826" s="41"/>
      <c r="E5826" s="41"/>
      <c r="F5826" s="41"/>
    </row>
    <row r="5827" spans="2:6" hidden="1">
      <c r="B5827" s="107"/>
      <c r="C5827" s="107"/>
      <c r="D5827" s="41"/>
      <c r="E5827" s="41"/>
      <c r="F5827" s="41"/>
    </row>
    <row r="5828" spans="2:6" hidden="1">
      <c r="B5828" s="107"/>
      <c r="C5828" s="107"/>
      <c r="D5828" s="41"/>
      <c r="E5828" s="41"/>
      <c r="F5828" s="41"/>
    </row>
    <row r="5829" spans="2:6" hidden="1">
      <c r="B5829" s="107"/>
      <c r="C5829" s="107"/>
      <c r="D5829" s="41"/>
      <c r="E5829" s="41"/>
      <c r="F5829" s="41"/>
    </row>
    <row r="5830" spans="2:6" hidden="1">
      <c r="B5830" s="107"/>
      <c r="C5830" s="107"/>
      <c r="D5830" s="41"/>
      <c r="E5830" s="41"/>
      <c r="F5830" s="41"/>
    </row>
    <row r="5831" spans="2:6" hidden="1">
      <c r="B5831" s="107"/>
      <c r="C5831" s="107"/>
      <c r="D5831" s="41"/>
      <c r="E5831" s="41"/>
      <c r="F5831" s="41"/>
    </row>
    <row r="5832" spans="2:6" hidden="1">
      <c r="B5832" s="107"/>
      <c r="C5832" s="107"/>
      <c r="D5832" s="41"/>
      <c r="E5832" s="41"/>
      <c r="F5832" s="41"/>
    </row>
    <row r="5833" spans="2:6" hidden="1">
      <c r="B5833" s="107"/>
      <c r="C5833" s="107"/>
      <c r="D5833" s="41"/>
      <c r="E5833" s="41"/>
      <c r="F5833" s="41"/>
    </row>
    <row r="5834" spans="2:6" hidden="1">
      <c r="B5834" s="107"/>
      <c r="C5834" s="107"/>
      <c r="D5834" s="41"/>
      <c r="E5834" s="41"/>
      <c r="F5834" s="41"/>
    </row>
    <row r="5835" spans="2:6" hidden="1">
      <c r="B5835" s="107"/>
      <c r="C5835" s="107"/>
      <c r="D5835" s="41"/>
      <c r="E5835" s="41"/>
      <c r="F5835" s="41"/>
    </row>
    <row r="5836" spans="2:6" hidden="1">
      <c r="B5836" s="107"/>
      <c r="C5836" s="107"/>
      <c r="D5836" s="41"/>
      <c r="E5836" s="41"/>
      <c r="F5836" s="41"/>
    </row>
    <row r="5837" spans="2:6" hidden="1">
      <c r="B5837" s="107"/>
      <c r="C5837" s="107"/>
      <c r="D5837" s="41"/>
      <c r="E5837" s="41"/>
      <c r="F5837" s="41"/>
    </row>
    <row r="5838" spans="2:6" hidden="1">
      <c r="B5838" s="107"/>
      <c r="C5838" s="107"/>
      <c r="D5838" s="41"/>
      <c r="E5838" s="41"/>
      <c r="F5838" s="41"/>
    </row>
    <row r="5839" spans="2:6" hidden="1">
      <c r="B5839" s="107"/>
      <c r="C5839" s="107"/>
      <c r="D5839" s="41"/>
      <c r="E5839" s="41"/>
      <c r="F5839" s="41"/>
    </row>
    <row r="5840" spans="2:6" hidden="1">
      <c r="B5840" s="107"/>
      <c r="C5840" s="107"/>
      <c r="D5840" s="41"/>
      <c r="E5840" s="41"/>
      <c r="F5840" s="41"/>
    </row>
    <row r="5841" spans="2:6" hidden="1">
      <c r="B5841" s="107"/>
      <c r="C5841" s="107"/>
      <c r="D5841" s="41"/>
      <c r="E5841" s="41"/>
      <c r="F5841" s="41"/>
    </row>
    <row r="5842" spans="2:6" hidden="1">
      <c r="B5842" s="107"/>
      <c r="C5842" s="107"/>
      <c r="D5842" s="41"/>
      <c r="E5842" s="41"/>
      <c r="F5842" s="41"/>
    </row>
    <row r="5843" spans="2:6" hidden="1">
      <c r="B5843" s="107"/>
      <c r="C5843" s="107"/>
      <c r="D5843" s="41"/>
      <c r="E5843" s="41"/>
      <c r="F5843" s="41"/>
    </row>
    <row r="5844" spans="2:6" hidden="1">
      <c r="B5844" s="107"/>
      <c r="C5844" s="107"/>
      <c r="D5844" s="41"/>
      <c r="E5844" s="41"/>
      <c r="F5844" s="41"/>
    </row>
    <row r="5845" spans="2:6" hidden="1">
      <c r="B5845" s="107"/>
      <c r="C5845" s="107"/>
      <c r="D5845" s="41"/>
      <c r="E5845" s="41"/>
      <c r="F5845" s="41"/>
    </row>
    <row r="5846" spans="2:6" hidden="1">
      <c r="B5846" s="107"/>
      <c r="C5846" s="107"/>
      <c r="D5846" s="41"/>
      <c r="E5846" s="41"/>
      <c r="F5846" s="41"/>
    </row>
    <row r="5847" spans="2:6" hidden="1">
      <c r="B5847" s="107"/>
      <c r="C5847" s="107"/>
      <c r="D5847" s="41"/>
      <c r="E5847" s="41"/>
      <c r="F5847" s="41"/>
    </row>
    <row r="5848" spans="2:6" hidden="1">
      <c r="B5848" s="107"/>
      <c r="C5848" s="107"/>
      <c r="D5848" s="41"/>
      <c r="E5848" s="41"/>
      <c r="F5848" s="41"/>
    </row>
    <row r="5849" spans="2:6" hidden="1">
      <c r="B5849" s="107"/>
      <c r="C5849" s="107"/>
      <c r="D5849" s="41"/>
      <c r="E5849" s="41"/>
      <c r="F5849" s="41"/>
    </row>
    <row r="5850" spans="2:6" hidden="1">
      <c r="B5850" s="107"/>
      <c r="C5850" s="107"/>
      <c r="D5850" s="41"/>
      <c r="E5850" s="41"/>
      <c r="F5850" s="41"/>
    </row>
    <row r="5851" spans="2:6" hidden="1">
      <c r="B5851" s="107"/>
      <c r="C5851" s="107"/>
      <c r="D5851" s="41"/>
      <c r="E5851" s="41"/>
      <c r="F5851" s="41"/>
    </row>
    <row r="5852" spans="2:6" hidden="1">
      <c r="B5852" s="107"/>
      <c r="C5852" s="107"/>
      <c r="D5852" s="41"/>
      <c r="E5852" s="41"/>
      <c r="F5852" s="41"/>
    </row>
    <row r="5853" spans="2:6" hidden="1">
      <c r="B5853" s="107"/>
      <c r="C5853" s="107"/>
      <c r="D5853" s="41"/>
      <c r="E5853" s="41"/>
      <c r="F5853" s="41"/>
    </row>
    <row r="5854" spans="2:6" hidden="1">
      <c r="B5854" s="107"/>
      <c r="C5854" s="107"/>
      <c r="D5854" s="41"/>
      <c r="E5854" s="41"/>
      <c r="F5854" s="41"/>
    </row>
    <row r="5855" spans="2:6" hidden="1">
      <c r="B5855" s="107"/>
      <c r="C5855" s="107"/>
      <c r="D5855" s="41"/>
      <c r="E5855" s="41"/>
      <c r="F5855" s="41"/>
    </row>
    <row r="5856" spans="2:6" hidden="1">
      <c r="B5856" s="107"/>
      <c r="C5856" s="107"/>
      <c r="D5856" s="41"/>
      <c r="E5856" s="41"/>
      <c r="F5856" s="41"/>
    </row>
    <row r="5857" spans="2:6" hidden="1">
      <c r="B5857" s="107"/>
      <c r="C5857" s="107"/>
      <c r="D5857" s="41"/>
      <c r="E5857" s="41"/>
      <c r="F5857" s="41"/>
    </row>
    <row r="5858" spans="2:6" hidden="1">
      <c r="B5858" s="107"/>
      <c r="C5858" s="107"/>
      <c r="D5858" s="41"/>
      <c r="E5858" s="41"/>
      <c r="F5858" s="41"/>
    </row>
    <row r="5859" spans="2:6" hidden="1">
      <c r="B5859" s="107"/>
      <c r="C5859" s="107"/>
      <c r="D5859" s="41"/>
      <c r="E5859" s="41"/>
      <c r="F5859" s="41"/>
    </row>
    <row r="5860" spans="2:6" hidden="1">
      <c r="B5860" s="107"/>
      <c r="C5860" s="107"/>
      <c r="D5860" s="41"/>
      <c r="E5860" s="41"/>
      <c r="F5860" s="41"/>
    </row>
    <row r="5861" spans="2:6" hidden="1">
      <c r="B5861" s="107"/>
      <c r="C5861" s="107"/>
      <c r="D5861" s="41"/>
      <c r="E5861" s="41"/>
      <c r="F5861" s="41"/>
    </row>
    <row r="5862" spans="2:6" hidden="1">
      <c r="B5862" s="107"/>
      <c r="C5862" s="107"/>
      <c r="D5862" s="41"/>
      <c r="E5862" s="41"/>
      <c r="F5862" s="41"/>
    </row>
    <row r="5863" spans="2:6" hidden="1">
      <c r="B5863" s="107"/>
      <c r="C5863" s="107"/>
      <c r="D5863" s="41"/>
      <c r="E5863" s="41"/>
      <c r="F5863" s="41"/>
    </row>
    <row r="5864" spans="2:6" hidden="1">
      <c r="B5864" s="107"/>
      <c r="C5864" s="107"/>
      <c r="D5864" s="41"/>
      <c r="E5864" s="41"/>
      <c r="F5864" s="41"/>
    </row>
    <row r="5865" spans="2:6" hidden="1">
      <c r="B5865" s="107"/>
      <c r="C5865" s="107"/>
      <c r="D5865" s="41"/>
      <c r="E5865" s="41"/>
      <c r="F5865" s="41"/>
    </row>
    <row r="5866" spans="2:6" hidden="1">
      <c r="B5866" s="107"/>
      <c r="C5866" s="107"/>
      <c r="D5866" s="41"/>
      <c r="E5866" s="41"/>
      <c r="F5866" s="41"/>
    </row>
    <row r="5867" spans="2:6" hidden="1">
      <c r="B5867" s="107"/>
      <c r="C5867" s="107"/>
      <c r="D5867" s="41"/>
      <c r="E5867" s="41"/>
      <c r="F5867" s="41"/>
    </row>
    <row r="5868" spans="2:6" hidden="1">
      <c r="B5868" s="107"/>
      <c r="C5868" s="107"/>
      <c r="D5868" s="41"/>
      <c r="E5868" s="41"/>
      <c r="F5868" s="41"/>
    </row>
    <row r="5869" spans="2:6" hidden="1">
      <c r="B5869" s="107"/>
      <c r="C5869" s="107"/>
      <c r="D5869" s="41"/>
      <c r="E5869" s="41"/>
      <c r="F5869" s="41"/>
    </row>
    <row r="5870" spans="2:6" hidden="1">
      <c r="B5870" s="107"/>
      <c r="C5870" s="107"/>
      <c r="D5870" s="41"/>
      <c r="E5870" s="41"/>
      <c r="F5870" s="41"/>
    </row>
    <row r="5871" spans="2:6" hidden="1">
      <c r="B5871" s="107"/>
      <c r="C5871" s="107"/>
      <c r="D5871" s="41"/>
      <c r="E5871" s="41"/>
      <c r="F5871" s="41"/>
    </row>
    <row r="5872" spans="2:6" hidden="1">
      <c r="B5872" s="107"/>
      <c r="C5872" s="107"/>
      <c r="D5872" s="41"/>
      <c r="E5872" s="41"/>
      <c r="F5872" s="41"/>
    </row>
    <row r="5873" spans="2:6" hidden="1">
      <c r="B5873" s="107"/>
      <c r="C5873" s="107"/>
      <c r="D5873" s="41"/>
      <c r="E5873" s="41"/>
      <c r="F5873" s="41"/>
    </row>
    <row r="5874" spans="2:6" hidden="1">
      <c r="B5874" s="107"/>
      <c r="C5874" s="107"/>
      <c r="D5874" s="41"/>
      <c r="E5874" s="41"/>
      <c r="F5874" s="41"/>
    </row>
    <row r="5875" spans="2:6" hidden="1">
      <c r="B5875" s="107"/>
      <c r="C5875" s="107"/>
      <c r="D5875" s="41"/>
      <c r="E5875" s="41"/>
      <c r="F5875" s="41"/>
    </row>
    <row r="5876" spans="2:6" hidden="1">
      <c r="B5876" s="107"/>
      <c r="C5876" s="107"/>
      <c r="D5876" s="41"/>
      <c r="E5876" s="41"/>
      <c r="F5876" s="41"/>
    </row>
    <row r="5877" spans="2:6" hidden="1">
      <c r="B5877" s="107"/>
      <c r="C5877" s="107"/>
      <c r="D5877" s="41"/>
      <c r="E5877" s="41"/>
      <c r="F5877" s="41"/>
    </row>
    <row r="5878" spans="2:6" hidden="1">
      <c r="B5878" s="107"/>
      <c r="C5878" s="107"/>
      <c r="D5878" s="41"/>
      <c r="E5878" s="41"/>
      <c r="F5878" s="41"/>
    </row>
    <row r="5879" spans="2:6" hidden="1">
      <c r="B5879" s="107"/>
      <c r="C5879" s="107"/>
      <c r="D5879" s="41"/>
      <c r="E5879" s="41"/>
      <c r="F5879" s="41"/>
    </row>
    <row r="5880" spans="2:6" hidden="1">
      <c r="B5880" s="107"/>
      <c r="C5880" s="107"/>
      <c r="D5880" s="41"/>
      <c r="E5880" s="41"/>
      <c r="F5880" s="41"/>
    </row>
    <row r="5881" spans="2:6" hidden="1">
      <c r="B5881" s="107"/>
      <c r="C5881" s="107"/>
      <c r="D5881" s="41"/>
      <c r="E5881" s="41"/>
      <c r="F5881" s="41"/>
    </row>
    <row r="5882" spans="2:6" hidden="1">
      <c r="B5882" s="107"/>
      <c r="C5882" s="107"/>
      <c r="D5882" s="41"/>
      <c r="E5882" s="41"/>
      <c r="F5882" s="41"/>
    </row>
    <row r="5883" spans="2:6" hidden="1">
      <c r="B5883" s="107"/>
      <c r="C5883" s="107"/>
      <c r="D5883" s="41"/>
      <c r="E5883" s="41"/>
      <c r="F5883" s="41"/>
    </row>
    <row r="5884" spans="2:6" hidden="1">
      <c r="B5884" s="107"/>
      <c r="C5884" s="107"/>
      <c r="D5884" s="41"/>
      <c r="E5884" s="41"/>
      <c r="F5884" s="41"/>
    </row>
    <row r="5885" spans="2:6" hidden="1">
      <c r="B5885" s="107"/>
      <c r="C5885" s="107"/>
      <c r="D5885" s="41"/>
      <c r="E5885" s="41"/>
      <c r="F5885" s="41"/>
    </row>
    <row r="5886" spans="2:6" hidden="1">
      <c r="B5886" s="107"/>
      <c r="C5886" s="107"/>
      <c r="D5886" s="41"/>
      <c r="E5886" s="41"/>
      <c r="F5886" s="41"/>
    </row>
    <row r="5887" spans="2:6" hidden="1">
      <c r="B5887" s="107"/>
      <c r="C5887" s="107"/>
      <c r="D5887" s="41"/>
      <c r="E5887" s="41"/>
      <c r="F5887" s="41"/>
    </row>
    <row r="5888" spans="2:6" hidden="1">
      <c r="B5888" s="107"/>
      <c r="C5888" s="107"/>
      <c r="D5888" s="41"/>
      <c r="E5888" s="41"/>
      <c r="F5888" s="41"/>
    </row>
    <row r="5889" spans="2:6" hidden="1">
      <c r="B5889" s="107"/>
      <c r="C5889" s="107"/>
      <c r="D5889" s="41"/>
      <c r="E5889" s="41"/>
      <c r="F5889" s="41"/>
    </row>
    <row r="5890" spans="2:6" hidden="1">
      <c r="B5890" s="107"/>
      <c r="C5890" s="107"/>
      <c r="D5890" s="41"/>
      <c r="E5890" s="41"/>
      <c r="F5890" s="41"/>
    </row>
    <row r="5891" spans="2:6" hidden="1">
      <c r="B5891" s="107"/>
      <c r="C5891" s="107"/>
      <c r="D5891" s="41"/>
      <c r="E5891" s="41"/>
      <c r="F5891" s="41"/>
    </row>
    <row r="5892" spans="2:6" hidden="1">
      <c r="B5892" s="107"/>
      <c r="C5892" s="107"/>
      <c r="D5892" s="41"/>
      <c r="E5892" s="41"/>
      <c r="F5892" s="41"/>
    </row>
    <row r="5893" spans="2:6" hidden="1">
      <c r="B5893" s="107"/>
      <c r="C5893" s="107"/>
      <c r="D5893" s="41"/>
      <c r="E5893" s="41"/>
      <c r="F5893" s="41"/>
    </row>
    <row r="5894" spans="2:6" hidden="1">
      <c r="B5894" s="107"/>
      <c r="C5894" s="107"/>
      <c r="D5894" s="41"/>
      <c r="E5894" s="41"/>
      <c r="F5894" s="41"/>
    </row>
    <row r="5895" spans="2:6" hidden="1">
      <c r="B5895" s="107"/>
      <c r="C5895" s="107"/>
      <c r="D5895" s="41"/>
      <c r="E5895" s="41"/>
      <c r="F5895" s="41"/>
    </row>
    <row r="5896" spans="2:6" hidden="1">
      <c r="B5896" s="107"/>
      <c r="C5896" s="107"/>
      <c r="D5896" s="41"/>
      <c r="E5896" s="41"/>
      <c r="F5896" s="41"/>
    </row>
    <row r="5897" spans="2:6" hidden="1">
      <c r="B5897" s="107"/>
      <c r="C5897" s="107"/>
      <c r="D5897" s="41"/>
      <c r="E5897" s="41"/>
      <c r="F5897" s="41"/>
    </row>
    <row r="5898" spans="2:6" hidden="1">
      <c r="B5898" s="107"/>
      <c r="C5898" s="107"/>
      <c r="D5898" s="41"/>
      <c r="E5898" s="41"/>
      <c r="F5898" s="41"/>
    </row>
    <row r="5899" spans="2:6" hidden="1">
      <c r="B5899" s="107"/>
      <c r="C5899" s="107"/>
      <c r="D5899" s="41"/>
      <c r="E5899" s="41"/>
      <c r="F5899" s="41"/>
    </row>
    <row r="5900" spans="2:6" hidden="1">
      <c r="B5900" s="107"/>
      <c r="C5900" s="107"/>
      <c r="D5900" s="41"/>
      <c r="E5900" s="41"/>
      <c r="F5900" s="41"/>
    </row>
    <row r="5901" spans="2:6" hidden="1">
      <c r="B5901" s="107"/>
      <c r="C5901" s="107"/>
      <c r="D5901" s="41"/>
      <c r="E5901" s="41"/>
      <c r="F5901" s="41"/>
    </row>
    <row r="5902" spans="2:6" hidden="1">
      <c r="B5902" s="107"/>
      <c r="C5902" s="107"/>
      <c r="D5902" s="41"/>
      <c r="E5902" s="41"/>
      <c r="F5902" s="41"/>
    </row>
    <row r="5903" spans="2:6" hidden="1">
      <c r="B5903" s="107"/>
      <c r="C5903" s="107"/>
      <c r="D5903" s="41"/>
      <c r="E5903" s="41"/>
      <c r="F5903" s="41"/>
    </row>
    <row r="5904" spans="2:6" hidden="1">
      <c r="B5904" s="107"/>
      <c r="C5904" s="107"/>
      <c r="D5904" s="41"/>
      <c r="E5904" s="41"/>
      <c r="F5904" s="41"/>
    </row>
    <row r="5905" spans="2:6" hidden="1">
      <c r="B5905" s="107"/>
      <c r="C5905" s="107"/>
      <c r="D5905" s="41"/>
      <c r="E5905" s="41"/>
      <c r="F5905" s="41"/>
    </row>
    <row r="5906" spans="2:6" hidden="1">
      <c r="B5906" s="107"/>
      <c r="C5906" s="107"/>
      <c r="D5906" s="41"/>
      <c r="E5906" s="41"/>
      <c r="F5906" s="41"/>
    </row>
    <row r="5907" spans="2:6" hidden="1">
      <c r="B5907" s="107"/>
      <c r="C5907" s="107"/>
      <c r="D5907" s="41"/>
      <c r="E5907" s="41"/>
      <c r="F5907" s="41"/>
    </row>
    <row r="5908" spans="2:6" hidden="1">
      <c r="B5908" s="107"/>
      <c r="C5908" s="107"/>
      <c r="D5908" s="41"/>
      <c r="E5908" s="41"/>
      <c r="F5908" s="41"/>
    </row>
    <row r="5909" spans="2:6" hidden="1">
      <c r="B5909" s="107"/>
      <c r="C5909" s="107"/>
      <c r="D5909" s="41"/>
      <c r="E5909" s="41"/>
      <c r="F5909" s="41"/>
    </row>
    <row r="5910" spans="2:6" hidden="1">
      <c r="B5910" s="107"/>
      <c r="C5910" s="107"/>
      <c r="D5910" s="41"/>
      <c r="E5910" s="41"/>
      <c r="F5910" s="41"/>
    </row>
    <row r="5911" spans="2:6" hidden="1">
      <c r="B5911" s="107"/>
      <c r="C5911" s="107"/>
      <c r="D5911" s="41"/>
      <c r="E5911" s="41"/>
      <c r="F5911" s="41"/>
    </row>
    <row r="5912" spans="2:6" hidden="1">
      <c r="B5912" s="107"/>
      <c r="C5912" s="107"/>
      <c r="D5912" s="41"/>
      <c r="E5912" s="41"/>
      <c r="F5912" s="41"/>
    </row>
    <row r="5913" spans="2:6" hidden="1">
      <c r="B5913" s="107"/>
      <c r="C5913" s="107"/>
      <c r="D5913" s="41"/>
      <c r="E5913" s="41"/>
      <c r="F5913" s="41"/>
    </row>
    <row r="5914" spans="2:6" hidden="1">
      <c r="B5914" s="107"/>
      <c r="C5914" s="107"/>
      <c r="D5914" s="41"/>
      <c r="E5914" s="41"/>
      <c r="F5914" s="41"/>
    </row>
    <row r="5915" spans="2:6" hidden="1">
      <c r="B5915" s="107"/>
      <c r="C5915" s="107"/>
      <c r="D5915" s="41"/>
      <c r="E5915" s="41"/>
      <c r="F5915" s="41"/>
    </row>
    <row r="5916" spans="2:6" hidden="1">
      <c r="B5916" s="107"/>
      <c r="C5916" s="107"/>
      <c r="D5916" s="41"/>
      <c r="E5916" s="41"/>
      <c r="F5916" s="41"/>
    </row>
    <row r="5917" spans="2:6" hidden="1">
      <c r="B5917" s="107"/>
      <c r="C5917" s="107"/>
      <c r="D5917" s="41"/>
      <c r="E5917" s="41"/>
      <c r="F5917" s="41"/>
    </row>
    <row r="5918" spans="2:6" hidden="1">
      <c r="B5918" s="107"/>
      <c r="C5918" s="107"/>
      <c r="D5918" s="41"/>
      <c r="E5918" s="41"/>
      <c r="F5918" s="41"/>
    </row>
    <row r="5919" spans="2:6" hidden="1">
      <c r="B5919" s="107"/>
      <c r="C5919" s="107"/>
      <c r="D5919" s="41"/>
      <c r="E5919" s="41"/>
      <c r="F5919" s="41"/>
    </row>
    <row r="5920" spans="2:6" hidden="1">
      <c r="B5920" s="107"/>
      <c r="C5920" s="107"/>
      <c r="D5920" s="41"/>
      <c r="E5920" s="41"/>
      <c r="F5920" s="41"/>
    </row>
    <row r="5921" spans="2:6" hidden="1">
      <c r="B5921" s="107"/>
      <c r="C5921" s="107"/>
      <c r="D5921" s="41"/>
      <c r="E5921" s="41"/>
      <c r="F5921" s="41"/>
    </row>
    <row r="5922" spans="2:6" hidden="1">
      <c r="B5922" s="107"/>
      <c r="C5922" s="107"/>
      <c r="D5922" s="41"/>
      <c r="E5922" s="41"/>
      <c r="F5922" s="41"/>
    </row>
    <row r="5923" spans="2:6" hidden="1">
      <c r="B5923" s="107"/>
      <c r="C5923" s="107"/>
      <c r="D5923" s="41"/>
      <c r="E5923" s="41"/>
      <c r="F5923" s="41"/>
    </row>
    <row r="5924" spans="2:6" hidden="1">
      <c r="B5924" s="107"/>
      <c r="C5924" s="107"/>
      <c r="D5924" s="41"/>
      <c r="E5924" s="41"/>
      <c r="F5924" s="41"/>
    </row>
    <row r="5925" spans="2:6" hidden="1">
      <c r="B5925" s="107"/>
      <c r="C5925" s="107"/>
      <c r="D5925" s="41"/>
      <c r="E5925" s="41"/>
      <c r="F5925" s="41"/>
    </row>
    <row r="5926" spans="2:6" hidden="1">
      <c r="B5926" s="107"/>
      <c r="C5926" s="107"/>
      <c r="D5926" s="41"/>
      <c r="E5926" s="41"/>
      <c r="F5926" s="41"/>
    </row>
    <row r="5927" spans="2:6" hidden="1">
      <c r="B5927" s="107"/>
      <c r="C5927" s="107"/>
      <c r="D5927" s="41"/>
      <c r="E5927" s="41"/>
      <c r="F5927" s="41"/>
    </row>
    <row r="5928" spans="2:6" hidden="1">
      <c r="B5928" s="107"/>
      <c r="C5928" s="107"/>
      <c r="D5928" s="41"/>
      <c r="E5928" s="41"/>
      <c r="F5928" s="41"/>
    </row>
    <row r="5929" spans="2:6" hidden="1">
      <c r="B5929" s="107"/>
      <c r="C5929" s="107"/>
      <c r="D5929" s="41"/>
      <c r="E5929" s="41"/>
      <c r="F5929" s="41"/>
    </row>
    <row r="5930" spans="2:6" hidden="1">
      <c r="B5930" s="107"/>
      <c r="C5930" s="107"/>
      <c r="D5930" s="41"/>
      <c r="E5930" s="41"/>
      <c r="F5930" s="41"/>
    </row>
    <row r="5931" spans="2:6" hidden="1">
      <c r="B5931" s="107"/>
      <c r="C5931" s="107"/>
      <c r="D5931" s="41"/>
      <c r="E5931" s="41"/>
      <c r="F5931" s="41"/>
    </row>
    <row r="5932" spans="2:6" hidden="1">
      <c r="B5932" s="107"/>
      <c r="C5932" s="107"/>
      <c r="D5932" s="41"/>
      <c r="E5932" s="41"/>
      <c r="F5932" s="41"/>
    </row>
    <row r="5933" spans="2:6" hidden="1">
      <c r="B5933" s="107"/>
      <c r="C5933" s="107"/>
      <c r="D5933" s="41"/>
      <c r="E5933" s="41"/>
      <c r="F5933" s="41"/>
    </row>
    <row r="5934" spans="2:6" hidden="1">
      <c r="B5934" s="107"/>
      <c r="C5934" s="107"/>
      <c r="D5934" s="41"/>
      <c r="E5934" s="41"/>
      <c r="F5934" s="41"/>
    </row>
    <row r="5935" spans="2:6" hidden="1">
      <c r="B5935" s="107"/>
      <c r="C5935" s="107"/>
      <c r="D5935" s="41"/>
      <c r="E5935" s="41"/>
      <c r="F5935" s="41"/>
    </row>
    <row r="5936" spans="2:6" hidden="1">
      <c r="B5936" s="107"/>
      <c r="C5936" s="107"/>
      <c r="D5936" s="41"/>
      <c r="E5936" s="41"/>
      <c r="F5936" s="41"/>
    </row>
    <row r="5937" spans="2:6" hidden="1">
      <c r="B5937" s="107"/>
      <c r="C5937" s="107"/>
      <c r="D5937" s="41"/>
      <c r="E5937" s="41"/>
      <c r="F5937" s="41"/>
    </row>
    <row r="5938" spans="2:6" hidden="1">
      <c r="B5938" s="107"/>
      <c r="C5938" s="107"/>
      <c r="D5938" s="41"/>
      <c r="E5938" s="41"/>
      <c r="F5938" s="41"/>
    </row>
    <row r="5939" spans="2:6" hidden="1">
      <c r="B5939" s="107"/>
      <c r="C5939" s="107"/>
      <c r="D5939" s="41"/>
      <c r="E5939" s="41"/>
      <c r="F5939" s="41"/>
    </row>
    <row r="5940" spans="2:6" hidden="1">
      <c r="B5940" s="107"/>
      <c r="C5940" s="107"/>
      <c r="D5940" s="41"/>
      <c r="E5940" s="41"/>
      <c r="F5940" s="41"/>
    </row>
    <row r="5941" spans="2:6" hidden="1">
      <c r="B5941" s="107"/>
      <c r="C5941" s="107"/>
      <c r="D5941" s="41"/>
      <c r="E5941" s="41"/>
      <c r="F5941" s="41"/>
    </row>
    <row r="5942" spans="2:6" hidden="1">
      <c r="B5942" s="107"/>
      <c r="C5942" s="107"/>
      <c r="D5942" s="41"/>
      <c r="E5942" s="41"/>
      <c r="F5942" s="41"/>
    </row>
    <row r="5943" spans="2:6" hidden="1">
      <c r="B5943" s="107"/>
      <c r="C5943" s="107"/>
      <c r="D5943" s="41"/>
      <c r="E5943" s="41"/>
      <c r="F5943" s="41"/>
    </row>
    <row r="5944" spans="2:6" hidden="1">
      <c r="B5944" s="107"/>
      <c r="C5944" s="107"/>
      <c r="D5944" s="41"/>
      <c r="E5944" s="41"/>
      <c r="F5944" s="41"/>
    </row>
    <row r="5945" spans="2:6" hidden="1">
      <c r="B5945" s="107"/>
      <c r="C5945" s="107"/>
      <c r="D5945" s="41"/>
      <c r="E5945" s="41"/>
      <c r="F5945" s="41"/>
    </row>
    <row r="5946" spans="2:6" hidden="1">
      <c r="B5946" s="107"/>
      <c r="C5946" s="107"/>
      <c r="D5946" s="41"/>
      <c r="E5946" s="41"/>
      <c r="F5946" s="41"/>
    </row>
    <row r="5947" spans="2:6" hidden="1">
      <c r="B5947" s="107"/>
      <c r="C5947" s="107"/>
      <c r="D5947" s="41"/>
      <c r="E5947" s="41"/>
      <c r="F5947" s="41"/>
    </row>
    <row r="5948" spans="2:6" hidden="1">
      <c r="B5948" s="107"/>
      <c r="C5948" s="107"/>
      <c r="D5948" s="41"/>
      <c r="E5948" s="41"/>
      <c r="F5948" s="41"/>
    </row>
    <row r="5949" spans="2:6" hidden="1">
      <c r="B5949" s="107"/>
      <c r="C5949" s="107"/>
      <c r="D5949" s="41"/>
      <c r="E5949" s="41"/>
      <c r="F5949" s="41"/>
    </row>
    <row r="5950" spans="2:6" hidden="1">
      <c r="B5950" s="107"/>
      <c r="C5950" s="107"/>
      <c r="D5950" s="41"/>
      <c r="E5950" s="41"/>
      <c r="F5950" s="41"/>
    </row>
    <row r="5951" spans="2:6" hidden="1">
      <c r="B5951" s="107"/>
      <c r="C5951" s="107"/>
      <c r="D5951" s="41"/>
      <c r="E5951" s="41"/>
      <c r="F5951" s="41"/>
    </row>
    <row r="5952" spans="2:6" hidden="1">
      <c r="B5952" s="107"/>
      <c r="C5952" s="107"/>
      <c r="D5952" s="41"/>
      <c r="E5952" s="41"/>
      <c r="F5952" s="41"/>
    </row>
    <row r="5953" spans="2:6" hidden="1">
      <c r="B5953" s="107"/>
      <c r="C5953" s="107"/>
      <c r="D5953" s="41"/>
      <c r="E5953" s="41"/>
      <c r="F5953" s="41"/>
    </row>
    <row r="5954" spans="2:6" hidden="1">
      <c r="B5954" s="107"/>
      <c r="C5954" s="107"/>
      <c r="D5954" s="41"/>
      <c r="E5954" s="41"/>
      <c r="F5954" s="41"/>
    </row>
    <row r="5955" spans="2:6" hidden="1">
      <c r="B5955" s="107"/>
      <c r="C5955" s="107"/>
      <c r="D5955" s="41"/>
      <c r="E5955" s="41"/>
      <c r="F5955" s="41"/>
    </row>
    <row r="5956" spans="2:6" hidden="1">
      <c r="B5956" s="107"/>
      <c r="C5956" s="107"/>
      <c r="D5956" s="41"/>
      <c r="E5956" s="41"/>
      <c r="F5956" s="41"/>
    </row>
    <row r="5957" spans="2:6" hidden="1">
      <c r="B5957" s="107"/>
      <c r="C5957" s="107"/>
      <c r="D5957" s="41"/>
      <c r="E5957" s="41"/>
      <c r="F5957" s="41"/>
    </row>
    <row r="5958" spans="2:6" hidden="1">
      <c r="B5958" s="107"/>
      <c r="C5958" s="107"/>
      <c r="D5958" s="41"/>
      <c r="E5958" s="41"/>
      <c r="F5958" s="41"/>
    </row>
    <row r="5959" spans="2:6" hidden="1">
      <c r="B5959" s="107"/>
      <c r="C5959" s="107"/>
      <c r="D5959" s="41"/>
      <c r="E5959" s="41"/>
      <c r="F5959" s="41"/>
    </row>
    <row r="5960" spans="2:6" hidden="1">
      <c r="B5960" s="107"/>
      <c r="C5960" s="107"/>
      <c r="D5960" s="41"/>
      <c r="E5960" s="41"/>
      <c r="F5960" s="41"/>
    </row>
    <row r="5961" spans="2:6" hidden="1">
      <c r="B5961" s="107"/>
      <c r="C5961" s="107"/>
      <c r="D5961" s="41"/>
      <c r="E5961" s="41"/>
      <c r="F5961" s="41"/>
    </row>
    <row r="5962" spans="2:6" hidden="1">
      <c r="B5962" s="107"/>
      <c r="C5962" s="107"/>
      <c r="D5962" s="41"/>
      <c r="E5962" s="41"/>
      <c r="F5962" s="41"/>
    </row>
    <row r="5963" spans="2:6" hidden="1">
      <c r="B5963" s="107"/>
      <c r="C5963" s="107"/>
      <c r="D5963" s="41"/>
      <c r="E5963" s="41"/>
      <c r="F5963" s="41"/>
    </row>
    <row r="5964" spans="2:6" hidden="1">
      <c r="B5964" s="107"/>
      <c r="C5964" s="107"/>
      <c r="D5964" s="41"/>
      <c r="E5964" s="41"/>
      <c r="F5964" s="41"/>
    </row>
    <row r="5965" spans="2:6" hidden="1">
      <c r="B5965" s="107"/>
      <c r="C5965" s="107"/>
      <c r="D5965" s="41"/>
      <c r="E5965" s="41"/>
      <c r="F5965" s="41"/>
    </row>
    <row r="5966" spans="2:6" hidden="1">
      <c r="B5966" s="107"/>
      <c r="C5966" s="107"/>
      <c r="D5966" s="41"/>
      <c r="E5966" s="41"/>
      <c r="F5966" s="41"/>
    </row>
    <row r="5967" spans="2:6" hidden="1">
      <c r="B5967" s="107"/>
      <c r="C5967" s="107"/>
      <c r="D5967" s="41"/>
      <c r="E5967" s="41"/>
      <c r="F5967" s="41"/>
    </row>
    <row r="5968" spans="2:6" hidden="1">
      <c r="B5968" s="107"/>
      <c r="C5968" s="107"/>
      <c r="D5968" s="41"/>
      <c r="E5968" s="41"/>
      <c r="F5968" s="41"/>
    </row>
    <row r="5969" spans="2:6" hidden="1">
      <c r="B5969" s="107"/>
      <c r="C5969" s="107"/>
      <c r="D5969" s="41"/>
      <c r="E5969" s="41"/>
      <c r="F5969" s="41"/>
    </row>
    <row r="5970" spans="2:6" hidden="1">
      <c r="B5970" s="107"/>
      <c r="C5970" s="107"/>
      <c r="D5970" s="41"/>
      <c r="E5970" s="41"/>
      <c r="F5970" s="41"/>
    </row>
    <row r="5971" spans="2:6" hidden="1">
      <c r="B5971" s="107"/>
      <c r="C5971" s="107"/>
      <c r="D5971" s="41"/>
      <c r="E5971" s="41"/>
      <c r="F5971" s="41"/>
    </row>
    <row r="5972" spans="2:6" hidden="1">
      <c r="B5972" s="107"/>
      <c r="C5972" s="107"/>
      <c r="D5972" s="41"/>
      <c r="E5972" s="41"/>
      <c r="F5972" s="41"/>
    </row>
    <row r="5973" spans="2:6" hidden="1">
      <c r="B5973" s="107"/>
      <c r="C5973" s="107"/>
      <c r="D5973" s="41"/>
      <c r="E5973" s="41"/>
      <c r="F5973" s="41"/>
    </row>
    <row r="5974" spans="2:6" hidden="1">
      <c r="B5974" s="107"/>
      <c r="C5974" s="107"/>
      <c r="D5974" s="41"/>
      <c r="E5974" s="41"/>
      <c r="F5974" s="41"/>
    </row>
    <row r="5975" spans="2:6" hidden="1">
      <c r="B5975" s="107"/>
      <c r="C5975" s="107"/>
      <c r="D5975" s="41"/>
      <c r="E5975" s="41"/>
      <c r="F5975" s="41"/>
    </row>
    <row r="5976" spans="2:6" hidden="1">
      <c r="B5976" s="107"/>
      <c r="C5976" s="107"/>
      <c r="D5976" s="41"/>
      <c r="E5976" s="41"/>
      <c r="F5976" s="41"/>
    </row>
    <row r="5977" spans="2:6" hidden="1">
      <c r="B5977" s="107"/>
      <c r="C5977" s="107"/>
      <c r="D5977" s="41"/>
      <c r="E5977" s="41"/>
      <c r="F5977" s="41"/>
    </row>
    <row r="5978" spans="2:6" hidden="1">
      <c r="B5978" s="107"/>
      <c r="C5978" s="107"/>
      <c r="D5978" s="41"/>
      <c r="E5978" s="41"/>
      <c r="F5978" s="41"/>
    </row>
    <row r="5979" spans="2:6" hidden="1">
      <c r="B5979" s="107"/>
      <c r="C5979" s="107"/>
      <c r="D5979" s="41"/>
      <c r="E5979" s="41"/>
      <c r="F5979" s="41"/>
    </row>
    <row r="5980" spans="2:6" hidden="1">
      <c r="B5980" s="107"/>
      <c r="C5980" s="107"/>
      <c r="D5980" s="41"/>
      <c r="E5980" s="41"/>
      <c r="F5980" s="41"/>
    </row>
    <row r="5981" spans="2:6" hidden="1">
      <c r="B5981" s="107"/>
      <c r="C5981" s="107"/>
      <c r="D5981" s="41"/>
      <c r="E5981" s="41"/>
      <c r="F5981" s="41"/>
    </row>
    <row r="5982" spans="2:6" hidden="1">
      <c r="B5982" s="107"/>
      <c r="C5982" s="107"/>
      <c r="D5982" s="41"/>
      <c r="E5982" s="41"/>
      <c r="F5982" s="41"/>
    </row>
    <row r="5983" spans="2:6" hidden="1">
      <c r="B5983" s="107"/>
      <c r="C5983" s="107"/>
      <c r="D5983" s="41"/>
      <c r="E5983" s="41"/>
      <c r="F5983" s="41"/>
    </row>
    <row r="5984" spans="2:6" hidden="1">
      <c r="B5984" s="107"/>
      <c r="C5984" s="107"/>
      <c r="D5984" s="41"/>
      <c r="E5984" s="41"/>
      <c r="F5984" s="41"/>
    </row>
    <row r="5985" spans="2:6" hidden="1">
      <c r="B5985" s="107"/>
      <c r="C5985" s="107"/>
      <c r="D5985" s="41"/>
      <c r="E5985" s="41"/>
      <c r="F5985" s="41"/>
    </row>
    <row r="5986" spans="2:6" hidden="1">
      <c r="B5986" s="107"/>
      <c r="C5986" s="107"/>
      <c r="D5986" s="41"/>
      <c r="E5986" s="41"/>
      <c r="F5986" s="41"/>
    </row>
    <row r="5987" spans="2:6" hidden="1">
      <c r="B5987" s="107"/>
      <c r="C5987" s="107"/>
      <c r="D5987" s="41"/>
      <c r="E5987" s="41"/>
      <c r="F5987" s="41"/>
    </row>
    <row r="5988" spans="2:6" hidden="1">
      <c r="B5988" s="107"/>
      <c r="C5988" s="107"/>
      <c r="D5988" s="41"/>
      <c r="E5988" s="41"/>
      <c r="F5988" s="41"/>
    </row>
    <row r="5989" spans="2:6" hidden="1">
      <c r="B5989" s="107"/>
      <c r="C5989" s="107"/>
      <c r="D5989" s="41"/>
      <c r="E5989" s="41"/>
      <c r="F5989" s="41"/>
    </row>
    <row r="5990" spans="2:6" hidden="1">
      <c r="B5990" s="107"/>
      <c r="C5990" s="107"/>
      <c r="D5990" s="41"/>
      <c r="E5990" s="41"/>
      <c r="F5990" s="41"/>
    </row>
    <row r="5991" spans="2:6" hidden="1">
      <c r="B5991" s="107"/>
      <c r="C5991" s="107"/>
      <c r="D5991" s="41"/>
      <c r="E5991" s="41"/>
      <c r="F5991" s="41"/>
    </row>
    <row r="5992" spans="2:6" hidden="1">
      <c r="B5992" s="107"/>
      <c r="C5992" s="107"/>
      <c r="D5992" s="41"/>
      <c r="E5992" s="41"/>
      <c r="F5992" s="41"/>
    </row>
    <row r="5993" spans="2:6" hidden="1">
      <c r="B5993" s="107"/>
      <c r="C5993" s="107"/>
      <c r="D5993" s="41"/>
      <c r="E5993" s="41"/>
      <c r="F5993" s="41"/>
    </row>
    <row r="5994" spans="2:6" hidden="1">
      <c r="B5994" s="107"/>
      <c r="C5994" s="107"/>
      <c r="D5994" s="41"/>
      <c r="E5994" s="41"/>
      <c r="F5994" s="41"/>
    </row>
    <row r="5995" spans="2:6" hidden="1">
      <c r="B5995" s="107"/>
      <c r="C5995" s="107"/>
      <c r="D5995" s="41"/>
      <c r="E5995" s="41"/>
      <c r="F5995" s="41"/>
    </row>
    <row r="5996" spans="2:6" hidden="1">
      <c r="B5996" s="107"/>
      <c r="C5996" s="107"/>
      <c r="D5996" s="41"/>
      <c r="E5996" s="41"/>
      <c r="F5996" s="41"/>
    </row>
    <row r="5997" spans="2:6" hidden="1">
      <c r="B5997" s="107"/>
      <c r="C5997" s="107"/>
      <c r="D5997" s="41"/>
      <c r="E5997" s="41"/>
      <c r="F5997" s="41"/>
    </row>
    <row r="5998" spans="2:6" hidden="1">
      <c r="B5998" s="107"/>
      <c r="C5998" s="107"/>
      <c r="D5998" s="41"/>
      <c r="E5998" s="41"/>
      <c r="F5998" s="41"/>
    </row>
    <row r="5999" spans="2:6" hidden="1">
      <c r="B5999" s="107"/>
      <c r="C5999" s="107"/>
      <c r="D5999" s="41"/>
      <c r="E5999" s="41"/>
      <c r="F5999" s="41"/>
    </row>
    <row r="6000" spans="2:6" hidden="1">
      <c r="B6000" s="107"/>
      <c r="C6000" s="107"/>
      <c r="D6000" s="41"/>
      <c r="E6000" s="41"/>
      <c r="F6000" s="41"/>
    </row>
    <row r="6001" spans="2:6" hidden="1">
      <c r="B6001" s="107"/>
      <c r="C6001" s="107"/>
      <c r="D6001" s="41"/>
      <c r="E6001" s="41"/>
      <c r="F6001" s="41"/>
    </row>
    <row r="6002" spans="2:6" hidden="1">
      <c r="B6002" s="107"/>
      <c r="C6002" s="107"/>
      <c r="D6002" s="41"/>
      <c r="E6002" s="41"/>
      <c r="F6002" s="41"/>
    </row>
    <row r="6003" spans="2:6" hidden="1">
      <c r="B6003" s="107"/>
      <c r="C6003" s="107"/>
      <c r="D6003" s="41"/>
      <c r="E6003" s="41"/>
      <c r="F6003" s="41"/>
    </row>
    <row r="6004" spans="2:6" hidden="1">
      <c r="B6004" s="107"/>
      <c r="C6004" s="107"/>
      <c r="D6004" s="41"/>
      <c r="E6004" s="41"/>
      <c r="F6004" s="41"/>
    </row>
    <row r="6005" spans="2:6" hidden="1">
      <c r="B6005" s="107"/>
      <c r="C6005" s="107"/>
      <c r="D6005" s="41"/>
      <c r="E6005" s="41"/>
      <c r="F6005" s="41"/>
    </row>
    <row r="6006" spans="2:6" hidden="1">
      <c r="B6006" s="107"/>
      <c r="C6006" s="107"/>
      <c r="D6006" s="41"/>
      <c r="E6006" s="41"/>
      <c r="F6006" s="41"/>
    </row>
    <row r="6007" spans="2:6" hidden="1">
      <c r="B6007" s="107"/>
      <c r="C6007" s="107"/>
      <c r="D6007" s="41"/>
      <c r="E6007" s="41"/>
      <c r="F6007" s="41"/>
    </row>
    <row r="6008" spans="2:6" hidden="1">
      <c r="B6008" s="107"/>
      <c r="C6008" s="107"/>
      <c r="D6008" s="41"/>
      <c r="E6008" s="41"/>
      <c r="F6008" s="41"/>
    </row>
    <row r="6009" spans="2:6" hidden="1">
      <c r="B6009" s="107"/>
      <c r="C6009" s="107"/>
      <c r="D6009" s="41"/>
      <c r="E6009" s="41"/>
      <c r="F6009" s="41"/>
    </row>
    <row r="6010" spans="2:6" hidden="1">
      <c r="B6010" s="107"/>
      <c r="C6010" s="107"/>
      <c r="D6010" s="41"/>
      <c r="E6010" s="41"/>
      <c r="F6010" s="41"/>
    </row>
    <row r="6011" spans="2:6" hidden="1">
      <c r="B6011" s="107"/>
      <c r="C6011" s="107"/>
      <c r="D6011" s="41"/>
      <c r="E6011" s="41"/>
      <c r="F6011" s="41"/>
    </row>
    <row r="6012" spans="2:6" hidden="1">
      <c r="B6012" s="107"/>
      <c r="C6012" s="107"/>
      <c r="D6012" s="41"/>
      <c r="E6012" s="41"/>
      <c r="F6012" s="41"/>
    </row>
    <row r="6013" spans="2:6" hidden="1">
      <c r="B6013" s="107"/>
      <c r="C6013" s="107"/>
      <c r="D6013" s="41"/>
      <c r="E6013" s="41"/>
      <c r="F6013" s="41"/>
    </row>
    <row r="6014" spans="2:6" hidden="1">
      <c r="B6014" s="107"/>
      <c r="C6014" s="107"/>
      <c r="D6014" s="41"/>
      <c r="E6014" s="41"/>
      <c r="F6014" s="41"/>
    </row>
    <row r="6015" spans="2:6" hidden="1">
      <c r="B6015" s="107"/>
      <c r="C6015" s="107"/>
      <c r="D6015" s="41"/>
      <c r="E6015" s="41"/>
      <c r="F6015" s="41"/>
    </row>
    <row r="6016" spans="2:6" hidden="1">
      <c r="B6016" s="107"/>
      <c r="C6016" s="107"/>
      <c r="D6016" s="41"/>
      <c r="E6016" s="41"/>
      <c r="F6016" s="41"/>
    </row>
    <row r="6017" spans="2:6" hidden="1">
      <c r="B6017" s="107"/>
      <c r="C6017" s="107"/>
      <c r="D6017" s="41"/>
      <c r="E6017" s="41"/>
      <c r="F6017" s="41"/>
    </row>
    <row r="6018" spans="2:6" hidden="1">
      <c r="B6018" s="107"/>
      <c r="C6018" s="107"/>
      <c r="D6018" s="41"/>
      <c r="E6018" s="41"/>
      <c r="F6018" s="41"/>
    </row>
    <row r="6019" spans="2:6" hidden="1">
      <c r="B6019" s="107"/>
      <c r="C6019" s="107"/>
      <c r="D6019" s="41"/>
      <c r="E6019" s="41"/>
      <c r="F6019" s="41"/>
    </row>
    <row r="6020" spans="2:6" hidden="1">
      <c r="B6020" s="107"/>
      <c r="C6020" s="107"/>
      <c r="D6020" s="41"/>
      <c r="E6020" s="41"/>
      <c r="F6020" s="41"/>
    </row>
    <row r="6021" spans="2:6" hidden="1">
      <c r="B6021" s="107"/>
      <c r="C6021" s="107"/>
      <c r="D6021" s="41"/>
      <c r="E6021" s="41"/>
      <c r="F6021" s="41"/>
    </row>
    <row r="6022" spans="2:6" hidden="1">
      <c r="B6022" s="107"/>
      <c r="C6022" s="107"/>
      <c r="D6022" s="41"/>
      <c r="E6022" s="41"/>
      <c r="F6022" s="41"/>
    </row>
    <row r="6023" spans="2:6" hidden="1">
      <c r="B6023" s="107"/>
      <c r="C6023" s="107"/>
      <c r="D6023" s="41"/>
      <c r="E6023" s="41"/>
      <c r="F6023" s="41"/>
    </row>
    <row r="6024" spans="2:6" hidden="1">
      <c r="B6024" s="107"/>
      <c r="C6024" s="107"/>
      <c r="D6024" s="41"/>
      <c r="E6024" s="41"/>
      <c r="F6024" s="41"/>
    </row>
    <row r="6025" spans="2:6" hidden="1">
      <c r="B6025" s="107"/>
      <c r="C6025" s="107"/>
      <c r="D6025" s="41"/>
      <c r="E6025" s="41"/>
      <c r="F6025" s="41"/>
    </row>
    <row r="6026" spans="2:6" hidden="1">
      <c r="B6026" s="107"/>
      <c r="C6026" s="107"/>
      <c r="D6026" s="41"/>
      <c r="E6026" s="41"/>
      <c r="F6026" s="41"/>
    </row>
    <row r="6027" spans="2:6" hidden="1">
      <c r="B6027" s="107"/>
      <c r="C6027" s="107"/>
      <c r="D6027" s="41"/>
      <c r="E6027" s="41"/>
      <c r="F6027" s="41"/>
    </row>
    <row r="6028" spans="2:6" hidden="1">
      <c r="B6028" s="107"/>
      <c r="C6028" s="107"/>
      <c r="D6028" s="41"/>
      <c r="E6028" s="41"/>
      <c r="F6028" s="41"/>
    </row>
    <row r="6029" spans="2:6" hidden="1">
      <c r="B6029" s="107"/>
      <c r="C6029" s="107"/>
      <c r="D6029" s="41"/>
      <c r="E6029" s="41"/>
      <c r="F6029" s="41"/>
    </row>
    <row r="6030" spans="2:6" hidden="1">
      <c r="B6030" s="107"/>
      <c r="C6030" s="107"/>
      <c r="D6030" s="41"/>
      <c r="E6030" s="41"/>
      <c r="F6030" s="41"/>
    </row>
    <row r="6031" spans="2:6" hidden="1">
      <c r="B6031" s="107"/>
      <c r="C6031" s="107"/>
      <c r="D6031" s="41"/>
      <c r="E6031" s="41"/>
      <c r="F6031" s="41"/>
    </row>
    <row r="6032" spans="2:6" hidden="1">
      <c r="B6032" s="107"/>
      <c r="C6032" s="107"/>
      <c r="D6032" s="41"/>
      <c r="E6032" s="41"/>
      <c r="F6032" s="41"/>
    </row>
    <row r="6033" spans="2:6" hidden="1">
      <c r="B6033" s="107"/>
      <c r="C6033" s="107"/>
      <c r="D6033" s="41"/>
      <c r="E6033" s="41"/>
      <c r="F6033" s="41"/>
    </row>
    <row r="6034" spans="2:6" hidden="1">
      <c r="B6034" s="107"/>
      <c r="C6034" s="107"/>
      <c r="D6034" s="41"/>
      <c r="E6034" s="41"/>
      <c r="F6034" s="41"/>
    </row>
    <row r="6035" spans="2:6" hidden="1">
      <c r="B6035" s="107"/>
      <c r="C6035" s="107"/>
      <c r="D6035" s="41"/>
      <c r="E6035" s="41"/>
      <c r="F6035" s="41"/>
    </row>
    <row r="6036" spans="2:6" hidden="1">
      <c r="B6036" s="107"/>
      <c r="C6036" s="107"/>
      <c r="D6036" s="41"/>
      <c r="E6036" s="41"/>
      <c r="F6036" s="41"/>
    </row>
    <row r="6037" spans="2:6" hidden="1">
      <c r="B6037" s="107"/>
      <c r="C6037" s="107"/>
      <c r="D6037" s="41"/>
      <c r="E6037" s="41"/>
      <c r="F6037" s="41"/>
    </row>
    <row r="6038" spans="2:6" hidden="1">
      <c r="B6038" s="107"/>
      <c r="C6038" s="107"/>
      <c r="D6038" s="41"/>
      <c r="E6038" s="41"/>
      <c r="F6038" s="41"/>
    </row>
    <row r="6039" spans="2:6" hidden="1">
      <c r="B6039" s="107"/>
      <c r="C6039" s="107"/>
      <c r="D6039" s="41"/>
      <c r="E6039" s="41"/>
      <c r="F6039" s="41"/>
    </row>
    <row r="6040" spans="2:6" hidden="1">
      <c r="B6040" s="107"/>
      <c r="C6040" s="107"/>
      <c r="D6040" s="41"/>
      <c r="E6040" s="41"/>
      <c r="F6040" s="41"/>
    </row>
    <row r="6041" spans="2:6" hidden="1">
      <c r="B6041" s="107"/>
      <c r="C6041" s="107"/>
      <c r="D6041" s="41"/>
      <c r="E6041" s="41"/>
      <c r="F6041" s="41"/>
    </row>
    <row r="6042" spans="2:6" hidden="1">
      <c r="B6042" s="107"/>
      <c r="C6042" s="107"/>
      <c r="D6042" s="41"/>
      <c r="E6042" s="41"/>
      <c r="F6042" s="41"/>
    </row>
    <row r="6043" spans="2:6" hidden="1">
      <c r="B6043" s="107"/>
      <c r="C6043" s="107"/>
      <c r="D6043" s="41"/>
      <c r="E6043" s="41"/>
      <c r="F6043" s="41"/>
    </row>
    <row r="6044" spans="2:6" hidden="1">
      <c r="B6044" s="107"/>
      <c r="C6044" s="107"/>
      <c r="D6044" s="41"/>
      <c r="E6044" s="41"/>
      <c r="F6044" s="41"/>
    </row>
    <row r="6045" spans="2:6" hidden="1">
      <c r="B6045" s="107"/>
      <c r="C6045" s="107"/>
      <c r="D6045" s="41"/>
      <c r="E6045" s="41"/>
      <c r="F6045" s="41"/>
    </row>
    <row r="6046" spans="2:6" hidden="1">
      <c r="B6046" s="107"/>
      <c r="C6046" s="107"/>
      <c r="D6046" s="41"/>
      <c r="E6046" s="41"/>
      <c r="F6046" s="41"/>
    </row>
    <row r="6047" spans="2:6" hidden="1">
      <c r="B6047" s="107"/>
      <c r="C6047" s="107"/>
      <c r="D6047" s="41"/>
      <c r="E6047" s="41"/>
      <c r="F6047" s="41"/>
    </row>
    <row r="6048" spans="2:6" hidden="1">
      <c r="B6048" s="107"/>
      <c r="C6048" s="107"/>
      <c r="D6048" s="41"/>
      <c r="E6048" s="41"/>
      <c r="F6048" s="41"/>
    </row>
    <row r="6049" spans="2:6" hidden="1">
      <c r="B6049" s="107"/>
      <c r="C6049" s="107"/>
      <c r="D6049" s="41"/>
      <c r="E6049" s="41"/>
      <c r="F6049" s="41"/>
    </row>
    <row r="6050" spans="2:6" hidden="1">
      <c r="B6050" s="107"/>
      <c r="C6050" s="107"/>
      <c r="D6050" s="41"/>
      <c r="E6050" s="41"/>
      <c r="F6050" s="41"/>
    </row>
    <row r="6051" spans="2:6" hidden="1">
      <c r="B6051" s="107"/>
      <c r="C6051" s="107"/>
      <c r="D6051" s="41"/>
      <c r="E6051" s="41"/>
      <c r="F6051" s="41"/>
    </row>
    <row r="6052" spans="2:6" hidden="1">
      <c r="B6052" s="107"/>
      <c r="C6052" s="107"/>
      <c r="D6052" s="41"/>
      <c r="E6052" s="41"/>
      <c r="F6052" s="41"/>
    </row>
    <row r="6053" spans="2:6" hidden="1">
      <c r="B6053" s="107"/>
      <c r="C6053" s="107"/>
      <c r="D6053" s="41"/>
      <c r="E6053" s="41"/>
      <c r="F6053" s="41"/>
    </row>
    <row r="6054" spans="2:6" hidden="1">
      <c r="B6054" s="107"/>
      <c r="C6054" s="107"/>
      <c r="D6054" s="41"/>
      <c r="E6054" s="41"/>
      <c r="F6054" s="41"/>
    </row>
    <row r="6055" spans="2:6" hidden="1">
      <c r="B6055" s="107"/>
      <c r="C6055" s="107"/>
      <c r="D6055" s="41"/>
      <c r="E6055" s="41"/>
      <c r="F6055" s="41"/>
    </row>
    <row r="6056" spans="2:6" hidden="1">
      <c r="B6056" s="107"/>
      <c r="C6056" s="107"/>
      <c r="D6056" s="41"/>
      <c r="E6056" s="41"/>
      <c r="F6056" s="41"/>
    </row>
    <row r="6057" spans="2:6" hidden="1">
      <c r="B6057" s="107"/>
      <c r="C6057" s="107"/>
      <c r="D6057" s="41"/>
      <c r="E6057" s="41"/>
      <c r="F6057" s="41"/>
    </row>
    <row r="6058" spans="2:6" hidden="1">
      <c r="B6058" s="107"/>
      <c r="C6058" s="107"/>
      <c r="D6058" s="41"/>
      <c r="E6058" s="41"/>
      <c r="F6058" s="41"/>
    </row>
    <row r="6059" spans="2:6" hidden="1">
      <c r="B6059" s="107"/>
      <c r="C6059" s="107"/>
      <c r="D6059" s="41"/>
      <c r="E6059" s="41"/>
      <c r="F6059" s="41"/>
    </row>
    <row r="6060" spans="2:6" hidden="1">
      <c r="B6060" s="107"/>
      <c r="C6060" s="107"/>
      <c r="D6060" s="41"/>
      <c r="E6060" s="41"/>
      <c r="F6060" s="41"/>
    </row>
    <row r="6061" spans="2:6" hidden="1">
      <c r="B6061" s="107"/>
      <c r="C6061" s="107"/>
      <c r="D6061" s="41"/>
      <c r="E6061" s="41"/>
      <c r="F6061" s="41"/>
    </row>
    <row r="6062" spans="2:6" hidden="1">
      <c r="B6062" s="107"/>
      <c r="C6062" s="107"/>
      <c r="D6062" s="41"/>
      <c r="E6062" s="41"/>
      <c r="F6062" s="41"/>
    </row>
    <row r="6063" spans="2:6" hidden="1">
      <c r="B6063" s="107"/>
      <c r="C6063" s="107"/>
      <c r="D6063" s="41"/>
      <c r="E6063" s="41"/>
      <c r="F6063" s="41"/>
    </row>
    <row r="6064" spans="2:6" hidden="1">
      <c r="B6064" s="107"/>
      <c r="C6064" s="107"/>
      <c r="D6064" s="41"/>
      <c r="E6064" s="41"/>
      <c r="F6064" s="41"/>
    </row>
    <row r="6065" spans="2:6" hidden="1">
      <c r="B6065" s="107"/>
      <c r="C6065" s="107"/>
      <c r="D6065" s="41"/>
      <c r="E6065" s="41"/>
      <c r="F6065" s="41"/>
    </row>
    <row r="6066" spans="2:6" hidden="1">
      <c r="B6066" s="107"/>
      <c r="C6066" s="107"/>
      <c r="D6066" s="41"/>
      <c r="E6066" s="41"/>
      <c r="F6066" s="41"/>
    </row>
    <row r="6067" spans="2:6" hidden="1">
      <c r="B6067" s="107"/>
      <c r="C6067" s="107"/>
      <c r="D6067" s="41"/>
      <c r="E6067" s="41"/>
      <c r="F6067" s="41"/>
    </row>
    <row r="6068" spans="2:6" hidden="1">
      <c r="B6068" s="107"/>
      <c r="C6068" s="107"/>
      <c r="D6068" s="41"/>
      <c r="E6068" s="41"/>
      <c r="F6068" s="41"/>
    </row>
    <row r="6069" spans="2:6" hidden="1">
      <c r="B6069" s="107"/>
      <c r="C6069" s="107"/>
      <c r="D6069" s="41"/>
      <c r="E6069" s="41"/>
      <c r="F6069" s="41"/>
    </row>
    <row r="6070" spans="2:6" hidden="1">
      <c r="B6070" s="107"/>
      <c r="C6070" s="107"/>
      <c r="D6070" s="41"/>
      <c r="E6070" s="41"/>
      <c r="F6070" s="41"/>
    </row>
    <row r="6071" spans="2:6" hidden="1">
      <c r="B6071" s="107"/>
      <c r="C6071" s="107"/>
      <c r="D6071" s="41"/>
      <c r="E6071" s="41"/>
      <c r="F6071" s="41"/>
    </row>
    <row r="6072" spans="2:6" hidden="1">
      <c r="B6072" s="107"/>
      <c r="C6072" s="107"/>
      <c r="D6072" s="41"/>
      <c r="E6072" s="41"/>
      <c r="F6072" s="41"/>
    </row>
    <row r="6073" spans="2:6" hidden="1">
      <c r="B6073" s="107"/>
      <c r="C6073" s="107"/>
      <c r="D6073" s="41"/>
      <c r="E6073" s="41"/>
      <c r="F6073" s="41"/>
    </row>
    <row r="6074" spans="2:6" hidden="1">
      <c r="B6074" s="107"/>
      <c r="C6074" s="107"/>
      <c r="D6074" s="41"/>
      <c r="E6074" s="41"/>
      <c r="F6074" s="41"/>
    </row>
    <row r="6075" spans="2:6" hidden="1">
      <c r="B6075" s="107"/>
      <c r="C6075" s="107"/>
      <c r="D6075" s="41"/>
      <c r="E6075" s="41"/>
      <c r="F6075" s="41"/>
    </row>
    <row r="6076" spans="2:6" hidden="1">
      <c r="B6076" s="107"/>
      <c r="C6076" s="107"/>
      <c r="D6076" s="41"/>
      <c r="E6076" s="41"/>
      <c r="F6076" s="41"/>
    </row>
    <row r="6077" spans="2:6" hidden="1">
      <c r="B6077" s="107"/>
      <c r="C6077" s="107"/>
      <c r="D6077" s="41"/>
      <c r="E6077" s="41"/>
      <c r="F6077" s="41"/>
    </row>
    <row r="6078" spans="2:6" hidden="1">
      <c r="B6078" s="107"/>
      <c r="C6078" s="107"/>
      <c r="D6078" s="41"/>
      <c r="E6078" s="41"/>
      <c r="F6078" s="41"/>
    </row>
    <row r="6079" spans="2:6" hidden="1">
      <c r="B6079" s="107"/>
      <c r="C6079" s="107"/>
      <c r="D6079" s="41"/>
      <c r="E6079" s="41"/>
      <c r="F6079" s="41"/>
    </row>
    <row r="6080" spans="2:6" hidden="1">
      <c r="B6080" s="107"/>
      <c r="C6080" s="107"/>
      <c r="D6080" s="41"/>
      <c r="E6080" s="41"/>
      <c r="F6080" s="41"/>
    </row>
    <row r="6081" spans="2:6" hidden="1">
      <c r="B6081" s="107"/>
      <c r="C6081" s="107"/>
      <c r="D6081" s="41"/>
      <c r="E6081" s="41"/>
      <c r="F6081" s="41"/>
    </row>
    <row r="6082" spans="2:6" hidden="1">
      <c r="B6082" s="107"/>
      <c r="C6082" s="107"/>
      <c r="D6082" s="41"/>
      <c r="E6082" s="41"/>
      <c r="F6082" s="41"/>
    </row>
    <row r="6083" spans="2:6" hidden="1">
      <c r="B6083" s="107"/>
      <c r="C6083" s="107"/>
      <c r="D6083" s="41"/>
      <c r="E6083" s="41"/>
      <c r="F6083" s="41"/>
    </row>
    <row r="6084" spans="2:6" hidden="1">
      <c r="B6084" s="107"/>
      <c r="C6084" s="107"/>
      <c r="D6084" s="41"/>
      <c r="E6084" s="41"/>
      <c r="F6084" s="41"/>
    </row>
    <row r="6085" spans="2:6" hidden="1">
      <c r="B6085" s="107"/>
      <c r="C6085" s="107"/>
      <c r="D6085" s="41"/>
      <c r="E6085" s="41"/>
      <c r="F6085" s="41"/>
    </row>
    <row r="6086" spans="2:6" hidden="1">
      <c r="B6086" s="107"/>
      <c r="C6086" s="107"/>
      <c r="D6086" s="41"/>
      <c r="E6086" s="41"/>
      <c r="F6086" s="41"/>
    </row>
    <row r="6087" spans="2:6" hidden="1">
      <c r="B6087" s="107"/>
      <c r="C6087" s="107"/>
      <c r="D6087" s="41"/>
      <c r="E6087" s="41"/>
      <c r="F6087" s="41"/>
    </row>
    <row r="6088" spans="2:6" hidden="1">
      <c r="B6088" s="107"/>
      <c r="C6088" s="107"/>
      <c r="D6088" s="41"/>
      <c r="E6088" s="41"/>
      <c r="F6088" s="41"/>
    </row>
    <row r="6089" spans="2:6" hidden="1">
      <c r="B6089" s="107"/>
      <c r="C6089" s="107"/>
      <c r="D6089" s="41"/>
      <c r="E6089" s="41"/>
      <c r="F6089" s="41"/>
    </row>
    <row r="6090" spans="2:6" hidden="1">
      <c r="B6090" s="107"/>
      <c r="C6090" s="107"/>
      <c r="D6090" s="41"/>
      <c r="E6090" s="41"/>
      <c r="F6090" s="41"/>
    </row>
    <row r="6091" spans="2:6" hidden="1">
      <c r="B6091" s="107"/>
      <c r="C6091" s="107"/>
      <c r="D6091" s="41"/>
      <c r="E6091" s="41"/>
      <c r="F6091" s="41"/>
    </row>
    <row r="6092" spans="2:6" hidden="1">
      <c r="B6092" s="107"/>
      <c r="C6092" s="107"/>
      <c r="D6092" s="41"/>
      <c r="E6092" s="41"/>
      <c r="F6092" s="41"/>
    </row>
    <row r="6093" spans="2:6" hidden="1">
      <c r="B6093" s="107"/>
      <c r="C6093" s="107"/>
      <c r="D6093" s="41"/>
      <c r="E6093" s="41"/>
      <c r="F6093" s="41"/>
    </row>
    <row r="6094" spans="2:6" hidden="1">
      <c r="B6094" s="107"/>
      <c r="C6094" s="107"/>
      <c r="D6094" s="41"/>
      <c r="E6094" s="41"/>
      <c r="F6094" s="41"/>
    </row>
    <row r="6095" spans="2:6" hidden="1">
      <c r="B6095" s="107"/>
      <c r="C6095" s="107"/>
      <c r="D6095" s="41"/>
      <c r="E6095" s="41"/>
      <c r="F6095" s="41"/>
    </row>
    <row r="6096" spans="2:6" hidden="1">
      <c r="B6096" s="107"/>
      <c r="C6096" s="107"/>
      <c r="D6096" s="41"/>
      <c r="E6096" s="41"/>
      <c r="F6096" s="41"/>
    </row>
    <row r="6097" spans="2:6" hidden="1">
      <c r="B6097" s="107"/>
      <c r="C6097" s="107"/>
      <c r="D6097" s="41"/>
      <c r="E6097" s="41"/>
      <c r="F6097" s="41"/>
    </row>
    <row r="6098" spans="2:6" hidden="1">
      <c r="B6098" s="107"/>
      <c r="C6098" s="107"/>
      <c r="D6098" s="41"/>
      <c r="E6098" s="41"/>
      <c r="F6098" s="41"/>
    </row>
    <row r="6099" spans="2:6" hidden="1">
      <c r="B6099" s="107"/>
      <c r="C6099" s="107"/>
      <c r="D6099" s="41"/>
      <c r="E6099" s="41"/>
      <c r="F6099" s="41"/>
    </row>
    <row r="6100" spans="2:6" hidden="1">
      <c r="B6100" s="107"/>
      <c r="C6100" s="107"/>
      <c r="D6100" s="41"/>
      <c r="E6100" s="41"/>
      <c r="F6100" s="41"/>
    </row>
    <row r="6101" spans="2:6" hidden="1">
      <c r="B6101" s="107"/>
      <c r="C6101" s="107"/>
      <c r="D6101" s="41"/>
      <c r="E6101" s="41"/>
      <c r="F6101" s="41"/>
    </row>
    <row r="6102" spans="2:6" hidden="1">
      <c r="B6102" s="107"/>
      <c r="C6102" s="107"/>
      <c r="D6102" s="41"/>
      <c r="E6102" s="41"/>
      <c r="F6102" s="41"/>
    </row>
    <row r="6103" spans="2:6" hidden="1">
      <c r="B6103" s="107"/>
      <c r="C6103" s="107"/>
      <c r="D6103" s="41"/>
      <c r="E6103" s="41"/>
      <c r="F6103" s="41"/>
    </row>
    <row r="6104" spans="2:6" hidden="1">
      <c r="B6104" s="107"/>
      <c r="C6104" s="107"/>
      <c r="D6104" s="41"/>
      <c r="E6104" s="41"/>
      <c r="F6104" s="41"/>
    </row>
    <row r="6105" spans="2:6" hidden="1">
      <c r="B6105" s="107"/>
      <c r="C6105" s="107"/>
      <c r="D6105" s="41"/>
      <c r="E6105" s="41"/>
      <c r="F6105" s="41"/>
    </row>
    <row r="6106" spans="2:6" hidden="1">
      <c r="B6106" s="107"/>
      <c r="C6106" s="107"/>
      <c r="D6106" s="41"/>
      <c r="E6106" s="41"/>
      <c r="F6106" s="41"/>
    </row>
    <row r="6107" spans="2:6" hidden="1">
      <c r="B6107" s="107"/>
      <c r="C6107" s="107"/>
      <c r="D6107" s="41"/>
      <c r="E6107" s="41"/>
      <c r="F6107" s="41"/>
    </row>
    <row r="6108" spans="2:6" hidden="1">
      <c r="B6108" s="107"/>
      <c r="C6108" s="107"/>
      <c r="D6108" s="41"/>
      <c r="E6108" s="41"/>
      <c r="F6108" s="41"/>
    </row>
    <row r="6109" spans="2:6" hidden="1">
      <c r="B6109" s="107"/>
      <c r="C6109" s="107"/>
      <c r="D6109" s="41"/>
      <c r="E6109" s="41"/>
      <c r="F6109" s="41"/>
    </row>
    <row r="6110" spans="2:6" hidden="1">
      <c r="B6110" s="107"/>
      <c r="C6110" s="107"/>
      <c r="D6110" s="41"/>
      <c r="E6110" s="41"/>
      <c r="F6110" s="41"/>
    </row>
    <row r="6111" spans="2:6" hidden="1">
      <c r="B6111" s="107"/>
      <c r="C6111" s="107"/>
      <c r="D6111" s="41"/>
      <c r="E6111" s="41"/>
      <c r="F6111" s="41"/>
    </row>
    <row r="6112" spans="2:6" hidden="1">
      <c r="B6112" s="107"/>
      <c r="C6112" s="107"/>
      <c r="D6112" s="41"/>
      <c r="E6112" s="41"/>
      <c r="F6112" s="41"/>
    </row>
    <row r="6113" spans="2:6" hidden="1">
      <c r="B6113" s="107"/>
      <c r="C6113" s="107"/>
      <c r="D6113" s="41"/>
      <c r="E6113" s="41"/>
      <c r="F6113" s="41"/>
    </row>
    <row r="6114" spans="2:6" hidden="1">
      <c r="B6114" s="107"/>
      <c r="C6114" s="107"/>
      <c r="D6114" s="41"/>
      <c r="E6114" s="41"/>
      <c r="F6114" s="41"/>
    </row>
    <row r="6115" spans="2:6" hidden="1">
      <c r="B6115" s="107"/>
      <c r="C6115" s="107"/>
      <c r="D6115" s="41"/>
      <c r="E6115" s="41"/>
      <c r="F6115" s="41"/>
    </row>
    <row r="6116" spans="2:6" hidden="1">
      <c r="B6116" s="107"/>
      <c r="C6116" s="107"/>
      <c r="D6116" s="41"/>
      <c r="E6116" s="41"/>
      <c r="F6116" s="41"/>
    </row>
    <row r="6117" spans="2:6" hidden="1">
      <c r="B6117" s="107"/>
      <c r="C6117" s="107"/>
      <c r="D6117" s="41"/>
      <c r="E6117" s="41"/>
      <c r="F6117" s="41"/>
    </row>
    <row r="6118" spans="2:6" hidden="1">
      <c r="B6118" s="107"/>
      <c r="C6118" s="107"/>
      <c r="D6118" s="41"/>
      <c r="E6118" s="41"/>
      <c r="F6118" s="41"/>
    </row>
    <row r="6119" spans="2:6" hidden="1">
      <c r="B6119" s="107"/>
      <c r="C6119" s="107"/>
      <c r="D6119" s="41"/>
      <c r="E6119" s="41"/>
      <c r="F6119" s="41"/>
    </row>
    <row r="6120" spans="2:6" hidden="1">
      <c r="B6120" s="107"/>
      <c r="C6120" s="107"/>
      <c r="D6120" s="41"/>
      <c r="E6120" s="41"/>
      <c r="F6120" s="41"/>
    </row>
    <row r="6121" spans="2:6" hidden="1">
      <c r="B6121" s="107"/>
      <c r="C6121" s="107"/>
      <c r="D6121" s="41"/>
      <c r="E6121" s="41"/>
      <c r="F6121" s="41"/>
    </row>
    <row r="6122" spans="2:6" hidden="1">
      <c r="B6122" s="107"/>
      <c r="C6122" s="107"/>
      <c r="D6122" s="41"/>
      <c r="E6122" s="41"/>
      <c r="F6122" s="41"/>
    </row>
    <row r="6123" spans="2:6" hidden="1">
      <c r="B6123" s="107"/>
      <c r="C6123" s="107"/>
      <c r="D6123" s="41"/>
      <c r="E6123" s="41"/>
      <c r="F6123" s="41"/>
    </row>
    <row r="6124" spans="2:6" hidden="1">
      <c r="B6124" s="107"/>
      <c r="C6124" s="107"/>
      <c r="D6124" s="41"/>
      <c r="E6124" s="41"/>
      <c r="F6124" s="41"/>
    </row>
    <row r="6125" spans="2:6" hidden="1">
      <c r="B6125" s="107"/>
      <c r="C6125" s="107"/>
      <c r="D6125" s="41"/>
      <c r="E6125" s="41"/>
      <c r="F6125" s="41"/>
    </row>
    <row r="6126" spans="2:6" hidden="1">
      <c r="B6126" s="107"/>
      <c r="C6126" s="107"/>
      <c r="D6126" s="41"/>
      <c r="E6126" s="41"/>
      <c r="F6126" s="41"/>
    </row>
    <row r="6127" spans="2:6" hidden="1">
      <c r="B6127" s="107"/>
      <c r="C6127" s="107"/>
      <c r="D6127" s="41"/>
      <c r="E6127" s="41"/>
      <c r="F6127" s="41"/>
    </row>
    <row r="6128" spans="2:6" hidden="1">
      <c r="B6128" s="107"/>
      <c r="C6128" s="107"/>
      <c r="D6128" s="41"/>
      <c r="E6128" s="41"/>
      <c r="F6128" s="41"/>
    </row>
    <row r="6129" spans="2:6" hidden="1">
      <c r="B6129" s="107"/>
      <c r="C6129" s="107"/>
      <c r="D6129" s="41"/>
      <c r="E6129" s="41"/>
      <c r="F6129" s="41"/>
    </row>
    <row r="6130" spans="2:6" hidden="1">
      <c r="B6130" s="107"/>
      <c r="C6130" s="107"/>
      <c r="D6130" s="41"/>
      <c r="E6130" s="41"/>
      <c r="F6130" s="41"/>
    </row>
    <row r="6131" spans="2:6" hidden="1">
      <c r="B6131" s="107"/>
      <c r="C6131" s="107"/>
      <c r="D6131" s="41"/>
      <c r="E6131" s="41"/>
      <c r="F6131" s="41"/>
    </row>
    <row r="6132" spans="2:6" hidden="1">
      <c r="B6132" s="107"/>
      <c r="C6132" s="107"/>
      <c r="D6132" s="41"/>
      <c r="E6132" s="41"/>
      <c r="F6132" s="41"/>
    </row>
    <row r="6133" spans="2:6" hidden="1">
      <c r="B6133" s="107"/>
      <c r="C6133" s="107"/>
      <c r="D6133" s="41"/>
      <c r="E6133" s="41"/>
      <c r="F6133" s="41"/>
    </row>
    <row r="6134" spans="2:6" hidden="1">
      <c r="B6134" s="107"/>
      <c r="C6134" s="107"/>
      <c r="D6134" s="41"/>
      <c r="E6134" s="41"/>
      <c r="F6134" s="41"/>
    </row>
    <row r="6135" spans="2:6" hidden="1">
      <c r="B6135" s="107"/>
      <c r="C6135" s="107"/>
      <c r="D6135" s="41"/>
      <c r="E6135" s="41"/>
      <c r="F6135" s="41"/>
    </row>
    <row r="6136" spans="2:6" hidden="1">
      <c r="B6136" s="107"/>
      <c r="C6136" s="107"/>
      <c r="D6136" s="41"/>
      <c r="E6136" s="41"/>
      <c r="F6136" s="41"/>
    </row>
    <row r="6137" spans="2:6" hidden="1">
      <c r="B6137" s="107"/>
      <c r="C6137" s="107"/>
      <c r="D6137" s="41"/>
      <c r="E6137" s="41"/>
      <c r="F6137" s="41"/>
    </row>
    <row r="6138" spans="2:6" hidden="1">
      <c r="B6138" s="107"/>
      <c r="C6138" s="107"/>
      <c r="D6138" s="41"/>
      <c r="E6138" s="41"/>
      <c r="F6138" s="41"/>
    </row>
    <row r="6139" spans="2:6" hidden="1">
      <c r="B6139" s="107"/>
      <c r="C6139" s="107"/>
      <c r="D6139" s="41"/>
      <c r="E6139" s="41"/>
      <c r="F6139" s="41"/>
    </row>
    <row r="6140" spans="2:6" hidden="1">
      <c r="B6140" s="107"/>
      <c r="C6140" s="107"/>
      <c r="D6140" s="41"/>
      <c r="E6140" s="41"/>
      <c r="F6140" s="41"/>
    </row>
    <row r="6141" spans="2:6" hidden="1">
      <c r="B6141" s="107"/>
      <c r="C6141" s="107"/>
      <c r="D6141" s="41"/>
      <c r="E6141" s="41"/>
      <c r="F6141" s="41"/>
    </row>
    <row r="6142" spans="2:6" hidden="1">
      <c r="B6142" s="107"/>
      <c r="C6142" s="107"/>
      <c r="D6142" s="41"/>
      <c r="E6142" s="41"/>
      <c r="F6142" s="41"/>
    </row>
    <row r="6143" spans="2:6" hidden="1">
      <c r="B6143" s="107"/>
      <c r="C6143" s="107"/>
      <c r="D6143" s="41"/>
      <c r="E6143" s="41"/>
      <c r="F6143" s="41"/>
    </row>
    <row r="6144" spans="2:6" hidden="1">
      <c r="B6144" s="107"/>
      <c r="C6144" s="107"/>
      <c r="D6144" s="41"/>
      <c r="E6144" s="41"/>
      <c r="F6144" s="41"/>
    </row>
    <row r="6145" spans="2:6" hidden="1">
      <c r="B6145" s="107"/>
      <c r="C6145" s="107"/>
      <c r="D6145" s="41"/>
      <c r="E6145" s="41"/>
      <c r="F6145" s="41"/>
    </row>
    <row r="6146" spans="2:6" hidden="1">
      <c r="B6146" s="107"/>
      <c r="C6146" s="107"/>
      <c r="D6146" s="41"/>
      <c r="E6146" s="41"/>
      <c r="F6146" s="41"/>
    </row>
    <row r="6147" spans="2:6" hidden="1">
      <c r="B6147" s="107"/>
      <c r="C6147" s="107"/>
      <c r="D6147" s="41"/>
      <c r="E6147" s="41"/>
      <c r="F6147" s="41"/>
    </row>
    <row r="6148" spans="2:6" hidden="1">
      <c r="B6148" s="107"/>
      <c r="C6148" s="107"/>
      <c r="D6148" s="41"/>
      <c r="E6148" s="41"/>
      <c r="F6148" s="41"/>
    </row>
    <row r="6149" spans="2:6" hidden="1">
      <c r="B6149" s="107"/>
      <c r="C6149" s="107"/>
      <c r="D6149" s="41"/>
      <c r="E6149" s="41"/>
      <c r="F6149" s="41"/>
    </row>
    <row r="6150" spans="2:6" hidden="1">
      <c r="B6150" s="107"/>
      <c r="C6150" s="107"/>
      <c r="D6150" s="41"/>
      <c r="E6150" s="41"/>
      <c r="F6150" s="41"/>
    </row>
    <row r="6151" spans="2:6" hidden="1">
      <c r="B6151" s="107"/>
      <c r="C6151" s="107"/>
      <c r="D6151" s="41"/>
      <c r="E6151" s="41"/>
      <c r="F6151" s="41"/>
    </row>
    <row r="6152" spans="2:6" hidden="1">
      <c r="B6152" s="107"/>
      <c r="C6152" s="107"/>
      <c r="D6152" s="41"/>
      <c r="E6152" s="41"/>
      <c r="F6152" s="41"/>
    </row>
    <row r="6153" spans="2:6" hidden="1">
      <c r="B6153" s="107"/>
      <c r="C6153" s="107"/>
      <c r="D6153" s="41"/>
      <c r="E6153" s="41"/>
      <c r="F6153" s="41"/>
    </row>
    <row r="6154" spans="2:6" hidden="1">
      <c r="B6154" s="107"/>
      <c r="C6154" s="107"/>
      <c r="D6154" s="41"/>
      <c r="E6154" s="41"/>
      <c r="F6154" s="41"/>
    </row>
    <row r="6155" spans="2:6" hidden="1">
      <c r="B6155" s="107"/>
      <c r="C6155" s="107"/>
      <c r="D6155" s="41"/>
      <c r="E6155" s="41"/>
      <c r="F6155" s="41"/>
    </row>
    <row r="6156" spans="2:6" hidden="1">
      <c r="B6156" s="107"/>
      <c r="C6156" s="107"/>
      <c r="D6156" s="41"/>
      <c r="E6156" s="41"/>
      <c r="F6156" s="41"/>
    </row>
    <row r="6157" spans="2:6" hidden="1">
      <c r="B6157" s="107"/>
      <c r="C6157" s="107"/>
      <c r="D6157" s="41"/>
      <c r="E6157" s="41"/>
      <c r="F6157" s="41"/>
    </row>
    <row r="6158" spans="2:6" hidden="1">
      <c r="B6158" s="107"/>
      <c r="C6158" s="107"/>
      <c r="D6158" s="41"/>
      <c r="E6158" s="41"/>
      <c r="F6158" s="41"/>
    </row>
    <row r="6159" spans="2:6" hidden="1">
      <c r="B6159" s="107"/>
      <c r="C6159" s="107"/>
      <c r="D6159" s="41"/>
      <c r="E6159" s="41"/>
      <c r="F6159" s="41"/>
    </row>
    <row r="6160" spans="2:6" hidden="1">
      <c r="B6160" s="107"/>
      <c r="C6160" s="107"/>
      <c r="D6160" s="41"/>
      <c r="E6160" s="41"/>
      <c r="F6160" s="41"/>
    </row>
    <row r="6161" spans="2:6" hidden="1">
      <c r="B6161" s="107"/>
      <c r="C6161" s="107"/>
      <c r="D6161" s="41"/>
      <c r="E6161" s="41"/>
      <c r="F6161" s="41"/>
    </row>
    <row r="6162" spans="2:6" hidden="1">
      <c r="B6162" s="107"/>
      <c r="C6162" s="107"/>
      <c r="D6162" s="41"/>
      <c r="E6162" s="41"/>
      <c r="F6162" s="41"/>
    </row>
    <row r="6163" spans="2:6" hidden="1">
      <c r="B6163" s="107"/>
      <c r="C6163" s="107"/>
      <c r="D6163" s="41"/>
      <c r="E6163" s="41"/>
      <c r="F6163" s="41"/>
    </row>
    <row r="6164" spans="2:6" hidden="1">
      <c r="B6164" s="107"/>
      <c r="C6164" s="107"/>
      <c r="D6164" s="41"/>
      <c r="E6164" s="41"/>
      <c r="F6164" s="41"/>
    </row>
    <row r="6165" spans="2:6" hidden="1">
      <c r="B6165" s="107"/>
      <c r="C6165" s="107"/>
      <c r="D6165" s="41"/>
      <c r="E6165" s="41"/>
      <c r="F6165" s="41"/>
    </row>
    <row r="6166" spans="2:6" hidden="1">
      <c r="B6166" s="107"/>
      <c r="C6166" s="107"/>
      <c r="D6166" s="41"/>
      <c r="E6166" s="41"/>
      <c r="F6166" s="41"/>
    </row>
    <row r="6167" spans="2:6" hidden="1">
      <c r="B6167" s="107"/>
      <c r="C6167" s="107"/>
      <c r="D6167" s="41"/>
      <c r="E6167" s="41"/>
      <c r="F6167" s="41"/>
    </row>
    <row r="6168" spans="2:6" hidden="1">
      <c r="B6168" s="107"/>
      <c r="C6168" s="107"/>
      <c r="D6168" s="41"/>
      <c r="E6168" s="41"/>
      <c r="F6168" s="41"/>
    </row>
    <row r="6169" spans="2:6" hidden="1">
      <c r="B6169" s="107"/>
      <c r="C6169" s="107"/>
      <c r="D6169" s="41"/>
      <c r="E6169" s="41"/>
      <c r="F6169" s="41"/>
    </row>
    <row r="6170" spans="2:6" hidden="1">
      <c r="B6170" s="107"/>
      <c r="C6170" s="107"/>
      <c r="D6170" s="41"/>
      <c r="E6170" s="41"/>
      <c r="F6170" s="41"/>
    </row>
    <row r="6171" spans="2:6" hidden="1">
      <c r="B6171" s="107"/>
      <c r="C6171" s="107"/>
      <c r="D6171" s="41"/>
      <c r="E6171" s="41"/>
      <c r="F6171" s="41"/>
    </row>
    <row r="6172" spans="2:6" hidden="1">
      <c r="B6172" s="107"/>
      <c r="C6172" s="107"/>
      <c r="D6172" s="41"/>
      <c r="E6172" s="41"/>
      <c r="F6172" s="41"/>
    </row>
    <row r="6173" spans="2:6" hidden="1">
      <c r="B6173" s="107"/>
      <c r="C6173" s="107"/>
      <c r="D6173" s="41"/>
      <c r="E6173" s="41"/>
      <c r="F6173" s="41"/>
    </row>
    <row r="6174" spans="2:6" hidden="1">
      <c r="B6174" s="107"/>
      <c r="C6174" s="107"/>
      <c r="D6174" s="41"/>
      <c r="E6174" s="41"/>
      <c r="F6174" s="41"/>
    </row>
    <row r="6175" spans="2:6" hidden="1">
      <c r="B6175" s="107"/>
      <c r="C6175" s="107"/>
      <c r="D6175" s="41"/>
      <c r="E6175" s="41"/>
      <c r="F6175" s="41"/>
    </row>
    <row r="6176" spans="2:6" hidden="1">
      <c r="B6176" s="107"/>
      <c r="C6176" s="107"/>
      <c r="D6176" s="41"/>
      <c r="E6176" s="41"/>
      <c r="F6176" s="41"/>
    </row>
    <row r="6177" spans="2:6" hidden="1">
      <c r="B6177" s="107"/>
      <c r="C6177" s="107"/>
      <c r="D6177" s="41"/>
      <c r="E6177" s="41"/>
      <c r="F6177" s="41"/>
    </row>
    <row r="6178" spans="2:6" hidden="1">
      <c r="B6178" s="107"/>
      <c r="C6178" s="107"/>
      <c r="D6178" s="41"/>
      <c r="E6178" s="41"/>
      <c r="F6178" s="41"/>
    </row>
    <row r="6179" spans="2:6" hidden="1">
      <c r="B6179" s="107"/>
      <c r="C6179" s="107"/>
      <c r="D6179" s="41"/>
      <c r="E6179" s="41"/>
      <c r="F6179" s="41"/>
    </row>
    <row r="6180" spans="2:6" hidden="1">
      <c r="B6180" s="107"/>
      <c r="C6180" s="107"/>
      <c r="D6180" s="41"/>
      <c r="E6180" s="41"/>
      <c r="F6180" s="41"/>
    </row>
    <row r="6181" spans="2:6" hidden="1">
      <c r="B6181" s="107"/>
      <c r="C6181" s="107"/>
      <c r="D6181" s="41"/>
      <c r="E6181" s="41"/>
      <c r="F6181" s="41"/>
    </row>
    <row r="6182" spans="2:6" hidden="1">
      <c r="B6182" s="107"/>
      <c r="C6182" s="107"/>
      <c r="D6182" s="41"/>
      <c r="E6182" s="41"/>
      <c r="F6182" s="41"/>
    </row>
    <row r="6183" spans="2:6" hidden="1">
      <c r="B6183" s="107"/>
      <c r="C6183" s="107"/>
      <c r="D6183" s="41"/>
      <c r="E6183" s="41"/>
      <c r="F6183" s="41"/>
    </row>
    <row r="6184" spans="2:6" hidden="1">
      <c r="B6184" s="107"/>
      <c r="C6184" s="107"/>
      <c r="D6184" s="41"/>
      <c r="E6184" s="41"/>
      <c r="F6184" s="41"/>
    </row>
    <row r="6185" spans="2:6" hidden="1">
      <c r="B6185" s="107"/>
      <c r="C6185" s="107"/>
      <c r="D6185" s="41"/>
      <c r="E6185" s="41"/>
      <c r="F6185" s="41"/>
    </row>
    <row r="6186" spans="2:6" hidden="1">
      <c r="B6186" s="107"/>
      <c r="C6186" s="107"/>
      <c r="D6186" s="41"/>
      <c r="E6186" s="41"/>
      <c r="F6186" s="41"/>
    </row>
    <row r="6187" spans="2:6" hidden="1">
      <c r="B6187" s="107"/>
      <c r="C6187" s="107"/>
      <c r="D6187" s="41"/>
      <c r="E6187" s="41"/>
      <c r="F6187" s="41"/>
    </row>
    <row r="6188" spans="2:6" hidden="1">
      <c r="B6188" s="107"/>
      <c r="C6188" s="107"/>
      <c r="D6188" s="41"/>
      <c r="E6188" s="41"/>
      <c r="F6188" s="41"/>
    </row>
    <row r="6189" spans="2:6" hidden="1">
      <c r="B6189" s="107"/>
      <c r="C6189" s="107"/>
      <c r="D6189" s="41"/>
      <c r="E6189" s="41"/>
      <c r="F6189" s="41"/>
    </row>
    <row r="6190" spans="2:6" hidden="1">
      <c r="B6190" s="107"/>
      <c r="C6190" s="107"/>
      <c r="D6190" s="41"/>
      <c r="E6190" s="41"/>
      <c r="F6190" s="41"/>
    </row>
    <row r="6191" spans="2:6" hidden="1">
      <c r="B6191" s="107"/>
      <c r="C6191" s="107"/>
      <c r="D6191" s="41"/>
      <c r="E6191" s="41"/>
      <c r="F6191" s="41"/>
    </row>
    <row r="6192" spans="2:6" hidden="1">
      <c r="B6192" s="107"/>
      <c r="C6192" s="107"/>
      <c r="D6192" s="41"/>
      <c r="E6192" s="41"/>
      <c r="F6192" s="41"/>
    </row>
    <row r="6193" spans="2:6" hidden="1">
      <c r="B6193" s="107"/>
      <c r="C6193" s="107"/>
      <c r="D6193" s="41"/>
      <c r="E6193" s="41"/>
      <c r="F6193" s="41"/>
    </row>
    <row r="6194" spans="2:6" hidden="1">
      <c r="B6194" s="107"/>
      <c r="C6194" s="107"/>
      <c r="D6194" s="41"/>
      <c r="E6194" s="41"/>
      <c r="F6194" s="41"/>
    </row>
    <row r="6195" spans="2:6" hidden="1">
      <c r="B6195" s="107"/>
      <c r="C6195" s="107"/>
      <c r="D6195" s="41"/>
      <c r="E6195" s="41"/>
      <c r="F6195" s="41"/>
    </row>
    <row r="6196" spans="2:6" hidden="1">
      <c r="B6196" s="107"/>
      <c r="C6196" s="107"/>
      <c r="D6196" s="41"/>
      <c r="E6196" s="41"/>
      <c r="F6196" s="41"/>
    </row>
    <row r="6197" spans="2:6" hidden="1">
      <c r="B6197" s="107"/>
      <c r="C6197" s="107"/>
      <c r="D6197" s="41"/>
      <c r="E6197" s="41"/>
      <c r="F6197" s="41"/>
    </row>
    <row r="6198" spans="2:6" hidden="1">
      <c r="B6198" s="107"/>
      <c r="C6198" s="107"/>
      <c r="D6198" s="41"/>
      <c r="E6198" s="41"/>
      <c r="F6198" s="41"/>
    </row>
    <row r="6199" spans="2:6" hidden="1">
      <c r="B6199" s="107"/>
      <c r="C6199" s="107"/>
      <c r="D6199" s="41"/>
      <c r="E6199" s="41"/>
      <c r="F6199" s="41"/>
    </row>
    <row r="6200" spans="2:6" hidden="1">
      <c r="B6200" s="107"/>
      <c r="C6200" s="107"/>
      <c r="D6200" s="41"/>
      <c r="E6200" s="41"/>
      <c r="F6200" s="41"/>
    </row>
    <row r="6201" spans="2:6" hidden="1">
      <c r="B6201" s="107"/>
      <c r="C6201" s="107"/>
      <c r="D6201" s="41"/>
      <c r="E6201" s="41"/>
      <c r="F6201" s="41"/>
    </row>
    <row r="6202" spans="2:6" hidden="1">
      <c r="B6202" s="107"/>
      <c r="C6202" s="107"/>
      <c r="D6202" s="41"/>
      <c r="E6202" s="41"/>
      <c r="F6202" s="41"/>
    </row>
    <row r="6203" spans="2:6" hidden="1">
      <c r="B6203" s="107"/>
      <c r="C6203" s="107"/>
      <c r="D6203" s="41"/>
      <c r="E6203" s="41"/>
      <c r="F6203" s="41"/>
    </row>
    <row r="6204" spans="2:6" hidden="1">
      <c r="B6204" s="107"/>
      <c r="C6204" s="107"/>
      <c r="D6204" s="41"/>
      <c r="E6204" s="41"/>
      <c r="F6204" s="41"/>
    </row>
    <row r="6205" spans="2:6" hidden="1">
      <c r="B6205" s="107"/>
      <c r="C6205" s="107"/>
      <c r="D6205" s="41"/>
      <c r="E6205" s="41"/>
      <c r="F6205" s="41"/>
    </row>
    <row r="6206" spans="2:6" hidden="1">
      <c r="B6206" s="107"/>
      <c r="C6206" s="107"/>
      <c r="D6206" s="41"/>
      <c r="E6206" s="41"/>
      <c r="F6206" s="41"/>
    </row>
    <row r="6207" spans="2:6" hidden="1">
      <c r="B6207" s="107"/>
      <c r="C6207" s="107"/>
      <c r="D6207" s="41"/>
      <c r="E6207" s="41"/>
      <c r="F6207" s="41"/>
    </row>
    <row r="6208" spans="2:6" hidden="1">
      <c r="B6208" s="107"/>
      <c r="C6208" s="107"/>
      <c r="D6208" s="41"/>
      <c r="E6208" s="41"/>
      <c r="F6208" s="41"/>
    </row>
    <row r="6209" spans="2:6" hidden="1">
      <c r="B6209" s="107"/>
      <c r="C6209" s="107"/>
      <c r="D6209" s="41"/>
      <c r="E6209" s="41"/>
      <c r="F6209" s="41"/>
    </row>
    <row r="6210" spans="2:6" hidden="1">
      <c r="B6210" s="107"/>
      <c r="C6210" s="107"/>
      <c r="D6210" s="41"/>
      <c r="E6210" s="41"/>
      <c r="F6210" s="41"/>
    </row>
    <row r="6211" spans="2:6" hidden="1">
      <c r="B6211" s="107"/>
      <c r="C6211" s="107"/>
      <c r="D6211" s="41"/>
      <c r="E6211" s="41"/>
      <c r="F6211" s="41"/>
    </row>
    <row r="6212" spans="2:6" hidden="1">
      <c r="B6212" s="107"/>
      <c r="C6212" s="107"/>
      <c r="D6212" s="41"/>
      <c r="E6212" s="41"/>
      <c r="F6212" s="41"/>
    </row>
    <row r="6213" spans="2:6" hidden="1">
      <c r="B6213" s="107"/>
      <c r="C6213" s="107"/>
      <c r="D6213" s="41"/>
      <c r="E6213" s="41"/>
      <c r="F6213" s="41"/>
    </row>
    <row r="6214" spans="2:6" hidden="1">
      <c r="B6214" s="107"/>
      <c r="C6214" s="107"/>
      <c r="D6214" s="41"/>
      <c r="E6214" s="41"/>
      <c r="F6214" s="41"/>
    </row>
    <row r="6215" spans="2:6" hidden="1">
      <c r="B6215" s="107"/>
      <c r="C6215" s="107"/>
      <c r="D6215" s="41"/>
      <c r="E6215" s="41"/>
      <c r="F6215" s="41"/>
    </row>
    <row r="6216" spans="2:6" hidden="1">
      <c r="B6216" s="107"/>
      <c r="C6216" s="107"/>
      <c r="D6216" s="41"/>
      <c r="E6216" s="41"/>
      <c r="F6216" s="41"/>
    </row>
    <row r="6217" spans="2:6" hidden="1">
      <c r="B6217" s="107"/>
      <c r="C6217" s="107"/>
      <c r="D6217" s="41"/>
      <c r="E6217" s="41"/>
      <c r="F6217" s="41"/>
    </row>
    <row r="6218" spans="2:6" hidden="1">
      <c r="B6218" s="107"/>
      <c r="C6218" s="107"/>
      <c r="D6218" s="41"/>
      <c r="E6218" s="41"/>
      <c r="F6218" s="41"/>
    </row>
    <row r="6219" spans="2:6" hidden="1">
      <c r="B6219" s="107"/>
      <c r="C6219" s="107"/>
      <c r="D6219" s="41"/>
      <c r="E6219" s="41"/>
      <c r="F6219" s="41"/>
    </row>
    <row r="6220" spans="2:6" hidden="1">
      <c r="B6220" s="107"/>
      <c r="C6220" s="107"/>
      <c r="D6220" s="41"/>
      <c r="E6220" s="41"/>
      <c r="F6220" s="41"/>
    </row>
    <row r="6221" spans="2:6" hidden="1">
      <c r="B6221" s="107"/>
      <c r="C6221" s="107"/>
      <c r="D6221" s="41"/>
      <c r="E6221" s="41"/>
      <c r="F6221" s="41"/>
    </row>
    <row r="6222" spans="2:6" hidden="1">
      <c r="B6222" s="107"/>
      <c r="C6222" s="107"/>
      <c r="D6222" s="41"/>
      <c r="E6222" s="41"/>
      <c r="F6222" s="41"/>
    </row>
    <row r="6223" spans="2:6" hidden="1">
      <c r="B6223" s="107"/>
      <c r="C6223" s="107"/>
      <c r="D6223" s="41"/>
      <c r="E6223" s="41"/>
      <c r="F6223" s="41"/>
    </row>
    <row r="6224" spans="2:6" hidden="1">
      <c r="B6224" s="107"/>
      <c r="C6224" s="107"/>
      <c r="D6224" s="41"/>
      <c r="E6224" s="41"/>
      <c r="F6224" s="41"/>
    </row>
    <row r="6225" spans="2:6" hidden="1">
      <c r="B6225" s="107"/>
      <c r="C6225" s="107"/>
      <c r="D6225" s="41"/>
      <c r="E6225" s="41"/>
      <c r="F6225" s="41"/>
    </row>
    <row r="6226" spans="2:6" hidden="1">
      <c r="B6226" s="107"/>
      <c r="C6226" s="107"/>
      <c r="D6226" s="41"/>
      <c r="E6226" s="41"/>
      <c r="F6226" s="41"/>
    </row>
    <row r="6227" spans="2:6" hidden="1">
      <c r="B6227" s="107"/>
      <c r="C6227" s="107"/>
      <c r="D6227" s="41"/>
      <c r="E6227" s="41"/>
      <c r="F6227" s="41"/>
    </row>
    <row r="6228" spans="2:6" hidden="1">
      <c r="B6228" s="107"/>
      <c r="C6228" s="107"/>
      <c r="D6228" s="41"/>
      <c r="E6228" s="41"/>
      <c r="F6228" s="41"/>
    </row>
    <row r="6229" spans="2:6" hidden="1">
      <c r="B6229" s="107"/>
      <c r="C6229" s="107"/>
      <c r="D6229" s="41"/>
      <c r="E6229" s="41"/>
      <c r="F6229" s="41"/>
    </row>
    <row r="6230" spans="2:6" hidden="1">
      <c r="B6230" s="107"/>
      <c r="C6230" s="107"/>
      <c r="D6230" s="41"/>
      <c r="E6230" s="41"/>
      <c r="F6230" s="41"/>
    </row>
    <row r="6231" spans="2:6" hidden="1">
      <c r="B6231" s="107"/>
      <c r="C6231" s="107"/>
      <c r="D6231" s="41"/>
      <c r="E6231" s="41"/>
      <c r="F6231" s="41"/>
    </row>
    <row r="6232" spans="2:6" hidden="1">
      <c r="B6232" s="107"/>
      <c r="C6232" s="107"/>
      <c r="D6232" s="41"/>
      <c r="E6232" s="41"/>
      <c r="F6232" s="41"/>
    </row>
    <row r="6233" spans="2:6" hidden="1">
      <c r="B6233" s="107"/>
      <c r="C6233" s="107"/>
      <c r="D6233" s="41"/>
      <c r="E6233" s="41"/>
      <c r="F6233" s="41"/>
    </row>
    <row r="6234" spans="2:6" hidden="1">
      <c r="B6234" s="107"/>
      <c r="C6234" s="107"/>
      <c r="D6234" s="41"/>
      <c r="E6234" s="41"/>
      <c r="F6234" s="41"/>
    </row>
    <row r="6235" spans="2:6" hidden="1">
      <c r="B6235" s="107"/>
      <c r="C6235" s="107"/>
      <c r="D6235" s="41"/>
      <c r="E6235" s="41"/>
      <c r="F6235" s="41"/>
    </row>
    <row r="6236" spans="2:6" hidden="1">
      <c r="B6236" s="107"/>
      <c r="C6236" s="107"/>
      <c r="D6236" s="41"/>
      <c r="E6236" s="41"/>
      <c r="F6236" s="41"/>
    </row>
    <row r="6237" spans="2:6" hidden="1">
      <c r="B6237" s="107"/>
      <c r="C6237" s="107"/>
      <c r="D6237" s="41"/>
      <c r="E6237" s="41"/>
      <c r="F6237" s="41"/>
    </row>
    <row r="6238" spans="2:6" hidden="1">
      <c r="B6238" s="107"/>
      <c r="C6238" s="107"/>
      <c r="D6238" s="41"/>
      <c r="E6238" s="41"/>
      <c r="F6238" s="41"/>
    </row>
    <row r="6239" spans="2:6" hidden="1">
      <c r="B6239" s="107"/>
      <c r="C6239" s="107"/>
      <c r="D6239" s="41"/>
      <c r="E6239" s="41"/>
      <c r="F6239" s="41"/>
    </row>
    <row r="6240" spans="2:6" hidden="1">
      <c r="B6240" s="107"/>
      <c r="C6240" s="107"/>
      <c r="D6240" s="41"/>
      <c r="E6240" s="41"/>
      <c r="F6240" s="41"/>
    </row>
    <row r="6241" spans="2:6" hidden="1">
      <c r="B6241" s="107"/>
      <c r="C6241" s="107"/>
      <c r="D6241" s="41"/>
      <c r="E6241" s="41"/>
      <c r="F6241" s="41"/>
    </row>
    <row r="6242" spans="2:6" hidden="1">
      <c r="B6242" s="107"/>
      <c r="C6242" s="107"/>
      <c r="D6242" s="41"/>
      <c r="E6242" s="41"/>
      <c r="F6242" s="41"/>
    </row>
    <row r="6243" spans="2:6" hidden="1">
      <c r="B6243" s="107"/>
      <c r="C6243" s="107"/>
      <c r="D6243" s="41"/>
      <c r="E6243" s="41"/>
      <c r="F6243" s="41"/>
    </row>
    <row r="6244" spans="2:6" hidden="1">
      <c r="B6244" s="107"/>
      <c r="C6244" s="107"/>
      <c r="D6244" s="41"/>
      <c r="E6244" s="41"/>
      <c r="F6244" s="41"/>
    </row>
    <row r="6245" spans="2:6" hidden="1">
      <c r="B6245" s="107"/>
      <c r="C6245" s="107"/>
      <c r="D6245" s="41"/>
      <c r="E6245" s="41"/>
      <c r="F6245" s="41"/>
    </row>
    <row r="6246" spans="2:6" hidden="1">
      <c r="B6246" s="107"/>
      <c r="C6246" s="107"/>
      <c r="D6246" s="41"/>
      <c r="E6246" s="41"/>
      <c r="F6246" s="41"/>
    </row>
    <row r="6247" spans="2:6" hidden="1">
      <c r="B6247" s="107"/>
      <c r="C6247" s="107"/>
      <c r="D6247" s="41"/>
      <c r="E6247" s="41"/>
      <c r="F6247" s="41"/>
    </row>
    <row r="6248" spans="2:6" hidden="1">
      <c r="B6248" s="107"/>
      <c r="C6248" s="107"/>
      <c r="D6248" s="41"/>
      <c r="E6248" s="41"/>
      <c r="F6248" s="41"/>
    </row>
    <row r="6249" spans="2:6" hidden="1">
      <c r="B6249" s="107"/>
      <c r="C6249" s="107"/>
      <c r="D6249" s="41"/>
      <c r="E6249" s="41"/>
      <c r="F6249" s="41"/>
    </row>
    <row r="6250" spans="2:6" hidden="1">
      <c r="B6250" s="107"/>
      <c r="C6250" s="107"/>
      <c r="D6250" s="41"/>
      <c r="E6250" s="41"/>
      <c r="F6250" s="41"/>
    </row>
    <row r="6251" spans="2:6" hidden="1">
      <c r="B6251" s="107"/>
      <c r="C6251" s="107"/>
      <c r="D6251" s="41"/>
      <c r="E6251" s="41"/>
      <c r="F6251" s="41"/>
    </row>
    <row r="6252" spans="2:6" hidden="1">
      <c r="B6252" s="107"/>
      <c r="C6252" s="107"/>
      <c r="D6252" s="41"/>
      <c r="E6252" s="41"/>
      <c r="F6252" s="41"/>
    </row>
    <row r="6253" spans="2:6" hidden="1">
      <c r="B6253" s="107"/>
      <c r="C6253" s="107"/>
      <c r="D6253" s="41"/>
      <c r="E6253" s="41"/>
      <c r="F6253" s="41"/>
    </row>
    <row r="6254" spans="2:6" hidden="1">
      <c r="B6254" s="107"/>
      <c r="C6254" s="107"/>
      <c r="D6254" s="41"/>
      <c r="E6254" s="41"/>
      <c r="F6254" s="41"/>
    </row>
    <row r="6255" spans="2:6" hidden="1">
      <c r="B6255" s="107"/>
      <c r="C6255" s="107"/>
      <c r="D6255" s="41"/>
      <c r="E6255" s="41"/>
      <c r="F6255" s="41"/>
    </row>
    <row r="6256" spans="2:6" hidden="1">
      <c r="B6256" s="107"/>
      <c r="C6256" s="107"/>
      <c r="D6256" s="41"/>
      <c r="E6256" s="41"/>
      <c r="F6256" s="41"/>
    </row>
    <row r="6257" spans="2:6" hidden="1">
      <c r="B6257" s="107"/>
      <c r="C6257" s="107"/>
      <c r="D6257" s="41"/>
      <c r="E6257" s="41"/>
      <c r="F6257" s="41"/>
    </row>
    <row r="6258" spans="2:6" hidden="1">
      <c r="B6258" s="107"/>
      <c r="C6258" s="107"/>
      <c r="D6258" s="41"/>
      <c r="E6258" s="41"/>
      <c r="F6258" s="41"/>
    </row>
    <row r="6259" spans="2:6" hidden="1">
      <c r="B6259" s="107"/>
      <c r="C6259" s="107"/>
      <c r="D6259" s="41"/>
      <c r="E6259" s="41"/>
      <c r="F6259" s="41"/>
    </row>
    <row r="6260" spans="2:6" hidden="1">
      <c r="B6260" s="107"/>
      <c r="C6260" s="107"/>
      <c r="D6260" s="41"/>
      <c r="E6260" s="41"/>
      <c r="F6260" s="41"/>
    </row>
    <row r="6261" spans="2:6" hidden="1">
      <c r="B6261" s="107"/>
      <c r="C6261" s="107"/>
      <c r="D6261" s="41"/>
      <c r="E6261" s="41"/>
      <c r="F6261" s="41"/>
    </row>
    <row r="6262" spans="2:6" hidden="1">
      <c r="B6262" s="107"/>
      <c r="C6262" s="107"/>
      <c r="D6262" s="41"/>
      <c r="E6262" s="41"/>
      <c r="F6262" s="41"/>
    </row>
    <row r="6263" spans="2:6" hidden="1">
      <c r="B6263" s="107"/>
      <c r="C6263" s="107"/>
      <c r="D6263" s="41"/>
      <c r="E6263" s="41"/>
      <c r="F6263" s="41"/>
    </row>
    <row r="6264" spans="2:6" hidden="1">
      <c r="B6264" s="107"/>
      <c r="C6264" s="107"/>
      <c r="D6264" s="41"/>
      <c r="E6264" s="41"/>
      <c r="F6264" s="41"/>
    </row>
    <row r="6265" spans="2:6" hidden="1">
      <c r="B6265" s="107"/>
      <c r="C6265" s="107"/>
      <c r="D6265" s="41"/>
      <c r="E6265" s="41"/>
      <c r="F6265" s="41"/>
    </row>
    <row r="6266" spans="2:6" hidden="1">
      <c r="B6266" s="107"/>
      <c r="C6266" s="107"/>
      <c r="D6266" s="41"/>
      <c r="E6266" s="41"/>
      <c r="F6266" s="41"/>
    </row>
    <row r="6267" spans="2:6" hidden="1">
      <c r="B6267" s="107"/>
      <c r="C6267" s="107"/>
      <c r="D6267" s="41"/>
      <c r="E6267" s="41"/>
      <c r="F6267" s="41"/>
    </row>
    <row r="6268" spans="2:6" hidden="1">
      <c r="B6268" s="107"/>
      <c r="C6268" s="107"/>
      <c r="D6268" s="41"/>
      <c r="E6268" s="41"/>
      <c r="F6268" s="41"/>
    </row>
    <row r="6269" spans="2:6" hidden="1">
      <c r="B6269" s="107"/>
      <c r="C6269" s="107"/>
      <c r="D6269" s="41"/>
      <c r="E6269" s="41"/>
      <c r="F6269" s="41"/>
    </row>
    <row r="6270" spans="2:6" hidden="1">
      <c r="B6270" s="107"/>
      <c r="C6270" s="107"/>
      <c r="D6270" s="41"/>
      <c r="E6270" s="41"/>
      <c r="F6270" s="41"/>
    </row>
    <row r="6271" spans="2:6" hidden="1">
      <c r="B6271" s="107"/>
      <c r="C6271" s="107"/>
      <c r="D6271" s="41"/>
      <c r="E6271" s="41"/>
      <c r="F6271" s="41"/>
    </row>
    <row r="6272" spans="2:6" hidden="1">
      <c r="B6272" s="107"/>
      <c r="C6272" s="107"/>
      <c r="D6272" s="41"/>
      <c r="E6272" s="41"/>
      <c r="F6272" s="41"/>
    </row>
    <row r="6273" spans="2:6" hidden="1">
      <c r="B6273" s="107"/>
      <c r="C6273" s="107"/>
      <c r="D6273" s="41"/>
      <c r="E6273" s="41"/>
      <c r="F6273" s="41"/>
    </row>
    <row r="6274" spans="2:6" hidden="1">
      <c r="B6274" s="107"/>
      <c r="C6274" s="107"/>
      <c r="D6274" s="41"/>
      <c r="E6274" s="41"/>
      <c r="F6274" s="41"/>
    </row>
    <row r="6275" spans="2:6" hidden="1">
      <c r="B6275" s="107"/>
      <c r="C6275" s="107"/>
      <c r="D6275" s="41"/>
      <c r="E6275" s="41"/>
      <c r="F6275" s="41"/>
    </row>
    <row r="6276" spans="2:6" hidden="1">
      <c r="B6276" s="107"/>
      <c r="C6276" s="107"/>
      <c r="D6276" s="41"/>
      <c r="E6276" s="41"/>
      <c r="F6276" s="41"/>
    </row>
    <row r="6277" spans="2:6" hidden="1">
      <c r="B6277" s="107"/>
      <c r="C6277" s="107"/>
      <c r="D6277" s="41"/>
      <c r="E6277" s="41"/>
      <c r="F6277" s="41"/>
    </row>
    <row r="6278" spans="2:6" hidden="1">
      <c r="B6278" s="107"/>
      <c r="C6278" s="107"/>
      <c r="D6278" s="41"/>
      <c r="E6278" s="41"/>
      <c r="F6278" s="41"/>
    </row>
    <row r="6279" spans="2:6" hidden="1">
      <c r="B6279" s="107"/>
      <c r="C6279" s="107"/>
      <c r="D6279" s="41"/>
      <c r="E6279" s="41"/>
      <c r="F6279" s="41"/>
    </row>
    <row r="6280" spans="2:6" hidden="1">
      <c r="B6280" s="107"/>
      <c r="C6280" s="107"/>
      <c r="D6280" s="41"/>
      <c r="E6280" s="41"/>
      <c r="F6280" s="41"/>
    </row>
    <row r="6281" spans="2:6" hidden="1">
      <c r="B6281" s="107"/>
      <c r="C6281" s="107"/>
      <c r="D6281" s="41"/>
      <c r="E6281" s="41"/>
      <c r="F6281" s="41"/>
    </row>
    <row r="6282" spans="2:6" hidden="1">
      <c r="B6282" s="107"/>
      <c r="C6282" s="107"/>
      <c r="D6282" s="41"/>
      <c r="E6282" s="41"/>
      <c r="F6282" s="41"/>
    </row>
    <row r="6283" spans="2:6" hidden="1">
      <c r="B6283" s="107"/>
      <c r="C6283" s="107"/>
      <c r="D6283" s="41"/>
      <c r="E6283" s="41"/>
      <c r="F6283" s="41"/>
    </row>
    <row r="6284" spans="2:6" hidden="1">
      <c r="B6284" s="107"/>
      <c r="C6284" s="107"/>
      <c r="D6284" s="41"/>
      <c r="E6284" s="41"/>
      <c r="F6284" s="41"/>
    </row>
    <row r="6285" spans="2:6" hidden="1">
      <c r="B6285" s="107"/>
      <c r="C6285" s="107"/>
      <c r="D6285" s="41"/>
      <c r="E6285" s="41"/>
      <c r="F6285" s="41"/>
    </row>
    <row r="6286" spans="2:6" hidden="1">
      <c r="B6286" s="107"/>
      <c r="C6286" s="107"/>
      <c r="D6286" s="41"/>
      <c r="E6286" s="41"/>
      <c r="F6286" s="41"/>
    </row>
    <row r="6287" spans="2:6" hidden="1">
      <c r="B6287" s="107"/>
      <c r="C6287" s="107"/>
      <c r="D6287" s="41"/>
      <c r="E6287" s="41"/>
      <c r="F6287" s="41"/>
    </row>
    <row r="6288" spans="2:6" hidden="1">
      <c r="B6288" s="107"/>
      <c r="C6288" s="107"/>
      <c r="D6288" s="41"/>
      <c r="E6288" s="41"/>
      <c r="F6288" s="41"/>
    </row>
    <row r="6289" spans="2:6" hidden="1">
      <c r="B6289" s="107"/>
      <c r="C6289" s="107"/>
      <c r="D6289" s="41"/>
      <c r="E6289" s="41"/>
      <c r="F6289" s="41"/>
    </row>
    <row r="6290" spans="2:6" hidden="1">
      <c r="B6290" s="107"/>
      <c r="C6290" s="107"/>
      <c r="D6290" s="41"/>
      <c r="E6290" s="41"/>
      <c r="F6290" s="41"/>
    </row>
    <row r="6291" spans="2:6" hidden="1">
      <c r="B6291" s="107"/>
      <c r="C6291" s="107"/>
      <c r="D6291" s="41"/>
      <c r="E6291" s="41"/>
      <c r="F6291" s="41"/>
    </row>
    <row r="6292" spans="2:6" hidden="1">
      <c r="B6292" s="107"/>
      <c r="C6292" s="107"/>
      <c r="D6292" s="41"/>
      <c r="E6292" s="41"/>
      <c r="F6292" s="41"/>
    </row>
    <row r="6293" spans="2:6" hidden="1">
      <c r="B6293" s="107"/>
      <c r="C6293" s="107"/>
      <c r="D6293" s="41"/>
      <c r="E6293" s="41"/>
      <c r="F6293" s="41"/>
    </row>
    <row r="6294" spans="2:6" hidden="1">
      <c r="B6294" s="107"/>
      <c r="C6294" s="107"/>
      <c r="D6294" s="41"/>
      <c r="E6294" s="41"/>
      <c r="F6294" s="41"/>
    </row>
    <row r="6295" spans="2:6" hidden="1">
      <c r="B6295" s="107"/>
      <c r="C6295" s="107"/>
      <c r="D6295" s="41"/>
      <c r="E6295" s="41"/>
      <c r="F6295" s="41"/>
    </row>
    <row r="6296" spans="2:6" hidden="1">
      <c r="B6296" s="107"/>
      <c r="C6296" s="107"/>
      <c r="D6296" s="41"/>
      <c r="E6296" s="41"/>
      <c r="F6296" s="41"/>
    </row>
    <row r="6297" spans="2:6" hidden="1">
      <c r="B6297" s="107"/>
      <c r="C6297" s="107"/>
      <c r="D6297" s="41"/>
      <c r="E6297" s="41"/>
      <c r="F6297" s="41"/>
    </row>
    <row r="6298" spans="2:6" hidden="1">
      <c r="B6298" s="107"/>
      <c r="C6298" s="107"/>
      <c r="D6298" s="41"/>
      <c r="E6298" s="41"/>
      <c r="F6298" s="41"/>
    </row>
    <row r="6299" spans="2:6" hidden="1">
      <c r="B6299" s="107"/>
      <c r="C6299" s="107"/>
      <c r="D6299" s="41"/>
      <c r="E6299" s="41"/>
      <c r="F6299" s="41"/>
    </row>
    <row r="6300" spans="2:6" hidden="1">
      <c r="B6300" s="107"/>
      <c r="C6300" s="107"/>
      <c r="D6300" s="41"/>
      <c r="E6300" s="41"/>
      <c r="F6300" s="41"/>
    </row>
    <row r="6301" spans="2:6" hidden="1">
      <c r="B6301" s="107"/>
      <c r="C6301" s="107"/>
      <c r="D6301" s="41"/>
      <c r="E6301" s="41"/>
      <c r="F6301" s="41"/>
    </row>
    <row r="6302" spans="2:6" hidden="1">
      <c r="B6302" s="107"/>
      <c r="C6302" s="107"/>
      <c r="D6302" s="41"/>
      <c r="E6302" s="41"/>
      <c r="F6302" s="41"/>
    </row>
    <row r="6303" spans="2:6" hidden="1">
      <c r="B6303" s="107"/>
      <c r="C6303" s="107"/>
      <c r="D6303" s="41"/>
      <c r="E6303" s="41"/>
      <c r="F6303" s="41"/>
    </row>
    <row r="6304" spans="2:6" hidden="1">
      <c r="B6304" s="107"/>
      <c r="C6304" s="107"/>
      <c r="D6304" s="41"/>
      <c r="E6304" s="41"/>
      <c r="F6304" s="41"/>
    </row>
    <row r="6305" spans="2:6" hidden="1">
      <c r="B6305" s="107"/>
      <c r="C6305" s="107"/>
      <c r="D6305" s="41"/>
      <c r="E6305" s="41"/>
      <c r="F6305" s="41"/>
    </row>
    <row r="6306" spans="2:6" hidden="1">
      <c r="B6306" s="107"/>
      <c r="C6306" s="107"/>
      <c r="D6306" s="41"/>
      <c r="E6306" s="41"/>
      <c r="F6306" s="41"/>
    </row>
    <row r="6307" spans="2:6" hidden="1">
      <c r="B6307" s="107"/>
      <c r="C6307" s="107"/>
      <c r="D6307" s="41"/>
      <c r="E6307" s="41"/>
      <c r="F6307" s="41"/>
    </row>
    <row r="6308" spans="2:6" hidden="1">
      <c r="B6308" s="107"/>
      <c r="C6308" s="107"/>
      <c r="D6308" s="41"/>
      <c r="E6308" s="41"/>
      <c r="F6308" s="41"/>
    </row>
    <row r="6309" spans="2:6" hidden="1">
      <c r="B6309" s="107"/>
      <c r="C6309" s="107"/>
      <c r="D6309" s="41"/>
      <c r="E6309" s="41"/>
      <c r="F6309" s="41"/>
    </row>
    <row r="6310" spans="2:6" hidden="1">
      <c r="B6310" s="107"/>
      <c r="C6310" s="107"/>
      <c r="D6310" s="41"/>
      <c r="E6310" s="41"/>
      <c r="F6310" s="41"/>
    </row>
    <row r="6311" spans="2:6" hidden="1">
      <c r="B6311" s="107"/>
      <c r="C6311" s="107"/>
      <c r="D6311" s="41"/>
      <c r="E6311" s="41"/>
      <c r="F6311" s="41"/>
    </row>
    <row r="6312" spans="2:6" hidden="1">
      <c r="B6312" s="107"/>
      <c r="C6312" s="107"/>
      <c r="D6312" s="41"/>
      <c r="E6312" s="41"/>
      <c r="F6312" s="41"/>
    </row>
    <row r="6313" spans="2:6" hidden="1">
      <c r="B6313" s="107"/>
      <c r="C6313" s="107"/>
      <c r="D6313" s="41"/>
      <c r="E6313" s="41"/>
      <c r="F6313" s="41"/>
    </row>
    <row r="6314" spans="2:6" hidden="1">
      <c r="B6314" s="107"/>
      <c r="C6314" s="107"/>
      <c r="D6314" s="41"/>
      <c r="E6314" s="41"/>
      <c r="F6314" s="41"/>
    </row>
    <row r="6315" spans="2:6" hidden="1">
      <c r="B6315" s="107"/>
      <c r="C6315" s="107"/>
      <c r="D6315" s="41"/>
      <c r="E6315" s="41"/>
      <c r="F6315" s="41"/>
    </row>
    <row r="6316" spans="2:6" hidden="1">
      <c r="B6316" s="107"/>
      <c r="C6316" s="107"/>
      <c r="D6316" s="41"/>
      <c r="E6316" s="41"/>
      <c r="F6316" s="41"/>
    </row>
    <row r="6317" spans="2:6" hidden="1">
      <c r="B6317" s="107"/>
      <c r="C6317" s="107"/>
      <c r="D6317" s="41"/>
      <c r="E6317" s="41"/>
      <c r="F6317" s="41"/>
    </row>
    <row r="6318" spans="2:6" hidden="1">
      <c r="B6318" s="107"/>
      <c r="C6318" s="107"/>
      <c r="D6318" s="41"/>
      <c r="E6318" s="41"/>
      <c r="F6318" s="41"/>
    </row>
    <row r="6319" spans="2:6" hidden="1">
      <c r="B6319" s="107"/>
      <c r="C6319" s="107"/>
      <c r="D6319" s="41"/>
      <c r="E6319" s="41"/>
      <c r="F6319" s="41"/>
    </row>
    <row r="6320" spans="2:6" hidden="1">
      <c r="B6320" s="107"/>
      <c r="C6320" s="107"/>
      <c r="D6320" s="41"/>
      <c r="E6320" s="41"/>
      <c r="F6320" s="41"/>
    </row>
    <row r="6321" spans="2:6" hidden="1">
      <c r="B6321" s="107"/>
      <c r="C6321" s="107"/>
      <c r="D6321" s="41"/>
      <c r="E6321" s="41"/>
      <c r="F6321" s="41"/>
    </row>
    <row r="6322" spans="2:6" hidden="1">
      <c r="B6322" s="107"/>
      <c r="C6322" s="107"/>
      <c r="D6322" s="41"/>
      <c r="E6322" s="41"/>
      <c r="F6322" s="41"/>
    </row>
    <row r="6323" spans="2:6" hidden="1">
      <c r="B6323" s="107"/>
      <c r="C6323" s="107"/>
      <c r="D6323" s="41"/>
      <c r="E6323" s="41"/>
      <c r="F6323" s="41"/>
    </row>
    <row r="6324" spans="2:6" hidden="1">
      <c r="B6324" s="107"/>
      <c r="C6324" s="107"/>
      <c r="D6324" s="41"/>
      <c r="E6324" s="41"/>
      <c r="F6324" s="41"/>
    </row>
    <row r="6325" spans="2:6" hidden="1">
      <c r="B6325" s="107"/>
      <c r="C6325" s="107"/>
      <c r="D6325" s="41"/>
      <c r="E6325" s="41"/>
      <c r="F6325" s="41"/>
    </row>
    <row r="6326" spans="2:6" hidden="1">
      <c r="B6326" s="107"/>
      <c r="C6326" s="107"/>
      <c r="D6326" s="41"/>
      <c r="E6326" s="41"/>
      <c r="F6326" s="41"/>
    </row>
    <row r="6327" spans="2:6" hidden="1">
      <c r="B6327" s="107"/>
      <c r="C6327" s="107"/>
      <c r="D6327" s="41"/>
      <c r="E6327" s="41"/>
      <c r="F6327" s="41"/>
    </row>
    <row r="6328" spans="2:6" hidden="1">
      <c r="B6328" s="107"/>
      <c r="C6328" s="107"/>
      <c r="D6328" s="41"/>
      <c r="E6328" s="41"/>
      <c r="F6328" s="41"/>
    </row>
    <row r="6329" spans="2:6" hidden="1">
      <c r="B6329" s="107"/>
      <c r="C6329" s="107"/>
      <c r="D6329" s="41"/>
      <c r="E6329" s="41"/>
      <c r="F6329" s="41"/>
    </row>
    <row r="6330" spans="2:6" hidden="1">
      <c r="B6330" s="107"/>
      <c r="C6330" s="107"/>
      <c r="D6330" s="41"/>
      <c r="E6330" s="41"/>
      <c r="F6330" s="41"/>
    </row>
    <row r="6331" spans="2:6" hidden="1">
      <c r="B6331" s="107"/>
      <c r="C6331" s="107"/>
      <c r="D6331" s="41"/>
      <c r="E6331" s="41"/>
      <c r="F6331" s="41"/>
    </row>
    <row r="6332" spans="2:6" hidden="1">
      <c r="B6332" s="107"/>
      <c r="C6332" s="107"/>
      <c r="D6332" s="41"/>
      <c r="E6332" s="41"/>
      <c r="F6332" s="41"/>
    </row>
    <row r="6333" spans="2:6" hidden="1">
      <c r="B6333" s="107"/>
      <c r="C6333" s="107"/>
      <c r="D6333" s="41"/>
      <c r="E6333" s="41"/>
      <c r="F6333" s="41"/>
    </row>
    <row r="6334" spans="2:6" hidden="1">
      <c r="B6334" s="107"/>
      <c r="C6334" s="107"/>
      <c r="D6334" s="41"/>
      <c r="E6334" s="41"/>
      <c r="F6334" s="41"/>
    </row>
    <row r="6335" spans="2:6" hidden="1">
      <c r="B6335" s="107"/>
      <c r="C6335" s="107"/>
      <c r="D6335" s="41"/>
      <c r="E6335" s="41"/>
      <c r="F6335" s="41"/>
    </row>
    <row r="6336" spans="2:6" hidden="1">
      <c r="B6336" s="107"/>
      <c r="C6336" s="107"/>
      <c r="D6336" s="41"/>
      <c r="E6336" s="41"/>
      <c r="F6336" s="41"/>
    </row>
    <row r="6337" spans="2:6" hidden="1">
      <c r="B6337" s="107"/>
      <c r="C6337" s="107"/>
      <c r="D6337" s="41"/>
      <c r="E6337" s="41"/>
      <c r="F6337" s="41"/>
    </row>
    <row r="6338" spans="2:6" hidden="1">
      <c r="B6338" s="107"/>
      <c r="C6338" s="107"/>
      <c r="D6338" s="41"/>
      <c r="E6338" s="41"/>
      <c r="F6338" s="41"/>
    </row>
    <row r="6339" spans="2:6" hidden="1">
      <c r="B6339" s="107"/>
      <c r="C6339" s="107"/>
      <c r="D6339" s="41"/>
      <c r="E6339" s="41"/>
      <c r="F6339" s="41"/>
    </row>
    <row r="6340" spans="2:6" hidden="1">
      <c r="B6340" s="107"/>
      <c r="C6340" s="107"/>
      <c r="D6340" s="41"/>
      <c r="E6340" s="41"/>
      <c r="F6340" s="41"/>
    </row>
    <row r="6341" spans="2:6" hidden="1">
      <c r="B6341" s="107"/>
      <c r="C6341" s="107"/>
      <c r="D6341" s="41"/>
      <c r="E6341" s="41"/>
      <c r="F6341" s="41"/>
    </row>
    <row r="6342" spans="2:6" hidden="1">
      <c r="B6342" s="107"/>
      <c r="C6342" s="107"/>
      <c r="D6342" s="41"/>
      <c r="E6342" s="41"/>
      <c r="F6342" s="41"/>
    </row>
    <row r="6343" spans="2:6" hidden="1">
      <c r="B6343" s="107"/>
      <c r="C6343" s="107"/>
      <c r="D6343" s="41"/>
      <c r="E6343" s="41"/>
      <c r="F6343" s="41"/>
    </row>
    <row r="6344" spans="2:6" hidden="1">
      <c r="B6344" s="107"/>
      <c r="C6344" s="107"/>
      <c r="D6344" s="41"/>
      <c r="E6344" s="41"/>
      <c r="F6344" s="41"/>
    </row>
    <row r="6345" spans="2:6" hidden="1">
      <c r="B6345" s="107"/>
      <c r="C6345" s="107"/>
      <c r="D6345" s="41"/>
      <c r="E6345" s="41"/>
      <c r="F6345" s="41"/>
    </row>
    <row r="6346" spans="2:6" hidden="1">
      <c r="B6346" s="107"/>
      <c r="C6346" s="107"/>
      <c r="D6346" s="41"/>
      <c r="E6346" s="41"/>
      <c r="F6346" s="41"/>
    </row>
    <row r="6347" spans="2:6" hidden="1">
      <c r="B6347" s="107"/>
      <c r="C6347" s="107"/>
      <c r="D6347" s="41"/>
      <c r="E6347" s="41"/>
      <c r="F6347" s="41"/>
    </row>
    <row r="6348" spans="2:6" hidden="1">
      <c r="B6348" s="107"/>
      <c r="C6348" s="107"/>
      <c r="D6348" s="41"/>
      <c r="E6348" s="41"/>
      <c r="F6348" s="41"/>
    </row>
    <row r="6349" spans="2:6" hidden="1">
      <c r="B6349" s="107"/>
      <c r="C6349" s="107"/>
      <c r="D6349" s="41"/>
      <c r="E6349" s="41"/>
      <c r="F6349" s="41"/>
    </row>
    <row r="6350" spans="2:6" hidden="1">
      <c r="B6350" s="107"/>
      <c r="C6350" s="107"/>
      <c r="D6350" s="41"/>
      <c r="E6350" s="41"/>
      <c r="F6350" s="41"/>
    </row>
    <row r="6351" spans="2:6" hidden="1">
      <c r="B6351" s="107"/>
      <c r="C6351" s="107"/>
      <c r="D6351" s="41"/>
      <c r="E6351" s="41"/>
      <c r="F6351" s="41"/>
    </row>
    <row r="6352" spans="2:6" hidden="1">
      <c r="B6352" s="107"/>
      <c r="C6352" s="107"/>
      <c r="D6352" s="41"/>
      <c r="E6352" s="41"/>
      <c r="F6352" s="41"/>
    </row>
    <row r="6353" spans="2:6" hidden="1">
      <c r="B6353" s="107"/>
      <c r="C6353" s="107"/>
      <c r="D6353" s="41"/>
      <c r="E6353" s="41"/>
      <c r="F6353" s="41"/>
    </row>
    <row r="6354" spans="2:6" hidden="1">
      <c r="B6354" s="107"/>
      <c r="C6354" s="107"/>
      <c r="D6354" s="41"/>
      <c r="E6354" s="41"/>
      <c r="F6354" s="41"/>
    </row>
    <row r="6355" spans="2:6" hidden="1">
      <c r="B6355" s="107"/>
      <c r="C6355" s="107"/>
      <c r="D6355" s="41"/>
      <c r="E6355" s="41"/>
      <c r="F6355" s="41"/>
    </row>
    <row r="6356" spans="2:6" hidden="1">
      <c r="B6356" s="107"/>
      <c r="C6356" s="107"/>
      <c r="D6356" s="41"/>
      <c r="E6356" s="41"/>
      <c r="F6356" s="41"/>
    </row>
    <row r="6357" spans="2:6" hidden="1">
      <c r="B6357" s="107"/>
      <c r="C6357" s="107"/>
      <c r="D6357" s="41"/>
      <c r="E6357" s="41"/>
      <c r="F6357" s="41"/>
    </row>
    <row r="6358" spans="2:6" hidden="1">
      <c r="B6358" s="107"/>
      <c r="C6358" s="107"/>
      <c r="D6358" s="41"/>
      <c r="E6358" s="41"/>
      <c r="F6358" s="41"/>
    </row>
    <row r="6359" spans="2:6" hidden="1">
      <c r="B6359" s="107"/>
      <c r="C6359" s="107"/>
      <c r="D6359" s="41"/>
      <c r="E6359" s="41"/>
      <c r="F6359" s="41"/>
    </row>
    <row r="6360" spans="2:6" hidden="1">
      <c r="B6360" s="107"/>
      <c r="C6360" s="107"/>
      <c r="D6360" s="41"/>
      <c r="E6360" s="41"/>
      <c r="F6360" s="41"/>
    </row>
    <row r="6361" spans="2:6" hidden="1">
      <c r="B6361" s="107"/>
      <c r="C6361" s="107"/>
      <c r="D6361" s="41"/>
      <c r="E6361" s="41"/>
      <c r="F6361" s="41"/>
    </row>
    <row r="6362" spans="2:6" hidden="1">
      <c r="B6362" s="107"/>
      <c r="C6362" s="107"/>
      <c r="D6362" s="41"/>
      <c r="E6362" s="41"/>
      <c r="F6362" s="41"/>
    </row>
    <row r="6363" spans="2:6" hidden="1">
      <c r="B6363" s="107"/>
      <c r="C6363" s="107"/>
      <c r="D6363" s="41"/>
      <c r="E6363" s="41"/>
      <c r="F6363" s="41"/>
    </row>
    <row r="6364" spans="2:6" hidden="1">
      <c r="B6364" s="107"/>
      <c r="C6364" s="107"/>
      <c r="D6364" s="41"/>
      <c r="E6364" s="41"/>
      <c r="F6364" s="41"/>
    </row>
    <row r="6365" spans="2:6" hidden="1">
      <c r="B6365" s="107"/>
      <c r="C6365" s="107"/>
      <c r="D6365" s="41"/>
      <c r="E6365" s="41"/>
      <c r="F6365" s="41"/>
    </row>
    <row r="6366" spans="2:6" hidden="1">
      <c r="B6366" s="107"/>
      <c r="C6366" s="107"/>
      <c r="D6366" s="41"/>
      <c r="E6366" s="41"/>
      <c r="F6366" s="41"/>
    </row>
    <row r="6367" spans="2:6" hidden="1">
      <c r="B6367" s="107"/>
      <c r="C6367" s="107"/>
      <c r="D6367" s="41"/>
      <c r="E6367" s="41"/>
      <c r="F6367" s="41"/>
    </row>
    <row r="6368" spans="2:6" hidden="1">
      <c r="B6368" s="107"/>
      <c r="C6368" s="107"/>
      <c r="D6368" s="41"/>
      <c r="E6368" s="41"/>
      <c r="F6368" s="41"/>
    </row>
    <row r="6369" spans="2:6" hidden="1">
      <c r="B6369" s="107"/>
      <c r="C6369" s="107"/>
      <c r="D6369" s="41"/>
      <c r="E6369" s="41"/>
      <c r="F6369" s="41"/>
    </row>
    <row r="6370" spans="2:6" hidden="1">
      <c r="B6370" s="107"/>
      <c r="C6370" s="107"/>
      <c r="D6370" s="41"/>
      <c r="E6370" s="41"/>
      <c r="F6370" s="41"/>
    </row>
    <row r="6371" spans="2:6" hidden="1">
      <c r="B6371" s="107"/>
      <c r="C6371" s="107"/>
      <c r="D6371" s="41"/>
      <c r="E6371" s="41"/>
      <c r="F6371" s="41"/>
    </row>
    <row r="6372" spans="2:6" hidden="1">
      <c r="B6372" s="107"/>
      <c r="C6372" s="107"/>
      <c r="D6372" s="41"/>
      <c r="E6372" s="41"/>
      <c r="F6372" s="41"/>
    </row>
    <row r="6373" spans="2:6" hidden="1">
      <c r="B6373" s="107"/>
      <c r="C6373" s="107"/>
      <c r="D6373" s="41"/>
      <c r="E6373" s="41"/>
      <c r="F6373" s="41"/>
    </row>
    <row r="6374" spans="2:6" hidden="1">
      <c r="B6374" s="107"/>
      <c r="C6374" s="107"/>
      <c r="D6374" s="41"/>
      <c r="E6374" s="41"/>
      <c r="F6374" s="41"/>
    </row>
    <row r="6375" spans="2:6" hidden="1">
      <c r="B6375" s="107"/>
      <c r="C6375" s="107"/>
      <c r="D6375" s="41"/>
      <c r="E6375" s="41"/>
      <c r="F6375" s="41"/>
    </row>
    <row r="6376" spans="2:6" hidden="1">
      <c r="B6376" s="107"/>
      <c r="C6376" s="107"/>
      <c r="D6376" s="41"/>
      <c r="E6376" s="41"/>
      <c r="F6376" s="41"/>
    </row>
    <row r="6377" spans="2:6" hidden="1">
      <c r="B6377" s="107"/>
      <c r="C6377" s="107"/>
      <c r="D6377" s="41"/>
      <c r="E6377" s="41"/>
      <c r="F6377" s="41"/>
    </row>
    <row r="6378" spans="2:6" hidden="1">
      <c r="B6378" s="107"/>
      <c r="C6378" s="107"/>
      <c r="D6378" s="41"/>
      <c r="E6378" s="41"/>
      <c r="F6378" s="41"/>
    </row>
    <row r="6379" spans="2:6" hidden="1">
      <c r="B6379" s="107"/>
      <c r="C6379" s="107"/>
      <c r="D6379" s="41"/>
      <c r="E6379" s="41"/>
      <c r="F6379" s="41"/>
    </row>
    <row r="6380" spans="2:6" hidden="1">
      <c r="B6380" s="107"/>
      <c r="C6380" s="107"/>
      <c r="D6380" s="41"/>
      <c r="E6380" s="41"/>
      <c r="F6380" s="41"/>
    </row>
    <row r="6381" spans="2:6" hidden="1">
      <c r="B6381" s="107"/>
      <c r="C6381" s="107"/>
      <c r="D6381" s="41"/>
      <c r="E6381" s="41"/>
      <c r="F6381" s="41"/>
    </row>
    <row r="6382" spans="2:6" hidden="1">
      <c r="B6382" s="107"/>
      <c r="C6382" s="107"/>
      <c r="D6382" s="41"/>
      <c r="E6382" s="41"/>
      <c r="F6382" s="41"/>
    </row>
    <row r="6383" spans="2:6" hidden="1">
      <c r="B6383" s="107"/>
      <c r="C6383" s="107"/>
      <c r="D6383" s="41"/>
      <c r="E6383" s="41"/>
      <c r="F6383" s="41"/>
    </row>
    <row r="6384" spans="2:6" hidden="1">
      <c r="B6384" s="107"/>
      <c r="C6384" s="107"/>
      <c r="D6384" s="41"/>
      <c r="E6384" s="41"/>
      <c r="F6384" s="41"/>
    </row>
    <row r="6385" spans="2:6" hidden="1">
      <c r="B6385" s="107"/>
      <c r="C6385" s="107"/>
      <c r="D6385" s="41"/>
      <c r="E6385" s="41"/>
      <c r="F6385" s="41"/>
    </row>
    <row r="6386" spans="2:6" hidden="1">
      <c r="B6386" s="107"/>
      <c r="C6386" s="107"/>
      <c r="D6386" s="41"/>
      <c r="E6386" s="41"/>
      <c r="F6386" s="41"/>
    </row>
    <row r="6387" spans="2:6" hidden="1">
      <c r="B6387" s="107"/>
      <c r="C6387" s="107"/>
      <c r="D6387" s="41"/>
      <c r="E6387" s="41"/>
      <c r="F6387" s="41"/>
    </row>
    <row r="6388" spans="2:6" hidden="1">
      <c r="B6388" s="107"/>
      <c r="C6388" s="107"/>
      <c r="D6388" s="41"/>
      <c r="E6388" s="41"/>
      <c r="F6388" s="41"/>
    </row>
    <row r="6389" spans="2:6" hidden="1">
      <c r="B6389" s="107"/>
      <c r="C6389" s="107"/>
      <c r="D6389" s="41"/>
      <c r="E6389" s="41"/>
      <c r="F6389" s="41"/>
    </row>
    <row r="6390" spans="2:6" hidden="1">
      <c r="B6390" s="107"/>
      <c r="C6390" s="107"/>
      <c r="D6390" s="41"/>
      <c r="E6390" s="41"/>
      <c r="F6390" s="41"/>
    </row>
    <row r="6391" spans="2:6" hidden="1">
      <c r="B6391" s="107"/>
      <c r="C6391" s="107"/>
      <c r="D6391" s="41"/>
      <c r="E6391" s="41"/>
      <c r="F6391" s="41"/>
    </row>
    <row r="6392" spans="2:6" hidden="1">
      <c r="B6392" s="107"/>
      <c r="C6392" s="107"/>
      <c r="D6392" s="41"/>
      <c r="E6392" s="41"/>
      <c r="F6392" s="41"/>
    </row>
    <row r="6393" spans="2:6" hidden="1">
      <c r="B6393" s="107"/>
      <c r="C6393" s="107"/>
      <c r="D6393" s="41"/>
      <c r="E6393" s="41"/>
      <c r="F6393" s="41"/>
    </row>
    <row r="6394" spans="2:6" hidden="1">
      <c r="B6394" s="107"/>
      <c r="C6394" s="107"/>
      <c r="D6394" s="41"/>
      <c r="E6394" s="41"/>
      <c r="F6394" s="41"/>
    </row>
    <row r="6395" spans="2:6" hidden="1">
      <c r="B6395" s="107"/>
      <c r="C6395" s="107"/>
      <c r="D6395" s="41"/>
      <c r="E6395" s="41"/>
      <c r="F6395" s="41"/>
    </row>
    <row r="6396" spans="2:6" hidden="1">
      <c r="B6396" s="107"/>
      <c r="C6396" s="107"/>
      <c r="D6396" s="41"/>
      <c r="E6396" s="41"/>
      <c r="F6396" s="41"/>
    </row>
    <row r="6397" spans="2:6" hidden="1">
      <c r="B6397" s="107"/>
      <c r="C6397" s="107"/>
      <c r="D6397" s="41"/>
      <c r="E6397" s="41"/>
      <c r="F6397" s="41"/>
    </row>
    <row r="6398" spans="2:6" hidden="1">
      <c r="B6398" s="107"/>
      <c r="C6398" s="107"/>
      <c r="D6398" s="41"/>
      <c r="E6398" s="41"/>
      <c r="F6398" s="41"/>
    </row>
    <row r="6399" spans="2:6" hidden="1">
      <c r="B6399" s="107"/>
      <c r="C6399" s="107"/>
      <c r="D6399" s="41"/>
      <c r="E6399" s="41"/>
      <c r="F6399" s="41"/>
    </row>
    <row r="6400" spans="2:6" hidden="1">
      <c r="B6400" s="107"/>
      <c r="C6400" s="107"/>
      <c r="D6400" s="41"/>
      <c r="E6400" s="41"/>
      <c r="F6400" s="41"/>
    </row>
    <row r="6401" spans="2:6" hidden="1">
      <c r="B6401" s="107"/>
      <c r="C6401" s="107"/>
      <c r="D6401" s="41"/>
      <c r="E6401" s="41"/>
      <c r="F6401" s="41"/>
    </row>
    <row r="6402" spans="2:6" hidden="1">
      <c r="B6402" s="107"/>
      <c r="C6402" s="107"/>
      <c r="D6402" s="41"/>
      <c r="E6402" s="41"/>
      <c r="F6402" s="41"/>
    </row>
    <row r="6403" spans="2:6" hidden="1">
      <c r="B6403" s="107"/>
      <c r="C6403" s="107"/>
      <c r="D6403" s="41"/>
      <c r="E6403" s="41"/>
      <c r="F6403" s="41"/>
    </row>
    <row r="6404" spans="2:6" hidden="1">
      <c r="B6404" s="107"/>
      <c r="C6404" s="107"/>
      <c r="D6404" s="41"/>
      <c r="E6404" s="41"/>
      <c r="F6404" s="41"/>
    </row>
    <row r="6405" spans="2:6" hidden="1">
      <c r="B6405" s="107"/>
      <c r="C6405" s="107"/>
      <c r="D6405" s="41"/>
      <c r="E6405" s="41"/>
      <c r="F6405" s="41"/>
    </row>
    <row r="6406" spans="2:6" hidden="1">
      <c r="B6406" s="107"/>
      <c r="C6406" s="107"/>
      <c r="D6406" s="41"/>
      <c r="E6406" s="41"/>
      <c r="F6406" s="41"/>
    </row>
    <row r="6407" spans="2:6" hidden="1">
      <c r="B6407" s="107"/>
      <c r="C6407" s="107"/>
      <c r="D6407" s="41"/>
      <c r="E6407" s="41"/>
      <c r="F6407" s="41"/>
    </row>
    <row r="6408" spans="2:6" hidden="1">
      <c r="B6408" s="107"/>
      <c r="C6408" s="107"/>
      <c r="D6408" s="41"/>
      <c r="E6408" s="41"/>
      <c r="F6408" s="41"/>
    </row>
    <row r="6409" spans="2:6" hidden="1">
      <c r="B6409" s="107"/>
      <c r="C6409" s="107"/>
      <c r="D6409" s="41"/>
      <c r="E6409" s="41"/>
      <c r="F6409" s="41"/>
    </row>
    <row r="6410" spans="2:6" hidden="1">
      <c r="B6410" s="107"/>
      <c r="C6410" s="107"/>
      <c r="D6410" s="41"/>
      <c r="E6410" s="41"/>
      <c r="F6410" s="41"/>
    </row>
    <row r="6411" spans="2:6" hidden="1">
      <c r="B6411" s="107"/>
      <c r="C6411" s="107"/>
      <c r="D6411" s="41"/>
      <c r="E6411" s="41"/>
      <c r="F6411" s="41"/>
    </row>
    <row r="6412" spans="2:6" hidden="1">
      <c r="B6412" s="107"/>
      <c r="C6412" s="107"/>
      <c r="D6412" s="41"/>
      <c r="E6412" s="41"/>
      <c r="F6412" s="41"/>
    </row>
    <row r="6413" spans="2:6" hidden="1">
      <c r="B6413" s="107"/>
      <c r="C6413" s="107"/>
      <c r="D6413" s="41"/>
      <c r="E6413" s="41"/>
      <c r="F6413" s="41"/>
    </row>
    <row r="6414" spans="2:6" hidden="1">
      <c r="B6414" s="107"/>
      <c r="C6414" s="107"/>
      <c r="D6414" s="41"/>
      <c r="E6414" s="41"/>
      <c r="F6414" s="41"/>
    </row>
    <row r="6415" spans="2:6" hidden="1">
      <c r="B6415" s="107"/>
      <c r="C6415" s="107"/>
      <c r="D6415" s="41"/>
      <c r="E6415" s="41"/>
      <c r="F6415" s="41"/>
    </row>
    <row r="6416" spans="2:6" hidden="1">
      <c r="B6416" s="107"/>
      <c r="C6416" s="107"/>
      <c r="D6416" s="41"/>
      <c r="E6416" s="41"/>
      <c r="F6416" s="41"/>
    </row>
    <row r="6417" spans="2:6" hidden="1">
      <c r="B6417" s="107"/>
      <c r="C6417" s="107"/>
      <c r="D6417" s="41"/>
      <c r="E6417" s="41"/>
      <c r="F6417" s="41"/>
    </row>
    <row r="6418" spans="2:6" hidden="1">
      <c r="B6418" s="107"/>
      <c r="C6418" s="107"/>
      <c r="D6418" s="41"/>
      <c r="E6418" s="41"/>
      <c r="F6418" s="41"/>
    </row>
    <row r="6419" spans="2:6" hidden="1">
      <c r="B6419" s="107"/>
      <c r="C6419" s="107"/>
      <c r="D6419" s="41"/>
      <c r="E6419" s="41"/>
      <c r="F6419" s="41"/>
    </row>
    <row r="6420" spans="2:6" hidden="1">
      <c r="B6420" s="107"/>
      <c r="C6420" s="107"/>
      <c r="D6420" s="41"/>
      <c r="E6420" s="41"/>
      <c r="F6420" s="41"/>
    </row>
    <row r="6421" spans="2:6" hidden="1">
      <c r="B6421" s="107"/>
      <c r="C6421" s="107"/>
      <c r="D6421" s="41"/>
      <c r="E6421" s="41"/>
      <c r="F6421" s="41"/>
    </row>
    <row r="6422" spans="2:6" hidden="1">
      <c r="B6422" s="107"/>
      <c r="C6422" s="107"/>
      <c r="D6422" s="41"/>
      <c r="E6422" s="41"/>
      <c r="F6422" s="41"/>
    </row>
    <row r="6423" spans="2:6" hidden="1">
      <c r="B6423" s="107"/>
      <c r="C6423" s="107"/>
      <c r="D6423" s="41"/>
      <c r="E6423" s="41"/>
      <c r="F6423" s="41"/>
    </row>
    <row r="6424" spans="2:6" hidden="1">
      <c r="B6424" s="107"/>
      <c r="C6424" s="107"/>
      <c r="D6424" s="41"/>
      <c r="E6424" s="41"/>
      <c r="F6424" s="41"/>
    </row>
    <row r="6425" spans="2:6" hidden="1">
      <c r="B6425" s="107"/>
      <c r="C6425" s="107"/>
      <c r="D6425" s="41"/>
      <c r="E6425" s="41"/>
      <c r="F6425" s="41"/>
    </row>
    <row r="6426" spans="2:6" hidden="1">
      <c r="B6426" s="107"/>
      <c r="C6426" s="107"/>
      <c r="D6426" s="41"/>
      <c r="E6426" s="41"/>
      <c r="F6426" s="41"/>
    </row>
    <row r="6427" spans="2:6" hidden="1">
      <c r="B6427" s="107"/>
      <c r="C6427" s="107"/>
      <c r="D6427" s="41"/>
      <c r="E6427" s="41"/>
      <c r="F6427" s="41"/>
    </row>
    <row r="6428" spans="2:6" hidden="1">
      <c r="B6428" s="107"/>
      <c r="C6428" s="107"/>
      <c r="D6428" s="41"/>
      <c r="E6428" s="41"/>
      <c r="F6428" s="41"/>
    </row>
    <row r="6429" spans="2:6" hidden="1">
      <c r="B6429" s="107"/>
      <c r="C6429" s="107"/>
      <c r="D6429" s="41"/>
      <c r="E6429" s="41"/>
      <c r="F6429" s="41"/>
    </row>
    <row r="6430" spans="2:6" hidden="1">
      <c r="B6430" s="107"/>
      <c r="C6430" s="107"/>
      <c r="D6430" s="41"/>
      <c r="E6430" s="41"/>
      <c r="F6430" s="41"/>
    </row>
    <row r="6431" spans="2:6" hidden="1">
      <c r="B6431" s="107"/>
      <c r="C6431" s="107"/>
      <c r="D6431" s="41"/>
      <c r="E6431" s="41"/>
      <c r="F6431" s="41"/>
    </row>
    <row r="6432" spans="2:6" hidden="1">
      <c r="B6432" s="107"/>
      <c r="C6432" s="107"/>
      <c r="D6432" s="41"/>
      <c r="E6432" s="41"/>
      <c r="F6432" s="41"/>
    </row>
    <row r="6433" spans="2:6" hidden="1">
      <c r="B6433" s="107"/>
      <c r="C6433" s="107"/>
      <c r="D6433" s="41"/>
      <c r="E6433" s="41"/>
      <c r="F6433" s="41"/>
    </row>
    <row r="6434" spans="2:6" hidden="1">
      <c r="B6434" s="107"/>
      <c r="C6434" s="107"/>
      <c r="D6434" s="41"/>
      <c r="E6434" s="41"/>
      <c r="F6434" s="41"/>
    </row>
    <row r="6435" spans="2:6" hidden="1">
      <c r="B6435" s="107"/>
      <c r="C6435" s="107"/>
      <c r="D6435" s="41"/>
      <c r="E6435" s="41"/>
      <c r="F6435" s="41"/>
    </row>
    <row r="6436" spans="2:6" hidden="1">
      <c r="B6436" s="107"/>
      <c r="C6436" s="107"/>
      <c r="D6436" s="41"/>
      <c r="E6436" s="41"/>
      <c r="F6436" s="41"/>
    </row>
    <row r="6437" spans="2:6" hidden="1">
      <c r="B6437" s="107"/>
      <c r="C6437" s="107"/>
      <c r="D6437" s="41"/>
      <c r="E6437" s="41"/>
      <c r="F6437" s="41"/>
    </row>
    <row r="6438" spans="2:6" hidden="1">
      <c r="B6438" s="107"/>
      <c r="C6438" s="107"/>
      <c r="D6438" s="41"/>
      <c r="E6438" s="41"/>
      <c r="F6438" s="41"/>
    </row>
    <row r="6439" spans="2:6" hidden="1">
      <c r="B6439" s="107"/>
      <c r="C6439" s="107"/>
      <c r="D6439" s="41"/>
      <c r="E6439" s="41"/>
      <c r="F6439" s="41"/>
    </row>
    <row r="6440" spans="2:6" hidden="1">
      <c r="B6440" s="107"/>
      <c r="C6440" s="107"/>
      <c r="D6440" s="41"/>
      <c r="E6440" s="41"/>
      <c r="F6440" s="41"/>
    </row>
    <row r="6441" spans="2:6" hidden="1">
      <c r="B6441" s="107"/>
      <c r="C6441" s="107"/>
      <c r="D6441" s="41"/>
      <c r="E6441" s="41"/>
      <c r="F6441" s="41"/>
    </row>
    <row r="6442" spans="2:6" hidden="1">
      <c r="B6442" s="107"/>
      <c r="C6442" s="107"/>
      <c r="D6442" s="41"/>
      <c r="E6442" s="41"/>
      <c r="F6442" s="41"/>
    </row>
    <row r="6443" spans="2:6" hidden="1">
      <c r="B6443" s="107"/>
      <c r="C6443" s="107"/>
      <c r="D6443" s="41"/>
      <c r="E6443" s="41"/>
      <c r="F6443" s="41"/>
    </row>
    <row r="6444" spans="2:6" hidden="1">
      <c r="B6444" s="107"/>
      <c r="C6444" s="107"/>
      <c r="D6444" s="41"/>
      <c r="E6444" s="41"/>
      <c r="F6444" s="41"/>
    </row>
    <row r="6445" spans="2:6" hidden="1">
      <c r="B6445" s="107"/>
      <c r="C6445" s="107"/>
      <c r="D6445" s="41"/>
      <c r="E6445" s="41"/>
      <c r="F6445" s="41"/>
    </row>
    <row r="6446" spans="2:6" hidden="1">
      <c r="B6446" s="107"/>
      <c r="C6446" s="107"/>
      <c r="D6446" s="41"/>
      <c r="E6446" s="41"/>
      <c r="F6446" s="41"/>
    </row>
    <row r="6447" spans="2:6" hidden="1">
      <c r="B6447" s="107"/>
      <c r="C6447" s="107"/>
      <c r="D6447" s="41"/>
      <c r="E6447" s="41"/>
      <c r="F6447" s="41"/>
    </row>
    <row r="6448" spans="2:6" hidden="1">
      <c r="B6448" s="107"/>
      <c r="C6448" s="107"/>
      <c r="D6448" s="41"/>
      <c r="E6448" s="41"/>
      <c r="F6448" s="41"/>
    </row>
    <row r="6449" spans="2:6" hidden="1">
      <c r="B6449" s="107"/>
      <c r="C6449" s="107"/>
      <c r="D6449" s="41"/>
      <c r="E6449" s="41"/>
      <c r="F6449" s="41"/>
    </row>
    <row r="6450" spans="2:6" hidden="1">
      <c r="B6450" s="107"/>
      <c r="C6450" s="107"/>
      <c r="D6450" s="41"/>
      <c r="E6450" s="41"/>
      <c r="F6450" s="41"/>
    </row>
    <row r="6451" spans="2:6" hidden="1">
      <c r="B6451" s="107"/>
      <c r="C6451" s="107"/>
      <c r="D6451" s="41"/>
      <c r="E6451" s="41"/>
      <c r="F6451" s="41"/>
    </row>
    <row r="6452" spans="2:6" hidden="1">
      <c r="B6452" s="107"/>
      <c r="C6452" s="107"/>
      <c r="D6452" s="41"/>
      <c r="E6452" s="41"/>
      <c r="F6452" s="41"/>
    </row>
    <row r="6453" spans="2:6" hidden="1">
      <c r="B6453" s="107"/>
      <c r="C6453" s="107"/>
      <c r="D6453" s="41"/>
      <c r="E6453" s="41"/>
      <c r="F6453" s="41"/>
    </row>
    <row r="6454" spans="2:6" hidden="1">
      <c r="B6454" s="107"/>
      <c r="C6454" s="107"/>
      <c r="D6454" s="41"/>
      <c r="E6454" s="41"/>
      <c r="F6454" s="41"/>
    </row>
    <row r="6455" spans="2:6" hidden="1">
      <c r="B6455" s="107"/>
      <c r="C6455" s="107"/>
      <c r="D6455" s="41"/>
      <c r="E6455" s="41"/>
      <c r="F6455" s="41"/>
    </row>
    <row r="6456" spans="2:6" hidden="1">
      <c r="B6456" s="107"/>
      <c r="C6456" s="107"/>
      <c r="D6456" s="41"/>
      <c r="E6456" s="41"/>
      <c r="F6456" s="41"/>
    </row>
    <row r="6457" spans="2:6" hidden="1">
      <c r="B6457" s="107"/>
      <c r="C6457" s="107"/>
      <c r="D6457" s="41"/>
      <c r="E6457" s="41"/>
      <c r="F6457" s="41"/>
    </row>
    <row r="6458" spans="2:6" hidden="1">
      <c r="B6458" s="107"/>
      <c r="C6458" s="107"/>
      <c r="D6458" s="41"/>
      <c r="E6458" s="41"/>
      <c r="F6458" s="41"/>
    </row>
    <row r="6459" spans="2:6" hidden="1">
      <c r="B6459" s="107"/>
      <c r="C6459" s="107"/>
      <c r="D6459" s="41"/>
      <c r="E6459" s="41"/>
      <c r="F6459" s="41"/>
    </row>
    <row r="6460" spans="2:6" hidden="1">
      <c r="B6460" s="107"/>
      <c r="C6460" s="107"/>
      <c r="D6460" s="41"/>
      <c r="E6460" s="41"/>
      <c r="F6460" s="41"/>
    </row>
    <row r="6461" spans="2:6" hidden="1">
      <c r="B6461" s="107"/>
      <c r="C6461" s="107"/>
      <c r="D6461" s="41"/>
      <c r="E6461" s="41"/>
      <c r="F6461" s="41"/>
    </row>
    <row r="6462" spans="2:6" hidden="1">
      <c r="B6462" s="107"/>
      <c r="C6462" s="107"/>
      <c r="D6462" s="41"/>
      <c r="E6462" s="41"/>
      <c r="F6462" s="41"/>
    </row>
    <row r="6463" spans="2:6" hidden="1">
      <c r="B6463" s="107"/>
      <c r="C6463" s="107"/>
      <c r="D6463" s="41"/>
      <c r="E6463" s="41"/>
      <c r="F6463" s="41"/>
    </row>
    <row r="6464" spans="2:6" hidden="1">
      <c r="B6464" s="107"/>
      <c r="C6464" s="107"/>
      <c r="D6464" s="41"/>
      <c r="E6464" s="41"/>
      <c r="F6464" s="41"/>
    </row>
    <row r="6465" spans="2:6" hidden="1">
      <c r="B6465" s="107"/>
      <c r="C6465" s="107"/>
      <c r="D6465" s="41"/>
      <c r="E6465" s="41"/>
      <c r="F6465" s="41"/>
    </row>
    <row r="6466" spans="2:6" hidden="1">
      <c r="B6466" s="107"/>
      <c r="C6466" s="107"/>
      <c r="D6466" s="41"/>
      <c r="E6466" s="41"/>
      <c r="F6466" s="41"/>
    </row>
    <row r="6467" spans="2:6" hidden="1">
      <c r="B6467" s="107"/>
      <c r="C6467" s="107"/>
      <c r="D6467" s="41"/>
      <c r="E6467" s="41"/>
      <c r="F6467" s="41"/>
    </row>
    <row r="6468" spans="2:6" hidden="1">
      <c r="B6468" s="107"/>
      <c r="C6468" s="107"/>
      <c r="D6468" s="41"/>
      <c r="E6468" s="41"/>
      <c r="F6468" s="41"/>
    </row>
    <row r="6469" spans="2:6" hidden="1">
      <c r="B6469" s="107"/>
      <c r="C6469" s="107"/>
      <c r="D6469" s="41"/>
      <c r="E6469" s="41"/>
      <c r="F6469" s="41"/>
    </row>
    <row r="6470" spans="2:6" hidden="1">
      <c r="B6470" s="107"/>
      <c r="C6470" s="107"/>
      <c r="D6470" s="41"/>
      <c r="E6470" s="41"/>
      <c r="F6470" s="41"/>
    </row>
    <row r="6471" spans="2:6" hidden="1">
      <c r="B6471" s="107"/>
      <c r="C6471" s="107"/>
      <c r="D6471" s="41"/>
      <c r="E6471" s="41"/>
      <c r="F6471" s="41"/>
    </row>
    <row r="6472" spans="2:6" hidden="1">
      <c r="B6472" s="107"/>
      <c r="C6472" s="107"/>
      <c r="D6472" s="41"/>
      <c r="E6472" s="41"/>
      <c r="F6472" s="41"/>
    </row>
    <row r="6473" spans="2:6" hidden="1">
      <c r="B6473" s="107"/>
      <c r="C6473" s="107"/>
      <c r="D6473" s="41"/>
      <c r="E6473" s="41"/>
      <c r="F6473" s="41"/>
    </row>
    <row r="6474" spans="2:6" hidden="1">
      <c r="B6474" s="107"/>
      <c r="C6474" s="107"/>
      <c r="D6474" s="41"/>
      <c r="E6474" s="41"/>
      <c r="F6474" s="41"/>
    </row>
    <row r="6475" spans="2:6" hidden="1">
      <c r="B6475" s="107"/>
      <c r="C6475" s="107"/>
      <c r="D6475" s="41"/>
      <c r="E6475" s="41"/>
      <c r="F6475" s="41"/>
    </row>
    <row r="6476" spans="2:6" hidden="1">
      <c r="B6476" s="107"/>
      <c r="C6476" s="107"/>
      <c r="D6476" s="41"/>
      <c r="E6476" s="41"/>
      <c r="F6476" s="41"/>
    </row>
    <row r="6477" spans="2:6" hidden="1">
      <c r="B6477" s="107"/>
      <c r="C6477" s="107"/>
      <c r="D6477" s="41"/>
      <c r="E6477" s="41"/>
      <c r="F6477" s="41"/>
    </row>
    <row r="6478" spans="2:6" hidden="1">
      <c r="B6478" s="107"/>
      <c r="C6478" s="107"/>
      <c r="D6478" s="41"/>
      <c r="E6478" s="41"/>
      <c r="F6478" s="41"/>
    </row>
    <row r="6479" spans="2:6" hidden="1">
      <c r="B6479" s="107"/>
      <c r="C6479" s="107"/>
      <c r="D6479" s="41"/>
      <c r="E6479" s="41"/>
      <c r="F6479" s="41"/>
    </row>
    <row r="6480" spans="2:6" hidden="1">
      <c r="B6480" s="107"/>
      <c r="C6480" s="107"/>
      <c r="D6480" s="41"/>
      <c r="E6480" s="41"/>
      <c r="F6480" s="41"/>
    </row>
    <row r="6481" spans="2:6" hidden="1">
      <c r="B6481" s="107"/>
      <c r="C6481" s="107"/>
      <c r="D6481" s="41"/>
      <c r="E6481" s="41"/>
      <c r="F6481" s="41"/>
    </row>
    <row r="6482" spans="2:6" hidden="1">
      <c r="B6482" s="107"/>
      <c r="C6482" s="107"/>
      <c r="D6482" s="41"/>
      <c r="E6482" s="41"/>
      <c r="F6482" s="41"/>
    </row>
    <row r="6483" spans="2:6" hidden="1">
      <c r="B6483" s="107"/>
      <c r="C6483" s="107"/>
      <c r="D6483" s="41"/>
      <c r="E6483" s="41"/>
      <c r="F6483" s="41"/>
    </row>
    <row r="6484" spans="2:6" hidden="1">
      <c r="B6484" s="107"/>
      <c r="C6484" s="107"/>
      <c r="D6484" s="41"/>
      <c r="E6484" s="41"/>
      <c r="F6484" s="41"/>
    </row>
    <row r="6485" spans="2:6" hidden="1">
      <c r="B6485" s="107"/>
      <c r="C6485" s="107"/>
      <c r="D6485" s="41"/>
      <c r="E6485" s="41"/>
      <c r="F6485" s="41"/>
    </row>
    <row r="6486" spans="2:6" hidden="1">
      <c r="B6486" s="107"/>
      <c r="C6486" s="107"/>
      <c r="D6486" s="41"/>
      <c r="E6486" s="41"/>
      <c r="F6486" s="41"/>
    </row>
    <row r="6487" spans="2:6" hidden="1">
      <c r="B6487" s="107"/>
      <c r="C6487" s="107"/>
      <c r="D6487" s="41"/>
      <c r="E6487" s="41"/>
      <c r="F6487" s="41"/>
    </row>
    <row r="6488" spans="2:6" hidden="1">
      <c r="B6488" s="107"/>
      <c r="C6488" s="107"/>
      <c r="D6488" s="41"/>
      <c r="E6488" s="41"/>
      <c r="F6488" s="41"/>
    </row>
    <row r="6489" spans="2:6" hidden="1">
      <c r="B6489" s="107"/>
      <c r="C6489" s="107"/>
      <c r="D6489" s="41"/>
      <c r="E6489" s="41"/>
      <c r="F6489" s="41"/>
    </row>
    <row r="6490" spans="2:6" hidden="1">
      <c r="B6490" s="107"/>
      <c r="C6490" s="107"/>
      <c r="D6490" s="41"/>
      <c r="E6490" s="41"/>
      <c r="F6490" s="41"/>
    </row>
    <row r="6491" spans="2:6" hidden="1">
      <c r="B6491" s="107"/>
      <c r="C6491" s="107"/>
      <c r="D6491" s="41"/>
      <c r="E6491" s="41"/>
      <c r="F6491" s="41"/>
    </row>
    <row r="6492" spans="2:6" hidden="1">
      <c r="B6492" s="107"/>
      <c r="C6492" s="107"/>
      <c r="D6492" s="41"/>
      <c r="E6492" s="41"/>
      <c r="F6492" s="41"/>
    </row>
    <row r="6493" spans="2:6" hidden="1">
      <c r="B6493" s="107"/>
      <c r="C6493" s="107"/>
      <c r="D6493" s="41"/>
      <c r="E6493" s="41"/>
      <c r="F6493" s="41"/>
    </row>
    <row r="6494" spans="2:6" hidden="1">
      <c r="B6494" s="107"/>
      <c r="C6494" s="107"/>
      <c r="D6494" s="41"/>
      <c r="E6494" s="41"/>
      <c r="F6494" s="41"/>
    </row>
    <row r="6495" spans="2:6" hidden="1">
      <c r="B6495" s="107"/>
      <c r="C6495" s="107"/>
      <c r="D6495" s="41"/>
      <c r="E6495" s="41"/>
      <c r="F6495" s="41"/>
    </row>
    <row r="6496" spans="2:6" hidden="1">
      <c r="B6496" s="107"/>
      <c r="C6496" s="107"/>
      <c r="D6496" s="41"/>
      <c r="E6496" s="41"/>
      <c r="F6496" s="41"/>
    </row>
    <row r="6497" spans="2:6" hidden="1">
      <c r="B6497" s="107"/>
      <c r="C6497" s="107"/>
      <c r="D6497" s="41"/>
      <c r="E6497" s="41"/>
      <c r="F6497" s="41"/>
    </row>
    <row r="6498" spans="2:6" hidden="1">
      <c r="B6498" s="107"/>
      <c r="C6498" s="107"/>
      <c r="D6498" s="41"/>
      <c r="E6498" s="41"/>
      <c r="F6498" s="41"/>
    </row>
    <row r="6499" spans="2:6" hidden="1">
      <c r="B6499" s="107"/>
      <c r="C6499" s="107"/>
      <c r="D6499" s="41"/>
      <c r="E6499" s="41"/>
      <c r="F6499" s="41"/>
    </row>
    <row r="6500" spans="2:6" hidden="1">
      <c r="B6500" s="107"/>
      <c r="C6500" s="107"/>
      <c r="D6500" s="41"/>
      <c r="E6500" s="41"/>
      <c r="F6500" s="41"/>
    </row>
    <row r="6501" spans="2:6" hidden="1">
      <c r="B6501" s="107"/>
      <c r="C6501" s="107"/>
      <c r="D6501" s="41"/>
      <c r="E6501" s="41"/>
      <c r="F6501" s="41"/>
    </row>
    <row r="6502" spans="2:6" hidden="1">
      <c r="B6502" s="107"/>
      <c r="C6502" s="107"/>
      <c r="D6502" s="41"/>
      <c r="E6502" s="41"/>
      <c r="F6502" s="41"/>
    </row>
    <row r="6503" spans="2:6" hidden="1">
      <c r="B6503" s="107"/>
      <c r="C6503" s="107"/>
      <c r="D6503" s="41"/>
      <c r="E6503" s="41"/>
      <c r="F6503" s="41"/>
    </row>
    <row r="6504" spans="2:6" hidden="1">
      <c r="B6504" s="107"/>
      <c r="C6504" s="107"/>
      <c r="D6504" s="41"/>
      <c r="E6504" s="41"/>
      <c r="F6504" s="41"/>
    </row>
    <row r="6505" spans="2:6" hidden="1">
      <c r="B6505" s="107"/>
      <c r="C6505" s="107"/>
      <c r="D6505" s="41"/>
      <c r="E6505" s="41"/>
      <c r="F6505" s="41"/>
    </row>
    <row r="6506" spans="2:6" hidden="1">
      <c r="B6506" s="107"/>
      <c r="C6506" s="107"/>
      <c r="D6506" s="41"/>
      <c r="E6506" s="41"/>
      <c r="F6506" s="41"/>
    </row>
    <row r="6507" spans="2:6" hidden="1">
      <c r="B6507" s="107"/>
      <c r="C6507" s="107"/>
      <c r="D6507" s="41"/>
      <c r="E6507" s="41"/>
      <c r="F6507" s="41"/>
    </row>
    <row r="6508" spans="2:6" hidden="1">
      <c r="B6508" s="107"/>
      <c r="C6508" s="107"/>
      <c r="D6508" s="41"/>
      <c r="E6508" s="41"/>
      <c r="F6508" s="41"/>
    </row>
    <row r="6509" spans="2:6" hidden="1">
      <c r="B6509" s="107"/>
      <c r="C6509" s="107"/>
      <c r="D6509" s="41"/>
      <c r="E6509" s="41"/>
      <c r="F6509" s="41"/>
    </row>
    <row r="6510" spans="2:6" hidden="1">
      <c r="B6510" s="107"/>
      <c r="C6510" s="107"/>
      <c r="D6510" s="41"/>
      <c r="E6510" s="41"/>
      <c r="F6510" s="41"/>
    </row>
    <row r="6511" spans="2:6" hidden="1">
      <c r="B6511" s="107"/>
      <c r="C6511" s="107"/>
      <c r="D6511" s="41"/>
      <c r="E6511" s="41"/>
      <c r="F6511" s="41"/>
    </row>
    <row r="6512" spans="2:6" hidden="1">
      <c r="B6512" s="107"/>
      <c r="C6512" s="107"/>
      <c r="D6512" s="41"/>
      <c r="E6512" s="41"/>
      <c r="F6512" s="41"/>
    </row>
    <row r="6513" spans="2:6" hidden="1">
      <c r="B6513" s="107"/>
      <c r="C6513" s="107"/>
      <c r="D6513" s="41"/>
      <c r="E6513" s="41"/>
      <c r="F6513" s="41"/>
    </row>
    <row r="6514" spans="2:6" hidden="1">
      <c r="B6514" s="107"/>
      <c r="C6514" s="107"/>
      <c r="D6514" s="41"/>
      <c r="E6514" s="41"/>
      <c r="F6514" s="41"/>
    </row>
    <row r="6515" spans="2:6" hidden="1">
      <c r="B6515" s="107"/>
      <c r="C6515" s="107"/>
      <c r="D6515" s="41"/>
      <c r="E6515" s="41"/>
      <c r="F6515" s="41"/>
    </row>
    <row r="6516" spans="2:6" hidden="1">
      <c r="B6516" s="107"/>
      <c r="C6516" s="107"/>
      <c r="D6516" s="41"/>
      <c r="E6516" s="41"/>
      <c r="F6516" s="41"/>
    </row>
    <row r="6517" spans="2:6" hidden="1">
      <c r="B6517" s="107"/>
      <c r="C6517" s="107"/>
      <c r="D6517" s="41"/>
      <c r="E6517" s="41"/>
      <c r="F6517" s="41"/>
    </row>
    <row r="6518" spans="2:6" hidden="1">
      <c r="B6518" s="107"/>
      <c r="C6518" s="107"/>
      <c r="D6518" s="41"/>
      <c r="E6518" s="41"/>
      <c r="F6518" s="41"/>
    </row>
    <row r="6519" spans="2:6" hidden="1">
      <c r="B6519" s="107"/>
      <c r="C6519" s="107"/>
      <c r="D6519" s="41"/>
      <c r="E6519" s="41"/>
      <c r="F6519" s="41"/>
    </row>
    <row r="6520" spans="2:6" hidden="1">
      <c r="B6520" s="107"/>
      <c r="C6520" s="107"/>
      <c r="D6520" s="41"/>
      <c r="E6520" s="41"/>
      <c r="F6520" s="41"/>
    </row>
    <row r="6521" spans="2:6" hidden="1">
      <c r="B6521" s="107"/>
      <c r="C6521" s="107"/>
      <c r="D6521" s="41"/>
      <c r="E6521" s="41"/>
      <c r="F6521" s="41"/>
    </row>
    <row r="6522" spans="2:6" hidden="1">
      <c r="B6522" s="107"/>
      <c r="C6522" s="107"/>
      <c r="D6522" s="41"/>
      <c r="E6522" s="41"/>
      <c r="F6522" s="41"/>
    </row>
    <row r="6523" spans="2:6" hidden="1">
      <c r="B6523" s="107"/>
      <c r="C6523" s="107"/>
      <c r="D6523" s="41"/>
      <c r="E6523" s="41"/>
      <c r="F6523" s="41"/>
    </row>
    <row r="6524" spans="2:6" hidden="1">
      <c r="B6524" s="107"/>
      <c r="C6524" s="107"/>
      <c r="D6524" s="41"/>
      <c r="E6524" s="41"/>
      <c r="F6524" s="41"/>
    </row>
    <row r="6525" spans="2:6" hidden="1">
      <c r="B6525" s="107"/>
      <c r="C6525" s="107"/>
      <c r="D6525" s="41"/>
      <c r="E6525" s="41"/>
      <c r="F6525" s="41"/>
    </row>
    <row r="6526" spans="2:6" hidden="1">
      <c r="B6526" s="107"/>
      <c r="C6526" s="107"/>
      <c r="D6526" s="41"/>
      <c r="E6526" s="41"/>
      <c r="F6526" s="41"/>
    </row>
    <row r="6527" spans="2:6" hidden="1">
      <c r="B6527" s="107"/>
      <c r="C6527" s="107"/>
      <c r="D6527" s="41"/>
      <c r="E6527" s="41"/>
      <c r="F6527" s="41"/>
    </row>
    <row r="6528" spans="2:6" hidden="1">
      <c r="B6528" s="107"/>
      <c r="C6528" s="107"/>
      <c r="D6528" s="41"/>
      <c r="E6528" s="41"/>
      <c r="F6528" s="41"/>
    </row>
    <row r="6529" spans="2:6" hidden="1">
      <c r="B6529" s="107"/>
      <c r="C6529" s="107"/>
      <c r="D6529" s="41"/>
      <c r="E6529" s="41"/>
      <c r="F6529" s="41"/>
    </row>
    <row r="6530" spans="2:6" hidden="1">
      <c r="B6530" s="107"/>
      <c r="C6530" s="107"/>
      <c r="D6530" s="41"/>
      <c r="E6530" s="41"/>
      <c r="F6530" s="41"/>
    </row>
    <row r="6531" spans="2:6" hidden="1">
      <c r="B6531" s="107"/>
      <c r="C6531" s="107"/>
      <c r="D6531" s="41"/>
      <c r="E6531" s="41"/>
      <c r="F6531" s="41"/>
    </row>
    <row r="6532" spans="2:6" hidden="1">
      <c r="B6532" s="107"/>
      <c r="C6532" s="107"/>
      <c r="D6532" s="41"/>
      <c r="E6532" s="41"/>
      <c r="F6532" s="41"/>
    </row>
    <row r="6533" spans="2:6" hidden="1">
      <c r="B6533" s="107"/>
      <c r="C6533" s="107"/>
      <c r="D6533" s="41"/>
      <c r="E6533" s="41"/>
      <c r="F6533" s="41"/>
    </row>
    <row r="6534" spans="2:6" hidden="1">
      <c r="B6534" s="107"/>
      <c r="C6534" s="107"/>
      <c r="D6534" s="41"/>
      <c r="E6534" s="41"/>
      <c r="F6534" s="41"/>
    </row>
    <row r="6535" spans="2:6" hidden="1">
      <c r="B6535" s="107"/>
      <c r="C6535" s="107"/>
      <c r="D6535" s="41"/>
      <c r="E6535" s="41"/>
      <c r="F6535" s="41"/>
    </row>
    <row r="6536" spans="2:6" hidden="1">
      <c r="B6536" s="107"/>
      <c r="C6536" s="107"/>
      <c r="D6536" s="41"/>
      <c r="E6536" s="41"/>
      <c r="F6536" s="41"/>
    </row>
    <row r="6537" spans="2:6" hidden="1">
      <c r="B6537" s="107"/>
      <c r="C6537" s="107"/>
      <c r="D6537" s="41"/>
      <c r="E6537" s="41"/>
      <c r="F6537" s="41"/>
    </row>
    <row r="6538" spans="2:6" hidden="1">
      <c r="B6538" s="107"/>
      <c r="C6538" s="107"/>
      <c r="D6538" s="41"/>
      <c r="E6538" s="41"/>
      <c r="F6538" s="41"/>
    </row>
    <row r="6539" spans="2:6" hidden="1">
      <c r="B6539" s="107"/>
      <c r="C6539" s="107"/>
      <c r="D6539" s="41"/>
      <c r="E6539" s="41"/>
      <c r="F6539" s="41"/>
    </row>
    <row r="6540" spans="2:6" hidden="1">
      <c r="B6540" s="107"/>
      <c r="C6540" s="107"/>
      <c r="D6540" s="41"/>
      <c r="E6540" s="41"/>
      <c r="F6540" s="41"/>
    </row>
    <row r="6541" spans="2:6" hidden="1">
      <c r="B6541" s="107"/>
      <c r="C6541" s="107"/>
      <c r="D6541" s="41"/>
      <c r="E6541" s="41"/>
      <c r="F6541" s="41"/>
    </row>
    <row r="6542" spans="2:6" hidden="1">
      <c r="B6542" s="107"/>
      <c r="C6542" s="107"/>
      <c r="D6542" s="41"/>
      <c r="E6542" s="41"/>
      <c r="F6542" s="41"/>
    </row>
    <row r="6543" spans="2:6" hidden="1">
      <c r="B6543" s="107"/>
      <c r="C6543" s="107"/>
      <c r="D6543" s="41"/>
      <c r="E6543" s="41"/>
      <c r="F6543" s="41"/>
    </row>
    <row r="6544" spans="2:6" hidden="1">
      <c r="B6544" s="107"/>
      <c r="C6544" s="107"/>
      <c r="D6544" s="41"/>
      <c r="E6544" s="41"/>
      <c r="F6544" s="41"/>
    </row>
    <row r="6545" spans="2:6" hidden="1">
      <c r="B6545" s="107"/>
      <c r="C6545" s="107"/>
      <c r="D6545" s="41"/>
      <c r="E6545" s="41"/>
      <c r="F6545" s="41"/>
    </row>
    <row r="6546" spans="2:6" hidden="1">
      <c r="B6546" s="107"/>
      <c r="C6546" s="107"/>
      <c r="D6546" s="41"/>
      <c r="E6546" s="41"/>
      <c r="F6546" s="41"/>
    </row>
    <row r="6547" spans="2:6" hidden="1">
      <c r="B6547" s="107"/>
      <c r="C6547" s="107"/>
      <c r="D6547" s="41"/>
      <c r="E6547" s="41"/>
      <c r="F6547" s="41"/>
    </row>
    <row r="6548" spans="2:6" hidden="1">
      <c r="B6548" s="107"/>
      <c r="C6548" s="107"/>
      <c r="D6548" s="41"/>
      <c r="E6548" s="41"/>
      <c r="F6548" s="41"/>
    </row>
    <row r="6549" spans="2:6" hidden="1">
      <c r="B6549" s="107"/>
      <c r="C6549" s="107"/>
      <c r="D6549" s="41"/>
      <c r="E6549" s="41"/>
      <c r="F6549" s="41"/>
    </row>
    <row r="6550" spans="2:6" hidden="1">
      <c r="B6550" s="107"/>
      <c r="C6550" s="107"/>
      <c r="D6550" s="41"/>
      <c r="E6550" s="41"/>
      <c r="F6550" s="41"/>
    </row>
    <row r="6551" spans="2:6" hidden="1">
      <c r="B6551" s="107"/>
      <c r="C6551" s="107"/>
      <c r="D6551" s="41"/>
      <c r="E6551" s="41"/>
      <c r="F6551" s="41"/>
    </row>
    <row r="6552" spans="2:6" hidden="1">
      <c r="B6552" s="107"/>
      <c r="C6552" s="107"/>
      <c r="D6552" s="41"/>
      <c r="E6552" s="41"/>
      <c r="F6552" s="41"/>
    </row>
    <row r="6553" spans="2:6" hidden="1">
      <c r="B6553" s="107"/>
      <c r="C6553" s="107"/>
      <c r="D6553" s="41"/>
      <c r="E6553" s="41"/>
      <c r="F6553" s="41"/>
    </row>
    <row r="6554" spans="2:6" hidden="1">
      <c r="B6554" s="107"/>
      <c r="C6554" s="107"/>
      <c r="D6554" s="41"/>
      <c r="E6554" s="41"/>
      <c r="F6554" s="41"/>
    </row>
    <row r="6555" spans="2:6" hidden="1">
      <c r="B6555" s="107"/>
      <c r="C6555" s="107"/>
      <c r="D6555" s="41"/>
      <c r="E6555" s="41"/>
      <c r="F6555" s="41"/>
    </row>
    <row r="6556" spans="2:6" hidden="1">
      <c r="B6556" s="107"/>
      <c r="C6556" s="107"/>
      <c r="D6556" s="41"/>
      <c r="E6556" s="41"/>
      <c r="F6556" s="41"/>
    </row>
    <row r="6557" spans="2:6" hidden="1">
      <c r="B6557" s="107"/>
      <c r="C6557" s="107"/>
      <c r="D6557" s="41"/>
      <c r="E6557" s="41"/>
      <c r="F6557" s="41"/>
    </row>
    <row r="6558" spans="2:6" hidden="1">
      <c r="B6558" s="107"/>
      <c r="C6558" s="107"/>
      <c r="D6558" s="41"/>
      <c r="E6558" s="41"/>
      <c r="F6558" s="41"/>
    </row>
    <row r="6559" spans="2:6" hidden="1">
      <c r="B6559" s="107"/>
      <c r="C6559" s="107"/>
      <c r="D6559" s="41"/>
      <c r="E6559" s="41"/>
      <c r="F6559" s="41"/>
    </row>
    <row r="6560" spans="2:6" hidden="1">
      <c r="B6560" s="107"/>
      <c r="C6560" s="107"/>
      <c r="D6560" s="41"/>
      <c r="E6560" s="41"/>
      <c r="F6560" s="41"/>
    </row>
    <row r="6561" spans="2:6" hidden="1">
      <c r="B6561" s="107"/>
      <c r="C6561" s="107"/>
      <c r="D6561" s="41"/>
      <c r="E6561" s="41"/>
      <c r="F6561" s="41"/>
    </row>
    <row r="6562" spans="2:6" hidden="1">
      <c r="B6562" s="107"/>
      <c r="C6562" s="107"/>
      <c r="D6562" s="41"/>
      <c r="E6562" s="41"/>
      <c r="F6562" s="41"/>
    </row>
    <row r="6563" spans="2:6" hidden="1">
      <c r="B6563" s="107"/>
      <c r="C6563" s="107"/>
      <c r="D6563" s="41"/>
      <c r="E6563" s="41"/>
      <c r="F6563" s="41"/>
    </row>
    <row r="6564" spans="2:6" hidden="1">
      <c r="B6564" s="107"/>
      <c r="C6564" s="107"/>
      <c r="D6564" s="41"/>
      <c r="E6564" s="41"/>
      <c r="F6564" s="41"/>
    </row>
    <row r="6565" spans="2:6" hidden="1">
      <c r="B6565" s="107"/>
      <c r="C6565" s="107"/>
      <c r="D6565" s="41"/>
      <c r="E6565" s="41"/>
      <c r="F6565" s="41"/>
    </row>
    <row r="6566" spans="2:6" hidden="1">
      <c r="B6566" s="107"/>
      <c r="C6566" s="107"/>
      <c r="D6566" s="41"/>
      <c r="E6566" s="41"/>
      <c r="F6566" s="41"/>
    </row>
    <row r="6567" spans="2:6" hidden="1">
      <c r="B6567" s="107"/>
      <c r="C6567" s="107"/>
      <c r="D6567" s="41"/>
      <c r="E6567" s="41"/>
      <c r="F6567" s="41"/>
    </row>
    <row r="6568" spans="2:6" hidden="1">
      <c r="B6568" s="107"/>
      <c r="C6568" s="107"/>
      <c r="D6568" s="41"/>
      <c r="E6568" s="41"/>
      <c r="F6568" s="41"/>
    </row>
    <row r="6569" spans="2:6" hidden="1">
      <c r="B6569" s="107"/>
      <c r="C6569" s="107"/>
      <c r="D6569" s="41"/>
      <c r="E6569" s="41"/>
      <c r="F6569" s="41"/>
    </row>
    <row r="6570" spans="2:6" hidden="1">
      <c r="B6570" s="107"/>
      <c r="C6570" s="107"/>
      <c r="D6570" s="41"/>
      <c r="E6570" s="41"/>
      <c r="F6570" s="41"/>
    </row>
    <row r="6571" spans="2:6" hidden="1">
      <c r="B6571" s="107"/>
      <c r="C6571" s="107"/>
      <c r="D6571" s="41"/>
      <c r="E6571" s="41"/>
      <c r="F6571" s="41"/>
    </row>
    <row r="6572" spans="2:6" hidden="1">
      <c r="B6572" s="107"/>
      <c r="C6572" s="107"/>
      <c r="D6572" s="41"/>
      <c r="E6572" s="41"/>
      <c r="F6572" s="41"/>
    </row>
    <row r="6573" spans="2:6" hidden="1">
      <c r="B6573" s="107"/>
      <c r="C6573" s="107"/>
      <c r="D6573" s="41"/>
      <c r="E6573" s="41"/>
      <c r="F6573" s="41"/>
    </row>
    <row r="6574" spans="2:6" hidden="1">
      <c r="B6574" s="107"/>
      <c r="C6574" s="107"/>
      <c r="D6574" s="41"/>
      <c r="E6574" s="41"/>
      <c r="F6574" s="41"/>
    </row>
    <row r="6575" spans="2:6" hidden="1">
      <c r="B6575" s="107"/>
      <c r="C6575" s="107"/>
      <c r="D6575" s="41"/>
      <c r="E6575" s="41"/>
      <c r="F6575" s="41"/>
    </row>
    <row r="6576" spans="2:6" hidden="1">
      <c r="B6576" s="107"/>
      <c r="C6576" s="107"/>
      <c r="D6576" s="41"/>
      <c r="E6576" s="41"/>
      <c r="F6576" s="41"/>
    </row>
    <row r="6577" spans="2:6" hidden="1">
      <c r="B6577" s="107"/>
      <c r="C6577" s="107"/>
      <c r="D6577" s="41"/>
      <c r="E6577" s="41"/>
      <c r="F6577" s="41"/>
    </row>
    <row r="6578" spans="2:6" hidden="1">
      <c r="B6578" s="107"/>
      <c r="C6578" s="107"/>
      <c r="D6578" s="41"/>
      <c r="E6578" s="41"/>
      <c r="F6578" s="41"/>
    </row>
    <row r="6579" spans="2:6" hidden="1">
      <c r="B6579" s="107"/>
      <c r="C6579" s="107"/>
      <c r="D6579" s="41"/>
      <c r="E6579" s="41"/>
      <c r="F6579" s="41"/>
    </row>
    <row r="6580" spans="2:6" hidden="1">
      <c r="B6580" s="107"/>
      <c r="C6580" s="107"/>
      <c r="D6580" s="41"/>
      <c r="E6580" s="41"/>
      <c r="F6580" s="41"/>
    </row>
    <row r="6581" spans="2:6" hidden="1">
      <c r="B6581" s="107"/>
      <c r="C6581" s="107"/>
      <c r="D6581" s="41"/>
      <c r="E6581" s="41"/>
      <c r="F6581" s="41"/>
    </row>
    <row r="6582" spans="2:6" hidden="1">
      <c r="B6582" s="107"/>
      <c r="C6582" s="107"/>
      <c r="D6582" s="41"/>
      <c r="E6582" s="41"/>
      <c r="F6582" s="41"/>
    </row>
    <row r="6583" spans="2:6" hidden="1">
      <c r="B6583" s="107"/>
      <c r="C6583" s="107"/>
      <c r="D6583" s="41"/>
      <c r="E6583" s="41"/>
      <c r="F6583" s="41"/>
    </row>
    <row r="6584" spans="2:6" hidden="1">
      <c r="B6584" s="107"/>
      <c r="C6584" s="107"/>
      <c r="D6584" s="41"/>
      <c r="E6584" s="41"/>
      <c r="F6584" s="41"/>
    </row>
    <row r="6585" spans="2:6" hidden="1">
      <c r="B6585" s="107"/>
      <c r="C6585" s="107"/>
      <c r="D6585" s="41"/>
      <c r="E6585" s="41"/>
      <c r="F6585" s="41"/>
    </row>
    <row r="6586" spans="2:6" hidden="1">
      <c r="B6586" s="107"/>
      <c r="C6586" s="107"/>
      <c r="D6586" s="41"/>
      <c r="E6586" s="41"/>
      <c r="F6586" s="41"/>
    </row>
    <row r="6587" spans="2:6" hidden="1">
      <c r="B6587" s="107"/>
      <c r="C6587" s="107"/>
      <c r="D6587" s="41"/>
      <c r="E6587" s="41"/>
      <c r="F6587" s="41"/>
    </row>
    <row r="6588" spans="2:6" hidden="1">
      <c r="B6588" s="107"/>
      <c r="C6588" s="107"/>
      <c r="D6588" s="41"/>
      <c r="E6588" s="41"/>
      <c r="F6588" s="41"/>
    </row>
    <row r="6589" spans="2:6" hidden="1">
      <c r="B6589" s="107"/>
      <c r="C6589" s="107"/>
      <c r="D6589" s="41"/>
      <c r="E6589" s="41"/>
      <c r="F6589" s="41"/>
    </row>
    <row r="6590" spans="2:6" hidden="1">
      <c r="B6590" s="107"/>
      <c r="C6590" s="107"/>
      <c r="D6590" s="41"/>
      <c r="E6590" s="41"/>
      <c r="F6590" s="41"/>
    </row>
    <row r="6591" spans="2:6" hidden="1">
      <c r="B6591" s="107"/>
      <c r="C6591" s="107"/>
      <c r="D6591" s="41"/>
      <c r="E6591" s="41"/>
      <c r="F6591" s="41"/>
    </row>
    <row r="6592" spans="2:6" hidden="1">
      <c r="B6592" s="107"/>
      <c r="C6592" s="107"/>
      <c r="D6592" s="41"/>
      <c r="E6592" s="41"/>
      <c r="F6592" s="41"/>
    </row>
    <row r="6593" spans="2:6" hidden="1">
      <c r="B6593" s="107"/>
      <c r="C6593" s="107"/>
      <c r="D6593" s="41"/>
      <c r="E6593" s="41"/>
      <c r="F6593" s="41"/>
    </row>
    <row r="6594" spans="2:6" hidden="1">
      <c r="B6594" s="107"/>
      <c r="C6594" s="107"/>
      <c r="D6594" s="41"/>
      <c r="E6594" s="41"/>
      <c r="F6594" s="41"/>
    </row>
    <row r="6595" spans="2:6" hidden="1">
      <c r="B6595" s="107"/>
      <c r="C6595" s="107"/>
      <c r="D6595" s="41"/>
      <c r="E6595" s="41"/>
      <c r="F6595" s="41"/>
    </row>
    <row r="6596" spans="2:6" hidden="1">
      <c r="B6596" s="107"/>
      <c r="C6596" s="107"/>
      <c r="D6596" s="41"/>
      <c r="E6596" s="41"/>
      <c r="F6596" s="41"/>
    </row>
    <row r="6597" spans="2:6" hidden="1">
      <c r="B6597" s="107"/>
      <c r="C6597" s="107"/>
      <c r="D6597" s="41"/>
      <c r="E6597" s="41"/>
      <c r="F6597" s="41"/>
    </row>
    <row r="6598" spans="2:6" hidden="1">
      <c r="B6598" s="107"/>
      <c r="C6598" s="107"/>
      <c r="D6598" s="41"/>
      <c r="E6598" s="41"/>
      <c r="F6598" s="41"/>
    </row>
    <row r="6599" spans="2:6" hidden="1">
      <c r="B6599" s="107"/>
      <c r="C6599" s="107"/>
      <c r="D6599" s="41"/>
      <c r="E6599" s="41"/>
      <c r="F6599" s="41"/>
    </row>
    <row r="6600" spans="2:6" hidden="1">
      <c r="B6600" s="107"/>
      <c r="C6600" s="107"/>
      <c r="D6600" s="41"/>
      <c r="E6600" s="41"/>
      <c r="F6600" s="41"/>
    </row>
    <row r="6601" spans="2:6" hidden="1">
      <c r="B6601" s="107"/>
      <c r="C6601" s="107"/>
      <c r="D6601" s="41"/>
      <c r="E6601" s="41"/>
      <c r="F6601" s="41"/>
    </row>
    <row r="6602" spans="2:6" hidden="1">
      <c r="B6602" s="107"/>
      <c r="C6602" s="107"/>
      <c r="D6602" s="41"/>
      <c r="E6602" s="41"/>
      <c r="F6602" s="41"/>
    </row>
    <row r="6603" spans="2:6" hidden="1">
      <c r="B6603" s="107"/>
      <c r="C6603" s="107"/>
      <c r="D6603" s="41"/>
      <c r="E6603" s="41"/>
      <c r="F6603" s="41"/>
    </row>
    <row r="6604" spans="2:6" hidden="1">
      <c r="B6604" s="107"/>
      <c r="C6604" s="107"/>
      <c r="D6604" s="41"/>
      <c r="E6604" s="41"/>
      <c r="F6604" s="41"/>
    </row>
    <row r="6605" spans="2:6" hidden="1">
      <c r="B6605" s="107"/>
      <c r="C6605" s="107"/>
      <c r="D6605" s="41"/>
      <c r="E6605" s="41"/>
      <c r="F6605" s="41"/>
    </row>
    <row r="6606" spans="2:6" hidden="1">
      <c r="B6606" s="107"/>
      <c r="C6606" s="107"/>
      <c r="D6606" s="41"/>
      <c r="E6606" s="41"/>
      <c r="F6606" s="41"/>
    </row>
    <row r="6607" spans="2:6" hidden="1">
      <c r="B6607" s="107"/>
      <c r="C6607" s="107"/>
      <c r="D6607" s="41"/>
      <c r="E6607" s="41"/>
      <c r="F6607" s="41"/>
    </row>
    <row r="6608" spans="2:6" hidden="1">
      <c r="B6608" s="107"/>
      <c r="C6608" s="107"/>
      <c r="D6608" s="41"/>
      <c r="E6608" s="41"/>
      <c r="F6608" s="41"/>
    </row>
    <row r="6609" spans="2:6" hidden="1">
      <c r="B6609" s="107"/>
      <c r="C6609" s="107"/>
      <c r="D6609" s="41"/>
      <c r="E6609" s="41"/>
      <c r="F6609" s="41"/>
    </row>
    <row r="6610" spans="2:6" hidden="1">
      <c r="B6610" s="107"/>
      <c r="C6610" s="107"/>
      <c r="D6610" s="41"/>
      <c r="E6610" s="41"/>
      <c r="F6610" s="41"/>
    </row>
    <row r="6611" spans="2:6" hidden="1">
      <c r="B6611" s="107"/>
      <c r="C6611" s="107"/>
      <c r="D6611" s="41"/>
      <c r="E6611" s="41"/>
      <c r="F6611" s="41"/>
    </row>
    <row r="6612" spans="2:6" hidden="1">
      <c r="B6612" s="107"/>
      <c r="C6612" s="107"/>
      <c r="D6612" s="41"/>
      <c r="E6612" s="41"/>
      <c r="F6612" s="41"/>
    </row>
    <row r="6613" spans="2:6" hidden="1">
      <c r="B6613" s="107"/>
      <c r="C6613" s="107"/>
      <c r="D6613" s="41"/>
      <c r="E6613" s="41"/>
      <c r="F6613" s="41"/>
    </row>
    <row r="6614" spans="2:6" hidden="1">
      <c r="B6614" s="107"/>
      <c r="C6614" s="107"/>
      <c r="D6614" s="41"/>
      <c r="E6614" s="41"/>
      <c r="F6614" s="41"/>
    </row>
    <row r="6615" spans="2:6" hidden="1">
      <c r="B6615" s="107"/>
      <c r="C6615" s="107"/>
      <c r="D6615" s="41"/>
      <c r="E6615" s="41"/>
      <c r="F6615" s="41"/>
    </row>
    <row r="6616" spans="2:6" hidden="1">
      <c r="B6616" s="107"/>
      <c r="C6616" s="107"/>
      <c r="D6616" s="41"/>
      <c r="E6616" s="41"/>
      <c r="F6616" s="41"/>
    </row>
    <row r="6617" spans="2:6" hidden="1">
      <c r="B6617" s="107"/>
      <c r="C6617" s="107"/>
      <c r="D6617" s="41"/>
      <c r="E6617" s="41"/>
      <c r="F6617" s="41"/>
    </row>
    <row r="6618" spans="2:6" hidden="1">
      <c r="B6618" s="107"/>
      <c r="C6618" s="107"/>
      <c r="D6618" s="41"/>
      <c r="E6618" s="41"/>
      <c r="F6618" s="41"/>
    </row>
    <row r="6619" spans="2:6" hidden="1">
      <c r="B6619" s="107"/>
      <c r="C6619" s="107"/>
      <c r="D6619" s="41"/>
      <c r="E6619" s="41"/>
      <c r="F6619" s="41"/>
    </row>
    <row r="6620" spans="2:6" hidden="1">
      <c r="B6620" s="107"/>
      <c r="C6620" s="107"/>
      <c r="D6620" s="41"/>
      <c r="E6620" s="41"/>
      <c r="F6620" s="41"/>
    </row>
    <row r="6621" spans="2:6" hidden="1">
      <c r="B6621" s="107"/>
      <c r="C6621" s="107"/>
      <c r="D6621" s="41"/>
      <c r="E6621" s="41"/>
      <c r="F6621" s="41"/>
    </row>
    <row r="6622" spans="2:6" hidden="1">
      <c r="B6622" s="107"/>
      <c r="C6622" s="107"/>
      <c r="D6622" s="41"/>
      <c r="E6622" s="41"/>
      <c r="F6622" s="41"/>
    </row>
    <row r="6623" spans="2:6" hidden="1">
      <c r="B6623" s="107"/>
      <c r="C6623" s="107"/>
      <c r="D6623" s="41"/>
      <c r="E6623" s="41"/>
      <c r="F6623" s="41"/>
    </row>
    <row r="6624" spans="2:6" hidden="1">
      <c r="B6624" s="107"/>
      <c r="C6624" s="107"/>
      <c r="D6624" s="41"/>
      <c r="E6624" s="41"/>
      <c r="F6624" s="41"/>
    </row>
    <row r="6625" spans="2:6" hidden="1">
      <c r="B6625" s="107"/>
      <c r="C6625" s="107"/>
      <c r="D6625" s="41"/>
      <c r="E6625" s="41"/>
      <c r="F6625" s="41"/>
    </row>
    <row r="6626" spans="2:6" hidden="1">
      <c r="B6626" s="107"/>
      <c r="C6626" s="107"/>
      <c r="D6626" s="41"/>
      <c r="E6626" s="41"/>
      <c r="F6626" s="41"/>
    </row>
    <row r="6627" spans="2:6" hidden="1">
      <c r="B6627" s="107"/>
      <c r="C6627" s="107"/>
      <c r="D6627" s="41"/>
      <c r="E6627" s="41"/>
      <c r="F6627" s="41"/>
    </row>
    <row r="6628" spans="2:6" hidden="1">
      <c r="B6628" s="107"/>
      <c r="C6628" s="107"/>
      <c r="D6628" s="41"/>
      <c r="E6628" s="41"/>
      <c r="F6628" s="41"/>
    </row>
    <row r="6629" spans="2:6" hidden="1">
      <c r="B6629" s="107"/>
      <c r="C6629" s="107"/>
      <c r="D6629" s="41"/>
      <c r="E6629" s="41"/>
      <c r="F6629" s="41"/>
    </row>
    <row r="6630" spans="2:6" hidden="1">
      <c r="B6630" s="107"/>
      <c r="C6630" s="107"/>
      <c r="D6630" s="41"/>
      <c r="E6630" s="41"/>
      <c r="F6630" s="41"/>
    </row>
    <row r="6631" spans="2:6" hidden="1">
      <c r="B6631" s="107"/>
      <c r="C6631" s="107"/>
      <c r="D6631" s="41"/>
      <c r="E6631" s="41"/>
      <c r="F6631" s="41"/>
    </row>
    <row r="6632" spans="2:6" hidden="1">
      <c r="B6632" s="107"/>
      <c r="C6632" s="107"/>
      <c r="D6632" s="41"/>
      <c r="E6632" s="41"/>
      <c r="F6632" s="41"/>
    </row>
    <row r="6633" spans="2:6" hidden="1">
      <c r="B6633" s="107"/>
      <c r="C6633" s="107"/>
      <c r="D6633" s="41"/>
      <c r="E6633" s="41"/>
      <c r="F6633" s="41"/>
    </row>
    <row r="6634" spans="2:6" hidden="1">
      <c r="B6634" s="107"/>
      <c r="C6634" s="107"/>
      <c r="D6634" s="41"/>
      <c r="E6634" s="41"/>
      <c r="F6634" s="41"/>
    </row>
    <row r="6635" spans="2:6" hidden="1">
      <c r="B6635" s="107"/>
      <c r="C6635" s="107"/>
      <c r="D6635" s="41"/>
      <c r="E6635" s="41"/>
      <c r="F6635" s="41"/>
    </row>
    <row r="6636" spans="2:6" hidden="1">
      <c r="B6636" s="107"/>
      <c r="C6636" s="107"/>
      <c r="D6636" s="41"/>
      <c r="E6636" s="41"/>
      <c r="F6636" s="41"/>
    </row>
    <row r="6637" spans="2:6" hidden="1">
      <c r="B6637" s="107"/>
      <c r="C6637" s="107"/>
      <c r="D6637" s="41"/>
      <c r="E6637" s="41"/>
      <c r="F6637" s="41"/>
    </row>
    <row r="6638" spans="2:6" hidden="1">
      <c r="B6638" s="107"/>
      <c r="C6638" s="107"/>
      <c r="D6638" s="41"/>
      <c r="E6638" s="41"/>
      <c r="F6638" s="41"/>
    </row>
    <row r="6639" spans="2:6" hidden="1">
      <c r="B6639" s="107"/>
      <c r="C6639" s="107"/>
      <c r="D6639" s="41"/>
      <c r="E6639" s="41"/>
      <c r="F6639" s="41"/>
    </row>
    <row r="6640" spans="2:6" hidden="1">
      <c r="B6640" s="107"/>
      <c r="C6640" s="107"/>
      <c r="D6640" s="41"/>
      <c r="E6640" s="41"/>
      <c r="F6640" s="41"/>
    </row>
    <row r="6641" spans="2:6" hidden="1">
      <c r="B6641" s="107"/>
      <c r="C6641" s="107"/>
      <c r="D6641" s="41"/>
      <c r="E6641" s="41"/>
      <c r="F6641" s="41"/>
    </row>
    <row r="6642" spans="2:6" hidden="1">
      <c r="B6642" s="107"/>
      <c r="C6642" s="107"/>
      <c r="D6642" s="41"/>
      <c r="E6642" s="41"/>
      <c r="F6642" s="41"/>
    </row>
    <row r="6643" spans="2:6" hidden="1">
      <c r="B6643" s="107"/>
      <c r="C6643" s="107"/>
      <c r="D6643" s="41"/>
      <c r="E6643" s="41"/>
      <c r="F6643" s="41"/>
    </row>
    <row r="6644" spans="2:6" hidden="1">
      <c r="B6644" s="107"/>
      <c r="C6644" s="107"/>
      <c r="D6644" s="41"/>
      <c r="E6644" s="41"/>
      <c r="F6644" s="41"/>
    </row>
    <row r="6645" spans="2:6" hidden="1">
      <c r="B6645" s="107"/>
      <c r="C6645" s="107"/>
      <c r="D6645" s="41"/>
      <c r="E6645" s="41"/>
      <c r="F6645" s="41"/>
    </row>
    <row r="6646" spans="2:6" hidden="1">
      <c r="B6646" s="107"/>
      <c r="C6646" s="107"/>
      <c r="D6646" s="41"/>
      <c r="E6646" s="41"/>
      <c r="F6646" s="41"/>
    </row>
    <row r="6647" spans="2:6" hidden="1">
      <c r="B6647" s="107"/>
      <c r="C6647" s="107"/>
      <c r="D6647" s="41"/>
      <c r="E6647" s="41"/>
      <c r="F6647" s="41"/>
    </row>
    <row r="6648" spans="2:6" hidden="1">
      <c r="B6648" s="107"/>
      <c r="C6648" s="107"/>
      <c r="D6648" s="41"/>
      <c r="E6648" s="41"/>
      <c r="F6648" s="41"/>
    </row>
    <row r="6649" spans="2:6" hidden="1">
      <c r="B6649" s="107"/>
      <c r="C6649" s="107"/>
      <c r="D6649" s="41"/>
      <c r="E6649" s="41"/>
      <c r="F6649" s="41"/>
    </row>
    <row r="6650" spans="2:6" hidden="1">
      <c r="B6650" s="107"/>
      <c r="C6650" s="107"/>
      <c r="D6650" s="41"/>
      <c r="E6650" s="41"/>
      <c r="F6650" s="41"/>
    </row>
    <row r="6651" spans="2:6" hidden="1">
      <c r="B6651" s="107"/>
      <c r="C6651" s="107"/>
      <c r="D6651" s="41"/>
      <c r="E6651" s="41"/>
      <c r="F6651" s="41"/>
    </row>
    <row r="6652" spans="2:6" hidden="1">
      <c r="B6652" s="107"/>
      <c r="C6652" s="107"/>
      <c r="D6652" s="41"/>
      <c r="E6652" s="41"/>
      <c r="F6652" s="41"/>
    </row>
    <row r="6653" spans="2:6" hidden="1">
      <c r="B6653" s="107"/>
      <c r="C6653" s="107"/>
      <c r="D6653" s="41"/>
      <c r="E6653" s="41"/>
      <c r="F6653" s="41"/>
    </row>
    <row r="6654" spans="2:6" hidden="1">
      <c r="B6654" s="107"/>
      <c r="C6654" s="107"/>
      <c r="D6654" s="41"/>
      <c r="E6654" s="41"/>
      <c r="F6654" s="41"/>
    </row>
    <row r="6655" spans="2:6" hidden="1">
      <c r="B6655" s="107"/>
      <c r="C6655" s="107"/>
      <c r="D6655" s="41"/>
      <c r="E6655" s="41"/>
      <c r="F6655" s="41"/>
    </row>
    <row r="6656" spans="2:6" hidden="1">
      <c r="B6656" s="107"/>
      <c r="C6656" s="107"/>
      <c r="D6656" s="41"/>
      <c r="E6656" s="41"/>
      <c r="F6656" s="41"/>
    </row>
    <row r="6657" spans="2:6" hidden="1">
      <c r="B6657" s="107"/>
      <c r="C6657" s="107"/>
      <c r="D6657" s="41"/>
      <c r="E6657" s="41"/>
      <c r="F6657" s="41"/>
    </row>
    <row r="6658" spans="2:6" hidden="1">
      <c r="B6658" s="107"/>
      <c r="C6658" s="107"/>
      <c r="D6658" s="41"/>
      <c r="E6658" s="41"/>
      <c r="F6658" s="41"/>
    </row>
    <row r="6659" spans="2:6" hidden="1">
      <c r="B6659" s="107"/>
      <c r="C6659" s="107"/>
      <c r="D6659" s="41"/>
      <c r="E6659" s="41"/>
      <c r="F6659" s="41"/>
    </row>
    <row r="6660" spans="2:6" hidden="1">
      <c r="B6660" s="107"/>
      <c r="C6660" s="107"/>
      <c r="D6660" s="41"/>
      <c r="E6660" s="41"/>
      <c r="F6660" s="41"/>
    </row>
    <row r="6661" spans="2:6" hidden="1">
      <c r="B6661" s="107"/>
      <c r="C6661" s="107"/>
      <c r="D6661" s="41"/>
      <c r="E6661" s="41"/>
      <c r="F6661" s="41"/>
    </row>
    <row r="6662" spans="2:6" hidden="1">
      <c r="B6662" s="107"/>
      <c r="C6662" s="107"/>
      <c r="D6662" s="41"/>
      <c r="E6662" s="41"/>
      <c r="F6662" s="41"/>
    </row>
    <row r="6663" spans="2:6" hidden="1">
      <c r="B6663" s="107"/>
      <c r="C6663" s="107"/>
      <c r="D6663" s="41"/>
      <c r="E6663" s="41"/>
      <c r="F6663" s="41"/>
    </row>
    <row r="6664" spans="2:6" hidden="1">
      <c r="B6664" s="107"/>
      <c r="C6664" s="107"/>
      <c r="D6664" s="41"/>
      <c r="E6664" s="41"/>
      <c r="F6664" s="41"/>
    </row>
    <row r="6665" spans="2:6" hidden="1">
      <c r="B6665" s="107"/>
      <c r="C6665" s="107"/>
      <c r="D6665" s="41"/>
      <c r="E6665" s="41"/>
      <c r="F6665" s="41"/>
    </row>
    <row r="6666" spans="2:6" hidden="1">
      <c r="B6666" s="107"/>
      <c r="C6666" s="107"/>
      <c r="D6666" s="41"/>
      <c r="E6666" s="41"/>
      <c r="F6666" s="41"/>
    </row>
    <row r="6667" spans="2:6" hidden="1">
      <c r="B6667" s="107"/>
      <c r="C6667" s="107"/>
      <c r="D6667" s="41"/>
      <c r="E6667" s="41"/>
      <c r="F6667" s="41"/>
    </row>
    <row r="6668" spans="2:6" hidden="1">
      <c r="B6668" s="107"/>
      <c r="C6668" s="107"/>
      <c r="D6668" s="41"/>
      <c r="E6668" s="41"/>
      <c r="F6668" s="41"/>
    </row>
    <row r="6669" spans="2:6" hidden="1">
      <c r="B6669" s="107"/>
      <c r="C6669" s="107"/>
      <c r="D6669" s="41"/>
      <c r="E6669" s="41"/>
      <c r="F6669" s="41"/>
    </row>
    <row r="6670" spans="2:6" hidden="1">
      <c r="B6670" s="107"/>
      <c r="C6670" s="107"/>
      <c r="D6670" s="41"/>
      <c r="E6670" s="41"/>
      <c r="F6670" s="41"/>
    </row>
    <row r="6671" spans="2:6" hidden="1">
      <c r="B6671" s="107"/>
      <c r="C6671" s="107"/>
      <c r="D6671" s="41"/>
      <c r="E6671" s="41"/>
      <c r="F6671" s="41"/>
    </row>
    <row r="6672" spans="2:6" hidden="1">
      <c r="B6672" s="107"/>
      <c r="C6672" s="107"/>
      <c r="D6672" s="41"/>
      <c r="E6672" s="41"/>
      <c r="F6672" s="41"/>
    </row>
    <row r="6673" spans="2:6" hidden="1">
      <c r="B6673" s="107"/>
      <c r="C6673" s="107"/>
      <c r="D6673" s="41"/>
      <c r="E6673" s="41"/>
      <c r="F6673" s="41"/>
    </row>
    <row r="6674" spans="2:6" hidden="1">
      <c r="B6674" s="107"/>
      <c r="C6674" s="107"/>
      <c r="D6674" s="41"/>
      <c r="E6674" s="41"/>
      <c r="F6674" s="41"/>
    </row>
    <row r="6675" spans="2:6" hidden="1">
      <c r="B6675" s="107"/>
      <c r="C6675" s="107"/>
      <c r="D6675" s="41"/>
      <c r="E6675" s="41"/>
      <c r="F6675" s="41"/>
    </row>
    <row r="6676" spans="2:6" hidden="1">
      <c r="B6676" s="107"/>
      <c r="C6676" s="107"/>
      <c r="D6676" s="41"/>
      <c r="E6676" s="41"/>
      <c r="F6676" s="41"/>
    </row>
    <row r="6677" spans="2:6" hidden="1">
      <c r="B6677" s="107"/>
      <c r="C6677" s="107"/>
      <c r="D6677" s="41"/>
      <c r="E6677" s="41"/>
      <c r="F6677" s="41"/>
    </row>
    <row r="6678" spans="2:6" hidden="1">
      <c r="B6678" s="107"/>
      <c r="C6678" s="107"/>
      <c r="D6678" s="41"/>
      <c r="E6678" s="41"/>
      <c r="F6678" s="41"/>
    </row>
    <row r="6679" spans="2:6" hidden="1">
      <c r="B6679" s="107"/>
      <c r="C6679" s="107"/>
      <c r="D6679" s="41"/>
      <c r="E6679" s="41"/>
      <c r="F6679" s="41"/>
    </row>
    <row r="6680" spans="2:6" hidden="1">
      <c r="B6680" s="107"/>
      <c r="C6680" s="107"/>
      <c r="D6680" s="41"/>
      <c r="E6680" s="41"/>
      <c r="F6680" s="41"/>
    </row>
    <row r="6681" spans="2:6" hidden="1">
      <c r="B6681" s="107"/>
      <c r="C6681" s="107"/>
      <c r="D6681" s="41"/>
      <c r="E6681" s="41"/>
      <c r="F6681" s="41"/>
    </row>
    <row r="6682" spans="2:6" hidden="1">
      <c r="B6682" s="107"/>
      <c r="C6682" s="107"/>
      <c r="D6682" s="41"/>
      <c r="E6682" s="41"/>
      <c r="F6682" s="41"/>
    </row>
    <row r="6683" spans="2:6" hidden="1">
      <c r="B6683" s="107"/>
      <c r="C6683" s="107"/>
      <c r="D6683" s="41"/>
      <c r="E6683" s="41"/>
      <c r="F6683" s="41"/>
    </row>
    <row r="6684" spans="2:6" hidden="1">
      <c r="B6684" s="107"/>
      <c r="C6684" s="107"/>
      <c r="D6684" s="41"/>
      <c r="E6684" s="41"/>
      <c r="F6684" s="41"/>
    </row>
    <row r="6685" spans="2:6" hidden="1">
      <c r="B6685" s="107"/>
      <c r="C6685" s="107"/>
      <c r="D6685" s="41"/>
      <c r="E6685" s="41"/>
      <c r="F6685" s="41"/>
    </row>
    <row r="6686" spans="2:6" hidden="1">
      <c r="B6686" s="107"/>
      <c r="C6686" s="107"/>
      <c r="D6686" s="41"/>
      <c r="E6686" s="41"/>
      <c r="F6686" s="41"/>
    </row>
    <row r="6687" spans="2:6" hidden="1">
      <c r="B6687" s="107"/>
      <c r="C6687" s="107"/>
      <c r="D6687" s="41"/>
      <c r="E6687" s="41"/>
      <c r="F6687" s="41"/>
    </row>
    <row r="6688" spans="2:6" hidden="1">
      <c r="B6688" s="107"/>
      <c r="C6688" s="107"/>
      <c r="D6688" s="41"/>
      <c r="E6688" s="41"/>
      <c r="F6688" s="41"/>
    </row>
    <row r="6689" spans="2:6" hidden="1">
      <c r="B6689" s="107"/>
      <c r="C6689" s="107"/>
      <c r="D6689" s="41"/>
      <c r="E6689" s="41"/>
      <c r="F6689" s="41"/>
    </row>
    <row r="6690" spans="2:6" hidden="1">
      <c r="B6690" s="107"/>
      <c r="C6690" s="107"/>
      <c r="D6690" s="41"/>
      <c r="E6690" s="41"/>
      <c r="F6690" s="41"/>
    </row>
    <row r="6691" spans="2:6" hidden="1">
      <c r="B6691" s="107"/>
      <c r="C6691" s="107"/>
      <c r="D6691" s="41"/>
      <c r="E6691" s="41"/>
      <c r="F6691" s="41"/>
    </row>
    <row r="6692" spans="2:6" hidden="1">
      <c r="B6692" s="107"/>
      <c r="C6692" s="107"/>
      <c r="D6692" s="41"/>
      <c r="E6692" s="41"/>
      <c r="F6692" s="41"/>
    </row>
    <row r="6693" spans="2:6" hidden="1">
      <c r="B6693" s="107"/>
      <c r="C6693" s="107"/>
      <c r="D6693" s="41"/>
      <c r="E6693" s="41"/>
      <c r="F6693" s="41"/>
    </row>
    <row r="6694" spans="2:6" hidden="1">
      <c r="B6694" s="107"/>
      <c r="C6694" s="107"/>
      <c r="D6694" s="41"/>
      <c r="E6694" s="41"/>
      <c r="F6694" s="41"/>
    </row>
    <row r="6695" spans="2:6" hidden="1">
      <c r="B6695" s="107"/>
      <c r="C6695" s="107"/>
      <c r="D6695" s="41"/>
      <c r="E6695" s="41"/>
      <c r="F6695" s="41"/>
    </row>
    <row r="6696" spans="2:6" hidden="1">
      <c r="B6696" s="107"/>
      <c r="C6696" s="107"/>
      <c r="D6696" s="41"/>
      <c r="E6696" s="41"/>
      <c r="F6696" s="41"/>
    </row>
    <row r="6697" spans="2:6" hidden="1">
      <c r="B6697" s="107"/>
      <c r="C6697" s="107"/>
      <c r="D6697" s="41"/>
      <c r="E6697" s="41"/>
      <c r="F6697" s="41"/>
    </row>
    <row r="6698" spans="2:6" hidden="1">
      <c r="B6698" s="107"/>
      <c r="C6698" s="107"/>
      <c r="D6698" s="41"/>
      <c r="E6698" s="41"/>
      <c r="F6698" s="41"/>
    </row>
    <row r="6699" spans="2:6" hidden="1">
      <c r="B6699" s="107"/>
      <c r="C6699" s="107"/>
      <c r="D6699" s="41"/>
      <c r="E6699" s="41"/>
      <c r="F6699" s="41"/>
    </row>
    <row r="6700" spans="2:6" hidden="1">
      <c r="B6700" s="107"/>
      <c r="C6700" s="107"/>
      <c r="D6700" s="41"/>
      <c r="E6700" s="41"/>
      <c r="F6700" s="41"/>
    </row>
    <row r="6701" spans="2:6" hidden="1">
      <c r="B6701" s="107"/>
      <c r="C6701" s="107"/>
      <c r="D6701" s="41"/>
      <c r="E6701" s="41"/>
      <c r="F6701" s="41"/>
    </row>
    <row r="6702" spans="2:6" hidden="1">
      <c r="B6702" s="107"/>
      <c r="C6702" s="107"/>
      <c r="D6702" s="41"/>
      <c r="E6702" s="41"/>
      <c r="F6702" s="41"/>
    </row>
    <row r="6703" spans="2:6" hidden="1">
      <c r="B6703" s="107"/>
      <c r="C6703" s="107"/>
      <c r="D6703" s="41"/>
      <c r="E6703" s="41"/>
      <c r="F6703" s="41"/>
    </row>
    <row r="6704" spans="2:6" hidden="1">
      <c r="B6704" s="107"/>
      <c r="C6704" s="107"/>
      <c r="D6704" s="41"/>
      <c r="E6704" s="41"/>
      <c r="F6704" s="41"/>
    </row>
    <row r="6705" spans="2:6" hidden="1">
      <c r="B6705" s="107"/>
      <c r="C6705" s="107"/>
      <c r="D6705" s="41"/>
      <c r="E6705" s="41"/>
      <c r="F6705" s="41"/>
    </row>
    <row r="6706" spans="2:6" hidden="1">
      <c r="B6706" s="107"/>
      <c r="C6706" s="107"/>
      <c r="D6706" s="41"/>
      <c r="E6706" s="41"/>
      <c r="F6706" s="41"/>
    </row>
    <row r="6707" spans="2:6" hidden="1">
      <c r="B6707" s="107"/>
      <c r="C6707" s="107"/>
      <c r="D6707" s="41"/>
      <c r="E6707" s="41"/>
      <c r="F6707" s="41"/>
    </row>
    <row r="6708" spans="2:6" hidden="1">
      <c r="B6708" s="107"/>
      <c r="C6708" s="107"/>
      <c r="D6708" s="41"/>
      <c r="E6708" s="41"/>
      <c r="F6708" s="41"/>
    </row>
    <row r="6709" spans="2:6" hidden="1">
      <c r="B6709" s="107"/>
      <c r="C6709" s="107"/>
      <c r="D6709" s="41"/>
      <c r="E6709" s="41"/>
      <c r="F6709" s="41"/>
    </row>
    <row r="6710" spans="2:6" hidden="1">
      <c r="B6710" s="107"/>
      <c r="C6710" s="107"/>
      <c r="D6710" s="41"/>
      <c r="E6710" s="41"/>
      <c r="F6710" s="41"/>
    </row>
    <row r="6711" spans="2:6" hidden="1">
      <c r="B6711" s="107"/>
      <c r="C6711" s="107"/>
      <c r="D6711" s="41"/>
      <c r="E6711" s="41"/>
      <c r="F6711" s="41"/>
    </row>
    <row r="6712" spans="2:6" hidden="1">
      <c r="B6712" s="107"/>
      <c r="C6712" s="107"/>
      <c r="D6712" s="41"/>
      <c r="E6712" s="41"/>
      <c r="F6712" s="41"/>
    </row>
    <row r="6713" spans="2:6" hidden="1">
      <c r="B6713" s="107"/>
      <c r="C6713" s="107"/>
      <c r="D6713" s="41"/>
      <c r="E6713" s="41"/>
      <c r="F6713" s="41"/>
    </row>
    <row r="6714" spans="2:6" hidden="1">
      <c r="B6714" s="107"/>
      <c r="C6714" s="107"/>
      <c r="D6714" s="41"/>
      <c r="E6714" s="41"/>
      <c r="F6714" s="41"/>
    </row>
    <row r="6715" spans="2:6" hidden="1">
      <c r="B6715" s="107"/>
      <c r="C6715" s="107"/>
      <c r="D6715" s="41"/>
      <c r="E6715" s="41"/>
      <c r="F6715" s="41"/>
    </row>
    <row r="6716" spans="2:6" hidden="1">
      <c r="B6716" s="107"/>
      <c r="C6716" s="107"/>
      <c r="D6716" s="41"/>
      <c r="E6716" s="41"/>
      <c r="F6716" s="41"/>
    </row>
    <row r="6717" spans="2:6" hidden="1">
      <c r="B6717" s="107"/>
      <c r="C6717" s="107"/>
      <c r="D6717" s="41"/>
      <c r="E6717" s="41"/>
      <c r="F6717" s="41"/>
    </row>
    <row r="6718" spans="2:6" hidden="1">
      <c r="B6718" s="107"/>
      <c r="C6718" s="107"/>
      <c r="D6718" s="41"/>
      <c r="E6718" s="41"/>
      <c r="F6718" s="41"/>
    </row>
    <row r="6719" spans="2:6" hidden="1">
      <c r="B6719" s="107"/>
      <c r="C6719" s="107"/>
      <c r="D6719" s="41"/>
      <c r="E6719" s="41"/>
      <c r="F6719" s="41"/>
    </row>
    <row r="6720" spans="2:6" hidden="1">
      <c r="B6720" s="107"/>
      <c r="C6720" s="107"/>
      <c r="D6720" s="41"/>
      <c r="E6720" s="41"/>
      <c r="F6720" s="41"/>
    </row>
    <row r="6721" spans="2:6" hidden="1">
      <c r="B6721" s="107"/>
      <c r="C6721" s="107"/>
      <c r="D6721" s="41"/>
      <c r="E6721" s="41"/>
      <c r="F6721" s="41"/>
    </row>
    <row r="6722" spans="2:6" hidden="1">
      <c r="B6722" s="107"/>
      <c r="C6722" s="107"/>
      <c r="D6722" s="41"/>
      <c r="E6722" s="41"/>
      <c r="F6722" s="41"/>
    </row>
    <row r="6723" spans="2:6" hidden="1">
      <c r="B6723" s="107"/>
      <c r="C6723" s="107"/>
      <c r="D6723" s="41"/>
      <c r="E6723" s="41"/>
      <c r="F6723" s="41"/>
    </row>
    <row r="6724" spans="2:6" hidden="1">
      <c r="B6724" s="107"/>
      <c r="C6724" s="107"/>
      <c r="D6724" s="41"/>
      <c r="E6724" s="41"/>
      <c r="F6724" s="41"/>
    </row>
    <row r="6725" spans="2:6" hidden="1">
      <c r="B6725" s="107"/>
      <c r="C6725" s="107"/>
      <c r="D6725" s="41"/>
      <c r="E6725" s="41"/>
      <c r="F6725" s="41"/>
    </row>
    <row r="6726" spans="2:6" hidden="1">
      <c r="B6726" s="107"/>
      <c r="C6726" s="107"/>
      <c r="D6726" s="41"/>
      <c r="E6726" s="41"/>
      <c r="F6726" s="41"/>
    </row>
    <row r="6727" spans="2:6" hidden="1">
      <c r="B6727" s="107"/>
      <c r="C6727" s="107"/>
      <c r="D6727" s="41"/>
      <c r="E6727" s="41"/>
      <c r="F6727" s="41"/>
    </row>
    <row r="6728" spans="2:6" hidden="1">
      <c r="B6728" s="107"/>
      <c r="C6728" s="107"/>
      <c r="D6728" s="41"/>
      <c r="E6728" s="41"/>
      <c r="F6728" s="41"/>
    </row>
    <row r="6729" spans="2:6" hidden="1">
      <c r="B6729" s="107"/>
      <c r="C6729" s="107"/>
      <c r="D6729" s="41"/>
      <c r="E6729" s="41"/>
      <c r="F6729" s="41"/>
    </row>
    <row r="6730" spans="2:6" hidden="1">
      <c r="B6730" s="107"/>
      <c r="C6730" s="107"/>
      <c r="D6730" s="41"/>
      <c r="E6730" s="41"/>
      <c r="F6730" s="41"/>
    </row>
    <row r="6731" spans="2:6" hidden="1">
      <c r="B6731" s="107"/>
      <c r="C6731" s="107"/>
      <c r="D6731" s="41"/>
      <c r="E6731" s="41"/>
      <c r="F6731" s="41"/>
    </row>
    <row r="6732" spans="2:6" hidden="1">
      <c r="B6732" s="107"/>
      <c r="C6732" s="107"/>
      <c r="D6732" s="41"/>
      <c r="E6732" s="41"/>
      <c r="F6732" s="41"/>
    </row>
    <row r="6733" spans="2:6" hidden="1">
      <c r="B6733" s="107"/>
      <c r="C6733" s="107"/>
      <c r="D6733" s="41"/>
      <c r="E6733" s="41"/>
      <c r="F6733" s="41"/>
    </row>
    <row r="6734" spans="2:6" hidden="1">
      <c r="B6734" s="107"/>
      <c r="C6734" s="107"/>
      <c r="D6734" s="41"/>
      <c r="E6734" s="41"/>
      <c r="F6734" s="41"/>
    </row>
    <row r="6735" spans="2:6" hidden="1">
      <c r="B6735" s="107"/>
      <c r="C6735" s="107"/>
      <c r="D6735" s="41"/>
      <c r="E6735" s="41"/>
      <c r="F6735" s="41"/>
    </row>
    <row r="6736" spans="2:6" hidden="1">
      <c r="B6736" s="107"/>
      <c r="C6736" s="107"/>
      <c r="D6736" s="41"/>
      <c r="E6736" s="41"/>
      <c r="F6736" s="41"/>
    </row>
    <row r="6737" spans="2:6" hidden="1">
      <c r="B6737" s="107"/>
      <c r="C6737" s="107"/>
      <c r="D6737" s="41"/>
      <c r="E6737" s="41"/>
      <c r="F6737" s="41"/>
    </row>
    <row r="6738" spans="2:6" hidden="1">
      <c r="B6738" s="107"/>
      <c r="C6738" s="107"/>
      <c r="D6738" s="41"/>
      <c r="E6738" s="41"/>
      <c r="F6738" s="41"/>
    </row>
    <row r="6739" spans="2:6" hidden="1">
      <c r="B6739" s="107"/>
      <c r="C6739" s="107"/>
      <c r="D6739" s="41"/>
      <c r="E6739" s="41"/>
      <c r="F6739" s="41"/>
    </row>
    <row r="6740" spans="2:6" hidden="1">
      <c r="B6740" s="107"/>
      <c r="C6740" s="107"/>
      <c r="D6740" s="41"/>
      <c r="E6740" s="41"/>
      <c r="F6740" s="41"/>
    </row>
    <row r="6741" spans="2:6" hidden="1">
      <c r="B6741" s="107"/>
      <c r="C6741" s="107"/>
      <c r="D6741" s="41"/>
      <c r="E6741" s="41"/>
      <c r="F6741" s="41"/>
    </row>
    <row r="6742" spans="2:6" hidden="1">
      <c r="B6742" s="107"/>
      <c r="C6742" s="107"/>
      <c r="D6742" s="41"/>
      <c r="E6742" s="41"/>
      <c r="F6742" s="41"/>
    </row>
    <row r="6743" spans="2:6" hidden="1">
      <c r="B6743" s="107"/>
      <c r="C6743" s="107"/>
      <c r="D6743" s="41"/>
      <c r="E6743" s="41"/>
      <c r="F6743" s="41"/>
    </row>
    <row r="6744" spans="2:6" hidden="1">
      <c r="B6744" s="107"/>
      <c r="C6744" s="107"/>
      <c r="D6744" s="41"/>
      <c r="E6744" s="41"/>
      <c r="F6744" s="41"/>
    </row>
    <row r="6745" spans="2:6" hidden="1">
      <c r="B6745" s="107"/>
      <c r="C6745" s="107"/>
      <c r="D6745" s="41"/>
      <c r="E6745" s="41"/>
      <c r="F6745" s="41"/>
    </row>
    <row r="6746" spans="2:6" hidden="1">
      <c r="B6746" s="107"/>
      <c r="C6746" s="107"/>
      <c r="D6746" s="41"/>
      <c r="E6746" s="41"/>
      <c r="F6746" s="41"/>
    </row>
    <row r="6747" spans="2:6" hidden="1">
      <c r="B6747" s="107"/>
      <c r="C6747" s="107"/>
      <c r="D6747" s="41"/>
      <c r="E6747" s="41"/>
      <c r="F6747" s="41"/>
    </row>
    <row r="6748" spans="2:6" hidden="1">
      <c r="B6748" s="107"/>
      <c r="C6748" s="107"/>
      <c r="D6748" s="41"/>
      <c r="E6748" s="41"/>
      <c r="F6748" s="41"/>
    </row>
    <row r="6749" spans="2:6" hidden="1">
      <c r="B6749" s="107"/>
      <c r="C6749" s="107"/>
      <c r="D6749" s="41"/>
      <c r="E6749" s="41"/>
      <c r="F6749" s="41"/>
    </row>
    <row r="6750" spans="2:6" hidden="1">
      <c r="B6750" s="107"/>
      <c r="C6750" s="107"/>
      <c r="D6750" s="41"/>
      <c r="E6750" s="41"/>
      <c r="F6750" s="41"/>
    </row>
    <row r="6751" spans="2:6" hidden="1">
      <c r="B6751" s="107"/>
      <c r="C6751" s="107"/>
      <c r="D6751" s="41"/>
      <c r="E6751" s="41"/>
      <c r="F6751" s="41"/>
    </row>
    <row r="6752" spans="2:6" hidden="1">
      <c r="B6752" s="107"/>
      <c r="C6752" s="107"/>
      <c r="D6752" s="41"/>
      <c r="E6752" s="41"/>
      <c r="F6752" s="41"/>
    </row>
    <row r="6753" spans="2:6" hidden="1">
      <c r="B6753" s="107"/>
      <c r="C6753" s="107"/>
      <c r="D6753" s="41"/>
      <c r="E6753" s="41"/>
      <c r="F6753" s="41"/>
    </row>
    <row r="6754" spans="2:6" hidden="1">
      <c r="B6754" s="107"/>
      <c r="C6754" s="107"/>
      <c r="D6754" s="41"/>
      <c r="E6754" s="41"/>
      <c r="F6754" s="41"/>
    </row>
    <row r="6755" spans="2:6" hidden="1">
      <c r="B6755" s="107"/>
      <c r="C6755" s="107"/>
      <c r="D6755" s="41"/>
      <c r="E6755" s="41"/>
      <c r="F6755" s="41"/>
    </row>
    <row r="6756" spans="2:6" hidden="1">
      <c r="B6756" s="107"/>
      <c r="C6756" s="107"/>
      <c r="D6756" s="41"/>
      <c r="E6756" s="41"/>
      <c r="F6756" s="41"/>
    </row>
    <row r="6757" spans="2:6" hidden="1">
      <c r="B6757" s="107"/>
      <c r="C6757" s="107"/>
      <c r="D6757" s="41"/>
      <c r="E6757" s="41"/>
      <c r="F6757" s="41"/>
    </row>
    <row r="6758" spans="2:6" hidden="1">
      <c r="B6758" s="107"/>
      <c r="C6758" s="107"/>
      <c r="D6758" s="41"/>
      <c r="E6758" s="41"/>
      <c r="F6758" s="41"/>
    </row>
    <row r="6759" spans="2:6" hidden="1">
      <c r="B6759" s="107"/>
      <c r="C6759" s="107"/>
      <c r="D6759" s="41"/>
      <c r="E6759" s="41"/>
      <c r="F6759" s="41"/>
    </row>
    <row r="6760" spans="2:6" hidden="1">
      <c r="B6760" s="107"/>
      <c r="C6760" s="107"/>
      <c r="D6760" s="41"/>
      <c r="E6760" s="41"/>
      <c r="F6760" s="41"/>
    </row>
    <row r="6761" spans="2:6" hidden="1">
      <c r="B6761" s="107"/>
      <c r="C6761" s="107"/>
      <c r="D6761" s="41"/>
      <c r="E6761" s="41"/>
      <c r="F6761" s="41"/>
    </row>
    <row r="6762" spans="2:6" hidden="1">
      <c r="B6762" s="107"/>
      <c r="C6762" s="107"/>
      <c r="D6762" s="41"/>
      <c r="E6762" s="41"/>
      <c r="F6762" s="41"/>
    </row>
    <row r="6763" spans="2:6" hidden="1">
      <c r="B6763" s="107"/>
      <c r="C6763" s="107"/>
      <c r="D6763" s="41"/>
      <c r="E6763" s="41"/>
      <c r="F6763" s="41"/>
    </row>
    <row r="6764" spans="2:6" hidden="1">
      <c r="B6764" s="107"/>
      <c r="C6764" s="107"/>
      <c r="D6764" s="41"/>
      <c r="E6764" s="41"/>
      <c r="F6764" s="41"/>
    </row>
    <row r="6765" spans="2:6" hidden="1">
      <c r="B6765" s="107"/>
      <c r="C6765" s="107"/>
      <c r="D6765" s="41"/>
      <c r="E6765" s="41"/>
      <c r="F6765" s="41"/>
    </row>
    <row r="6766" spans="2:6" hidden="1">
      <c r="B6766" s="107"/>
      <c r="C6766" s="107"/>
      <c r="D6766" s="41"/>
      <c r="E6766" s="41"/>
      <c r="F6766" s="41"/>
    </row>
    <row r="6767" spans="2:6" hidden="1">
      <c r="B6767" s="107"/>
      <c r="C6767" s="107"/>
      <c r="D6767" s="41"/>
      <c r="E6767" s="41"/>
      <c r="F6767" s="41"/>
    </row>
    <row r="6768" spans="2:6" hidden="1">
      <c r="B6768" s="107"/>
      <c r="C6768" s="107"/>
      <c r="D6768" s="41"/>
      <c r="E6768" s="41"/>
      <c r="F6768" s="41"/>
    </row>
    <row r="6769" spans="2:6" hidden="1">
      <c r="B6769" s="107"/>
      <c r="C6769" s="107"/>
      <c r="D6769" s="41"/>
      <c r="E6769" s="41"/>
      <c r="F6769" s="41"/>
    </row>
    <row r="6770" spans="2:6" hidden="1">
      <c r="B6770" s="107"/>
      <c r="C6770" s="107"/>
      <c r="D6770" s="41"/>
      <c r="E6770" s="41"/>
      <c r="F6770" s="41"/>
    </row>
    <row r="6771" spans="2:6" hidden="1">
      <c r="B6771" s="107"/>
      <c r="C6771" s="107"/>
      <c r="D6771" s="41"/>
      <c r="E6771" s="41"/>
      <c r="F6771" s="41"/>
    </row>
    <row r="6772" spans="2:6" hidden="1">
      <c r="B6772" s="107"/>
      <c r="C6772" s="107"/>
      <c r="D6772" s="41"/>
      <c r="E6772" s="41"/>
      <c r="F6772" s="41"/>
    </row>
    <row r="6773" spans="2:6" hidden="1">
      <c r="B6773" s="107"/>
      <c r="C6773" s="107"/>
      <c r="D6773" s="41"/>
      <c r="E6773" s="41"/>
      <c r="F6773" s="41"/>
    </row>
    <row r="6774" spans="2:6" hidden="1">
      <c r="B6774" s="107"/>
      <c r="C6774" s="107"/>
      <c r="D6774" s="41"/>
      <c r="E6774" s="41"/>
      <c r="F6774" s="41"/>
    </row>
    <row r="6775" spans="2:6" hidden="1">
      <c r="B6775" s="107"/>
      <c r="C6775" s="107"/>
      <c r="D6775" s="41"/>
      <c r="E6775" s="41"/>
      <c r="F6775" s="41"/>
    </row>
    <row r="6776" spans="2:6" hidden="1">
      <c r="B6776" s="107"/>
      <c r="C6776" s="107"/>
      <c r="D6776" s="41"/>
      <c r="E6776" s="41"/>
      <c r="F6776" s="41"/>
    </row>
    <row r="6777" spans="2:6" hidden="1">
      <c r="B6777" s="107"/>
      <c r="C6777" s="107"/>
      <c r="D6777" s="41"/>
      <c r="E6777" s="41"/>
      <c r="F6777" s="41"/>
    </row>
    <row r="6778" spans="2:6" hidden="1">
      <c r="B6778" s="107"/>
      <c r="C6778" s="107"/>
      <c r="D6778" s="41"/>
      <c r="E6778" s="41"/>
      <c r="F6778" s="41"/>
    </row>
    <row r="6779" spans="2:6" hidden="1">
      <c r="B6779" s="107"/>
      <c r="C6779" s="107"/>
      <c r="D6779" s="41"/>
      <c r="E6779" s="41"/>
      <c r="F6779" s="41"/>
    </row>
    <row r="6780" spans="2:6" hidden="1">
      <c r="B6780" s="107"/>
      <c r="C6780" s="107"/>
      <c r="D6780" s="41"/>
      <c r="E6780" s="41"/>
      <c r="F6780" s="41"/>
    </row>
    <row r="6781" spans="2:6" hidden="1">
      <c r="B6781" s="107"/>
      <c r="C6781" s="107"/>
      <c r="D6781" s="41"/>
      <c r="E6781" s="41"/>
      <c r="F6781" s="41"/>
    </row>
    <row r="6782" spans="2:6" hidden="1">
      <c r="B6782" s="107"/>
      <c r="C6782" s="107"/>
      <c r="D6782" s="41"/>
      <c r="E6782" s="41"/>
      <c r="F6782" s="41"/>
    </row>
    <row r="6783" spans="2:6" hidden="1">
      <c r="B6783" s="107"/>
      <c r="C6783" s="107"/>
      <c r="D6783" s="41"/>
      <c r="E6783" s="41"/>
      <c r="F6783" s="41"/>
    </row>
    <row r="6784" spans="2:6" hidden="1">
      <c r="B6784" s="107"/>
      <c r="C6784" s="107"/>
      <c r="D6784" s="41"/>
      <c r="E6784" s="41"/>
      <c r="F6784" s="41"/>
    </row>
    <row r="6785" spans="2:6" hidden="1">
      <c r="B6785" s="107"/>
      <c r="C6785" s="107"/>
      <c r="D6785" s="41"/>
      <c r="E6785" s="41"/>
      <c r="F6785" s="41"/>
    </row>
    <row r="6786" spans="2:6" hidden="1">
      <c r="B6786" s="107"/>
      <c r="C6786" s="107"/>
      <c r="D6786" s="41"/>
      <c r="E6786" s="41"/>
      <c r="F6786" s="41"/>
    </row>
    <row r="6787" spans="2:6" hidden="1">
      <c r="B6787" s="107"/>
      <c r="C6787" s="107"/>
      <c r="D6787" s="41"/>
      <c r="E6787" s="41"/>
      <c r="F6787" s="41"/>
    </row>
    <row r="6788" spans="2:6" hidden="1">
      <c r="B6788" s="107"/>
      <c r="C6788" s="107"/>
      <c r="D6788" s="41"/>
      <c r="E6788" s="41"/>
      <c r="F6788" s="41"/>
    </row>
    <row r="6789" spans="2:6" hidden="1">
      <c r="B6789" s="107"/>
      <c r="C6789" s="107"/>
      <c r="D6789" s="41"/>
      <c r="E6789" s="41"/>
      <c r="F6789" s="41"/>
    </row>
    <row r="6790" spans="2:6" hidden="1">
      <c r="B6790" s="107"/>
      <c r="C6790" s="107"/>
      <c r="D6790" s="41"/>
      <c r="E6790" s="41"/>
      <c r="F6790" s="41"/>
    </row>
    <row r="6791" spans="2:6" hidden="1">
      <c r="B6791" s="107"/>
      <c r="C6791" s="107"/>
      <c r="D6791" s="41"/>
      <c r="E6791" s="41"/>
      <c r="F6791" s="41"/>
    </row>
    <row r="6792" spans="2:6" hidden="1">
      <c r="B6792" s="107"/>
      <c r="C6792" s="107"/>
      <c r="D6792" s="41"/>
      <c r="E6792" s="41"/>
      <c r="F6792" s="41"/>
    </row>
    <row r="6793" spans="2:6" hidden="1">
      <c r="B6793" s="107"/>
      <c r="C6793" s="107"/>
      <c r="D6793" s="41"/>
      <c r="E6793" s="41"/>
      <c r="F6793" s="41"/>
    </row>
    <row r="6794" spans="2:6" hidden="1">
      <c r="B6794" s="107"/>
      <c r="C6794" s="107"/>
      <c r="D6794" s="41"/>
      <c r="E6794" s="41"/>
      <c r="F6794" s="41"/>
    </row>
    <row r="6795" spans="2:6" hidden="1">
      <c r="B6795" s="107"/>
      <c r="C6795" s="107"/>
      <c r="D6795" s="41"/>
      <c r="E6795" s="41"/>
      <c r="F6795" s="41"/>
    </row>
    <row r="6796" spans="2:6" hidden="1">
      <c r="B6796" s="107"/>
      <c r="C6796" s="107"/>
      <c r="D6796" s="41"/>
      <c r="E6796" s="41"/>
      <c r="F6796" s="41"/>
    </row>
    <row r="6797" spans="2:6" hidden="1">
      <c r="B6797" s="107"/>
      <c r="C6797" s="107"/>
      <c r="D6797" s="41"/>
      <c r="E6797" s="41"/>
      <c r="F6797" s="41"/>
    </row>
    <row r="6798" spans="2:6" hidden="1">
      <c r="B6798" s="107"/>
      <c r="C6798" s="107"/>
      <c r="D6798" s="41"/>
      <c r="E6798" s="41"/>
      <c r="F6798" s="41"/>
    </row>
    <row r="6799" spans="2:6" hidden="1">
      <c r="B6799" s="107"/>
      <c r="C6799" s="107"/>
      <c r="D6799" s="41"/>
      <c r="E6799" s="41"/>
      <c r="F6799" s="41"/>
    </row>
    <row r="6800" spans="2:6" hidden="1">
      <c r="B6800" s="107"/>
      <c r="C6800" s="107"/>
      <c r="D6800" s="41"/>
      <c r="E6800" s="41"/>
      <c r="F6800" s="41"/>
    </row>
    <row r="6801" spans="2:6" hidden="1">
      <c r="B6801" s="107"/>
      <c r="C6801" s="107"/>
      <c r="D6801" s="41"/>
      <c r="E6801" s="41"/>
      <c r="F6801" s="41"/>
    </row>
    <row r="6802" spans="2:6" hidden="1">
      <c r="B6802" s="107"/>
      <c r="C6802" s="107"/>
      <c r="D6802" s="41"/>
      <c r="E6802" s="41"/>
      <c r="F6802" s="41"/>
    </row>
    <row r="6803" spans="2:6" hidden="1">
      <c r="B6803" s="107"/>
      <c r="C6803" s="107"/>
      <c r="D6803" s="41"/>
      <c r="E6803" s="41"/>
      <c r="F6803" s="41"/>
    </row>
    <row r="6804" spans="2:6" hidden="1">
      <c r="B6804" s="107"/>
      <c r="C6804" s="107"/>
      <c r="D6804" s="41"/>
      <c r="E6804" s="41"/>
      <c r="F6804" s="41"/>
    </row>
    <row r="6805" spans="2:6" hidden="1">
      <c r="B6805" s="107"/>
      <c r="C6805" s="107"/>
      <c r="D6805" s="41"/>
      <c r="E6805" s="41"/>
      <c r="F6805" s="41"/>
    </row>
    <row r="6806" spans="2:6" hidden="1">
      <c r="B6806" s="107"/>
      <c r="C6806" s="107"/>
      <c r="D6806" s="41"/>
      <c r="E6806" s="41"/>
      <c r="F6806" s="41"/>
    </row>
    <row r="6807" spans="2:6" hidden="1">
      <c r="B6807" s="107"/>
      <c r="C6807" s="107"/>
      <c r="D6807" s="41"/>
      <c r="E6807" s="41"/>
      <c r="F6807" s="41"/>
    </row>
    <row r="6808" spans="2:6" hidden="1">
      <c r="B6808" s="107"/>
      <c r="C6808" s="107"/>
      <c r="D6808" s="41"/>
      <c r="E6808" s="41"/>
      <c r="F6808" s="41"/>
    </row>
    <row r="6809" spans="2:6" hidden="1">
      <c r="B6809" s="107"/>
      <c r="C6809" s="107"/>
      <c r="D6809" s="41"/>
      <c r="E6809" s="41"/>
      <c r="F6809" s="41"/>
    </row>
    <row r="6810" spans="2:6" hidden="1">
      <c r="B6810" s="107"/>
      <c r="C6810" s="107"/>
      <c r="D6810" s="41"/>
      <c r="E6810" s="41"/>
      <c r="F6810" s="41"/>
    </row>
    <row r="6811" spans="2:6" hidden="1">
      <c r="B6811" s="107"/>
      <c r="C6811" s="107"/>
      <c r="D6811" s="41"/>
      <c r="E6811" s="41"/>
      <c r="F6811" s="41"/>
    </row>
    <row r="6812" spans="2:6" hidden="1">
      <c r="B6812" s="107"/>
      <c r="C6812" s="107"/>
      <c r="D6812" s="41"/>
      <c r="E6812" s="41"/>
      <c r="F6812" s="41"/>
    </row>
    <row r="6813" spans="2:6" hidden="1">
      <c r="B6813" s="107"/>
      <c r="C6813" s="107"/>
      <c r="D6813" s="41"/>
      <c r="E6813" s="41"/>
      <c r="F6813" s="41"/>
    </row>
    <row r="6814" spans="2:6" hidden="1">
      <c r="B6814" s="107"/>
      <c r="C6814" s="107"/>
      <c r="D6814" s="41"/>
      <c r="E6814" s="41"/>
      <c r="F6814" s="41"/>
    </row>
    <row r="6815" spans="2:6" hidden="1">
      <c r="B6815" s="107"/>
      <c r="C6815" s="107"/>
      <c r="D6815" s="41"/>
      <c r="E6815" s="41"/>
      <c r="F6815" s="41"/>
    </row>
    <row r="6816" spans="2:6" hidden="1">
      <c r="B6816" s="107"/>
      <c r="C6816" s="107"/>
      <c r="D6816" s="41"/>
      <c r="E6816" s="41"/>
      <c r="F6816" s="41"/>
    </row>
    <row r="6817" spans="2:6" hidden="1">
      <c r="B6817" s="107"/>
      <c r="C6817" s="107"/>
      <c r="D6817" s="41"/>
      <c r="E6817" s="41"/>
      <c r="F6817" s="41"/>
    </row>
    <row r="6818" spans="2:6" hidden="1">
      <c r="B6818" s="107"/>
      <c r="C6818" s="107"/>
      <c r="D6818" s="41"/>
      <c r="E6818" s="41"/>
      <c r="F6818" s="41"/>
    </row>
    <row r="6819" spans="2:6" hidden="1">
      <c r="B6819" s="107"/>
      <c r="C6819" s="107"/>
      <c r="D6819" s="41"/>
      <c r="E6819" s="41"/>
      <c r="F6819" s="41"/>
    </row>
    <row r="6820" spans="2:6" hidden="1">
      <c r="B6820" s="107"/>
      <c r="C6820" s="107"/>
      <c r="D6820" s="41"/>
      <c r="E6820" s="41"/>
      <c r="F6820" s="41"/>
    </row>
    <row r="6821" spans="2:6" hidden="1">
      <c r="B6821" s="107"/>
      <c r="C6821" s="107"/>
      <c r="D6821" s="41"/>
      <c r="E6821" s="41"/>
      <c r="F6821" s="41"/>
    </row>
    <row r="6822" spans="2:6" hidden="1">
      <c r="B6822" s="107"/>
      <c r="C6822" s="107"/>
      <c r="D6822" s="41"/>
      <c r="E6822" s="41"/>
      <c r="F6822" s="41"/>
    </row>
    <row r="6823" spans="2:6" hidden="1">
      <c r="B6823" s="107"/>
      <c r="C6823" s="107"/>
      <c r="D6823" s="41"/>
      <c r="E6823" s="41"/>
      <c r="F6823" s="41"/>
    </row>
    <row r="6824" spans="2:6" hidden="1">
      <c r="B6824" s="107"/>
      <c r="C6824" s="107"/>
      <c r="D6824" s="41"/>
      <c r="E6824" s="41"/>
      <c r="F6824" s="41"/>
    </row>
    <row r="6825" spans="2:6" hidden="1">
      <c r="B6825" s="107"/>
      <c r="C6825" s="107"/>
      <c r="D6825" s="41"/>
      <c r="E6825" s="41"/>
      <c r="F6825" s="41"/>
    </row>
    <row r="6826" spans="2:6" hidden="1">
      <c r="B6826" s="107"/>
      <c r="C6826" s="107"/>
      <c r="D6826" s="41"/>
      <c r="E6826" s="41"/>
      <c r="F6826" s="41"/>
    </row>
    <row r="6827" spans="2:6" hidden="1">
      <c r="B6827" s="107"/>
      <c r="C6827" s="107"/>
      <c r="D6827" s="41"/>
      <c r="E6827" s="41"/>
      <c r="F6827" s="41"/>
    </row>
    <row r="6828" spans="2:6" hidden="1">
      <c r="B6828" s="107"/>
      <c r="C6828" s="107"/>
      <c r="D6828" s="41"/>
      <c r="E6828" s="41"/>
      <c r="F6828" s="41"/>
    </row>
    <row r="6829" spans="2:6" hidden="1">
      <c r="B6829" s="107"/>
      <c r="C6829" s="107"/>
      <c r="D6829" s="41"/>
      <c r="E6829" s="41"/>
      <c r="F6829" s="41"/>
    </row>
    <row r="6830" spans="2:6" hidden="1">
      <c r="B6830" s="107"/>
      <c r="C6830" s="107"/>
      <c r="D6830" s="41"/>
      <c r="E6830" s="41"/>
      <c r="F6830" s="41"/>
    </row>
    <row r="6831" spans="2:6" hidden="1">
      <c r="B6831" s="107"/>
      <c r="C6831" s="107"/>
      <c r="D6831" s="41"/>
      <c r="E6831" s="41"/>
      <c r="F6831" s="41"/>
    </row>
    <row r="6832" spans="2:6" hidden="1">
      <c r="B6832" s="107"/>
      <c r="C6832" s="107"/>
      <c r="D6832" s="41"/>
      <c r="E6832" s="41"/>
      <c r="F6832" s="41"/>
    </row>
    <row r="6833" spans="2:6" hidden="1">
      <c r="B6833" s="107"/>
      <c r="C6833" s="107"/>
      <c r="D6833" s="41"/>
      <c r="E6833" s="41"/>
      <c r="F6833" s="41"/>
    </row>
    <row r="6834" spans="2:6" hidden="1">
      <c r="B6834" s="107"/>
      <c r="C6834" s="107"/>
      <c r="D6834" s="41"/>
      <c r="E6834" s="41"/>
      <c r="F6834" s="41"/>
    </row>
    <row r="6835" spans="2:6" hidden="1">
      <c r="B6835" s="107"/>
      <c r="C6835" s="107"/>
      <c r="D6835" s="41"/>
      <c r="E6835" s="41"/>
      <c r="F6835" s="41"/>
    </row>
    <row r="6836" spans="2:6" hidden="1">
      <c r="B6836" s="107"/>
      <c r="C6836" s="107"/>
      <c r="D6836" s="41"/>
      <c r="E6836" s="41"/>
      <c r="F6836" s="41"/>
    </row>
    <row r="6837" spans="2:6" hidden="1">
      <c r="B6837" s="107"/>
      <c r="C6837" s="107"/>
      <c r="D6837" s="41"/>
      <c r="E6837" s="41"/>
      <c r="F6837" s="41"/>
    </row>
    <row r="6838" spans="2:6" hidden="1">
      <c r="B6838" s="107"/>
      <c r="C6838" s="107"/>
      <c r="D6838" s="41"/>
      <c r="E6838" s="41"/>
      <c r="F6838" s="41"/>
    </row>
    <row r="6839" spans="2:6" hidden="1">
      <c r="B6839" s="107"/>
      <c r="C6839" s="107"/>
      <c r="D6839" s="41"/>
      <c r="E6839" s="41"/>
      <c r="F6839" s="41"/>
    </row>
    <row r="6840" spans="2:6" hidden="1">
      <c r="B6840" s="107"/>
      <c r="C6840" s="107"/>
      <c r="D6840" s="41"/>
      <c r="E6840" s="41"/>
      <c r="F6840" s="41"/>
    </row>
    <row r="6841" spans="2:6" hidden="1">
      <c r="B6841" s="107"/>
      <c r="C6841" s="107"/>
      <c r="D6841" s="41"/>
      <c r="E6841" s="41"/>
      <c r="F6841" s="41"/>
    </row>
    <row r="6842" spans="2:6" hidden="1">
      <c r="B6842" s="107"/>
      <c r="C6842" s="107"/>
      <c r="D6842" s="41"/>
      <c r="E6842" s="41"/>
      <c r="F6842" s="41"/>
    </row>
    <row r="6843" spans="2:6" hidden="1">
      <c r="B6843" s="107"/>
      <c r="C6843" s="107"/>
      <c r="D6843" s="41"/>
      <c r="E6843" s="41"/>
      <c r="F6843" s="41"/>
    </row>
    <row r="6844" spans="2:6" hidden="1">
      <c r="B6844" s="107"/>
      <c r="C6844" s="107"/>
      <c r="D6844" s="41"/>
      <c r="E6844" s="41"/>
      <c r="F6844" s="41"/>
    </row>
    <row r="6845" spans="2:6" hidden="1">
      <c r="B6845" s="107"/>
      <c r="C6845" s="107"/>
      <c r="D6845" s="41"/>
      <c r="E6845" s="41"/>
      <c r="F6845" s="41"/>
    </row>
    <row r="6846" spans="2:6" hidden="1">
      <c r="B6846" s="107"/>
      <c r="C6846" s="107"/>
      <c r="D6846" s="41"/>
      <c r="E6846" s="41"/>
      <c r="F6846" s="41"/>
    </row>
    <row r="6847" spans="2:6" hidden="1">
      <c r="B6847" s="107"/>
      <c r="C6847" s="107"/>
      <c r="D6847" s="41"/>
      <c r="E6847" s="41"/>
      <c r="F6847" s="41"/>
    </row>
    <row r="6848" spans="2:6" hidden="1">
      <c r="B6848" s="107"/>
      <c r="C6848" s="107"/>
      <c r="D6848" s="41"/>
      <c r="E6848" s="41"/>
      <c r="F6848" s="41"/>
    </row>
    <row r="6849" spans="2:6" hidden="1">
      <c r="B6849" s="107"/>
      <c r="C6849" s="107"/>
      <c r="D6849" s="41"/>
      <c r="E6849" s="41"/>
      <c r="F6849" s="41"/>
    </row>
    <row r="6850" spans="2:6" hidden="1">
      <c r="B6850" s="107"/>
      <c r="C6850" s="107"/>
      <c r="D6850" s="41"/>
      <c r="E6850" s="41"/>
      <c r="F6850" s="41"/>
    </row>
    <row r="6851" spans="2:6" hidden="1">
      <c r="B6851" s="107"/>
      <c r="C6851" s="107"/>
      <c r="D6851" s="41"/>
      <c r="E6851" s="41"/>
      <c r="F6851" s="41"/>
    </row>
    <row r="6852" spans="2:6" hidden="1">
      <c r="B6852" s="107"/>
      <c r="C6852" s="107"/>
      <c r="D6852" s="41"/>
      <c r="E6852" s="41"/>
      <c r="F6852" s="41"/>
    </row>
    <row r="6853" spans="2:6" hidden="1">
      <c r="B6853" s="107"/>
      <c r="C6853" s="107"/>
      <c r="D6853" s="41"/>
      <c r="E6853" s="41"/>
      <c r="F6853" s="41"/>
    </row>
    <row r="6854" spans="2:6" hidden="1">
      <c r="B6854" s="107"/>
      <c r="C6854" s="107"/>
      <c r="D6854" s="41"/>
      <c r="E6854" s="41"/>
      <c r="F6854" s="41"/>
    </row>
    <row r="6855" spans="2:6" hidden="1">
      <c r="B6855" s="107"/>
      <c r="C6855" s="107"/>
      <c r="D6855" s="41"/>
      <c r="E6855" s="41"/>
      <c r="F6855" s="41"/>
    </row>
    <row r="6856" spans="2:6" hidden="1">
      <c r="B6856" s="107"/>
      <c r="C6856" s="107"/>
      <c r="D6856" s="41"/>
      <c r="E6856" s="41"/>
      <c r="F6856" s="41"/>
    </row>
    <row r="6857" spans="2:6" hidden="1">
      <c r="B6857" s="107"/>
      <c r="C6857" s="107"/>
      <c r="D6857" s="41"/>
      <c r="E6857" s="41"/>
      <c r="F6857" s="41"/>
    </row>
    <row r="6858" spans="2:6" hidden="1">
      <c r="B6858" s="107"/>
      <c r="C6858" s="107"/>
      <c r="D6858" s="41"/>
      <c r="E6858" s="41"/>
      <c r="F6858" s="41"/>
    </row>
    <row r="6859" spans="2:6" hidden="1">
      <c r="B6859" s="107"/>
      <c r="C6859" s="107"/>
      <c r="D6859" s="41"/>
      <c r="E6859" s="41"/>
      <c r="F6859" s="41"/>
    </row>
    <row r="6860" spans="2:6" hidden="1">
      <c r="B6860" s="107"/>
      <c r="C6860" s="107"/>
      <c r="D6860" s="41"/>
      <c r="E6860" s="41"/>
      <c r="F6860" s="41"/>
    </row>
    <row r="6861" spans="2:6" hidden="1">
      <c r="B6861" s="107"/>
      <c r="C6861" s="107"/>
      <c r="D6861" s="41"/>
      <c r="E6861" s="41"/>
      <c r="F6861" s="41"/>
    </row>
    <row r="6862" spans="2:6" hidden="1">
      <c r="B6862" s="107"/>
      <c r="C6862" s="107"/>
      <c r="D6862" s="41"/>
      <c r="E6862" s="41"/>
      <c r="F6862" s="41"/>
    </row>
    <row r="6863" spans="2:6" hidden="1">
      <c r="B6863" s="107"/>
      <c r="C6863" s="107"/>
      <c r="D6863" s="41"/>
      <c r="E6863" s="41"/>
      <c r="F6863" s="41"/>
    </row>
    <row r="6864" spans="2:6" hidden="1">
      <c r="B6864" s="107"/>
      <c r="C6864" s="107"/>
      <c r="D6864" s="41"/>
      <c r="E6864" s="41"/>
      <c r="F6864" s="41"/>
    </row>
    <row r="6865" spans="2:6" hidden="1">
      <c r="B6865" s="107"/>
      <c r="C6865" s="107"/>
      <c r="D6865" s="41"/>
      <c r="E6865" s="41"/>
      <c r="F6865" s="41"/>
    </row>
    <row r="6866" spans="2:6" hidden="1">
      <c r="B6866" s="107"/>
      <c r="C6866" s="107"/>
      <c r="D6866" s="41"/>
      <c r="E6866" s="41"/>
      <c r="F6866" s="41"/>
    </row>
    <row r="6867" spans="2:6" hidden="1">
      <c r="B6867" s="107"/>
      <c r="C6867" s="107"/>
      <c r="D6867" s="41"/>
      <c r="E6867" s="41"/>
      <c r="F6867" s="41"/>
    </row>
    <row r="6868" spans="2:6" hidden="1">
      <c r="B6868" s="107"/>
      <c r="C6868" s="107"/>
      <c r="D6868" s="41"/>
      <c r="E6868" s="41"/>
      <c r="F6868" s="41"/>
    </row>
    <row r="6869" spans="2:6" hidden="1">
      <c r="B6869" s="107"/>
      <c r="C6869" s="107"/>
      <c r="D6869" s="41"/>
      <c r="E6869" s="41"/>
      <c r="F6869" s="41"/>
    </row>
    <row r="6870" spans="2:6" hidden="1">
      <c r="B6870" s="107"/>
      <c r="C6870" s="107"/>
      <c r="D6870" s="41"/>
      <c r="E6870" s="41"/>
      <c r="F6870" s="41"/>
    </row>
    <row r="6871" spans="2:6" hidden="1">
      <c r="B6871" s="107"/>
      <c r="C6871" s="107"/>
      <c r="D6871" s="41"/>
      <c r="E6871" s="41"/>
      <c r="F6871" s="41"/>
    </row>
    <row r="6872" spans="2:6" hidden="1">
      <c r="B6872" s="107"/>
      <c r="C6872" s="107"/>
      <c r="D6872" s="41"/>
      <c r="E6872" s="41"/>
      <c r="F6872" s="41"/>
    </row>
    <row r="6873" spans="2:6" hidden="1">
      <c r="B6873" s="107"/>
      <c r="C6873" s="107"/>
      <c r="D6873" s="41"/>
      <c r="E6873" s="41"/>
      <c r="F6873" s="41"/>
    </row>
    <row r="6874" spans="2:6" hidden="1">
      <c r="B6874" s="107"/>
      <c r="C6874" s="107"/>
      <c r="D6874" s="41"/>
      <c r="E6874" s="41"/>
      <c r="F6874" s="41"/>
    </row>
    <row r="6875" spans="2:6" hidden="1">
      <c r="B6875" s="107"/>
      <c r="C6875" s="107"/>
      <c r="D6875" s="41"/>
      <c r="E6875" s="41"/>
      <c r="F6875" s="41"/>
    </row>
    <row r="6876" spans="2:6" hidden="1">
      <c r="B6876" s="107"/>
      <c r="C6876" s="107"/>
      <c r="D6876" s="41"/>
      <c r="E6876" s="41"/>
      <c r="F6876" s="41"/>
    </row>
    <row r="6877" spans="2:6" hidden="1">
      <c r="B6877" s="107"/>
      <c r="C6877" s="107"/>
      <c r="D6877" s="41"/>
      <c r="E6877" s="41"/>
      <c r="F6877" s="41"/>
    </row>
    <row r="6878" spans="2:6" hidden="1">
      <c r="B6878" s="107"/>
      <c r="C6878" s="107"/>
      <c r="D6878" s="41"/>
      <c r="E6878" s="41"/>
      <c r="F6878" s="41"/>
    </row>
    <row r="6879" spans="2:6" hidden="1">
      <c r="B6879" s="107"/>
      <c r="C6879" s="107"/>
      <c r="D6879" s="41"/>
      <c r="E6879" s="41"/>
      <c r="F6879" s="41"/>
    </row>
    <row r="6880" spans="2:6" hidden="1">
      <c r="B6880" s="107"/>
      <c r="C6880" s="107"/>
      <c r="D6880" s="41"/>
      <c r="E6880" s="41"/>
      <c r="F6880" s="41"/>
    </row>
    <row r="6881" spans="2:6" hidden="1">
      <c r="B6881" s="107"/>
      <c r="C6881" s="107"/>
      <c r="D6881" s="41"/>
      <c r="E6881" s="41"/>
      <c r="F6881" s="41"/>
    </row>
    <row r="6882" spans="2:6" hidden="1">
      <c r="B6882" s="107"/>
      <c r="C6882" s="107"/>
      <c r="D6882" s="41"/>
      <c r="E6882" s="41"/>
      <c r="F6882" s="41"/>
    </row>
    <row r="6883" spans="2:6" hidden="1">
      <c r="B6883" s="107"/>
      <c r="C6883" s="107"/>
      <c r="D6883" s="41"/>
      <c r="E6883" s="41"/>
      <c r="F6883" s="41"/>
    </row>
    <row r="6884" spans="2:6" hidden="1">
      <c r="B6884" s="107"/>
      <c r="C6884" s="107"/>
      <c r="D6884" s="41"/>
      <c r="E6884" s="41"/>
      <c r="F6884" s="41"/>
    </row>
    <row r="6885" spans="2:6" hidden="1">
      <c r="B6885" s="107"/>
      <c r="C6885" s="107"/>
      <c r="D6885" s="41"/>
      <c r="E6885" s="41"/>
      <c r="F6885" s="41"/>
    </row>
    <row r="6886" spans="2:6" hidden="1">
      <c r="B6886" s="107"/>
      <c r="C6886" s="107"/>
      <c r="D6886" s="41"/>
      <c r="E6886" s="41"/>
      <c r="F6886" s="41"/>
    </row>
    <row r="6887" spans="2:6" hidden="1">
      <c r="B6887" s="107"/>
      <c r="C6887" s="107"/>
      <c r="D6887" s="41"/>
      <c r="E6887" s="41"/>
      <c r="F6887" s="41"/>
    </row>
    <row r="6888" spans="2:6" hidden="1">
      <c r="B6888" s="107"/>
      <c r="C6888" s="107"/>
      <c r="D6888" s="41"/>
      <c r="E6888" s="41"/>
      <c r="F6888" s="41"/>
    </row>
    <row r="6889" spans="2:6" hidden="1">
      <c r="B6889" s="107"/>
      <c r="C6889" s="107"/>
      <c r="D6889" s="41"/>
      <c r="E6889" s="41"/>
      <c r="F6889" s="41"/>
    </row>
    <row r="6890" spans="2:6" hidden="1">
      <c r="B6890" s="107"/>
      <c r="C6890" s="107"/>
      <c r="D6890" s="41"/>
      <c r="E6890" s="41"/>
      <c r="F6890" s="41"/>
    </row>
    <row r="6891" spans="2:6" hidden="1">
      <c r="B6891" s="107"/>
      <c r="C6891" s="107"/>
      <c r="D6891" s="41"/>
      <c r="E6891" s="41"/>
      <c r="F6891" s="41"/>
    </row>
    <row r="6892" spans="2:6" hidden="1">
      <c r="B6892" s="107"/>
      <c r="C6892" s="107"/>
      <c r="D6892" s="41"/>
      <c r="E6892" s="41"/>
      <c r="F6892" s="41"/>
    </row>
    <row r="6893" spans="2:6" hidden="1">
      <c r="B6893" s="107"/>
      <c r="C6893" s="107"/>
      <c r="D6893" s="41"/>
      <c r="E6893" s="41"/>
      <c r="F6893" s="41"/>
    </row>
    <row r="6894" spans="2:6" hidden="1">
      <c r="B6894" s="107"/>
      <c r="C6894" s="107"/>
      <c r="D6894" s="41"/>
      <c r="E6894" s="41"/>
      <c r="F6894" s="41"/>
    </row>
    <row r="6895" spans="2:6" hidden="1">
      <c r="B6895" s="107"/>
      <c r="C6895" s="107"/>
      <c r="D6895" s="41"/>
      <c r="E6895" s="41"/>
      <c r="F6895" s="41"/>
    </row>
    <row r="6896" spans="2:6" hidden="1">
      <c r="B6896" s="107"/>
      <c r="C6896" s="107"/>
      <c r="D6896" s="41"/>
      <c r="E6896" s="41"/>
      <c r="F6896" s="41"/>
    </row>
    <row r="6897" spans="2:6" hidden="1">
      <c r="B6897" s="107"/>
      <c r="C6897" s="107"/>
      <c r="D6897" s="41"/>
      <c r="E6897" s="41"/>
      <c r="F6897" s="41"/>
    </row>
    <row r="6898" spans="2:6" hidden="1">
      <c r="B6898" s="107"/>
      <c r="C6898" s="107"/>
      <c r="D6898" s="41"/>
      <c r="E6898" s="41"/>
      <c r="F6898" s="41"/>
    </row>
    <row r="6899" spans="2:6" hidden="1">
      <c r="B6899" s="107"/>
      <c r="C6899" s="107"/>
      <c r="D6899" s="41"/>
      <c r="E6899" s="41"/>
      <c r="F6899" s="41"/>
    </row>
    <row r="6900" spans="2:6" hidden="1">
      <c r="B6900" s="107"/>
      <c r="C6900" s="107"/>
      <c r="D6900" s="41"/>
      <c r="E6900" s="41"/>
      <c r="F6900" s="41"/>
    </row>
    <row r="6901" spans="2:6" hidden="1">
      <c r="B6901" s="107"/>
      <c r="C6901" s="107"/>
      <c r="D6901" s="41"/>
      <c r="E6901" s="41"/>
      <c r="F6901" s="41"/>
    </row>
    <row r="6902" spans="2:6" hidden="1">
      <c r="B6902" s="107"/>
      <c r="C6902" s="107"/>
      <c r="D6902" s="41"/>
      <c r="E6902" s="41"/>
      <c r="F6902" s="41"/>
    </row>
    <row r="6903" spans="2:6" hidden="1">
      <c r="B6903" s="107"/>
      <c r="C6903" s="107"/>
      <c r="D6903" s="41"/>
      <c r="E6903" s="41"/>
      <c r="F6903" s="41"/>
    </row>
    <row r="6904" spans="2:6" hidden="1">
      <c r="B6904" s="107"/>
      <c r="C6904" s="107"/>
      <c r="D6904" s="41"/>
      <c r="E6904" s="41"/>
      <c r="F6904" s="41"/>
    </row>
    <row r="6905" spans="2:6" hidden="1">
      <c r="B6905" s="107"/>
      <c r="C6905" s="107"/>
      <c r="D6905" s="41"/>
      <c r="E6905" s="41"/>
      <c r="F6905" s="41"/>
    </row>
    <row r="6906" spans="2:6" hidden="1">
      <c r="B6906" s="107"/>
      <c r="C6906" s="107"/>
      <c r="D6906" s="41"/>
      <c r="E6906" s="41"/>
      <c r="F6906" s="41"/>
    </row>
    <row r="6907" spans="2:6" hidden="1">
      <c r="B6907" s="107"/>
      <c r="C6907" s="107"/>
      <c r="D6907" s="41"/>
      <c r="E6907" s="41"/>
      <c r="F6907" s="41"/>
    </row>
    <row r="6908" spans="2:6" hidden="1">
      <c r="B6908" s="107"/>
      <c r="C6908" s="107"/>
      <c r="D6908" s="41"/>
      <c r="E6908" s="41"/>
      <c r="F6908" s="41"/>
    </row>
    <row r="6909" spans="2:6" hidden="1">
      <c r="B6909" s="107"/>
      <c r="C6909" s="107"/>
      <c r="D6909" s="41"/>
      <c r="E6909" s="41"/>
      <c r="F6909" s="41"/>
    </row>
    <row r="6910" spans="2:6" hidden="1">
      <c r="B6910" s="107"/>
      <c r="C6910" s="107"/>
      <c r="D6910" s="41"/>
      <c r="E6910" s="41"/>
      <c r="F6910" s="41"/>
    </row>
    <row r="6911" spans="2:6" hidden="1">
      <c r="B6911" s="107"/>
      <c r="C6911" s="107"/>
      <c r="D6911" s="41"/>
      <c r="E6911" s="41"/>
      <c r="F6911" s="41"/>
    </row>
    <row r="6912" spans="2:6" hidden="1">
      <c r="B6912" s="107"/>
      <c r="C6912" s="107"/>
      <c r="D6912" s="41"/>
      <c r="E6912" s="41"/>
      <c r="F6912" s="41"/>
    </row>
    <row r="6913" spans="2:6" hidden="1">
      <c r="B6913" s="107"/>
      <c r="C6913" s="107"/>
      <c r="D6913" s="41"/>
      <c r="E6913" s="41"/>
      <c r="F6913" s="41"/>
    </row>
    <row r="6914" spans="2:6" hidden="1">
      <c r="B6914" s="107"/>
      <c r="C6914" s="107"/>
      <c r="D6914" s="41"/>
      <c r="E6914" s="41"/>
      <c r="F6914" s="41"/>
    </row>
    <row r="6915" spans="2:6" hidden="1">
      <c r="B6915" s="107"/>
      <c r="C6915" s="107"/>
      <c r="D6915" s="41"/>
      <c r="E6915" s="41"/>
      <c r="F6915" s="41"/>
    </row>
    <row r="6916" spans="2:6" hidden="1">
      <c r="B6916" s="107"/>
      <c r="C6916" s="107"/>
      <c r="D6916" s="41"/>
      <c r="E6916" s="41"/>
      <c r="F6916" s="41"/>
    </row>
    <row r="6917" spans="2:6" hidden="1">
      <c r="B6917" s="107"/>
      <c r="C6917" s="107"/>
      <c r="D6917" s="41"/>
      <c r="E6917" s="41"/>
      <c r="F6917" s="41"/>
    </row>
    <row r="6918" spans="2:6" hidden="1">
      <c r="B6918" s="107"/>
      <c r="C6918" s="107"/>
      <c r="D6918" s="41"/>
      <c r="E6918" s="41"/>
      <c r="F6918" s="41"/>
    </row>
    <row r="6919" spans="2:6" hidden="1">
      <c r="B6919" s="107"/>
      <c r="C6919" s="107"/>
      <c r="D6919" s="41"/>
      <c r="E6919" s="41"/>
      <c r="F6919" s="41"/>
    </row>
    <row r="6920" spans="2:6" hidden="1">
      <c r="B6920" s="107"/>
      <c r="C6920" s="107"/>
      <c r="D6920" s="41"/>
      <c r="E6920" s="41"/>
      <c r="F6920" s="41"/>
    </row>
    <row r="6921" spans="2:6" hidden="1">
      <c r="B6921" s="107"/>
      <c r="C6921" s="107"/>
      <c r="D6921" s="41"/>
      <c r="E6921" s="41"/>
      <c r="F6921" s="41"/>
    </row>
    <row r="6922" spans="2:6" hidden="1">
      <c r="B6922" s="107"/>
      <c r="C6922" s="107"/>
      <c r="D6922" s="41"/>
      <c r="E6922" s="41"/>
      <c r="F6922" s="41"/>
    </row>
    <row r="6923" spans="2:6" hidden="1">
      <c r="B6923" s="107"/>
      <c r="C6923" s="107"/>
      <c r="D6923" s="41"/>
      <c r="E6923" s="41"/>
      <c r="F6923" s="41"/>
    </row>
    <row r="6924" spans="2:6" hidden="1">
      <c r="B6924" s="107"/>
      <c r="C6924" s="107"/>
      <c r="D6924" s="41"/>
      <c r="E6924" s="41"/>
      <c r="F6924" s="41"/>
    </row>
    <row r="6925" spans="2:6" hidden="1">
      <c r="B6925" s="107"/>
      <c r="C6925" s="107"/>
      <c r="D6925" s="41"/>
      <c r="E6925" s="41"/>
      <c r="F6925" s="41"/>
    </row>
    <row r="6926" spans="2:6" hidden="1">
      <c r="B6926" s="107"/>
      <c r="C6926" s="107"/>
      <c r="D6926" s="41"/>
      <c r="E6926" s="41"/>
      <c r="F6926" s="41"/>
    </row>
    <row r="6927" spans="2:6" hidden="1">
      <c r="B6927" s="107"/>
      <c r="C6927" s="107"/>
      <c r="D6927" s="41"/>
      <c r="E6927" s="41"/>
      <c r="F6927" s="41"/>
    </row>
    <row r="6928" spans="2:6" hidden="1">
      <c r="B6928" s="107"/>
      <c r="C6928" s="107"/>
      <c r="D6928" s="41"/>
      <c r="E6928" s="41"/>
      <c r="F6928" s="41"/>
    </row>
    <row r="6929" spans="2:6" hidden="1">
      <c r="B6929" s="107"/>
      <c r="C6929" s="107"/>
      <c r="D6929" s="41"/>
      <c r="E6929" s="41"/>
      <c r="F6929" s="41"/>
    </row>
    <row r="6930" spans="2:6" hidden="1">
      <c r="B6930" s="107"/>
      <c r="C6930" s="107"/>
      <c r="D6930" s="41"/>
      <c r="E6930" s="41"/>
      <c r="F6930" s="41"/>
    </row>
    <row r="6931" spans="2:6" hidden="1">
      <c r="B6931" s="107"/>
      <c r="C6931" s="107"/>
      <c r="D6931" s="41"/>
      <c r="E6931" s="41"/>
      <c r="F6931" s="41"/>
    </row>
    <row r="6932" spans="2:6" hidden="1">
      <c r="B6932" s="107"/>
      <c r="C6932" s="107"/>
      <c r="D6932" s="41"/>
      <c r="E6932" s="41"/>
      <c r="F6932" s="41"/>
    </row>
    <row r="6933" spans="2:6" hidden="1">
      <c r="B6933" s="107"/>
      <c r="C6933" s="107"/>
      <c r="D6933" s="41"/>
      <c r="E6933" s="41"/>
      <c r="F6933" s="41"/>
    </row>
    <row r="6934" spans="2:6" hidden="1">
      <c r="B6934" s="107"/>
      <c r="C6934" s="107"/>
      <c r="D6934" s="41"/>
      <c r="E6934" s="41"/>
      <c r="F6934" s="41"/>
    </row>
    <row r="6935" spans="2:6" hidden="1">
      <c r="B6935" s="107"/>
      <c r="C6935" s="107"/>
      <c r="D6935" s="41"/>
      <c r="E6935" s="41"/>
      <c r="F6935" s="41"/>
    </row>
    <row r="6936" spans="2:6" hidden="1">
      <c r="B6936" s="107"/>
      <c r="C6936" s="107"/>
      <c r="D6936" s="41"/>
      <c r="E6936" s="41"/>
      <c r="F6936" s="41"/>
    </row>
    <row r="6937" spans="2:6" hidden="1">
      <c r="B6937" s="107"/>
      <c r="C6937" s="107"/>
      <c r="D6937" s="41"/>
      <c r="E6937" s="41"/>
      <c r="F6937" s="41"/>
    </row>
    <row r="6938" spans="2:6" hidden="1">
      <c r="B6938" s="107"/>
      <c r="C6938" s="107"/>
      <c r="D6938" s="41"/>
      <c r="E6938" s="41"/>
      <c r="F6938" s="41"/>
    </row>
    <row r="6939" spans="2:6" hidden="1">
      <c r="B6939" s="107"/>
      <c r="C6939" s="107"/>
      <c r="D6939" s="41"/>
      <c r="E6939" s="41"/>
      <c r="F6939" s="41"/>
    </row>
    <row r="6940" spans="2:6" hidden="1">
      <c r="B6940" s="107"/>
      <c r="C6940" s="107"/>
      <c r="D6940" s="41"/>
      <c r="E6940" s="41"/>
      <c r="F6940" s="41"/>
    </row>
    <row r="6941" spans="2:6" hidden="1">
      <c r="B6941" s="107"/>
      <c r="C6941" s="107"/>
      <c r="D6941" s="41"/>
      <c r="E6941" s="41"/>
      <c r="F6941" s="41"/>
    </row>
    <row r="6942" spans="2:6" hidden="1">
      <c r="B6942" s="107"/>
      <c r="C6942" s="107"/>
      <c r="D6942" s="41"/>
      <c r="E6942" s="41"/>
      <c r="F6942" s="41"/>
    </row>
    <row r="6943" spans="2:6" hidden="1">
      <c r="B6943" s="107"/>
      <c r="C6943" s="107"/>
      <c r="D6943" s="41"/>
      <c r="E6943" s="41"/>
      <c r="F6943" s="41"/>
    </row>
    <row r="6944" spans="2:6" hidden="1">
      <c r="B6944" s="107"/>
      <c r="C6944" s="107"/>
      <c r="D6944" s="41"/>
      <c r="E6944" s="41"/>
      <c r="F6944" s="41"/>
    </row>
    <row r="6945" spans="2:6" hidden="1">
      <c r="B6945" s="107"/>
      <c r="C6945" s="107"/>
      <c r="D6945" s="41"/>
      <c r="E6945" s="41"/>
      <c r="F6945" s="41"/>
    </row>
    <row r="6946" spans="2:6" hidden="1">
      <c r="B6946" s="107"/>
      <c r="C6946" s="107"/>
      <c r="D6946" s="41"/>
      <c r="E6946" s="41"/>
      <c r="F6946" s="41"/>
    </row>
    <row r="6947" spans="2:6" hidden="1">
      <c r="B6947" s="107"/>
      <c r="C6947" s="107"/>
      <c r="D6947" s="41"/>
      <c r="E6947" s="41"/>
      <c r="F6947" s="41"/>
    </row>
    <row r="6948" spans="2:6" hidden="1">
      <c r="B6948" s="107"/>
      <c r="C6948" s="107"/>
      <c r="D6948" s="41"/>
      <c r="E6948" s="41"/>
      <c r="F6948" s="41"/>
    </row>
    <row r="6949" spans="2:6" hidden="1">
      <c r="B6949" s="107"/>
      <c r="C6949" s="107"/>
      <c r="D6949" s="41"/>
      <c r="E6949" s="41"/>
      <c r="F6949" s="41"/>
    </row>
    <row r="6950" spans="2:6" hidden="1">
      <c r="B6950" s="107"/>
      <c r="C6950" s="107"/>
      <c r="D6950" s="41"/>
      <c r="E6950" s="41"/>
      <c r="F6950" s="41"/>
    </row>
    <row r="6951" spans="2:6" hidden="1">
      <c r="B6951" s="107"/>
      <c r="C6951" s="107"/>
      <c r="D6951" s="41"/>
      <c r="E6951" s="41"/>
      <c r="F6951" s="41"/>
    </row>
    <row r="6952" spans="2:6" hidden="1">
      <c r="B6952" s="107"/>
      <c r="C6952" s="107"/>
      <c r="D6952" s="41"/>
      <c r="E6952" s="41"/>
      <c r="F6952" s="41"/>
    </row>
    <row r="6953" spans="2:6" hidden="1">
      <c r="B6953" s="107"/>
      <c r="C6953" s="107"/>
      <c r="D6953" s="41"/>
      <c r="E6953" s="41"/>
      <c r="F6953" s="41"/>
    </row>
    <row r="6954" spans="2:6" hidden="1">
      <c r="B6954" s="107"/>
      <c r="C6954" s="107"/>
      <c r="D6954" s="41"/>
      <c r="E6954" s="41"/>
      <c r="F6954" s="41"/>
    </row>
    <row r="6955" spans="2:6" hidden="1">
      <c r="B6955" s="107"/>
      <c r="C6955" s="107"/>
      <c r="D6955" s="41"/>
      <c r="E6955" s="41"/>
      <c r="F6955" s="41"/>
    </row>
    <row r="6956" spans="2:6" hidden="1">
      <c r="B6956" s="107"/>
      <c r="C6956" s="107"/>
      <c r="D6956" s="41"/>
      <c r="E6956" s="41"/>
      <c r="F6956" s="41"/>
    </row>
    <row r="6957" spans="2:6" hidden="1">
      <c r="B6957" s="107"/>
      <c r="C6957" s="107"/>
      <c r="D6957" s="41"/>
      <c r="E6957" s="41"/>
      <c r="F6957" s="41"/>
    </row>
    <row r="6958" spans="2:6" hidden="1">
      <c r="B6958" s="107"/>
      <c r="C6958" s="107"/>
      <c r="D6958" s="41"/>
      <c r="E6958" s="41"/>
      <c r="F6958" s="41"/>
    </row>
    <row r="6959" spans="2:6" hidden="1">
      <c r="B6959" s="107"/>
      <c r="C6959" s="107"/>
      <c r="D6959" s="41"/>
      <c r="E6959" s="41"/>
      <c r="F6959" s="41"/>
    </row>
    <row r="6960" spans="2:6" hidden="1">
      <c r="B6960" s="107"/>
      <c r="C6960" s="107"/>
      <c r="D6960" s="41"/>
      <c r="E6960" s="41"/>
      <c r="F6960" s="41"/>
    </row>
    <row r="6961" spans="2:6" hidden="1">
      <c r="B6961" s="107"/>
      <c r="C6961" s="107"/>
      <c r="D6961" s="41"/>
      <c r="E6961" s="41"/>
      <c r="F6961" s="41"/>
    </row>
    <row r="6962" spans="2:6" hidden="1">
      <c r="B6962" s="107"/>
      <c r="C6962" s="107"/>
      <c r="D6962" s="41"/>
      <c r="E6962" s="41"/>
      <c r="F6962" s="41"/>
    </row>
    <row r="6963" spans="2:6" hidden="1">
      <c r="B6963" s="107"/>
      <c r="C6963" s="107"/>
      <c r="D6963" s="41"/>
      <c r="E6963" s="41"/>
      <c r="F6963" s="41"/>
    </row>
    <row r="6964" spans="2:6" hidden="1">
      <c r="B6964" s="107"/>
      <c r="C6964" s="107"/>
      <c r="D6964" s="41"/>
      <c r="E6964" s="41"/>
      <c r="F6964" s="41"/>
    </row>
    <row r="6965" spans="2:6" hidden="1">
      <c r="B6965" s="107"/>
      <c r="C6965" s="107"/>
      <c r="D6965" s="41"/>
      <c r="E6965" s="41"/>
      <c r="F6965" s="41"/>
    </row>
    <row r="6966" spans="2:6" hidden="1">
      <c r="B6966" s="107"/>
      <c r="C6966" s="107"/>
      <c r="D6966" s="41"/>
      <c r="E6966" s="41"/>
      <c r="F6966" s="41"/>
    </row>
    <row r="6967" spans="2:6" hidden="1">
      <c r="B6967" s="107"/>
      <c r="C6967" s="107"/>
      <c r="D6967" s="41"/>
      <c r="E6967" s="41"/>
      <c r="F6967" s="41"/>
    </row>
    <row r="6968" spans="2:6" hidden="1">
      <c r="B6968" s="107"/>
      <c r="C6968" s="107"/>
      <c r="D6968" s="41"/>
      <c r="E6968" s="41"/>
      <c r="F6968" s="41"/>
    </row>
    <row r="6969" spans="2:6" hidden="1">
      <c r="B6969" s="107"/>
      <c r="C6969" s="107"/>
      <c r="D6969" s="41"/>
      <c r="E6969" s="41"/>
      <c r="F6969" s="41"/>
    </row>
    <row r="6970" spans="2:6" hidden="1">
      <c r="B6970" s="107"/>
      <c r="C6970" s="107"/>
      <c r="D6970" s="41"/>
      <c r="E6970" s="41"/>
      <c r="F6970" s="41"/>
    </row>
    <row r="6971" spans="2:6" hidden="1">
      <c r="B6971" s="107"/>
      <c r="C6971" s="107"/>
      <c r="D6971" s="41"/>
      <c r="E6971" s="41"/>
      <c r="F6971" s="41"/>
    </row>
    <row r="6972" spans="2:6" hidden="1">
      <c r="B6972" s="107"/>
      <c r="C6972" s="107"/>
      <c r="D6972" s="41"/>
      <c r="E6972" s="41"/>
      <c r="F6972" s="41"/>
    </row>
    <row r="6973" spans="2:6" hidden="1">
      <c r="B6973" s="107"/>
      <c r="C6973" s="107"/>
      <c r="D6973" s="41"/>
      <c r="E6973" s="41"/>
      <c r="F6973" s="41"/>
    </row>
    <row r="6974" spans="2:6" hidden="1">
      <c r="B6974" s="107"/>
      <c r="C6974" s="107"/>
      <c r="D6974" s="41"/>
      <c r="E6974" s="41"/>
      <c r="F6974" s="41"/>
    </row>
    <row r="6975" spans="2:6" hidden="1">
      <c r="B6975" s="107"/>
      <c r="C6975" s="107"/>
      <c r="D6975" s="41"/>
      <c r="E6975" s="41"/>
      <c r="F6975" s="41"/>
    </row>
    <row r="6976" spans="2:6" hidden="1">
      <c r="B6976" s="107"/>
      <c r="C6976" s="107"/>
      <c r="D6976" s="41"/>
      <c r="E6976" s="41"/>
      <c r="F6976" s="41"/>
    </row>
    <row r="6977" spans="2:6" hidden="1">
      <c r="B6977" s="107"/>
      <c r="C6977" s="107"/>
      <c r="D6977" s="41"/>
      <c r="E6977" s="41"/>
      <c r="F6977" s="41"/>
    </row>
    <row r="6978" spans="2:6" hidden="1">
      <c r="B6978" s="107"/>
      <c r="C6978" s="107"/>
      <c r="D6978" s="41"/>
      <c r="E6978" s="41"/>
      <c r="F6978" s="41"/>
    </row>
    <row r="6979" spans="2:6" hidden="1">
      <c r="B6979" s="107"/>
      <c r="C6979" s="107"/>
      <c r="D6979" s="41"/>
      <c r="E6979" s="41"/>
      <c r="F6979" s="41"/>
    </row>
    <row r="6980" spans="2:6" hidden="1">
      <c r="B6980" s="107"/>
      <c r="C6980" s="107"/>
      <c r="D6980" s="41"/>
      <c r="E6980" s="41"/>
      <c r="F6980" s="41"/>
    </row>
    <row r="6981" spans="2:6" hidden="1">
      <c r="B6981" s="107"/>
      <c r="C6981" s="107"/>
      <c r="D6981" s="41"/>
      <c r="E6981" s="41"/>
      <c r="F6981" s="41"/>
    </row>
    <row r="6982" spans="2:6" hidden="1">
      <c r="B6982" s="107"/>
      <c r="C6982" s="107"/>
      <c r="D6982" s="41"/>
      <c r="E6982" s="41"/>
      <c r="F6982" s="41"/>
    </row>
    <row r="6983" spans="2:6" hidden="1">
      <c r="B6983" s="107"/>
      <c r="C6983" s="107"/>
      <c r="D6983" s="41"/>
      <c r="E6983" s="41"/>
      <c r="F6983" s="41"/>
    </row>
    <row r="6984" spans="2:6" hidden="1">
      <c r="B6984" s="107"/>
      <c r="C6984" s="107"/>
      <c r="D6984" s="41"/>
      <c r="E6984" s="41"/>
      <c r="F6984" s="41"/>
    </row>
    <row r="6985" spans="2:6" hidden="1">
      <c r="B6985" s="107"/>
      <c r="C6985" s="107"/>
      <c r="D6985" s="41"/>
      <c r="E6985" s="41"/>
      <c r="F6985" s="41"/>
    </row>
    <row r="6986" spans="2:6" hidden="1">
      <c r="B6986" s="107"/>
      <c r="C6986" s="107"/>
      <c r="D6986" s="41"/>
      <c r="E6986" s="41"/>
      <c r="F6986" s="41"/>
    </row>
    <row r="6987" spans="2:6" hidden="1">
      <c r="B6987" s="107"/>
      <c r="C6987" s="107"/>
      <c r="D6987" s="41"/>
      <c r="E6987" s="41"/>
      <c r="F6987" s="41"/>
    </row>
    <row r="6988" spans="2:6" hidden="1">
      <c r="B6988" s="107"/>
      <c r="C6988" s="107"/>
      <c r="D6988" s="41"/>
      <c r="E6988" s="41"/>
      <c r="F6988" s="41"/>
    </row>
    <row r="6989" spans="2:6" hidden="1">
      <c r="B6989" s="107"/>
      <c r="C6989" s="107"/>
      <c r="D6989" s="41"/>
      <c r="E6989" s="41"/>
      <c r="F6989" s="41"/>
    </row>
    <row r="6990" spans="2:6" hidden="1">
      <c r="B6990" s="107"/>
      <c r="C6990" s="107"/>
      <c r="D6990" s="41"/>
      <c r="E6990" s="41"/>
      <c r="F6990" s="41"/>
    </row>
    <row r="6991" spans="2:6" hidden="1">
      <c r="B6991" s="107"/>
      <c r="C6991" s="107"/>
      <c r="D6991" s="41"/>
      <c r="E6991" s="41"/>
      <c r="F6991" s="41"/>
    </row>
    <row r="6992" spans="2:6" hidden="1">
      <c r="B6992" s="107"/>
      <c r="C6992" s="107"/>
      <c r="D6992" s="41"/>
      <c r="E6992" s="41"/>
      <c r="F6992" s="41"/>
    </row>
    <row r="6993" spans="2:6" hidden="1">
      <c r="B6993" s="107"/>
      <c r="C6993" s="107"/>
      <c r="D6993" s="41"/>
      <c r="E6993" s="41"/>
      <c r="F6993" s="41"/>
    </row>
    <row r="6994" spans="2:6" hidden="1">
      <c r="B6994" s="107"/>
      <c r="C6994" s="107"/>
      <c r="D6994" s="41"/>
      <c r="E6994" s="41"/>
      <c r="F6994" s="41"/>
    </row>
    <row r="6995" spans="2:6" hidden="1">
      <c r="B6995" s="107"/>
      <c r="C6995" s="107"/>
      <c r="D6995" s="41"/>
      <c r="E6995" s="41"/>
      <c r="F6995" s="41"/>
    </row>
    <row r="6996" spans="2:6" hidden="1">
      <c r="B6996" s="107"/>
      <c r="C6996" s="107"/>
      <c r="D6996" s="41"/>
      <c r="E6996" s="41"/>
      <c r="F6996" s="41"/>
    </row>
    <row r="6997" spans="2:6" hidden="1">
      <c r="B6997" s="107"/>
      <c r="C6997" s="107"/>
      <c r="D6997" s="41"/>
      <c r="E6997" s="41"/>
      <c r="F6997" s="41"/>
    </row>
    <row r="6998" spans="2:6" hidden="1">
      <c r="B6998" s="107"/>
      <c r="C6998" s="107"/>
      <c r="D6998" s="41"/>
      <c r="E6998" s="41"/>
      <c r="F6998" s="41"/>
    </row>
    <row r="6999" spans="2:6" hidden="1">
      <c r="B6999" s="107"/>
      <c r="C6999" s="107"/>
      <c r="D6999" s="41"/>
      <c r="E6999" s="41"/>
      <c r="F6999" s="41"/>
    </row>
    <row r="7000" spans="2:6" hidden="1">
      <c r="B7000" s="107"/>
      <c r="C7000" s="107"/>
      <c r="D7000" s="41"/>
      <c r="E7000" s="41"/>
      <c r="F7000" s="41"/>
    </row>
    <row r="7001" spans="2:6" hidden="1">
      <c r="B7001" s="107"/>
      <c r="C7001" s="107"/>
      <c r="D7001" s="41"/>
      <c r="E7001" s="41"/>
      <c r="F7001" s="41"/>
    </row>
    <row r="7002" spans="2:6" hidden="1">
      <c r="B7002" s="107"/>
      <c r="C7002" s="107"/>
      <c r="D7002" s="41"/>
      <c r="E7002" s="41"/>
      <c r="F7002" s="41"/>
    </row>
    <row r="7003" spans="2:6" hidden="1">
      <c r="B7003" s="107"/>
      <c r="C7003" s="107"/>
      <c r="D7003" s="41"/>
      <c r="E7003" s="41"/>
      <c r="F7003" s="41"/>
    </row>
    <row r="7004" spans="2:6" hidden="1">
      <c r="B7004" s="107"/>
      <c r="C7004" s="107"/>
      <c r="D7004" s="41"/>
      <c r="E7004" s="41"/>
      <c r="F7004" s="41"/>
    </row>
    <row r="7005" spans="2:6" hidden="1">
      <c r="B7005" s="107"/>
      <c r="C7005" s="107"/>
      <c r="D7005" s="41"/>
      <c r="E7005" s="41"/>
      <c r="F7005" s="41"/>
    </row>
    <row r="7006" spans="2:6" hidden="1">
      <c r="B7006" s="107"/>
      <c r="C7006" s="107"/>
      <c r="D7006" s="41"/>
      <c r="E7006" s="41"/>
      <c r="F7006" s="41"/>
    </row>
    <row r="7007" spans="2:6" hidden="1">
      <c r="B7007" s="107"/>
      <c r="C7007" s="107"/>
      <c r="D7007" s="41"/>
      <c r="E7007" s="41"/>
      <c r="F7007" s="41"/>
    </row>
    <row r="7008" spans="2:6" hidden="1">
      <c r="B7008" s="107"/>
      <c r="C7008" s="107"/>
      <c r="D7008" s="41"/>
      <c r="E7008" s="41"/>
      <c r="F7008" s="41"/>
    </row>
    <row r="7009" spans="2:6" hidden="1">
      <c r="B7009" s="107"/>
      <c r="C7009" s="107"/>
      <c r="D7009" s="41"/>
      <c r="E7009" s="41"/>
      <c r="F7009" s="41"/>
    </row>
    <row r="7010" spans="2:6" hidden="1">
      <c r="B7010" s="107"/>
      <c r="C7010" s="107"/>
      <c r="D7010" s="41"/>
      <c r="E7010" s="41"/>
      <c r="F7010" s="41"/>
    </row>
    <row r="7011" spans="2:6" hidden="1">
      <c r="B7011" s="107"/>
      <c r="C7011" s="107"/>
      <c r="D7011" s="41"/>
      <c r="E7011" s="41"/>
      <c r="F7011" s="41"/>
    </row>
    <row r="7012" spans="2:6" hidden="1">
      <c r="B7012" s="107"/>
      <c r="C7012" s="107"/>
      <c r="D7012" s="41"/>
      <c r="E7012" s="41"/>
      <c r="F7012" s="41"/>
    </row>
    <row r="7013" spans="2:6" hidden="1">
      <c r="B7013" s="107"/>
      <c r="C7013" s="107"/>
      <c r="D7013" s="41"/>
      <c r="E7013" s="41"/>
      <c r="F7013" s="41"/>
    </row>
    <row r="7014" spans="2:6" hidden="1">
      <c r="B7014" s="107"/>
      <c r="C7014" s="107"/>
      <c r="D7014" s="41"/>
      <c r="E7014" s="41"/>
      <c r="F7014" s="41"/>
    </row>
    <row r="7015" spans="2:6" hidden="1">
      <c r="B7015" s="107"/>
      <c r="C7015" s="107"/>
      <c r="D7015" s="41"/>
      <c r="E7015" s="41"/>
      <c r="F7015" s="41"/>
    </row>
    <row r="7016" spans="2:6" hidden="1">
      <c r="B7016" s="107"/>
      <c r="C7016" s="107"/>
      <c r="D7016" s="41"/>
      <c r="E7016" s="41"/>
      <c r="F7016" s="41"/>
    </row>
    <row r="7017" spans="2:6" hidden="1">
      <c r="B7017" s="107"/>
      <c r="C7017" s="107"/>
      <c r="D7017" s="41"/>
      <c r="E7017" s="41"/>
      <c r="F7017" s="41"/>
    </row>
    <row r="7018" spans="2:6" hidden="1">
      <c r="B7018" s="107"/>
      <c r="C7018" s="107"/>
      <c r="D7018" s="41"/>
      <c r="E7018" s="41"/>
      <c r="F7018" s="41"/>
    </row>
    <row r="7019" spans="2:6" hidden="1">
      <c r="B7019" s="107"/>
      <c r="C7019" s="107"/>
      <c r="D7019" s="41"/>
      <c r="E7019" s="41"/>
      <c r="F7019" s="41"/>
    </row>
    <row r="7020" spans="2:6" hidden="1">
      <c r="B7020" s="107"/>
      <c r="C7020" s="107"/>
      <c r="D7020" s="41"/>
      <c r="E7020" s="41"/>
      <c r="F7020" s="41"/>
    </row>
    <row r="7021" spans="2:6" hidden="1">
      <c r="B7021" s="107"/>
      <c r="C7021" s="107"/>
      <c r="D7021" s="41"/>
      <c r="E7021" s="41"/>
      <c r="F7021" s="41"/>
    </row>
    <row r="7022" spans="2:6" hidden="1">
      <c r="B7022" s="107"/>
      <c r="C7022" s="107"/>
      <c r="D7022" s="41"/>
      <c r="E7022" s="41"/>
      <c r="F7022" s="41"/>
    </row>
    <row r="7023" spans="2:6" hidden="1">
      <c r="B7023" s="107"/>
      <c r="C7023" s="107"/>
      <c r="D7023" s="41"/>
      <c r="E7023" s="41"/>
      <c r="F7023" s="41"/>
    </row>
    <row r="7024" spans="2:6" hidden="1">
      <c r="B7024" s="107"/>
      <c r="C7024" s="107"/>
      <c r="D7024" s="41"/>
      <c r="E7024" s="41"/>
      <c r="F7024" s="41"/>
    </row>
    <row r="7025" spans="2:6" hidden="1">
      <c r="B7025" s="107"/>
      <c r="C7025" s="107"/>
      <c r="D7025" s="41"/>
      <c r="E7025" s="41"/>
      <c r="F7025" s="41"/>
    </row>
    <row r="7026" spans="2:6" hidden="1">
      <c r="B7026" s="107"/>
      <c r="C7026" s="107"/>
      <c r="D7026" s="41"/>
      <c r="E7026" s="41"/>
      <c r="F7026" s="41"/>
    </row>
    <row r="7027" spans="2:6" hidden="1">
      <c r="B7027" s="107"/>
      <c r="C7027" s="107"/>
      <c r="D7027" s="41"/>
      <c r="E7027" s="41"/>
      <c r="F7027" s="41"/>
    </row>
    <row r="7028" spans="2:6" hidden="1">
      <c r="B7028" s="107"/>
      <c r="C7028" s="107"/>
      <c r="D7028" s="41"/>
      <c r="E7028" s="41"/>
      <c r="F7028" s="41"/>
    </row>
    <row r="7029" spans="2:6" hidden="1">
      <c r="B7029" s="107"/>
      <c r="C7029" s="107"/>
      <c r="D7029" s="41"/>
      <c r="E7029" s="41"/>
      <c r="F7029" s="41"/>
    </row>
    <row r="7030" spans="2:6" hidden="1">
      <c r="B7030" s="107"/>
      <c r="C7030" s="107"/>
      <c r="D7030" s="41"/>
      <c r="E7030" s="41"/>
      <c r="F7030" s="41"/>
    </row>
    <row r="7031" spans="2:6" hidden="1">
      <c r="B7031" s="107"/>
      <c r="C7031" s="107"/>
      <c r="D7031" s="41"/>
      <c r="E7031" s="41"/>
      <c r="F7031" s="41"/>
    </row>
    <row r="7032" spans="2:6" hidden="1">
      <c r="B7032" s="107"/>
      <c r="C7032" s="107"/>
      <c r="D7032" s="41"/>
      <c r="E7032" s="41"/>
      <c r="F7032" s="41"/>
    </row>
    <row r="7033" spans="2:6" hidden="1">
      <c r="B7033" s="107"/>
      <c r="C7033" s="107"/>
      <c r="D7033" s="41"/>
      <c r="E7033" s="41"/>
      <c r="F7033" s="41"/>
    </row>
    <row r="7034" spans="2:6" hidden="1">
      <c r="B7034" s="107"/>
      <c r="C7034" s="107"/>
      <c r="D7034" s="41"/>
      <c r="E7034" s="41"/>
      <c r="F7034" s="41"/>
    </row>
    <row r="7035" spans="2:6" hidden="1">
      <c r="B7035" s="107"/>
      <c r="C7035" s="107"/>
      <c r="D7035" s="41"/>
      <c r="E7035" s="41"/>
      <c r="F7035" s="41"/>
    </row>
    <row r="7036" spans="2:6" hidden="1">
      <c r="B7036" s="107"/>
      <c r="C7036" s="107"/>
      <c r="D7036" s="41"/>
      <c r="E7036" s="41"/>
      <c r="F7036" s="41"/>
    </row>
    <row r="7037" spans="2:6" hidden="1">
      <c r="B7037" s="107"/>
      <c r="C7037" s="107"/>
      <c r="D7037" s="41"/>
      <c r="E7037" s="41"/>
      <c r="F7037" s="41"/>
    </row>
    <row r="7038" spans="2:6" hidden="1">
      <c r="B7038" s="107"/>
      <c r="C7038" s="107"/>
      <c r="D7038" s="41"/>
      <c r="E7038" s="41"/>
      <c r="F7038" s="41"/>
    </row>
    <row r="7039" spans="2:6" hidden="1">
      <c r="B7039" s="107"/>
      <c r="C7039" s="107"/>
      <c r="D7039" s="41"/>
      <c r="E7039" s="41"/>
      <c r="F7039" s="41"/>
    </row>
    <row r="7040" spans="2:6" hidden="1">
      <c r="B7040" s="107"/>
      <c r="C7040" s="107"/>
      <c r="D7040" s="41"/>
      <c r="E7040" s="41"/>
      <c r="F7040" s="41"/>
    </row>
    <row r="7041" spans="2:6" hidden="1">
      <c r="B7041" s="107"/>
      <c r="C7041" s="107"/>
      <c r="D7041" s="41"/>
      <c r="E7041" s="41"/>
      <c r="F7041" s="41"/>
    </row>
    <row r="7042" spans="2:6" hidden="1">
      <c r="B7042" s="107"/>
      <c r="C7042" s="107"/>
      <c r="D7042" s="41"/>
      <c r="E7042" s="41"/>
      <c r="F7042" s="41"/>
    </row>
    <row r="7043" spans="2:6" hidden="1">
      <c r="B7043" s="107"/>
      <c r="C7043" s="107"/>
      <c r="D7043" s="41"/>
      <c r="E7043" s="41"/>
      <c r="F7043" s="41"/>
    </row>
    <row r="7044" spans="2:6" hidden="1">
      <c r="B7044" s="107"/>
      <c r="C7044" s="107"/>
      <c r="D7044" s="41"/>
      <c r="E7044" s="41"/>
      <c r="F7044" s="41"/>
    </row>
    <row r="7045" spans="2:6" hidden="1">
      <c r="B7045" s="107"/>
      <c r="C7045" s="107"/>
      <c r="D7045" s="41"/>
      <c r="E7045" s="41"/>
      <c r="F7045" s="41"/>
    </row>
    <row r="7046" spans="2:6" hidden="1">
      <c r="B7046" s="107"/>
      <c r="C7046" s="107"/>
      <c r="D7046" s="41"/>
      <c r="E7046" s="41"/>
      <c r="F7046" s="41"/>
    </row>
    <row r="7047" spans="2:6" hidden="1">
      <c r="B7047" s="107"/>
      <c r="C7047" s="107"/>
      <c r="D7047" s="41"/>
      <c r="E7047" s="41"/>
      <c r="F7047" s="41"/>
    </row>
    <row r="7048" spans="2:6" hidden="1">
      <c r="B7048" s="107"/>
      <c r="C7048" s="107"/>
      <c r="D7048" s="41"/>
      <c r="E7048" s="41"/>
      <c r="F7048" s="41"/>
    </row>
    <row r="7049" spans="2:6" hidden="1">
      <c r="B7049" s="107"/>
      <c r="C7049" s="107"/>
      <c r="D7049" s="41"/>
      <c r="E7049" s="41"/>
      <c r="F7049" s="41"/>
    </row>
    <row r="7050" spans="2:6" hidden="1">
      <c r="B7050" s="107"/>
      <c r="C7050" s="107"/>
      <c r="D7050" s="41"/>
      <c r="E7050" s="41"/>
      <c r="F7050" s="41"/>
    </row>
    <row r="7051" spans="2:6" hidden="1">
      <c r="B7051" s="107"/>
      <c r="C7051" s="107"/>
      <c r="D7051" s="41"/>
      <c r="E7051" s="41"/>
      <c r="F7051" s="41"/>
    </row>
    <row r="7052" spans="2:6" hidden="1">
      <c r="B7052" s="107"/>
      <c r="C7052" s="107"/>
      <c r="D7052" s="41"/>
      <c r="E7052" s="41"/>
      <c r="F7052" s="41"/>
    </row>
    <row r="7053" spans="2:6" hidden="1">
      <c r="B7053" s="107"/>
      <c r="C7053" s="107"/>
      <c r="D7053" s="41"/>
      <c r="E7053" s="41"/>
      <c r="F7053" s="41"/>
    </row>
    <row r="7054" spans="2:6" hidden="1">
      <c r="B7054" s="107"/>
      <c r="C7054" s="107"/>
      <c r="D7054" s="41"/>
      <c r="E7054" s="41"/>
      <c r="F7054" s="41"/>
    </row>
    <row r="7055" spans="2:6" hidden="1">
      <c r="B7055" s="107"/>
      <c r="C7055" s="107"/>
      <c r="D7055" s="41"/>
      <c r="E7055" s="41"/>
      <c r="F7055" s="41"/>
    </row>
    <row r="7056" spans="2:6" hidden="1">
      <c r="B7056" s="107"/>
      <c r="C7056" s="107"/>
      <c r="D7056" s="41"/>
      <c r="E7056" s="41"/>
      <c r="F7056" s="41"/>
    </row>
    <row r="7057" spans="2:6" hidden="1">
      <c r="B7057" s="107"/>
      <c r="C7057" s="107"/>
      <c r="D7057" s="41"/>
      <c r="E7057" s="41"/>
      <c r="F7057" s="41"/>
    </row>
    <row r="7058" spans="2:6" hidden="1">
      <c r="B7058" s="107"/>
      <c r="C7058" s="107"/>
      <c r="D7058" s="41"/>
      <c r="E7058" s="41"/>
      <c r="F7058" s="41"/>
    </row>
    <row r="7059" spans="2:6" hidden="1">
      <c r="B7059" s="107"/>
      <c r="C7059" s="107"/>
      <c r="D7059" s="41"/>
      <c r="E7059" s="41"/>
      <c r="F7059" s="41"/>
    </row>
    <row r="7060" spans="2:6" hidden="1">
      <c r="B7060" s="107"/>
      <c r="C7060" s="107"/>
      <c r="D7060" s="41"/>
      <c r="E7060" s="41"/>
      <c r="F7060" s="41"/>
    </row>
    <row r="7061" spans="2:6" hidden="1">
      <c r="B7061" s="107"/>
      <c r="C7061" s="107"/>
      <c r="D7061" s="41"/>
      <c r="E7061" s="41"/>
      <c r="F7061" s="41"/>
    </row>
    <row r="7062" spans="2:6" hidden="1">
      <c r="B7062" s="107"/>
      <c r="C7062" s="107"/>
      <c r="D7062" s="41"/>
      <c r="E7062" s="41"/>
      <c r="F7062" s="41"/>
    </row>
    <row r="7063" spans="2:6" hidden="1">
      <c r="B7063" s="107"/>
      <c r="C7063" s="107"/>
      <c r="D7063" s="41"/>
      <c r="E7063" s="41"/>
      <c r="F7063" s="41"/>
    </row>
    <row r="7064" spans="2:6" hidden="1">
      <c r="B7064" s="107"/>
      <c r="C7064" s="107"/>
      <c r="D7064" s="41"/>
      <c r="E7064" s="41"/>
      <c r="F7064" s="41"/>
    </row>
    <row r="7065" spans="2:6" hidden="1">
      <c r="B7065" s="107"/>
      <c r="C7065" s="107"/>
      <c r="D7065" s="41"/>
      <c r="E7065" s="41"/>
      <c r="F7065" s="41"/>
    </row>
    <row r="7066" spans="2:6" hidden="1">
      <c r="B7066" s="107"/>
      <c r="C7066" s="107"/>
      <c r="D7066" s="41"/>
      <c r="E7066" s="41"/>
      <c r="F7066" s="41"/>
    </row>
    <row r="7067" spans="2:6" hidden="1">
      <c r="B7067" s="107"/>
      <c r="C7067" s="107"/>
      <c r="D7067" s="41"/>
      <c r="E7067" s="41"/>
      <c r="F7067" s="41"/>
    </row>
    <row r="7068" spans="2:6" hidden="1">
      <c r="B7068" s="107"/>
      <c r="C7068" s="107"/>
      <c r="D7068" s="41"/>
      <c r="E7068" s="41"/>
      <c r="F7068" s="41"/>
    </row>
    <row r="7069" spans="2:6" hidden="1">
      <c r="B7069" s="107"/>
      <c r="C7069" s="107"/>
      <c r="D7069" s="41"/>
      <c r="E7069" s="41"/>
      <c r="F7069" s="41"/>
    </row>
    <row r="7070" spans="2:6" hidden="1">
      <c r="B7070" s="107"/>
      <c r="C7070" s="107"/>
      <c r="D7070" s="41"/>
      <c r="E7070" s="41"/>
      <c r="F7070" s="41"/>
    </row>
    <row r="7071" spans="2:6" hidden="1">
      <c r="B7071" s="107"/>
      <c r="C7071" s="107"/>
      <c r="D7071" s="41"/>
      <c r="E7071" s="41"/>
      <c r="F7071" s="41"/>
    </row>
    <row r="7072" spans="2:6" hidden="1">
      <c r="B7072" s="107"/>
      <c r="C7072" s="107"/>
      <c r="D7072" s="41"/>
      <c r="E7072" s="41"/>
      <c r="F7072" s="41"/>
    </row>
    <row r="7073" spans="2:6" hidden="1">
      <c r="B7073" s="107"/>
      <c r="C7073" s="107"/>
      <c r="D7073" s="41"/>
      <c r="E7073" s="41"/>
      <c r="F7073" s="41"/>
    </row>
    <row r="7074" spans="2:6" hidden="1">
      <c r="B7074" s="107"/>
      <c r="C7074" s="107"/>
      <c r="D7074" s="41"/>
      <c r="E7074" s="41"/>
      <c r="F7074" s="41"/>
    </row>
    <row r="7075" spans="2:6" hidden="1">
      <c r="B7075" s="107"/>
      <c r="C7075" s="107"/>
      <c r="D7075" s="41"/>
      <c r="E7075" s="41"/>
      <c r="F7075" s="41"/>
    </row>
    <row r="7076" spans="2:6" hidden="1">
      <c r="B7076" s="107"/>
      <c r="C7076" s="107"/>
      <c r="D7076" s="41"/>
      <c r="E7076" s="41"/>
      <c r="F7076" s="41"/>
    </row>
    <row r="7077" spans="2:6" hidden="1">
      <c r="B7077" s="107"/>
      <c r="C7077" s="107"/>
      <c r="D7077" s="41"/>
      <c r="E7077" s="41"/>
      <c r="F7077" s="41"/>
    </row>
    <row r="7078" spans="2:6" hidden="1">
      <c r="B7078" s="107"/>
      <c r="C7078" s="107"/>
      <c r="D7078" s="41"/>
      <c r="E7078" s="41"/>
      <c r="F7078" s="41"/>
    </row>
    <row r="7079" spans="2:6" hidden="1">
      <c r="B7079" s="107"/>
      <c r="C7079" s="107"/>
      <c r="D7079" s="41"/>
      <c r="E7079" s="41"/>
      <c r="F7079" s="41"/>
    </row>
    <row r="7080" spans="2:6" hidden="1">
      <c r="B7080" s="107"/>
      <c r="C7080" s="107"/>
      <c r="D7080" s="41"/>
      <c r="E7080" s="41"/>
      <c r="F7080" s="41"/>
    </row>
    <row r="7081" spans="2:6" hidden="1">
      <c r="B7081" s="107"/>
      <c r="C7081" s="107"/>
      <c r="D7081" s="41"/>
      <c r="E7081" s="41"/>
      <c r="F7081" s="41"/>
    </row>
    <row r="7082" spans="2:6" hidden="1">
      <c r="B7082" s="107"/>
      <c r="C7082" s="107"/>
      <c r="D7082" s="41"/>
      <c r="E7082" s="41"/>
      <c r="F7082" s="41"/>
    </row>
    <row r="7083" spans="2:6" hidden="1">
      <c r="B7083" s="107"/>
      <c r="C7083" s="107"/>
      <c r="D7083" s="41"/>
      <c r="E7083" s="41"/>
      <c r="F7083" s="41"/>
    </row>
    <row r="7084" spans="2:6" hidden="1">
      <c r="B7084" s="107"/>
      <c r="C7084" s="107"/>
      <c r="D7084" s="41"/>
      <c r="E7084" s="41"/>
      <c r="F7084" s="41"/>
    </row>
    <row r="7085" spans="2:6" hidden="1">
      <c r="B7085" s="107"/>
      <c r="C7085" s="107"/>
      <c r="D7085" s="41"/>
      <c r="E7085" s="41"/>
      <c r="F7085" s="41"/>
    </row>
    <row r="7086" spans="2:6" hidden="1">
      <c r="B7086" s="107"/>
      <c r="C7086" s="107"/>
      <c r="D7086" s="41"/>
      <c r="E7086" s="41"/>
      <c r="F7086" s="41"/>
    </row>
    <row r="7087" spans="2:6" hidden="1">
      <c r="B7087" s="107"/>
      <c r="C7087" s="107"/>
      <c r="D7087" s="41"/>
      <c r="E7087" s="41"/>
      <c r="F7087" s="41"/>
    </row>
    <row r="7088" spans="2:6" hidden="1">
      <c r="B7088" s="107"/>
      <c r="C7088" s="107"/>
      <c r="D7088" s="41"/>
      <c r="E7088" s="41"/>
      <c r="F7088" s="41"/>
    </row>
    <row r="7089" spans="2:6" hidden="1">
      <c r="B7089" s="107"/>
      <c r="C7089" s="107"/>
      <c r="D7089" s="41"/>
      <c r="E7089" s="41"/>
      <c r="F7089" s="41"/>
    </row>
    <row r="7090" spans="2:6" hidden="1">
      <c r="B7090" s="107"/>
      <c r="C7090" s="107"/>
      <c r="D7090" s="41"/>
      <c r="E7090" s="41"/>
      <c r="F7090" s="41"/>
    </row>
    <row r="7091" spans="2:6" hidden="1">
      <c r="B7091" s="107"/>
      <c r="C7091" s="107"/>
      <c r="D7091" s="41"/>
      <c r="E7091" s="41"/>
      <c r="F7091" s="41"/>
    </row>
    <row r="7092" spans="2:6" hidden="1">
      <c r="B7092" s="107"/>
      <c r="C7092" s="107"/>
      <c r="D7092" s="41"/>
      <c r="E7092" s="41"/>
      <c r="F7092" s="41"/>
    </row>
    <row r="7093" spans="2:6" hidden="1">
      <c r="B7093" s="107"/>
      <c r="C7093" s="107"/>
      <c r="D7093" s="41"/>
      <c r="E7093" s="41"/>
      <c r="F7093" s="41"/>
    </row>
    <row r="7094" spans="2:6" hidden="1">
      <c r="B7094" s="107"/>
      <c r="C7094" s="107"/>
      <c r="D7094" s="41"/>
      <c r="E7094" s="41"/>
      <c r="F7094" s="41"/>
    </row>
    <row r="7095" spans="2:6" hidden="1">
      <c r="B7095" s="107"/>
      <c r="C7095" s="107"/>
      <c r="D7095" s="41"/>
      <c r="E7095" s="41"/>
      <c r="F7095" s="41"/>
    </row>
    <row r="7096" spans="2:6" hidden="1">
      <c r="B7096" s="107"/>
      <c r="C7096" s="107"/>
      <c r="D7096" s="41"/>
      <c r="E7096" s="41"/>
      <c r="F7096" s="41"/>
    </row>
    <row r="7097" spans="2:6" hidden="1">
      <c r="B7097" s="107"/>
      <c r="C7097" s="107"/>
      <c r="D7097" s="41"/>
      <c r="E7097" s="41"/>
      <c r="F7097" s="41"/>
    </row>
    <row r="7098" spans="2:6" hidden="1">
      <c r="B7098" s="107"/>
      <c r="C7098" s="107"/>
      <c r="D7098" s="41"/>
      <c r="E7098" s="41"/>
      <c r="F7098" s="41"/>
    </row>
    <row r="7099" spans="2:6" hidden="1">
      <c r="B7099" s="107"/>
      <c r="C7099" s="107"/>
      <c r="D7099" s="41"/>
      <c r="E7099" s="41"/>
      <c r="F7099" s="41"/>
    </row>
    <row r="7100" spans="2:6" hidden="1">
      <c r="B7100" s="107"/>
      <c r="C7100" s="107"/>
      <c r="D7100" s="41"/>
      <c r="E7100" s="41"/>
      <c r="F7100" s="41"/>
    </row>
    <row r="7101" spans="2:6" hidden="1">
      <c r="B7101" s="107"/>
      <c r="C7101" s="107"/>
      <c r="D7101" s="41"/>
      <c r="E7101" s="41"/>
      <c r="F7101" s="41"/>
    </row>
    <row r="7102" spans="2:6" hidden="1">
      <c r="B7102" s="107"/>
      <c r="C7102" s="107"/>
      <c r="D7102" s="41"/>
      <c r="E7102" s="41"/>
      <c r="F7102" s="41"/>
    </row>
    <row r="7103" spans="2:6" hidden="1">
      <c r="B7103" s="107"/>
      <c r="C7103" s="107"/>
      <c r="D7103" s="41"/>
      <c r="E7103" s="41"/>
      <c r="F7103" s="41"/>
    </row>
    <row r="7104" spans="2:6" hidden="1">
      <c r="B7104" s="107"/>
      <c r="C7104" s="107"/>
      <c r="D7104" s="41"/>
      <c r="E7104" s="41"/>
      <c r="F7104" s="41"/>
    </row>
    <row r="7105" spans="2:6" hidden="1">
      <c r="B7105" s="107"/>
      <c r="C7105" s="107"/>
      <c r="D7105" s="41"/>
      <c r="E7105" s="41"/>
      <c r="F7105" s="41"/>
    </row>
    <row r="7106" spans="2:6" hidden="1">
      <c r="B7106" s="107"/>
      <c r="C7106" s="107"/>
      <c r="D7106" s="41"/>
      <c r="E7106" s="41"/>
      <c r="F7106" s="41"/>
    </row>
    <row r="7107" spans="2:6" hidden="1">
      <c r="B7107" s="107"/>
      <c r="C7107" s="107"/>
      <c r="D7107" s="41"/>
      <c r="E7107" s="41"/>
      <c r="F7107" s="41"/>
    </row>
    <row r="7108" spans="2:6" hidden="1">
      <c r="B7108" s="107"/>
      <c r="C7108" s="107"/>
      <c r="D7108" s="41"/>
      <c r="E7108" s="41"/>
      <c r="F7108" s="41"/>
    </row>
    <row r="7109" spans="2:6" hidden="1">
      <c r="B7109" s="107"/>
      <c r="C7109" s="107"/>
      <c r="D7109" s="41"/>
      <c r="E7109" s="41"/>
      <c r="F7109" s="41"/>
    </row>
    <row r="7110" spans="2:6" hidden="1">
      <c r="B7110" s="107"/>
      <c r="C7110" s="107"/>
      <c r="D7110" s="41"/>
      <c r="E7110" s="41"/>
      <c r="F7110" s="41"/>
    </row>
    <row r="7111" spans="2:6" hidden="1">
      <c r="B7111" s="107"/>
      <c r="C7111" s="107"/>
      <c r="D7111" s="41"/>
      <c r="E7111" s="41"/>
      <c r="F7111" s="41"/>
    </row>
    <row r="7112" spans="2:6" hidden="1">
      <c r="B7112" s="107"/>
      <c r="C7112" s="107"/>
      <c r="D7112" s="41"/>
      <c r="E7112" s="41"/>
      <c r="F7112" s="41"/>
    </row>
    <row r="7113" spans="2:6" hidden="1">
      <c r="B7113" s="107"/>
      <c r="C7113" s="107"/>
      <c r="D7113" s="41"/>
      <c r="E7113" s="41"/>
      <c r="F7113" s="41"/>
    </row>
    <row r="7114" spans="2:6" hidden="1">
      <c r="B7114" s="107"/>
      <c r="C7114" s="107"/>
      <c r="D7114" s="41"/>
      <c r="E7114" s="41"/>
      <c r="F7114" s="41"/>
    </row>
    <row r="7115" spans="2:6" hidden="1">
      <c r="B7115" s="107"/>
      <c r="C7115" s="107"/>
      <c r="D7115" s="41"/>
      <c r="E7115" s="41"/>
      <c r="F7115" s="41"/>
    </row>
    <row r="7116" spans="2:6" hidden="1">
      <c r="B7116" s="107"/>
      <c r="C7116" s="107"/>
      <c r="D7116" s="41"/>
      <c r="E7116" s="41"/>
      <c r="F7116" s="41"/>
    </row>
    <row r="7117" spans="2:6" hidden="1">
      <c r="B7117" s="107"/>
      <c r="C7117" s="107"/>
      <c r="D7117" s="41"/>
      <c r="E7117" s="41"/>
      <c r="F7117" s="41"/>
    </row>
    <row r="7118" spans="2:6" hidden="1">
      <c r="B7118" s="107"/>
      <c r="C7118" s="107"/>
      <c r="D7118" s="41"/>
      <c r="E7118" s="41"/>
      <c r="F7118" s="41"/>
    </row>
    <row r="7119" spans="2:6" hidden="1">
      <c r="B7119" s="107"/>
      <c r="C7119" s="107"/>
      <c r="D7119" s="41"/>
      <c r="E7119" s="41"/>
      <c r="F7119" s="41"/>
    </row>
    <row r="7120" spans="2:6" hidden="1">
      <c r="B7120" s="107"/>
      <c r="C7120" s="107"/>
      <c r="D7120" s="41"/>
      <c r="E7120" s="41"/>
      <c r="F7120" s="41"/>
    </row>
    <row r="7121" spans="2:6" hidden="1">
      <c r="B7121" s="107"/>
      <c r="C7121" s="107"/>
      <c r="D7121" s="41"/>
      <c r="E7121" s="41"/>
      <c r="F7121" s="41"/>
    </row>
    <row r="7122" spans="2:6" hidden="1">
      <c r="B7122" s="107"/>
      <c r="C7122" s="107"/>
      <c r="D7122" s="41"/>
      <c r="E7122" s="41"/>
      <c r="F7122" s="41"/>
    </row>
    <row r="7123" spans="2:6" hidden="1">
      <c r="B7123" s="107"/>
      <c r="C7123" s="107"/>
      <c r="D7123" s="41"/>
      <c r="E7123" s="41"/>
      <c r="F7123" s="41"/>
    </row>
    <row r="7124" spans="2:6" hidden="1">
      <c r="B7124" s="107"/>
      <c r="C7124" s="107"/>
      <c r="D7124" s="41"/>
      <c r="E7124" s="41"/>
      <c r="F7124" s="41"/>
    </row>
    <row r="7125" spans="2:6" hidden="1">
      <c r="B7125" s="107"/>
      <c r="C7125" s="107"/>
      <c r="D7125" s="41"/>
      <c r="E7125" s="41"/>
      <c r="F7125" s="41"/>
    </row>
    <row r="7126" spans="2:6" hidden="1">
      <c r="B7126" s="107"/>
      <c r="C7126" s="107"/>
      <c r="D7126" s="41"/>
      <c r="E7126" s="41"/>
      <c r="F7126" s="41"/>
    </row>
    <row r="7127" spans="2:6" hidden="1">
      <c r="B7127" s="107"/>
      <c r="C7127" s="107"/>
      <c r="D7127" s="41"/>
      <c r="E7127" s="41"/>
      <c r="F7127" s="41"/>
    </row>
    <row r="7128" spans="2:6" hidden="1">
      <c r="B7128" s="107"/>
      <c r="C7128" s="107"/>
      <c r="D7128" s="41"/>
      <c r="E7128" s="41"/>
      <c r="F7128" s="41"/>
    </row>
    <row r="7129" spans="2:6" hidden="1">
      <c r="B7129" s="107"/>
      <c r="C7129" s="107"/>
      <c r="D7129" s="41"/>
      <c r="E7129" s="41"/>
      <c r="F7129" s="41"/>
    </row>
    <row r="7130" spans="2:6" hidden="1">
      <c r="B7130" s="107"/>
      <c r="C7130" s="107"/>
      <c r="D7130" s="41"/>
      <c r="E7130" s="41"/>
      <c r="F7130" s="41"/>
    </row>
    <row r="7131" spans="2:6" hidden="1">
      <c r="B7131" s="107"/>
      <c r="C7131" s="107"/>
      <c r="D7131" s="41"/>
      <c r="E7131" s="41"/>
      <c r="F7131" s="41"/>
    </row>
    <row r="7132" spans="2:6" hidden="1">
      <c r="B7132" s="107"/>
      <c r="C7132" s="107"/>
      <c r="D7132" s="41"/>
      <c r="E7132" s="41"/>
      <c r="F7132" s="41"/>
    </row>
    <row r="7133" spans="2:6" hidden="1">
      <c r="B7133" s="107"/>
      <c r="C7133" s="107"/>
      <c r="D7133" s="41"/>
      <c r="E7133" s="41"/>
      <c r="F7133" s="41"/>
    </row>
    <row r="7134" spans="2:6" hidden="1">
      <c r="B7134" s="107"/>
      <c r="C7134" s="107"/>
      <c r="D7134" s="41"/>
      <c r="E7134" s="41"/>
      <c r="F7134" s="41"/>
    </row>
    <row r="7135" spans="2:6" hidden="1">
      <c r="B7135" s="107"/>
      <c r="C7135" s="107"/>
      <c r="D7135" s="41"/>
      <c r="E7135" s="41"/>
      <c r="F7135" s="41"/>
    </row>
    <row r="7136" spans="2:6" hidden="1">
      <c r="B7136" s="107"/>
      <c r="C7136" s="107"/>
      <c r="D7136" s="41"/>
      <c r="E7136" s="41"/>
      <c r="F7136" s="41"/>
    </row>
    <row r="7137" spans="2:6" hidden="1">
      <c r="B7137" s="107"/>
      <c r="C7137" s="107"/>
      <c r="D7137" s="41"/>
      <c r="E7137" s="41"/>
      <c r="F7137" s="41"/>
    </row>
    <row r="7138" spans="2:6" hidden="1">
      <c r="B7138" s="107"/>
      <c r="C7138" s="107"/>
      <c r="D7138" s="41"/>
      <c r="E7138" s="41"/>
      <c r="F7138" s="41"/>
    </row>
    <row r="7139" spans="2:6" hidden="1">
      <c r="B7139" s="107"/>
      <c r="C7139" s="107"/>
      <c r="D7139" s="41"/>
      <c r="E7139" s="41"/>
      <c r="F7139" s="41"/>
    </row>
    <row r="7140" spans="2:6" hidden="1">
      <c r="B7140" s="107"/>
      <c r="C7140" s="107"/>
      <c r="D7140" s="41"/>
      <c r="E7140" s="41"/>
      <c r="F7140" s="41"/>
    </row>
    <row r="7141" spans="2:6" hidden="1">
      <c r="B7141" s="107"/>
      <c r="C7141" s="107"/>
      <c r="D7141" s="41"/>
      <c r="E7141" s="41"/>
      <c r="F7141" s="41"/>
    </row>
    <row r="7142" spans="2:6" hidden="1">
      <c r="B7142" s="107"/>
      <c r="C7142" s="107"/>
      <c r="D7142" s="41"/>
      <c r="E7142" s="41"/>
      <c r="F7142" s="41"/>
    </row>
    <row r="7143" spans="2:6" hidden="1">
      <c r="B7143" s="107"/>
      <c r="C7143" s="107"/>
      <c r="D7143" s="41"/>
      <c r="E7143" s="41"/>
      <c r="F7143" s="41"/>
    </row>
    <row r="7144" spans="2:6" hidden="1">
      <c r="B7144" s="107"/>
      <c r="C7144" s="107"/>
      <c r="D7144" s="41"/>
      <c r="E7144" s="41"/>
      <c r="F7144" s="41"/>
    </row>
    <row r="7145" spans="2:6" hidden="1">
      <c r="B7145" s="107"/>
      <c r="C7145" s="107"/>
      <c r="D7145" s="41"/>
      <c r="E7145" s="41"/>
      <c r="F7145" s="41"/>
    </row>
    <row r="7146" spans="2:6" hidden="1">
      <c r="B7146" s="107"/>
      <c r="C7146" s="107"/>
      <c r="D7146" s="41"/>
      <c r="E7146" s="41"/>
      <c r="F7146" s="41"/>
    </row>
    <row r="7147" spans="2:6" hidden="1">
      <c r="B7147" s="107"/>
      <c r="C7147" s="107"/>
      <c r="D7147" s="41"/>
      <c r="E7147" s="41"/>
      <c r="F7147" s="41"/>
    </row>
    <row r="7148" spans="2:6" hidden="1">
      <c r="B7148" s="107"/>
      <c r="C7148" s="107"/>
      <c r="D7148" s="41"/>
      <c r="E7148" s="41"/>
      <c r="F7148" s="41"/>
    </row>
    <row r="7149" spans="2:6" hidden="1">
      <c r="B7149" s="107"/>
      <c r="C7149" s="107"/>
      <c r="D7149" s="41"/>
      <c r="E7149" s="41"/>
      <c r="F7149" s="41"/>
    </row>
    <row r="7150" spans="2:6" hidden="1">
      <c r="B7150" s="107"/>
      <c r="C7150" s="107"/>
      <c r="D7150" s="41"/>
      <c r="E7150" s="41"/>
      <c r="F7150" s="41"/>
    </row>
    <row r="7151" spans="2:6" hidden="1">
      <c r="B7151" s="107"/>
      <c r="C7151" s="107"/>
      <c r="D7151" s="41"/>
      <c r="E7151" s="41"/>
      <c r="F7151" s="41"/>
    </row>
    <row r="7152" spans="2:6" hidden="1">
      <c r="B7152" s="107"/>
      <c r="C7152" s="107"/>
      <c r="D7152" s="41"/>
      <c r="E7152" s="41"/>
      <c r="F7152" s="41"/>
    </row>
    <row r="7153" spans="2:6" hidden="1">
      <c r="B7153" s="107"/>
      <c r="C7153" s="107"/>
      <c r="D7153" s="41"/>
      <c r="E7153" s="41"/>
      <c r="F7153" s="41"/>
    </row>
    <row r="7154" spans="2:6" hidden="1">
      <c r="B7154" s="107"/>
      <c r="C7154" s="107"/>
      <c r="D7154" s="41"/>
      <c r="E7154" s="41"/>
      <c r="F7154" s="41"/>
    </row>
    <row r="7155" spans="2:6" hidden="1">
      <c r="B7155" s="107"/>
      <c r="C7155" s="107"/>
      <c r="D7155" s="41"/>
      <c r="E7155" s="41"/>
      <c r="F7155" s="41"/>
    </row>
    <row r="7156" spans="2:6" hidden="1">
      <c r="B7156" s="107"/>
      <c r="C7156" s="107"/>
      <c r="D7156" s="41"/>
      <c r="E7156" s="41"/>
      <c r="F7156" s="41"/>
    </row>
    <row r="7157" spans="2:6" hidden="1">
      <c r="B7157" s="107"/>
      <c r="C7157" s="107"/>
      <c r="D7157" s="41"/>
      <c r="E7157" s="41"/>
      <c r="F7157" s="41"/>
    </row>
    <row r="7158" spans="2:6" hidden="1">
      <c r="B7158" s="107"/>
      <c r="C7158" s="107"/>
      <c r="D7158" s="41"/>
      <c r="E7158" s="41"/>
      <c r="F7158" s="41"/>
    </row>
    <row r="7159" spans="2:6" hidden="1">
      <c r="B7159" s="107"/>
      <c r="C7159" s="107"/>
      <c r="D7159" s="41"/>
      <c r="E7159" s="41"/>
      <c r="F7159" s="41"/>
    </row>
    <row r="7160" spans="2:6" hidden="1">
      <c r="B7160" s="107"/>
      <c r="C7160" s="107"/>
      <c r="D7160" s="41"/>
      <c r="E7160" s="41"/>
      <c r="F7160" s="41"/>
    </row>
    <row r="7161" spans="2:6" hidden="1">
      <c r="B7161" s="107"/>
      <c r="C7161" s="107"/>
      <c r="D7161" s="41"/>
      <c r="E7161" s="41"/>
      <c r="F7161" s="41"/>
    </row>
    <row r="7162" spans="2:6" hidden="1">
      <c r="B7162" s="107"/>
      <c r="C7162" s="107"/>
      <c r="D7162" s="41"/>
      <c r="E7162" s="41"/>
      <c r="F7162" s="41"/>
    </row>
    <row r="7163" spans="2:6" hidden="1">
      <c r="B7163" s="107"/>
      <c r="C7163" s="107"/>
      <c r="D7163" s="41"/>
      <c r="E7163" s="41"/>
      <c r="F7163" s="41"/>
    </row>
    <row r="7164" spans="2:6" hidden="1">
      <c r="B7164" s="107"/>
      <c r="C7164" s="107"/>
      <c r="D7164" s="41"/>
      <c r="E7164" s="41"/>
      <c r="F7164" s="41"/>
    </row>
    <row r="7165" spans="2:6" hidden="1">
      <c r="B7165" s="107"/>
      <c r="C7165" s="107"/>
      <c r="D7165" s="41"/>
      <c r="E7165" s="41"/>
      <c r="F7165" s="41"/>
    </row>
    <row r="7166" spans="2:6" hidden="1">
      <c r="B7166" s="107"/>
      <c r="C7166" s="107"/>
      <c r="D7166" s="41"/>
      <c r="E7166" s="41"/>
      <c r="F7166" s="41"/>
    </row>
    <row r="7167" spans="2:6" hidden="1">
      <c r="B7167" s="107"/>
      <c r="C7167" s="107"/>
      <c r="D7167" s="41"/>
      <c r="E7167" s="41"/>
      <c r="F7167" s="41"/>
    </row>
    <row r="7168" spans="2:6" hidden="1">
      <c r="B7168" s="107"/>
      <c r="C7168" s="107"/>
      <c r="D7168" s="41"/>
      <c r="E7168" s="41"/>
      <c r="F7168" s="41"/>
    </row>
    <row r="7169" spans="2:6" hidden="1">
      <c r="B7169" s="107"/>
      <c r="C7169" s="107"/>
      <c r="D7169" s="41"/>
      <c r="E7169" s="41"/>
      <c r="F7169" s="41"/>
    </row>
    <row r="7170" spans="2:6" hidden="1">
      <c r="B7170" s="107"/>
      <c r="C7170" s="107"/>
      <c r="D7170" s="41"/>
      <c r="E7170" s="41"/>
      <c r="F7170" s="41"/>
    </row>
    <row r="7171" spans="2:6" hidden="1">
      <c r="B7171" s="107"/>
      <c r="C7171" s="107"/>
      <c r="D7171" s="41"/>
      <c r="E7171" s="41"/>
      <c r="F7171" s="41"/>
    </row>
    <row r="7172" spans="2:6" hidden="1">
      <c r="B7172" s="107"/>
      <c r="C7172" s="107"/>
      <c r="D7172" s="41"/>
      <c r="E7172" s="41"/>
      <c r="F7172" s="41"/>
    </row>
    <row r="7173" spans="2:6" hidden="1">
      <c r="B7173" s="107"/>
      <c r="C7173" s="107"/>
      <c r="D7173" s="41"/>
      <c r="E7173" s="41"/>
      <c r="F7173" s="41"/>
    </row>
    <row r="7174" spans="2:6" hidden="1">
      <c r="B7174" s="107"/>
      <c r="C7174" s="107"/>
      <c r="D7174" s="41"/>
      <c r="E7174" s="41"/>
      <c r="F7174" s="41"/>
    </row>
    <row r="7175" spans="2:6" hidden="1">
      <c r="B7175" s="107"/>
      <c r="C7175" s="107"/>
      <c r="D7175" s="41"/>
      <c r="E7175" s="41"/>
      <c r="F7175" s="41"/>
    </row>
    <row r="7176" spans="2:6" hidden="1">
      <c r="B7176" s="107"/>
      <c r="C7176" s="107"/>
      <c r="D7176" s="41"/>
      <c r="E7176" s="41"/>
      <c r="F7176" s="41"/>
    </row>
    <row r="7177" spans="2:6" hidden="1">
      <c r="B7177" s="107"/>
      <c r="C7177" s="107"/>
      <c r="D7177" s="41"/>
      <c r="E7177" s="41"/>
      <c r="F7177" s="41"/>
    </row>
    <row r="7178" spans="2:6" hidden="1">
      <c r="B7178" s="107"/>
      <c r="C7178" s="107"/>
      <c r="D7178" s="41"/>
      <c r="E7178" s="41"/>
      <c r="F7178" s="41"/>
    </row>
    <row r="7179" spans="2:6" hidden="1">
      <c r="B7179" s="107"/>
      <c r="C7179" s="107"/>
      <c r="D7179" s="41"/>
      <c r="E7179" s="41"/>
      <c r="F7179" s="41"/>
    </row>
    <row r="7180" spans="2:6" hidden="1">
      <c r="B7180" s="107"/>
      <c r="C7180" s="107"/>
      <c r="D7180" s="41"/>
      <c r="E7180" s="41"/>
      <c r="F7180" s="41"/>
    </row>
    <row r="7181" spans="2:6" hidden="1">
      <c r="B7181" s="107"/>
      <c r="C7181" s="107"/>
      <c r="D7181" s="41"/>
      <c r="E7181" s="41"/>
      <c r="F7181" s="41"/>
    </row>
    <row r="7182" spans="2:6" hidden="1">
      <c r="B7182" s="107"/>
      <c r="C7182" s="107"/>
      <c r="D7182" s="41"/>
      <c r="E7182" s="41"/>
      <c r="F7182" s="41"/>
    </row>
    <row r="7183" spans="2:6" hidden="1">
      <c r="B7183" s="107"/>
      <c r="C7183" s="107"/>
      <c r="D7183" s="41"/>
      <c r="E7183" s="41"/>
      <c r="F7183" s="41"/>
    </row>
    <row r="7184" spans="2:6" hidden="1">
      <c r="B7184" s="107"/>
      <c r="C7184" s="107"/>
      <c r="D7184" s="41"/>
      <c r="E7184" s="41"/>
      <c r="F7184" s="41"/>
    </row>
    <row r="7185" spans="2:6" hidden="1">
      <c r="B7185" s="107"/>
      <c r="C7185" s="107"/>
      <c r="D7185" s="41"/>
      <c r="E7185" s="41"/>
      <c r="F7185" s="41"/>
    </row>
    <row r="7186" spans="2:6" hidden="1">
      <c r="B7186" s="107"/>
      <c r="C7186" s="107"/>
      <c r="D7186" s="41"/>
      <c r="E7186" s="41"/>
      <c r="F7186" s="41"/>
    </row>
    <row r="7187" spans="2:6" hidden="1">
      <c r="B7187" s="107"/>
      <c r="C7187" s="107"/>
      <c r="D7187" s="41"/>
      <c r="E7187" s="41"/>
      <c r="F7187" s="41"/>
    </row>
    <row r="7188" spans="2:6" hidden="1">
      <c r="B7188" s="107"/>
      <c r="C7188" s="107"/>
      <c r="D7188" s="41"/>
      <c r="E7188" s="41"/>
      <c r="F7188" s="41"/>
    </row>
    <row r="7189" spans="2:6" hidden="1">
      <c r="B7189" s="107"/>
      <c r="C7189" s="107"/>
      <c r="D7189" s="41"/>
      <c r="E7189" s="41"/>
      <c r="F7189" s="41"/>
    </row>
    <row r="7190" spans="2:6" hidden="1">
      <c r="B7190" s="107"/>
      <c r="C7190" s="107"/>
      <c r="D7190" s="41"/>
      <c r="E7190" s="41"/>
      <c r="F7190" s="41"/>
    </row>
    <row r="7191" spans="2:6" hidden="1">
      <c r="B7191" s="107"/>
      <c r="C7191" s="107"/>
      <c r="D7191" s="41"/>
      <c r="E7191" s="41"/>
      <c r="F7191" s="41"/>
    </row>
    <row r="7192" spans="2:6" hidden="1">
      <c r="B7192" s="107"/>
      <c r="C7192" s="107"/>
      <c r="D7192" s="41"/>
      <c r="E7192" s="41"/>
      <c r="F7192" s="41"/>
    </row>
    <row r="7193" spans="2:6" hidden="1">
      <c r="B7193" s="107"/>
      <c r="C7193" s="107"/>
      <c r="D7193" s="41"/>
      <c r="E7193" s="41"/>
      <c r="F7193" s="41"/>
    </row>
    <row r="7194" spans="2:6" hidden="1">
      <c r="B7194" s="107"/>
      <c r="C7194" s="107"/>
      <c r="D7194" s="41"/>
      <c r="E7194" s="41"/>
      <c r="F7194" s="41"/>
    </row>
    <row r="7195" spans="2:6" hidden="1">
      <c r="B7195" s="107"/>
      <c r="C7195" s="107"/>
      <c r="D7195" s="41"/>
      <c r="E7195" s="41"/>
      <c r="F7195" s="41"/>
    </row>
    <row r="7196" spans="2:6" hidden="1">
      <c r="B7196" s="107"/>
      <c r="C7196" s="107"/>
      <c r="D7196" s="41"/>
      <c r="E7196" s="41"/>
      <c r="F7196" s="41"/>
    </row>
    <row r="7197" spans="2:6" hidden="1">
      <c r="B7197" s="107"/>
      <c r="C7197" s="107"/>
      <c r="D7197" s="41"/>
      <c r="E7197" s="41"/>
      <c r="F7197" s="41"/>
    </row>
    <row r="7198" spans="2:6" hidden="1">
      <c r="B7198" s="107"/>
      <c r="C7198" s="107"/>
      <c r="D7198" s="41"/>
      <c r="E7198" s="41"/>
      <c r="F7198" s="41"/>
    </row>
    <row r="7199" spans="2:6" hidden="1">
      <c r="B7199" s="107"/>
      <c r="C7199" s="107"/>
      <c r="D7199" s="41"/>
      <c r="E7199" s="41"/>
      <c r="F7199" s="41"/>
    </row>
    <row r="7200" spans="2:6" hidden="1">
      <c r="B7200" s="107"/>
      <c r="C7200" s="107"/>
      <c r="D7200" s="41"/>
      <c r="E7200" s="41"/>
      <c r="F7200" s="41"/>
    </row>
    <row r="7201" spans="2:6" hidden="1">
      <c r="B7201" s="107"/>
      <c r="C7201" s="107"/>
      <c r="D7201" s="41"/>
      <c r="E7201" s="41"/>
      <c r="F7201" s="41"/>
    </row>
    <row r="7202" spans="2:6" hidden="1">
      <c r="B7202" s="107"/>
      <c r="C7202" s="107"/>
      <c r="D7202" s="41"/>
      <c r="E7202" s="41"/>
      <c r="F7202" s="41"/>
    </row>
    <row r="7203" spans="2:6" hidden="1">
      <c r="B7203" s="107"/>
      <c r="C7203" s="107"/>
      <c r="D7203" s="41"/>
      <c r="E7203" s="41"/>
      <c r="F7203" s="41"/>
    </row>
    <row r="7204" spans="2:6" hidden="1">
      <c r="B7204" s="107"/>
      <c r="C7204" s="107"/>
      <c r="D7204" s="41"/>
      <c r="E7204" s="41"/>
      <c r="F7204" s="41"/>
    </row>
    <row r="7205" spans="2:6" hidden="1">
      <c r="B7205" s="107"/>
      <c r="C7205" s="107"/>
      <c r="D7205" s="41"/>
      <c r="E7205" s="41"/>
      <c r="F7205" s="41"/>
    </row>
    <row r="7206" spans="2:6" hidden="1">
      <c r="B7206" s="107"/>
      <c r="C7206" s="107"/>
      <c r="D7206" s="41"/>
      <c r="E7206" s="41"/>
      <c r="F7206" s="41"/>
    </row>
    <row r="7207" spans="2:6" hidden="1">
      <c r="B7207" s="107"/>
      <c r="C7207" s="107"/>
      <c r="D7207" s="41"/>
      <c r="E7207" s="41"/>
      <c r="F7207" s="41"/>
    </row>
    <row r="7208" spans="2:6" hidden="1">
      <c r="B7208" s="107"/>
      <c r="C7208" s="107"/>
      <c r="D7208" s="41"/>
      <c r="E7208" s="41"/>
      <c r="F7208" s="41"/>
    </row>
    <row r="7209" spans="2:6" hidden="1">
      <c r="B7209" s="107"/>
      <c r="C7209" s="107"/>
      <c r="D7209" s="41"/>
      <c r="E7209" s="41"/>
      <c r="F7209" s="41"/>
    </row>
    <row r="7210" spans="2:6" hidden="1">
      <c r="B7210" s="107"/>
      <c r="C7210" s="107"/>
      <c r="D7210" s="41"/>
      <c r="E7210" s="41"/>
      <c r="F7210" s="41"/>
    </row>
    <row r="7211" spans="2:6" hidden="1">
      <c r="B7211" s="107"/>
      <c r="C7211" s="107"/>
      <c r="D7211" s="41"/>
      <c r="E7211" s="41"/>
      <c r="F7211" s="41"/>
    </row>
    <row r="7212" spans="2:6" hidden="1">
      <c r="B7212" s="107"/>
      <c r="C7212" s="107"/>
      <c r="D7212" s="41"/>
      <c r="E7212" s="41"/>
      <c r="F7212" s="41"/>
    </row>
    <row r="7213" spans="2:6" hidden="1">
      <c r="B7213" s="107"/>
      <c r="C7213" s="107"/>
      <c r="D7213" s="41"/>
      <c r="E7213" s="41"/>
      <c r="F7213" s="41"/>
    </row>
    <row r="7214" spans="2:6" hidden="1">
      <c r="B7214" s="107"/>
      <c r="C7214" s="107"/>
      <c r="D7214" s="41"/>
      <c r="E7214" s="41"/>
      <c r="F7214" s="41"/>
    </row>
    <row r="7215" spans="2:6" hidden="1">
      <c r="B7215" s="107"/>
      <c r="C7215" s="107"/>
      <c r="D7215" s="41"/>
      <c r="E7215" s="41"/>
      <c r="F7215" s="41"/>
    </row>
    <row r="7216" spans="2:6" hidden="1">
      <c r="B7216" s="107"/>
      <c r="C7216" s="107"/>
      <c r="D7216" s="41"/>
      <c r="E7216" s="41"/>
      <c r="F7216" s="41"/>
    </row>
    <row r="7217" spans="2:6" hidden="1">
      <c r="B7217" s="107"/>
      <c r="C7217" s="107"/>
      <c r="D7217" s="41"/>
      <c r="E7217" s="41"/>
      <c r="F7217" s="41"/>
    </row>
    <row r="7218" spans="2:6" hidden="1">
      <c r="B7218" s="107"/>
      <c r="C7218" s="107"/>
      <c r="D7218" s="41"/>
      <c r="E7218" s="41"/>
      <c r="F7218" s="41"/>
    </row>
    <row r="7219" spans="2:6" hidden="1">
      <c r="B7219" s="107"/>
      <c r="C7219" s="107"/>
      <c r="D7219" s="41"/>
      <c r="E7219" s="41"/>
      <c r="F7219" s="41"/>
    </row>
    <row r="7220" spans="2:6" hidden="1">
      <c r="B7220" s="107"/>
      <c r="C7220" s="107"/>
      <c r="D7220" s="41"/>
      <c r="E7220" s="41"/>
      <c r="F7220" s="41"/>
    </row>
    <row r="7221" spans="2:6" hidden="1">
      <c r="B7221" s="107"/>
      <c r="C7221" s="107"/>
      <c r="D7221" s="41"/>
      <c r="E7221" s="41"/>
      <c r="F7221" s="41"/>
    </row>
    <row r="7222" spans="2:6" hidden="1">
      <c r="B7222" s="107"/>
      <c r="C7222" s="107"/>
      <c r="D7222" s="41"/>
      <c r="E7222" s="41"/>
      <c r="F7222" s="41"/>
    </row>
    <row r="7223" spans="2:6" hidden="1">
      <c r="B7223" s="107"/>
      <c r="C7223" s="107"/>
      <c r="D7223" s="41"/>
      <c r="E7223" s="41"/>
      <c r="F7223" s="41"/>
    </row>
    <row r="7224" spans="2:6" hidden="1">
      <c r="B7224" s="107"/>
      <c r="C7224" s="107"/>
      <c r="D7224" s="41"/>
      <c r="E7224" s="41"/>
      <c r="F7224" s="41"/>
    </row>
    <row r="7225" spans="2:6" hidden="1">
      <c r="B7225" s="107"/>
      <c r="C7225" s="107"/>
      <c r="D7225" s="41"/>
      <c r="E7225" s="41"/>
      <c r="F7225" s="41"/>
    </row>
    <row r="7226" spans="2:6" hidden="1">
      <c r="B7226" s="107"/>
      <c r="C7226" s="107"/>
      <c r="D7226" s="41"/>
      <c r="E7226" s="41"/>
      <c r="F7226" s="41"/>
    </row>
    <row r="7227" spans="2:6" hidden="1">
      <c r="B7227" s="107"/>
      <c r="C7227" s="107"/>
      <c r="D7227" s="41"/>
      <c r="E7227" s="41"/>
      <c r="F7227" s="41"/>
    </row>
    <row r="7228" spans="2:6" hidden="1">
      <c r="B7228" s="107"/>
      <c r="C7228" s="107"/>
      <c r="D7228" s="41"/>
      <c r="E7228" s="41"/>
      <c r="F7228" s="41"/>
    </row>
    <row r="7229" spans="2:6" hidden="1">
      <c r="B7229" s="107"/>
      <c r="C7229" s="107"/>
      <c r="D7229" s="41"/>
      <c r="E7229" s="41"/>
      <c r="F7229" s="41"/>
    </row>
    <row r="7230" spans="2:6" hidden="1">
      <c r="B7230" s="107"/>
      <c r="C7230" s="107"/>
      <c r="D7230" s="41"/>
      <c r="E7230" s="41"/>
      <c r="F7230" s="41"/>
    </row>
    <row r="7231" spans="2:6" hidden="1">
      <c r="B7231" s="107"/>
      <c r="C7231" s="107"/>
      <c r="D7231" s="41"/>
      <c r="E7231" s="41"/>
      <c r="F7231" s="41"/>
    </row>
    <row r="7232" spans="2:6" hidden="1">
      <c r="B7232" s="107"/>
      <c r="C7232" s="107"/>
      <c r="D7232" s="41"/>
      <c r="E7232" s="41"/>
      <c r="F7232" s="41"/>
    </row>
    <row r="7233" spans="2:6" hidden="1">
      <c r="B7233" s="107"/>
      <c r="C7233" s="107"/>
      <c r="D7233" s="41"/>
      <c r="E7233" s="41"/>
      <c r="F7233" s="41"/>
    </row>
    <row r="7234" spans="2:6" hidden="1">
      <c r="B7234" s="107"/>
      <c r="C7234" s="107"/>
      <c r="D7234" s="41"/>
      <c r="E7234" s="41"/>
      <c r="F7234" s="41"/>
    </row>
    <row r="7235" spans="2:6" hidden="1">
      <c r="B7235" s="107"/>
      <c r="C7235" s="107"/>
      <c r="D7235" s="41"/>
      <c r="E7235" s="41"/>
      <c r="F7235" s="41"/>
    </row>
    <row r="7236" spans="2:6" hidden="1">
      <c r="B7236" s="107"/>
      <c r="C7236" s="107"/>
      <c r="D7236" s="41"/>
      <c r="E7236" s="41"/>
      <c r="F7236" s="41"/>
    </row>
    <row r="7237" spans="2:6" hidden="1">
      <c r="B7237" s="107"/>
      <c r="C7237" s="107"/>
      <c r="D7237" s="41"/>
      <c r="E7237" s="41"/>
      <c r="F7237" s="41"/>
    </row>
    <row r="7238" spans="2:6" hidden="1">
      <c r="B7238" s="107"/>
      <c r="C7238" s="107"/>
      <c r="D7238" s="41"/>
      <c r="E7238" s="41"/>
      <c r="F7238" s="41"/>
    </row>
    <row r="7239" spans="2:6" hidden="1">
      <c r="B7239" s="107"/>
      <c r="C7239" s="107"/>
      <c r="D7239" s="41"/>
      <c r="E7239" s="41"/>
      <c r="F7239" s="41"/>
    </row>
    <row r="7240" spans="2:6" hidden="1">
      <c r="B7240" s="107"/>
      <c r="C7240" s="107"/>
      <c r="D7240" s="41"/>
      <c r="E7240" s="41"/>
      <c r="F7240" s="41"/>
    </row>
    <row r="7241" spans="2:6" hidden="1">
      <c r="B7241" s="107"/>
      <c r="C7241" s="107"/>
      <c r="D7241" s="41"/>
      <c r="E7241" s="41"/>
      <c r="F7241" s="41"/>
    </row>
    <row r="7242" spans="2:6" hidden="1">
      <c r="B7242" s="107"/>
      <c r="C7242" s="107"/>
      <c r="D7242" s="41"/>
      <c r="E7242" s="41"/>
      <c r="F7242" s="41"/>
    </row>
    <row r="7243" spans="2:6" hidden="1">
      <c r="B7243" s="107"/>
      <c r="C7243" s="107"/>
      <c r="D7243" s="41"/>
      <c r="E7243" s="41"/>
      <c r="F7243" s="41"/>
    </row>
    <row r="7244" spans="2:6" hidden="1">
      <c r="B7244" s="107"/>
      <c r="C7244" s="107"/>
      <c r="D7244" s="41"/>
      <c r="E7244" s="41"/>
      <c r="F7244" s="41"/>
    </row>
    <row r="7245" spans="2:6" hidden="1">
      <c r="B7245" s="107"/>
      <c r="C7245" s="107"/>
      <c r="D7245" s="41"/>
      <c r="E7245" s="41"/>
      <c r="F7245" s="41"/>
    </row>
    <row r="7246" spans="2:6" hidden="1">
      <c r="B7246" s="107"/>
      <c r="C7246" s="107"/>
      <c r="D7246" s="41"/>
      <c r="E7246" s="41"/>
      <c r="F7246" s="41"/>
    </row>
    <row r="7247" spans="2:6" hidden="1">
      <c r="B7247" s="107"/>
      <c r="C7247" s="107"/>
      <c r="D7247" s="41"/>
      <c r="E7247" s="41"/>
      <c r="F7247" s="41"/>
    </row>
    <row r="7248" spans="2:6" hidden="1">
      <c r="B7248" s="107"/>
      <c r="C7248" s="107"/>
      <c r="D7248" s="41"/>
      <c r="E7248" s="41"/>
      <c r="F7248" s="41"/>
    </row>
    <row r="7249" spans="2:6" hidden="1">
      <c r="B7249" s="107"/>
      <c r="C7249" s="107"/>
      <c r="D7249" s="41"/>
      <c r="E7249" s="41"/>
      <c r="F7249" s="41"/>
    </row>
    <row r="7250" spans="2:6" hidden="1">
      <c r="B7250" s="107"/>
      <c r="C7250" s="107"/>
      <c r="D7250" s="41"/>
      <c r="E7250" s="41"/>
      <c r="F7250" s="41"/>
    </row>
    <row r="7251" spans="2:6" hidden="1">
      <c r="B7251" s="107"/>
      <c r="C7251" s="107"/>
      <c r="D7251" s="41"/>
      <c r="E7251" s="41"/>
      <c r="F7251" s="41"/>
    </row>
    <row r="7252" spans="2:6" hidden="1">
      <c r="B7252" s="107"/>
      <c r="C7252" s="107"/>
      <c r="D7252" s="41"/>
      <c r="E7252" s="41"/>
      <c r="F7252" s="41"/>
    </row>
    <row r="7253" spans="2:6" hidden="1">
      <c r="B7253" s="107"/>
      <c r="C7253" s="107"/>
      <c r="D7253" s="41"/>
      <c r="E7253" s="41"/>
      <c r="F7253" s="41"/>
    </row>
    <row r="7254" spans="2:6" hidden="1">
      <c r="B7254" s="107"/>
      <c r="C7254" s="107"/>
      <c r="D7254" s="41"/>
      <c r="E7254" s="41"/>
      <c r="F7254" s="41"/>
    </row>
    <row r="7255" spans="2:6" hidden="1">
      <c r="B7255" s="107"/>
      <c r="C7255" s="107"/>
      <c r="D7255" s="41"/>
      <c r="E7255" s="41"/>
      <c r="F7255" s="41"/>
    </row>
    <row r="7256" spans="2:6" hidden="1">
      <c r="B7256" s="107"/>
      <c r="C7256" s="107"/>
      <c r="D7256" s="41"/>
      <c r="E7256" s="41"/>
      <c r="F7256" s="41"/>
    </row>
    <row r="7257" spans="2:6" hidden="1">
      <c r="B7257" s="107"/>
      <c r="C7257" s="107"/>
      <c r="D7257" s="41"/>
      <c r="E7257" s="41"/>
      <c r="F7257" s="41"/>
    </row>
    <row r="7258" spans="2:6" hidden="1">
      <c r="B7258" s="107"/>
      <c r="C7258" s="107"/>
      <c r="D7258" s="41"/>
      <c r="E7258" s="41"/>
      <c r="F7258" s="41"/>
    </row>
    <row r="7259" spans="2:6" hidden="1">
      <c r="B7259" s="107"/>
      <c r="C7259" s="107"/>
      <c r="D7259" s="41"/>
      <c r="E7259" s="41"/>
      <c r="F7259" s="41"/>
    </row>
    <row r="7260" spans="2:6" hidden="1">
      <c r="B7260" s="107"/>
      <c r="C7260" s="107"/>
      <c r="D7260" s="41"/>
      <c r="E7260" s="41"/>
      <c r="F7260" s="41"/>
    </row>
    <row r="7261" spans="2:6" hidden="1">
      <c r="B7261" s="107"/>
      <c r="C7261" s="107"/>
      <c r="D7261" s="41"/>
      <c r="E7261" s="41"/>
      <c r="F7261" s="41"/>
    </row>
    <row r="7262" spans="2:6" hidden="1">
      <c r="B7262" s="107"/>
      <c r="C7262" s="107"/>
      <c r="D7262" s="41"/>
      <c r="E7262" s="41"/>
      <c r="F7262" s="41"/>
    </row>
    <row r="7263" spans="2:6" hidden="1">
      <c r="B7263" s="107"/>
      <c r="C7263" s="107"/>
      <c r="D7263" s="41"/>
      <c r="E7263" s="41"/>
      <c r="F7263" s="41"/>
    </row>
    <row r="7264" spans="2:6" hidden="1">
      <c r="B7264" s="107"/>
      <c r="C7264" s="107"/>
      <c r="D7264" s="41"/>
      <c r="E7264" s="41"/>
      <c r="F7264" s="41"/>
    </row>
    <row r="7265" spans="2:6" hidden="1">
      <c r="B7265" s="107"/>
      <c r="C7265" s="107"/>
      <c r="D7265" s="41"/>
      <c r="E7265" s="41"/>
      <c r="F7265" s="41"/>
    </row>
    <row r="7266" spans="2:6" hidden="1">
      <c r="B7266" s="107"/>
      <c r="C7266" s="107"/>
      <c r="D7266" s="41"/>
      <c r="E7266" s="41"/>
      <c r="F7266" s="41"/>
    </row>
    <row r="7267" spans="2:6" hidden="1">
      <c r="B7267" s="107"/>
      <c r="C7267" s="107"/>
      <c r="D7267" s="41"/>
      <c r="E7267" s="41"/>
      <c r="F7267" s="41"/>
    </row>
    <row r="7268" spans="2:6" hidden="1">
      <c r="B7268" s="107"/>
      <c r="C7268" s="107"/>
      <c r="D7268" s="41"/>
      <c r="E7268" s="41"/>
      <c r="F7268" s="41"/>
    </row>
    <row r="7269" spans="2:6" hidden="1">
      <c r="B7269" s="107"/>
      <c r="C7269" s="107"/>
      <c r="D7269" s="41"/>
      <c r="E7269" s="41"/>
      <c r="F7269" s="41"/>
    </row>
    <row r="7270" spans="2:6" hidden="1">
      <c r="B7270" s="107"/>
      <c r="C7270" s="107"/>
      <c r="D7270" s="41"/>
      <c r="E7270" s="41"/>
      <c r="F7270" s="41"/>
    </row>
    <row r="7271" spans="2:6" hidden="1">
      <c r="B7271" s="107"/>
      <c r="C7271" s="107"/>
      <c r="D7271" s="41"/>
      <c r="E7271" s="41"/>
      <c r="F7271" s="41"/>
    </row>
    <row r="7272" spans="2:6" hidden="1">
      <c r="B7272" s="107"/>
      <c r="C7272" s="107"/>
      <c r="D7272" s="41"/>
      <c r="E7272" s="41"/>
      <c r="F7272" s="41"/>
    </row>
    <row r="7273" spans="2:6" hidden="1">
      <c r="B7273" s="107"/>
      <c r="C7273" s="107"/>
      <c r="D7273" s="41"/>
      <c r="E7273" s="41"/>
      <c r="F7273" s="41"/>
    </row>
    <row r="7274" spans="2:6" hidden="1">
      <c r="B7274" s="107"/>
      <c r="C7274" s="107"/>
      <c r="D7274" s="41"/>
      <c r="E7274" s="41"/>
      <c r="F7274" s="41"/>
    </row>
    <row r="7275" spans="2:6" hidden="1">
      <c r="B7275" s="107"/>
      <c r="C7275" s="107"/>
      <c r="D7275" s="41"/>
      <c r="E7275" s="41"/>
      <c r="F7275" s="41"/>
    </row>
    <row r="7276" spans="2:6" hidden="1">
      <c r="B7276" s="107"/>
      <c r="C7276" s="107"/>
      <c r="D7276" s="41"/>
      <c r="E7276" s="41"/>
      <c r="F7276" s="41"/>
    </row>
    <row r="7277" spans="2:6" hidden="1">
      <c r="B7277" s="107"/>
      <c r="C7277" s="107"/>
      <c r="D7277" s="41"/>
      <c r="E7277" s="41"/>
      <c r="F7277" s="41"/>
    </row>
    <row r="7278" spans="2:6" hidden="1">
      <c r="B7278" s="107"/>
      <c r="C7278" s="107"/>
      <c r="D7278" s="41"/>
      <c r="E7278" s="41"/>
      <c r="F7278" s="41"/>
    </row>
    <row r="7279" spans="2:6" hidden="1">
      <c r="B7279" s="107"/>
      <c r="C7279" s="107"/>
      <c r="D7279" s="41"/>
      <c r="E7279" s="41"/>
      <c r="F7279" s="41"/>
    </row>
    <row r="7280" spans="2:6" hidden="1">
      <c r="B7280" s="107"/>
      <c r="C7280" s="107"/>
      <c r="D7280" s="41"/>
      <c r="E7280" s="41"/>
      <c r="F7280" s="41"/>
    </row>
    <row r="7281" spans="2:6" hidden="1">
      <c r="B7281" s="107"/>
      <c r="C7281" s="107"/>
      <c r="D7281" s="41"/>
      <c r="E7281" s="41"/>
      <c r="F7281" s="41"/>
    </row>
    <row r="7282" spans="2:6" hidden="1">
      <c r="B7282" s="107"/>
      <c r="C7282" s="107"/>
      <c r="D7282" s="41"/>
      <c r="E7282" s="41"/>
      <c r="F7282" s="41"/>
    </row>
    <row r="7283" spans="2:6" hidden="1">
      <c r="B7283" s="107"/>
      <c r="C7283" s="107"/>
      <c r="D7283" s="41"/>
      <c r="E7283" s="41"/>
      <c r="F7283" s="41"/>
    </row>
    <row r="7284" spans="2:6" hidden="1">
      <c r="B7284" s="107"/>
      <c r="C7284" s="107"/>
      <c r="D7284" s="41"/>
      <c r="E7284" s="41"/>
      <c r="F7284" s="41"/>
    </row>
    <row r="7285" spans="2:6" hidden="1">
      <c r="B7285" s="107"/>
      <c r="C7285" s="107"/>
      <c r="D7285" s="41"/>
      <c r="E7285" s="41"/>
      <c r="F7285" s="41"/>
    </row>
    <row r="7286" spans="2:6" hidden="1">
      <c r="B7286" s="107"/>
      <c r="C7286" s="107"/>
      <c r="D7286" s="41"/>
      <c r="E7286" s="41"/>
      <c r="F7286" s="41"/>
    </row>
    <row r="7287" spans="2:6" hidden="1">
      <c r="B7287" s="107"/>
      <c r="C7287" s="107"/>
      <c r="D7287" s="41"/>
      <c r="E7287" s="41"/>
      <c r="F7287" s="41"/>
    </row>
    <row r="7288" spans="2:6" hidden="1">
      <c r="B7288" s="107"/>
      <c r="C7288" s="107"/>
      <c r="D7288" s="41"/>
      <c r="E7288" s="41"/>
      <c r="F7288" s="41"/>
    </row>
    <row r="7289" spans="2:6" hidden="1">
      <c r="B7289" s="107"/>
      <c r="C7289" s="107"/>
      <c r="D7289" s="41"/>
      <c r="E7289" s="41"/>
      <c r="F7289" s="41"/>
    </row>
    <row r="7290" spans="2:6" hidden="1">
      <c r="B7290" s="107"/>
      <c r="C7290" s="107"/>
      <c r="D7290" s="41"/>
      <c r="E7290" s="41"/>
      <c r="F7290" s="41"/>
    </row>
    <row r="7291" spans="2:6" hidden="1">
      <c r="B7291" s="107"/>
      <c r="C7291" s="107"/>
      <c r="D7291" s="41"/>
      <c r="E7291" s="41"/>
      <c r="F7291" s="41"/>
    </row>
    <row r="7292" spans="2:6" hidden="1">
      <c r="B7292" s="107"/>
      <c r="C7292" s="107"/>
      <c r="D7292" s="41"/>
      <c r="E7292" s="41"/>
      <c r="F7292" s="41"/>
    </row>
    <row r="7293" spans="2:6" hidden="1">
      <c r="B7293" s="107"/>
      <c r="C7293" s="107"/>
      <c r="D7293" s="41"/>
      <c r="E7293" s="41"/>
      <c r="F7293" s="41"/>
    </row>
    <row r="7294" spans="2:6" hidden="1">
      <c r="B7294" s="107"/>
      <c r="C7294" s="107"/>
      <c r="D7294" s="41"/>
      <c r="E7294" s="41"/>
      <c r="F7294" s="41"/>
    </row>
    <row r="7295" spans="2:6" hidden="1">
      <c r="B7295" s="107"/>
      <c r="C7295" s="107"/>
      <c r="D7295" s="41"/>
      <c r="E7295" s="41"/>
      <c r="F7295" s="41"/>
    </row>
    <row r="7296" spans="2:6" hidden="1">
      <c r="B7296" s="107"/>
      <c r="C7296" s="107"/>
      <c r="D7296" s="41"/>
      <c r="E7296" s="41"/>
      <c r="F7296" s="41"/>
    </row>
    <row r="7297" spans="2:6" hidden="1">
      <c r="B7297" s="107"/>
      <c r="C7297" s="107"/>
      <c r="D7297" s="41"/>
      <c r="E7297" s="41"/>
      <c r="F7297" s="41"/>
    </row>
    <row r="7298" spans="2:6" hidden="1">
      <c r="B7298" s="107"/>
      <c r="C7298" s="107"/>
      <c r="D7298" s="41"/>
      <c r="E7298" s="41"/>
      <c r="F7298" s="41"/>
    </row>
    <row r="7299" spans="2:6" hidden="1">
      <c r="B7299" s="107"/>
      <c r="C7299" s="107"/>
      <c r="D7299" s="41"/>
      <c r="E7299" s="41"/>
      <c r="F7299" s="41"/>
    </row>
    <row r="7300" spans="2:6" hidden="1">
      <c r="B7300" s="107"/>
      <c r="C7300" s="107"/>
      <c r="D7300" s="41"/>
      <c r="E7300" s="41"/>
      <c r="F7300" s="41"/>
    </row>
    <row r="7301" spans="2:6" hidden="1">
      <c r="B7301" s="107"/>
      <c r="C7301" s="107"/>
      <c r="D7301" s="41"/>
      <c r="E7301" s="41"/>
      <c r="F7301" s="41"/>
    </row>
    <row r="7302" spans="2:6" hidden="1">
      <c r="B7302" s="107"/>
      <c r="C7302" s="107"/>
      <c r="D7302" s="41"/>
      <c r="E7302" s="41"/>
      <c r="F7302" s="41"/>
    </row>
    <row r="7303" spans="2:6" hidden="1">
      <c r="B7303" s="107"/>
      <c r="C7303" s="107"/>
      <c r="D7303" s="41"/>
      <c r="E7303" s="41"/>
      <c r="F7303" s="41"/>
    </row>
    <row r="7304" spans="2:6" hidden="1">
      <c r="B7304" s="107"/>
      <c r="C7304" s="107"/>
      <c r="D7304" s="41"/>
      <c r="E7304" s="41"/>
      <c r="F7304" s="41"/>
    </row>
    <row r="7305" spans="2:6" hidden="1">
      <c r="B7305" s="107"/>
      <c r="C7305" s="107"/>
      <c r="D7305" s="41"/>
      <c r="E7305" s="41"/>
      <c r="F7305" s="41"/>
    </row>
    <row r="7306" spans="2:6" hidden="1">
      <c r="B7306" s="107"/>
      <c r="C7306" s="107"/>
      <c r="D7306" s="41"/>
      <c r="E7306" s="41"/>
      <c r="F7306" s="41"/>
    </row>
    <row r="7307" spans="2:6" hidden="1">
      <c r="B7307" s="107"/>
      <c r="C7307" s="107"/>
      <c r="D7307" s="41"/>
      <c r="E7307" s="41"/>
      <c r="F7307" s="41"/>
    </row>
    <row r="7308" spans="2:6" hidden="1">
      <c r="B7308" s="107"/>
      <c r="C7308" s="107"/>
      <c r="D7308" s="41"/>
      <c r="E7308" s="41"/>
      <c r="F7308" s="41"/>
    </row>
    <row r="7309" spans="2:6" hidden="1">
      <c r="B7309" s="107"/>
      <c r="C7309" s="107"/>
      <c r="D7309" s="41"/>
      <c r="E7309" s="41"/>
      <c r="F7309" s="41"/>
    </row>
    <row r="7310" spans="2:6" hidden="1">
      <c r="B7310" s="107"/>
      <c r="C7310" s="107"/>
      <c r="D7310" s="41"/>
      <c r="E7310" s="41"/>
      <c r="F7310" s="41"/>
    </row>
    <row r="7311" spans="2:6" hidden="1">
      <c r="B7311" s="107"/>
      <c r="C7311" s="107"/>
      <c r="D7311" s="41"/>
      <c r="E7311" s="41"/>
      <c r="F7311" s="41"/>
    </row>
    <row r="7312" spans="2:6" hidden="1">
      <c r="B7312" s="107"/>
      <c r="C7312" s="107"/>
      <c r="D7312" s="41"/>
      <c r="E7312" s="41"/>
      <c r="F7312" s="41"/>
    </row>
    <row r="7313" spans="2:6" hidden="1">
      <c r="B7313" s="107"/>
      <c r="C7313" s="107"/>
      <c r="D7313" s="41"/>
      <c r="E7313" s="41"/>
      <c r="F7313" s="41"/>
    </row>
    <row r="7314" spans="2:6" hidden="1">
      <c r="B7314" s="107"/>
      <c r="C7314" s="107"/>
      <c r="D7314" s="41"/>
      <c r="E7314" s="41"/>
      <c r="F7314" s="41"/>
    </row>
    <row r="7315" spans="2:6" hidden="1">
      <c r="B7315" s="107"/>
      <c r="C7315" s="107"/>
      <c r="D7315" s="41"/>
      <c r="E7315" s="41"/>
      <c r="F7315" s="41"/>
    </row>
    <row r="7316" spans="2:6" hidden="1">
      <c r="B7316" s="107"/>
      <c r="C7316" s="107"/>
      <c r="D7316" s="41"/>
      <c r="E7316" s="41"/>
      <c r="F7316" s="41"/>
    </row>
    <row r="7317" spans="2:6" hidden="1">
      <c r="B7317" s="107"/>
      <c r="C7317" s="107"/>
      <c r="D7317" s="41"/>
      <c r="E7317" s="41"/>
      <c r="F7317" s="41"/>
    </row>
    <row r="7318" spans="2:6" hidden="1">
      <c r="B7318" s="107"/>
      <c r="C7318" s="107"/>
      <c r="D7318" s="41"/>
      <c r="E7318" s="41"/>
      <c r="F7318" s="41"/>
    </row>
    <row r="7319" spans="2:6" hidden="1">
      <c r="B7319" s="107"/>
      <c r="C7319" s="107"/>
      <c r="D7319" s="41"/>
      <c r="E7319" s="41"/>
      <c r="F7319" s="41"/>
    </row>
    <row r="7320" spans="2:6" hidden="1">
      <c r="B7320" s="107"/>
      <c r="C7320" s="107"/>
      <c r="D7320" s="41"/>
      <c r="E7320" s="41"/>
      <c r="F7320" s="41"/>
    </row>
    <row r="7321" spans="2:6" hidden="1">
      <c r="B7321" s="107"/>
      <c r="C7321" s="107"/>
      <c r="D7321" s="41"/>
      <c r="E7321" s="41"/>
      <c r="F7321" s="41"/>
    </row>
    <row r="7322" spans="2:6" hidden="1">
      <c r="B7322" s="107"/>
      <c r="C7322" s="107"/>
      <c r="D7322" s="41"/>
      <c r="E7322" s="41"/>
      <c r="F7322" s="41"/>
    </row>
    <row r="7323" spans="2:6" hidden="1">
      <c r="B7323" s="107"/>
      <c r="C7323" s="107"/>
      <c r="D7323" s="41"/>
      <c r="E7323" s="41"/>
      <c r="F7323" s="41"/>
    </row>
    <row r="7324" spans="2:6" hidden="1">
      <c r="B7324" s="107"/>
      <c r="C7324" s="107"/>
      <c r="D7324" s="41"/>
      <c r="E7324" s="41"/>
      <c r="F7324" s="41"/>
    </row>
    <row r="7325" spans="2:6" hidden="1">
      <c r="B7325" s="107"/>
      <c r="C7325" s="107"/>
      <c r="D7325" s="41"/>
      <c r="E7325" s="41"/>
      <c r="F7325" s="41"/>
    </row>
    <row r="7326" spans="2:6" hidden="1">
      <c r="B7326" s="107"/>
      <c r="C7326" s="107"/>
      <c r="D7326" s="41"/>
      <c r="E7326" s="41"/>
      <c r="F7326" s="41"/>
    </row>
    <row r="7327" spans="2:6" hidden="1">
      <c r="B7327" s="107"/>
      <c r="C7327" s="107"/>
      <c r="D7327" s="41"/>
      <c r="E7327" s="41"/>
      <c r="F7327" s="41"/>
    </row>
    <row r="7328" spans="2:6" hidden="1">
      <c r="B7328" s="107"/>
      <c r="C7328" s="107"/>
      <c r="D7328" s="41"/>
      <c r="E7328" s="41"/>
      <c r="F7328" s="41"/>
    </row>
    <row r="7329" spans="2:6" hidden="1">
      <c r="B7329" s="107"/>
      <c r="C7329" s="107"/>
      <c r="D7329" s="41"/>
      <c r="E7329" s="41"/>
      <c r="F7329" s="41"/>
    </row>
    <row r="7330" spans="2:6" hidden="1">
      <c r="B7330" s="107"/>
      <c r="C7330" s="107"/>
      <c r="D7330" s="41"/>
      <c r="E7330" s="41"/>
      <c r="F7330" s="41"/>
    </row>
    <row r="7331" spans="2:6" hidden="1">
      <c r="B7331" s="107"/>
      <c r="C7331" s="107"/>
      <c r="D7331" s="41"/>
      <c r="E7331" s="41"/>
      <c r="F7331" s="41"/>
    </row>
    <row r="7332" spans="2:6" hidden="1">
      <c r="B7332" s="107"/>
      <c r="C7332" s="107"/>
      <c r="D7332" s="41"/>
      <c r="E7332" s="41"/>
      <c r="F7332" s="41"/>
    </row>
    <row r="7333" spans="2:6" hidden="1">
      <c r="B7333" s="107"/>
      <c r="C7333" s="107"/>
      <c r="D7333" s="41"/>
      <c r="E7333" s="41"/>
      <c r="F7333" s="41"/>
    </row>
    <row r="7334" spans="2:6" hidden="1">
      <c r="B7334" s="107"/>
      <c r="C7334" s="107"/>
      <c r="D7334" s="41"/>
      <c r="E7334" s="41"/>
      <c r="F7334" s="41"/>
    </row>
    <row r="7335" spans="2:6" hidden="1">
      <c r="B7335" s="107"/>
      <c r="C7335" s="107"/>
      <c r="D7335" s="41"/>
      <c r="E7335" s="41"/>
      <c r="F7335" s="41"/>
    </row>
    <row r="7336" spans="2:6" hidden="1">
      <c r="B7336" s="107"/>
      <c r="C7336" s="107"/>
      <c r="D7336" s="41"/>
      <c r="E7336" s="41"/>
      <c r="F7336" s="41"/>
    </row>
    <row r="7337" spans="2:6" hidden="1">
      <c r="B7337" s="107"/>
      <c r="C7337" s="107"/>
      <c r="D7337" s="41"/>
      <c r="E7337" s="41"/>
      <c r="F7337" s="41"/>
    </row>
    <row r="7338" spans="2:6" hidden="1">
      <c r="B7338" s="107"/>
      <c r="C7338" s="107"/>
      <c r="D7338" s="41"/>
      <c r="E7338" s="41"/>
      <c r="F7338" s="41"/>
    </row>
    <row r="7339" spans="2:6" hidden="1">
      <c r="B7339" s="107"/>
      <c r="C7339" s="107"/>
      <c r="D7339" s="41"/>
      <c r="E7339" s="41"/>
      <c r="F7339" s="41"/>
    </row>
    <row r="7340" spans="2:6" hidden="1">
      <c r="B7340" s="107"/>
      <c r="C7340" s="107"/>
      <c r="D7340" s="41"/>
      <c r="E7340" s="41"/>
      <c r="F7340" s="41"/>
    </row>
    <row r="7341" spans="2:6" hidden="1">
      <c r="B7341" s="107"/>
      <c r="C7341" s="107"/>
      <c r="D7341" s="41"/>
      <c r="E7341" s="41"/>
      <c r="F7341" s="41"/>
    </row>
    <row r="7342" spans="2:6" hidden="1">
      <c r="B7342" s="107"/>
      <c r="C7342" s="107"/>
      <c r="D7342" s="41"/>
      <c r="E7342" s="41"/>
      <c r="F7342" s="41"/>
    </row>
    <row r="7343" spans="2:6" hidden="1">
      <c r="B7343" s="107"/>
      <c r="C7343" s="107"/>
      <c r="D7343" s="41"/>
      <c r="E7343" s="41"/>
      <c r="F7343" s="41"/>
    </row>
    <row r="7344" spans="2:6" hidden="1">
      <c r="B7344" s="107"/>
      <c r="C7344" s="107"/>
      <c r="D7344" s="41"/>
      <c r="E7344" s="41"/>
      <c r="F7344" s="41"/>
    </row>
    <row r="7345" spans="2:6" hidden="1">
      <c r="B7345" s="107"/>
      <c r="C7345" s="107"/>
      <c r="D7345" s="41"/>
      <c r="E7345" s="41"/>
      <c r="F7345" s="41"/>
    </row>
    <row r="7346" spans="2:6" hidden="1">
      <c r="B7346" s="107"/>
      <c r="C7346" s="107"/>
      <c r="D7346" s="41"/>
      <c r="E7346" s="41"/>
      <c r="F7346" s="41"/>
    </row>
    <row r="7347" spans="2:6" hidden="1">
      <c r="B7347" s="107"/>
      <c r="C7347" s="107"/>
      <c r="D7347" s="41"/>
      <c r="E7347" s="41"/>
      <c r="F7347" s="41"/>
    </row>
    <row r="7348" spans="2:6" hidden="1">
      <c r="B7348" s="107"/>
      <c r="C7348" s="107"/>
      <c r="D7348" s="41"/>
      <c r="E7348" s="41"/>
      <c r="F7348" s="41"/>
    </row>
    <row r="7349" spans="2:6" hidden="1">
      <c r="B7349" s="107"/>
      <c r="C7349" s="107"/>
      <c r="D7349" s="41"/>
      <c r="E7349" s="41"/>
      <c r="F7349" s="41"/>
    </row>
    <row r="7350" spans="2:6" hidden="1">
      <c r="B7350" s="107"/>
      <c r="C7350" s="107"/>
      <c r="D7350" s="41"/>
      <c r="E7350" s="41"/>
      <c r="F7350" s="41"/>
    </row>
    <row r="7351" spans="2:6" hidden="1">
      <c r="B7351" s="107"/>
      <c r="C7351" s="107"/>
      <c r="D7351" s="41"/>
      <c r="E7351" s="41"/>
      <c r="F7351" s="41"/>
    </row>
    <row r="7352" spans="2:6" hidden="1">
      <c r="B7352" s="107"/>
      <c r="C7352" s="107"/>
      <c r="D7352" s="41"/>
      <c r="E7352" s="41"/>
      <c r="F7352" s="41"/>
    </row>
    <row r="7353" spans="2:6" hidden="1">
      <c r="B7353" s="107"/>
      <c r="C7353" s="107"/>
      <c r="D7353" s="41"/>
      <c r="E7353" s="41"/>
      <c r="F7353" s="41"/>
    </row>
    <row r="7354" spans="2:6" hidden="1">
      <c r="B7354" s="107"/>
      <c r="C7354" s="107"/>
      <c r="D7354" s="41"/>
      <c r="E7354" s="41"/>
      <c r="F7354" s="41"/>
    </row>
    <row r="7355" spans="2:6" hidden="1">
      <c r="B7355" s="107"/>
      <c r="C7355" s="107"/>
      <c r="D7355" s="41"/>
      <c r="E7355" s="41"/>
      <c r="F7355" s="41"/>
    </row>
    <row r="7356" spans="2:6" hidden="1">
      <c r="B7356" s="107"/>
      <c r="C7356" s="107"/>
      <c r="D7356" s="41"/>
      <c r="E7356" s="41"/>
      <c r="F7356" s="41"/>
    </row>
    <row r="7357" spans="2:6" hidden="1">
      <c r="B7357" s="107"/>
      <c r="C7357" s="107"/>
      <c r="D7357" s="41"/>
      <c r="E7357" s="41"/>
      <c r="F7357" s="41"/>
    </row>
    <row r="7358" spans="2:6" hidden="1">
      <c r="B7358" s="107"/>
      <c r="C7358" s="107"/>
      <c r="D7358" s="41"/>
      <c r="E7358" s="41"/>
      <c r="F7358" s="41"/>
    </row>
    <row r="7359" spans="2:6" hidden="1">
      <c r="B7359" s="107"/>
      <c r="C7359" s="107"/>
      <c r="D7359" s="41"/>
      <c r="E7359" s="41"/>
      <c r="F7359" s="41"/>
    </row>
    <row r="7360" spans="2:6" hidden="1">
      <c r="B7360" s="107"/>
      <c r="C7360" s="107"/>
      <c r="D7360" s="41"/>
      <c r="E7360" s="41"/>
      <c r="F7360" s="41"/>
    </row>
    <row r="7361" spans="2:6" hidden="1">
      <c r="B7361" s="107"/>
      <c r="C7361" s="107"/>
      <c r="D7361" s="41"/>
      <c r="E7361" s="41"/>
      <c r="F7361" s="41"/>
    </row>
    <row r="7362" spans="2:6" hidden="1">
      <c r="B7362" s="107"/>
      <c r="C7362" s="107"/>
      <c r="D7362" s="41"/>
      <c r="E7362" s="41"/>
      <c r="F7362" s="41"/>
    </row>
    <row r="7363" spans="2:6" hidden="1">
      <c r="B7363" s="107"/>
      <c r="C7363" s="107"/>
      <c r="D7363" s="41"/>
      <c r="E7363" s="41"/>
      <c r="F7363" s="41"/>
    </row>
    <row r="7364" spans="2:6" hidden="1">
      <c r="B7364" s="107"/>
      <c r="C7364" s="107"/>
      <c r="D7364" s="41"/>
      <c r="E7364" s="41"/>
      <c r="F7364" s="41"/>
    </row>
    <row r="7365" spans="2:6" hidden="1">
      <c r="B7365" s="107"/>
      <c r="C7365" s="107"/>
      <c r="D7365" s="41"/>
      <c r="E7365" s="41"/>
      <c r="F7365" s="41"/>
    </row>
    <row r="7366" spans="2:6" hidden="1">
      <c r="B7366" s="107"/>
      <c r="C7366" s="107"/>
      <c r="D7366" s="41"/>
      <c r="E7366" s="41"/>
      <c r="F7366" s="41"/>
    </row>
    <row r="7367" spans="2:6" hidden="1">
      <c r="B7367" s="107"/>
      <c r="C7367" s="107"/>
      <c r="D7367" s="41"/>
      <c r="E7367" s="41"/>
      <c r="F7367" s="41"/>
    </row>
    <row r="7368" spans="2:6" hidden="1">
      <c r="B7368" s="107"/>
      <c r="C7368" s="107"/>
      <c r="D7368" s="41"/>
      <c r="E7368" s="41"/>
      <c r="F7368" s="41"/>
    </row>
    <row r="7369" spans="2:6" hidden="1">
      <c r="B7369" s="107"/>
      <c r="C7369" s="107"/>
      <c r="D7369" s="41"/>
      <c r="E7369" s="41"/>
      <c r="F7369" s="41"/>
    </row>
    <row r="7370" spans="2:6" hidden="1">
      <c r="B7370" s="107"/>
      <c r="C7370" s="107"/>
      <c r="D7370" s="41"/>
      <c r="E7370" s="41"/>
      <c r="F7370" s="41"/>
    </row>
    <row r="7371" spans="2:6" hidden="1">
      <c r="B7371" s="107"/>
      <c r="C7371" s="107"/>
      <c r="D7371" s="41"/>
      <c r="E7371" s="41"/>
      <c r="F7371" s="41"/>
    </row>
    <row r="7372" spans="2:6" hidden="1">
      <c r="B7372" s="107"/>
      <c r="C7372" s="107"/>
      <c r="D7372" s="41"/>
      <c r="E7372" s="41"/>
      <c r="F7372" s="41"/>
    </row>
    <row r="7373" spans="2:6" hidden="1">
      <c r="B7373" s="107"/>
      <c r="C7373" s="107"/>
      <c r="D7373" s="41"/>
      <c r="E7373" s="41"/>
      <c r="F7373" s="41"/>
    </row>
    <row r="7374" spans="2:6" hidden="1">
      <c r="B7374" s="107"/>
      <c r="C7374" s="107"/>
      <c r="D7374" s="41"/>
      <c r="E7374" s="41"/>
      <c r="F7374" s="41"/>
    </row>
    <row r="7375" spans="2:6" hidden="1">
      <c r="B7375" s="107"/>
      <c r="C7375" s="107"/>
      <c r="D7375" s="41"/>
      <c r="E7375" s="41"/>
      <c r="F7375" s="41"/>
    </row>
    <row r="7376" spans="2:6" hidden="1">
      <c r="B7376" s="107"/>
      <c r="C7376" s="107"/>
      <c r="D7376" s="41"/>
      <c r="E7376" s="41"/>
      <c r="F7376" s="41"/>
    </row>
    <row r="7377" spans="2:6" hidden="1">
      <c r="B7377" s="107"/>
      <c r="C7377" s="107"/>
      <c r="D7377" s="41"/>
      <c r="E7377" s="41"/>
      <c r="F7377" s="41"/>
    </row>
    <row r="7378" spans="2:6" hidden="1">
      <c r="B7378" s="107"/>
      <c r="C7378" s="107"/>
      <c r="D7378" s="41"/>
      <c r="E7378" s="41"/>
      <c r="F7378" s="41"/>
    </row>
    <row r="7379" spans="2:6" hidden="1">
      <c r="B7379" s="107"/>
      <c r="C7379" s="107"/>
      <c r="D7379" s="41"/>
      <c r="E7379" s="41"/>
      <c r="F7379" s="41"/>
    </row>
    <row r="7380" spans="2:6" hidden="1">
      <c r="B7380" s="107"/>
      <c r="C7380" s="107"/>
      <c r="D7380" s="41"/>
      <c r="E7380" s="41"/>
      <c r="F7380" s="41"/>
    </row>
    <row r="7381" spans="2:6" hidden="1">
      <c r="B7381" s="107"/>
      <c r="C7381" s="107"/>
      <c r="D7381" s="41"/>
      <c r="E7381" s="41"/>
      <c r="F7381" s="41"/>
    </row>
    <row r="7382" spans="2:6" hidden="1">
      <c r="B7382" s="107"/>
      <c r="C7382" s="107"/>
      <c r="D7382" s="41"/>
      <c r="E7382" s="41"/>
      <c r="F7382" s="41"/>
    </row>
    <row r="7383" spans="2:6" hidden="1">
      <c r="B7383" s="107"/>
      <c r="C7383" s="107"/>
      <c r="D7383" s="41"/>
      <c r="E7383" s="41"/>
      <c r="F7383" s="41"/>
    </row>
    <row r="7384" spans="2:6" hidden="1">
      <c r="B7384" s="107"/>
      <c r="C7384" s="107"/>
      <c r="D7384" s="41"/>
      <c r="E7384" s="41"/>
      <c r="F7384" s="41"/>
    </row>
    <row r="7385" spans="2:6" hidden="1">
      <c r="B7385" s="107"/>
      <c r="C7385" s="107"/>
      <c r="D7385" s="41"/>
      <c r="E7385" s="41"/>
      <c r="F7385" s="41"/>
    </row>
    <row r="7386" spans="2:6" hidden="1">
      <c r="B7386" s="107"/>
      <c r="C7386" s="107"/>
      <c r="D7386" s="41"/>
      <c r="E7386" s="41"/>
      <c r="F7386" s="41"/>
    </row>
    <row r="7387" spans="2:6" hidden="1">
      <c r="B7387" s="107"/>
      <c r="C7387" s="107"/>
      <c r="D7387" s="41"/>
      <c r="E7387" s="41"/>
      <c r="F7387" s="41"/>
    </row>
    <row r="7388" spans="2:6" hidden="1">
      <c r="B7388" s="107"/>
      <c r="C7388" s="107"/>
      <c r="D7388" s="41"/>
      <c r="E7388" s="41"/>
      <c r="F7388" s="41"/>
    </row>
    <row r="7389" spans="2:6" hidden="1">
      <c r="B7389" s="107"/>
      <c r="C7389" s="107"/>
      <c r="D7389" s="41"/>
      <c r="E7389" s="41"/>
      <c r="F7389" s="41"/>
    </row>
    <row r="7390" spans="2:6" hidden="1">
      <c r="B7390" s="107"/>
      <c r="C7390" s="107"/>
      <c r="D7390" s="41"/>
      <c r="E7390" s="41"/>
      <c r="F7390" s="41"/>
    </row>
    <row r="7391" spans="2:6" hidden="1">
      <c r="B7391" s="107"/>
      <c r="C7391" s="107"/>
      <c r="D7391" s="41"/>
      <c r="E7391" s="41"/>
      <c r="F7391" s="41"/>
    </row>
    <row r="7392" spans="2:6" hidden="1">
      <c r="B7392" s="107"/>
      <c r="C7392" s="107"/>
      <c r="D7392" s="41"/>
      <c r="E7392" s="41"/>
      <c r="F7392" s="41"/>
    </row>
    <row r="7393" spans="2:6" hidden="1">
      <c r="B7393" s="107"/>
      <c r="C7393" s="107"/>
      <c r="D7393" s="41"/>
      <c r="E7393" s="41"/>
      <c r="F7393" s="41"/>
    </row>
    <row r="7394" spans="2:6" hidden="1">
      <c r="B7394" s="107"/>
      <c r="C7394" s="107"/>
      <c r="D7394" s="41"/>
      <c r="E7394" s="41"/>
      <c r="F7394" s="41"/>
    </row>
    <row r="7395" spans="2:6" hidden="1">
      <c r="B7395" s="107"/>
      <c r="C7395" s="107"/>
      <c r="D7395" s="41"/>
      <c r="E7395" s="41"/>
      <c r="F7395" s="41"/>
    </row>
    <row r="7396" spans="2:6" hidden="1">
      <c r="B7396" s="107"/>
      <c r="C7396" s="107"/>
      <c r="D7396" s="41"/>
      <c r="E7396" s="41"/>
      <c r="F7396" s="41"/>
    </row>
    <row r="7397" spans="2:6" hidden="1">
      <c r="B7397" s="107"/>
      <c r="C7397" s="107"/>
      <c r="D7397" s="41"/>
      <c r="E7397" s="41"/>
      <c r="F7397" s="41"/>
    </row>
    <row r="7398" spans="2:6" hidden="1">
      <c r="B7398" s="107"/>
      <c r="C7398" s="107"/>
      <c r="D7398" s="41"/>
      <c r="E7398" s="41"/>
      <c r="F7398" s="41"/>
    </row>
    <row r="7399" spans="2:6" hidden="1">
      <c r="B7399" s="107"/>
      <c r="C7399" s="107"/>
      <c r="D7399" s="41"/>
      <c r="E7399" s="41"/>
      <c r="F7399" s="41"/>
    </row>
    <row r="7400" spans="2:6" hidden="1">
      <c r="B7400" s="107"/>
      <c r="C7400" s="107"/>
      <c r="D7400" s="41"/>
      <c r="E7400" s="41"/>
      <c r="F7400" s="41"/>
    </row>
    <row r="7401" spans="2:6" hidden="1">
      <c r="B7401" s="107"/>
      <c r="C7401" s="107"/>
      <c r="D7401" s="41"/>
      <c r="E7401" s="41"/>
      <c r="F7401" s="41"/>
    </row>
    <row r="7402" spans="2:6" hidden="1">
      <c r="B7402" s="107"/>
      <c r="C7402" s="107"/>
      <c r="D7402" s="41"/>
      <c r="E7402" s="41"/>
      <c r="F7402" s="41"/>
    </row>
    <row r="7403" spans="2:6" hidden="1">
      <c r="B7403" s="107"/>
      <c r="C7403" s="107"/>
      <c r="D7403" s="41"/>
      <c r="E7403" s="41"/>
      <c r="F7403" s="41"/>
    </row>
    <row r="7404" spans="2:6" hidden="1">
      <c r="B7404" s="107"/>
      <c r="C7404" s="107"/>
      <c r="D7404" s="41"/>
      <c r="E7404" s="41"/>
      <c r="F7404" s="41"/>
    </row>
    <row r="7405" spans="2:6" hidden="1">
      <c r="B7405" s="107"/>
      <c r="C7405" s="107"/>
      <c r="D7405" s="41"/>
      <c r="E7405" s="41"/>
      <c r="F7405" s="41"/>
    </row>
    <row r="7406" spans="2:6" hidden="1">
      <c r="B7406" s="107"/>
      <c r="C7406" s="107"/>
      <c r="D7406" s="41"/>
      <c r="E7406" s="41"/>
      <c r="F7406" s="41"/>
    </row>
    <row r="7407" spans="2:6" hidden="1">
      <c r="B7407" s="107"/>
      <c r="C7407" s="107"/>
      <c r="D7407" s="41"/>
      <c r="E7407" s="41"/>
      <c r="F7407" s="41"/>
    </row>
    <row r="7408" spans="2:6" hidden="1">
      <c r="B7408" s="107"/>
      <c r="C7408" s="107"/>
      <c r="D7408" s="41"/>
      <c r="E7408" s="41"/>
      <c r="F7408" s="41"/>
    </row>
    <row r="7409" spans="2:6" hidden="1">
      <c r="B7409" s="107"/>
      <c r="C7409" s="107"/>
      <c r="D7409" s="41"/>
      <c r="E7409" s="41"/>
      <c r="F7409" s="41"/>
    </row>
    <row r="7410" spans="2:6" hidden="1">
      <c r="B7410" s="107"/>
      <c r="C7410" s="107"/>
      <c r="D7410" s="41"/>
      <c r="E7410" s="41"/>
      <c r="F7410" s="41"/>
    </row>
    <row r="7411" spans="2:6" hidden="1">
      <c r="B7411" s="107"/>
      <c r="C7411" s="107"/>
      <c r="D7411" s="41"/>
      <c r="E7411" s="41"/>
      <c r="F7411" s="41"/>
    </row>
    <row r="7412" spans="2:6" hidden="1">
      <c r="B7412" s="107"/>
      <c r="C7412" s="107"/>
      <c r="D7412" s="41"/>
      <c r="E7412" s="41"/>
      <c r="F7412" s="41"/>
    </row>
    <row r="7413" spans="2:6" hidden="1">
      <c r="B7413" s="107"/>
      <c r="C7413" s="107"/>
      <c r="D7413" s="41"/>
      <c r="E7413" s="41"/>
      <c r="F7413" s="41"/>
    </row>
    <row r="7414" spans="2:6" hidden="1">
      <c r="B7414" s="107"/>
      <c r="C7414" s="107"/>
      <c r="D7414" s="41"/>
      <c r="E7414" s="41"/>
      <c r="F7414" s="41"/>
    </row>
    <row r="7415" spans="2:6" hidden="1">
      <c r="B7415" s="107"/>
      <c r="C7415" s="107"/>
      <c r="D7415" s="41"/>
      <c r="E7415" s="41"/>
      <c r="F7415" s="41"/>
    </row>
    <row r="7416" spans="2:6" hidden="1">
      <c r="B7416" s="107"/>
      <c r="C7416" s="107"/>
      <c r="D7416" s="41"/>
      <c r="E7416" s="41"/>
      <c r="F7416" s="41"/>
    </row>
    <row r="7417" spans="2:6" hidden="1">
      <c r="B7417" s="107"/>
      <c r="C7417" s="107"/>
      <c r="D7417" s="41"/>
      <c r="E7417" s="41"/>
      <c r="F7417" s="41"/>
    </row>
    <row r="7418" spans="2:6" hidden="1">
      <c r="B7418" s="107"/>
      <c r="C7418" s="107"/>
      <c r="D7418" s="41"/>
      <c r="E7418" s="41"/>
      <c r="F7418" s="41"/>
    </row>
    <row r="7419" spans="2:6" hidden="1">
      <c r="B7419" s="107"/>
      <c r="C7419" s="107"/>
      <c r="D7419" s="41"/>
      <c r="E7419" s="41"/>
      <c r="F7419" s="41"/>
    </row>
    <row r="7420" spans="2:6" hidden="1">
      <c r="B7420" s="107"/>
      <c r="C7420" s="107"/>
      <c r="D7420" s="41"/>
      <c r="E7420" s="41"/>
      <c r="F7420" s="41"/>
    </row>
    <row r="7421" spans="2:6" hidden="1">
      <c r="B7421" s="107"/>
      <c r="C7421" s="107"/>
      <c r="D7421" s="41"/>
      <c r="E7421" s="41"/>
      <c r="F7421" s="41"/>
    </row>
    <row r="7422" spans="2:6" hidden="1">
      <c r="B7422" s="107"/>
      <c r="C7422" s="107"/>
      <c r="D7422" s="41"/>
      <c r="E7422" s="41"/>
      <c r="F7422" s="41"/>
    </row>
    <row r="7423" spans="2:6" hidden="1">
      <c r="B7423" s="107"/>
      <c r="C7423" s="107"/>
      <c r="D7423" s="41"/>
      <c r="E7423" s="41"/>
      <c r="F7423" s="41"/>
    </row>
    <row r="7424" spans="2:6" hidden="1">
      <c r="B7424" s="107"/>
      <c r="C7424" s="107"/>
      <c r="D7424" s="41"/>
      <c r="E7424" s="41"/>
      <c r="F7424" s="41"/>
    </row>
    <row r="7425" spans="2:6" hidden="1">
      <c r="B7425" s="107"/>
      <c r="C7425" s="107"/>
      <c r="D7425" s="41"/>
      <c r="E7425" s="41"/>
      <c r="F7425" s="41"/>
    </row>
    <row r="7426" spans="2:6" hidden="1">
      <c r="B7426" s="107"/>
      <c r="C7426" s="107"/>
      <c r="D7426" s="41"/>
      <c r="E7426" s="41"/>
      <c r="F7426" s="41"/>
    </row>
    <row r="7427" spans="2:6" hidden="1">
      <c r="B7427" s="107"/>
      <c r="C7427" s="107"/>
      <c r="D7427" s="41"/>
      <c r="E7427" s="41"/>
      <c r="F7427" s="41"/>
    </row>
    <row r="7428" spans="2:6" hidden="1">
      <c r="B7428" s="107"/>
      <c r="C7428" s="107"/>
      <c r="D7428" s="41"/>
      <c r="E7428" s="41"/>
      <c r="F7428" s="41"/>
    </row>
    <row r="7429" spans="2:6" hidden="1">
      <c r="B7429" s="107"/>
      <c r="C7429" s="107"/>
      <c r="D7429" s="41"/>
      <c r="E7429" s="41"/>
      <c r="F7429" s="41"/>
    </row>
    <row r="7430" spans="2:6" hidden="1">
      <c r="B7430" s="107"/>
      <c r="C7430" s="107"/>
      <c r="D7430" s="41"/>
      <c r="E7430" s="41"/>
      <c r="F7430" s="41"/>
    </row>
    <row r="7431" spans="2:6" hidden="1">
      <c r="B7431" s="107"/>
      <c r="C7431" s="107"/>
      <c r="D7431" s="41"/>
      <c r="E7431" s="41"/>
      <c r="F7431" s="41"/>
    </row>
    <row r="7432" spans="2:6" hidden="1">
      <c r="B7432" s="107"/>
      <c r="C7432" s="107"/>
      <c r="D7432" s="41"/>
      <c r="E7432" s="41"/>
      <c r="F7432" s="41"/>
    </row>
    <row r="7433" spans="2:6" hidden="1">
      <c r="B7433" s="107"/>
      <c r="C7433" s="107"/>
      <c r="D7433" s="41"/>
      <c r="E7433" s="41"/>
      <c r="F7433" s="41"/>
    </row>
    <row r="7434" spans="2:6" hidden="1">
      <c r="B7434" s="107"/>
      <c r="C7434" s="107"/>
      <c r="D7434" s="41"/>
      <c r="E7434" s="41"/>
      <c r="F7434" s="41"/>
    </row>
    <row r="7435" spans="2:6" hidden="1">
      <c r="B7435" s="107"/>
      <c r="C7435" s="107"/>
      <c r="D7435" s="41"/>
      <c r="E7435" s="41"/>
      <c r="F7435" s="41"/>
    </row>
    <row r="7436" spans="2:6" hidden="1">
      <c r="B7436" s="107"/>
      <c r="C7436" s="107"/>
      <c r="D7436" s="41"/>
      <c r="E7436" s="41"/>
      <c r="F7436" s="41"/>
    </row>
    <row r="7437" spans="2:6" hidden="1">
      <c r="B7437" s="107"/>
      <c r="C7437" s="107"/>
      <c r="D7437" s="41"/>
      <c r="E7437" s="41"/>
      <c r="F7437" s="41"/>
    </row>
    <row r="7438" spans="2:6" hidden="1">
      <c r="B7438" s="107"/>
      <c r="C7438" s="107"/>
      <c r="D7438" s="41"/>
      <c r="E7438" s="41"/>
      <c r="F7438" s="41"/>
    </row>
    <row r="7439" spans="2:6" hidden="1">
      <c r="B7439" s="107"/>
      <c r="C7439" s="107"/>
      <c r="D7439" s="41"/>
      <c r="E7439" s="41"/>
      <c r="F7439" s="41"/>
    </row>
    <row r="7440" spans="2:6" hidden="1">
      <c r="B7440" s="107"/>
      <c r="C7440" s="107"/>
      <c r="D7440" s="41"/>
      <c r="E7440" s="41"/>
      <c r="F7440" s="41"/>
    </row>
    <row r="7441" spans="2:6" hidden="1">
      <c r="B7441" s="107"/>
      <c r="C7441" s="107"/>
      <c r="D7441" s="41"/>
      <c r="E7441" s="41"/>
      <c r="F7441" s="41"/>
    </row>
    <row r="7442" spans="2:6" hidden="1">
      <c r="B7442" s="107"/>
      <c r="C7442" s="107"/>
      <c r="D7442" s="41"/>
      <c r="E7442" s="41"/>
      <c r="F7442" s="41"/>
    </row>
    <row r="7443" spans="2:6" hidden="1">
      <c r="B7443" s="107"/>
      <c r="C7443" s="107"/>
      <c r="D7443" s="41"/>
      <c r="E7443" s="41"/>
      <c r="F7443" s="41"/>
    </row>
    <row r="7444" spans="2:6" hidden="1">
      <c r="B7444" s="107"/>
      <c r="C7444" s="107"/>
      <c r="D7444" s="41"/>
      <c r="E7444" s="41"/>
      <c r="F7444" s="41"/>
    </row>
    <row r="7445" spans="2:6" hidden="1">
      <c r="B7445" s="107"/>
      <c r="C7445" s="107"/>
      <c r="D7445" s="41"/>
      <c r="E7445" s="41"/>
      <c r="F7445" s="41"/>
    </row>
    <row r="7446" spans="2:6" hidden="1">
      <c r="B7446" s="107"/>
      <c r="C7446" s="107"/>
      <c r="D7446" s="41"/>
      <c r="E7446" s="41"/>
      <c r="F7446" s="41"/>
    </row>
    <row r="7447" spans="2:6" hidden="1">
      <c r="B7447" s="107"/>
      <c r="C7447" s="107"/>
      <c r="D7447" s="41"/>
      <c r="E7447" s="41"/>
      <c r="F7447" s="41"/>
    </row>
    <row r="7448" spans="2:6" hidden="1">
      <c r="B7448" s="107"/>
      <c r="C7448" s="107"/>
      <c r="D7448" s="41"/>
      <c r="E7448" s="41"/>
      <c r="F7448" s="41"/>
    </row>
    <row r="7449" spans="2:6" hidden="1">
      <c r="B7449" s="107"/>
      <c r="C7449" s="107"/>
      <c r="D7449" s="41"/>
      <c r="E7449" s="41"/>
      <c r="F7449" s="41"/>
    </row>
    <row r="7450" spans="2:6" hidden="1">
      <c r="B7450" s="107"/>
      <c r="C7450" s="107"/>
      <c r="D7450" s="41"/>
      <c r="E7450" s="41"/>
      <c r="F7450" s="41"/>
    </row>
    <row r="7451" spans="2:6" hidden="1">
      <c r="B7451" s="107"/>
      <c r="C7451" s="107"/>
      <c r="D7451" s="41"/>
      <c r="E7451" s="41"/>
      <c r="F7451" s="41"/>
    </row>
    <row r="7452" spans="2:6" hidden="1">
      <c r="B7452" s="107"/>
      <c r="C7452" s="107"/>
      <c r="D7452" s="41"/>
      <c r="E7452" s="41"/>
      <c r="F7452" s="41"/>
    </row>
    <row r="7453" spans="2:6" hidden="1">
      <c r="B7453" s="107"/>
      <c r="C7453" s="107"/>
      <c r="D7453" s="41"/>
      <c r="E7453" s="41"/>
      <c r="F7453" s="41"/>
    </row>
    <row r="7454" spans="2:6" hidden="1">
      <c r="B7454" s="107"/>
      <c r="C7454" s="107"/>
      <c r="D7454" s="41"/>
      <c r="E7454" s="41"/>
      <c r="F7454" s="41"/>
    </row>
    <row r="7455" spans="2:6" hidden="1">
      <c r="B7455" s="107"/>
      <c r="C7455" s="107"/>
      <c r="D7455" s="41"/>
      <c r="E7455" s="41"/>
      <c r="F7455" s="41"/>
    </row>
    <row r="7456" spans="2:6" hidden="1">
      <c r="B7456" s="107"/>
      <c r="C7456" s="107"/>
      <c r="D7456" s="41"/>
      <c r="E7456" s="41"/>
      <c r="F7456" s="41"/>
    </row>
    <row r="7457" spans="2:6" hidden="1">
      <c r="B7457" s="107"/>
      <c r="C7457" s="107"/>
      <c r="D7457" s="41"/>
      <c r="E7457" s="41"/>
      <c r="F7457" s="41"/>
    </row>
    <row r="7458" spans="2:6" hidden="1">
      <c r="B7458" s="107"/>
      <c r="C7458" s="107"/>
      <c r="D7458" s="41"/>
      <c r="E7458" s="41"/>
      <c r="F7458" s="41"/>
    </row>
    <row r="7459" spans="2:6" hidden="1">
      <c r="B7459" s="107"/>
      <c r="C7459" s="107"/>
      <c r="D7459" s="41"/>
      <c r="E7459" s="41"/>
      <c r="F7459" s="41"/>
    </row>
    <row r="7460" spans="2:6" hidden="1">
      <c r="B7460" s="107"/>
      <c r="C7460" s="107"/>
      <c r="D7460" s="41"/>
      <c r="E7460" s="41"/>
      <c r="F7460" s="41"/>
    </row>
    <row r="7461" spans="2:6" hidden="1">
      <c r="B7461" s="107"/>
      <c r="C7461" s="107"/>
      <c r="D7461" s="41"/>
      <c r="E7461" s="41"/>
      <c r="F7461" s="41"/>
    </row>
    <row r="7462" spans="2:6" hidden="1">
      <c r="B7462" s="107"/>
      <c r="C7462" s="107"/>
      <c r="D7462" s="41"/>
      <c r="E7462" s="41"/>
      <c r="F7462" s="41"/>
    </row>
    <row r="7463" spans="2:6" hidden="1">
      <c r="B7463" s="107"/>
      <c r="C7463" s="107"/>
      <c r="D7463" s="41"/>
      <c r="E7463" s="41"/>
      <c r="F7463" s="41"/>
    </row>
    <row r="7464" spans="2:6" hidden="1">
      <c r="B7464" s="107"/>
      <c r="C7464" s="107"/>
      <c r="D7464" s="41"/>
      <c r="E7464" s="41"/>
      <c r="F7464" s="41"/>
    </row>
    <row r="7465" spans="2:6" hidden="1">
      <c r="B7465" s="107"/>
      <c r="C7465" s="107"/>
      <c r="D7465" s="41"/>
      <c r="E7465" s="41"/>
      <c r="F7465" s="41"/>
    </row>
    <row r="7466" spans="2:6" hidden="1">
      <c r="B7466" s="107"/>
      <c r="C7466" s="107"/>
      <c r="D7466" s="41"/>
      <c r="E7466" s="41"/>
      <c r="F7466" s="41"/>
    </row>
    <row r="7467" spans="2:6" hidden="1">
      <c r="B7467" s="107"/>
      <c r="C7467" s="107"/>
      <c r="D7467" s="41"/>
      <c r="E7467" s="41"/>
      <c r="F7467" s="41"/>
    </row>
    <row r="7468" spans="2:6" hidden="1">
      <c r="B7468" s="107"/>
      <c r="C7468" s="107"/>
      <c r="D7468" s="41"/>
      <c r="E7468" s="41"/>
      <c r="F7468" s="41"/>
    </row>
    <row r="7469" spans="2:6" hidden="1">
      <c r="B7469" s="107"/>
      <c r="C7469" s="107"/>
      <c r="D7469" s="41"/>
      <c r="E7469" s="41"/>
      <c r="F7469" s="41"/>
    </row>
    <row r="7470" spans="2:6" hidden="1">
      <c r="B7470" s="107"/>
      <c r="C7470" s="107"/>
      <c r="D7470" s="41"/>
      <c r="E7470" s="41"/>
      <c r="F7470" s="41"/>
    </row>
    <row r="7471" spans="2:6" hidden="1">
      <c r="B7471" s="107"/>
      <c r="C7471" s="107"/>
      <c r="D7471" s="41"/>
      <c r="E7471" s="41"/>
      <c r="F7471" s="41"/>
    </row>
    <row r="7472" spans="2:6" hidden="1">
      <c r="B7472" s="107"/>
      <c r="C7472" s="107"/>
      <c r="D7472" s="41"/>
      <c r="E7472" s="41"/>
      <c r="F7472" s="41"/>
    </row>
    <row r="7473" spans="2:6" hidden="1">
      <c r="B7473" s="107"/>
      <c r="C7473" s="107"/>
      <c r="D7473" s="41"/>
      <c r="E7473" s="41"/>
      <c r="F7473" s="41"/>
    </row>
    <row r="7474" spans="2:6" hidden="1">
      <c r="B7474" s="107"/>
      <c r="C7474" s="107"/>
      <c r="D7474" s="41"/>
      <c r="E7474" s="41"/>
      <c r="F7474" s="41"/>
    </row>
    <row r="7475" spans="2:6" hidden="1">
      <c r="B7475" s="107"/>
      <c r="C7475" s="107"/>
      <c r="D7475" s="41"/>
      <c r="E7475" s="41"/>
      <c r="F7475" s="41"/>
    </row>
    <row r="7476" spans="2:6" hidden="1">
      <c r="B7476" s="107"/>
      <c r="C7476" s="107"/>
      <c r="D7476" s="41"/>
      <c r="E7476" s="41"/>
      <c r="F7476" s="41"/>
    </row>
    <row r="7477" spans="2:6" hidden="1">
      <c r="B7477" s="107"/>
      <c r="C7477" s="107"/>
      <c r="D7477" s="41"/>
      <c r="E7477" s="41"/>
      <c r="F7477" s="41"/>
    </row>
    <row r="7478" spans="2:6" hidden="1">
      <c r="B7478" s="107"/>
      <c r="C7478" s="107"/>
      <c r="D7478" s="41"/>
      <c r="E7478" s="41"/>
      <c r="F7478" s="41"/>
    </row>
    <row r="7479" spans="2:6" hidden="1">
      <c r="B7479" s="107"/>
      <c r="C7479" s="107"/>
      <c r="D7479" s="41"/>
      <c r="E7479" s="41"/>
      <c r="F7479" s="41"/>
    </row>
    <row r="7480" spans="2:6" hidden="1">
      <c r="B7480" s="107"/>
      <c r="C7480" s="107"/>
      <c r="D7480" s="41"/>
      <c r="E7480" s="41"/>
      <c r="F7480" s="41"/>
    </row>
    <row r="7481" spans="2:6" hidden="1">
      <c r="B7481" s="107"/>
      <c r="C7481" s="107"/>
      <c r="D7481" s="41"/>
      <c r="E7481" s="41"/>
      <c r="F7481" s="41"/>
    </row>
    <row r="7482" spans="2:6" hidden="1">
      <c r="B7482" s="107"/>
      <c r="C7482" s="107"/>
      <c r="D7482" s="41"/>
      <c r="E7482" s="41"/>
      <c r="F7482" s="41"/>
    </row>
    <row r="7483" spans="2:6" hidden="1">
      <c r="B7483" s="107"/>
      <c r="C7483" s="107"/>
      <c r="D7483" s="41"/>
      <c r="E7483" s="41"/>
      <c r="F7483" s="41"/>
    </row>
    <row r="7484" spans="2:6" hidden="1">
      <c r="B7484" s="107"/>
      <c r="C7484" s="107"/>
      <c r="D7484" s="41"/>
      <c r="E7484" s="41"/>
      <c r="F7484" s="41"/>
    </row>
    <row r="7485" spans="2:6" hidden="1">
      <c r="B7485" s="107"/>
      <c r="C7485" s="107"/>
      <c r="D7485" s="41"/>
      <c r="E7485" s="41"/>
      <c r="F7485" s="41"/>
    </row>
    <row r="7486" spans="2:6" hidden="1">
      <c r="B7486" s="107"/>
      <c r="C7486" s="107"/>
      <c r="D7486" s="41"/>
      <c r="E7486" s="41"/>
      <c r="F7486" s="41"/>
    </row>
    <row r="7487" spans="2:6" hidden="1">
      <c r="B7487" s="107"/>
      <c r="C7487" s="107"/>
      <c r="D7487" s="41"/>
      <c r="E7487" s="41"/>
      <c r="F7487" s="41"/>
    </row>
    <row r="7488" spans="2:6" hidden="1">
      <c r="B7488" s="107"/>
      <c r="C7488" s="107"/>
      <c r="D7488" s="41"/>
      <c r="E7488" s="41"/>
      <c r="F7488" s="41"/>
    </row>
    <row r="7489" spans="2:6" hidden="1">
      <c r="B7489" s="107"/>
      <c r="C7489" s="107"/>
      <c r="D7489" s="41"/>
      <c r="E7489" s="41"/>
      <c r="F7489" s="41"/>
    </row>
    <row r="7490" spans="2:6" hidden="1">
      <c r="B7490" s="107"/>
      <c r="C7490" s="107"/>
      <c r="D7490" s="41"/>
      <c r="E7490" s="41"/>
      <c r="F7490" s="41"/>
    </row>
    <row r="7491" spans="2:6" hidden="1">
      <c r="B7491" s="107"/>
      <c r="C7491" s="107"/>
      <c r="D7491" s="41"/>
      <c r="E7491" s="41"/>
      <c r="F7491" s="41"/>
    </row>
    <row r="7492" spans="2:6" hidden="1">
      <c r="B7492" s="107"/>
      <c r="C7492" s="107"/>
      <c r="D7492" s="41"/>
      <c r="E7492" s="41"/>
      <c r="F7492" s="41"/>
    </row>
    <row r="7493" spans="2:6" hidden="1">
      <c r="B7493" s="107"/>
      <c r="C7493" s="107"/>
      <c r="D7493" s="41"/>
      <c r="E7493" s="41"/>
      <c r="F7493" s="41"/>
    </row>
    <row r="7494" spans="2:6" hidden="1">
      <c r="B7494" s="107"/>
      <c r="C7494" s="107"/>
      <c r="D7494" s="41"/>
      <c r="E7494" s="41"/>
      <c r="F7494" s="41"/>
    </row>
    <row r="7495" spans="2:6" hidden="1">
      <c r="B7495" s="107"/>
      <c r="C7495" s="107"/>
      <c r="D7495" s="41"/>
      <c r="E7495" s="41"/>
      <c r="F7495" s="41"/>
    </row>
    <row r="7496" spans="2:6" hidden="1">
      <c r="B7496" s="107"/>
      <c r="C7496" s="107"/>
      <c r="D7496" s="41"/>
      <c r="E7496" s="41"/>
      <c r="F7496" s="41"/>
    </row>
    <row r="7497" spans="2:6" hidden="1">
      <c r="B7497" s="107"/>
      <c r="C7497" s="107"/>
      <c r="D7497" s="41"/>
      <c r="E7497" s="41"/>
      <c r="F7497" s="41"/>
    </row>
    <row r="7498" spans="2:6" hidden="1">
      <c r="B7498" s="107"/>
      <c r="C7498" s="107"/>
      <c r="D7498" s="41"/>
      <c r="E7498" s="41"/>
      <c r="F7498" s="41"/>
    </row>
    <row r="7499" spans="2:6" hidden="1">
      <c r="B7499" s="107"/>
      <c r="C7499" s="107"/>
      <c r="D7499" s="41"/>
      <c r="E7499" s="41"/>
      <c r="F7499" s="41"/>
    </row>
    <row r="7500" spans="2:6" hidden="1">
      <c r="B7500" s="107"/>
      <c r="C7500" s="107"/>
      <c r="D7500" s="41"/>
      <c r="E7500" s="41"/>
      <c r="F7500" s="41"/>
    </row>
    <row r="7501" spans="2:6" hidden="1">
      <c r="B7501" s="107"/>
      <c r="C7501" s="107"/>
      <c r="D7501" s="41"/>
      <c r="E7501" s="41"/>
      <c r="F7501" s="41"/>
    </row>
    <row r="7502" spans="2:6" hidden="1">
      <c r="B7502" s="107"/>
      <c r="C7502" s="107"/>
      <c r="D7502" s="41"/>
      <c r="E7502" s="41"/>
      <c r="F7502" s="41"/>
    </row>
    <row r="7503" spans="2:6" hidden="1">
      <c r="B7503" s="107"/>
      <c r="C7503" s="107"/>
      <c r="D7503" s="41"/>
      <c r="E7503" s="41"/>
      <c r="F7503" s="41"/>
    </row>
    <row r="7504" spans="2:6" hidden="1">
      <c r="B7504" s="107"/>
      <c r="C7504" s="107"/>
      <c r="D7504" s="41"/>
      <c r="E7504" s="41"/>
      <c r="F7504" s="41"/>
    </row>
    <row r="7505" spans="2:6" hidden="1">
      <c r="B7505" s="107"/>
      <c r="C7505" s="107"/>
      <c r="D7505" s="41"/>
      <c r="E7505" s="41"/>
      <c r="F7505" s="41"/>
    </row>
    <row r="7506" spans="2:6" hidden="1">
      <c r="B7506" s="107"/>
      <c r="C7506" s="107"/>
      <c r="D7506" s="41"/>
      <c r="E7506" s="41"/>
      <c r="F7506" s="41"/>
    </row>
    <row r="7507" spans="2:6" hidden="1">
      <c r="B7507" s="107"/>
      <c r="C7507" s="107"/>
      <c r="D7507" s="41"/>
      <c r="E7507" s="41"/>
      <c r="F7507" s="41"/>
    </row>
    <row r="7508" spans="2:6" hidden="1">
      <c r="B7508" s="107"/>
      <c r="C7508" s="107"/>
      <c r="D7508" s="41"/>
      <c r="E7508" s="41"/>
      <c r="F7508" s="41"/>
    </row>
    <row r="7509" spans="2:6" hidden="1">
      <c r="B7509" s="107"/>
      <c r="C7509" s="107"/>
      <c r="D7509" s="41"/>
      <c r="E7509" s="41"/>
      <c r="F7509" s="41"/>
    </row>
    <row r="7510" spans="2:6" hidden="1">
      <c r="B7510" s="107"/>
      <c r="C7510" s="107"/>
      <c r="D7510" s="41"/>
      <c r="E7510" s="41"/>
      <c r="F7510" s="41"/>
    </row>
    <row r="7511" spans="2:6" hidden="1">
      <c r="B7511" s="107"/>
      <c r="C7511" s="107"/>
      <c r="D7511" s="41"/>
      <c r="E7511" s="41"/>
      <c r="F7511" s="41"/>
    </row>
    <row r="7512" spans="2:6" hidden="1">
      <c r="B7512" s="107"/>
      <c r="C7512" s="107"/>
      <c r="D7512" s="41"/>
      <c r="E7512" s="41"/>
      <c r="F7512" s="41"/>
    </row>
    <row r="7513" spans="2:6" hidden="1">
      <c r="B7513" s="107"/>
      <c r="C7513" s="107"/>
      <c r="D7513" s="41"/>
      <c r="E7513" s="41"/>
      <c r="F7513" s="41"/>
    </row>
    <row r="7514" spans="2:6" hidden="1">
      <c r="B7514" s="107"/>
      <c r="C7514" s="107"/>
      <c r="D7514" s="41"/>
      <c r="E7514" s="41"/>
      <c r="F7514" s="41"/>
    </row>
    <row r="7515" spans="2:6" hidden="1">
      <c r="B7515" s="107"/>
      <c r="C7515" s="107"/>
      <c r="D7515" s="41"/>
      <c r="E7515" s="41"/>
      <c r="F7515" s="41"/>
    </row>
    <row r="7516" spans="2:6" hidden="1">
      <c r="B7516" s="107"/>
      <c r="C7516" s="107"/>
      <c r="D7516" s="41"/>
      <c r="E7516" s="41"/>
      <c r="F7516" s="41"/>
    </row>
    <row r="7517" spans="2:6" hidden="1">
      <c r="B7517" s="107"/>
      <c r="C7517" s="107"/>
      <c r="D7517" s="41"/>
      <c r="E7517" s="41"/>
      <c r="F7517" s="41"/>
    </row>
    <row r="7518" spans="2:6" hidden="1">
      <c r="B7518" s="107"/>
      <c r="C7518" s="107"/>
      <c r="D7518" s="41"/>
      <c r="E7518" s="41"/>
      <c r="F7518" s="41"/>
    </row>
    <row r="7519" spans="2:6" hidden="1">
      <c r="B7519" s="107"/>
      <c r="C7519" s="107"/>
      <c r="D7519" s="41"/>
      <c r="E7519" s="41"/>
      <c r="F7519" s="41"/>
    </row>
    <row r="7520" spans="2:6" hidden="1">
      <c r="B7520" s="107"/>
      <c r="C7520" s="107"/>
      <c r="D7520" s="41"/>
      <c r="E7520" s="41"/>
      <c r="F7520" s="41"/>
    </row>
    <row r="7521" spans="2:6" hidden="1">
      <c r="B7521" s="107"/>
      <c r="C7521" s="107"/>
      <c r="D7521" s="41"/>
      <c r="E7521" s="41"/>
      <c r="F7521" s="41"/>
    </row>
    <row r="7522" spans="2:6" hidden="1">
      <c r="B7522" s="107"/>
      <c r="C7522" s="107"/>
      <c r="D7522" s="41"/>
      <c r="E7522" s="41"/>
      <c r="F7522" s="41"/>
    </row>
    <row r="7523" spans="2:6" hidden="1">
      <c r="B7523" s="107"/>
      <c r="C7523" s="107"/>
      <c r="D7523" s="41"/>
      <c r="E7523" s="41"/>
      <c r="F7523" s="41"/>
    </row>
    <row r="7524" spans="2:6" hidden="1">
      <c r="B7524" s="107"/>
      <c r="C7524" s="107"/>
      <c r="D7524" s="41"/>
      <c r="E7524" s="41"/>
      <c r="F7524" s="41"/>
    </row>
    <row r="7525" spans="2:6" hidden="1">
      <c r="B7525" s="107"/>
      <c r="C7525" s="107"/>
      <c r="D7525" s="41"/>
      <c r="E7525" s="41"/>
      <c r="F7525" s="41"/>
    </row>
    <row r="7526" spans="2:6" hidden="1">
      <c r="B7526" s="107"/>
      <c r="C7526" s="107"/>
      <c r="D7526" s="41"/>
      <c r="E7526" s="41"/>
      <c r="F7526" s="41"/>
    </row>
    <row r="7527" spans="2:6" hidden="1">
      <c r="B7527" s="107"/>
      <c r="C7527" s="107"/>
      <c r="D7527" s="41"/>
      <c r="E7527" s="41"/>
      <c r="F7527" s="41"/>
    </row>
    <row r="7528" spans="2:6" hidden="1">
      <c r="B7528" s="107"/>
      <c r="C7528" s="107"/>
      <c r="D7528" s="41"/>
      <c r="E7528" s="41"/>
      <c r="F7528" s="41"/>
    </row>
    <row r="7529" spans="2:6" hidden="1">
      <c r="B7529" s="107"/>
      <c r="C7529" s="107"/>
      <c r="D7529" s="41"/>
      <c r="E7529" s="41"/>
      <c r="F7529" s="41"/>
    </row>
    <row r="7530" spans="2:6" hidden="1">
      <c r="B7530" s="107"/>
      <c r="C7530" s="107"/>
      <c r="D7530" s="41"/>
      <c r="E7530" s="41"/>
      <c r="F7530" s="41"/>
    </row>
    <row r="7531" spans="2:6" hidden="1">
      <c r="B7531" s="107"/>
      <c r="C7531" s="107"/>
      <c r="D7531" s="41"/>
      <c r="E7531" s="41"/>
      <c r="F7531" s="41"/>
    </row>
    <row r="7532" spans="2:6" hidden="1">
      <c r="B7532" s="107"/>
      <c r="C7532" s="107"/>
      <c r="D7532" s="41"/>
      <c r="E7532" s="41"/>
      <c r="F7532" s="41"/>
    </row>
    <row r="7533" spans="2:6" hidden="1">
      <c r="B7533" s="107"/>
      <c r="C7533" s="107"/>
      <c r="D7533" s="41"/>
      <c r="E7533" s="41"/>
      <c r="F7533" s="41"/>
    </row>
    <row r="7534" spans="2:6" hidden="1">
      <c r="B7534" s="107"/>
      <c r="C7534" s="107"/>
      <c r="D7534" s="41"/>
      <c r="E7534" s="41"/>
      <c r="F7534" s="41"/>
    </row>
    <row r="7535" spans="2:6" hidden="1">
      <c r="B7535" s="107"/>
      <c r="C7535" s="107"/>
      <c r="D7535" s="41"/>
      <c r="E7535" s="41"/>
      <c r="F7535" s="41"/>
    </row>
    <row r="7536" spans="2:6" hidden="1">
      <c r="B7536" s="107"/>
      <c r="C7536" s="107"/>
      <c r="D7536" s="41"/>
      <c r="E7536" s="41"/>
      <c r="F7536" s="41"/>
    </row>
    <row r="7537" spans="2:6" hidden="1">
      <c r="B7537" s="107"/>
      <c r="C7537" s="107"/>
      <c r="D7537" s="41"/>
      <c r="E7537" s="41"/>
      <c r="F7537" s="41"/>
    </row>
    <row r="7538" spans="2:6" hidden="1">
      <c r="B7538" s="107"/>
      <c r="C7538" s="107"/>
      <c r="D7538" s="41"/>
      <c r="E7538" s="41"/>
      <c r="F7538" s="41"/>
    </row>
    <row r="7539" spans="2:6" hidden="1">
      <c r="B7539" s="107"/>
      <c r="C7539" s="107"/>
      <c r="D7539" s="41"/>
      <c r="E7539" s="41"/>
      <c r="F7539" s="41"/>
    </row>
    <row r="7540" spans="2:6" hidden="1">
      <c r="B7540" s="107"/>
      <c r="C7540" s="107"/>
      <c r="D7540" s="41"/>
      <c r="E7540" s="41"/>
      <c r="F7540" s="41"/>
    </row>
    <row r="7541" spans="2:6" hidden="1">
      <c r="B7541" s="107"/>
      <c r="C7541" s="107"/>
      <c r="D7541" s="41"/>
      <c r="E7541" s="41"/>
      <c r="F7541" s="41"/>
    </row>
    <row r="7542" spans="2:6" hidden="1">
      <c r="B7542" s="107"/>
      <c r="C7542" s="107"/>
      <c r="D7542" s="41"/>
      <c r="E7542" s="41"/>
      <c r="F7542" s="41"/>
    </row>
    <row r="7543" spans="2:6" hidden="1">
      <c r="B7543" s="107"/>
      <c r="C7543" s="107"/>
      <c r="D7543" s="41"/>
      <c r="E7543" s="41"/>
      <c r="F7543" s="41"/>
    </row>
    <row r="7544" spans="2:6" hidden="1">
      <c r="B7544" s="107"/>
      <c r="C7544" s="107"/>
      <c r="D7544" s="41"/>
      <c r="E7544" s="41"/>
      <c r="F7544" s="41"/>
    </row>
    <row r="7545" spans="2:6" hidden="1">
      <c r="B7545" s="107"/>
      <c r="C7545" s="107"/>
      <c r="D7545" s="41"/>
      <c r="E7545" s="41"/>
      <c r="F7545" s="41"/>
    </row>
    <row r="7546" spans="2:6" hidden="1">
      <c r="B7546" s="107"/>
      <c r="C7546" s="107"/>
      <c r="D7546" s="41"/>
      <c r="E7546" s="41"/>
      <c r="F7546" s="41"/>
    </row>
    <row r="7547" spans="2:6" hidden="1">
      <c r="B7547" s="107"/>
      <c r="C7547" s="107"/>
      <c r="D7547" s="41"/>
      <c r="E7547" s="41"/>
      <c r="F7547" s="41"/>
    </row>
    <row r="7548" spans="2:6" hidden="1">
      <c r="B7548" s="107"/>
      <c r="C7548" s="107"/>
      <c r="D7548" s="41"/>
      <c r="E7548" s="41"/>
      <c r="F7548" s="41"/>
    </row>
    <row r="7549" spans="2:6" hidden="1">
      <c r="B7549" s="107"/>
      <c r="C7549" s="107"/>
      <c r="D7549" s="41"/>
      <c r="E7549" s="41"/>
      <c r="F7549" s="41"/>
    </row>
    <row r="7550" spans="2:6" hidden="1">
      <c r="B7550" s="107"/>
      <c r="C7550" s="107"/>
      <c r="D7550" s="41"/>
      <c r="E7550" s="41"/>
      <c r="F7550" s="41"/>
    </row>
    <row r="7551" spans="2:6" hidden="1">
      <c r="B7551" s="107"/>
      <c r="C7551" s="107"/>
      <c r="D7551" s="41"/>
      <c r="E7551" s="41"/>
      <c r="F7551" s="41"/>
    </row>
    <row r="7552" spans="2:6" hidden="1">
      <c r="B7552" s="107"/>
      <c r="C7552" s="107"/>
      <c r="D7552" s="41"/>
      <c r="E7552" s="41"/>
      <c r="F7552" s="41"/>
    </row>
    <row r="7553" spans="2:6" hidden="1">
      <c r="B7553" s="107"/>
      <c r="C7553" s="107"/>
      <c r="D7553" s="41"/>
      <c r="E7553" s="41"/>
      <c r="F7553" s="41"/>
    </row>
    <row r="7554" spans="2:6" hidden="1">
      <c r="B7554" s="107"/>
      <c r="C7554" s="107"/>
      <c r="D7554" s="41"/>
      <c r="E7554" s="41"/>
      <c r="F7554" s="41"/>
    </row>
    <row r="7555" spans="2:6" hidden="1">
      <c r="B7555" s="107"/>
      <c r="C7555" s="107"/>
      <c r="D7555" s="41"/>
      <c r="E7555" s="41"/>
      <c r="F7555" s="41"/>
    </row>
    <row r="7556" spans="2:6" hidden="1">
      <c r="B7556" s="107"/>
      <c r="C7556" s="107"/>
      <c r="D7556" s="41"/>
      <c r="E7556" s="41"/>
      <c r="F7556" s="41"/>
    </row>
    <row r="7557" spans="2:6" hidden="1">
      <c r="B7557" s="107"/>
      <c r="C7557" s="107"/>
      <c r="D7557" s="41"/>
      <c r="E7557" s="41"/>
      <c r="F7557" s="41"/>
    </row>
    <row r="7558" spans="2:6" hidden="1">
      <c r="B7558" s="107"/>
      <c r="C7558" s="107"/>
      <c r="D7558" s="41"/>
      <c r="E7558" s="41"/>
      <c r="F7558" s="41"/>
    </row>
    <row r="7559" spans="2:6" hidden="1">
      <c r="B7559" s="107"/>
      <c r="C7559" s="107"/>
      <c r="D7559" s="41"/>
      <c r="E7559" s="41"/>
      <c r="F7559" s="41"/>
    </row>
    <row r="7560" spans="2:6" hidden="1">
      <c r="B7560" s="107"/>
      <c r="C7560" s="107"/>
      <c r="D7560" s="41"/>
      <c r="E7560" s="41"/>
      <c r="F7560" s="41"/>
    </row>
    <row r="7561" spans="2:6" hidden="1">
      <c r="B7561" s="107"/>
      <c r="C7561" s="107"/>
      <c r="D7561" s="41"/>
      <c r="E7561" s="41"/>
      <c r="F7561" s="41"/>
    </row>
    <row r="7562" spans="2:6" hidden="1">
      <c r="B7562" s="107"/>
      <c r="C7562" s="107"/>
      <c r="D7562" s="41"/>
      <c r="E7562" s="41"/>
      <c r="F7562" s="41"/>
    </row>
    <row r="7563" spans="2:6" hidden="1">
      <c r="B7563" s="107"/>
      <c r="C7563" s="107"/>
      <c r="D7563" s="41"/>
      <c r="E7563" s="41"/>
      <c r="F7563" s="41"/>
    </row>
    <row r="7564" spans="2:6" hidden="1">
      <c r="B7564" s="107"/>
      <c r="C7564" s="107"/>
      <c r="D7564" s="41"/>
      <c r="E7564" s="41"/>
      <c r="F7564" s="41"/>
    </row>
    <row r="7565" spans="2:6" hidden="1">
      <c r="B7565" s="107"/>
      <c r="C7565" s="107"/>
      <c r="D7565" s="41"/>
      <c r="E7565" s="41"/>
      <c r="F7565" s="41"/>
    </row>
    <row r="7566" spans="2:6" hidden="1">
      <c r="B7566" s="107"/>
      <c r="C7566" s="107"/>
      <c r="D7566" s="41"/>
      <c r="E7566" s="41"/>
      <c r="F7566" s="41"/>
    </row>
    <row r="7567" spans="2:6" hidden="1">
      <c r="B7567" s="107"/>
      <c r="C7567" s="107"/>
      <c r="D7567" s="41"/>
      <c r="E7567" s="41"/>
      <c r="F7567" s="41"/>
    </row>
    <row r="7568" spans="2:6" hidden="1">
      <c r="B7568" s="107"/>
      <c r="C7568" s="107"/>
      <c r="D7568" s="41"/>
      <c r="E7568" s="41"/>
      <c r="F7568" s="41"/>
    </row>
    <row r="7569" spans="2:6" hidden="1">
      <c r="B7569" s="107"/>
      <c r="C7569" s="107"/>
      <c r="D7569" s="41"/>
      <c r="E7569" s="41"/>
      <c r="F7569" s="41"/>
    </row>
    <row r="7570" spans="2:6" hidden="1">
      <c r="B7570" s="107"/>
      <c r="C7570" s="107"/>
      <c r="D7570" s="41"/>
      <c r="E7570" s="41"/>
      <c r="F7570" s="41"/>
    </row>
    <row r="7571" spans="2:6" hidden="1">
      <c r="B7571" s="107"/>
      <c r="C7571" s="107"/>
      <c r="D7571" s="41"/>
      <c r="E7571" s="41"/>
      <c r="F7571" s="41"/>
    </row>
    <row r="7572" spans="2:6" hidden="1">
      <c r="B7572" s="107"/>
      <c r="C7572" s="107"/>
      <c r="D7572" s="41"/>
      <c r="E7572" s="41"/>
      <c r="F7572" s="41"/>
    </row>
    <row r="7573" spans="2:6" hidden="1">
      <c r="B7573" s="107"/>
      <c r="C7573" s="107"/>
      <c r="D7573" s="41"/>
      <c r="E7573" s="41"/>
      <c r="F7573" s="41"/>
    </row>
    <row r="7574" spans="2:6" hidden="1">
      <c r="B7574" s="107"/>
      <c r="C7574" s="107"/>
      <c r="D7574" s="41"/>
      <c r="E7574" s="41"/>
      <c r="F7574" s="41"/>
    </row>
    <row r="7575" spans="2:6" hidden="1">
      <c r="B7575" s="107"/>
      <c r="C7575" s="107"/>
      <c r="D7575" s="41"/>
      <c r="E7575" s="41"/>
      <c r="F7575" s="41"/>
    </row>
    <row r="7576" spans="2:6" hidden="1">
      <c r="B7576" s="107"/>
      <c r="C7576" s="107"/>
      <c r="D7576" s="41"/>
      <c r="E7576" s="41"/>
      <c r="F7576" s="41"/>
    </row>
    <row r="7577" spans="2:6" hidden="1">
      <c r="B7577" s="107"/>
      <c r="C7577" s="107"/>
      <c r="D7577" s="41"/>
      <c r="E7577" s="41"/>
      <c r="F7577" s="41"/>
    </row>
    <row r="7578" spans="2:6" hidden="1">
      <c r="B7578" s="107"/>
      <c r="C7578" s="107"/>
      <c r="D7578" s="41"/>
      <c r="E7578" s="41"/>
      <c r="F7578" s="41"/>
    </row>
    <row r="7579" spans="2:6" hidden="1">
      <c r="B7579" s="107"/>
      <c r="C7579" s="107"/>
      <c r="D7579" s="41"/>
      <c r="E7579" s="41"/>
      <c r="F7579" s="41"/>
    </row>
    <row r="7580" spans="2:6" hidden="1">
      <c r="B7580" s="107"/>
      <c r="C7580" s="107"/>
      <c r="D7580" s="41"/>
      <c r="E7580" s="41"/>
      <c r="F7580" s="41"/>
    </row>
    <row r="7581" spans="2:6" hidden="1">
      <c r="B7581" s="107"/>
      <c r="C7581" s="107"/>
      <c r="D7581" s="41"/>
      <c r="E7581" s="41"/>
      <c r="F7581" s="41"/>
    </row>
    <row r="7582" spans="2:6" hidden="1">
      <c r="B7582" s="107"/>
      <c r="C7582" s="107"/>
      <c r="D7582" s="41"/>
      <c r="E7582" s="41"/>
      <c r="F7582" s="41"/>
    </row>
    <row r="7583" spans="2:6" hidden="1">
      <c r="B7583" s="107"/>
      <c r="C7583" s="107"/>
      <c r="D7583" s="41"/>
      <c r="E7583" s="41"/>
      <c r="F7583" s="41"/>
    </row>
    <row r="7584" spans="2:6" hidden="1">
      <c r="B7584" s="107"/>
      <c r="C7584" s="107"/>
      <c r="D7584" s="41"/>
      <c r="E7584" s="41"/>
      <c r="F7584" s="41"/>
    </row>
    <row r="7585" spans="2:6" hidden="1">
      <c r="B7585" s="107"/>
      <c r="C7585" s="107"/>
      <c r="D7585" s="41"/>
      <c r="E7585" s="41"/>
      <c r="F7585" s="41"/>
    </row>
    <row r="7586" spans="2:6" hidden="1">
      <c r="B7586" s="107"/>
      <c r="C7586" s="107"/>
      <c r="D7586" s="41"/>
      <c r="E7586" s="41"/>
      <c r="F7586" s="41"/>
    </row>
    <row r="7587" spans="2:6" hidden="1">
      <c r="B7587" s="107"/>
      <c r="C7587" s="107"/>
      <c r="D7587" s="41"/>
      <c r="E7587" s="41"/>
      <c r="F7587" s="41"/>
    </row>
    <row r="7588" spans="2:6" hidden="1">
      <c r="B7588" s="107"/>
      <c r="C7588" s="107"/>
      <c r="D7588" s="41"/>
      <c r="E7588" s="41"/>
      <c r="F7588" s="41"/>
    </row>
    <row r="7589" spans="2:6" hidden="1">
      <c r="B7589" s="107"/>
      <c r="C7589" s="107"/>
      <c r="D7589" s="41"/>
      <c r="E7589" s="41"/>
      <c r="F7589" s="41"/>
    </row>
    <row r="7590" spans="2:6" hidden="1">
      <c r="B7590" s="107"/>
      <c r="C7590" s="107"/>
      <c r="D7590" s="41"/>
      <c r="E7590" s="41"/>
      <c r="F7590" s="41"/>
    </row>
    <row r="7591" spans="2:6" hidden="1">
      <c r="B7591" s="107"/>
      <c r="C7591" s="107"/>
      <c r="D7591" s="41"/>
      <c r="E7591" s="41"/>
      <c r="F7591" s="41"/>
    </row>
    <row r="7592" spans="2:6" hidden="1">
      <c r="B7592" s="107"/>
      <c r="C7592" s="107"/>
      <c r="D7592" s="41"/>
      <c r="E7592" s="41"/>
      <c r="F7592" s="41"/>
    </row>
    <row r="7593" spans="2:6" hidden="1">
      <c r="B7593" s="107"/>
      <c r="C7593" s="107"/>
      <c r="D7593" s="41"/>
      <c r="E7593" s="41"/>
      <c r="F7593" s="41"/>
    </row>
    <row r="7594" spans="2:6" hidden="1">
      <c r="B7594" s="107"/>
      <c r="C7594" s="107"/>
      <c r="D7594" s="41"/>
      <c r="E7594" s="41"/>
      <c r="F7594" s="41"/>
    </row>
    <row r="7595" spans="2:6" hidden="1">
      <c r="B7595" s="107"/>
      <c r="C7595" s="107"/>
      <c r="D7595" s="41"/>
      <c r="E7595" s="41"/>
      <c r="F7595" s="41"/>
    </row>
    <row r="7596" spans="2:6" hidden="1">
      <c r="B7596" s="107"/>
      <c r="C7596" s="107"/>
      <c r="D7596" s="41"/>
      <c r="E7596" s="41"/>
      <c r="F7596" s="41"/>
    </row>
    <row r="7597" spans="2:6" hidden="1">
      <c r="B7597" s="107"/>
      <c r="C7597" s="107"/>
      <c r="D7597" s="41"/>
      <c r="E7597" s="41"/>
      <c r="F7597" s="41"/>
    </row>
    <row r="7598" spans="2:6" hidden="1">
      <c r="B7598" s="107"/>
      <c r="C7598" s="107"/>
      <c r="D7598" s="41"/>
      <c r="E7598" s="41"/>
      <c r="F7598" s="41"/>
    </row>
    <row r="7599" spans="2:6" hidden="1">
      <c r="B7599" s="107"/>
      <c r="C7599" s="107"/>
      <c r="D7599" s="41"/>
      <c r="E7599" s="41"/>
      <c r="F7599" s="41"/>
    </row>
    <row r="7600" spans="2:6" hidden="1">
      <c r="B7600" s="107"/>
      <c r="C7600" s="107"/>
      <c r="D7600" s="41"/>
      <c r="E7600" s="41"/>
      <c r="F7600" s="41"/>
    </row>
    <row r="7601" spans="2:6" hidden="1">
      <c r="B7601" s="107"/>
      <c r="C7601" s="107"/>
      <c r="D7601" s="41"/>
      <c r="E7601" s="41"/>
      <c r="F7601" s="41"/>
    </row>
    <row r="7602" spans="2:6" hidden="1">
      <c r="B7602" s="107"/>
      <c r="C7602" s="107"/>
      <c r="D7602" s="41"/>
      <c r="E7602" s="41"/>
      <c r="F7602" s="41"/>
    </row>
    <row r="7603" spans="2:6" hidden="1">
      <c r="B7603" s="107"/>
      <c r="C7603" s="107"/>
      <c r="D7603" s="41"/>
      <c r="E7603" s="41"/>
      <c r="F7603" s="41"/>
    </row>
    <row r="7604" spans="2:6" hidden="1">
      <c r="B7604" s="107"/>
      <c r="C7604" s="107"/>
      <c r="D7604" s="41"/>
      <c r="E7604" s="41"/>
      <c r="F7604" s="41"/>
    </row>
    <row r="7605" spans="2:6" hidden="1">
      <c r="B7605" s="107"/>
      <c r="C7605" s="107"/>
      <c r="D7605" s="41"/>
      <c r="E7605" s="41"/>
      <c r="F7605" s="41"/>
    </row>
    <row r="7606" spans="2:6" hidden="1">
      <c r="B7606" s="107"/>
      <c r="C7606" s="107"/>
      <c r="D7606" s="41"/>
      <c r="E7606" s="41"/>
      <c r="F7606" s="41"/>
    </row>
    <row r="7607" spans="2:6" hidden="1">
      <c r="B7607" s="107"/>
      <c r="C7607" s="107"/>
      <c r="D7607" s="41"/>
      <c r="E7607" s="41"/>
      <c r="F7607" s="41"/>
    </row>
    <row r="7608" spans="2:6" hidden="1">
      <c r="B7608" s="107"/>
      <c r="C7608" s="107"/>
      <c r="D7608" s="41"/>
      <c r="E7608" s="41"/>
      <c r="F7608" s="41"/>
    </row>
    <row r="7609" spans="2:6" hidden="1">
      <c r="B7609" s="107"/>
      <c r="C7609" s="107"/>
      <c r="D7609" s="41"/>
      <c r="E7609" s="41"/>
      <c r="F7609" s="41"/>
    </row>
    <row r="7610" spans="2:6" hidden="1">
      <c r="B7610" s="107"/>
      <c r="C7610" s="107"/>
      <c r="D7610" s="41"/>
      <c r="E7610" s="41"/>
      <c r="F7610" s="41"/>
    </row>
    <row r="7611" spans="2:6" hidden="1">
      <c r="B7611" s="107"/>
      <c r="C7611" s="107"/>
      <c r="D7611" s="41"/>
      <c r="E7611" s="41"/>
      <c r="F7611" s="41"/>
    </row>
    <row r="7612" spans="2:6" hidden="1">
      <c r="B7612" s="107"/>
      <c r="C7612" s="107"/>
      <c r="D7612" s="41"/>
      <c r="E7612" s="41"/>
      <c r="F7612" s="41"/>
    </row>
    <row r="7613" spans="2:6" hidden="1">
      <c r="B7613" s="107"/>
      <c r="C7613" s="107"/>
      <c r="D7613" s="41"/>
      <c r="E7613" s="41"/>
      <c r="F7613" s="41"/>
    </row>
    <row r="7614" spans="2:6" hidden="1">
      <c r="B7614" s="107"/>
      <c r="C7614" s="107"/>
      <c r="D7614" s="41"/>
      <c r="E7614" s="41"/>
      <c r="F7614" s="41"/>
    </row>
    <row r="7615" spans="2:6" hidden="1">
      <c r="B7615" s="107"/>
      <c r="C7615" s="107"/>
      <c r="D7615" s="41"/>
      <c r="E7615" s="41"/>
      <c r="F7615" s="41"/>
    </row>
    <row r="7616" spans="2:6" hidden="1">
      <c r="B7616" s="107"/>
      <c r="C7616" s="107"/>
      <c r="D7616" s="41"/>
      <c r="E7616" s="41"/>
      <c r="F7616" s="41"/>
    </row>
    <row r="7617" spans="2:6" hidden="1">
      <c r="B7617" s="107"/>
      <c r="C7617" s="107"/>
      <c r="D7617" s="41"/>
      <c r="E7617" s="41"/>
      <c r="F7617" s="41"/>
    </row>
    <row r="7618" spans="2:6" hidden="1">
      <c r="B7618" s="107"/>
      <c r="C7618" s="107"/>
      <c r="D7618" s="41"/>
      <c r="E7618" s="41"/>
      <c r="F7618" s="41"/>
    </row>
    <row r="7619" spans="2:6" hidden="1">
      <c r="B7619" s="107"/>
      <c r="C7619" s="107"/>
      <c r="D7619" s="41"/>
      <c r="E7619" s="41"/>
      <c r="F7619" s="41"/>
    </row>
    <row r="7620" spans="2:6" hidden="1">
      <c r="B7620" s="107"/>
      <c r="C7620" s="107"/>
      <c r="D7620" s="41"/>
      <c r="E7620" s="41"/>
      <c r="F7620" s="41"/>
    </row>
    <row r="7621" spans="2:6" hidden="1">
      <c r="B7621" s="107"/>
      <c r="C7621" s="107"/>
      <c r="D7621" s="41"/>
      <c r="E7621" s="41"/>
      <c r="F7621" s="41"/>
    </row>
    <row r="7622" spans="2:6" hidden="1">
      <c r="B7622" s="107"/>
      <c r="C7622" s="107"/>
      <c r="D7622" s="41"/>
      <c r="E7622" s="41"/>
      <c r="F7622" s="41"/>
    </row>
    <row r="7623" spans="2:6" hidden="1">
      <c r="B7623" s="107"/>
      <c r="C7623" s="107"/>
      <c r="D7623" s="41"/>
      <c r="E7623" s="41"/>
      <c r="F7623" s="41"/>
    </row>
    <row r="7624" spans="2:6" hidden="1">
      <c r="B7624" s="107"/>
      <c r="C7624" s="107"/>
      <c r="D7624" s="41"/>
      <c r="E7624" s="41"/>
      <c r="F7624" s="41"/>
    </row>
    <row r="7625" spans="2:6" hidden="1">
      <c r="B7625" s="107"/>
      <c r="C7625" s="107"/>
      <c r="D7625" s="41"/>
      <c r="E7625" s="41"/>
      <c r="F7625" s="41"/>
    </row>
    <row r="7626" spans="2:6" hidden="1">
      <c r="B7626" s="107"/>
      <c r="C7626" s="107"/>
      <c r="D7626" s="41"/>
      <c r="E7626" s="41"/>
      <c r="F7626" s="41"/>
    </row>
    <row r="7627" spans="2:6" hidden="1">
      <c r="B7627" s="107"/>
      <c r="C7627" s="107"/>
      <c r="D7627" s="41"/>
      <c r="E7627" s="41"/>
      <c r="F7627" s="41"/>
    </row>
    <row r="7628" spans="2:6" hidden="1">
      <c r="B7628" s="107"/>
      <c r="C7628" s="107"/>
      <c r="D7628" s="41"/>
      <c r="E7628" s="41"/>
      <c r="F7628" s="41"/>
    </row>
    <row r="7629" spans="2:6" hidden="1">
      <c r="B7629" s="107"/>
      <c r="C7629" s="107"/>
      <c r="D7629" s="41"/>
      <c r="E7629" s="41"/>
      <c r="F7629" s="41"/>
    </row>
    <row r="7630" spans="2:6" hidden="1">
      <c r="B7630" s="107"/>
      <c r="C7630" s="107"/>
      <c r="D7630" s="41"/>
      <c r="E7630" s="41"/>
      <c r="F7630" s="41"/>
    </row>
    <row r="7631" spans="2:6" hidden="1">
      <c r="B7631" s="107"/>
      <c r="C7631" s="107"/>
      <c r="D7631" s="41"/>
      <c r="E7631" s="41"/>
      <c r="F7631" s="41"/>
    </row>
    <row r="7632" spans="2:6" hidden="1">
      <c r="B7632" s="107"/>
      <c r="C7632" s="107"/>
      <c r="D7632" s="41"/>
      <c r="E7632" s="41"/>
      <c r="F7632" s="41"/>
    </row>
    <row r="7633" spans="2:6" hidden="1">
      <c r="B7633" s="107"/>
      <c r="C7633" s="107"/>
      <c r="D7633" s="41"/>
      <c r="E7633" s="41"/>
      <c r="F7633" s="41"/>
    </row>
    <row r="7634" spans="2:6" hidden="1">
      <c r="B7634" s="107"/>
      <c r="C7634" s="107"/>
      <c r="D7634" s="41"/>
      <c r="E7634" s="41"/>
      <c r="F7634" s="41"/>
    </row>
    <row r="7635" spans="2:6" hidden="1">
      <c r="B7635" s="107"/>
      <c r="C7635" s="107"/>
      <c r="D7635" s="41"/>
      <c r="E7635" s="41"/>
      <c r="F7635" s="41"/>
    </row>
    <row r="7636" spans="2:6" hidden="1">
      <c r="B7636" s="107"/>
      <c r="C7636" s="107"/>
      <c r="D7636" s="41"/>
      <c r="E7636" s="41"/>
      <c r="F7636" s="41"/>
    </row>
    <row r="7637" spans="2:6" hidden="1">
      <c r="B7637" s="107"/>
      <c r="C7637" s="107"/>
      <c r="D7637" s="41"/>
      <c r="E7637" s="41"/>
      <c r="F7637" s="41"/>
    </row>
    <row r="7638" spans="2:6" hidden="1">
      <c r="B7638" s="107"/>
      <c r="C7638" s="107"/>
      <c r="D7638" s="41"/>
      <c r="E7638" s="41"/>
      <c r="F7638" s="41"/>
    </row>
    <row r="7639" spans="2:6" hidden="1">
      <c r="B7639" s="107"/>
      <c r="C7639" s="107"/>
      <c r="D7639" s="41"/>
      <c r="E7639" s="41"/>
      <c r="F7639" s="41"/>
    </row>
    <row r="7640" spans="2:6" hidden="1">
      <c r="B7640" s="107"/>
      <c r="C7640" s="107"/>
      <c r="D7640" s="41"/>
      <c r="E7640" s="41"/>
      <c r="F7640" s="41"/>
    </row>
    <row r="7641" spans="2:6" hidden="1">
      <c r="B7641" s="107"/>
      <c r="C7641" s="107"/>
      <c r="D7641" s="41"/>
      <c r="E7641" s="41"/>
      <c r="F7641" s="41"/>
    </row>
    <row r="7642" spans="2:6" hidden="1">
      <c r="B7642" s="107"/>
      <c r="C7642" s="107"/>
      <c r="D7642" s="41"/>
      <c r="E7642" s="41"/>
      <c r="F7642" s="41"/>
    </row>
    <row r="7643" spans="2:6" hidden="1">
      <c r="B7643" s="107"/>
      <c r="C7643" s="107"/>
      <c r="D7643" s="41"/>
      <c r="E7643" s="41"/>
      <c r="F7643" s="41"/>
    </row>
    <row r="7644" spans="2:6" hidden="1">
      <c r="B7644" s="107"/>
      <c r="C7644" s="107"/>
      <c r="D7644" s="41"/>
      <c r="E7644" s="41"/>
      <c r="F7644" s="41"/>
    </row>
    <row r="7645" spans="2:6" hidden="1">
      <c r="B7645" s="107"/>
      <c r="C7645" s="107"/>
      <c r="D7645" s="41"/>
      <c r="E7645" s="41"/>
      <c r="F7645" s="41"/>
    </row>
    <row r="7646" spans="2:6" hidden="1">
      <c r="B7646" s="107"/>
      <c r="C7646" s="107"/>
      <c r="D7646" s="41"/>
      <c r="E7646" s="41"/>
      <c r="F7646" s="41"/>
    </row>
    <row r="7647" spans="2:6" hidden="1">
      <c r="B7647" s="107"/>
      <c r="C7647" s="107"/>
      <c r="D7647" s="41"/>
      <c r="E7647" s="41"/>
      <c r="F7647" s="41"/>
    </row>
    <row r="7648" spans="2:6" hidden="1">
      <c r="B7648" s="107"/>
      <c r="C7648" s="107"/>
      <c r="D7648" s="41"/>
      <c r="E7648" s="41"/>
      <c r="F7648" s="41"/>
    </row>
    <row r="7649" spans="2:6" hidden="1">
      <c r="B7649" s="107"/>
      <c r="C7649" s="107"/>
      <c r="D7649" s="41"/>
      <c r="E7649" s="41"/>
      <c r="F7649" s="41"/>
    </row>
    <row r="7650" spans="2:6" hidden="1">
      <c r="B7650" s="107"/>
      <c r="C7650" s="107"/>
      <c r="D7650" s="41"/>
      <c r="E7650" s="41"/>
      <c r="F7650" s="41"/>
    </row>
    <row r="7651" spans="2:6" hidden="1">
      <c r="B7651" s="107"/>
      <c r="C7651" s="107"/>
      <c r="D7651" s="41"/>
      <c r="E7651" s="41"/>
      <c r="F7651" s="41"/>
    </row>
    <row r="7652" spans="2:6" hidden="1">
      <c r="B7652" s="107"/>
      <c r="C7652" s="107"/>
      <c r="D7652" s="41"/>
      <c r="E7652" s="41"/>
      <c r="F7652" s="41"/>
    </row>
    <row r="7653" spans="2:6" hidden="1">
      <c r="B7653" s="107"/>
      <c r="C7653" s="107"/>
      <c r="D7653" s="41"/>
      <c r="E7653" s="41"/>
      <c r="F7653" s="41"/>
    </row>
    <row r="7654" spans="2:6" hidden="1">
      <c r="B7654" s="107"/>
      <c r="C7654" s="107"/>
      <c r="D7654" s="41"/>
      <c r="E7654" s="41"/>
      <c r="F7654" s="41"/>
    </row>
    <row r="7655" spans="2:6" hidden="1">
      <c r="B7655" s="107"/>
      <c r="C7655" s="107"/>
      <c r="D7655" s="41"/>
      <c r="E7655" s="41"/>
      <c r="F7655" s="41"/>
    </row>
    <row r="7656" spans="2:6" hidden="1">
      <c r="B7656" s="107"/>
      <c r="C7656" s="107"/>
      <c r="D7656" s="41"/>
      <c r="E7656" s="41"/>
      <c r="F7656" s="41"/>
    </row>
    <row r="7657" spans="2:6" hidden="1">
      <c r="B7657" s="107"/>
      <c r="C7657" s="107"/>
      <c r="D7657" s="41"/>
      <c r="E7657" s="41"/>
      <c r="F7657" s="41"/>
    </row>
    <row r="7658" spans="2:6" hidden="1">
      <c r="B7658" s="107"/>
      <c r="C7658" s="107"/>
      <c r="D7658" s="41"/>
      <c r="E7658" s="41"/>
      <c r="F7658" s="41"/>
    </row>
    <row r="7659" spans="2:6" hidden="1">
      <c r="B7659" s="107"/>
      <c r="C7659" s="107"/>
      <c r="D7659" s="41"/>
      <c r="E7659" s="41"/>
      <c r="F7659" s="41"/>
    </row>
    <row r="7660" spans="2:6" hidden="1">
      <c r="B7660" s="107"/>
      <c r="C7660" s="107"/>
      <c r="D7660" s="41"/>
      <c r="E7660" s="41"/>
      <c r="F7660" s="41"/>
    </row>
    <row r="7661" spans="2:6" hidden="1">
      <c r="B7661" s="107"/>
      <c r="C7661" s="107"/>
      <c r="D7661" s="41"/>
      <c r="E7661" s="41"/>
      <c r="F7661" s="41"/>
    </row>
    <row r="7662" spans="2:6" hidden="1">
      <c r="B7662" s="107"/>
      <c r="C7662" s="107"/>
      <c r="D7662" s="41"/>
      <c r="E7662" s="41"/>
      <c r="F7662" s="41"/>
    </row>
    <row r="7663" spans="2:6" hidden="1">
      <c r="B7663" s="107"/>
      <c r="C7663" s="107"/>
      <c r="D7663" s="41"/>
      <c r="E7663" s="41"/>
      <c r="F7663" s="41"/>
    </row>
    <row r="7664" spans="2:6" hidden="1">
      <c r="B7664" s="107"/>
      <c r="C7664" s="107"/>
      <c r="D7664" s="41"/>
      <c r="E7664" s="41"/>
      <c r="F7664" s="41"/>
    </row>
    <row r="7665" spans="2:6" hidden="1">
      <c r="B7665" s="107"/>
      <c r="C7665" s="107"/>
      <c r="D7665" s="41"/>
      <c r="E7665" s="41"/>
      <c r="F7665" s="41"/>
    </row>
    <row r="7666" spans="2:6" hidden="1">
      <c r="B7666" s="107"/>
      <c r="C7666" s="107"/>
      <c r="D7666" s="41"/>
      <c r="E7666" s="41"/>
      <c r="F7666" s="41"/>
    </row>
    <row r="7667" spans="2:6" hidden="1">
      <c r="B7667" s="107"/>
      <c r="C7667" s="107"/>
      <c r="D7667" s="41"/>
      <c r="E7667" s="41"/>
      <c r="F7667" s="41"/>
    </row>
    <row r="7668" spans="2:6" hidden="1">
      <c r="B7668" s="107"/>
      <c r="C7668" s="107"/>
      <c r="D7668" s="41"/>
      <c r="E7668" s="41"/>
      <c r="F7668" s="41"/>
    </row>
    <row r="7669" spans="2:6" hidden="1">
      <c r="B7669" s="107"/>
      <c r="C7669" s="107"/>
      <c r="D7669" s="41"/>
      <c r="E7669" s="41"/>
      <c r="F7669" s="41"/>
    </row>
    <row r="7670" spans="2:6" hidden="1">
      <c r="B7670" s="107"/>
      <c r="C7670" s="107"/>
      <c r="D7670" s="41"/>
      <c r="E7670" s="41"/>
      <c r="F7670" s="41"/>
    </row>
    <row r="7671" spans="2:6" hidden="1">
      <c r="B7671" s="107"/>
      <c r="C7671" s="107"/>
      <c r="D7671" s="41"/>
      <c r="E7671" s="41"/>
      <c r="F7671" s="41"/>
    </row>
    <row r="7672" spans="2:6" hidden="1">
      <c r="B7672" s="107"/>
      <c r="C7672" s="107"/>
      <c r="D7672" s="41"/>
      <c r="E7672" s="41"/>
      <c r="F7672" s="41"/>
    </row>
    <row r="7673" spans="2:6" hidden="1">
      <c r="B7673" s="107"/>
      <c r="C7673" s="107"/>
      <c r="D7673" s="41"/>
      <c r="E7673" s="41"/>
      <c r="F7673" s="41"/>
    </row>
    <row r="7674" spans="2:6" hidden="1">
      <c r="B7674" s="107"/>
      <c r="C7674" s="107"/>
      <c r="D7674" s="41"/>
      <c r="E7674" s="41"/>
      <c r="F7674" s="41"/>
    </row>
    <row r="7675" spans="2:6" hidden="1">
      <c r="B7675" s="107"/>
      <c r="C7675" s="107"/>
      <c r="D7675" s="41"/>
      <c r="E7675" s="41"/>
      <c r="F7675" s="41"/>
    </row>
    <row r="7676" spans="2:6" hidden="1">
      <c r="B7676" s="107"/>
      <c r="C7676" s="107"/>
      <c r="D7676" s="41"/>
      <c r="E7676" s="41"/>
      <c r="F7676" s="41"/>
    </row>
    <row r="7677" spans="2:6" hidden="1">
      <c r="B7677" s="107"/>
      <c r="C7677" s="107"/>
      <c r="D7677" s="41"/>
      <c r="E7677" s="41"/>
      <c r="F7677" s="41"/>
    </row>
    <row r="7678" spans="2:6" hidden="1">
      <c r="B7678" s="107"/>
      <c r="C7678" s="107"/>
      <c r="D7678" s="41"/>
      <c r="E7678" s="41"/>
      <c r="F7678" s="41"/>
    </row>
    <row r="7679" spans="2:6" hidden="1">
      <c r="B7679" s="107"/>
      <c r="C7679" s="107"/>
      <c r="D7679" s="41"/>
      <c r="E7679" s="41"/>
      <c r="F7679" s="41"/>
    </row>
    <row r="7680" spans="2:6" hidden="1">
      <c r="B7680" s="107"/>
      <c r="C7680" s="107"/>
      <c r="D7680" s="41"/>
      <c r="E7680" s="41"/>
      <c r="F7680" s="41"/>
    </row>
    <row r="7681" spans="2:6" hidden="1">
      <c r="B7681" s="107"/>
      <c r="C7681" s="107"/>
      <c r="D7681" s="41"/>
      <c r="E7681" s="41"/>
      <c r="F7681" s="41"/>
    </row>
    <row r="7682" spans="2:6" hidden="1">
      <c r="B7682" s="107"/>
      <c r="C7682" s="107"/>
      <c r="D7682" s="41"/>
      <c r="E7682" s="41"/>
      <c r="F7682" s="41"/>
    </row>
    <row r="7683" spans="2:6" hidden="1">
      <c r="B7683" s="107"/>
      <c r="C7683" s="107"/>
      <c r="D7683" s="41"/>
      <c r="E7683" s="41"/>
      <c r="F7683" s="41"/>
    </row>
    <row r="7684" spans="2:6" hidden="1">
      <c r="B7684" s="107"/>
      <c r="C7684" s="107"/>
      <c r="D7684" s="41"/>
      <c r="E7684" s="41"/>
      <c r="F7684" s="41"/>
    </row>
    <row r="7685" spans="2:6" hidden="1">
      <c r="B7685" s="107"/>
      <c r="C7685" s="107"/>
      <c r="D7685" s="41"/>
      <c r="E7685" s="41"/>
      <c r="F7685" s="41"/>
    </row>
    <row r="7686" spans="2:6" hidden="1">
      <c r="B7686" s="107"/>
      <c r="C7686" s="107"/>
      <c r="D7686" s="41"/>
      <c r="E7686" s="41"/>
      <c r="F7686" s="41"/>
    </row>
    <row r="7687" spans="2:6" hidden="1">
      <c r="B7687" s="107"/>
      <c r="C7687" s="107"/>
      <c r="D7687" s="41"/>
      <c r="E7687" s="41"/>
      <c r="F7687" s="41"/>
    </row>
    <row r="7688" spans="2:6" hidden="1">
      <c r="B7688" s="107"/>
      <c r="C7688" s="107"/>
      <c r="D7688" s="41"/>
      <c r="E7688" s="41"/>
      <c r="F7688" s="41"/>
    </row>
    <row r="7689" spans="2:6" hidden="1">
      <c r="B7689" s="107"/>
      <c r="C7689" s="107"/>
      <c r="D7689" s="41"/>
      <c r="E7689" s="41"/>
      <c r="F7689" s="41"/>
    </row>
    <row r="7690" spans="2:6" hidden="1">
      <c r="B7690" s="107"/>
      <c r="C7690" s="107"/>
      <c r="D7690" s="41"/>
      <c r="E7690" s="41"/>
      <c r="F7690" s="41"/>
    </row>
    <row r="7691" spans="2:6" hidden="1">
      <c r="B7691" s="107"/>
      <c r="C7691" s="107"/>
      <c r="D7691" s="41"/>
      <c r="E7691" s="41"/>
      <c r="F7691" s="41"/>
    </row>
    <row r="7692" spans="2:6" hidden="1">
      <c r="B7692" s="107"/>
      <c r="C7692" s="107"/>
      <c r="D7692" s="41"/>
      <c r="E7692" s="41"/>
      <c r="F7692" s="41"/>
    </row>
    <row r="7693" spans="2:6" hidden="1">
      <c r="B7693" s="107"/>
      <c r="C7693" s="107"/>
      <c r="D7693" s="41"/>
      <c r="E7693" s="41"/>
      <c r="F7693" s="41"/>
    </row>
    <row r="7694" spans="2:6" hidden="1">
      <c r="B7694" s="107"/>
      <c r="C7694" s="107"/>
      <c r="D7694" s="41"/>
      <c r="E7694" s="41"/>
      <c r="F7694" s="41"/>
    </row>
    <row r="7695" spans="2:6" hidden="1">
      <c r="B7695" s="107"/>
      <c r="C7695" s="107"/>
      <c r="D7695" s="41"/>
      <c r="E7695" s="41"/>
      <c r="F7695" s="41"/>
    </row>
    <row r="7696" spans="2:6" hidden="1">
      <c r="B7696" s="107"/>
      <c r="C7696" s="107"/>
      <c r="D7696" s="41"/>
      <c r="E7696" s="41"/>
      <c r="F7696" s="41"/>
    </row>
    <row r="7697" spans="2:6" hidden="1">
      <c r="B7697" s="107"/>
      <c r="C7697" s="107"/>
      <c r="D7697" s="41"/>
      <c r="E7697" s="41"/>
      <c r="F7697" s="41"/>
    </row>
    <row r="7698" spans="2:6" hidden="1">
      <c r="B7698" s="107"/>
      <c r="C7698" s="107"/>
      <c r="D7698" s="41"/>
      <c r="E7698" s="41"/>
      <c r="F7698" s="41"/>
    </row>
    <row r="7699" spans="2:6" hidden="1">
      <c r="B7699" s="107"/>
      <c r="C7699" s="107"/>
      <c r="D7699" s="41"/>
      <c r="E7699" s="41"/>
      <c r="F7699" s="41"/>
    </row>
    <row r="7700" spans="2:6" hidden="1">
      <c r="B7700" s="107"/>
      <c r="C7700" s="107"/>
      <c r="D7700" s="41"/>
      <c r="E7700" s="41"/>
      <c r="F7700" s="41"/>
    </row>
    <row r="7701" spans="2:6" hidden="1">
      <c r="B7701" s="107"/>
      <c r="C7701" s="107"/>
      <c r="D7701" s="41"/>
      <c r="E7701" s="41"/>
      <c r="F7701" s="41"/>
    </row>
    <row r="7702" spans="2:6" hidden="1">
      <c r="B7702" s="107"/>
      <c r="C7702" s="107"/>
      <c r="D7702" s="41"/>
      <c r="E7702" s="41"/>
      <c r="F7702" s="41"/>
    </row>
    <row r="7703" spans="2:6" hidden="1">
      <c r="B7703" s="107"/>
      <c r="C7703" s="107"/>
      <c r="D7703" s="41"/>
      <c r="E7703" s="41"/>
      <c r="F7703" s="41"/>
    </row>
    <row r="7704" spans="2:6" hidden="1">
      <c r="B7704" s="107"/>
      <c r="C7704" s="107"/>
      <c r="D7704" s="41"/>
      <c r="E7704" s="41"/>
      <c r="F7704" s="41"/>
    </row>
    <row r="7705" spans="2:6" hidden="1">
      <c r="B7705" s="107"/>
      <c r="C7705" s="107"/>
      <c r="D7705" s="41"/>
      <c r="E7705" s="41"/>
      <c r="F7705" s="41"/>
    </row>
    <row r="7706" spans="2:6" hidden="1">
      <c r="B7706" s="107"/>
      <c r="C7706" s="107"/>
      <c r="D7706" s="41"/>
      <c r="E7706" s="41"/>
      <c r="F7706" s="41"/>
    </row>
    <row r="7707" spans="2:6" hidden="1">
      <c r="B7707" s="107"/>
      <c r="C7707" s="107"/>
      <c r="D7707" s="41"/>
      <c r="E7707" s="41"/>
      <c r="F7707" s="41"/>
    </row>
    <row r="7708" spans="2:6" hidden="1">
      <c r="B7708" s="107"/>
      <c r="C7708" s="107"/>
      <c r="D7708" s="41"/>
      <c r="E7708" s="41"/>
      <c r="F7708" s="41"/>
    </row>
    <row r="7709" spans="2:6" hidden="1">
      <c r="B7709" s="107"/>
      <c r="C7709" s="107"/>
      <c r="D7709" s="41"/>
      <c r="E7709" s="41"/>
      <c r="F7709" s="41"/>
    </row>
    <row r="7710" spans="2:6" hidden="1">
      <c r="B7710" s="107"/>
      <c r="C7710" s="107"/>
      <c r="D7710" s="41"/>
      <c r="E7710" s="41"/>
      <c r="F7710" s="41"/>
    </row>
    <row r="7711" spans="2:6" hidden="1">
      <c r="B7711" s="107"/>
      <c r="C7711" s="107"/>
      <c r="D7711" s="41"/>
      <c r="E7711" s="41"/>
      <c r="F7711" s="41"/>
    </row>
    <row r="7712" spans="2:6" hidden="1">
      <c r="B7712" s="107"/>
      <c r="C7712" s="107"/>
      <c r="D7712" s="41"/>
      <c r="E7712" s="41"/>
      <c r="F7712" s="41"/>
    </row>
    <row r="7713" spans="2:6" hidden="1">
      <c r="B7713" s="107"/>
      <c r="C7713" s="107"/>
      <c r="D7713" s="41"/>
      <c r="E7713" s="41"/>
      <c r="F7713" s="41"/>
    </row>
    <row r="7714" spans="2:6" hidden="1">
      <c r="B7714" s="107"/>
      <c r="C7714" s="107"/>
      <c r="D7714" s="41"/>
      <c r="E7714" s="41"/>
      <c r="F7714" s="41"/>
    </row>
    <row r="7715" spans="2:6" hidden="1">
      <c r="B7715" s="107"/>
      <c r="C7715" s="107"/>
      <c r="D7715" s="41"/>
      <c r="E7715" s="41"/>
      <c r="F7715" s="41"/>
    </row>
    <row r="7716" spans="2:6" hidden="1">
      <c r="B7716" s="107"/>
      <c r="C7716" s="107"/>
      <c r="D7716" s="41"/>
      <c r="E7716" s="41"/>
      <c r="F7716" s="41"/>
    </row>
    <row r="7717" spans="2:6" hidden="1">
      <c r="B7717" s="107"/>
      <c r="C7717" s="107"/>
      <c r="D7717" s="41"/>
      <c r="E7717" s="41"/>
      <c r="F7717" s="41"/>
    </row>
    <row r="7718" spans="2:6" hidden="1">
      <c r="B7718" s="107"/>
      <c r="C7718" s="107"/>
      <c r="D7718" s="41"/>
      <c r="E7718" s="41"/>
      <c r="F7718" s="41"/>
    </row>
    <row r="7719" spans="2:6" hidden="1">
      <c r="B7719" s="107"/>
      <c r="C7719" s="107"/>
      <c r="D7719" s="41"/>
      <c r="E7719" s="41"/>
      <c r="F7719" s="41"/>
    </row>
    <row r="7720" spans="2:6" hidden="1">
      <c r="B7720" s="107"/>
      <c r="C7720" s="107"/>
      <c r="D7720" s="41"/>
      <c r="E7720" s="41"/>
      <c r="F7720" s="41"/>
    </row>
    <row r="7721" spans="2:6" hidden="1">
      <c r="B7721" s="107"/>
      <c r="C7721" s="107"/>
      <c r="D7721" s="41"/>
      <c r="E7721" s="41"/>
      <c r="F7721" s="41"/>
    </row>
    <row r="7722" spans="2:6" hidden="1">
      <c r="B7722" s="107"/>
      <c r="C7722" s="107"/>
      <c r="D7722" s="41"/>
      <c r="E7722" s="41"/>
      <c r="F7722" s="41"/>
    </row>
    <row r="7723" spans="2:6" hidden="1">
      <c r="B7723" s="107"/>
      <c r="C7723" s="107"/>
      <c r="D7723" s="41"/>
      <c r="E7723" s="41"/>
      <c r="F7723" s="41"/>
    </row>
    <row r="7724" spans="2:6" hidden="1">
      <c r="B7724" s="107"/>
      <c r="C7724" s="107"/>
      <c r="D7724" s="41"/>
      <c r="E7724" s="41"/>
      <c r="F7724" s="41"/>
    </row>
    <row r="7725" spans="2:6" hidden="1">
      <c r="B7725" s="107"/>
      <c r="C7725" s="107"/>
      <c r="D7725" s="41"/>
      <c r="E7725" s="41"/>
      <c r="F7725" s="41"/>
    </row>
    <row r="7726" spans="2:6" hidden="1">
      <c r="B7726" s="107"/>
      <c r="C7726" s="107"/>
      <c r="D7726" s="41"/>
      <c r="E7726" s="41"/>
      <c r="F7726" s="41"/>
    </row>
    <row r="7727" spans="2:6" hidden="1">
      <c r="B7727" s="107"/>
      <c r="C7727" s="107"/>
      <c r="D7727" s="41"/>
      <c r="E7727" s="41"/>
      <c r="F7727" s="41"/>
    </row>
    <row r="7728" spans="2:6" hidden="1">
      <c r="B7728" s="107"/>
      <c r="C7728" s="107"/>
      <c r="D7728" s="41"/>
      <c r="E7728" s="41"/>
      <c r="F7728" s="41"/>
    </row>
    <row r="7729" spans="2:6" hidden="1">
      <c r="B7729" s="107"/>
      <c r="C7729" s="107"/>
      <c r="D7729" s="41"/>
      <c r="E7729" s="41"/>
      <c r="F7729" s="41"/>
    </row>
    <row r="7730" spans="2:6" hidden="1">
      <c r="B7730" s="107"/>
      <c r="C7730" s="107"/>
      <c r="D7730" s="41"/>
      <c r="E7730" s="41"/>
      <c r="F7730" s="41"/>
    </row>
    <row r="7731" spans="2:6" hidden="1">
      <c r="B7731" s="107"/>
      <c r="C7731" s="107"/>
      <c r="D7731" s="41"/>
      <c r="E7731" s="41"/>
      <c r="F7731" s="41"/>
    </row>
    <row r="7732" spans="2:6" hidden="1">
      <c r="B7732" s="107"/>
      <c r="C7732" s="107"/>
      <c r="D7732" s="41"/>
      <c r="E7732" s="41"/>
      <c r="F7732" s="41"/>
    </row>
    <row r="7733" spans="2:6" hidden="1">
      <c r="B7733" s="107"/>
      <c r="C7733" s="107"/>
      <c r="D7733" s="41"/>
      <c r="E7733" s="41"/>
      <c r="F7733" s="41"/>
    </row>
    <row r="7734" spans="2:6" hidden="1">
      <c r="B7734" s="107"/>
      <c r="C7734" s="107"/>
      <c r="D7734" s="41"/>
      <c r="E7734" s="41"/>
      <c r="F7734" s="41"/>
    </row>
    <row r="7735" spans="2:6" hidden="1">
      <c r="B7735" s="107"/>
      <c r="C7735" s="107"/>
      <c r="D7735" s="41"/>
      <c r="E7735" s="41"/>
      <c r="F7735" s="41"/>
    </row>
    <row r="7736" spans="2:6" hidden="1">
      <c r="B7736" s="107"/>
      <c r="C7736" s="107"/>
      <c r="D7736" s="41"/>
      <c r="E7736" s="41"/>
      <c r="F7736" s="41"/>
    </row>
    <row r="7737" spans="2:6" hidden="1">
      <c r="B7737" s="107"/>
      <c r="C7737" s="107"/>
      <c r="D7737" s="41"/>
      <c r="E7737" s="41"/>
      <c r="F7737" s="41"/>
    </row>
    <row r="7738" spans="2:6" hidden="1">
      <c r="B7738" s="107"/>
      <c r="C7738" s="107"/>
      <c r="D7738" s="41"/>
      <c r="E7738" s="41"/>
      <c r="F7738" s="41"/>
    </row>
    <row r="7739" spans="2:6" hidden="1">
      <c r="B7739" s="107"/>
      <c r="C7739" s="107"/>
      <c r="D7739" s="41"/>
      <c r="E7739" s="41"/>
      <c r="F7739" s="41"/>
    </row>
    <row r="7740" spans="2:6" hidden="1">
      <c r="B7740" s="107"/>
      <c r="C7740" s="107"/>
      <c r="D7740" s="41"/>
      <c r="E7740" s="41"/>
      <c r="F7740" s="41"/>
    </row>
    <row r="7741" spans="2:6" hidden="1">
      <c r="B7741" s="107"/>
      <c r="C7741" s="107"/>
      <c r="D7741" s="41"/>
      <c r="E7741" s="41"/>
      <c r="F7741" s="41"/>
    </row>
    <row r="7742" spans="2:6" hidden="1">
      <c r="B7742" s="107"/>
      <c r="C7742" s="107"/>
      <c r="D7742" s="41"/>
      <c r="E7742" s="41"/>
      <c r="F7742" s="41"/>
    </row>
    <row r="7743" spans="2:6" hidden="1">
      <c r="B7743" s="107"/>
      <c r="C7743" s="107"/>
      <c r="D7743" s="41"/>
      <c r="E7743" s="41"/>
      <c r="F7743" s="41"/>
    </row>
    <row r="7744" spans="2:6" hidden="1">
      <c r="B7744" s="107"/>
      <c r="C7744" s="107"/>
      <c r="D7744" s="41"/>
      <c r="E7744" s="41"/>
      <c r="F7744" s="41"/>
    </row>
    <row r="7745" spans="2:6" hidden="1">
      <c r="B7745" s="107"/>
      <c r="C7745" s="107"/>
      <c r="D7745" s="41"/>
      <c r="E7745" s="41"/>
      <c r="F7745" s="41"/>
    </row>
    <row r="7746" spans="2:6" hidden="1">
      <c r="B7746" s="107"/>
      <c r="C7746" s="107"/>
      <c r="D7746" s="41"/>
      <c r="E7746" s="41"/>
      <c r="F7746" s="41"/>
    </row>
    <row r="7747" spans="2:6" hidden="1">
      <c r="B7747" s="107"/>
      <c r="C7747" s="107"/>
      <c r="D7747" s="41"/>
      <c r="E7747" s="41"/>
      <c r="F7747" s="41"/>
    </row>
    <row r="7748" spans="2:6" hidden="1">
      <c r="B7748" s="107"/>
      <c r="C7748" s="107"/>
      <c r="D7748" s="41"/>
      <c r="E7748" s="41"/>
      <c r="F7748" s="41"/>
    </row>
    <row r="7749" spans="2:6" hidden="1">
      <c r="B7749" s="107"/>
      <c r="C7749" s="107"/>
      <c r="D7749" s="41"/>
      <c r="E7749" s="41"/>
      <c r="F7749" s="41"/>
    </row>
    <row r="7750" spans="2:6" hidden="1">
      <c r="B7750" s="107"/>
      <c r="C7750" s="107"/>
      <c r="D7750" s="41"/>
      <c r="E7750" s="41"/>
      <c r="F7750" s="41"/>
    </row>
    <row r="7751" spans="2:6" hidden="1">
      <c r="B7751" s="107"/>
      <c r="C7751" s="107"/>
      <c r="D7751" s="41"/>
      <c r="E7751" s="41"/>
      <c r="F7751" s="41"/>
    </row>
    <row r="7752" spans="2:6" hidden="1">
      <c r="B7752" s="107"/>
      <c r="C7752" s="107"/>
      <c r="D7752" s="41"/>
      <c r="E7752" s="41"/>
      <c r="F7752" s="41"/>
    </row>
    <row r="7753" spans="2:6" hidden="1">
      <c r="B7753" s="107"/>
      <c r="C7753" s="107"/>
      <c r="D7753" s="41"/>
      <c r="E7753" s="41"/>
      <c r="F7753" s="41"/>
    </row>
    <row r="7754" spans="2:6" hidden="1">
      <c r="B7754" s="107"/>
      <c r="C7754" s="107"/>
      <c r="D7754" s="41"/>
      <c r="E7754" s="41"/>
      <c r="F7754" s="41"/>
    </row>
    <row r="7755" spans="2:6" hidden="1">
      <c r="B7755" s="107"/>
      <c r="C7755" s="107"/>
      <c r="D7755" s="41"/>
      <c r="E7755" s="41"/>
      <c r="F7755" s="41"/>
    </row>
    <row r="7756" spans="2:6" hidden="1">
      <c r="B7756" s="107"/>
      <c r="C7756" s="107"/>
      <c r="D7756" s="41"/>
      <c r="E7756" s="41"/>
      <c r="F7756" s="41"/>
    </row>
    <row r="7757" spans="2:6" hidden="1">
      <c r="B7757" s="107"/>
      <c r="C7757" s="107"/>
      <c r="D7757" s="41"/>
      <c r="E7757" s="41"/>
      <c r="F7757" s="41"/>
    </row>
    <row r="7758" spans="2:6" hidden="1">
      <c r="B7758" s="107"/>
      <c r="C7758" s="107"/>
      <c r="D7758" s="41"/>
      <c r="E7758" s="41"/>
      <c r="F7758" s="41"/>
    </row>
    <row r="7759" spans="2:6" hidden="1">
      <c r="B7759" s="107"/>
      <c r="C7759" s="107"/>
      <c r="D7759" s="41"/>
      <c r="E7759" s="41"/>
      <c r="F7759" s="41"/>
    </row>
    <row r="7760" spans="2:6" hidden="1">
      <c r="B7760" s="107"/>
      <c r="C7760" s="107"/>
      <c r="D7760" s="41"/>
      <c r="E7760" s="41"/>
      <c r="F7760" s="41"/>
    </row>
    <row r="7761" spans="2:6" hidden="1">
      <c r="B7761" s="107"/>
      <c r="C7761" s="107"/>
      <c r="D7761" s="41"/>
      <c r="E7761" s="41"/>
      <c r="F7761" s="41"/>
    </row>
    <row r="7762" spans="2:6" hidden="1">
      <c r="B7762" s="107"/>
      <c r="C7762" s="107"/>
      <c r="D7762" s="41"/>
      <c r="E7762" s="41"/>
      <c r="F7762" s="41"/>
    </row>
    <row r="7763" spans="2:6" hidden="1">
      <c r="B7763" s="107"/>
      <c r="C7763" s="107"/>
      <c r="D7763" s="41"/>
      <c r="E7763" s="41"/>
      <c r="F7763" s="41"/>
    </row>
    <row r="7764" spans="2:6" hidden="1">
      <c r="B7764" s="107"/>
      <c r="C7764" s="107"/>
      <c r="D7764" s="41"/>
      <c r="E7764" s="41"/>
      <c r="F7764" s="41"/>
    </row>
    <row r="7765" spans="2:6" hidden="1">
      <c r="B7765" s="107"/>
      <c r="C7765" s="107"/>
      <c r="D7765" s="41"/>
      <c r="E7765" s="41"/>
      <c r="F7765" s="41"/>
    </row>
    <row r="7766" spans="2:6" hidden="1">
      <c r="B7766" s="107"/>
      <c r="C7766" s="107"/>
      <c r="D7766" s="41"/>
      <c r="E7766" s="41"/>
      <c r="F7766" s="41"/>
    </row>
    <row r="7767" spans="2:6" hidden="1">
      <c r="B7767" s="107"/>
      <c r="C7767" s="107"/>
      <c r="D7767" s="41"/>
      <c r="E7767" s="41"/>
      <c r="F7767" s="41"/>
    </row>
    <row r="7768" spans="2:6" hidden="1">
      <c r="B7768" s="107"/>
      <c r="C7768" s="107"/>
      <c r="D7768" s="41"/>
      <c r="E7768" s="41"/>
      <c r="F7768" s="41"/>
    </row>
    <row r="7769" spans="2:6" hidden="1">
      <c r="B7769" s="107"/>
      <c r="C7769" s="107"/>
      <c r="D7769" s="41"/>
      <c r="E7769" s="41"/>
      <c r="F7769" s="41"/>
    </row>
    <row r="7770" spans="2:6" hidden="1">
      <c r="B7770" s="107"/>
      <c r="C7770" s="107"/>
      <c r="D7770" s="41"/>
      <c r="E7770" s="41"/>
      <c r="F7770" s="41"/>
    </row>
    <row r="7771" spans="2:6" hidden="1">
      <c r="B7771" s="107"/>
      <c r="C7771" s="107"/>
      <c r="D7771" s="41"/>
      <c r="E7771" s="41"/>
      <c r="F7771" s="41"/>
    </row>
    <row r="7772" spans="2:6" hidden="1">
      <c r="B7772" s="107"/>
      <c r="C7772" s="107"/>
      <c r="D7772" s="41"/>
      <c r="E7772" s="41"/>
      <c r="F7772" s="41"/>
    </row>
    <row r="7773" spans="2:6" hidden="1">
      <c r="B7773" s="107"/>
      <c r="C7773" s="107"/>
      <c r="D7773" s="41"/>
      <c r="E7773" s="41"/>
      <c r="F7773" s="41"/>
    </row>
    <row r="7774" spans="2:6" hidden="1">
      <c r="B7774" s="107"/>
      <c r="C7774" s="107"/>
      <c r="D7774" s="41"/>
      <c r="E7774" s="41"/>
      <c r="F7774" s="41"/>
    </row>
    <row r="7775" spans="2:6" hidden="1">
      <c r="B7775" s="107"/>
      <c r="C7775" s="107"/>
      <c r="D7775" s="41"/>
      <c r="E7775" s="41"/>
      <c r="F7775" s="41"/>
    </row>
    <row r="7776" spans="2:6" hidden="1">
      <c r="B7776" s="107"/>
      <c r="C7776" s="107"/>
      <c r="D7776" s="41"/>
      <c r="E7776" s="41"/>
      <c r="F7776" s="41"/>
    </row>
    <row r="7777" spans="2:6" hidden="1">
      <c r="B7777" s="107"/>
      <c r="C7777" s="107"/>
      <c r="D7777" s="41"/>
      <c r="E7777" s="41"/>
      <c r="F7777" s="41"/>
    </row>
    <row r="7778" spans="2:6" hidden="1">
      <c r="B7778" s="107"/>
      <c r="C7778" s="107"/>
      <c r="D7778" s="41"/>
      <c r="E7778" s="41"/>
      <c r="F7778" s="41"/>
    </row>
    <row r="7779" spans="2:6" hidden="1">
      <c r="B7779" s="107"/>
      <c r="C7779" s="107"/>
      <c r="D7779" s="41"/>
      <c r="E7779" s="41"/>
      <c r="F7779" s="41"/>
    </row>
    <row r="7780" spans="2:6" hidden="1">
      <c r="B7780" s="107"/>
      <c r="C7780" s="107"/>
      <c r="D7780" s="41"/>
      <c r="E7780" s="41"/>
      <c r="F7780" s="41"/>
    </row>
    <row r="7781" spans="2:6" hidden="1">
      <c r="B7781" s="107"/>
      <c r="C7781" s="107"/>
      <c r="D7781" s="41"/>
      <c r="E7781" s="41"/>
      <c r="F7781" s="41"/>
    </row>
    <row r="7782" spans="2:6" hidden="1">
      <c r="B7782" s="107"/>
      <c r="C7782" s="107"/>
      <c r="D7782" s="41"/>
      <c r="E7782" s="41"/>
      <c r="F7782" s="41"/>
    </row>
    <row r="7783" spans="2:6" hidden="1">
      <c r="B7783" s="107"/>
      <c r="C7783" s="107"/>
      <c r="D7783" s="41"/>
      <c r="E7783" s="41"/>
      <c r="F7783" s="41"/>
    </row>
    <row r="7784" spans="2:6" hidden="1">
      <c r="B7784" s="107"/>
      <c r="C7784" s="107"/>
      <c r="D7784" s="41"/>
      <c r="E7784" s="41"/>
      <c r="F7784" s="41"/>
    </row>
    <row r="7785" spans="2:6" hidden="1">
      <c r="B7785" s="107"/>
      <c r="C7785" s="107"/>
      <c r="D7785" s="41"/>
      <c r="E7785" s="41"/>
      <c r="F7785" s="41"/>
    </row>
    <row r="7786" spans="2:6" hidden="1">
      <c r="B7786" s="107"/>
      <c r="C7786" s="107"/>
      <c r="D7786" s="41"/>
      <c r="E7786" s="41"/>
      <c r="F7786" s="41"/>
    </row>
    <row r="7787" spans="2:6" hidden="1">
      <c r="B7787" s="107"/>
      <c r="C7787" s="107"/>
      <c r="D7787" s="41"/>
      <c r="E7787" s="41"/>
      <c r="F7787" s="41"/>
    </row>
    <row r="7788" spans="2:6" hidden="1">
      <c r="B7788" s="107"/>
      <c r="C7788" s="107"/>
      <c r="D7788" s="41"/>
      <c r="E7788" s="41"/>
      <c r="F7788" s="41"/>
    </row>
    <row r="7789" spans="2:6" hidden="1">
      <c r="B7789" s="107"/>
      <c r="C7789" s="107"/>
      <c r="D7789" s="41"/>
      <c r="E7789" s="41"/>
      <c r="F7789" s="41"/>
    </row>
    <row r="7790" spans="2:6" hidden="1">
      <c r="B7790" s="107"/>
      <c r="C7790" s="107"/>
      <c r="D7790" s="41"/>
      <c r="E7790" s="41"/>
      <c r="F7790" s="41"/>
    </row>
    <row r="7791" spans="2:6" hidden="1">
      <c r="B7791" s="107"/>
      <c r="C7791" s="107"/>
      <c r="D7791" s="41"/>
      <c r="E7791" s="41"/>
      <c r="F7791" s="41"/>
    </row>
    <row r="7792" spans="2:6" hidden="1">
      <c r="B7792" s="107"/>
      <c r="C7792" s="107"/>
      <c r="D7792" s="41"/>
      <c r="E7792" s="41"/>
      <c r="F7792" s="41"/>
    </row>
    <row r="7793" spans="2:6" hidden="1">
      <c r="B7793" s="107"/>
      <c r="C7793" s="107"/>
      <c r="D7793" s="41"/>
      <c r="E7793" s="41"/>
      <c r="F7793" s="41"/>
    </row>
    <row r="7794" spans="2:6" hidden="1">
      <c r="B7794" s="107"/>
      <c r="C7794" s="107"/>
      <c r="D7794" s="41"/>
      <c r="E7794" s="41"/>
      <c r="F7794" s="41"/>
    </row>
    <row r="7795" spans="2:6" hidden="1">
      <c r="B7795" s="107"/>
      <c r="C7795" s="107"/>
      <c r="D7795" s="41"/>
      <c r="E7795" s="41"/>
      <c r="F7795" s="41"/>
    </row>
    <row r="7796" spans="2:6" hidden="1">
      <c r="B7796" s="107"/>
      <c r="C7796" s="107"/>
      <c r="D7796" s="41"/>
      <c r="E7796" s="41"/>
      <c r="F7796" s="41"/>
    </row>
    <row r="7797" spans="2:6" hidden="1">
      <c r="B7797" s="107"/>
      <c r="C7797" s="107"/>
      <c r="D7797" s="41"/>
      <c r="E7797" s="41"/>
      <c r="F7797" s="41"/>
    </row>
    <row r="7798" spans="2:6" hidden="1">
      <c r="B7798" s="107"/>
      <c r="C7798" s="107"/>
      <c r="D7798" s="41"/>
      <c r="E7798" s="41"/>
      <c r="F7798" s="41"/>
    </row>
    <row r="7799" spans="2:6" hidden="1">
      <c r="B7799" s="107"/>
      <c r="C7799" s="107"/>
      <c r="D7799" s="41"/>
      <c r="E7799" s="41"/>
      <c r="F7799" s="41"/>
    </row>
    <row r="7800" spans="2:6" hidden="1">
      <c r="B7800" s="107"/>
      <c r="C7800" s="107"/>
      <c r="D7800" s="41"/>
      <c r="E7800" s="41"/>
      <c r="F7800" s="41"/>
    </row>
    <row r="7801" spans="2:6" hidden="1">
      <c r="B7801" s="107"/>
      <c r="C7801" s="107"/>
      <c r="D7801" s="41"/>
      <c r="E7801" s="41"/>
      <c r="F7801" s="41"/>
    </row>
    <row r="7802" spans="2:6" hidden="1">
      <c r="B7802" s="107"/>
      <c r="C7802" s="107"/>
      <c r="D7802" s="41"/>
      <c r="E7802" s="41"/>
      <c r="F7802" s="41"/>
    </row>
    <row r="7803" spans="2:6" hidden="1">
      <c r="B7803" s="107"/>
      <c r="C7803" s="107"/>
      <c r="D7803" s="41"/>
      <c r="E7803" s="41"/>
      <c r="F7803" s="41"/>
    </row>
    <row r="7804" spans="2:6" hidden="1">
      <c r="B7804" s="107"/>
      <c r="C7804" s="107"/>
      <c r="D7804" s="41"/>
      <c r="E7804" s="41"/>
      <c r="F7804" s="41"/>
    </row>
    <row r="7805" spans="2:6" hidden="1">
      <c r="B7805" s="107"/>
      <c r="C7805" s="107"/>
      <c r="D7805" s="41"/>
      <c r="E7805" s="41"/>
      <c r="F7805" s="41"/>
    </row>
    <row r="7806" spans="2:6" hidden="1">
      <c r="B7806" s="107"/>
      <c r="C7806" s="107"/>
      <c r="D7806" s="41"/>
      <c r="E7806" s="41"/>
      <c r="F7806" s="41"/>
    </row>
    <row r="7807" spans="2:6" hidden="1">
      <c r="B7807" s="107"/>
      <c r="C7807" s="107"/>
      <c r="D7807" s="41"/>
      <c r="E7807" s="41"/>
      <c r="F7807" s="41"/>
    </row>
    <row r="7808" spans="2:6" hidden="1">
      <c r="B7808" s="107"/>
      <c r="C7808" s="107"/>
      <c r="D7808" s="41"/>
      <c r="E7808" s="41"/>
      <c r="F7808" s="41"/>
    </row>
    <row r="7809" spans="2:6" hidden="1">
      <c r="B7809" s="107"/>
      <c r="C7809" s="107"/>
      <c r="D7809" s="41"/>
      <c r="E7809" s="41"/>
      <c r="F7809" s="41"/>
    </row>
    <row r="7810" spans="2:6" hidden="1">
      <c r="B7810" s="107"/>
      <c r="C7810" s="107"/>
      <c r="D7810" s="41"/>
      <c r="E7810" s="41"/>
      <c r="F7810" s="41"/>
    </row>
    <row r="7811" spans="2:6" hidden="1">
      <c r="B7811" s="107"/>
      <c r="C7811" s="107"/>
      <c r="D7811" s="41"/>
      <c r="E7811" s="41"/>
      <c r="F7811" s="41"/>
    </row>
    <row r="7812" spans="2:6" hidden="1">
      <c r="B7812" s="107"/>
      <c r="C7812" s="107"/>
      <c r="D7812" s="41"/>
      <c r="E7812" s="41"/>
      <c r="F7812" s="41"/>
    </row>
    <row r="7813" spans="2:6" hidden="1">
      <c r="B7813" s="107"/>
      <c r="C7813" s="107"/>
      <c r="D7813" s="41"/>
      <c r="E7813" s="41"/>
      <c r="F7813" s="41"/>
    </row>
    <row r="7814" spans="2:6" hidden="1">
      <c r="B7814" s="107"/>
      <c r="C7814" s="107"/>
      <c r="D7814" s="41"/>
      <c r="E7814" s="41"/>
      <c r="F7814" s="41"/>
    </row>
    <row r="7815" spans="2:6" hidden="1">
      <c r="B7815" s="107"/>
      <c r="C7815" s="107"/>
      <c r="D7815" s="41"/>
      <c r="E7815" s="41"/>
      <c r="F7815" s="41"/>
    </row>
    <row r="7816" spans="2:6" hidden="1">
      <c r="B7816" s="107"/>
      <c r="C7816" s="107"/>
      <c r="D7816" s="41"/>
      <c r="E7816" s="41"/>
      <c r="F7816" s="41"/>
    </row>
    <row r="7817" spans="2:6" hidden="1">
      <c r="B7817" s="107"/>
      <c r="C7817" s="107"/>
      <c r="D7817" s="41"/>
      <c r="E7817" s="41"/>
      <c r="F7817" s="41"/>
    </row>
    <row r="7818" spans="2:6" hidden="1">
      <c r="B7818" s="107"/>
      <c r="C7818" s="107"/>
      <c r="D7818" s="41"/>
      <c r="E7818" s="41"/>
      <c r="F7818" s="41"/>
    </row>
    <row r="7819" spans="2:6" hidden="1">
      <c r="B7819" s="107"/>
      <c r="C7819" s="107"/>
      <c r="D7819" s="41"/>
      <c r="E7819" s="41"/>
      <c r="F7819" s="41"/>
    </row>
    <row r="7820" spans="2:6" hidden="1">
      <c r="B7820" s="107"/>
      <c r="C7820" s="107"/>
      <c r="D7820" s="41"/>
      <c r="E7820" s="41"/>
      <c r="F7820" s="41"/>
    </row>
    <row r="7821" spans="2:6" hidden="1">
      <c r="B7821" s="107"/>
      <c r="C7821" s="107"/>
      <c r="D7821" s="41"/>
      <c r="E7821" s="41"/>
      <c r="F7821" s="41"/>
    </row>
    <row r="7822" spans="2:6" hidden="1">
      <c r="B7822" s="107"/>
      <c r="C7822" s="107"/>
      <c r="D7822" s="41"/>
      <c r="E7822" s="41"/>
      <c r="F7822" s="41"/>
    </row>
    <row r="7823" spans="2:6" hidden="1">
      <c r="B7823" s="107"/>
      <c r="C7823" s="107"/>
      <c r="D7823" s="41"/>
      <c r="E7823" s="41"/>
      <c r="F7823" s="41"/>
    </row>
    <row r="7824" spans="2:6" hidden="1">
      <c r="B7824" s="107"/>
      <c r="C7824" s="107"/>
      <c r="D7824" s="41"/>
      <c r="E7824" s="41"/>
      <c r="F7824" s="41"/>
    </row>
    <row r="7825" spans="2:6" hidden="1">
      <c r="B7825" s="107"/>
      <c r="C7825" s="107"/>
      <c r="D7825" s="41"/>
      <c r="E7825" s="41"/>
      <c r="F7825" s="41"/>
    </row>
    <row r="7826" spans="2:6" hidden="1">
      <c r="B7826" s="107"/>
      <c r="C7826" s="107"/>
      <c r="D7826" s="41"/>
      <c r="E7826" s="41"/>
      <c r="F7826" s="41"/>
    </row>
    <row r="7827" spans="2:6" hidden="1">
      <c r="B7827" s="107"/>
      <c r="C7827" s="107"/>
      <c r="D7827" s="41"/>
      <c r="E7827" s="41"/>
      <c r="F7827" s="41"/>
    </row>
    <row r="7828" spans="2:6" hidden="1">
      <c r="B7828" s="107"/>
      <c r="C7828" s="107"/>
      <c r="D7828" s="41"/>
      <c r="E7828" s="41"/>
      <c r="F7828" s="41"/>
    </row>
    <row r="7829" spans="2:6" hidden="1">
      <c r="B7829" s="107"/>
      <c r="C7829" s="107"/>
      <c r="D7829" s="41"/>
      <c r="E7829" s="41"/>
      <c r="F7829" s="41"/>
    </row>
    <row r="7830" spans="2:6" hidden="1">
      <c r="B7830" s="107"/>
      <c r="C7830" s="107"/>
      <c r="D7830" s="41"/>
      <c r="E7830" s="41"/>
      <c r="F7830" s="41"/>
    </row>
    <row r="7831" spans="2:6" hidden="1">
      <c r="B7831" s="107"/>
      <c r="C7831" s="107"/>
      <c r="D7831" s="41"/>
      <c r="E7831" s="41"/>
      <c r="F7831" s="41"/>
    </row>
    <row r="7832" spans="2:6" hidden="1">
      <c r="B7832" s="107"/>
      <c r="C7832" s="107"/>
      <c r="D7832" s="41"/>
      <c r="E7832" s="41"/>
      <c r="F7832" s="41"/>
    </row>
    <row r="7833" spans="2:6" hidden="1">
      <c r="B7833" s="107"/>
      <c r="C7833" s="107"/>
      <c r="D7833" s="41"/>
      <c r="E7833" s="41"/>
      <c r="F7833" s="41"/>
    </row>
    <row r="7834" spans="2:6" hidden="1">
      <c r="B7834" s="107"/>
      <c r="C7834" s="107"/>
      <c r="D7834" s="41"/>
      <c r="E7834" s="41"/>
      <c r="F7834" s="41"/>
    </row>
    <row r="7835" spans="2:6" hidden="1">
      <c r="B7835" s="107"/>
      <c r="C7835" s="107"/>
      <c r="D7835" s="41"/>
      <c r="E7835" s="41"/>
      <c r="F7835" s="41"/>
    </row>
    <row r="7836" spans="2:6" hidden="1">
      <c r="B7836" s="107"/>
      <c r="C7836" s="107"/>
      <c r="D7836" s="41"/>
      <c r="E7836" s="41"/>
      <c r="F7836" s="41"/>
    </row>
    <row r="7837" spans="2:6" hidden="1">
      <c r="B7837" s="107"/>
      <c r="C7837" s="107"/>
      <c r="D7837" s="41"/>
      <c r="E7837" s="41"/>
      <c r="F7837" s="41"/>
    </row>
    <row r="7838" spans="2:6" hidden="1">
      <c r="B7838" s="107"/>
      <c r="C7838" s="107"/>
      <c r="D7838" s="41"/>
      <c r="E7838" s="41"/>
      <c r="F7838" s="41"/>
    </row>
    <row r="7839" spans="2:6" hidden="1">
      <c r="B7839" s="107"/>
      <c r="C7839" s="107"/>
      <c r="D7839" s="41"/>
      <c r="E7839" s="41"/>
      <c r="F7839" s="41"/>
    </row>
    <row r="7840" spans="2:6" hidden="1">
      <c r="B7840" s="107"/>
      <c r="C7840" s="107"/>
      <c r="D7840" s="41"/>
      <c r="E7840" s="41"/>
      <c r="F7840" s="41"/>
    </row>
    <row r="7841" spans="2:6" hidden="1">
      <c r="B7841" s="107"/>
      <c r="C7841" s="107"/>
      <c r="D7841" s="41"/>
      <c r="E7841" s="41"/>
      <c r="F7841" s="41"/>
    </row>
    <row r="7842" spans="2:6" hidden="1">
      <c r="B7842" s="107"/>
      <c r="C7842" s="107"/>
      <c r="D7842" s="41"/>
      <c r="E7842" s="41"/>
      <c r="F7842" s="41"/>
    </row>
    <row r="7843" spans="2:6" hidden="1">
      <c r="B7843" s="107"/>
      <c r="C7843" s="107"/>
      <c r="D7843" s="41"/>
      <c r="E7843" s="41"/>
      <c r="F7843" s="41"/>
    </row>
    <row r="7844" spans="2:6" hidden="1">
      <c r="B7844" s="107"/>
      <c r="C7844" s="107"/>
      <c r="D7844" s="41"/>
      <c r="E7844" s="41"/>
      <c r="F7844" s="41"/>
    </row>
    <row r="7845" spans="2:6" hidden="1">
      <c r="B7845" s="107"/>
      <c r="C7845" s="107"/>
      <c r="D7845" s="41"/>
      <c r="E7845" s="41"/>
      <c r="F7845" s="41"/>
    </row>
    <row r="7846" spans="2:6" hidden="1">
      <c r="B7846" s="107"/>
      <c r="C7846" s="107"/>
      <c r="D7846" s="41"/>
      <c r="E7846" s="41"/>
      <c r="F7846" s="41"/>
    </row>
    <row r="7847" spans="2:6" hidden="1">
      <c r="B7847" s="107"/>
      <c r="C7847" s="107"/>
      <c r="D7847" s="41"/>
      <c r="E7847" s="41"/>
      <c r="F7847" s="41"/>
    </row>
    <row r="7848" spans="2:6" hidden="1">
      <c r="B7848" s="107"/>
      <c r="C7848" s="107"/>
      <c r="D7848" s="41"/>
      <c r="E7848" s="41"/>
      <c r="F7848" s="41"/>
    </row>
    <row r="7849" spans="2:6" hidden="1">
      <c r="B7849" s="107"/>
      <c r="C7849" s="107"/>
      <c r="D7849" s="41"/>
      <c r="E7849" s="41"/>
      <c r="F7849" s="41"/>
    </row>
    <row r="7850" spans="2:6" hidden="1">
      <c r="B7850" s="107"/>
      <c r="C7850" s="107"/>
      <c r="D7850" s="41"/>
      <c r="E7850" s="41"/>
      <c r="F7850" s="41"/>
    </row>
    <row r="7851" spans="2:6" hidden="1">
      <c r="B7851" s="107"/>
      <c r="C7851" s="107"/>
      <c r="D7851" s="41"/>
      <c r="E7851" s="41"/>
      <c r="F7851" s="41"/>
    </row>
    <row r="7852" spans="2:6" hidden="1">
      <c r="B7852" s="107"/>
      <c r="C7852" s="107"/>
      <c r="D7852" s="41"/>
      <c r="E7852" s="41"/>
      <c r="F7852" s="41"/>
    </row>
    <row r="7853" spans="2:6" hidden="1">
      <c r="B7853" s="107"/>
      <c r="C7853" s="107"/>
      <c r="D7853" s="41"/>
      <c r="E7853" s="41"/>
      <c r="F7853" s="41"/>
    </row>
    <row r="7854" spans="2:6" hidden="1">
      <c r="B7854" s="107"/>
      <c r="C7854" s="107"/>
      <c r="D7854" s="41"/>
      <c r="E7854" s="41"/>
      <c r="F7854" s="41"/>
    </row>
    <row r="7855" spans="2:6" hidden="1">
      <c r="B7855" s="107"/>
      <c r="C7855" s="107"/>
      <c r="D7855" s="41"/>
      <c r="E7855" s="41"/>
      <c r="F7855" s="41"/>
    </row>
    <row r="7856" spans="2:6" hidden="1">
      <c r="B7856" s="107"/>
      <c r="C7856" s="107"/>
      <c r="D7856" s="41"/>
      <c r="E7856" s="41"/>
      <c r="F7856" s="41"/>
    </row>
    <row r="7857" spans="2:6" hidden="1">
      <c r="B7857" s="107"/>
      <c r="C7857" s="107"/>
      <c r="D7857" s="41"/>
      <c r="E7857" s="41"/>
      <c r="F7857" s="41"/>
    </row>
    <row r="7858" spans="2:6" hidden="1">
      <c r="B7858" s="107"/>
      <c r="C7858" s="107"/>
      <c r="D7858" s="41"/>
      <c r="E7858" s="41"/>
      <c r="F7858" s="41"/>
    </row>
    <row r="7859" spans="2:6" hidden="1">
      <c r="B7859" s="107"/>
      <c r="C7859" s="107"/>
      <c r="D7859" s="41"/>
      <c r="E7859" s="41"/>
      <c r="F7859" s="41"/>
    </row>
    <row r="7860" spans="2:6" hidden="1">
      <c r="B7860" s="107"/>
      <c r="C7860" s="107"/>
      <c r="D7860" s="41"/>
      <c r="E7860" s="41"/>
      <c r="F7860" s="41"/>
    </row>
    <row r="7861" spans="2:6" hidden="1">
      <c r="B7861" s="107"/>
      <c r="C7861" s="107"/>
      <c r="D7861" s="41"/>
      <c r="E7861" s="41"/>
      <c r="F7861" s="41"/>
    </row>
    <row r="7862" spans="2:6" hidden="1">
      <c r="B7862" s="107"/>
      <c r="C7862" s="107"/>
      <c r="D7862" s="41"/>
      <c r="E7862" s="41"/>
      <c r="F7862" s="41"/>
    </row>
    <row r="7863" spans="2:6" hidden="1">
      <c r="B7863" s="107"/>
      <c r="C7863" s="107"/>
      <c r="D7863" s="41"/>
      <c r="E7863" s="41"/>
      <c r="F7863" s="41"/>
    </row>
    <row r="7864" spans="2:6" hidden="1">
      <c r="B7864" s="107"/>
      <c r="C7864" s="107"/>
      <c r="D7864" s="41"/>
      <c r="E7864" s="41"/>
      <c r="F7864" s="41"/>
    </row>
    <row r="7865" spans="2:6" hidden="1">
      <c r="B7865" s="107"/>
      <c r="C7865" s="107"/>
      <c r="D7865" s="41"/>
      <c r="E7865" s="41"/>
      <c r="F7865" s="41"/>
    </row>
    <row r="7866" spans="2:6" hidden="1">
      <c r="B7866" s="107"/>
      <c r="C7866" s="107"/>
      <c r="D7866" s="41"/>
      <c r="E7866" s="41"/>
      <c r="F7866" s="41"/>
    </row>
    <row r="7867" spans="2:6" hidden="1">
      <c r="B7867" s="107"/>
      <c r="C7867" s="107"/>
      <c r="D7867" s="41"/>
      <c r="E7867" s="41"/>
      <c r="F7867" s="41"/>
    </row>
    <row r="7868" spans="2:6" hidden="1">
      <c r="B7868" s="107"/>
      <c r="C7868" s="107"/>
      <c r="D7868" s="41"/>
      <c r="E7868" s="41"/>
      <c r="F7868" s="41"/>
    </row>
    <row r="7869" spans="2:6" hidden="1">
      <c r="B7869" s="107"/>
      <c r="C7869" s="107"/>
      <c r="D7869" s="41"/>
      <c r="E7869" s="41"/>
      <c r="F7869" s="41"/>
    </row>
    <row r="7870" spans="2:6" hidden="1">
      <c r="B7870" s="107"/>
      <c r="C7870" s="107"/>
      <c r="D7870" s="41"/>
      <c r="E7870" s="41"/>
      <c r="F7870" s="41"/>
    </row>
    <row r="7871" spans="2:6" hidden="1">
      <c r="B7871" s="107"/>
      <c r="C7871" s="107"/>
      <c r="D7871" s="41"/>
      <c r="E7871" s="41"/>
      <c r="F7871" s="41"/>
    </row>
    <row r="7872" spans="2:6" hidden="1">
      <c r="B7872" s="107"/>
      <c r="C7872" s="107"/>
      <c r="D7872" s="41"/>
      <c r="E7872" s="41"/>
      <c r="F7872" s="41"/>
    </row>
    <row r="7873" spans="2:6" hidden="1">
      <c r="B7873" s="107"/>
      <c r="C7873" s="107"/>
      <c r="D7873" s="41"/>
      <c r="E7873" s="41"/>
      <c r="F7873" s="41"/>
    </row>
    <row r="7874" spans="2:6" hidden="1">
      <c r="B7874" s="107"/>
      <c r="C7874" s="107"/>
      <c r="D7874" s="41"/>
      <c r="E7874" s="41"/>
      <c r="F7874" s="41"/>
    </row>
    <row r="7875" spans="2:6" hidden="1">
      <c r="B7875" s="107"/>
      <c r="C7875" s="107"/>
      <c r="D7875" s="41"/>
      <c r="E7875" s="41"/>
      <c r="F7875" s="41"/>
    </row>
    <row r="7876" spans="2:6" hidden="1">
      <c r="B7876" s="107"/>
      <c r="C7876" s="107"/>
      <c r="D7876" s="41"/>
      <c r="E7876" s="41"/>
      <c r="F7876" s="41"/>
    </row>
    <row r="7877" spans="2:6" hidden="1">
      <c r="B7877" s="107"/>
      <c r="C7877" s="107"/>
      <c r="D7877" s="41"/>
      <c r="E7877" s="41"/>
      <c r="F7877" s="41"/>
    </row>
    <row r="7878" spans="2:6" hidden="1">
      <c r="B7878" s="107"/>
      <c r="C7878" s="107"/>
      <c r="D7878" s="41"/>
      <c r="E7878" s="41"/>
      <c r="F7878" s="41"/>
    </row>
    <row r="7879" spans="2:6" hidden="1">
      <c r="B7879" s="107"/>
      <c r="C7879" s="107"/>
      <c r="D7879" s="41"/>
      <c r="E7879" s="41"/>
      <c r="F7879" s="41"/>
    </row>
    <row r="7880" spans="2:6" hidden="1">
      <c r="B7880" s="107"/>
      <c r="C7880" s="107"/>
      <c r="D7880" s="41"/>
      <c r="E7880" s="41"/>
      <c r="F7880" s="41"/>
    </row>
    <row r="7881" spans="2:6" hidden="1">
      <c r="B7881" s="107"/>
      <c r="C7881" s="107"/>
      <c r="D7881" s="41"/>
      <c r="E7881" s="41"/>
      <c r="F7881" s="41"/>
    </row>
    <row r="7882" spans="2:6" hidden="1">
      <c r="B7882" s="107"/>
      <c r="C7882" s="107"/>
      <c r="D7882" s="41"/>
      <c r="E7882" s="41"/>
      <c r="F7882" s="41"/>
    </row>
    <row r="7883" spans="2:6" hidden="1">
      <c r="B7883" s="107"/>
      <c r="C7883" s="107"/>
      <c r="D7883" s="41"/>
      <c r="E7883" s="41"/>
      <c r="F7883" s="41"/>
    </row>
    <row r="7884" spans="2:6" hidden="1">
      <c r="B7884" s="107"/>
      <c r="C7884" s="107"/>
      <c r="D7884" s="41"/>
      <c r="E7884" s="41"/>
      <c r="F7884" s="41"/>
    </row>
    <row r="7885" spans="2:6" hidden="1">
      <c r="B7885" s="107"/>
      <c r="C7885" s="107"/>
      <c r="D7885" s="41"/>
      <c r="E7885" s="41"/>
      <c r="F7885" s="41"/>
    </row>
    <row r="7886" spans="2:6" hidden="1">
      <c r="B7886" s="107"/>
      <c r="C7886" s="107"/>
      <c r="D7886" s="41"/>
      <c r="E7886" s="41"/>
      <c r="F7886" s="41"/>
    </row>
    <row r="7887" spans="2:6" hidden="1">
      <c r="B7887" s="107"/>
      <c r="C7887" s="107"/>
      <c r="D7887" s="41"/>
      <c r="E7887" s="41"/>
      <c r="F7887" s="41"/>
    </row>
    <row r="7888" spans="2:6" hidden="1">
      <c r="B7888" s="107"/>
      <c r="C7888" s="107"/>
      <c r="D7888" s="41"/>
      <c r="E7888" s="41"/>
      <c r="F7888" s="41"/>
    </row>
    <row r="7889" spans="2:6" hidden="1">
      <c r="B7889" s="107"/>
      <c r="C7889" s="107"/>
      <c r="D7889" s="41"/>
      <c r="E7889" s="41"/>
      <c r="F7889" s="41"/>
    </row>
    <row r="7890" spans="2:6" hidden="1">
      <c r="B7890" s="107"/>
      <c r="C7890" s="107"/>
      <c r="D7890" s="41"/>
      <c r="E7890" s="41"/>
      <c r="F7890" s="41"/>
    </row>
    <row r="7891" spans="2:6" hidden="1">
      <c r="B7891" s="107"/>
      <c r="C7891" s="107"/>
      <c r="D7891" s="41"/>
      <c r="E7891" s="41"/>
      <c r="F7891" s="41"/>
    </row>
    <row r="7892" spans="2:6" hidden="1">
      <c r="B7892" s="107"/>
      <c r="C7892" s="107"/>
      <c r="D7892" s="41"/>
      <c r="E7892" s="41"/>
      <c r="F7892" s="41"/>
    </row>
    <row r="7893" spans="2:6" hidden="1">
      <c r="B7893" s="107"/>
      <c r="C7893" s="107"/>
      <c r="D7893" s="41"/>
      <c r="E7893" s="41"/>
      <c r="F7893" s="41"/>
    </row>
    <row r="7894" spans="2:6" hidden="1">
      <c r="B7894" s="107"/>
      <c r="C7894" s="107"/>
      <c r="D7894" s="41"/>
      <c r="E7894" s="41"/>
      <c r="F7894" s="41"/>
    </row>
    <row r="7895" spans="2:6" hidden="1">
      <c r="B7895" s="107"/>
      <c r="C7895" s="107"/>
      <c r="D7895" s="41"/>
      <c r="E7895" s="41"/>
      <c r="F7895" s="41"/>
    </row>
    <row r="7896" spans="2:6" hidden="1">
      <c r="B7896" s="107"/>
      <c r="C7896" s="107"/>
      <c r="D7896" s="41"/>
      <c r="E7896" s="41"/>
      <c r="F7896" s="41"/>
    </row>
    <row r="7897" spans="2:6" hidden="1">
      <c r="B7897" s="107"/>
      <c r="C7897" s="107"/>
      <c r="D7897" s="41"/>
      <c r="E7897" s="41"/>
      <c r="F7897" s="41"/>
    </row>
    <row r="7898" spans="2:6" hidden="1">
      <c r="B7898" s="107"/>
      <c r="C7898" s="107"/>
      <c r="D7898" s="41"/>
      <c r="E7898" s="41"/>
      <c r="F7898" s="41"/>
    </row>
    <row r="7899" spans="2:6" hidden="1">
      <c r="B7899" s="107"/>
      <c r="C7899" s="107"/>
      <c r="D7899" s="41"/>
      <c r="E7899" s="41"/>
      <c r="F7899" s="41"/>
    </row>
    <row r="7900" spans="2:6" hidden="1">
      <c r="B7900" s="107"/>
      <c r="C7900" s="107"/>
      <c r="D7900" s="41"/>
      <c r="E7900" s="41"/>
      <c r="F7900" s="41"/>
    </row>
    <row r="7901" spans="2:6" hidden="1">
      <c r="B7901" s="107"/>
      <c r="C7901" s="107"/>
      <c r="D7901" s="41"/>
      <c r="E7901" s="41"/>
      <c r="F7901" s="41"/>
    </row>
    <row r="7902" spans="2:6" hidden="1">
      <c r="B7902" s="107"/>
      <c r="C7902" s="107"/>
      <c r="D7902" s="41"/>
      <c r="E7902" s="41"/>
      <c r="F7902" s="41"/>
    </row>
    <row r="7903" spans="2:6" hidden="1">
      <c r="B7903" s="107"/>
      <c r="C7903" s="107"/>
      <c r="D7903" s="41"/>
      <c r="E7903" s="41"/>
      <c r="F7903" s="41"/>
    </row>
    <row r="7904" spans="2:6" hidden="1">
      <c r="B7904" s="107"/>
      <c r="C7904" s="107"/>
      <c r="D7904" s="41"/>
      <c r="E7904" s="41"/>
      <c r="F7904" s="41"/>
    </row>
    <row r="7905" spans="2:6" hidden="1">
      <c r="B7905" s="107"/>
      <c r="C7905" s="107"/>
      <c r="D7905" s="41"/>
      <c r="E7905" s="41"/>
      <c r="F7905" s="41"/>
    </row>
    <row r="7906" spans="2:6" hidden="1">
      <c r="B7906" s="107"/>
      <c r="C7906" s="107"/>
      <c r="D7906" s="41"/>
      <c r="E7906" s="41"/>
      <c r="F7906" s="41"/>
    </row>
    <row r="7907" spans="2:6" hidden="1">
      <c r="B7907" s="107"/>
      <c r="C7907" s="107"/>
      <c r="D7907" s="41"/>
      <c r="E7907" s="41"/>
      <c r="F7907" s="41"/>
    </row>
    <row r="7908" spans="2:6" hidden="1">
      <c r="B7908" s="107"/>
      <c r="C7908" s="107"/>
      <c r="D7908" s="41"/>
      <c r="E7908" s="41"/>
      <c r="F7908" s="41"/>
    </row>
    <row r="7909" spans="2:6" hidden="1">
      <c r="B7909" s="107"/>
      <c r="C7909" s="107"/>
      <c r="D7909" s="41"/>
      <c r="E7909" s="41"/>
      <c r="F7909" s="41"/>
    </row>
    <row r="7910" spans="2:6" hidden="1">
      <c r="B7910" s="107"/>
      <c r="C7910" s="107"/>
      <c r="D7910" s="41"/>
      <c r="E7910" s="41"/>
      <c r="F7910" s="41"/>
    </row>
    <row r="7911" spans="2:6" hidden="1">
      <c r="B7911" s="107"/>
      <c r="C7911" s="107"/>
      <c r="D7911" s="41"/>
      <c r="E7911" s="41"/>
      <c r="F7911" s="41"/>
    </row>
    <row r="7912" spans="2:6" hidden="1">
      <c r="B7912" s="107"/>
      <c r="C7912" s="107"/>
      <c r="D7912" s="41"/>
      <c r="E7912" s="41"/>
      <c r="F7912" s="41"/>
    </row>
    <row r="7913" spans="2:6" hidden="1">
      <c r="B7913" s="107"/>
      <c r="C7913" s="107"/>
      <c r="D7913" s="41"/>
      <c r="E7913" s="41"/>
      <c r="F7913" s="41"/>
    </row>
    <row r="7914" spans="2:6" hidden="1">
      <c r="B7914" s="107"/>
      <c r="C7914" s="107"/>
      <c r="D7914" s="41"/>
      <c r="E7914" s="41"/>
      <c r="F7914" s="41"/>
    </row>
    <row r="7915" spans="2:6" hidden="1">
      <c r="B7915" s="107"/>
      <c r="C7915" s="107"/>
      <c r="D7915" s="41"/>
      <c r="E7915" s="41"/>
      <c r="F7915" s="41"/>
    </row>
    <row r="7916" spans="2:6" hidden="1">
      <c r="B7916" s="107"/>
      <c r="C7916" s="107"/>
      <c r="D7916" s="41"/>
      <c r="E7916" s="41"/>
      <c r="F7916" s="41"/>
    </row>
    <row r="7917" spans="2:6" hidden="1">
      <c r="B7917" s="107"/>
      <c r="C7917" s="107"/>
      <c r="D7917" s="41"/>
      <c r="E7917" s="41"/>
      <c r="F7917" s="41"/>
    </row>
    <row r="7918" spans="2:6" hidden="1">
      <c r="B7918" s="107"/>
      <c r="C7918" s="107"/>
      <c r="D7918" s="41"/>
      <c r="E7918" s="41"/>
      <c r="F7918" s="41"/>
    </row>
    <row r="7919" spans="2:6" hidden="1">
      <c r="B7919" s="107"/>
      <c r="C7919" s="107"/>
      <c r="D7919" s="41"/>
      <c r="E7919" s="41"/>
      <c r="F7919" s="41"/>
    </row>
    <row r="7920" spans="2:6" hidden="1">
      <c r="B7920" s="107"/>
      <c r="C7920" s="107"/>
      <c r="D7920" s="41"/>
      <c r="E7920" s="41"/>
      <c r="F7920" s="41"/>
    </row>
    <row r="7921" spans="2:6" hidden="1">
      <c r="B7921" s="107"/>
      <c r="C7921" s="107"/>
      <c r="D7921" s="41"/>
      <c r="E7921" s="41"/>
      <c r="F7921" s="41"/>
    </row>
    <row r="7922" spans="2:6" hidden="1">
      <c r="B7922" s="107"/>
      <c r="C7922" s="107"/>
      <c r="D7922" s="41"/>
      <c r="E7922" s="41"/>
      <c r="F7922" s="41"/>
    </row>
    <row r="7923" spans="2:6" hidden="1">
      <c r="B7923" s="107"/>
      <c r="C7923" s="107"/>
      <c r="D7923" s="41"/>
      <c r="E7923" s="41"/>
      <c r="F7923" s="41"/>
    </row>
    <row r="7924" spans="2:6" hidden="1">
      <c r="B7924" s="107"/>
      <c r="C7924" s="107"/>
      <c r="D7924" s="41"/>
      <c r="E7924" s="41"/>
      <c r="F7924" s="41"/>
    </row>
    <row r="7925" spans="2:6" hidden="1">
      <c r="B7925" s="107"/>
      <c r="C7925" s="107"/>
      <c r="D7925" s="41"/>
      <c r="E7925" s="41"/>
      <c r="F7925" s="41"/>
    </row>
    <row r="7926" spans="2:6" hidden="1">
      <c r="B7926" s="107"/>
      <c r="C7926" s="107"/>
      <c r="D7926" s="41"/>
      <c r="E7926" s="41"/>
      <c r="F7926" s="41"/>
    </row>
    <row r="7927" spans="2:6" hidden="1">
      <c r="B7927" s="107"/>
      <c r="C7927" s="107"/>
      <c r="D7927" s="41"/>
      <c r="E7927" s="41"/>
      <c r="F7927" s="41"/>
    </row>
    <row r="7928" spans="2:6" hidden="1">
      <c r="B7928" s="107"/>
      <c r="C7928" s="107"/>
      <c r="D7928" s="41"/>
      <c r="E7928" s="41"/>
      <c r="F7928" s="41"/>
    </row>
    <row r="7929" spans="2:6" hidden="1">
      <c r="B7929" s="107"/>
      <c r="C7929" s="107"/>
      <c r="D7929" s="41"/>
      <c r="E7929" s="41"/>
      <c r="F7929" s="41"/>
    </row>
    <row r="7930" spans="2:6" hidden="1">
      <c r="B7930" s="107"/>
      <c r="C7930" s="107"/>
      <c r="D7930" s="41"/>
      <c r="E7930" s="41"/>
      <c r="F7930" s="41"/>
    </row>
    <row r="7931" spans="2:6" hidden="1">
      <c r="B7931" s="107"/>
      <c r="C7931" s="107"/>
      <c r="D7931" s="41"/>
      <c r="E7931" s="41"/>
      <c r="F7931" s="41"/>
    </row>
    <row r="7932" spans="2:6" hidden="1">
      <c r="B7932" s="107"/>
      <c r="C7932" s="107"/>
      <c r="D7932" s="41"/>
      <c r="E7932" s="41"/>
      <c r="F7932" s="41"/>
    </row>
    <row r="7933" spans="2:6" hidden="1">
      <c r="B7933" s="107"/>
      <c r="C7933" s="107"/>
      <c r="D7933" s="41"/>
      <c r="E7933" s="41"/>
      <c r="F7933" s="41"/>
    </row>
    <row r="7934" spans="2:6" hidden="1">
      <c r="B7934" s="107"/>
      <c r="C7934" s="107"/>
      <c r="D7934" s="41"/>
      <c r="E7934" s="41"/>
      <c r="F7934" s="41"/>
    </row>
    <row r="7935" spans="2:6" hidden="1">
      <c r="B7935" s="107"/>
      <c r="C7935" s="107"/>
      <c r="D7935" s="41"/>
      <c r="E7935" s="41"/>
      <c r="F7935" s="41"/>
    </row>
    <row r="7936" spans="2:6" hidden="1">
      <c r="B7936" s="107"/>
      <c r="C7936" s="107"/>
      <c r="D7936" s="41"/>
      <c r="E7936" s="41"/>
      <c r="F7936" s="41"/>
    </row>
    <row r="7937" spans="2:6" hidden="1">
      <c r="B7937" s="107"/>
      <c r="C7937" s="107"/>
      <c r="D7937" s="41"/>
      <c r="E7937" s="41"/>
      <c r="F7937" s="41"/>
    </row>
    <row r="7938" spans="2:6" hidden="1">
      <c r="B7938" s="107"/>
      <c r="C7938" s="107"/>
      <c r="D7938" s="41"/>
      <c r="E7938" s="41"/>
      <c r="F7938" s="41"/>
    </row>
    <row r="7939" spans="2:6" hidden="1">
      <c r="B7939" s="107"/>
      <c r="C7939" s="107"/>
      <c r="D7939" s="41"/>
      <c r="E7939" s="41"/>
      <c r="F7939" s="41"/>
    </row>
    <row r="7940" spans="2:6" hidden="1">
      <c r="B7940" s="107"/>
      <c r="C7940" s="107"/>
      <c r="D7940" s="41"/>
      <c r="E7940" s="41"/>
      <c r="F7940" s="41"/>
    </row>
    <row r="7941" spans="2:6" hidden="1">
      <c r="B7941" s="107"/>
      <c r="C7941" s="107"/>
      <c r="D7941" s="41"/>
      <c r="E7941" s="41"/>
      <c r="F7941" s="41"/>
    </row>
    <row r="7942" spans="2:6" hidden="1">
      <c r="B7942" s="107"/>
      <c r="C7942" s="107"/>
      <c r="D7942" s="41"/>
      <c r="E7942" s="41"/>
      <c r="F7942" s="41"/>
    </row>
    <row r="7943" spans="2:6" hidden="1">
      <c r="B7943" s="107"/>
      <c r="C7943" s="107"/>
      <c r="D7943" s="41"/>
      <c r="E7943" s="41"/>
      <c r="F7943" s="41"/>
    </row>
    <row r="7944" spans="2:6" hidden="1">
      <c r="B7944" s="107"/>
      <c r="C7944" s="107"/>
      <c r="D7944" s="41"/>
      <c r="E7944" s="41"/>
      <c r="F7944" s="41"/>
    </row>
    <row r="7945" spans="2:6" hidden="1">
      <c r="B7945" s="107"/>
      <c r="C7945" s="107"/>
      <c r="D7945" s="41"/>
      <c r="E7945" s="41"/>
      <c r="F7945" s="41"/>
    </row>
    <row r="7946" spans="2:6" hidden="1">
      <c r="B7946" s="107"/>
      <c r="C7946" s="107"/>
      <c r="D7946" s="41"/>
      <c r="E7946" s="41"/>
      <c r="F7946" s="41"/>
    </row>
    <row r="7947" spans="2:6" hidden="1">
      <c r="B7947" s="107"/>
      <c r="C7947" s="107"/>
      <c r="D7947" s="41"/>
      <c r="E7947" s="41"/>
      <c r="F7947" s="41"/>
    </row>
    <row r="7948" spans="2:6" hidden="1">
      <c r="B7948" s="107"/>
      <c r="C7948" s="107"/>
      <c r="D7948" s="41"/>
      <c r="E7948" s="41"/>
      <c r="F7948" s="41"/>
    </row>
    <row r="7949" spans="2:6" hidden="1">
      <c r="B7949" s="107"/>
      <c r="C7949" s="107"/>
      <c r="D7949" s="41"/>
      <c r="E7949" s="41"/>
      <c r="F7949" s="41"/>
    </row>
    <row r="7950" spans="2:6" hidden="1">
      <c r="B7950" s="107"/>
      <c r="C7950" s="107"/>
      <c r="D7950" s="41"/>
      <c r="E7950" s="41"/>
      <c r="F7950" s="41"/>
    </row>
    <row r="7951" spans="2:6" hidden="1">
      <c r="B7951" s="107"/>
      <c r="C7951" s="107"/>
      <c r="D7951" s="41"/>
      <c r="E7951" s="41"/>
      <c r="F7951" s="41"/>
    </row>
    <row r="7952" spans="2:6" hidden="1">
      <c r="B7952" s="107"/>
      <c r="C7952" s="107"/>
      <c r="D7952" s="41"/>
      <c r="E7952" s="41"/>
      <c r="F7952" s="41"/>
    </row>
    <row r="7953" spans="2:6" hidden="1">
      <c r="B7953" s="107"/>
      <c r="C7953" s="107"/>
      <c r="D7953" s="41"/>
      <c r="E7953" s="41"/>
      <c r="F7953" s="41"/>
    </row>
    <row r="7954" spans="2:6" hidden="1">
      <c r="B7954" s="107"/>
      <c r="C7954" s="107"/>
      <c r="D7954" s="41"/>
      <c r="E7954" s="41"/>
      <c r="F7954" s="41"/>
    </row>
    <row r="7955" spans="2:6" hidden="1">
      <c r="B7955" s="107"/>
      <c r="C7955" s="107"/>
      <c r="D7955" s="41"/>
      <c r="E7955" s="41"/>
      <c r="F7955" s="41"/>
    </row>
    <row r="7956" spans="2:6" hidden="1">
      <c r="B7956" s="107"/>
      <c r="C7956" s="107"/>
      <c r="D7956" s="41"/>
      <c r="E7956" s="41"/>
      <c r="F7956" s="41"/>
    </row>
    <row r="7957" spans="2:6" hidden="1">
      <c r="B7957" s="107"/>
      <c r="C7957" s="107"/>
      <c r="D7957" s="41"/>
      <c r="E7957" s="41"/>
      <c r="F7957" s="41"/>
    </row>
    <row r="7958" spans="2:6" hidden="1">
      <c r="B7958" s="107"/>
      <c r="C7958" s="107"/>
      <c r="D7958" s="41"/>
      <c r="E7958" s="41"/>
      <c r="F7958" s="41"/>
    </row>
    <row r="7959" spans="2:6" hidden="1">
      <c r="B7959" s="107"/>
      <c r="C7959" s="107"/>
      <c r="D7959" s="41"/>
      <c r="E7959" s="41"/>
      <c r="F7959" s="41"/>
    </row>
    <row r="7960" spans="2:6" hidden="1">
      <c r="B7960" s="107"/>
      <c r="C7960" s="107"/>
      <c r="D7960" s="41"/>
      <c r="E7960" s="41"/>
      <c r="F7960" s="41"/>
    </row>
    <row r="7961" spans="2:6" hidden="1">
      <c r="B7961" s="107"/>
      <c r="C7961" s="107"/>
      <c r="D7961" s="41"/>
      <c r="E7961" s="41"/>
      <c r="F7961" s="41"/>
    </row>
    <row r="7962" spans="2:6" hidden="1">
      <c r="B7962" s="107"/>
      <c r="C7962" s="107"/>
      <c r="D7962" s="41"/>
      <c r="E7962" s="41"/>
      <c r="F7962" s="41"/>
    </row>
    <row r="7963" spans="2:6" hidden="1">
      <c r="B7963" s="107"/>
      <c r="C7963" s="107"/>
      <c r="D7963" s="41"/>
      <c r="E7963" s="41"/>
      <c r="F7963" s="41"/>
    </row>
    <row r="7964" spans="2:6" hidden="1">
      <c r="B7964" s="107"/>
      <c r="C7964" s="107"/>
      <c r="D7964" s="41"/>
      <c r="E7964" s="41"/>
      <c r="F7964" s="41"/>
    </row>
    <row r="7965" spans="2:6" hidden="1">
      <c r="B7965" s="107"/>
      <c r="C7965" s="107"/>
      <c r="D7965" s="41"/>
      <c r="E7965" s="41"/>
      <c r="F7965" s="41"/>
    </row>
    <row r="7966" spans="2:6" hidden="1">
      <c r="B7966" s="107"/>
      <c r="C7966" s="107"/>
      <c r="D7966" s="41"/>
      <c r="E7966" s="41"/>
      <c r="F7966" s="41"/>
    </row>
    <row r="7967" spans="2:6" hidden="1">
      <c r="B7967" s="107"/>
      <c r="C7967" s="107"/>
      <c r="D7967" s="41"/>
      <c r="E7967" s="41"/>
      <c r="F7967" s="41"/>
    </row>
    <row r="7968" spans="2:6" hidden="1">
      <c r="B7968" s="107"/>
      <c r="C7968" s="107"/>
      <c r="D7968" s="41"/>
      <c r="E7968" s="41"/>
      <c r="F7968" s="41"/>
    </row>
    <row r="7969" spans="2:6" hidden="1">
      <c r="B7969" s="107"/>
      <c r="C7969" s="107"/>
      <c r="D7969" s="41"/>
      <c r="E7969" s="41"/>
      <c r="F7969" s="41"/>
    </row>
    <row r="7970" spans="2:6" hidden="1">
      <c r="B7970" s="107"/>
      <c r="C7970" s="107"/>
      <c r="D7970" s="41"/>
      <c r="E7970" s="41"/>
      <c r="F7970" s="41"/>
    </row>
    <row r="7971" spans="2:6" hidden="1">
      <c r="B7971" s="107"/>
      <c r="C7971" s="107"/>
      <c r="D7971" s="41"/>
      <c r="E7971" s="41"/>
      <c r="F7971" s="41"/>
    </row>
    <row r="7972" spans="2:6" hidden="1">
      <c r="B7972" s="107"/>
      <c r="C7972" s="107"/>
      <c r="D7972" s="41"/>
      <c r="E7972" s="41"/>
      <c r="F7972" s="41"/>
    </row>
    <row r="7973" spans="2:6" hidden="1">
      <c r="B7973" s="107"/>
      <c r="C7973" s="107"/>
      <c r="D7973" s="41"/>
      <c r="E7973" s="41"/>
      <c r="F7973" s="41"/>
    </row>
    <row r="7974" spans="2:6" hidden="1">
      <c r="B7974" s="107"/>
      <c r="C7974" s="107"/>
      <c r="D7974" s="41"/>
      <c r="E7974" s="41"/>
      <c r="F7974" s="41"/>
    </row>
    <row r="7975" spans="2:6" hidden="1">
      <c r="B7975" s="107"/>
      <c r="C7975" s="107"/>
      <c r="D7975" s="41"/>
      <c r="E7975" s="41"/>
      <c r="F7975" s="41"/>
    </row>
    <row r="7976" spans="2:6" hidden="1">
      <c r="B7976" s="107"/>
      <c r="C7976" s="107"/>
      <c r="D7976" s="41"/>
      <c r="E7976" s="41"/>
      <c r="F7976" s="41"/>
    </row>
    <row r="7977" spans="2:6" hidden="1">
      <c r="B7977" s="107"/>
      <c r="C7977" s="107"/>
      <c r="D7977" s="41"/>
      <c r="E7977" s="41"/>
      <c r="F7977" s="41"/>
    </row>
    <row r="7978" spans="2:6" hidden="1">
      <c r="B7978" s="107"/>
      <c r="C7978" s="107"/>
      <c r="D7978" s="41"/>
      <c r="E7978" s="41"/>
      <c r="F7978" s="41"/>
    </row>
    <row r="7979" spans="2:6" hidden="1">
      <c r="B7979" s="107"/>
      <c r="C7979" s="107"/>
      <c r="D7979" s="41"/>
      <c r="E7979" s="41"/>
      <c r="F7979" s="41"/>
    </row>
    <row r="7980" spans="2:6" hidden="1">
      <c r="B7980" s="107"/>
      <c r="C7980" s="107"/>
      <c r="D7980" s="41"/>
      <c r="E7980" s="41"/>
      <c r="F7980" s="41"/>
    </row>
    <row r="7981" spans="2:6" hidden="1">
      <c r="B7981" s="107"/>
      <c r="C7981" s="107"/>
      <c r="D7981" s="41"/>
      <c r="E7981" s="41"/>
      <c r="F7981" s="41"/>
    </row>
    <row r="7982" spans="2:6" hidden="1">
      <c r="B7982" s="107"/>
      <c r="C7982" s="107"/>
      <c r="D7982" s="41"/>
      <c r="E7982" s="41"/>
      <c r="F7982" s="41"/>
    </row>
    <row r="7983" spans="2:6" hidden="1">
      <c r="B7983" s="107"/>
      <c r="C7983" s="107"/>
      <c r="D7983" s="41"/>
      <c r="E7983" s="41"/>
      <c r="F7983" s="41"/>
    </row>
    <row r="7984" spans="2:6" hidden="1">
      <c r="B7984" s="107"/>
      <c r="C7984" s="107"/>
      <c r="D7984" s="41"/>
      <c r="E7984" s="41"/>
      <c r="F7984" s="41"/>
    </row>
    <row r="7985" spans="2:6" hidden="1">
      <c r="B7985" s="107"/>
      <c r="C7985" s="107"/>
      <c r="D7985" s="41"/>
      <c r="E7985" s="41"/>
      <c r="F7985" s="41"/>
    </row>
    <row r="7986" spans="2:6" hidden="1">
      <c r="B7986" s="107"/>
      <c r="C7986" s="107"/>
      <c r="D7986" s="41"/>
      <c r="E7986" s="41"/>
      <c r="F7986" s="41"/>
    </row>
    <row r="7987" spans="2:6" hidden="1">
      <c r="B7987" s="107"/>
      <c r="C7987" s="107"/>
      <c r="D7987" s="41"/>
      <c r="E7987" s="41"/>
      <c r="F7987" s="41"/>
    </row>
    <row r="7988" spans="2:6" hidden="1">
      <c r="B7988" s="107"/>
      <c r="C7988" s="107"/>
      <c r="D7988" s="41"/>
      <c r="E7988" s="41"/>
      <c r="F7988" s="41"/>
    </row>
    <row r="7989" spans="2:6" hidden="1">
      <c r="B7989" s="107"/>
      <c r="C7989" s="107"/>
      <c r="D7989" s="41"/>
      <c r="E7989" s="41"/>
      <c r="F7989" s="41"/>
    </row>
    <row r="7990" spans="2:6" hidden="1">
      <c r="B7990" s="107"/>
      <c r="C7990" s="107"/>
      <c r="D7990" s="41"/>
      <c r="E7990" s="41"/>
      <c r="F7990" s="41"/>
    </row>
    <row r="7991" spans="2:6" hidden="1">
      <c r="B7991" s="107"/>
      <c r="C7991" s="107"/>
      <c r="D7991" s="41"/>
      <c r="E7991" s="41"/>
      <c r="F7991" s="41"/>
    </row>
    <row r="7992" spans="2:6" hidden="1">
      <c r="B7992" s="107"/>
      <c r="C7992" s="107"/>
      <c r="D7992" s="41"/>
      <c r="E7992" s="41"/>
      <c r="F7992" s="41"/>
    </row>
    <row r="7993" spans="2:6" hidden="1">
      <c r="B7993" s="107"/>
      <c r="C7993" s="107"/>
      <c r="D7993" s="41"/>
      <c r="E7993" s="41"/>
      <c r="F7993" s="41"/>
    </row>
    <row r="7994" spans="2:6" hidden="1">
      <c r="B7994" s="107"/>
      <c r="C7994" s="107"/>
      <c r="D7994" s="41"/>
      <c r="E7994" s="41"/>
      <c r="F7994" s="41"/>
    </row>
    <row r="7995" spans="2:6" hidden="1">
      <c r="B7995" s="107"/>
      <c r="C7995" s="107"/>
      <c r="D7995" s="41"/>
      <c r="E7995" s="41"/>
      <c r="F7995" s="41"/>
    </row>
    <row r="7996" spans="2:6" hidden="1">
      <c r="B7996" s="107"/>
      <c r="C7996" s="107"/>
      <c r="D7996" s="41"/>
      <c r="E7996" s="41"/>
      <c r="F7996" s="41"/>
    </row>
    <row r="7997" spans="2:6" hidden="1">
      <c r="B7997" s="107"/>
      <c r="C7997" s="107"/>
      <c r="D7997" s="41"/>
      <c r="E7997" s="41"/>
      <c r="F7997" s="41"/>
    </row>
    <row r="7998" spans="2:6" hidden="1">
      <c r="B7998" s="107"/>
      <c r="C7998" s="107"/>
      <c r="D7998" s="41"/>
      <c r="E7998" s="41"/>
      <c r="F7998" s="41"/>
    </row>
    <row r="7999" spans="2:6" hidden="1">
      <c r="B7999" s="107"/>
      <c r="C7999" s="107"/>
      <c r="D7999" s="41"/>
      <c r="E7999" s="41"/>
      <c r="F7999" s="41"/>
    </row>
    <row r="8000" spans="2:6" hidden="1">
      <c r="B8000" s="107"/>
      <c r="C8000" s="107"/>
      <c r="D8000" s="41"/>
      <c r="E8000" s="41"/>
      <c r="F8000" s="41"/>
    </row>
    <row r="8001" spans="2:6" hidden="1">
      <c r="B8001" s="107"/>
      <c r="C8001" s="107"/>
      <c r="D8001" s="41"/>
      <c r="E8001" s="41"/>
      <c r="F8001" s="41"/>
    </row>
    <row r="8002" spans="2:6" hidden="1">
      <c r="B8002" s="107"/>
      <c r="C8002" s="107"/>
      <c r="D8002" s="41"/>
      <c r="E8002" s="41"/>
      <c r="F8002" s="41"/>
    </row>
    <row r="8003" spans="2:6" hidden="1">
      <c r="B8003" s="107"/>
      <c r="C8003" s="107"/>
      <c r="D8003" s="41"/>
      <c r="E8003" s="41"/>
      <c r="F8003" s="41"/>
    </row>
    <row r="8004" spans="2:6" hidden="1">
      <c r="B8004" s="107"/>
      <c r="C8004" s="107"/>
      <c r="D8004" s="41"/>
      <c r="E8004" s="41"/>
      <c r="F8004" s="41"/>
    </row>
    <row r="8005" spans="2:6" hidden="1">
      <c r="B8005" s="107"/>
      <c r="C8005" s="107"/>
      <c r="D8005" s="41"/>
      <c r="E8005" s="41"/>
      <c r="F8005" s="41"/>
    </row>
    <row r="8006" spans="2:6" hidden="1">
      <c r="B8006" s="107"/>
      <c r="C8006" s="107"/>
      <c r="D8006" s="41"/>
      <c r="E8006" s="41"/>
      <c r="F8006" s="41"/>
    </row>
    <row r="8007" spans="2:6" hidden="1">
      <c r="B8007" s="107"/>
      <c r="C8007" s="107"/>
      <c r="D8007" s="41"/>
      <c r="E8007" s="41"/>
      <c r="F8007" s="41"/>
    </row>
    <row r="8008" spans="2:6" hidden="1">
      <c r="B8008" s="107"/>
      <c r="C8008" s="107"/>
      <c r="D8008" s="41"/>
      <c r="E8008" s="41"/>
      <c r="F8008" s="41"/>
    </row>
    <row r="8009" spans="2:6" hidden="1">
      <c r="B8009" s="107"/>
      <c r="C8009" s="107"/>
      <c r="D8009" s="41"/>
      <c r="E8009" s="41"/>
      <c r="F8009" s="41"/>
    </row>
    <row r="8010" spans="2:6" hidden="1">
      <c r="B8010" s="107"/>
      <c r="C8010" s="107"/>
      <c r="D8010" s="41"/>
      <c r="E8010" s="41"/>
      <c r="F8010" s="41"/>
    </row>
    <row r="8011" spans="2:6" hidden="1">
      <c r="B8011" s="107"/>
      <c r="C8011" s="107"/>
      <c r="D8011" s="41"/>
      <c r="E8011" s="41"/>
      <c r="F8011" s="41"/>
    </row>
    <row r="8012" spans="2:6" hidden="1">
      <c r="B8012" s="107"/>
      <c r="C8012" s="107"/>
      <c r="D8012" s="41"/>
      <c r="E8012" s="41"/>
      <c r="F8012" s="41"/>
    </row>
    <row r="8013" spans="2:6" hidden="1">
      <c r="B8013" s="107"/>
      <c r="C8013" s="107"/>
      <c r="D8013" s="41"/>
      <c r="E8013" s="41"/>
      <c r="F8013" s="41"/>
    </row>
    <row r="8014" spans="2:6" hidden="1">
      <c r="B8014" s="107"/>
      <c r="C8014" s="107"/>
      <c r="D8014" s="41"/>
      <c r="E8014" s="41"/>
      <c r="F8014" s="41"/>
    </row>
    <row r="8015" spans="2:6" hidden="1">
      <c r="B8015" s="107"/>
      <c r="C8015" s="107"/>
      <c r="D8015" s="41"/>
      <c r="E8015" s="41"/>
      <c r="F8015" s="41"/>
    </row>
    <row r="8016" spans="2:6" hidden="1">
      <c r="B8016" s="107"/>
      <c r="C8016" s="107"/>
      <c r="D8016" s="41"/>
      <c r="E8016" s="41"/>
      <c r="F8016" s="41"/>
    </row>
    <row r="8017" spans="2:6" hidden="1">
      <c r="B8017" s="107"/>
      <c r="C8017" s="107"/>
      <c r="D8017" s="41"/>
      <c r="E8017" s="41"/>
      <c r="F8017" s="41"/>
    </row>
    <row r="8018" spans="2:6" hidden="1">
      <c r="B8018" s="107"/>
      <c r="C8018" s="107"/>
      <c r="D8018" s="41"/>
      <c r="E8018" s="41"/>
      <c r="F8018" s="41"/>
    </row>
    <row r="8019" spans="2:6" hidden="1">
      <c r="B8019" s="107"/>
      <c r="C8019" s="107"/>
      <c r="D8019" s="41"/>
      <c r="E8019" s="41"/>
      <c r="F8019" s="41"/>
    </row>
    <row r="8020" spans="2:6" hidden="1">
      <c r="B8020" s="107"/>
      <c r="C8020" s="107"/>
      <c r="D8020" s="41"/>
      <c r="E8020" s="41"/>
      <c r="F8020" s="41"/>
    </row>
    <row r="8021" spans="2:6" hidden="1">
      <c r="B8021" s="107"/>
      <c r="C8021" s="107"/>
      <c r="D8021" s="41"/>
      <c r="E8021" s="41"/>
      <c r="F8021" s="41"/>
    </row>
    <row r="8022" spans="2:6" hidden="1">
      <c r="B8022" s="107"/>
      <c r="C8022" s="107"/>
      <c r="D8022" s="41"/>
      <c r="E8022" s="41"/>
      <c r="F8022" s="41"/>
    </row>
    <row r="8023" spans="2:6" hidden="1">
      <c r="B8023" s="107"/>
      <c r="C8023" s="107"/>
      <c r="D8023" s="41"/>
      <c r="E8023" s="41"/>
      <c r="F8023" s="41"/>
    </row>
    <row r="8024" spans="2:6" hidden="1">
      <c r="B8024" s="107"/>
      <c r="C8024" s="107"/>
      <c r="D8024" s="41"/>
      <c r="E8024" s="41"/>
      <c r="F8024" s="41"/>
    </row>
    <row r="8025" spans="2:6" hidden="1">
      <c r="B8025" s="107"/>
      <c r="C8025" s="107"/>
      <c r="D8025" s="41"/>
      <c r="E8025" s="41"/>
      <c r="F8025" s="41"/>
    </row>
    <row r="8026" spans="2:6" hidden="1">
      <c r="B8026" s="107"/>
      <c r="C8026" s="107"/>
      <c r="D8026" s="41"/>
      <c r="E8026" s="41"/>
      <c r="F8026" s="41"/>
    </row>
    <row r="8027" spans="2:6" hidden="1">
      <c r="B8027" s="107"/>
      <c r="C8027" s="107"/>
      <c r="D8027" s="41"/>
      <c r="E8027" s="41"/>
      <c r="F8027" s="41"/>
    </row>
    <row r="8028" spans="2:6" hidden="1">
      <c r="B8028" s="107"/>
      <c r="C8028" s="107"/>
      <c r="D8028" s="41"/>
      <c r="E8028" s="41"/>
      <c r="F8028" s="41"/>
    </row>
    <row r="8029" spans="2:6" hidden="1">
      <c r="B8029" s="107"/>
      <c r="C8029" s="107"/>
      <c r="D8029" s="41"/>
      <c r="E8029" s="41"/>
      <c r="F8029" s="41"/>
    </row>
    <row r="8030" spans="2:6" hidden="1">
      <c r="B8030" s="107"/>
      <c r="C8030" s="107"/>
      <c r="D8030" s="41"/>
      <c r="E8030" s="41"/>
      <c r="F8030" s="41"/>
    </row>
    <row r="8031" spans="2:6" hidden="1">
      <c r="B8031" s="107"/>
      <c r="C8031" s="107"/>
      <c r="D8031" s="41"/>
      <c r="E8031" s="41"/>
      <c r="F8031" s="41"/>
    </row>
    <row r="8032" spans="2:6" hidden="1">
      <c r="B8032" s="107"/>
      <c r="C8032" s="107"/>
      <c r="D8032" s="41"/>
      <c r="E8032" s="41"/>
      <c r="F8032" s="41"/>
    </row>
    <row r="8033" spans="2:6" hidden="1">
      <c r="B8033" s="107"/>
      <c r="C8033" s="107"/>
      <c r="D8033" s="41"/>
      <c r="E8033" s="41"/>
      <c r="F8033" s="41"/>
    </row>
    <row r="8034" spans="2:6" hidden="1">
      <c r="B8034" s="107"/>
      <c r="C8034" s="107"/>
      <c r="D8034" s="41"/>
      <c r="E8034" s="41"/>
      <c r="F8034" s="41"/>
    </row>
    <row r="8035" spans="2:6" hidden="1">
      <c r="B8035" s="107"/>
      <c r="C8035" s="107"/>
      <c r="D8035" s="41"/>
      <c r="E8035" s="41"/>
      <c r="F8035" s="41"/>
    </row>
    <row r="8036" spans="2:6" hidden="1">
      <c r="B8036" s="107"/>
      <c r="C8036" s="107"/>
      <c r="D8036" s="41"/>
      <c r="E8036" s="41"/>
      <c r="F8036" s="41"/>
    </row>
    <row r="8037" spans="2:6" hidden="1">
      <c r="B8037" s="107"/>
      <c r="C8037" s="107"/>
      <c r="D8037" s="41"/>
      <c r="E8037" s="41"/>
      <c r="F8037" s="41"/>
    </row>
    <row r="8038" spans="2:6" hidden="1">
      <c r="B8038" s="107"/>
      <c r="C8038" s="107"/>
      <c r="D8038" s="41"/>
      <c r="E8038" s="41"/>
      <c r="F8038" s="41"/>
    </row>
    <row r="8039" spans="2:6" hidden="1">
      <c r="B8039" s="107"/>
      <c r="C8039" s="107"/>
      <c r="D8039" s="41"/>
      <c r="E8039" s="41"/>
      <c r="F8039" s="41"/>
    </row>
    <row r="8040" spans="2:6" hidden="1">
      <c r="B8040" s="107"/>
      <c r="C8040" s="107"/>
      <c r="D8040" s="41"/>
      <c r="E8040" s="41"/>
      <c r="F8040" s="41"/>
    </row>
    <row r="8041" spans="2:6" hidden="1">
      <c r="B8041" s="107"/>
      <c r="C8041" s="107"/>
      <c r="D8041" s="41"/>
      <c r="E8041" s="41"/>
      <c r="F8041" s="41"/>
    </row>
    <row r="8042" spans="2:6" hidden="1">
      <c r="B8042" s="107"/>
      <c r="C8042" s="107"/>
      <c r="D8042" s="41"/>
      <c r="E8042" s="41"/>
      <c r="F8042" s="41"/>
    </row>
    <row r="8043" spans="2:6" hidden="1">
      <c r="B8043" s="107"/>
      <c r="C8043" s="107"/>
      <c r="D8043" s="41"/>
      <c r="E8043" s="41"/>
      <c r="F8043" s="41"/>
    </row>
    <row r="8044" spans="2:6" hidden="1">
      <c r="B8044" s="107"/>
      <c r="C8044" s="107"/>
      <c r="D8044" s="41"/>
      <c r="E8044" s="41"/>
      <c r="F8044" s="41"/>
    </row>
    <row r="8045" spans="2:6" hidden="1">
      <c r="B8045" s="107"/>
      <c r="C8045" s="107"/>
      <c r="D8045" s="41"/>
      <c r="E8045" s="41"/>
      <c r="F8045" s="41"/>
    </row>
    <row r="8046" spans="2:6" hidden="1">
      <c r="B8046" s="107"/>
      <c r="C8046" s="107"/>
      <c r="D8046" s="41"/>
      <c r="E8046" s="41"/>
      <c r="F8046" s="41"/>
    </row>
    <row r="8047" spans="2:6" hidden="1">
      <c r="B8047" s="107"/>
      <c r="C8047" s="107"/>
      <c r="D8047" s="41"/>
      <c r="E8047" s="41"/>
      <c r="F8047" s="41"/>
    </row>
    <row r="8048" spans="2:6" hidden="1">
      <c r="B8048" s="107"/>
      <c r="C8048" s="107"/>
      <c r="D8048" s="41"/>
      <c r="E8048" s="41"/>
      <c r="F8048" s="41"/>
    </row>
    <row r="8049" spans="2:6" hidden="1">
      <c r="B8049" s="107"/>
      <c r="C8049" s="107"/>
      <c r="D8049" s="41"/>
      <c r="E8049" s="41"/>
      <c r="F8049" s="41"/>
    </row>
    <row r="8050" spans="2:6" hidden="1">
      <c r="B8050" s="107"/>
      <c r="C8050" s="107"/>
      <c r="D8050" s="41"/>
      <c r="E8050" s="41"/>
      <c r="F8050" s="41"/>
    </row>
    <row r="8051" spans="2:6" hidden="1">
      <c r="B8051" s="107"/>
      <c r="C8051" s="107"/>
      <c r="D8051" s="41"/>
      <c r="E8051" s="41"/>
      <c r="F8051" s="41"/>
    </row>
    <row r="8052" spans="2:6" hidden="1">
      <c r="B8052" s="107"/>
      <c r="C8052" s="107"/>
      <c r="D8052" s="41"/>
      <c r="E8052" s="41"/>
      <c r="F8052" s="41"/>
    </row>
    <row r="8053" spans="2:6" hidden="1">
      <c r="B8053" s="107"/>
      <c r="C8053" s="107"/>
      <c r="D8053" s="41"/>
      <c r="E8053" s="41"/>
      <c r="F8053" s="41"/>
    </row>
    <row r="8054" spans="2:6" hidden="1">
      <c r="B8054" s="107"/>
      <c r="C8054" s="107"/>
      <c r="D8054" s="41"/>
      <c r="E8054" s="41"/>
      <c r="F8054" s="41"/>
    </row>
    <row r="8055" spans="2:6" hidden="1">
      <c r="B8055" s="107"/>
      <c r="C8055" s="107"/>
      <c r="D8055" s="41"/>
      <c r="E8055" s="41"/>
      <c r="F8055" s="41"/>
    </row>
    <row r="8056" spans="2:6" hidden="1">
      <c r="B8056" s="107"/>
      <c r="C8056" s="107"/>
      <c r="D8056" s="41"/>
      <c r="E8056" s="41"/>
      <c r="F8056" s="41"/>
    </row>
    <row r="8057" spans="2:6" hidden="1">
      <c r="B8057" s="107"/>
      <c r="C8057" s="107"/>
      <c r="D8057" s="41"/>
      <c r="E8057" s="41"/>
      <c r="F8057" s="41"/>
    </row>
    <row r="8058" spans="2:6" hidden="1">
      <c r="B8058" s="107"/>
      <c r="C8058" s="107"/>
      <c r="D8058" s="41"/>
      <c r="E8058" s="41"/>
      <c r="F8058" s="41"/>
    </row>
    <row r="8059" spans="2:6" hidden="1">
      <c r="B8059" s="107"/>
      <c r="C8059" s="107"/>
      <c r="D8059" s="41"/>
      <c r="E8059" s="41"/>
      <c r="F8059" s="41"/>
    </row>
    <row r="8060" spans="2:6" hidden="1">
      <c r="B8060" s="107"/>
      <c r="C8060" s="107"/>
      <c r="D8060" s="41"/>
      <c r="E8060" s="41"/>
      <c r="F8060" s="41"/>
    </row>
    <row r="8061" spans="2:6" hidden="1">
      <c r="B8061" s="107"/>
      <c r="C8061" s="107"/>
      <c r="D8061" s="41"/>
      <c r="E8061" s="41"/>
      <c r="F8061" s="41"/>
    </row>
    <row r="8062" spans="2:6" hidden="1">
      <c r="B8062" s="107"/>
      <c r="C8062" s="107"/>
      <c r="D8062" s="41"/>
      <c r="E8062" s="41"/>
      <c r="F8062" s="41"/>
    </row>
    <row r="8063" spans="2:6" hidden="1">
      <c r="B8063" s="107"/>
      <c r="C8063" s="107"/>
      <c r="D8063" s="41"/>
      <c r="E8063" s="41"/>
      <c r="F8063" s="41"/>
    </row>
    <row r="8064" spans="2:6" hidden="1">
      <c r="B8064" s="107"/>
      <c r="C8064" s="107"/>
      <c r="D8064" s="41"/>
      <c r="E8064" s="41"/>
      <c r="F8064" s="41"/>
    </row>
    <row r="8065" spans="2:6" hidden="1">
      <c r="B8065" s="107"/>
      <c r="C8065" s="107"/>
      <c r="D8065" s="41"/>
      <c r="E8065" s="41"/>
      <c r="F8065" s="41"/>
    </row>
    <row r="8066" spans="2:6" hidden="1">
      <c r="B8066" s="107"/>
      <c r="C8066" s="107"/>
      <c r="D8066" s="41"/>
      <c r="E8066" s="41"/>
      <c r="F8066" s="41"/>
    </row>
    <row r="8067" spans="2:6" hidden="1">
      <c r="B8067" s="107"/>
      <c r="C8067" s="107"/>
      <c r="D8067" s="41"/>
      <c r="E8067" s="41"/>
      <c r="F8067" s="41"/>
    </row>
    <row r="8068" spans="2:6" hidden="1">
      <c r="B8068" s="107"/>
      <c r="C8068" s="107"/>
      <c r="D8068" s="41"/>
      <c r="E8068" s="41"/>
      <c r="F8068" s="41"/>
    </row>
    <row r="8069" spans="2:6" hidden="1">
      <c r="B8069" s="107"/>
      <c r="C8069" s="107"/>
      <c r="D8069" s="41"/>
      <c r="E8069" s="41"/>
      <c r="F8069" s="41"/>
    </row>
    <row r="8070" spans="2:6" hidden="1">
      <c r="B8070" s="107"/>
      <c r="C8070" s="107"/>
      <c r="D8070" s="41"/>
      <c r="E8070" s="41"/>
      <c r="F8070" s="41"/>
    </row>
    <row r="8071" spans="2:6" hidden="1">
      <c r="B8071" s="107"/>
      <c r="C8071" s="107"/>
      <c r="D8071" s="41"/>
      <c r="E8071" s="41"/>
      <c r="F8071" s="41"/>
    </row>
    <row r="8072" spans="2:6" hidden="1">
      <c r="B8072" s="107"/>
      <c r="C8072" s="107"/>
      <c r="D8072" s="41"/>
      <c r="E8072" s="41"/>
      <c r="F8072" s="41"/>
    </row>
    <row r="8073" spans="2:6" hidden="1">
      <c r="B8073" s="107"/>
      <c r="C8073" s="107"/>
      <c r="D8073" s="41"/>
      <c r="E8073" s="41"/>
      <c r="F8073" s="41"/>
    </row>
    <row r="8074" spans="2:6" hidden="1">
      <c r="B8074" s="107"/>
      <c r="C8074" s="107"/>
      <c r="D8074" s="41"/>
      <c r="E8074" s="41"/>
      <c r="F8074" s="41"/>
    </row>
    <row r="8075" spans="2:6" hidden="1">
      <c r="B8075" s="107"/>
      <c r="C8075" s="107"/>
      <c r="D8075" s="41"/>
      <c r="E8075" s="41"/>
      <c r="F8075" s="41"/>
    </row>
    <row r="8076" spans="2:6" hidden="1">
      <c r="B8076" s="107"/>
      <c r="C8076" s="107"/>
      <c r="D8076" s="41"/>
      <c r="E8076" s="41"/>
      <c r="F8076" s="41"/>
    </row>
    <row r="8077" spans="2:6" hidden="1">
      <c r="B8077" s="107"/>
      <c r="C8077" s="107"/>
      <c r="D8077" s="41"/>
      <c r="E8077" s="41"/>
      <c r="F8077" s="41"/>
    </row>
    <row r="8078" spans="2:6" hidden="1">
      <c r="B8078" s="107"/>
      <c r="C8078" s="107"/>
      <c r="D8078" s="41"/>
      <c r="E8078" s="41"/>
      <c r="F8078" s="41"/>
    </row>
    <row r="8079" spans="2:6" hidden="1">
      <c r="B8079" s="107"/>
      <c r="C8079" s="107"/>
      <c r="D8079" s="41"/>
      <c r="E8079" s="41"/>
      <c r="F8079" s="41"/>
    </row>
    <row r="8080" spans="2:6" hidden="1">
      <c r="B8080" s="107"/>
      <c r="C8080" s="107"/>
      <c r="D8080" s="41"/>
      <c r="E8080" s="41"/>
      <c r="F8080" s="41"/>
    </row>
    <row r="8081" spans="2:6" hidden="1">
      <c r="B8081" s="107"/>
      <c r="C8081" s="107"/>
      <c r="D8081" s="41"/>
      <c r="E8081" s="41"/>
      <c r="F8081" s="41"/>
    </row>
    <row r="8082" spans="2:6" hidden="1">
      <c r="B8082" s="107"/>
      <c r="C8082" s="107"/>
      <c r="D8082" s="41"/>
      <c r="E8082" s="41"/>
      <c r="F8082" s="41"/>
    </row>
    <row r="8083" spans="2:6" hidden="1">
      <c r="B8083" s="107"/>
      <c r="C8083" s="107"/>
      <c r="D8083" s="41"/>
      <c r="E8083" s="41"/>
      <c r="F8083" s="41"/>
    </row>
    <row r="8084" spans="2:6" hidden="1">
      <c r="B8084" s="107"/>
      <c r="C8084" s="107"/>
      <c r="D8084" s="41"/>
      <c r="E8084" s="41"/>
      <c r="F8084" s="41"/>
    </row>
    <row r="8085" spans="2:6" hidden="1">
      <c r="B8085" s="107"/>
      <c r="C8085" s="107"/>
      <c r="D8085" s="41"/>
      <c r="E8085" s="41"/>
      <c r="F8085" s="41"/>
    </row>
    <row r="8086" spans="2:6" hidden="1">
      <c r="B8086" s="107"/>
      <c r="C8086" s="107"/>
      <c r="D8086" s="41"/>
      <c r="E8086" s="41"/>
      <c r="F8086" s="41"/>
    </row>
    <row r="8087" spans="2:6" hidden="1">
      <c r="B8087" s="107"/>
      <c r="C8087" s="107"/>
      <c r="D8087" s="41"/>
      <c r="E8087" s="41"/>
      <c r="F8087" s="41"/>
    </row>
    <row r="8088" spans="2:6" hidden="1">
      <c r="B8088" s="107"/>
      <c r="C8088" s="107"/>
      <c r="D8088" s="41"/>
      <c r="E8088" s="41"/>
      <c r="F8088" s="41"/>
    </row>
    <row r="8089" spans="2:6" hidden="1">
      <c r="B8089" s="107"/>
      <c r="C8089" s="107"/>
      <c r="D8089" s="41"/>
      <c r="E8089" s="41"/>
      <c r="F8089" s="41"/>
    </row>
    <row r="8090" spans="2:6" hidden="1">
      <c r="B8090" s="107"/>
      <c r="C8090" s="107"/>
      <c r="D8090" s="41"/>
      <c r="E8090" s="41"/>
      <c r="F8090" s="41"/>
    </row>
    <row r="8091" spans="2:6" hidden="1">
      <c r="B8091" s="107"/>
      <c r="C8091" s="107"/>
      <c r="D8091" s="41"/>
      <c r="E8091" s="41"/>
      <c r="F8091" s="41"/>
    </row>
    <row r="8092" spans="2:6" hidden="1">
      <c r="B8092" s="107"/>
      <c r="C8092" s="107"/>
      <c r="D8092" s="41"/>
      <c r="E8092" s="41"/>
      <c r="F8092" s="41"/>
    </row>
    <row r="8093" spans="2:6" hidden="1">
      <c r="B8093" s="107"/>
      <c r="C8093" s="107"/>
      <c r="D8093" s="41"/>
      <c r="E8093" s="41"/>
      <c r="F8093" s="41"/>
    </row>
    <row r="8094" spans="2:6" hidden="1">
      <c r="B8094" s="107"/>
      <c r="C8094" s="107"/>
      <c r="D8094" s="41"/>
      <c r="E8094" s="41"/>
      <c r="F8094" s="41"/>
    </row>
    <row r="8095" spans="2:6" hidden="1">
      <c r="B8095" s="107"/>
      <c r="C8095" s="107"/>
      <c r="D8095" s="41"/>
      <c r="E8095" s="41"/>
      <c r="F8095" s="41"/>
    </row>
    <row r="8096" spans="2:6" hidden="1">
      <c r="B8096" s="107"/>
      <c r="C8096" s="107"/>
      <c r="D8096" s="41"/>
      <c r="E8096" s="41"/>
      <c r="F8096" s="41"/>
    </row>
    <row r="8097" spans="2:6" hidden="1">
      <c r="B8097" s="107"/>
      <c r="C8097" s="107"/>
      <c r="D8097" s="41"/>
      <c r="E8097" s="41"/>
      <c r="F8097" s="41"/>
    </row>
    <row r="8098" spans="2:6" hidden="1">
      <c r="B8098" s="107"/>
      <c r="C8098" s="107"/>
      <c r="D8098" s="41"/>
      <c r="E8098" s="41"/>
      <c r="F8098" s="41"/>
    </row>
    <row r="8099" spans="2:6" hidden="1">
      <c r="B8099" s="107"/>
      <c r="C8099" s="107"/>
      <c r="D8099" s="41"/>
      <c r="E8099" s="41"/>
      <c r="F8099" s="41"/>
    </row>
    <row r="8100" spans="2:6" hidden="1">
      <c r="B8100" s="107"/>
      <c r="C8100" s="107"/>
      <c r="D8100" s="41"/>
      <c r="E8100" s="41"/>
      <c r="F8100" s="41"/>
    </row>
    <row r="8101" spans="2:6" hidden="1">
      <c r="B8101" s="107"/>
      <c r="C8101" s="107"/>
      <c r="D8101" s="41"/>
      <c r="E8101" s="41"/>
      <c r="F8101" s="41"/>
    </row>
    <row r="8102" spans="2:6" hidden="1">
      <c r="B8102" s="107"/>
      <c r="C8102" s="107"/>
      <c r="D8102" s="41"/>
      <c r="E8102" s="41"/>
      <c r="F8102" s="41"/>
    </row>
    <row r="8103" spans="2:6" hidden="1">
      <c r="B8103" s="107"/>
      <c r="C8103" s="107"/>
      <c r="D8103" s="41"/>
      <c r="E8103" s="41"/>
      <c r="F8103" s="41"/>
    </row>
    <row r="8104" spans="2:6" hidden="1">
      <c r="B8104" s="107"/>
      <c r="C8104" s="107"/>
      <c r="D8104" s="41"/>
      <c r="E8104" s="41"/>
      <c r="F8104" s="41"/>
    </row>
    <row r="8105" spans="2:6" hidden="1">
      <c r="B8105" s="107"/>
      <c r="C8105" s="107"/>
      <c r="D8105" s="41"/>
      <c r="E8105" s="41"/>
      <c r="F8105" s="41"/>
    </row>
    <row r="8106" spans="2:6" hidden="1">
      <c r="B8106" s="107"/>
      <c r="C8106" s="107"/>
      <c r="D8106" s="41"/>
      <c r="E8106" s="41"/>
      <c r="F8106" s="41"/>
    </row>
    <row r="8107" spans="2:6" hidden="1">
      <c r="B8107" s="107"/>
      <c r="C8107" s="107"/>
      <c r="D8107" s="41"/>
      <c r="E8107" s="41"/>
      <c r="F8107" s="41"/>
    </row>
    <row r="8108" spans="2:6" hidden="1">
      <c r="B8108" s="107"/>
      <c r="C8108" s="107"/>
      <c r="D8108" s="41"/>
      <c r="E8108" s="41"/>
      <c r="F8108" s="41"/>
    </row>
    <row r="8109" spans="2:6" hidden="1">
      <c r="B8109" s="107"/>
      <c r="C8109" s="107"/>
      <c r="D8109" s="41"/>
      <c r="E8109" s="41"/>
      <c r="F8109" s="41"/>
    </row>
    <row r="8110" spans="2:6" hidden="1">
      <c r="B8110" s="107"/>
      <c r="C8110" s="107"/>
      <c r="D8110" s="41"/>
      <c r="E8110" s="41"/>
      <c r="F8110" s="41"/>
    </row>
    <row r="8111" spans="2:6" hidden="1">
      <c r="B8111" s="107"/>
      <c r="C8111" s="107"/>
      <c r="D8111" s="41"/>
      <c r="E8111" s="41"/>
      <c r="F8111" s="41"/>
    </row>
    <row r="8112" spans="2:6" hidden="1">
      <c r="B8112" s="107"/>
      <c r="C8112" s="107"/>
      <c r="D8112" s="41"/>
      <c r="E8112" s="41"/>
      <c r="F8112" s="41"/>
    </row>
    <row r="8113" spans="2:6" hidden="1">
      <c r="B8113" s="107"/>
      <c r="C8113" s="107"/>
      <c r="D8113" s="41"/>
      <c r="E8113" s="41"/>
      <c r="F8113" s="41"/>
    </row>
    <row r="8114" spans="2:6" hidden="1">
      <c r="B8114" s="107"/>
      <c r="C8114" s="107"/>
      <c r="D8114" s="41"/>
      <c r="E8114" s="41"/>
      <c r="F8114" s="41"/>
    </row>
    <row r="8115" spans="2:6" hidden="1">
      <c r="B8115" s="107"/>
      <c r="C8115" s="107"/>
      <c r="D8115" s="41"/>
      <c r="E8115" s="41"/>
      <c r="F8115" s="41"/>
    </row>
    <row r="8116" spans="2:6" hidden="1">
      <c r="B8116" s="107"/>
      <c r="C8116" s="107"/>
      <c r="D8116" s="41"/>
      <c r="E8116" s="41"/>
      <c r="F8116" s="41"/>
    </row>
    <row r="8117" spans="2:6" hidden="1">
      <c r="B8117" s="107"/>
      <c r="C8117" s="107"/>
      <c r="D8117" s="41"/>
      <c r="E8117" s="41"/>
      <c r="F8117" s="41"/>
    </row>
    <row r="8118" spans="2:6" hidden="1">
      <c r="B8118" s="107"/>
      <c r="C8118" s="107"/>
      <c r="D8118" s="41"/>
      <c r="E8118" s="41"/>
      <c r="F8118" s="41"/>
    </row>
    <row r="8119" spans="2:6" hidden="1">
      <c r="B8119" s="107"/>
      <c r="C8119" s="107"/>
      <c r="D8119" s="41"/>
      <c r="E8119" s="41"/>
      <c r="F8119" s="41"/>
    </row>
    <row r="8120" spans="2:6" hidden="1">
      <c r="B8120" s="107"/>
      <c r="C8120" s="107"/>
      <c r="D8120" s="41"/>
      <c r="E8120" s="41"/>
      <c r="F8120" s="41"/>
    </row>
    <row r="8121" spans="2:6" hidden="1">
      <c r="B8121" s="107"/>
      <c r="C8121" s="107"/>
      <c r="D8121" s="41"/>
      <c r="E8121" s="41"/>
      <c r="F8121" s="41"/>
    </row>
    <row r="8122" spans="2:6" hidden="1">
      <c r="B8122" s="107"/>
      <c r="C8122" s="107"/>
      <c r="D8122" s="41"/>
      <c r="E8122" s="41"/>
      <c r="F8122" s="41"/>
    </row>
    <row r="8123" spans="2:6" hidden="1">
      <c r="B8123" s="107"/>
      <c r="C8123" s="107"/>
      <c r="D8123" s="41"/>
      <c r="E8123" s="41"/>
      <c r="F8123" s="41"/>
    </row>
    <row r="8124" spans="2:6" hidden="1">
      <c r="B8124" s="107"/>
      <c r="C8124" s="107"/>
      <c r="D8124" s="41"/>
      <c r="E8124" s="41"/>
      <c r="F8124" s="41"/>
    </row>
    <row r="8125" spans="2:6" hidden="1">
      <c r="B8125" s="107"/>
      <c r="C8125" s="107"/>
      <c r="D8125" s="41"/>
      <c r="E8125" s="41"/>
      <c r="F8125" s="41"/>
    </row>
    <row r="8126" spans="2:6" hidden="1">
      <c r="B8126" s="107"/>
      <c r="C8126" s="107"/>
      <c r="D8126" s="41"/>
      <c r="E8126" s="41"/>
      <c r="F8126" s="41"/>
    </row>
    <row r="8127" spans="2:6" hidden="1">
      <c r="B8127" s="107"/>
      <c r="C8127" s="107"/>
      <c r="D8127" s="41"/>
      <c r="E8127" s="41"/>
      <c r="F8127" s="41"/>
    </row>
    <row r="8128" spans="2:6" hidden="1">
      <c r="B8128" s="107"/>
      <c r="C8128" s="107"/>
      <c r="D8128" s="41"/>
      <c r="E8128" s="41"/>
      <c r="F8128" s="41"/>
    </row>
    <row r="8129" spans="2:6" hidden="1">
      <c r="B8129" s="107"/>
      <c r="C8129" s="107"/>
      <c r="D8129" s="41"/>
      <c r="E8129" s="41"/>
      <c r="F8129" s="41"/>
    </row>
    <row r="8130" spans="2:6" hidden="1">
      <c r="B8130" s="107"/>
      <c r="C8130" s="107"/>
      <c r="D8130" s="41"/>
      <c r="E8130" s="41"/>
      <c r="F8130" s="41"/>
    </row>
    <row r="8131" spans="2:6" hidden="1">
      <c r="B8131" s="107"/>
      <c r="C8131" s="107"/>
      <c r="D8131" s="41"/>
      <c r="E8131" s="41"/>
      <c r="F8131" s="41"/>
    </row>
    <row r="8132" spans="2:6" hidden="1">
      <c r="B8132" s="107"/>
      <c r="C8132" s="107"/>
      <c r="D8132" s="41"/>
      <c r="E8132" s="41"/>
      <c r="F8132" s="41"/>
    </row>
    <row r="8133" spans="2:6" hidden="1">
      <c r="B8133" s="107"/>
      <c r="C8133" s="107"/>
      <c r="D8133" s="41"/>
      <c r="E8133" s="41"/>
      <c r="F8133" s="41"/>
    </row>
    <row r="8134" spans="2:6" hidden="1">
      <c r="B8134" s="107"/>
      <c r="C8134" s="107"/>
      <c r="D8134" s="41"/>
      <c r="E8134" s="41"/>
      <c r="F8134" s="41"/>
    </row>
    <row r="8135" spans="2:6" hidden="1">
      <c r="B8135" s="107"/>
      <c r="C8135" s="107"/>
      <c r="D8135" s="41"/>
      <c r="E8135" s="41"/>
      <c r="F8135" s="41"/>
    </row>
    <row r="8136" spans="2:6" hidden="1">
      <c r="B8136" s="107"/>
      <c r="C8136" s="107"/>
      <c r="D8136" s="41"/>
      <c r="E8136" s="41"/>
      <c r="F8136" s="41"/>
    </row>
    <row r="8137" spans="2:6" hidden="1">
      <c r="B8137" s="107"/>
      <c r="C8137" s="107"/>
      <c r="D8137" s="41"/>
      <c r="E8137" s="41"/>
      <c r="F8137" s="41"/>
    </row>
    <row r="8138" spans="2:6" hidden="1">
      <c r="B8138" s="107"/>
      <c r="C8138" s="107"/>
      <c r="D8138" s="41"/>
      <c r="E8138" s="41"/>
      <c r="F8138" s="41"/>
    </row>
    <row r="8139" spans="2:6" hidden="1">
      <c r="B8139" s="107"/>
      <c r="C8139" s="107"/>
      <c r="D8139" s="41"/>
      <c r="E8139" s="41"/>
      <c r="F8139" s="41"/>
    </row>
    <row r="8140" spans="2:6" hidden="1">
      <c r="B8140" s="107"/>
      <c r="C8140" s="107"/>
      <c r="D8140" s="41"/>
      <c r="E8140" s="41"/>
      <c r="F8140" s="41"/>
    </row>
    <row r="8141" spans="2:6" hidden="1">
      <c r="B8141" s="107"/>
      <c r="C8141" s="107"/>
      <c r="D8141" s="41"/>
      <c r="E8141" s="41"/>
      <c r="F8141" s="41"/>
    </row>
    <row r="8142" spans="2:6" hidden="1">
      <c r="B8142" s="107"/>
      <c r="C8142" s="107"/>
      <c r="D8142" s="41"/>
      <c r="E8142" s="41"/>
      <c r="F8142" s="41"/>
    </row>
    <row r="8143" spans="2:6" hidden="1">
      <c r="B8143" s="107"/>
      <c r="C8143" s="107"/>
      <c r="D8143" s="41"/>
      <c r="E8143" s="41"/>
      <c r="F8143" s="41"/>
    </row>
    <row r="8144" spans="2:6" hidden="1">
      <c r="B8144" s="107"/>
      <c r="C8144" s="107"/>
      <c r="D8144" s="41"/>
      <c r="E8144" s="41"/>
      <c r="F8144" s="41"/>
    </row>
    <row r="8145" spans="2:6" hidden="1">
      <c r="B8145" s="107"/>
      <c r="C8145" s="107"/>
      <c r="D8145" s="41"/>
      <c r="E8145" s="41"/>
      <c r="F8145" s="41"/>
    </row>
    <row r="8146" spans="2:6" hidden="1">
      <c r="B8146" s="107"/>
      <c r="C8146" s="107"/>
      <c r="D8146" s="41"/>
      <c r="E8146" s="41"/>
      <c r="F8146" s="41"/>
    </row>
    <row r="8147" spans="2:6" hidden="1">
      <c r="B8147" s="107"/>
      <c r="C8147" s="107"/>
      <c r="D8147" s="41"/>
      <c r="E8147" s="41"/>
      <c r="F8147" s="41"/>
    </row>
    <row r="8148" spans="2:6" hidden="1">
      <c r="B8148" s="107"/>
      <c r="C8148" s="107"/>
      <c r="D8148" s="41"/>
      <c r="E8148" s="41"/>
      <c r="F8148" s="41"/>
    </row>
    <row r="8149" spans="2:6" hidden="1">
      <c r="B8149" s="107"/>
      <c r="C8149" s="107"/>
      <c r="D8149" s="41"/>
      <c r="E8149" s="41"/>
      <c r="F8149" s="41"/>
    </row>
    <row r="8150" spans="2:6" hidden="1">
      <c r="B8150" s="107"/>
      <c r="C8150" s="107"/>
      <c r="D8150" s="41"/>
      <c r="E8150" s="41"/>
      <c r="F8150" s="41"/>
    </row>
    <row r="8151" spans="2:6" hidden="1">
      <c r="B8151" s="107"/>
      <c r="C8151" s="107"/>
      <c r="D8151" s="41"/>
      <c r="E8151" s="41"/>
      <c r="F8151" s="41"/>
    </row>
    <row r="8152" spans="2:6" hidden="1">
      <c r="B8152" s="107"/>
      <c r="C8152" s="107"/>
      <c r="D8152" s="41"/>
      <c r="E8152" s="41"/>
      <c r="F8152" s="41"/>
    </row>
    <row r="8153" spans="2:6" hidden="1">
      <c r="B8153" s="107"/>
      <c r="C8153" s="107"/>
      <c r="D8153" s="41"/>
      <c r="E8153" s="41"/>
      <c r="F8153" s="41"/>
    </row>
    <row r="8154" spans="2:6" hidden="1">
      <c r="B8154" s="107"/>
      <c r="C8154" s="107"/>
      <c r="D8154" s="41"/>
      <c r="E8154" s="41"/>
      <c r="F8154" s="41"/>
    </row>
    <row r="8155" spans="2:6" hidden="1">
      <c r="B8155" s="107"/>
      <c r="C8155" s="107"/>
      <c r="D8155" s="41"/>
      <c r="E8155" s="41"/>
      <c r="F8155" s="41"/>
    </row>
    <row r="8156" spans="2:6" hidden="1">
      <c r="B8156" s="107"/>
      <c r="C8156" s="107"/>
      <c r="D8156" s="41"/>
      <c r="E8156" s="41"/>
      <c r="F8156" s="41"/>
    </row>
    <row r="8157" spans="2:6" hidden="1">
      <c r="B8157" s="107"/>
      <c r="C8157" s="107"/>
      <c r="D8157" s="41"/>
      <c r="E8157" s="41"/>
      <c r="F8157" s="41"/>
    </row>
    <row r="8158" spans="2:6" hidden="1">
      <c r="B8158" s="107"/>
      <c r="C8158" s="107"/>
      <c r="D8158" s="41"/>
      <c r="E8158" s="41"/>
      <c r="F8158" s="41"/>
    </row>
    <row r="8159" spans="2:6" hidden="1">
      <c r="B8159" s="107"/>
      <c r="C8159" s="107"/>
      <c r="D8159" s="41"/>
      <c r="E8159" s="41"/>
      <c r="F8159" s="41"/>
    </row>
    <row r="8160" spans="2:6" hidden="1">
      <c r="B8160" s="107"/>
      <c r="C8160" s="107"/>
      <c r="D8160" s="41"/>
      <c r="E8160" s="41"/>
      <c r="F8160" s="41"/>
    </row>
    <row r="8161" spans="2:6" hidden="1">
      <c r="B8161" s="107"/>
      <c r="C8161" s="107"/>
      <c r="D8161" s="41"/>
      <c r="E8161" s="41"/>
      <c r="F8161" s="41"/>
    </row>
    <row r="8162" spans="2:6" hidden="1">
      <c r="B8162" s="107"/>
      <c r="C8162" s="107"/>
      <c r="D8162" s="41"/>
      <c r="E8162" s="41"/>
      <c r="F8162" s="41"/>
    </row>
    <row r="8163" spans="2:6" hidden="1">
      <c r="B8163" s="107"/>
      <c r="C8163" s="107"/>
      <c r="D8163" s="41"/>
      <c r="E8163" s="41"/>
      <c r="F8163" s="41"/>
    </row>
    <row r="8164" spans="2:6" hidden="1">
      <c r="B8164" s="107"/>
      <c r="C8164" s="107"/>
      <c r="D8164" s="41"/>
      <c r="E8164" s="41"/>
      <c r="F8164" s="41"/>
    </row>
    <row r="8165" spans="2:6" hidden="1">
      <c r="B8165" s="107"/>
      <c r="C8165" s="107"/>
      <c r="D8165" s="41"/>
      <c r="E8165" s="41"/>
      <c r="F8165" s="41"/>
    </row>
    <row r="8166" spans="2:6" hidden="1">
      <c r="B8166" s="107"/>
      <c r="C8166" s="107"/>
      <c r="D8166" s="41"/>
      <c r="E8166" s="41"/>
      <c r="F8166" s="41"/>
    </row>
    <row r="8167" spans="2:6" hidden="1">
      <c r="B8167" s="107"/>
      <c r="C8167" s="107"/>
      <c r="D8167" s="41"/>
      <c r="E8167" s="41"/>
      <c r="F8167" s="41"/>
    </row>
    <row r="8168" spans="2:6" hidden="1">
      <c r="B8168" s="107"/>
      <c r="C8168" s="107"/>
      <c r="D8168" s="41"/>
      <c r="E8168" s="41"/>
      <c r="F8168" s="41"/>
    </row>
    <row r="8169" spans="2:6" hidden="1">
      <c r="B8169" s="107"/>
      <c r="C8169" s="107"/>
      <c r="D8169" s="41"/>
      <c r="E8169" s="41"/>
      <c r="F8169" s="41"/>
    </row>
    <row r="8170" spans="2:6" hidden="1">
      <c r="B8170" s="107"/>
      <c r="C8170" s="107"/>
      <c r="D8170" s="41"/>
      <c r="E8170" s="41"/>
      <c r="F8170" s="41"/>
    </row>
    <row r="8171" spans="2:6" hidden="1">
      <c r="B8171" s="107"/>
      <c r="C8171" s="107"/>
      <c r="D8171" s="41"/>
      <c r="E8171" s="41"/>
      <c r="F8171" s="41"/>
    </row>
    <row r="8172" spans="2:6" hidden="1">
      <c r="B8172" s="107"/>
      <c r="C8172" s="107"/>
      <c r="D8172" s="41"/>
      <c r="E8172" s="41"/>
      <c r="F8172" s="41"/>
    </row>
    <row r="8173" spans="2:6" hidden="1">
      <c r="B8173" s="107"/>
      <c r="C8173" s="107"/>
      <c r="D8173" s="41"/>
      <c r="E8173" s="41"/>
      <c r="F8173" s="41"/>
    </row>
    <row r="8174" spans="2:6" hidden="1">
      <c r="B8174" s="107"/>
      <c r="C8174" s="107"/>
      <c r="D8174" s="41"/>
      <c r="E8174" s="41"/>
      <c r="F8174" s="41"/>
    </row>
    <row r="8175" spans="2:6" hidden="1">
      <c r="B8175" s="107"/>
      <c r="C8175" s="107"/>
      <c r="D8175" s="41"/>
      <c r="E8175" s="41"/>
      <c r="F8175" s="41"/>
    </row>
    <row r="8176" spans="2:6" hidden="1">
      <c r="B8176" s="107"/>
      <c r="C8176" s="107"/>
      <c r="D8176" s="41"/>
      <c r="E8176" s="41"/>
      <c r="F8176" s="41"/>
    </row>
    <row r="8177" spans="2:6" hidden="1">
      <c r="B8177" s="107"/>
      <c r="C8177" s="107"/>
      <c r="D8177" s="41"/>
      <c r="E8177" s="41"/>
      <c r="F8177" s="41"/>
    </row>
    <row r="8178" spans="2:6" hidden="1">
      <c r="B8178" s="107"/>
      <c r="C8178" s="107"/>
      <c r="D8178" s="41"/>
      <c r="E8178" s="41"/>
      <c r="F8178" s="41"/>
    </row>
    <row r="8179" spans="2:6" hidden="1">
      <c r="B8179" s="107"/>
      <c r="C8179" s="107"/>
      <c r="D8179" s="41"/>
      <c r="E8179" s="41"/>
      <c r="F8179" s="41"/>
    </row>
    <row r="8180" spans="2:6" hidden="1">
      <c r="B8180" s="107"/>
      <c r="C8180" s="107"/>
      <c r="D8180" s="41"/>
      <c r="E8180" s="41"/>
      <c r="F8180" s="41"/>
    </row>
    <row r="8181" spans="2:6" hidden="1">
      <c r="B8181" s="107"/>
      <c r="C8181" s="107"/>
      <c r="D8181" s="41"/>
      <c r="E8181" s="41"/>
      <c r="F8181" s="41"/>
    </row>
    <row r="8182" spans="2:6" hidden="1">
      <c r="B8182" s="107"/>
      <c r="C8182" s="107"/>
      <c r="D8182" s="41"/>
      <c r="E8182" s="41"/>
      <c r="F8182" s="41"/>
    </row>
    <row r="8183" spans="2:6" hidden="1">
      <c r="B8183" s="107"/>
      <c r="C8183" s="107"/>
      <c r="D8183" s="41"/>
      <c r="E8183" s="41"/>
      <c r="F8183" s="41"/>
    </row>
    <row r="8184" spans="2:6" hidden="1">
      <c r="B8184" s="107"/>
      <c r="C8184" s="107"/>
      <c r="D8184" s="41"/>
      <c r="E8184" s="41"/>
      <c r="F8184" s="41"/>
    </row>
    <row r="8185" spans="2:6" hidden="1">
      <c r="B8185" s="107"/>
      <c r="C8185" s="107"/>
      <c r="D8185" s="41"/>
      <c r="E8185" s="41"/>
      <c r="F8185" s="41"/>
    </row>
    <row r="8186" spans="2:6" hidden="1">
      <c r="B8186" s="107"/>
      <c r="C8186" s="107"/>
      <c r="D8186" s="41"/>
      <c r="E8186" s="41"/>
      <c r="F8186" s="41"/>
    </row>
    <row r="8187" spans="2:6" hidden="1">
      <c r="B8187" s="107"/>
      <c r="C8187" s="107"/>
      <c r="D8187" s="41"/>
      <c r="E8187" s="41"/>
      <c r="F8187" s="41"/>
    </row>
    <row r="8188" spans="2:6" hidden="1">
      <c r="B8188" s="107"/>
      <c r="C8188" s="107"/>
      <c r="D8188" s="41"/>
      <c r="E8188" s="41"/>
      <c r="F8188" s="41"/>
    </row>
    <row r="8189" spans="2:6" hidden="1">
      <c r="B8189" s="107"/>
      <c r="C8189" s="107"/>
      <c r="D8189" s="41"/>
      <c r="E8189" s="41"/>
      <c r="F8189" s="41"/>
    </row>
    <row r="8190" spans="2:6" hidden="1">
      <c r="B8190" s="107"/>
      <c r="C8190" s="107"/>
      <c r="D8190" s="41"/>
      <c r="E8190" s="41"/>
      <c r="F8190" s="41"/>
    </row>
    <row r="8191" spans="2:6" hidden="1">
      <c r="B8191" s="107"/>
      <c r="C8191" s="107"/>
      <c r="D8191" s="41"/>
      <c r="E8191" s="41"/>
      <c r="F8191" s="41"/>
    </row>
    <row r="8192" spans="2:6" hidden="1">
      <c r="B8192" s="107"/>
      <c r="C8192" s="107"/>
      <c r="D8192" s="41"/>
      <c r="E8192" s="41"/>
      <c r="F8192" s="41"/>
    </row>
    <row r="8193" spans="2:6" hidden="1">
      <c r="B8193" s="107"/>
      <c r="C8193" s="107"/>
      <c r="D8193" s="41"/>
      <c r="E8193" s="41"/>
      <c r="F8193" s="41"/>
    </row>
    <row r="8194" spans="2:6" hidden="1">
      <c r="B8194" s="107"/>
      <c r="C8194" s="107"/>
      <c r="D8194" s="41"/>
      <c r="E8194" s="41"/>
      <c r="F8194" s="41"/>
    </row>
    <row r="8195" spans="2:6" hidden="1">
      <c r="B8195" s="107"/>
      <c r="C8195" s="107"/>
      <c r="D8195" s="41"/>
      <c r="E8195" s="41"/>
      <c r="F8195" s="41"/>
    </row>
    <row r="8196" spans="2:6" hidden="1">
      <c r="B8196" s="107"/>
      <c r="C8196" s="107"/>
      <c r="D8196" s="41"/>
      <c r="E8196" s="41"/>
      <c r="F8196" s="41"/>
    </row>
    <row r="8197" spans="2:6" hidden="1">
      <c r="B8197" s="107"/>
      <c r="C8197" s="107"/>
      <c r="D8197" s="41"/>
      <c r="E8197" s="41"/>
      <c r="F8197" s="41"/>
    </row>
    <row r="8198" spans="2:6" hidden="1">
      <c r="B8198" s="107"/>
      <c r="C8198" s="107"/>
      <c r="D8198" s="41"/>
      <c r="E8198" s="41"/>
      <c r="F8198" s="41"/>
    </row>
    <row r="8199" spans="2:6" hidden="1">
      <c r="B8199" s="107"/>
      <c r="C8199" s="107"/>
      <c r="D8199" s="41"/>
      <c r="E8199" s="41"/>
      <c r="F8199" s="41"/>
    </row>
    <row r="8200" spans="2:6" hidden="1">
      <c r="B8200" s="107"/>
      <c r="C8200" s="107"/>
      <c r="D8200" s="41"/>
      <c r="E8200" s="41"/>
      <c r="F8200" s="41"/>
    </row>
    <row r="8201" spans="2:6" hidden="1">
      <c r="B8201" s="107"/>
      <c r="C8201" s="107"/>
      <c r="D8201" s="41"/>
      <c r="E8201" s="41"/>
      <c r="F8201" s="41"/>
    </row>
    <row r="8202" spans="2:6" hidden="1">
      <c r="B8202" s="107"/>
      <c r="C8202" s="107"/>
      <c r="D8202" s="41"/>
      <c r="E8202" s="41"/>
      <c r="F8202" s="41"/>
    </row>
    <row r="8203" spans="2:6" hidden="1">
      <c r="B8203" s="107"/>
      <c r="C8203" s="107"/>
      <c r="D8203" s="41"/>
      <c r="E8203" s="41"/>
      <c r="F8203" s="41"/>
    </row>
    <row r="8204" spans="2:6" hidden="1">
      <c r="B8204" s="107"/>
      <c r="C8204" s="107"/>
      <c r="D8204" s="41"/>
      <c r="E8204" s="41"/>
      <c r="F8204" s="41"/>
    </row>
    <row r="8205" spans="2:6" hidden="1">
      <c r="B8205" s="107"/>
      <c r="C8205" s="107"/>
      <c r="D8205" s="41"/>
      <c r="E8205" s="41"/>
      <c r="F8205" s="41"/>
    </row>
    <row r="8206" spans="2:6" hidden="1">
      <c r="B8206" s="107"/>
      <c r="C8206" s="107"/>
      <c r="D8206" s="41"/>
      <c r="E8206" s="41"/>
      <c r="F8206" s="41"/>
    </row>
    <row r="8207" spans="2:6" hidden="1">
      <c r="B8207" s="107"/>
      <c r="C8207" s="107"/>
      <c r="D8207" s="41"/>
      <c r="E8207" s="41"/>
      <c r="F8207" s="41"/>
    </row>
    <row r="8208" spans="2:6" hidden="1">
      <c r="B8208" s="107"/>
      <c r="C8208" s="107"/>
      <c r="D8208" s="41"/>
      <c r="E8208" s="41"/>
      <c r="F8208" s="41"/>
    </row>
    <row r="8209" spans="2:6" hidden="1">
      <c r="B8209" s="107"/>
      <c r="C8209" s="107"/>
      <c r="D8209" s="41"/>
      <c r="E8209" s="41"/>
      <c r="F8209" s="41"/>
    </row>
    <row r="8210" spans="2:6" hidden="1">
      <c r="B8210" s="107"/>
      <c r="C8210" s="107"/>
      <c r="D8210" s="41"/>
      <c r="E8210" s="41"/>
      <c r="F8210" s="41"/>
    </row>
    <row r="8211" spans="2:6" hidden="1">
      <c r="B8211" s="107"/>
      <c r="C8211" s="107"/>
      <c r="D8211" s="41"/>
      <c r="E8211" s="41"/>
      <c r="F8211" s="41"/>
    </row>
    <row r="8212" spans="2:6" hidden="1">
      <c r="B8212" s="107"/>
      <c r="C8212" s="107"/>
      <c r="D8212" s="41"/>
      <c r="E8212" s="41"/>
      <c r="F8212" s="41"/>
    </row>
    <row r="8213" spans="2:6" hidden="1">
      <c r="B8213" s="107"/>
      <c r="C8213" s="107"/>
      <c r="D8213" s="41"/>
      <c r="E8213" s="41"/>
      <c r="F8213" s="41"/>
    </row>
    <row r="8214" spans="2:6" hidden="1">
      <c r="B8214" s="107"/>
      <c r="C8214" s="107"/>
      <c r="D8214" s="41"/>
      <c r="E8214" s="41"/>
      <c r="F8214" s="41"/>
    </row>
    <row r="8215" spans="2:6" hidden="1">
      <c r="B8215" s="107"/>
      <c r="C8215" s="107"/>
      <c r="D8215" s="41"/>
      <c r="E8215" s="41"/>
      <c r="F8215" s="41"/>
    </row>
    <row r="8216" spans="2:6" hidden="1">
      <c r="B8216" s="107"/>
      <c r="C8216" s="107"/>
      <c r="D8216" s="41"/>
      <c r="E8216" s="41"/>
      <c r="F8216" s="41"/>
    </row>
    <row r="8217" spans="2:6" hidden="1">
      <c r="B8217" s="107"/>
      <c r="C8217" s="107"/>
      <c r="D8217" s="41"/>
      <c r="E8217" s="41"/>
      <c r="F8217" s="41"/>
    </row>
    <row r="8218" spans="2:6" hidden="1">
      <c r="B8218" s="107"/>
      <c r="C8218" s="107"/>
      <c r="D8218" s="41"/>
      <c r="E8218" s="41"/>
      <c r="F8218" s="41"/>
    </row>
    <row r="8219" spans="2:6" hidden="1">
      <c r="B8219" s="107"/>
      <c r="C8219" s="107"/>
      <c r="D8219" s="41"/>
      <c r="E8219" s="41"/>
      <c r="F8219" s="41"/>
    </row>
    <row r="8220" spans="2:6" hidden="1">
      <c r="B8220" s="107"/>
      <c r="C8220" s="107"/>
      <c r="D8220" s="41"/>
      <c r="E8220" s="41"/>
      <c r="F8220" s="41"/>
    </row>
    <row r="8221" spans="2:6" hidden="1">
      <c r="B8221" s="107"/>
      <c r="C8221" s="107"/>
      <c r="D8221" s="41"/>
      <c r="E8221" s="41"/>
      <c r="F8221" s="41"/>
    </row>
    <row r="8222" spans="2:6" hidden="1">
      <c r="B8222" s="107"/>
      <c r="C8222" s="107"/>
      <c r="D8222" s="41"/>
      <c r="E8222" s="41"/>
      <c r="F8222" s="41"/>
    </row>
    <row r="8223" spans="2:6" hidden="1">
      <c r="B8223" s="107"/>
      <c r="C8223" s="107"/>
      <c r="D8223" s="41"/>
      <c r="E8223" s="41"/>
      <c r="F8223" s="41"/>
    </row>
    <row r="8224" spans="2:6" hidden="1">
      <c r="B8224" s="107"/>
      <c r="C8224" s="107"/>
      <c r="D8224" s="41"/>
      <c r="E8224" s="41"/>
      <c r="F8224" s="41"/>
    </row>
    <row r="8225" spans="2:6" hidden="1">
      <c r="B8225" s="107"/>
      <c r="C8225" s="107"/>
      <c r="D8225" s="41"/>
      <c r="E8225" s="41"/>
      <c r="F8225" s="41"/>
    </row>
    <row r="8226" spans="2:6" hidden="1">
      <c r="B8226" s="107"/>
      <c r="C8226" s="107"/>
      <c r="D8226" s="41"/>
      <c r="E8226" s="41"/>
      <c r="F8226" s="41"/>
    </row>
    <row r="8227" spans="2:6" hidden="1">
      <c r="B8227" s="107"/>
      <c r="C8227" s="107"/>
      <c r="D8227" s="41"/>
      <c r="E8227" s="41"/>
      <c r="F8227" s="41"/>
    </row>
    <row r="8228" spans="2:6" hidden="1">
      <c r="B8228" s="107"/>
      <c r="C8228" s="107"/>
      <c r="D8228" s="41"/>
      <c r="E8228" s="41"/>
      <c r="F8228" s="41"/>
    </row>
    <row r="8229" spans="2:6" hidden="1">
      <c r="B8229" s="107"/>
      <c r="C8229" s="107"/>
      <c r="D8229" s="41"/>
      <c r="E8229" s="41"/>
      <c r="F8229" s="41"/>
    </row>
    <row r="8230" spans="2:6" hidden="1">
      <c r="B8230" s="107"/>
      <c r="C8230" s="107"/>
      <c r="D8230" s="41"/>
      <c r="E8230" s="41"/>
      <c r="F8230" s="41"/>
    </row>
    <row r="8231" spans="2:6" hidden="1">
      <c r="B8231" s="107"/>
      <c r="C8231" s="107"/>
      <c r="D8231" s="41"/>
      <c r="E8231" s="41"/>
      <c r="F8231" s="41"/>
    </row>
    <row r="8232" spans="2:6" hidden="1">
      <c r="B8232" s="107"/>
      <c r="C8232" s="107"/>
      <c r="D8232" s="41"/>
      <c r="E8232" s="41"/>
      <c r="F8232" s="41"/>
    </row>
    <row r="8233" spans="2:6" hidden="1">
      <c r="B8233" s="107"/>
      <c r="C8233" s="107"/>
      <c r="D8233" s="41"/>
      <c r="E8233" s="41"/>
      <c r="F8233" s="41"/>
    </row>
    <row r="8234" spans="2:6" hidden="1">
      <c r="B8234" s="107"/>
      <c r="C8234" s="107"/>
      <c r="D8234" s="41"/>
      <c r="E8234" s="41"/>
      <c r="F8234" s="41"/>
    </row>
    <row r="8235" spans="2:6" hidden="1">
      <c r="B8235" s="107"/>
      <c r="C8235" s="107"/>
      <c r="D8235" s="41"/>
      <c r="E8235" s="41"/>
      <c r="F8235" s="41"/>
    </row>
    <row r="8236" spans="2:6" hidden="1">
      <c r="B8236" s="107"/>
      <c r="C8236" s="107"/>
      <c r="D8236" s="41"/>
      <c r="E8236" s="41"/>
      <c r="F8236" s="41"/>
    </row>
    <row r="8237" spans="2:6" hidden="1">
      <c r="B8237" s="107"/>
      <c r="C8237" s="107"/>
      <c r="D8237" s="41"/>
      <c r="E8237" s="41"/>
      <c r="F8237" s="41"/>
    </row>
    <row r="8238" spans="2:6" hidden="1">
      <c r="B8238" s="107"/>
      <c r="C8238" s="107"/>
      <c r="D8238" s="41"/>
      <c r="E8238" s="41"/>
      <c r="F8238" s="41"/>
    </row>
    <row r="8239" spans="2:6" hidden="1">
      <c r="B8239" s="107"/>
      <c r="C8239" s="107"/>
      <c r="D8239" s="41"/>
      <c r="E8239" s="41"/>
      <c r="F8239" s="41"/>
    </row>
    <row r="8240" spans="2:6" hidden="1">
      <c r="B8240" s="107"/>
      <c r="C8240" s="107"/>
      <c r="D8240" s="41"/>
      <c r="E8240" s="41"/>
      <c r="F8240" s="41"/>
    </row>
    <row r="8241" spans="2:6" hidden="1">
      <c r="B8241" s="107"/>
      <c r="C8241" s="107"/>
      <c r="D8241" s="41"/>
      <c r="E8241" s="41"/>
      <c r="F8241" s="41"/>
    </row>
    <row r="8242" spans="2:6" hidden="1">
      <c r="B8242" s="107"/>
      <c r="C8242" s="107"/>
      <c r="D8242" s="41"/>
      <c r="E8242" s="41"/>
      <c r="F8242" s="41"/>
    </row>
    <row r="8243" spans="2:6" hidden="1">
      <c r="B8243" s="107"/>
      <c r="C8243" s="107"/>
      <c r="D8243" s="41"/>
      <c r="E8243" s="41"/>
      <c r="F8243" s="41"/>
    </row>
    <row r="8244" spans="2:6" hidden="1">
      <c r="B8244" s="107"/>
      <c r="C8244" s="107"/>
      <c r="D8244" s="41"/>
      <c r="E8244" s="41"/>
      <c r="F8244" s="41"/>
    </row>
    <row r="8245" spans="2:6" hidden="1">
      <c r="B8245" s="107"/>
      <c r="C8245" s="107"/>
      <c r="D8245" s="41"/>
      <c r="E8245" s="41"/>
      <c r="F8245" s="41"/>
    </row>
    <row r="8246" spans="2:6" hidden="1">
      <c r="B8246" s="107"/>
      <c r="C8246" s="107"/>
      <c r="D8246" s="41"/>
      <c r="E8246" s="41"/>
      <c r="F8246" s="41"/>
    </row>
    <row r="8247" spans="2:6" hidden="1">
      <c r="B8247" s="107"/>
      <c r="C8247" s="107"/>
      <c r="D8247" s="41"/>
      <c r="E8247" s="41"/>
      <c r="F8247" s="41"/>
    </row>
    <row r="8248" spans="2:6" hidden="1">
      <c r="B8248" s="107"/>
      <c r="C8248" s="107"/>
      <c r="D8248" s="41"/>
      <c r="E8248" s="41"/>
      <c r="F8248" s="41"/>
    </row>
    <row r="8249" spans="2:6" hidden="1">
      <c r="B8249" s="107"/>
      <c r="C8249" s="107"/>
      <c r="D8249" s="41"/>
      <c r="E8249" s="41"/>
      <c r="F8249" s="41"/>
    </row>
    <row r="8250" spans="2:6" hidden="1">
      <c r="B8250" s="107"/>
      <c r="C8250" s="107"/>
      <c r="D8250" s="41"/>
      <c r="E8250" s="41"/>
      <c r="F8250" s="41"/>
    </row>
    <row r="8251" spans="2:6" hidden="1">
      <c r="B8251" s="107"/>
      <c r="C8251" s="107"/>
      <c r="D8251" s="41"/>
      <c r="E8251" s="41"/>
      <c r="F8251" s="41"/>
    </row>
    <row r="8252" spans="2:6" hidden="1">
      <c r="B8252" s="107"/>
      <c r="C8252" s="107"/>
      <c r="D8252" s="41"/>
      <c r="E8252" s="41"/>
      <c r="F8252" s="41"/>
    </row>
    <row r="8253" spans="2:6" hidden="1">
      <c r="B8253" s="107"/>
      <c r="C8253" s="107"/>
      <c r="D8253" s="41"/>
      <c r="E8253" s="41"/>
      <c r="F8253" s="41"/>
    </row>
    <row r="8254" spans="2:6" hidden="1">
      <c r="B8254" s="107"/>
      <c r="C8254" s="107"/>
      <c r="D8254" s="41"/>
      <c r="E8254" s="41"/>
      <c r="F8254" s="41"/>
    </row>
    <row r="8255" spans="2:6" hidden="1">
      <c r="B8255" s="107"/>
      <c r="C8255" s="107"/>
      <c r="D8255" s="41"/>
      <c r="E8255" s="41"/>
      <c r="F8255" s="41"/>
    </row>
    <row r="8256" spans="2:6" hidden="1">
      <c r="B8256" s="107"/>
      <c r="C8256" s="107"/>
      <c r="D8256" s="41"/>
      <c r="E8256" s="41"/>
      <c r="F8256" s="41"/>
    </row>
    <row r="8257" spans="2:6" hidden="1">
      <c r="B8257" s="107"/>
      <c r="C8257" s="107"/>
      <c r="D8257" s="41"/>
      <c r="E8257" s="41"/>
      <c r="F8257" s="41"/>
    </row>
    <row r="8258" spans="2:6" hidden="1">
      <c r="B8258" s="107"/>
      <c r="C8258" s="107"/>
      <c r="D8258" s="41"/>
      <c r="E8258" s="41"/>
      <c r="F8258" s="41"/>
    </row>
    <row r="8259" spans="2:6" hidden="1">
      <c r="B8259" s="107"/>
      <c r="C8259" s="107"/>
      <c r="D8259" s="41"/>
      <c r="E8259" s="41"/>
      <c r="F8259" s="41"/>
    </row>
    <row r="8260" spans="2:6" hidden="1">
      <c r="B8260" s="107"/>
      <c r="C8260" s="107"/>
      <c r="D8260" s="41"/>
      <c r="E8260" s="41"/>
      <c r="F8260" s="41"/>
    </row>
    <row r="8261" spans="2:6" hidden="1">
      <c r="B8261" s="107"/>
      <c r="C8261" s="107"/>
      <c r="D8261" s="41"/>
      <c r="E8261" s="41"/>
      <c r="F8261" s="41"/>
    </row>
    <row r="8262" spans="2:6" hidden="1">
      <c r="B8262" s="107"/>
      <c r="C8262" s="107"/>
      <c r="D8262" s="41"/>
      <c r="E8262" s="41"/>
      <c r="F8262" s="41"/>
    </row>
    <row r="8263" spans="2:6" hidden="1">
      <c r="B8263" s="107"/>
      <c r="C8263" s="107"/>
      <c r="D8263" s="41"/>
      <c r="E8263" s="41"/>
      <c r="F8263" s="41"/>
    </row>
    <row r="8264" spans="2:6" hidden="1">
      <c r="B8264" s="107"/>
      <c r="C8264" s="107"/>
      <c r="D8264" s="41"/>
      <c r="E8264" s="41"/>
      <c r="F8264" s="41"/>
    </row>
    <row r="8265" spans="2:6" hidden="1">
      <c r="B8265" s="107"/>
      <c r="C8265" s="107"/>
      <c r="D8265" s="41"/>
      <c r="E8265" s="41"/>
      <c r="F8265" s="41"/>
    </row>
    <row r="8266" spans="2:6" hidden="1">
      <c r="B8266" s="107"/>
      <c r="C8266" s="107"/>
      <c r="D8266" s="41"/>
      <c r="E8266" s="41"/>
      <c r="F8266" s="41"/>
    </row>
    <row r="8267" spans="2:6" hidden="1">
      <c r="B8267" s="107"/>
      <c r="C8267" s="107"/>
      <c r="D8267" s="41"/>
      <c r="E8267" s="41"/>
      <c r="F8267" s="41"/>
    </row>
    <row r="8268" spans="2:6" hidden="1">
      <c r="B8268" s="107"/>
      <c r="C8268" s="107"/>
      <c r="D8268" s="41"/>
      <c r="E8268" s="41"/>
      <c r="F8268" s="41"/>
    </row>
    <row r="8269" spans="2:6" hidden="1">
      <c r="B8269" s="107"/>
      <c r="C8269" s="107"/>
      <c r="D8269" s="41"/>
      <c r="E8269" s="41"/>
      <c r="F8269" s="41"/>
    </row>
    <row r="8270" spans="2:6" hidden="1">
      <c r="B8270" s="107"/>
      <c r="C8270" s="107"/>
      <c r="D8270" s="41"/>
      <c r="E8270" s="41"/>
      <c r="F8270" s="41"/>
    </row>
    <row r="8271" spans="2:6" hidden="1">
      <c r="B8271" s="107"/>
      <c r="C8271" s="107"/>
      <c r="D8271" s="41"/>
      <c r="E8271" s="41"/>
      <c r="F8271" s="41"/>
    </row>
    <row r="8272" spans="2:6" hidden="1">
      <c r="B8272" s="107"/>
      <c r="C8272" s="107"/>
      <c r="D8272" s="41"/>
      <c r="E8272" s="41"/>
      <c r="F8272" s="41"/>
    </row>
    <row r="8273" spans="2:6" hidden="1">
      <c r="B8273" s="107"/>
      <c r="C8273" s="107"/>
      <c r="D8273" s="41"/>
      <c r="E8273" s="41"/>
      <c r="F8273" s="41"/>
    </row>
    <row r="8274" spans="2:6" hidden="1">
      <c r="B8274" s="107"/>
      <c r="C8274" s="107"/>
      <c r="D8274" s="41"/>
      <c r="E8274" s="41"/>
      <c r="F8274" s="41"/>
    </row>
    <row r="8275" spans="2:6" hidden="1">
      <c r="B8275" s="107"/>
      <c r="C8275" s="107"/>
      <c r="D8275" s="41"/>
      <c r="E8275" s="41"/>
      <c r="F8275" s="41"/>
    </row>
    <row r="8276" spans="2:6" hidden="1">
      <c r="B8276" s="107"/>
      <c r="C8276" s="107"/>
      <c r="D8276" s="41"/>
      <c r="E8276" s="41"/>
      <c r="F8276" s="41"/>
    </row>
    <row r="8277" spans="2:6" hidden="1">
      <c r="B8277" s="107"/>
      <c r="C8277" s="107"/>
      <c r="D8277" s="41"/>
      <c r="E8277" s="41"/>
      <c r="F8277" s="41"/>
    </row>
    <row r="8278" spans="2:6" hidden="1">
      <c r="B8278" s="107"/>
      <c r="C8278" s="107"/>
      <c r="D8278" s="41"/>
      <c r="E8278" s="41"/>
      <c r="F8278" s="41"/>
    </row>
    <row r="8279" spans="2:6" hidden="1">
      <c r="B8279" s="107"/>
      <c r="C8279" s="107"/>
      <c r="D8279" s="41"/>
      <c r="E8279" s="41"/>
      <c r="F8279" s="41"/>
    </row>
    <row r="8280" spans="2:6" hidden="1">
      <c r="B8280" s="107"/>
      <c r="C8280" s="107"/>
      <c r="D8280" s="41"/>
      <c r="E8280" s="41"/>
      <c r="F8280" s="41"/>
    </row>
    <row r="8281" spans="2:6" hidden="1">
      <c r="B8281" s="107"/>
      <c r="C8281" s="107"/>
      <c r="D8281" s="41"/>
      <c r="E8281" s="41"/>
      <c r="F8281" s="41"/>
    </row>
    <row r="8282" spans="2:6" hidden="1">
      <c r="B8282" s="107"/>
      <c r="C8282" s="107"/>
      <c r="D8282" s="41"/>
      <c r="E8282" s="41"/>
      <c r="F8282" s="41"/>
    </row>
    <row r="8283" spans="2:6" hidden="1">
      <c r="B8283" s="107"/>
      <c r="C8283" s="107"/>
      <c r="D8283" s="41"/>
      <c r="E8283" s="41"/>
      <c r="F8283" s="41"/>
    </row>
    <row r="8284" spans="2:6" hidden="1">
      <c r="B8284" s="107"/>
      <c r="C8284" s="107"/>
      <c r="D8284" s="41"/>
      <c r="E8284" s="41"/>
      <c r="F8284" s="41"/>
    </row>
    <row r="8285" spans="2:6" hidden="1">
      <c r="B8285" s="107"/>
      <c r="C8285" s="107"/>
      <c r="D8285" s="41"/>
      <c r="E8285" s="41"/>
      <c r="F8285" s="41"/>
    </row>
    <row r="8286" spans="2:6" hidden="1">
      <c r="B8286" s="107"/>
      <c r="C8286" s="107"/>
      <c r="D8286" s="41"/>
      <c r="E8286" s="41"/>
      <c r="F8286" s="41"/>
    </row>
    <row r="8287" spans="2:6" hidden="1">
      <c r="B8287" s="107"/>
      <c r="C8287" s="107"/>
      <c r="D8287" s="41"/>
      <c r="E8287" s="41"/>
      <c r="F8287" s="41"/>
    </row>
    <row r="8288" spans="2:6" hidden="1">
      <c r="B8288" s="107"/>
      <c r="C8288" s="107"/>
      <c r="D8288" s="41"/>
      <c r="E8288" s="41"/>
      <c r="F8288" s="41"/>
    </row>
    <row r="8289" spans="2:6" hidden="1">
      <c r="B8289" s="107"/>
      <c r="C8289" s="107"/>
      <c r="D8289" s="41"/>
      <c r="E8289" s="41"/>
      <c r="F8289" s="41"/>
    </row>
    <row r="8290" spans="2:6" hidden="1">
      <c r="B8290" s="107"/>
      <c r="C8290" s="107"/>
      <c r="D8290" s="41"/>
      <c r="E8290" s="41"/>
      <c r="F8290" s="41"/>
    </row>
    <row r="8291" spans="2:6" hidden="1">
      <c r="B8291" s="107"/>
      <c r="C8291" s="107"/>
      <c r="D8291" s="41"/>
      <c r="E8291" s="41"/>
      <c r="F8291" s="41"/>
    </row>
    <row r="8292" spans="2:6" hidden="1">
      <c r="B8292" s="107"/>
      <c r="C8292" s="107"/>
      <c r="D8292" s="41"/>
      <c r="E8292" s="41"/>
      <c r="F8292" s="41"/>
    </row>
    <row r="8293" spans="2:6" hidden="1">
      <c r="B8293" s="107"/>
      <c r="C8293" s="107"/>
      <c r="D8293" s="41"/>
      <c r="E8293" s="41"/>
      <c r="F8293" s="41"/>
    </row>
    <row r="8294" spans="2:6" hidden="1">
      <c r="B8294" s="107"/>
      <c r="C8294" s="107"/>
      <c r="D8294" s="41"/>
      <c r="E8294" s="41"/>
      <c r="F8294" s="41"/>
    </row>
    <row r="8295" spans="2:6" hidden="1">
      <c r="B8295" s="107"/>
      <c r="C8295" s="107"/>
      <c r="D8295" s="41"/>
      <c r="E8295" s="41"/>
      <c r="F8295" s="41"/>
    </row>
    <row r="8296" spans="2:6" hidden="1">
      <c r="B8296" s="107"/>
      <c r="C8296" s="107"/>
      <c r="D8296" s="41"/>
      <c r="E8296" s="41"/>
      <c r="F8296" s="41"/>
    </row>
    <row r="8297" spans="2:6" hidden="1">
      <c r="B8297" s="107"/>
      <c r="C8297" s="107"/>
      <c r="D8297" s="41"/>
      <c r="E8297" s="41"/>
      <c r="F8297" s="41"/>
    </row>
    <row r="8298" spans="2:6" hidden="1">
      <c r="B8298" s="107"/>
      <c r="C8298" s="107"/>
      <c r="D8298" s="41"/>
      <c r="E8298" s="41"/>
      <c r="F8298" s="41"/>
    </row>
    <row r="8299" spans="2:6" hidden="1">
      <c r="B8299" s="107"/>
      <c r="C8299" s="107"/>
      <c r="D8299" s="41"/>
      <c r="E8299" s="41"/>
      <c r="F8299" s="41"/>
    </row>
    <row r="8300" spans="2:6" hidden="1">
      <c r="B8300" s="107"/>
      <c r="C8300" s="107"/>
      <c r="D8300" s="41"/>
      <c r="E8300" s="41"/>
      <c r="F8300" s="41"/>
    </row>
    <row r="8301" spans="2:6" hidden="1">
      <c r="B8301" s="107"/>
      <c r="C8301" s="107"/>
      <c r="D8301" s="41"/>
      <c r="E8301" s="41"/>
      <c r="F8301" s="41"/>
    </row>
    <row r="8302" spans="2:6" hidden="1">
      <c r="B8302" s="107"/>
      <c r="C8302" s="107"/>
      <c r="D8302" s="41"/>
      <c r="E8302" s="41"/>
      <c r="F8302" s="41"/>
    </row>
    <row r="8303" spans="2:6" hidden="1">
      <c r="B8303" s="107"/>
      <c r="C8303" s="107"/>
      <c r="D8303" s="41"/>
      <c r="E8303" s="41"/>
      <c r="F8303" s="41"/>
    </row>
    <row r="8304" spans="2:6" hidden="1">
      <c r="B8304" s="107"/>
      <c r="C8304" s="107"/>
      <c r="D8304" s="41"/>
      <c r="E8304" s="41"/>
      <c r="F8304" s="41"/>
    </row>
    <row r="8305" spans="2:6" hidden="1">
      <c r="B8305" s="107"/>
      <c r="C8305" s="107"/>
      <c r="D8305" s="41"/>
      <c r="E8305" s="41"/>
      <c r="F8305" s="41"/>
    </row>
    <row r="8306" spans="2:6" hidden="1">
      <c r="B8306" s="107"/>
      <c r="C8306" s="107"/>
      <c r="D8306" s="41"/>
      <c r="E8306" s="41"/>
      <c r="F8306" s="41"/>
    </row>
    <row r="8307" spans="2:6" hidden="1">
      <c r="B8307" s="107"/>
      <c r="C8307" s="107"/>
      <c r="D8307" s="41"/>
      <c r="E8307" s="41"/>
      <c r="F8307" s="41"/>
    </row>
    <row r="8308" spans="2:6" hidden="1">
      <c r="B8308" s="107"/>
      <c r="C8308" s="107"/>
      <c r="D8308" s="41"/>
      <c r="E8308" s="41"/>
      <c r="F8308" s="41"/>
    </row>
    <row r="8309" spans="2:6" hidden="1">
      <c r="B8309" s="107"/>
      <c r="C8309" s="107"/>
      <c r="D8309" s="41"/>
      <c r="E8309" s="41"/>
      <c r="F8309" s="41"/>
    </row>
    <row r="8310" spans="2:6" hidden="1">
      <c r="B8310" s="107"/>
      <c r="C8310" s="107"/>
      <c r="D8310" s="41"/>
      <c r="E8310" s="41"/>
      <c r="F8310" s="41"/>
    </row>
    <row r="8311" spans="2:6" hidden="1">
      <c r="B8311" s="107"/>
      <c r="C8311" s="107"/>
      <c r="D8311" s="41"/>
      <c r="E8311" s="41"/>
      <c r="F8311" s="41"/>
    </row>
    <row r="8312" spans="2:6" hidden="1">
      <c r="B8312" s="107"/>
      <c r="C8312" s="107"/>
      <c r="D8312" s="41"/>
      <c r="E8312" s="41"/>
      <c r="F8312" s="41"/>
    </row>
    <row r="8313" spans="2:6" hidden="1">
      <c r="B8313" s="107"/>
      <c r="C8313" s="107"/>
      <c r="D8313" s="41"/>
      <c r="E8313" s="41"/>
      <c r="F8313" s="41"/>
    </row>
    <row r="8314" spans="2:6" hidden="1">
      <c r="B8314" s="107"/>
      <c r="C8314" s="107"/>
      <c r="D8314" s="41"/>
      <c r="E8314" s="41"/>
      <c r="F8314" s="41"/>
    </row>
    <row r="8315" spans="2:6" hidden="1">
      <c r="B8315" s="107"/>
      <c r="C8315" s="107"/>
      <c r="D8315" s="41"/>
      <c r="E8315" s="41"/>
      <c r="F8315" s="41"/>
    </row>
    <row r="8316" spans="2:6" hidden="1">
      <c r="B8316" s="107"/>
      <c r="C8316" s="107"/>
      <c r="D8316" s="41"/>
      <c r="E8316" s="41"/>
      <c r="F8316" s="41"/>
    </row>
    <row r="8317" spans="2:6" hidden="1">
      <c r="B8317" s="107"/>
      <c r="C8317" s="107"/>
      <c r="D8317" s="41"/>
      <c r="E8317" s="41"/>
      <c r="F8317" s="41"/>
    </row>
    <row r="8318" spans="2:6" hidden="1">
      <c r="B8318" s="107"/>
      <c r="C8318" s="107"/>
      <c r="D8318" s="41"/>
      <c r="E8318" s="41"/>
      <c r="F8318" s="41"/>
    </row>
    <row r="8319" spans="2:6" hidden="1">
      <c r="B8319" s="107"/>
      <c r="C8319" s="107"/>
      <c r="D8319" s="41"/>
      <c r="E8319" s="41"/>
      <c r="F8319" s="41"/>
    </row>
    <row r="8320" spans="2:6" hidden="1">
      <c r="B8320" s="107"/>
      <c r="C8320" s="107"/>
      <c r="D8320" s="41"/>
      <c r="E8320" s="41"/>
      <c r="F8320" s="41"/>
    </row>
    <row r="8321" spans="2:6" hidden="1">
      <c r="B8321" s="107"/>
      <c r="C8321" s="107"/>
      <c r="D8321" s="41"/>
      <c r="E8321" s="41"/>
      <c r="F8321" s="41"/>
    </row>
    <row r="8322" spans="2:6" hidden="1">
      <c r="B8322" s="107"/>
      <c r="C8322" s="107"/>
      <c r="D8322" s="41"/>
      <c r="E8322" s="41"/>
      <c r="F8322" s="41"/>
    </row>
    <row r="8323" spans="2:6" hidden="1">
      <c r="B8323" s="107"/>
      <c r="C8323" s="107"/>
      <c r="D8323" s="41"/>
      <c r="E8323" s="41"/>
      <c r="F8323" s="41"/>
    </row>
    <row r="8324" spans="2:6" hidden="1">
      <c r="B8324" s="107"/>
      <c r="C8324" s="107"/>
      <c r="D8324" s="41"/>
      <c r="E8324" s="41"/>
      <c r="F8324" s="41"/>
    </row>
    <row r="8325" spans="2:6" hidden="1">
      <c r="B8325" s="107"/>
      <c r="C8325" s="107"/>
      <c r="D8325" s="41"/>
      <c r="E8325" s="41"/>
      <c r="F8325" s="41"/>
    </row>
    <row r="8326" spans="2:6" hidden="1">
      <c r="B8326" s="107"/>
      <c r="C8326" s="107"/>
      <c r="D8326" s="41"/>
      <c r="E8326" s="41"/>
      <c r="F8326" s="41"/>
    </row>
    <row r="8327" spans="2:6" hidden="1">
      <c r="B8327" s="107"/>
      <c r="C8327" s="107"/>
      <c r="D8327" s="41"/>
      <c r="E8327" s="41"/>
      <c r="F8327" s="41"/>
    </row>
    <row r="8328" spans="2:6" hidden="1">
      <c r="B8328" s="107"/>
      <c r="C8328" s="107"/>
      <c r="D8328" s="41"/>
      <c r="E8328" s="41"/>
      <c r="F8328" s="41"/>
    </row>
    <row r="8329" spans="2:6" hidden="1">
      <c r="B8329" s="107"/>
      <c r="C8329" s="107"/>
      <c r="D8329" s="41"/>
      <c r="E8329" s="41"/>
      <c r="F8329" s="41"/>
    </row>
    <row r="8330" spans="2:6" hidden="1">
      <c r="B8330" s="107"/>
      <c r="C8330" s="107"/>
      <c r="D8330" s="41"/>
      <c r="E8330" s="41"/>
      <c r="F8330" s="41"/>
    </row>
    <row r="8331" spans="2:6" hidden="1">
      <c r="B8331" s="107"/>
      <c r="C8331" s="107"/>
      <c r="D8331" s="41"/>
      <c r="E8331" s="41"/>
      <c r="F8331" s="41"/>
    </row>
    <row r="8332" spans="2:6" hidden="1">
      <c r="B8332" s="107"/>
      <c r="C8332" s="107"/>
      <c r="D8332" s="41"/>
      <c r="E8332" s="41"/>
      <c r="F8332" s="41"/>
    </row>
    <row r="8333" spans="2:6" hidden="1">
      <c r="B8333" s="107"/>
      <c r="C8333" s="107"/>
      <c r="D8333" s="41"/>
      <c r="E8333" s="41"/>
      <c r="F8333" s="41"/>
    </row>
    <row r="8334" spans="2:6" hidden="1">
      <c r="B8334" s="107"/>
      <c r="C8334" s="107"/>
      <c r="D8334" s="41"/>
      <c r="E8334" s="41"/>
      <c r="F8334" s="41"/>
    </row>
    <row r="8335" spans="2:6" hidden="1">
      <c r="B8335" s="107"/>
      <c r="C8335" s="107"/>
      <c r="D8335" s="41"/>
      <c r="E8335" s="41"/>
      <c r="F8335" s="41"/>
    </row>
    <row r="8336" spans="2:6" hidden="1">
      <c r="B8336" s="107"/>
      <c r="C8336" s="107"/>
      <c r="D8336" s="41"/>
      <c r="E8336" s="41"/>
      <c r="F8336" s="41"/>
    </row>
    <row r="8337" spans="2:6" hidden="1">
      <c r="B8337" s="107"/>
      <c r="C8337" s="107"/>
      <c r="D8337" s="41"/>
      <c r="E8337" s="41"/>
      <c r="F8337" s="41"/>
    </row>
    <row r="8338" spans="2:6" hidden="1">
      <c r="B8338" s="107"/>
      <c r="C8338" s="107"/>
      <c r="D8338" s="41"/>
      <c r="E8338" s="41"/>
      <c r="F8338" s="41"/>
    </row>
    <row r="8339" spans="2:6" hidden="1">
      <c r="B8339" s="107"/>
      <c r="C8339" s="107"/>
      <c r="D8339" s="41"/>
      <c r="E8339" s="41"/>
      <c r="F8339" s="41"/>
    </row>
    <row r="8340" spans="2:6" hidden="1">
      <c r="B8340" s="107"/>
      <c r="C8340" s="107"/>
      <c r="D8340" s="41"/>
      <c r="E8340" s="41"/>
      <c r="F8340" s="41"/>
    </row>
    <row r="8341" spans="2:6" hidden="1">
      <c r="B8341" s="107"/>
      <c r="C8341" s="107"/>
      <c r="D8341" s="41"/>
      <c r="E8341" s="41"/>
      <c r="F8341" s="41"/>
    </row>
    <row r="8342" spans="2:6" hidden="1">
      <c r="B8342" s="107"/>
      <c r="C8342" s="107"/>
      <c r="D8342" s="41"/>
      <c r="E8342" s="41"/>
      <c r="F8342" s="41"/>
    </row>
    <row r="8343" spans="2:6" hidden="1">
      <c r="B8343" s="107"/>
      <c r="C8343" s="107"/>
      <c r="D8343" s="41"/>
      <c r="E8343" s="41"/>
      <c r="F8343" s="41"/>
    </row>
    <row r="8344" spans="2:6" hidden="1">
      <c r="B8344" s="107"/>
      <c r="C8344" s="107"/>
      <c r="D8344" s="41"/>
      <c r="E8344" s="41"/>
      <c r="F8344" s="41"/>
    </row>
    <row r="8345" spans="2:6" hidden="1">
      <c r="B8345" s="107"/>
      <c r="C8345" s="107"/>
      <c r="D8345" s="41"/>
      <c r="E8345" s="41"/>
      <c r="F8345" s="41"/>
    </row>
    <row r="8346" spans="2:6" hidden="1">
      <c r="B8346" s="107"/>
      <c r="C8346" s="107"/>
      <c r="D8346" s="41"/>
      <c r="E8346" s="41"/>
      <c r="F8346" s="41"/>
    </row>
    <row r="8347" spans="2:6" hidden="1">
      <c r="B8347" s="107"/>
      <c r="C8347" s="107"/>
      <c r="D8347" s="41"/>
      <c r="E8347" s="41"/>
      <c r="F8347" s="41"/>
    </row>
    <row r="8348" spans="2:6" hidden="1">
      <c r="B8348" s="107"/>
      <c r="C8348" s="107"/>
      <c r="D8348" s="41"/>
      <c r="E8348" s="41"/>
      <c r="F8348" s="41"/>
    </row>
    <row r="8349" spans="2:6" hidden="1">
      <c r="B8349" s="107"/>
      <c r="C8349" s="107"/>
      <c r="D8349" s="41"/>
      <c r="E8349" s="41"/>
      <c r="F8349" s="41"/>
    </row>
    <row r="8350" spans="2:6" hidden="1">
      <c r="B8350" s="107"/>
      <c r="C8350" s="107"/>
      <c r="D8350" s="41"/>
      <c r="E8350" s="41"/>
      <c r="F8350" s="41"/>
    </row>
    <row r="8351" spans="2:6" hidden="1">
      <c r="B8351" s="107"/>
      <c r="C8351" s="107"/>
      <c r="D8351" s="41"/>
      <c r="E8351" s="41"/>
      <c r="F8351" s="41"/>
    </row>
    <row r="8352" spans="2:6" hidden="1">
      <c r="B8352" s="107"/>
      <c r="C8352" s="107"/>
      <c r="D8352" s="41"/>
      <c r="E8352" s="41"/>
      <c r="F8352" s="41"/>
    </row>
    <row r="8353" spans="2:6" hidden="1">
      <c r="B8353" s="107"/>
      <c r="C8353" s="107"/>
      <c r="D8353" s="41"/>
      <c r="E8353" s="41"/>
      <c r="F8353" s="41"/>
    </row>
    <row r="8354" spans="2:6" hidden="1">
      <c r="B8354" s="107"/>
      <c r="C8354" s="107"/>
      <c r="D8354" s="41"/>
      <c r="E8354" s="41"/>
      <c r="F8354" s="41"/>
    </row>
    <row r="8355" spans="2:6" hidden="1">
      <c r="B8355" s="107"/>
      <c r="C8355" s="107"/>
      <c r="D8355" s="41"/>
      <c r="E8355" s="41"/>
      <c r="F8355" s="41"/>
    </row>
    <row r="8356" spans="2:6" hidden="1">
      <c r="B8356" s="107"/>
      <c r="C8356" s="107"/>
      <c r="D8356" s="41"/>
      <c r="E8356" s="41"/>
      <c r="F8356" s="41"/>
    </row>
    <row r="8357" spans="2:6" hidden="1">
      <c r="B8357" s="107"/>
      <c r="C8357" s="107"/>
      <c r="D8357" s="41"/>
      <c r="E8357" s="41"/>
      <c r="F8357" s="41"/>
    </row>
    <row r="8358" spans="2:6" hidden="1">
      <c r="B8358" s="107"/>
      <c r="C8358" s="107"/>
      <c r="D8358" s="41"/>
      <c r="E8358" s="41"/>
      <c r="F8358" s="41"/>
    </row>
    <row r="8359" spans="2:6" hidden="1">
      <c r="B8359" s="107"/>
      <c r="C8359" s="107"/>
      <c r="D8359" s="41"/>
      <c r="E8359" s="41"/>
      <c r="F8359" s="41"/>
    </row>
    <row r="8360" spans="2:6" hidden="1">
      <c r="B8360" s="107"/>
      <c r="C8360" s="107"/>
      <c r="D8360" s="41"/>
      <c r="E8360" s="41"/>
      <c r="F8360" s="41"/>
    </row>
    <row r="8361" spans="2:6" hidden="1">
      <c r="B8361" s="107"/>
      <c r="C8361" s="107"/>
      <c r="D8361" s="41"/>
      <c r="E8361" s="41"/>
      <c r="F8361" s="41"/>
    </row>
    <row r="8362" spans="2:6" hidden="1">
      <c r="B8362" s="107"/>
      <c r="C8362" s="107"/>
      <c r="D8362" s="41"/>
      <c r="E8362" s="41"/>
      <c r="F8362" s="41"/>
    </row>
    <row r="8363" spans="2:6" hidden="1">
      <c r="B8363" s="107"/>
      <c r="C8363" s="107"/>
      <c r="D8363" s="41"/>
      <c r="E8363" s="41"/>
      <c r="F8363" s="41"/>
    </row>
    <row r="8364" spans="2:6" hidden="1">
      <c r="B8364" s="107"/>
      <c r="C8364" s="107"/>
      <c r="D8364" s="41"/>
      <c r="E8364" s="41"/>
      <c r="F8364" s="41"/>
    </row>
    <row r="8365" spans="2:6" hidden="1">
      <c r="B8365" s="107"/>
      <c r="C8365" s="107"/>
      <c r="D8365" s="41"/>
      <c r="E8365" s="41"/>
      <c r="F8365" s="41"/>
    </row>
    <row r="8366" spans="2:6" hidden="1">
      <c r="B8366" s="107"/>
      <c r="C8366" s="107"/>
      <c r="D8366" s="41"/>
      <c r="E8366" s="41"/>
      <c r="F8366" s="41"/>
    </row>
    <row r="8367" spans="2:6" hidden="1">
      <c r="B8367" s="107"/>
      <c r="C8367" s="107"/>
      <c r="D8367" s="41"/>
      <c r="E8367" s="41"/>
      <c r="F8367" s="41"/>
    </row>
    <row r="8368" spans="2:6" hidden="1">
      <c r="B8368" s="107"/>
      <c r="C8368" s="107"/>
      <c r="D8368" s="41"/>
      <c r="E8368" s="41"/>
      <c r="F8368" s="41"/>
    </row>
    <row r="8369" spans="2:6" hidden="1">
      <c r="B8369" s="107"/>
      <c r="C8369" s="107"/>
      <c r="D8369" s="41"/>
      <c r="E8369" s="41"/>
      <c r="F8369" s="41"/>
    </row>
    <row r="8370" spans="2:6" hidden="1">
      <c r="B8370" s="107"/>
      <c r="C8370" s="107"/>
      <c r="D8370" s="41"/>
      <c r="E8370" s="41"/>
      <c r="F8370" s="41"/>
    </row>
    <row r="8371" spans="2:6" hidden="1">
      <c r="B8371" s="107"/>
      <c r="C8371" s="107"/>
      <c r="D8371" s="41"/>
      <c r="E8371" s="41"/>
      <c r="F8371" s="41"/>
    </row>
    <row r="8372" spans="2:6" hidden="1">
      <c r="B8372" s="107"/>
      <c r="C8372" s="107"/>
      <c r="D8372" s="41"/>
      <c r="E8372" s="41"/>
      <c r="F8372" s="41"/>
    </row>
    <row r="8373" spans="2:6" hidden="1">
      <c r="B8373" s="107"/>
      <c r="C8373" s="107"/>
      <c r="D8373" s="41"/>
      <c r="E8373" s="41"/>
      <c r="F8373" s="41"/>
    </row>
    <row r="8374" spans="2:6" hidden="1">
      <c r="B8374" s="107"/>
      <c r="C8374" s="107"/>
      <c r="D8374" s="41"/>
      <c r="E8374" s="41"/>
      <c r="F8374" s="41"/>
    </row>
    <row r="8375" spans="2:6" hidden="1">
      <c r="B8375" s="107"/>
      <c r="C8375" s="107"/>
      <c r="D8375" s="41"/>
      <c r="E8375" s="41"/>
      <c r="F8375" s="41"/>
    </row>
    <row r="8376" spans="2:6" hidden="1">
      <c r="B8376" s="107"/>
      <c r="C8376" s="107"/>
      <c r="D8376" s="41"/>
      <c r="E8376" s="41"/>
      <c r="F8376" s="41"/>
    </row>
    <row r="8377" spans="2:6" hidden="1">
      <c r="B8377" s="107"/>
      <c r="C8377" s="107"/>
      <c r="D8377" s="41"/>
      <c r="E8377" s="41"/>
      <c r="F8377" s="41"/>
    </row>
    <row r="8378" spans="2:6" hidden="1">
      <c r="B8378" s="107"/>
      <c r="C8378" s="107"/>
      <c r="D8378" s="41"/>
      <c r="E8378" s="41"/>
      <c r="F8378" s="41"/>
    </row>
    <row r="8379" spans="2:6" hidden="1">
      <c r="B8379" s="107"/>
      <c r="C8379" s="107"/>
      <c r="D8379" s="41"/>
      <c r="E8379" s="41"/>
      <c r="F8379" s="41"/>
    </row>
    <row r="8380" spans="2:6" hidden="1">
      <c r="B8380" s="107"/>
      <c r="C8380" s="107"/>
      <c r="D8380" s="41"/>
      <c r="E8380" s="41"/>
      <c r="F8380" s="41"/>
    </row>
    <row r="8381" spans="2:6" hidden="1">
      <c r="B8381" s="107"/>
      <c r="C8381" s="107"/>
      <c r="D8381" s="41"/>
      <c r="E8381" s="41"/>
      <c r="F8381" s="41"/>
    </row>
    <row r="8382" spans="2:6" hidden="1">
      <c r="B8382" s="107"/>
      <c r="C8382" s="107"/>
      <c r="D8382" s="41"/>
      <c r="E8382" s="41"/>
      <c r="F8382" s="41"/>
    </row>
    <row r="8383" spans="2:6" hidden="1">
      <c r="B8383" s="107"/>
      <c r="C8383" s="107"/>
      <c r="D8383" s="41"/>
      <c r="E8383" s="41"/>
      <c r="F8383" s="41"/>
    </row>
    <row r="8384" spans="2:6" hidden="1">
      <c r="B8384" s="107"/>
      <c r="C8384" s="107"/>
      <c r="D8384" s="41"/>
      <c r="E8384" s="41"/>
      <c r="F8384" s="41"/>
    </row>
    <row r="8385" spans="2:6" hidden="1">
      <c r="B8385" s="107"/>
      <c r="C8385" s="107"/>
      <c r="D8385" s="41"/>
      <c r="E8385" s="41"/>
      <c r="F8385" s="41"/>
    </row>
    <row r="8386" spans="2:6" hidden="1">
      <c r="B8386" s="107"/>
      <c r="C8386" s="107"/>
      <c r="D8386" s="41"/>
      <c r="E8386" s="41"/>
      <c r="F8386" s="41"/>
    </row>
    <row r="8387" spans="2:6" hidden="1">
      <c r="B8387" s="107"/>
      <c r="C8387" s="107"/>
      <c r="D8387" s="41"/>
      <c r="E8387" s="41"/>
      <c r="F8387" s="41"/>
    </row>
    <row r="8388" spans="2:6" hidden="1">
      <c r="B8388" s="107"/>
      <c r="C8388" s="107"/>
      <c r="D8388" s="41"/>
      <c r="E8388" s="41"/>
      <c r="F8388" s="41"/>
    </row>
    <row r="8389" spans="2:6" hidden="1">
      <c r="B8389" s="107"/>
      <c r="C8389" s="107"/>
      <c r="D8389" s="41"/>
      <c r="E8389" s="41"/>
      <c r="F8389" s="41"/>
    </row>
    <row r="8390" spans="2:6" hidden="1">
      <c r="B8390" s="107"/>
      <c r="C8390" s="107"/>
      <c r="D8390" s="41"/>
      <c r="E8390" s="41"/>
      <c r="F8390" s="41"/>
    </row>
    <row r="8391" spans="2:6" hidden="1">
      <c r="B8391" s="107"/>
      <c r="C8391" s="107"/>
      <c r="D8391" s="41"/>
      <c r="E8391" s="41"/>
      <c r="F8391" s="41"/>
    </row>
    <row r="8392" spans="2:6" hidden="1">
      <c r="B8392" s="107"/>
      <c r="C8392" s="107"/>
      <c r="D8392" s="41"/>
      <c r="E8392" s="41"/>
      <c r="F8392" s="41"/>
    </row>
    <row r="8393" spans="2:6" hidden="1">
      <c r="B8393" s="107"/>
      <c r="C8393" s="107"/>
      <c r="D8393" s="41"/>
      <c r="E8393" s="41"/>
      <c r="F8393" s="41"/>
    </row>
    <row r="8394" spans="2:6" hidden="1">
      <c r="B8394" s="107"/>
      <c r="C8394" s="107"/>
      <c r="D8394" s="41"/>
      <c r="E8394" s="41"/>
      <c r="F8394" s="41"/>
    </row>
    <row r="8395" spans="2:6" hidden="1">
      <c r="B8395" s="107"/>
      <c r="C8395" s="107"/>
      <c r="D8395" s="41"/>
      <c r="E8395" s="41"/>
      <c r="F8395" s="41"/>
    </row>
    <row r="8396" spans="2:6" hidden="1">
      <c r="B8396" s="107"/>
      <c r="C8396" s="107"/>
      <c r="D8396" s="41"/>
      <c r="E8396" s="41"/>
      <c r="F8396" s="41"/>
    </row>
    <row r="8397" spans="2:6" hidden="1">
      <c r="B8397" s="107"/>
      <c r="C8397" s="107"/>
      <c r="D8397" s="41"/>
      <c r="E8397" s="41"/>
      <c r="F8397" s="41"/>
    </row>
    <row r="8398" spans="2:6" hidden="1">
      <c r="B8398" s="107"/>
      <c r="C8398" s="107"/>
      <c r="D8398" s="41"/>
      <c r="E8398" s="41"/>
      <c r="F8398" s="41"/>
    </row>
    <row r="8399" spans="2:6" hidden="1">
      <c r="B8399" s="107"/>
      <c r="C8399" s="107"/>
      <c r="D8399" s="41"/>
      <c r="E8399" s="41"/>
      <c r="F8399" s="41"/>
    </row>
    <row r="8400" spans="2:6" hidden="1">
      <c r="B8400" s="107"/>
      <c r="C8400" s="107"/>
      <c r="D8400" s="41"/>
      <c r="E8400" s="41"/>
      <c r="F8400" s="41"/>
    </row>
    <row r="8401" spans="2:6" hidden="1">
      <c r="B8401" s="107"/>
      <c r="C8401" s="107"/>
      <c r="D8401" s="41"/>
      <c r="E8401" s="41"/>
      <c r="F8401" s="41"/>
    </row>
    <row r="8402" spans="2:6" hidden="1">
      <c r="B8402" s="107"/>
      <c r="C8402" s="107"/>
      <c r="D8402" s="41"/>
      <c r="E8402" s="41"/>
      <c r="F8402" s="41"/>
    </row>
    <row r="8403" spans="2:6" hidden="1">
      <c r="B8403" s="107"/>
      <c r="C8403" s="107"/>
      <c r="D8403" s="41"/>
      <c r="E8403" s="41"/>
      <c r="F8403" s="41"/>
    </row>
    <row r="8404" spans="2:6" hidden="1">
      <c r="B8404" s="107"/>
      <c r="C8404" s="107"/>
      <c r="D8404" s="41"/>
      <c r="E8404" s="41"/>
      <c r="F8404" s="41"/>
    </row>
    <row r="8405" spans="2:6" hidden="1">
      <c r="B8405" s="107"/>
      <c r="C8405" s="107"/>
      <c r="D8405" s="41"/>
      <c r="E8405" s="41"/>
      <c r="F8405" s="41"/>
    </row>
    <row r="8406" spans="2:6" hidden="1">
      <c r="B8406" s="107"/>
      <c r="C8406" s="107"/>
      <c r="D8406" s="41"/>
      <c r="E8406" s="41"/>
      <c r="F8406" s="41"/>
    </row>
    <row r="8407" spans="2:6" hidden="1">
      <c r="B8407" s="107"/>
      <c r="C8407" s="107"/>
      <c r="D8407" s="41"/>
      <c r="E8407" s="41"/>
      <c r="F8407" s="41"/>
    </row>
    <row r="8408" spans="2:6" hidden="1">
      <c r="B8408" s="107"/>
      <c r="C8408" s="107"/>
      <c r="D8408" s="41"/>
      <c r="E8408" s="41"/>
      <c r="F8408" s="41"/>
    </row>
    <row r="8409" spans="2:6" hidden="1">
      <c r="B8409" s="107"/>
      <c r="C8409" s="107"/>
      <c r="D8409" s="41"/>
      <c r="E8409" s="41"/>
      <c r="F8409" s="41"/>
    </row>
    <row r="8410" spans="2:6" hidden="1">
      <c r="B8410" s="107"/>
      <c r="C8410" s="107"/>
      <c r="D8410" s="41"/>
      <c r="E8410" s="41"/>
      <c r="F8410" s="41"/>
    </row>
    <row r="8411" spans="2:6" hidden="1">
      <c r="B8411" s="107"/>
      <c r="C8411" s="107"/>
      <c r="D8411" s="41"/>
      <c r="E8411" s="41"/>
      <c r="F8411" s="41"/>
    </row>
    <row r="8412" spans="2:6" hidden="1">
      <c r="B8412" s="107"/>
      <c r="C8412" s="107"/>
      <c r="D8412" s="41"/>
      <c r="E8412" s="41"/>
      <c r="F8412" s="41"/>
    </row>
    <row r="8413" spans="2:6" hidden="1">
      <c r="B8413" s="107"/>
      <c r="C8413" s="107"/>
      <c r="D8413" s="41"/>
      <c r="E8413" s="41"/>
      <c r="F8413" s="41"/>
    </row>
    <row r="8414" spans="2:6" hidden="1">
      <c r="B8414" s="107"/>
      <c r="C8414" s="107"/>
      <c r="D8414" s="41"/>
      <c r="E8414" s="41"/>
      <c r="F8414" s="41"/>
    </row>
    <row r="8415" spans="2:6" hidden="1">
      <c r="B8415" s="107"/>
      <c r="C8415" s="107"/>
      <c r="D8415" s="41"/>
      <c r="E8415" s="41"/>
      <c r="F8415" s="41"/>
    </row>
    <row r="8416" spans="2:6" hidden="1">
      <c r="B8416" s="107"/>
      <c r="C8416" s="107"/>
      <c r="D8416" s="41"/>
      <c r="E8416" s="41"/>
      <c r="F8416" s="41"/>
    </row>
    <row r="8417" spans="2:6" hidden="1">
      <c r="B8417" s="107"/>
      <c r="C8417" s="107"/>
      <c r="D8417" s="41"/>
      <c r="E8417" s="41"/>
      <c r="F8417" s="41"/>
    </row>
    <row r="8418" spans="2:6" hidden="1">
      <c r="B8418" s="107"/>
      <c r="C8418" s="107"/>
      <c r="D8418" s="41"/>
      <c r="E8418" s="41"/>
      <c r="F8418" s="41"/>
    </row>
    <row r="8419" spans="2:6" hidden="1">
      <c r="B8419" s="107"/>
      <c r="C8419" s="107"/>
      <c r="D8419" s="41"/>
      <c r="E8419" s="41"/>
      <c r="F8419" s="41"/>
    </row>
    <row r="8420" spans="2:6" hidden="1">
      <c r="B8420" s="107"/>
      <c r="C8420" s="107"/>
      <c r="D8420" s="41"/>
      <c r="E8420" s="41"/>
      <c r="F8420" s="41"/>
    </row>
    <row r="8421" spans="2:6" hidden="1">
      <c r="B8421" s="107"/>
      <c r="C8421" s="107"/>
      <c r="D8421" s="41"/>
      <c r="E8421" s="41"/>
      <c r="F8421" s="41"/>
    </row>
    <row r="8422" spans="2:6" hidden="1">
      <c r="B8422" s="107"/>
      <c r="C8422" s="107"/>
      <c r="D8422" s="41"/>
      <c r="E8422" s="41"/>
      <c r="F8422" s="41"/>
    </row>
    <row r="8423" spans="2:6" hidden="1">
      <c r="B8423" s="107"/>
      <c r="C8423" s="107"/>
      <c r="D8423" s="41"/>
      <c r="E8423" s="41"/>
      <c r="F8423" s="41"/>
    </row>
    <row r="8424" spans="2:6" hidden="1">
      <c r="B8424" s="107"/>
      <c r="C8424" s="107"/>
      <c r="D8424" s="41"/>
      <c r="E8424" s="41"/>
      <c r="F8424" s="41"/>
    </row>
    <row r="8425" spans="2:6" hidden="1">
      <c r="B8425" s="107"/>
      <c r="C8425" s="107"/>
      <c r="D8425" s="41"/>
      <c r="E8425" s="41"/>
      <c r="F8425" s="41"/>
    </row>
    <row r="8426" spans="2:6" hidden="1">
      <c r="B8426" s="107"/>
      <c r="C8426" s="107"/>
      <c r="D8426" s="41"/>
      <c r="E8426" s="41"/>
      <c r="F8426" s="41"/>
    </row>
    <row r="8427" spans="2:6" hidden="1">
      <c r="B8427" s="107"/>
      <c r="C8427" s="107"/>
      <c r="D8427" s="41"/>
      <c r="E8427" s="41"/>
      <c r="F8427" s="41"/>
    </row>
    <row r="8428" spans="2:6" hidden="1">
      <c r="B8428" s="107"/>
      <c r="C8428" s="107"/>
      <c r="D8428" s="41"/>
      <c r="E8428" s="41"/>
      <c r="F8428" s="41"/>
    </row>
    <row r="8429" spans="2:6" hidden="1">
      <c r="B8429" s="107"/>
      <c r="C8429" s="107"/>
      <c r="D8429" s="41"/>
      <c r="E8429" s="41"/>
      <c r="F8429" s="41"/>
    </row>
    <row r="8430" spans="2:6" hidden="1">
      <c r="B8430" s="107"/>
      <c r="C8430" s="107"/>
      <c r="D8430" s="41"/>
      <c r="E8430" s="41"/>
      <c r="F8430" s="41"/>
    </row>
    <row r="8431" spans="2:6" hidden="1">
      <c r="B8431" s="107"/>
      <c r="C8431" s="107"/>
      <c r="D8431" s="41"/>
      <c r="E8431" s="41"/>
      <c r="F8431" s="41"/>
    </row>
    <row r="8432" spans="2:6" hidden="1">
      <c r="B8432" s="107"/>
      <c r="C8432" s="107"/>
      <c r="D8432" s="41"/>
      <c r="E8432" s="41"/>
      <c r="F8432" s="41"/>
    </row>
    <row r="8433" spans="2:6" hidden="1">
      <c r="B8433" s="107"/>
      <c r="C8433" s="107"/>
      <c r="D8433" s="41"/>
      <c r="E8433" s="41"/>
      <c r="F8433" s="41"/>
    </row>
    <row r="8434" spans="2:6" hidden="1">
      <c r="B8434" s="107"/>
      <c r="C8434" s="107"/>
      <c r="D8434" s="41"/>
      <c r="E8434" s="41"/>
      <c r="F8434" s="41"/>
    </row>
    <row r="8435" spans="2:6" hidden="1">
      <c r="B8435" s="107"/>
      <c r="C8435" s="107"/>
      <c r="D8435" s="41"/>
      <c r="E8435" s="41"/>
      <c r="F8435" s="41"/>
    </row>
    <row r="8436" spans="2:6" hidden="1">
      <c r="B8436" s="107"/>
      <c r="C8436" s="107"/>
      <c r="D8436" s="41"/>
      <c r="E8436" s="41"/>
      <c r="F8436" s="41"/>
    </row>
    <row r="8437" spans="2:6" hidden="1">
      <c r="B8437" s="107"/>
      <c r="C8437" s="107"/>
      <c r="D8437" s="41"/>
      <c r="E8437" s="41"/>
      <c r="F8437" s="41"/>
    </row>
    <row r="8438" spans="2:6" hidden="1">
      <c r="B8438" s="107"/>
      <c r="C8438" s="107"/>
      <c r="D8438" s="41"/>
      <c r="E8438" s="41"/>
      <c r="F8438" s="41"/>
    </row>
    <row r="8439" spans="2:6" hidden="1">
      <c r="B8439" s="107"/>
      <c r="C8439" s="107"/>
      <c r="D8439" s="41"/>
      <c r="E8439" s="41"/>
      <c r="F8439" s="41"/>
    </row>
    <row r="8440" spans="2:6" hidden="1">
      <c r="B8440" s="107"/>
      <c r="C8440" s="107"/>
      <c r="D8440" s="41"/>
      <c r="E8440" s="41"/>
      <c r="F8440" s="41"/>
    </row>
    <row r="8441" spans="2:6" hidden="1">
      <c r="B8441" s="107"/>
      <c r="C8441" s="107"/>
      <c r="D8441" s="41"/>
      <c r="E8441" s="41"/>
      <c r="F8441" s="41"/>
    </row>
    <row r="8442" spans="2:6" hidden="1">
      <c r="B8442" s="107"/>
      <c r="C8442" s="107"/>
      <c r="D8442" s="41"/>
      <c r="E8442" s="41"/>
      <c r="F8442" s="41"/>
    </row>
    <row r="8443" spans="2:6" hidden="1">
      <c r="B8443" s="107"/>
      <c r="C8443" s="107"/>
      <c r="D8443" s="41"/>
      <c r="E8443" s="41"/>
      <c r="F8443" s="41"/>
    </row>
    <row r="8444" spans="2:6" hidden="1">
      <c r="B8444" s="107"/>
      <c r="C8444" s="107"/>
      <c r="D8444" s="41"/>
      <c r="E8444" s="41"/>
      <c r="F8444" s="41"/>
    </row>
    <row r="8445" spans="2:6" hidden="1">
      <c r="B8445" s="107"/>
      <c r="C8445" s="107"/>
      <c r="D8445" s="41"/>
      <c r="E8445" s="41"/>
      <c r="F8445" s="41"/>
    </row>
    <row r="8446" spans="2:6" hidden="1">
      <c r="B8446" s="107"/>
      <c r="C8446" s="107"/>
      <c r="D8446" s="41"/>
      <c r="E8446" s="41"/>
      <c r="F8446" s="41"/>
    </row>
    <row r="8447" spans="2:6" hidden="1">
      <c r="B8447" s="107"/>
      <c r="C8447" s="107"/>
      <c r="D8447" s="41"/>
      <c r="E8447" s="41"/>
      <c r="F8447" s="41"/>
    </row>
    <row r="8448" spans="2:6" hidden="1">
      <c r="B8448" s="107"/>
      <c r="C8448" s="107"/>
      <c r="D8448" s="41"/>
      <c r="E8448" s="41"/>
      <c r="F8448" s="41"/>
    </row>
    <row r="8449" spans="2:6" hidden="1">
      <c r="B8449" s="107"/>
      <c r="C8449" s="107"/>
      <c r="D8449" s="41"/>
      <c r="E8449" s="41"/>
      <c r="F8449" s="41"/>
    </row>
    <row r="8450" spans="2:6" hidden="1">
      <c r="B8450" s="107"/>
      <c r="C8450" s="107"/>
      <c r="D8450" s="41"/>
      <c r="E8450" s="41"/>
      <c r="F8450" s="41"/>
    </row>
    <row r="8451" spans="2:6" hidden="1">
      <c r="B8451" s="107"/>
      <c r="C8451" s="107"/>
      <c r="D8451" s="41"/>
      <c r="E8451" s="41"/>
      <c r="F8451" s="41"/>
    </row>
    <row r="8452" spans="2:6" hidden="1">
      <c r="B8452" s="107"/>
      <c r="C8452" s="107"/>
      <c r="D8452" s="41"/>
      <c r="E8452" s="41"/>
      <c r="F8452" s="41"/>
    </row>
    <row r="8453" spans="2:6" hidden="1">
      <c r="B8453" s="107"/>
      <c r="C8453" s="107"/>
      <c r="D8453" s="41"/>
      <c r="E8453" s="41"/>
      <c r="F8453" s="41"/>
    </row>
    <row r="8454" spans="2:6" hidden="1">
      <c r="B8454" s="107"/>
      <c r="C8454" s="107"/>
      <c r="D8454" s="41"/>
      <c r="E8454" s="41"/>
      <c r="F8454" s="41"/>
    </row>
    <row r="8455" spans="2:6" hidden="1">
      <c r="B8455" s="107"/>
      <c r="C8455" s="107"/>
      <c r="D8455" s="41"/>
      <c r="E8455" s="41"/>
      <c r="F8455" s="41"/>
    </row>
    <row r="8456" spans="2:6" hidden="1">
      <c r="B8456" s="107"/>
      <c r="C8456" s="107"/>
      <c r="D8456" s="41"/>
      <c r="E8456" s="41"/>
      <c r="F8456" s="41"/>
    </row>
    <row r="8457" spans="2:6" hidden="1">
      <c r="B8457" s="107"/>
      <c r="C8457" s="107"/>
      <c r="D8457" s="41"/>
      <c r="E8457" s="41"/>
      <c r="F8457" s="41"/>
    </row>
    <row r="8458" spans="2:6" hidden="1">
      <c r="B8458" s="107"/>
      <c r="C8458" s="107"/>
      <c r="D8458" s="41"/>
      <c r="E8458" s="41"/>
      <c r="F8458" s="41"/>
    </row>
    <row r="8459" spans="2:6" hidden="1">
      <c r="B8459" s="107"/>
      <c r="C8459" s="107"/>
      <c r="D8459" s="41"/>
      <c r="E8459" s="41"/>
      <c r="F8459" s="41"/>
    </row>
    <row r="8460" spans="2:6" hidden="1">
      <c r="B8460" s="107"/>
      <c r="C8460" s="107"/>
      <c r="D8460" s="41"/>
      <c r="E8460" s="41"/>
      <c r="F8460" s="41"/>
    </row>
    <row r="8461" spans="2:6" hidden="1">
      <c r="B8461" s="107"/>
      <c r="C8461" s="107"/>
      <c r="D8461" s="41"/>
      <c r="E8461" s="41"/>
      <c r="F8461" s="41"/>
    </row>
    <row r="8462" spans="2:6" hidden="1">
      <c r="B8462" s="107"/>
      <c r="C8462" s="107"/>
      <c r="D8462" s="41"/>
      <c r="E8462" s="41"/>
      <c r="F8462" s="41"/>
    </row>
    <row r="8463" spans="2:6" hidden="1">
      <c r="B8463" s="107"/>
      <c r="C8463" s="107"/>
      <c r="D8463" s="41"/>
      <c r="E8463" s="41"/>
      <c r="F8463" s="41"/>
    </row>
    <row r="8464" spans="2:6" hidden="1">
      <c r="B8464" s="107"/>
      <c r="C8464" s="107"/>
      <c r="D8464" s="41"/>
      <c r="E8464" s="41"/>
      <c r="F8464" s="41"/>
    </row>
    <row r="8465" spans="2:6" hidden="1">
      <c r="B8465" s="107"/>
      <c r="C8465" s="107"/>
      <c r="D8465" s="41"/>
      <c r="E8465" s="41"/>
      <c r="F8465" s="41"/>
    </row>
    <row r="8466" spans="2:6" hidden="1">
      <c r="B8466" s="107"/>
      <c r="C8466" s="107"/>
      <c r="D8466" s="41"/>
      <c r="E8466" s="41"/>
      <c r="F8466" s="41"/>
    </row>
    <row r="8467" spans="2:6" hidden="1">
      <c r="B8467" s="107"/>
      <c r="C8467" s="107"/>
      <c r="D8467" s="41"/>
      <c r="E8467" s="41"/>
      <c r="F8467" s="41"/>
    </row>
    <row r="8468" spans="2:6" hidden="1">
      <c r="B8468" s="107"/>
      <c r="C8468" s="107"/>
      <c r="D8468" s="41"/>
      <c r="E8468" s="41"/>
      <c r="F8468" s="41"/>
    </row>
    <row r="8469" spans="2:6" hidden="1">
      <c r="B8469" s="107"/>
      <c r="C8469" s="107"/>
      <c r="D8469" s="41"/>
      <c r="E8469" s="41"/>
      <c r="F8469" s="41"/>
    </row>
    <row r="8470" spans="2:6" hidden="1">
      <c r="B8470" s="107"/>
      <c r="C8470" s="107"/>
      <c r="D8470" s="41"/>
      <c r="E8470" s="41"/>
      <c r="F8470" s="41"/>
    </row>
    <row r="8471" spans="2:6" hidden="1">
      <c r="B8471" s="107"/>
      <c r="C8471" s="107"/>
      <c r="D8471" s="41"/>
      <c r="E8471" s="41"/>
      <c r="F8471" s="41"/>
    </row>
    <row r="8472" spans="2:6" hidden="1">
      <c r="B8472" s="107"/>
      <c r="C8472" s="107"/>
      <c r="D8472" s="41"/>
      <c r="E8472" s="41"/>
      <c r="F8472" s="41"/>
    </row>
    <row r="8473" spans="2:6" hidden="1">
      <c r="B8473" s="107"/>
      <c r="C8473" s="107"/>
      <c r="D8473" s="41"/>
      <c r="E8473" s="41"/>
      <c r="F8473" s="41"/>
    </row>
    <row r="8474" spans="2:6" hidden="1">
      <c r="B8474" s="107"/>
      <c r="C8474" s="107"/>
      <c r="D8474" s="41"/>
      <c r="E8474" s="41"/>
      <c r="F8474" s="41"/>
    </row>
    <row r="8475" spans="2:6" hidden="1">
      <c r="B8475" s="107"/>
      <c r="C8475" s="107"/>
      <c r="D8475" s="41"/>
      <c r="E8475" s="41"/>
      <c r="F8475" s="41"/>
    </row>
    <row r="8476" spans="2:6" hidden="1">
      <c r="B8476" s="107"/>
      <c r="C8476" s="107"/>
      <c r="D8476" s="41"/>
      <c r="E8476" s="41"/>
      <c r="F8476" s="41"/>
    </row>
    <row r="8477" spans="2:6" hidden="1">
      <c r="B8477" s="107"/>
      <c r="C8477" s="107"/>
      <c r="D8477" s="41"/>
      <c r="E8477" s="41"/>
      <c r="F8477" s="41"/>
    </row>
    <row r="8478" spans="2:6" hidden="1">
      <c r="B8478" s="107"/>
      <c r="C8478" s="107"/>
      <c r="D8478" s="41"/>
      <c r="E8478" s="41"/>
      <c r="F8478" s="41"/>
    </row>
    <row r="8479" spans="2:6" hidden="1">
      <c r="B8479" s="107"/>
      <c r="C8479" s="107"/>
      <c r="D8479" s="41"/>
      <c r="E8479" s="41"/>
      <c r="F8479" s="41"/>
    </row>
    <row r="8480" spans="2:6" hidden="1">
      <c r="B8480" s="107"/>
      <c r="C8480" s="107"/>
      <c r="D8480" s="41"/>
      <c r="E8480" s="41"/>
      <c r="F8480" s="41"/>
    </row>
    <row r="8481" spans="2:6" hidden="1">
      <c r="B8481" s="107"/>
      <c r="C8481" s="107"/>
      <c r="D8481" s="41"/>
      <c r="E8481" s="41"/>
      <c r="F8481" s="41"/>
    </row>
    <row r="8482" spans="2:6" hidden="1">
      <c r="B8482" s="107"/>
      <c r="C8482" s="107"/>
      <c r="D8482" s="41"/>
      <c r="E8482" s="41"/>
      <c r="F8482" s="41"/>
    </row>
    <row r="8483" spans="2:6" hidden="1">
      <c r="B8483" s="107"/>
      <c r="C8483" s="107"/>
      <c r="D8483" s="41"/>
      <c r="E8483" s="41"/>
      <c r="F8483" s="41"/>
    </row>
    <row r="8484" spans="2:6" hidden="1">
      <c r="B8484" s="107"/>
      <c r="C8484" s="107"/>
      <c r="D8484" s="41"/>
      <c r="E8484" s="41"/>
      <c r="F8484" s="41"/>
    </row>
    <row r="8485" spans="2:6" hidden="1">
      <c r="B8485" s="107"/>
      <c r="C8485" s="107"/>
      <c r="D8485" s="41"/>
      <c r="E8485" s="41"/>
      <c r="F8485" s="41"/>
    </row>
    <row r="8486" spans="2:6" hidden="1">
      <c r="B8486" s="107"/>
      <c r="C8486" s="107"/>
      <c r="D8486" s="41"/>
      <c r="E8486" s="41"/>
      <c r="F8486" s="41"/>
    </row>
    <row r="8487" spans="2:6" hidden="1">
      <c r="B8487" s="107"/>
      <c r="C8487" s="107"/>
      <c r="D8487" s="41"/>
      <c r="E8487" s="41"/>
      <c r="F8487" s="41"/>
    </row>
    <row r="8488" spans="2:6" hidden="1">
      <c r="B8488" s="107"/>
      <c r="C8488" s="107"/>
      <c r="D8488" s="41"/>
      <c r="E8488" s="41"/>
      <c r="F8488" s="41"/>
    </row>
    <row r="8489" spans="2:6" hidden="1">
      <c r="B8489" s="107"/>
      <c r="C8489" s="107"/>
      <c r="D8489" s="41"/>
      <c r="E8489" s="41"/>
      <c r="F8489" s="41"/>
    </row>
    <row r="8490" spans="2:6" hidden="1">
      <c r="B8490" s="107"/>
      <c r="C8490" s="107"/>
      <c r="D8490" s="41"/>
      <c r="E8490" s="41"/>
      <c r="F8490" s="41"/>
    </row>
    <row r="8491" spans="2:6" hidden="1">
      <c r="B8491" s="107"/>
      <c r="C8491" s="107"/>
      <c r="D8491" s="41"/>
      <c r="E8491" s="41"/>
      <c r="F8491" s="41"/>
    </row>
    <row r="8492" spans="2:6" hidden="1">
      <c r="B8492" s="107"/>
      <c r="C8492" s="107"/>
      <c r="D8492" s="41"/>
      <c r="E8492" s="41"/>
      <c r="F8492" s="41"/>
    </row>
    <row r="8493" spans="2:6" hidden="1">
      <c r="B8493" s="107"/>
      <c r="C8493" s="107"/>
      <c r="D8493" s="41"/>
      <c r="E8493" s="41"/>
      <c r="F8493" s="41"/>
    </row>
    <row r="8494" spans="2:6" hidden="1">
      <c r="B8494" s="107"/>
      <c r="C8494" s="107"/>
      <c r="D8494" s="41"/>
      <c r="E8494" s="41"/>
      <c r="F8494" s="41"/>
    </row>
    <row r="8495" spans="2:6" hidden="1">
      <c r="B8495" s="107"/>
      <c r="C8495" s="107"/>
      <c r="D8495" s="41"/>
      <c r="E8495" s="41"/>
      <c r="F8495" s="41"/>
    </row>
    <row r="8496" spans="2:6" hidden="1">
      <c r="B8496" s="107"/>
      <c r="C8496" s="107"/>
      <c r="D8496" s="41"/>
      <c r="E8496" s="41"/>
      <c r="F8496" s="41"/>
    </row>
    <row r="8497" spans="2:6" hidden="1">
      <c r="B8497" s="107"/>
      <c r="C8497" s="107"/>
      <c r="D8497" s="41"/>
      <c r="E8497" s="41"/>
      <c r="F8497" s="41"/>
    </row>
    <row r="8498" spans="2:6" hidden="1">
      <c r="B8498" s="107"/>
      <c r="C8498" s="107"/>
      <c r="D8498" s="41"/>
      <c r="E8498" s="41"/>
      <c r="F8498" s="41"/>
    </row>
    <row r="8499" spans="2:6" hidden="1">
      <c r="B8499" s="107"/>
      <c r="C8499" s="107"/>
      <c r="D8499" s="41"/>
      <c r="E8499" s="41"/>
      <c r="F8499" s="41"/>
    </row>
    <row r="8500" spans="2:6" hidden="1">
      <c r="B8500" s="107"/>
      <c r="C8500" s="107"/>
      <c r="D8500" s="41"/>
      <c r="E8500" s="41"/>
      <c r="F8500" s="41"/>
    </row>
    <row r="8501" spans="2:6" hidden="1">
      <c r="B8501" s="107"/>
      <c r="C8501" s="107"/>
      <c r="D8501" s="41"/>
      <c r="E8501" s="41"/>
      <c r="F8501" s="41"/>
    </row>
    <row r="8502" spans="2:6" hidden="1">
      <c r="B8502" s="107"/>
      <c r="C8502" s="107"/>
      <c r="D8502" s="41"/>
      <c r="E8502" s="41"/>
      <c r="F8502" s="41"/>
    </row>
    <row r="8503" spans="2:6" hidden="1">
      <c r="B8503" s="107"/>
      <c r="C8503" s="107"/>
      <c r="D8503" s="41"/>
      <c r="E8503" s="41"/>
      <c r="F8503" s="41"/>
    </row>
    <row r="8504" spans="2:6" hidden="1">
      <c r="B8504" s="107"/>
      <c r="C8504" s="107"/>
      <c r="D8504" s="41"/>
      <c r="E8504" s="41"/>
      <c r="F8504" s="41"/>
    </row>
    <row r="8505" spans="2:6" hidden="1">
      <c r="B8505" s="107"/>
      <c r="C8505" s="107"/>
      <c r="D8505" s="41"/>
      <c r="E8505" s="41"/>
      <c r="F8505" s="41"/>
    </row>
    <row r="8506" spans="2:6" hidden="1">
      <c r="B8506" s="107"/>
      <c r="C8506" s="107"/>
      <c r="D8506" s="41"/>
      <c r="E8506" s="41"/>
      <c r="F8506" s="41"/>
    </row>
    <row r="8507" spans="2:6" hidden="1">
      <c r="B8507" s="107"/>
      <c r="C8507" s="107"/>
      <c r="D8507" s="41"/>
      <c r="E8507" s="41"/>
      <c r="F8507" s="41"/>
    </row>
    <row r="8508" spans="2:6" hidden="1">
      <c r="B8508" s="107"/>
      <c r="C8508" s="107"/>
      <c r="D8508" s="41"/>
      <c r="E8508" s="41"/>
      <c r="F8508" s="41"/>
    </row>
    <row r="8509" spans="2:6" hidden="1">
      <c r="B8509" s="107"/>
      <c r="C8509" s="107"/>
      <c r="D8509" s="41"/>
      <c r="E8509" s="41"/>
      <c r="F8509" s="41"/>
    </row>
    <row r="8510" spans="2:6" hidden="1">
      <c r="B8510" s="107"/>
      <c r="C8510" s="107"/>
      <c r="D8510" s="41"/>
      <c r="E8510" s="41"/>
      <c r="F8510" s="41"/>
    </row>
    <row r="8511" spans="2:6" hidden="1">
      <c r="B8511" s="107"/>
      <c r="C8511" s="107"/>
      <c r="D8511" s="41"/>
      <c r="E8511" s="41"/>
      <c r="F8511" s="41"/>
    </row>
    <row r="8512" spans="2:6" hidden="1">
      <c r="B8512" s="107"/>
      <c r="C8512" s="107"/>
      <c r="D8512" s="41"/>
      <c r="E8512" s="41"/>
      <c r="F8512" s="41"/>
    </row>
    <row r="8513" spans="2:6" hidden="1">
      <c r="B8513" s="107"/>
      <c r="C8513" s="107"/>
      <c r="D8513" s="41"/>
      <c r="E8513" s="41"/>
      <c r="F8513" s="41"/>
    </row>
    <row r="8514" spans="2:6" hidden="1">
      <c r="B8514" s="107"/>
      <c r="C8514" s="107"/>
      <c r="D8514" s="41"/>
      <c r="E8514" s="41"/>
      <c r="F8514" s="41"/>
    </row>
    <row r="8515" spans="2:6" hidden="1">
      <c r="B8515" s="107"/>
      <c r="C8515" s="107"/>
      <c r="D8515" s="41"/>
      <c r="E8515" s="41"/>
      <c r="F8515" s="41"/>
    </row>
    <row r="8516" spans="2:6" hidden="1">
      <c r="B8516" s="107"/>
      <c r="C8516" s="107"/>
      <c r="D8516" s="41"/>
      <c r="E8516" s="41"/>
      <c r="F8516" s="41"/>
    </row>
    <row r="8517" spans="2:6" hidden="1">
      <c r="B8517" s="107"/>
      <c r="C8517" s="107"/>
      <c r="D8517" s="41"/>
      <c r="E8517" s="41"/>
      <c r="F8517" s="41"/>
    </row>
    <row r="8518" spans="2:6" hidden="1">
      <c r="B8518" s="107"/>
      <c r="C8518" s="107"/>
      <c r="D8518" s="41"/>
      <c r="E8518" s="41"/>
      <c r="F8518" s="41"/>
    </row>
    <row r="8519" spans="2:6" hidden="1">
      <c r="B8519" s="107"/>
      <c r="C8519" s="107"/>
      <c r="D8519" s="41"/>
      <c r="E8519" s="41"/>
      <c r="F8519" s="41"/>
    </row>
    <row r="8520" spans="2:6" hidden="1">
      <c r="B8520" s="107"/>
      <c r="C8520" s="107"/>
      <c r="D8520" s="41"/>
      <c r="E8520" s="41"/>
      <c r="F8520" s="41"/>
    </row>
    <row r="8521" spans="2:6" hidden="1">
      <c r="B8521" s="107"/>
      <c r="C8521" s="107"/>
      <c r="D8521" s="41"/>
      <c r="E8521" s="41"/>
      <c r="F8521" s="41"/>
    </row>
    <row r="8522" spans="2:6" hidden="1">
      <c r="B8522" s="107"/>
      <c r="C8522" s="107"/>
      <c r="D8522" s="41"/>
      <c r="E8522" s="41"/>
      <c r="F8522" s="41"/>
    </row>
    <row r="8523" spans="2:6" hidden="1">
      <c r="B8523" s="107"/>
      <c r="C8523" s="107"/>
      <c r="D8523" s="41"/>
      <c r="E8523" s="41"/>
      <c r="F8523" s="41"/>
    </row>
    <row r="8524" spans="2:6" hidden="1">
      <c r="B8524" s="107"/>
      <c r="C8524" s="107"/>
      <c r="D8524" s="41"/>
      <c r="E8524" s="41"/>
      <c r="F8524" s="41"/>
    </row>
    <row r="8525" spans="2:6" hidden="1">
      <c r="B8525" s="107"/>
      <c r="C8525" s="107"/>
      <c r="D8525" s="41"/>
      <c r="E8525" s="41"/>
      <c r="F8525" s="41"/>
    </row>
    <row r="8526" spans="2:6" hidden="1">
      <c r="B8526" s="107"/>
      <c r="C8526" s="107"/>
      <c r="D8526" s="41"/>
      <c r="E8526" s="41"/>
      <c r="F8526" s="41"/>
    </row>
    <row r="8527" spans="2:6" hidden="1">
      <c r="B8527" s="107"/>
      <c r="C8527" s="107"/>
      <c r="D8527" s="41"/>
      <c r="E8527" s="41"/>
      <c r="F8527" s="41"/>
    </row>
    <row r="8528" spans="2:6" hidden="1">
      <c r="B8528" s="107"/>
      <c r="C8528" s="107"/>
      <c r="D8528" s="41"/>
      <c r="E8528" s="41"/>
      <c r="F8528" s="41"/>
    </row>
    <row r="8529" spans="2:6" hidden="1">
      <c r="B8529" s="107"/>
      <c r="C8529" s="107"/>
      <c r="D8529" s="41"/>
      <c r="E8529" s="41"/>
      <c r="F8529" s="41"/>
    </row>
    <row r="8530" spans="2:6" hidden="1">
      <c r="B8530" s="107"/>
      <c r="C8530" s="107"/>
      <c r="D8530" s="41"/>
      <c r="E8530" s="41"/>
      <c r="F8530" s="41"/>
    </row>
    <row r="8531" spans="2:6" hidden="1">
      <c r="B8531" s="107"/>
      <c r="C8531" s="107"/>
      <c r="D8531" s="41"/>
      <c r="E8531" s="41"/>
      <c r="F8531" s="41"/>
    </row>
    <row r="8532" spans="2:6" hidden="1">
      <c r="B8532" s="107"/>
      <c r="C8532" s="107"/>
      <c r="D8532" s="41"/>
      <c r="E8532" s="41"/>
      <c r="F8532" s="41"/>
    </row>
    <row r="8533" spans="2:6" hidden="1">
      <c r="B8533" s="107"/>
      <c r="C8533" s="107"/>
      <c r="D8533" s="41"/>
      <c r="E8533" s="41"/>
      <c r="F8533" s="41"/>
    </row>
    <row r="8534" spans="2:6" hidden="1">
      <c r="B8534" s="107"/>
      <c r="C8534" s="107"/>
      <c r="D8534" s="41"/>
      <c r="E8534" s="41"/>
      <c r="F8534" s="41"/>
    </row>
    <row r="8535" spans="2:6" hidden="1">
      <c r="B8535" s="107"/>
      <c r="C8535" s="107"/>
      <c r="D8535" s="41"/>
      <c r="E8535" s="41"/>
      <c r="F8535" s="41"/>
    </row>
    <row r="8536" spans="2:6" hidden="1">
      <c r="B8536" s="107"/>
      <c r="C8536" s="107"/>
      <c r="D8536" s="41"/>
      <c r="E8536" s="41"/>
      <c r="F8536" s="41"/>
    </row>
    <row r="8537" spans="2:6" hidden="1">
      <c r="B8537" s="107"/>
      <c r="C8537" s="107"/>
      <c r="D8537" s="41"/>
      <c r="E8537" s="41"/>
      <c r="F8537" s="41"/>
    </row>
    <row r="8538" spans="2:6" hidden="1">
      <c r="B8538" s="107"/>
      <c r="C8538" s="107"/>
      <c r="D8538" s="41"/>
      <c r="E8538" s="41"/>
      <c r="F8538" s="41"/>
    </row>
    <row r="8539" spans="2:6" hidden="1">
      <c r="B8539" s="107"/>
      <c r="C8539" s="107"/>
      <c r="D8539" s="41"/>
      <c r="E8539" s="41"/>
      <c r="F8539" s="41"/>
    </row>
    <row r="8540" spans="2:6" hidden="1">
      <c r="B8540" s="107"/>
      <c r="C8540" s="107"/>
      <c r="D8540" s="41"/>
      <c r="E8540" s="41"/>
      <c r="F8540" s="41"/>
    </row>
    <row r="8541" spans="2:6" hidden="1">
      <c r="B8541" s="107"/>
      <c r="C8541" s="107"/>
      <c r="D8541" s="41"/>
      <c r="E8541" s="41"/>
      <c r="F8541" s="41"/>
    </row>
    <row r="8542" spans="2:6" hidden="1">
      <c r="B8542" s="107"/>
      <c r="C8542" s="107"/>
      <c r="D8542" s="41"/>
      <c r="E8542" s="41"/>
      <c r="F8542" s="41"/>
    </row>
    <row r="8543" spans="2:6" hidden="1">
      <c r="B8543" s="107"/>
      <c r="C8543" s="107"/>
      <c r="D8543" s="41"/>
      <c r="E8543" s="41"/>
      <c r="F8543" s="41"/>
    </row>
    <row r="8544" spans="2:6" hidden="1">
      <c r="B8544" s="107"/>
      <c r="C8544" s="107"/>
      <c r="D8544" s="41"/>
      <c r="E8544" s="41"/>
      <c r="F8544" s="41"/>
    </row>
    <row r="8545" spans="2:6" hidden="1">
      <c r="B8545" s="107"/>
      <c r="C8545" s="107"/>
      <c r="D8545" s="41"/>
      <c r="E8545" s="41"/>
      <c r="F8545" s="41"/>
    </row>
    <row r="8546" spans="2:6" hidden="1">
      <c r="B8546" s="107"/>
      <c r="C8546" s="107"/>
      <c r="D8546" s="41"/>
      <c r="E8546" s="41"/>
      <c r="F8546" s="41"/>
    </row>
    <row r="8547" spans="2:6" hidden="1">
      <c r="B8547" s="107"/>
      <c r="C8547" s="107"/>
      <c r="D8547" s="41"/>
      <c r="E8547" s="41"/>
      <c r="F8547" s="41"/>
    </row>
    <row r="8548" spans="2:6" hidden="1">
      <c r="B8548" s="107"/>
      <c r="C8548" s="107"/>
      <c r="D8548" s="41"/>
      <c r="E8548" s="41"/>
      <c r="F8548" s="41"/>
    </row>
    <row r="8549" spans="2:6" hidden="1">
      <c r="B8549" s="107"/>
      <c r="C8549" s="107"/>
      <c r="D8549" s="41"/>
      <c r="E8549" s="41"/>
      <c r="F8549" s="41"/>
    </row>
    <row r="8550" spans="2:6" hidden="1">
      <c r="B8550" s="107"/>
      <c r="C8550" s="107"/>
      <c r="D8550" s="41"/>
      <c r="E8550" s="41"/>
      <c r="F8550" s="41"/>
    </row>
    <row r="8551" spans="2:6" hidden="1">
      <c r="B8551" s="107"/>
      <c r="C8551" s="107"/>
      <c r="D8551" s="41"/>
      <c r="E8551" s="41"/>
      <c r="F8551" s="41"/>
    </row>
    <row r="8552" spans="2:6" hidden="1">
      <c r="B8552" s="107"/>
      <c r="C8552" s="107"/>
      <c r="D8552" s="41"/>
      <c r="E8552" s="41"/>
      <c r="F8552" s="41"/>
    </row>
    <row r="8553" spans="2:6" hidden="1">
      <c r="B8553" s="107"/>
      <c r="C8553" s="107"/>
      <c r="D8553" s="41"/>
      <c r="E8553" s="41"/>
      <c r="F8553" s="41"/>
    </row>
    <row r="8554" spans="2:6" hidden="1">
      <c r="B8554" s="107"/>
      <c r="C8554" s="107"/>
      <c r="D8554" s="41"/>
      <c r="E8554" s="41"/>
      <c r="F8554" s="41"/>
    </row>
    <row r="8555" spans="2:6" hidden="1">
      <c r="B8555" s="107"/>
      <c r="C8555" s="107"/>
      <c r="D8555" s="41"/>
      <c r="E8555" s="41"/>
      <c r="F8555" s="41"/>
    </row>
    <row r="8556" spans="2:6" hidden="1">
      <c r="B8556" s="107"/>
      <c r="C8556" s="107"/>
      <c r="D8556" s="41"/>
      <c r="E8556" s="41"/>
      <c r="F8556" s="41"/>
    </row>
    <row r="8557" spans="2:6" hidden="1">
      <c r="B8557" s="107"/>
      <c r="C8557" s="107"/>
      <c r="D8557" s="41"/>
      <c r="E8557" s="41"/>
      <c r="F8557" s="41"/>
    </row>
    <row r="8558" spans="2:6" hidden="1">
      <c r="B8558" s="107"/>
      <c r="C8558" s="107"/>
      <c r="D8558" s="41"/>
      <c r="E8558" s="41"/>
      <c r="F8558" s="41"/>
    </row>
    <row r="8559" spans="2:6" hidden="1">
      <c r="B8559" s="107"/>
      <c r="C8559" s="107"/>
      <c r="D8559" s="41"/>
      <c r="E8559" s="41"/>
      <c r="F8559" s="41"/>
    </row>
    <row r="8560" spans="2:6" hidden="1">
      <c r="B8560" s="107"/>
      <c r="C8560" s="107"/>
      <c r="D8560" s="41"/>
      <c r="E8560" s="41"/>
      <c r="F8560" s="41"/>
    </row>
    <row r="8561" spans="2:6" hidden="1">
      <c r="B8561" s="107"/>
      <c r="C8561" s="107"/>
      <c r="D8561" s="41"/>
      <c r="E8561" s="41"/>
      <c r="F8561" s="41"/>
    </row>
    <row r="8562" spans="2:6" hidden="1">
      <c r="B8562" s="107"/>
      <c r="C8562" s="107"/>
      <c r="D8562" s="41"/>
      <c r="E8562" s="41"/>
      <c r="F8562" s="41"/>
    </row>
    <row r="8563" spans="2:6" hidden="1">
      <c r="B8563" s="107"/>
      <c r="C8563" s="107"/>
      <c r="D8563" s="41"/>
      <c r="E8563" s="41"/>
      <c r="F8563" s="41"/>
    </row>
    <row r="8564" spans="2:6" hidden="1">
      <c r="B8564" s="107"/>
      <c r="C8564" s="107"/>
      <c r="D8564" s="41"/>
      <c r="E8564" s="41"/>
      <c r="F8564" s="41"/>
    </row>
    <row r="8565" spans="2:6" hidden="1">
      <c r="B8565" s="107"/>
      <c r="C8565" s="107"/>
      <c r="D8565" s="41"/>
      <c r="E8565" s="41"/>
      <c r="F8565" s="41"/>
    </row>
    <row r="8566" spans="2:6" hidden="1">
      <c r="B8566" s="107"/>
      <c r="C8566" s="107"/>
      <c r="D8566" s="41"/>
      <c r="E8566" s="41"/>
      <c r="F8566" s="41"/>
    </row>
    <row r="8567" spans="2:6" hidden="1">
      <c r="B8567" s="107"/>
      <c r="C8567" s="107"/>
      <c r="D8567" s="41"/>
      <c r="E8567" s="41"/>
      <c r="F8567" s="41"/>
    </row>
    <row r="8568" spans="2:6" hidden="1">
      <c r="B8568" s="107"/>
      <c r="C8568" s="107"/>
      <c r="D8568" s="41"/>
      <c r="E8568" s="41"/>
      <c r="F8568" s="41"/>
    </row>
    <row r="8569" spans="2:6" hidden="1">
      <c r="B8569" s="107"/>
      <c r="C8569" s="107"/>
      <c r="D8569" s="41"/>
      <c r="E8569" s="41"/>
      <c r="F8569" s="41"/>
    </row>
    <row r="8570" spans="2:6" hidden="1">
      <c r="B8570" s="107"/>
      <c r="C8570" s="107"/>
      <c r="D8570" s="41"/>
      <c r="E8570" s="41"/>
      <c r="F8570" s="41"/>
    </row>
    <row r="8571" spans="2:6" hidden="1">
      <c r="B8571" s="107"/>
      <c r="C8571" s="107"/>
      <c r="D8571" s="41"/>
      <c r="E8571" s="41"/>
      <c r="F8571" s="41"/>
    </row>
    <row r="8572" spans="2:6" hidden="1">
      <c r="B8572" s="107"/>
      <c r="C8572" s="107"/>
      <c r="D8572" s="41"/>
      <c r="E8572" s="41"/>
      <c r="F8572" s="41"/>
    </row>
    <row r="8573" spans="2:6" hidden="1">
      <c r="B8573" s="107"/>
      <c r="C8573" s="107"/>
      <c r="D8573" s="41"/>
      <c r="E8573" s="41"/>
      <c r="F8573" s="41"/>
    </row>
    <row r="8574" spans="2:6" hidden="1">
      <c r="B8574" s="107"/>
      <c r="C8574" s="107"/>
      <c r="D8574" s="41"/>
      <c r="E8574" s="41"/>
      <c r="F8574" s="41"/>
    </row>
    <row r="8575" spans="2:6" hidden="1">
      <c r="B8575" s="107"/>
      <c r="C8575" s="107"/>
      <c r="D8575" s="41"/>
      <c r="E8575" s="41"/>
      <c r="F8575" s="41"/>
    </row>
    <row r="8576" spans="2:6" hidden="1">
      <c r="B8576" s="107"/>
      <c r="C8576" s="107"/>
      <c r="D8576" s="41"/>
      <c r="E8576" s="41"/>
      <c r="F8576" s="41"/>
    </row>
    <row r="8577" spans="2:6" hidden="1">
      <c r="B8577" s="107"/>
      <c r="C8577" s="107"/>
      <c r="D8577" s="41"/>
      <c r="E8577" s="41"/>
      <c r="F8577" s="41"/>
    </row>
    <row r="8578" spans="2:6" hidden="1">
      <c r="B8578" s="107"/>
      <c r="C8578" s="107"/>
      <c r="D8578" s="41"/>
      <c r="E8578" s="41"/>
      <c r="F8578" s="41"/>
    </row>
    <row r="8579" spans="2:6" hidden="1">
      <c r="B8579" s="107"/>
      <c r="C8579" s="107"/>
      <c r="D8579" s="41"/>
      <c r="E8579" s="41"/>
      <c r="F8579" s="41"/>
    </row>
    <row r="8580" spans="2:6" hidden="1">
      <c r="B8580" s="107"/>
      <c r="C8580" s="107"/>
      <c r="D8580" s="41"/>
      <c r="E8580" s="41"/>
      <c r="F8580" s="41"/>
    </row>
    <row r="8581" spans="2:6" hidden="1">
      <c r="B8581" s="107"/>
      <c r="C8581" s="107"/>
      <c r="D8581" s="41"/>
      <c r="E8581" s="41"/>
      <c r="F8581" s="41"/>
    </row>
    <row r="8582" spans="2:6" hidden="1">
      <c r="B8582" s="107"/>
      <c r="C8582" s="107"/>
      <c r="D8582" s="41"/>
      <c r="E8582" s="41"/>
      <c r="F8582" s="41"/>
    </row>
    <row r="8583" spans="2:6" hidden="1">
      <c r="B8583" s="107"/>
      <c r="C8583" s="107"/>
      <c r="D8583" s="41"/>
      <c r="E8583" s="41"/>
      <c r="F8583" s="41"/>
    </row>
    <row r="8584" spans="2:6" hidden="1">
      <c r="B8584" s="107"/>
      <c r="C8584" s="107"/>
      <c r="D8584" s="41"/>
      <c r="E8584" s="41"/>
      <c r="F8584" s="41"/>
    </row>
    <row r="8585" spans="2:6" hidden="1">
      <c r="B8585" s="107"/>
      <c r="C8585" s="107"/>
      <c r="D8585" s="41"/>
      <c r="E8585" s="41"/>
      <c r="F8585" s="41"/>
    </row>
    <row r="8586" spans="2:6" hidden="1">
      <c r="B8586" s="107"/>
      <c r="C8586" s="107"/>
      <c r="D8586" s="41"/>
      <c r="E8586" s="41"/>
      <c r="F8586" s="41"/>
    </row>
    <row r="8587" spans="2:6" hidden="1">
      <c r="B8587" s="107"/>
      <c r="C8587" s="107"/>
      <c r="D8587" s="41"/>
      <c r="E8587" s="41"/>
      <c r="F8587" s="41"/>
    </row>
    <row r="8588" spans="2:6" hidden="1">
      <c r="B8588" s="107"/>
      <c r="C8588" s="107"/>
      <c r="D8588" s="41"/>
      <c r="E8588" s="41"/>
      <c r="F8588" s="41"/>
    </row>
    <row r="8589" spans="2:6" hidden="1">
      <c r="B8589" s="107"/>
      <c r="C8589" s="107"/>
      <c r="D8589" s="41"/>
      <c r="E8589" s="41"/>
      <c r="F8589" s="41"/>
    </row>
    <row r="8590" spans="2:6" hidden="1">
      <c r="B8590" s="107"/>
      <c r="C8590" s="107"/>
      <c r="D8590" s="41"/>
      <c r="E8590" s="41"/>
      <c r="F8590" s="41"/>
    </row>
    <row r="8591" spans="2:6" hidden="1">
      <c r="B8591" s="107"/>
      <c r="C8591" s="107"/>
      <c r="D8591" s="41"/>
      <c r="E8591" s="41"/>
      <c r="F8591" s="41"/>
    </row>
    <row r="8592" spans="2:6" hidden="1">
      <c r="B8592" s="107"/>
      <c r="C8592" s="107"/>
      <c r="D8592" s="41"/>
      <c r="E8592" s="41"/>
      <c r="F8592" s="41"/>
    </row>
    <row r="8593" spans="2:6" hidden="1">
      <c r="B8593" s="107"/>
      <c r="C8593" s="107"/>
      <c r="D8593" s="41"/>
      <c r="E8593" s="41"/>
      <c r="F8593" s="41"/>
    </row>
    <row r="8594" spans="2:6" hidden="1">
      <c r="B8594" s="107"/>
      <c r="C8594" s="107"/>
      <c r="D8594" s="41"/>
      <c r="E8594" s="41"/>
      <c r="F8594" s="41"/>
    </row>
    <row r="8595" spans="2:6" hidden="1">
      <c r="B8595" s="107"/>
      <c r="C8595" s="107"/>
      <c r="D8595" s="41"/>
      <c r="E8595" s="41"/>
      <c r="F8595" s="41"/>
    </row>
    <row r="8596" spans="2:6" hidden="1">
      <c r="B8596" s="107"/>
      <c r="C8596" s="107"/>
      <c r="D8596" s="41"/>
      <c r="E8596" s="41"/>
      <c r="F8596" s="41"/>
    </row>
    <row r="8597" spans="2:6" hidden="1">
      <c r="B8597" s="107"/>
      <c r="C8597" s="107"/>
      <c r="D8597" s="41"/>
      <c r="E8597" s="41"/>
      <c r="F8597" s="41"/>
    </row>
    <row r="8598" spans="2:6" hidden="1">
      <c r="B8598" s="107"/>
      <c r="C8598" s="107"/>
      <c r="D8598" s="41"/>
      <c r="E8598" s="41"/>
      <c r="F8598" s="41"/>
    </row>
    <row r="8599" spans="2:6" hidden="1">
      <c r="B8599" s="107"/>
      <c r="C8599" s="107"/>
      <c r="D8599" s="41"/>
      <c r="E8599" s="41"/>
      <c r="F8599" s="41"/>
    </row>
    <row r="8600" spans="2:6" hidden="1">
      <c r="B8600" s="107"/>
      <c r="C8600" s="107"/>
      <c r="D8600" s="41"/>
      <c r="E8600" s="41"/>
      <c r="F8600" s="41"/>
    </row>
    <row r="8601" spans="2:6" hidden="1">
      <c r="B8601" s="107"/>
      <c r="C8601" s="107"/>
      <c r="D8601" s="41"/>
      <c r="E8601" s="41"/>
      <c r="F8601" s="41"/>
    </row>
    <row r="8602" spans="2:6" hidden="1">
      <c r="B8602" s="107"/>
      <c r="C8602" s="107"/>
      <c r="D8602" s="41"/>
      <c r="E8602" s="41"/>
      <c r="F8602" s="41"/>
    </row>
    <row r="8603" spans="2:6" hidden="1">
      <c r="B8603" s="107"/>
      <c r="C8603" s="107"/>
      <c r="D8603" s="41"/>
      <c r="E8603" s="41"/>
      <c r="F8603" s="41"/>
    </row>
    <row r="8604" spans="2:6" hidden="1">
      <c r="B8604" s="107"/>
      <c r="C8604" s="107"/>
      <c r="D8604" s="41"/>
      <c r="E8604" s="41"/>
      <c r="F8604" s="41"/>
    </row>
    <row r="8605" spans="2:6" hidden="1">
      <c r="B8605" s="107"/>
      <c r="C8605" s="107"/>
      <c r="D8605" s="41"/>
      <c r="E8605" s="41"/>
      <c r="F8605" s="41"/>
    </row>
    <row r="8606" spans="2:6" hidden="1">
      <c r="B8606" s="107"/>
      <c r="C8606" s="107"/>
      <c r="D8606" s="41"/>
      <c r="E8606" s="41"/>
      <c r="F8606" s="41"/>
    </row>
    <row r="8607" spans="2:6" hidden="1">
      <c r="B8607" s="107"/>
      <c r="C8607" s="107"/>
      <c r="D8607" s="41"/>
      <c r="E8607" s="41"/>
      <c r="F8607" s="41"/>
    </row>
    <row r="8608" spans="2:6" hidden="1">
      <c r="B8608" s="107"/>
      <c r="C8608" s="107"/>
      <c r="D8608" s="41"/>
      <c r="E8608" s="41"/>
      <c r="F8608" s="41"/>
    </row>
    <row r="8609" spans="2:6" hidden="1">
      <c r="B8609" s="107"/>
      <c r="C8609" s="107"/>
      <c r="D8609" s="41"/>
      <c r="E8609" s="41"/>
      <c r="F8609" s="41"/>
    </row>
    <row r="8610" spans="2:6" hidden="1">
      <c r="B8610" s="107"/>
      <c r="C8610" s="107"/>
      <c r="D8610" s="41"/>
      <c r="E8610" s="41"/>
      <c r="F8610" s="41"/>
    </row>
    <row r="8611" spans="2:6" hidden="1">
      <c r="B8611" s="107"/>
      <c r="C8611" s="107"/>
      <c r="D8611" s="41"/>
      <c r="E8611" s="41"/>
      <c r="F8611" s="41"/>
    </row>
    <row r="8612" spans="2:6" hidden="1">
      <c r="B8612" s="107"/>
      <c r="C8612" s="107"/>
      <c r="D8612" s="41"/>
      <c r="E8612" s="41"/>
      <c r="F8612" s="41"/>
    </row>
    <row r="8613" spans="2:6" hidden="1">
      <c r="B8613" s="107"/>
      <c r="C8613" s="107"/>
      <c r="D8613" s="41"/>
      <c r="E8613" s="41"/>
      <c r="F8613" s="41"/>
    </row>
    <row r="8614" spans="2:6" hidden="1">
      <c r="B8614" s="107"/>
      <c r="C8614" s="107"/>
      <c r="D8614" s="41"/>
      <c r="E8614" s="41"/>
      <c r="F8614" s="41"/>
    </row>
    <row r="8615" spans="2:6" hidden="1">
      <c r="B8615" s="107"/>
      <c r="C8615" s="107"/>
      <c r="D8615" s="41"/>
      <c r="E8615" s="41"/>
      <c r="F8615" s="41"/>
    </row>
    <row r="8616" spans="2:6" hidden="1">
      <c r="B8616" s="107"/>
      <c r="C8616" s="107"/>
      <c r="D8616" s="41"/>
      <c r="E8616" s="41"/>
      <c r="F8616" s="41"/>
    </row>
    <row r="8617" spans="2:6" hidden="1">
      <c r="B8617" s="107"/>
      <c r="C8617" s="107"/>
      <c r="D8617" s="41"/>
      <c r="E8617" s="41"/>
      <c r="F8617" s="41"/>
    </row>
    <row r="8618" spans="2:6" hidden="1">
      <c r="B8618" s="107"/>
      <c r="C8618" s="107"/>
      <c r="D8618" s="41"/>
      <c r="E8618" s="41"/>
      <c r="F8618" s="41"/>
    </row>
    <row r="8619" spans="2:6" hidden="1">
      <c r="B8619" s="107"/>
      <c r="C8619" s="107"/>
      <c r="D8619" s="41"/>
      <c r="E8619" s="41"/>
      <c r="F8619" s="41"/>
    </row>
    <row r="8620" spans="2:6" hidden="1">
      <c r="B8620" s="107"/>
      <c r="C8620" s="107"/>
      <c r="D8620" s="41"/>
      <c r="E8620" s="41"/>
      <c r="F8620" s="41"/>
    </row>
    <row r="8621" spans="2:6" hidden="1">
      <c r="B8621" s="107"/>
      <c r="C8621" s="107"/>
      <c r="D8621" s="41"/>
      <c r="E8621" s="41"/>
      <c r="F8621" s="41"/>
    </row>
    <row r="8622" spans="2:6" hidden="1">
      <c r="B8622" s="107"/>
      <c r="C8622" s="107"/>
      <c r="D8622" s="41"/>
      <c r="E8622" s="41"/>
      <c r="F8622" s="41"/>
    </row>
    <row r="8623" spans="2:6" hidden="1">
      <c r="B8623" s="107"/>
      <c r="C8623" s="107"/>
      <c r="D8623" s="41"/>
      <c r="E8623" s="41"/>
      <c r="F8623" s="41"/>
    </row>
    <row r="8624" spans="2:6" hidden="1">
      <c r="B8624" s="107"/>
      <c r="C8624" s="107"/>
      <c r="D8624" s="41"/>
      <c r="E8624" s="41"/>
      <c r="F8624" s="41"/>
    </row>
    <row r="8625" spans="2:6" hidden="1">
      <c r="B8625" s="107"/>
      <c r="C8625" s="107"/>
      <c r="D8625" s="41"/>
      <c r="E8625" s="41"/>
      <c r="F8625" s="41"/>
    </row>
    <row r="8626" spans="2:6" hidden="1">
      <c r="B8626" s="107"/>
      <c r="C8626" s="107"/>
      <c r="D8626" s="41"/>
      <c r="E8626" s="41"/>
      <c r="F8626" s="41"/>
    </row>
    <row r="8627" spans="2:6" hidden="1">
      <c r="B8627" s="107"/>
      <c r="C8627" s="107"/>
      <c r="D8627" s="41"/>
      <c r="E8627" s="41"/>
      <c r="F8627" s="41"/>
    </row>
    <row r="8628" spans="2:6" hidden="1">
      <c r="B8628" s="107"/>
      <c r="C8628" s="107"/>
      <c r="D8628" s="41"/>
      <c r="E8628" s="41"/>
      <c r="F8628" s="41"/>
    </row>
    <row r="8629" spans="2:6" hidden="1">
      <c r="B8629" s="107"/>
      <c r="C8629" s="107"/>
      <c r="D8629" s="41"/>
      <c r="E8629" s="41"/>
      <c r="F8629" s="41"/>
    </row>
    <row r="8630" spans="2:6" hidden="1">
      <c r="B8630" s="107"/>
      <c r="C8630" s="107"/>
      <c r="D8630" s="41"/>
      <c r="E8630" s="41"/>
      <c r="F8630" s="41"/>
    </row>
    <row r="8631" spans="2:6" hidden="1">
      <c r="B8631" s="107"/>
      <c r="C8631" s="107"/>
      <c r="D8631" s="41"/>
      <c r="E8631" s="41"/>
      <c r="F8631" s="41"/>
    </row>
    <row r="8632" spans="2:6" hidden="1">
      <c r="B8632" s="107"/>
      <c r="C8632" s="107"/>
      <c r="D8632" s="41"/>
      <c r="E8632" s="41"/>
      <c r="F8632" s="41"/>
    </row>
    <row r="8633" spans="2:6" hidden="1">
      <c r="B8633" s="107"/>
      <c r="C8633" s="107"/>
      <c r="D8633" s="41"/>
      <c r="E8633" s="41"/>
      <c r="F8633" s="41"/>
    </row>
    <row r="8634" spans="2:6" hidden="1">
      <c r="B8634" s="107"/>
      <c r="C8634" s="107"/>
      <c r="D8634" s="41"/>
      <c r="E8634" s="41"/>
      <c r="F8634" s="41"/>
    </row>
    <row r="8635" spans="2:6" hidden="1">
      <c r="B8635" s="107"/>
      <c r="C8635" s="107"/>
      <c r="D8635" s="41"/>
      <c r="E8635" s="41"/>
      <c r="F8635" s="41"/>
    </row>
    <row r="8636" spans="2:6" hidden="1">
      <c r="B8636" s="107"/>
      <c r="C8636" s="107"/>
      <c r="D8636" s="41"/>
      <c r="E8636" s="41"/>
      <c r="F8636" s="41"/>
    </row>
    <row r="8637" spans="2:6" hidden="1">
      <c r="B8637" s="107"/>
      <c r="C8637" s="107"/>
      <c r="D8637" s="41"/>
      <c r="E8637" s="41"/>
      <c r="F8637" s="41"/>
    </row>
    <row r="8638" spans="2:6" hidden="1">
      <c r="B8638" s="107"/>
      <c r="C8638" s="107"/>
      <c r="D8638" s="41"/>
      <c r="E8638" s="41"/>
      <c r="F8638" s="41"/>
    </row>
    <row r="8639" spans="2:6" hidden="1">
      <c r="B8639" s="107"/>
      <c r="C8639" s="107"/>
      <c r="D8639" s="41"/>
      <c r="E8639" s="41"/>
      <c r="F8639" s="41"/>
    </row>
    <row r="8640" spans="2:6" hidden="1">
      <c r="B8640" s="107"/>
      <c r="C8640" s="107"/>
      <c r="D8640" s="41"/>
      <c r="E8640" s="41"/>
      <c r="F8640" s="41"/>
    </row>
    <row r="8641" spans="2:6" hidden="1">
      <c r="B8641" s="107"/>
      <c r="C8641" s="107"/>
      <c r="D8641" s="41"/>
      <c r="E8641" s="41"/>
      <c r="F8641" s="41"/>
    </row>
    <row r="8642" spans="2:6" hidden="1">
      <c r="B8642" s="107"/>
      <c r="C8642" s="107"/>
      <c r="D8642" s="41"/>
      <c r="E8642" s="41"/>
      <c r="F8642" s="41"/>
    </row>
    <row r="8643" spans="2:6" hidden="1">
      <c r="B8643" s="107"/>
      <c r="C8643" s="107"/>
      <c r="D8643" s="41"/>
      <c r="E8643" s="41"/>
      <c r="F8643" s="41"/>
    </row>
    <row r="8644" spans="2:6" hidden="1">
      <c r="B8644" s="107"/>
      <c r="C8644" s="107"/>
      <c r="D8644" s="41"/>
      <c r="E8644" s="41"/>
      <c r="F8644" s="41"/>
    </row>
    <row r="8645" spans="2:6" hidden="1">
      <c r="B8645" s="107"/>
      <c r="C8645" s="107"/>
      <c r="D8645" s="41"/>
      <c r="E8645" s="41"/>
      <c r="F8645" s="41"/>
    </row>
    <row r="8646" spans="2:6" hidden="1">
      <c r="B8646" s="107"/>
      <c r="C8646" s="107"/>
      <c r="D8646" s="41"/>
      <c r="E8646" s="41"/>
      <c r="F8646" s="41"/>
    </row>
    <row r="8647" spans="2:6" hidden="1">
      <c r="B8647" s="107"/>
      <c r="C8647" s="107"/>
      <c r="D8647" s="41"/>
      <c r="E8647" s="41"/>
      <c r="F8647" s="41"/>
    </row>
    <row r="8648" spans="2:6" hidden="1">
      <c r="B8648" s="107"/>
      <c r="C8648" s="107"/>
      <c r="D8648" s="41"/>
      <c r="E8648" s="41"/>
      <c r="F8648" s="41"/>
    </row>
    <row r="8649" spans="2:6" hidden="1">
      <c r="B8649" s="107"/>
      <c r="C8649" s="107"/>
      <c r="D8649" s="41"/>
      <c r="E8649" s="41"/>
      <c r="F8649" s="41"/>
    </row>
    <row r="8650" spans="2:6" hidden="1">
      <c r="B8650" s="107"/>
      <c r="C8650" s="107"/>
      <c r="D8650" s="41"/>
      <c r="E8650" s="41"/>
      <c r="F8650" s="41"/>
    </row>
    <row r="8651" spans="2:6" hidden="1">
      <c r="B8651" s="107"/>
      <c r="C8651" s="107"/>
      <c r="D8651" s="41"/>
      <c r="E8651" s="41"/>
      <c r="F8651" s="41"/>
    </row>
    <row r="8652" spans="2:6" hidden="1">
      <c r="B8652" s="107"/>
      <c r="C8652" s="107"/>
      <c r="D8652" s="41"/>
      <c r="E8652" s="41"/>
      <c r="F8652" s="41"/>
    </row>
    <row r="8653" spans="2:6" hidden="1">
      <c r="B8653" s="107"/>
      <c r="C8653" s="107"/>
      <c r="D8653" s="41"/>
      <c r="E8653" s="41"/>
      <c r="F8653" s="41"/>
    </row>
    <row r="8654" spans="2:6" hidden="1">
      <c r="B8654" s="107"/>
      <c r="C8654" s="107"/>
      <c r="D8654" s="41"/>
      <c r="E8654" s="41"/>
      <c r="F8654" s="41"/>
    </row>
    <row r="8655" spans="2:6" hidden="1">
      <c r="B8655" s="107"/>
      <c r="C8655" s="107"/>
      <c r="D8655" s="41"/>
      <c r="E8655" s="41"/>
      <c r="F8655" s="41"/>
    </row>
    <row r="8656" spans="2:6" hidden="1">
      <c r="B8656" s="107"/>
      <c r="C8656" s="107"/>
      <c r="D8656" s="41"/>
      <c r="E8656" s="41"/>
      <c r="F8656" s="41"/>
    </row>
    <row r="8657" spans="2:6" hidden="1">
      <c r="B8657" s="107"/>
      <c r="C8657" s="107"/>
      <c r="D8657" s="41"/>
      <c r="E8657" s="41"/>
      <c r="F8657" s="41"/>
    </row>
    <row r="8658" spans="2:6" hidden="1">
      <c r="B8658" s="107"/>
      <c r="C8658" s="107"/>
      <c r="D8658" s="41"/>
      <c r="E8658" s="41"/>
      <c r="F8658" s="41"/>
    </row>
    <row r="8659" spans="2:6" hidden="1">
      <c r="B8659" s="107"/>
      <c r="C8659" s="107"/>
      <c r="D8659" s="41"/>
      <c r="E8659" s="41"/>
      <c r="F8659" s="41"/>
    </row>
    <row r="8660" spans="2:6" hidden="1">
      <c r="B8660" s="107"/>
      <c r="C8660" s="107"/>
      <c r="D8660" s="41"/>
      <c r="E8660" s="41"/>
      <c r="F8660" s="41"/>
    </row>
    <row r="8661" spans="2:6" hidden="1">
      <c r="B8661" s="107"/>
      <c r="C8661" s="107"/>
      <c r="D8661" s="41"/>
      <c r="E8661" s="41"/>
      <c r="F8661" s="41"/>
    </row>
    <row r="8662" spans="2:6" hidden="1">
      <c r="B8662" s="107"/>
      <c r="C8662" s="107"/>
      <c r="D8662" s="41"/>
      <c r="E8662" s="41"/>
      <c r="F8662" s="41"/>
    </row>
    <row r="8663" spans="2:6" hidden="1">
      <c r="B8663" s="107"/>
      <c r="C8663" s="107"/>
      <c r="D8663" s="41"/>
      <c r="E8663" s="41"/>
      <c r="F8663" s="41"/>
    </row>
    <row r="8664" spans="2:6" hidden="1">
      <c r="B8664" s="107"/>
      <c r="C8664" s="107"/>
      <c r="D8664" s="41"/>
      <c r="E8664" s="41"/>
      <c r="F8664" s="41"/>
    </row>
    <row r="8665" spans="2:6" hidden="1">
      <c r="B8665" s="107"/>
      <c r="C8665" s="107"/>
      <c r="D8665" s="41"/>
      <c r="E8665" s="41"/>
      <c r="F8665" s="41"/>
    </row>
    <row r="8666" spans="2:6" hidden="1">
      <c r="B8666" s="107"/>
      <c r="C8666" s="107"/>
      <c r="D8666" s="41"/>
      <c r="E8666" s="41"/>
      <c r="F8666" s="41"/>
    </row>
    <row r="8667" spans="2:6" hidden="1">
      <c r="B8667" s="107"/>
      <c r="C8667" s="107"/>
      <c r="D8667" s="41"/>
      <c r="E8667" s="41"/>
      <c r="F8667" s="41"/>
    </row>
    <row r="8668" spans="2:6" hidden="1">
      <c r="B8668" s="107"/>
      <c r="C8668" s="107"/>
      <c r="D8668" s="41"/>
      <c r="E8668" s="41"/>
      <c r="F8668" s="41"/>
    </row>
    <row r="8669" spans="2:6" hidden="1">
      <c r="B8669" s="107"/>
      <c r="C8669" s="107"/>
      <c r="D8669" s="41"/>
      <c r="E8669" s="41"/>
      <c r="F8669" s="41"/>
    </row>
    <row r="8670" spans="2:6" hidden="1">
      <c r="B8670" s="107"/>
      <c r="C8670" s="107"/>
      <c r="D8670" s="41"/>
      <c r="E8670" s="41"/>
      <c r="F8670" s="41"/>
    </row>
    <row r="8671" spans="2:6" hidden="1">
      <c r="B8671" s="107"/>
      <c r="C8671" s="107"/>
      <c r="D8671" s="41"/>
      <c r="E8671" s="41"/>
      <c r="F8671" s="41"/>
    </row>
    <row r="8672" spans="2:6" hidden="1">
      <c r="B8672" s="107"/>
      <c r="C8672" s="107"/>
      <c r="D8672" s="41"/>
      <c r="E8672" s="41"/>
      <c r="F8672" s="41"/>
    </row>
    <row r="8673" spans="2:6" hidden="1">
      <c r="B8673" s="107"/>
      <c r="C8673" s="107"/>
      <c r="D8673" s="41"/>
      <c r="E8673" s="41"/>
      <c r="F8673" s="41"/>
    </row>
    <row r="8674" spans="2:6" hidden="1">
      <c r="B8674" s="107"/>
      <c r="C8674" s="107"/>
      <c r="D8674" s="41"/>
      <c r="E8674" s="41"/>
      <c r="F8674" s="41"/>
    </row>
    <row r="8675" spans="2:6" hidden="1">
      <c r="B8675" s="107"/>
      <c r="C8675" s="107"/>
      <c r="D8675" s="41"/>
      <c r="E8675" s="41"/>
      <c r="F8675" s="41"/>
    </row>
    <row r="8676" spans="2:6" hidden="1">
      <c r="B8676" s="107"/>
      <c r="C8676" s="107"/>
      <c r="D8676" s="41"/>
      <c r="E8676" s="41"/>
      <c r="F8676" s="41"/>
    </row>
    <row r="8677" spans="2:6" hidden="1">
      <c r="B8677" s="107"/>
      <c r="C8677" s="107"/>
      <c r="D8677" s="41"/>
      <c r="E8677" s="41"/>
      <c r="F8677" s="41"/>
    </row>
    <row r="8678" spans="2:6" hidden="1">
      <c r="B8678" s="107"/>
      <c r="C8678" s="107"/>
      <c r="D8678" s="41"/>
      <c r="E8678" s="41"/>
      <c r="F8678" s="41"/>
    </row>
    <row r="8679" spans="2:6" hidden="1">
      <c r="B8679" s="107"/>
      <c r="C8679" s="107"/>
      <c r="D8679" s="41"/>
      <c r="E8679" s="41"/>
      <c r="F8679" s="41"/>
    </row>
    <row r="8680" spans="2:6" hidden="1">
      <c r="B8680" s="107"/>
      <c r="C8680" s="107"/>
      <c r="D8680" s="41"/>
      <c r="E8680" s="41"/>
      <c r="F8680" s="41"/>
    </row>
    <row r="8681" spans="2:6" hidden="1">
      <c r="B8681" s="107"/>
      <c r="C8681" s="107"/>
      <c r="D8681" s="41"/>
      <c r="E8681" s="41"/>
      <c r="F8681" s="41"/>
    </row>
    <row r="8682" spans="2:6" hidden="1">
      <c r="B8682" s="107"/>
      <c r="C8682" s="107"/>
      <c r="D8682" s="41"/>
      <c r="E8682" s="41"/>
      <c r="F8682" s="41"/>
    </row>
    <row r="8683" spans="2:6" hidden="1">
      <c r="B8683" s="107"/>
      <c r="C8683" s="107"/>
      <c r="D8683" s="41"/>
      <c r="E8683" s="41"/>
      <c r="F8683" s="41"/>
    </row>
    <row r="8684" spans="2:6" hidden="1">
      <c r="B8684" s="107"/>
      <c r="C8684" s="107"/>
      <c r="D8684" s="41"/>
      <c r="E8684" s="41"/>
      <c r="F8684" s="41"/>
    </row>
    <row r="8685" spans="2:6" hidden="1">
      <c r="B8685" s="107"/>
      <c r="C8685" s="107"/>
      <c r="D8685" s="41"/>
      <c r="E8685" s="41"/>
      <c r="F8685" s="41"/>
    </row>
    <row r="8686" spans="2:6" hidden="1">
      <c r="B8686" s="107"/>
      <c r="C8686" s="107"/>
      <c r="D8686" s="41"/>
      <c r="E8686" s="41"/>
      <c r="F8686" s="41"/>
    </row>
    <row r="8687" spans="2:6" hidden="1">
      <c r="B8687" s="107"/>
      <c r="C8687" s="107"/>
      <c r="D8687" s="41"/>
      <c r="E8687" s="41"/>
      <c r="F8687" s="41"/>
    </row>
    <row r="8688" spans="2:6" hidden="1">
      <c r="B8688" s="107"/>
      <c r="C8688" s="107"/>
      <c r="D8688" s="41"/>
      <c r="E8688" s="41"/>
      <c r="F8688" s="41"/>
    </row>
    <row r="8689" spans="2:6" hidden="1">
      <c r="B8689" s="107"/>
      <c r="C8689" s="107"/>
      <c r="D8689" s="41"/>
      <c r="E8689" s="41"/>
      <c r="F8689" s="41"/>
    </row>
    <row r="8690" spans="2:6" hidden="1">
      <c r="B8690" s="107"/>
      <c r="C8690" s="107"/>
      <c r="D8690" s="41"/>
      <c r="E8690" s="41"/>
      <c r="F8690" s="41"/>
    </row>
    <row r="8691" spans="2:6" hidden="1">
      <c r="B8691" s="107"/>
      <c r="C8691" s="107"/>
      <c r="D8691" s="41"/>
      <c r="E8691" s="41"/>
      <c r="F8691" s="41"/>
    </row>
    <row r="8692" spans="2:6" hidden="1">
      <c r="B8692" s="107"/>
      <c r="C8692" s="107"/>
      <c r="D8692" s="41"/>
      <c r="E8692" s="41"/>
      <c r="F8692" s="41"/>
    </row>
    <row r="8693" spans="2:6" hidden="1">
      <c r="B8693" s="107"/>
      <c r="C8693" s="107"/>
      <c r="D8693" s="41"/>
      <c r="E8693" s="41"/>
      <c r="F8693" s="41"/>
    </row>
    <row r="8694" spans="2:6" hidden="1">
      <c r="B8694" s="107"/>
      <c r="C8694" s="107"/>
      <c r="D8694" s="41"/>
      <c r="E8694" s="41"/>
      <c r="F8694" s="41"/>
    </row>
    <row r="8695" spans="2:6" hidden="1">
      <c r="B8695" s="107"/>
      <c r="C8695" s="107"/>
      <c r="D8695" s="41"/>
      <c r="E8695" s="41"/>
      <c r="F8695" s="41"/>
    </row>
    <row r="8696" spans="2:6" hidden="1">
      <c r="B8696" s="107"/>
      <c r="C8696" s="107"/>
      <c r="D8696" s="41"/>
      <c r="E8696" s="41"/>
      <c r="F8696" s="41"/>
    </row>
    <row r="8697" spans="2:6" hidden="1">
      <c r="B8697" s="107"/>
      <c r="C8697" s="107"/>
      <c r="D8697" s="41"/>
      <c r="E8697" s="41"/>
      <c r="F8697" s="41"/>
    </row>
    <row r="8698" spans="2:6" hidden="1">
      <c r="B8698" s="107"/>
      <c r="C8698" s="107"/>
      <c r="D8698" s="41"/>
      <c r="E8698" s="41"/>
      <c r="F8698" s="41"/>
    </row>
    <row r="8699" spans="2:6" hidden="1">
      <c r="B8699" s="107"/>
      <c r="C8699" s="107"/>
      <c r="D8699" s="41"/>
      <c r="E8699" s="41"/>
      <c r="F8699" s="41"/>
    </row>
    <row r="8700" spans="2:6" hidden="1">
      <c r="B8700" s="107"/>
      <c r="C8700" s="107"/>
      <c r="D8700" s="41"/>
      <c r="E8700" s="41"/>
      <c r="F8700" s="41"/>
    </row>
    <row r="8701" spans="2:6" hidden="1">
      <c r="B8701" s="107"/>
      <c r="C8701" s="107"/>
      <c r="D8701" s="41"/>
      <c r="E8701" s="41"/>
      <c r="F8701" s="41"/>
    </row>
    <row r="8702" spans="2:6" hidden="1">
      <c r="B8702" s="107"/>
      <c r="C8702" s="107"/>
      <c r="D8702" s="41"/>
      <c r="E8702" s="41"/>
      <c r="F8702" s="41"/>
    </row>
    <row r="8703" spans="2:6" hidden="1">
      <c r="B8703" s="107"/>
      <c r="C8703" s="107"/>
      <c r="D8703" s="41"/>
      <c r="E8703" s="41"/>
      <c r="F8703" s="41"/>
    </row>
    <row r="8704" spans="2:6" hidden="1">
      <c r="B8704" s="107"/>
      <c r="C8704" s="107"/>
      <c r="D8704" s="41"/>
      <c r="E8704" s="41"/>
      <c r="F8704" s="41"/>
    </row>
    <row r="8705" spans="2:6" hidden="1">
      <c r="B8705" s="107"/>
      <c r="C8705" s="107"/>
      <c r="D8705" s="41"/>
      <c r="E8705" s="41"/>
      <c r="F8705" s="41"/>
    </row>
    <row r="8706" spans="2:6" hidden="1">
      <c r="B8706" s="107"/>
      <c r="C8706" s="107"/>
      <c r="D8706" s="41"/>
      <c r="E8706" s="41"/>
      <c r="F8706" s="41"/>
    </row>
    <row r="8707" spans="2:6" hidden="1">
      <c r="B8707" s="107"/>
      <c r="C8707" s="107"/>
      <c r="D8707" s="41"/>
      <c r="E8707" s="41"/>
      <c r="F8707" s="41"/>
    </row>
    <row r="8708" spans="2:6" hidden="1">
      <c r="B8708" s="107"/>
      <c r="C8708" s="107"/>
      <c r="D8708" s="41"/>
      <c r="E8708" s="41"/>
      <c r="F8708" s="41"/>
    </row>
    <row r="8709" spans="2:6" hidden="1">
      <c r="B8709" s="107"/>
      <c r="C8709" s="107"/>
      <c r="D8709" s="41"/>
      <c r="E8709" s="41"/>
      <c r="F8709" s="41"/>
    </row>
    <row r="8710" spans="2:6" hidden="1">
      <c r="B8710" s="107"/>
      <c r="C8710" s="107"/>
      <c r="D8710" s="41"/>
      <c r="E8710" s="41"/>
      <c r="F8710" s="41"/>
    </row>
    <row r="8711" spans="2:6" hidden="1">
      <c r="B8711" s="107"/>
      <c r="C8711" s="107"/>
      <c r="D8711" s="41"/>
      <c r="E8711" s="41"/>
      <c r="F8711" s="41"/>
    </row>
    <row r="8712" spans="2:6" hidden="1">
      <c r="B8712" s="107"/>
      <c r="C8712" s="107"/>
      <c r="D8712" s="41"/>
      <c r="E8712" s="41"/>
      <c r="F8712" s="41"/>
    </row>
    <row r="8713" spans="2:6" hidden="1">
      <c r="B8713" s="107"/>
      <c r="C8713" s="107"/>
      <c r="D8713" s="41"/>
      <c r="E8713" s="41"/>
      <c r="F8713" s="41"/>
    </row>
    <row r="8714" spans="2:6" hidden="1">
      <c r="B8714" s="107"/>
      <c r="C8714" s="107"/>
      <c r="D8714" s="41"/>
      <c r="E8714" s="41"/>
      <c r="F8714" s="41"/>
    </row>
    <row r="8715" spans="2:6" hidden="1">
      <c r="B8715" s="107"/>
      <c r="C8715" s="107"/>
      <c r="D8715" s="41"/>
      <c r="E8715" s="41"/>
      <c r="F8715" s="41"/>
    </row>
    <row r="8716" spans="2:6" hidden="1">
      <c r="B8716" s="107"/>
      <c r="C8716" s="107"/>
      <c r="D8716" s="41"/>
      <c r="E8716" s="41"/>
      <c r="F8716" s="41"/>
    </row>
    <row r="8717" spans="2:6" hidden="1">
      <c r="B8717" s="107"/>
      <c r="C8717" s="107"/>
      <c r="D8717" s="41"/>
      <c r="E8717" s="41"/>
      <c r="F8717" s="41"/>
    </row>
    <row r="8718" spans="2:6" hidden="1">
      <c r="B8718" s="107"/>
      <c r="C8718" s="107"/>
      <c r="D8718" s="41"/>
      <c r="E8718" s="41"/>
      <c r="F8718" s="41"/>
    </row>
    <row r="8719" spans="2:6" hidden="1">
      <c r="B8719" s="107"/>
      <c r="C8719" s="107"/>
      <c r="D8719" s="41"/>
      <c r="E8719" s="41"/>
      <c r="F8719" s="41"/>
    </row>
    <row r="8720" spans="2:6" hidden="1">
      <c r="B8720" s="107"/>
      <c r="C8720" s="107"/>
      <c r="D8720" s="41"/>
      <c r="E8720" s="41"/>
      <c r="F8720" s="41"/>
    </row>
    <row r="8721" spans="2:6" hidden="1">
      <c r="B8721" s="107"/>
      <c r="C8721" s="107"/>
      <c r="D8721" s="41"/>
      <c r="E8721" s="41"/>
      <c r="F8721" s="41"/>
    </row>
    <row r="8722" spans="2:6" hidden="1">
      <c r="B8722" s="107"/>
      <c r="C8722" s="107"/>
      <c r="D8722" s="41"/>
      <c r="E8722" s="41"/>
      <c r="F8722" s="41"/>
    </row>
    <row r="8723" spans="2:6" hidden="1">
      <c r="B8723" s="107"/>
      <c r="C8723" s="107"/>
      <c r="D8723" s="41"/>
      <c r="E8723" s="41"/>
      <c r="F8723" s="41"/>
    </row>
    <row r="8724" spans="2:6" hidden="1">
      <c r="B8724" s="107"/>
      <c r="C8724" s="107"/>
      <c r="D8724" s="41"/>
      <c r="E8724" s="41"/>
      <c r="F8724" s="41"/>
    </row>
    <row r="8725" spans="2:6" hidden="1">
      <c r="B8725" s="107"/>
      <c r="C8725" s="107"/>
      <c r="D8725" s="41"/>
      <c r="E8725" s="41"/>
      <c r="F8725" s="41"/>
    </row>
    <row r="8726" spans="2:6" hidden="1">
      <c r="B8726" s="107"/>
      <c r="C8726" s="107"/>
      <c r="D8726" s="41"/>
      <c r="E8726" s="41"/>
      <c r="F8726" s="41"/>
    </row>
    <row r="8727" spans="2:6" hidden="1">
      <c r="B8727" s="107"/>
      <c r="C8727" s="107"/>
      <c r="D8727" s="41"/>
      <c r="E8727" s="41"/>
      <c r="F8727" s="41"/>
    </row>
    <row r="8728" spans="2:6" hidden="1">
      <c r="B8728" s="107"/>
      <c r="C8728" s="107"/>
      <c r="D8728" s="41"/>
      <c r="E8728" s="41"/>
      <c r="F8728" s="41"/>
    </row>
    <row r="8729" spans="2:6" hidden="1">
      <c r="B8729" s="107"/>
      <c r="C8729" s="107"/>
      <c r="D8729" s="41"/>
      <c r="E8729" s="41"/>
      <c r="F8729" s="41"/>
    </row>
    <row r="8730" spans="2:6" hidden="1">
      <c r="B8730" s="107"/>
      <c r="C8730" s="107"/>
      <c r="D8730" s="41"/>
      <c r="E8730" s="41"/>
      <c r="F8730" s="41"/>
    </row>
    <row r="8731" spans="2:6" hidden="1">
      <c r="B8731" s="107"/>
      <c r="C8731" s="107"/>
      <c r="D8731" s="41"/>
      <c r="E8731" s="41"/>
      <c r="F8731" s="41"/>
    </row>
    <row r="8732" spans="2:6" hidden="1">
      <c r="B8732" s="107"/>
      <c r="C8732" s="107"/>
      <c r="D8732" s="41"/>
      <c r="E8732" s="41"/>
      <c r="F8732" s="41"/>
    </row>
    <row r="8733" spans="2:6" hidden="1">
      <c r="B8733" s="107"/>
      <c r="C8733" s="107"/>
      <c r="D8733" s="41"/>
      <c r="E8733" s="41"/>
      <c r="F8733" s="41"/>
    </row>
    <row r="8734" spans="2:6" hidden="1">
      <c r="B8734" s="107"/>
      <c r="C8734" s="107"/>
      <c r="D8734" s="41"/>
      <c r="E8734" s="41"/>
      <c r="F8734" s="41"/>
    </row>
    <row r="8735" spans="2:6" hidden="1">
      <c r="B8735" s="107"/>
      <c r="C8735" s="107"/>
      <c r="D8735" s="41"/>
      <c r="E8735" s="41"/>
      <c r="F8735" s="41"/>
    </row>
    <row r="8736" spans="2:6" hidden="1">
      <c r="B8736" s="107"/>
      <c r="C8736" s="107"/>
      <c r="D8736" s="41"/>
      <c r="E8736" s="41"/>
      <c r="F8736" s="41"/>
    </row>
    <row r="8737" spans="2:6" hidden="1">
      <c r="B8737" s="107"/>
      <c r="C8737" s="107"/>
      <c r="D8737" s="41"/>
      <c r="E8737" s="41"/>
      <c r="F8737" s="41"/>
    </row>
    <row r="8738" spans="2:6" hidden="1">
      <c r="B8738" s="107"/>
      <c r="C8738" s="107"/>
      <c r="D8738" s="41"/>
      <c r="E8738" s="41"/>
      <c r="F8738" s="41"/>
    </row>
    <row r="8739" spans="2:6" hidden="1">
      <c r="B8739" s="107"/>
      <c r="C8739" s="107"/>
      <c r="D8739" s="41"/>
      <c r="E8739" s="41"/>
      <c r="F8739" s="41"/>
    </row>
    <row r="8740" spans="2:6" hidden="1">
      <c r="B8740" s="107"/>
      <c r="C8740" s="107"/>
      <c r="D8740" s="41"/>
      <c r="E8740" s="41"/>
      <c r="F8740" s="41"/>
    </row>
    <row r="8741" spans="2:6" hidden="1">
      <c r="B8741" s="107"/>
      <c r="C8741" s="107"/>
      <c r="D8741" s="41"/>
      <c r="E8741" s="41"/>
      <c r="F8741" s="41"/>
    </row>
    <row r="8742" spans="2:6" hidden="1">
      <c r="B8742" s="107"/>
      <c r="C8742" s="107"/>
      <c r="D8742" s="41"/>
      <c r="E8742" s="41"/>
      <c r="F8742" s="41"/>
    </row>
    <row r="8743" spans="2:6" hidden="1">
      <c r="B8743" s="107"/>
      <c r="C8743" s="107"/>
      <c r="D8743" s="41"/>
      <c r="E8743" s="41"/>
      <c r="F8743" s="41"/>
    </row>
    <row r="8744" spans="2:6" hidden="1">
      <c r="B8744" s="107"/>
      <c r="C8744" s="107"/>
      <c r="D8744" s="41"/>
      <c r="E8744" s="41"/>
      <c r="F8744" s="41"/>
    </row>
    <row r="8745" spans="2:6" hidden="1">
      <c r="B8745" s="107"/>
      <c r="C8745" s="107"/>
      <c r="D8745" s="41"/>
      <c r="E8745" s="41"/>
      <c r="F8745" s="41"/>
    </row>
    <row r="8746" spans="2:6" hidden="1">
      <c r="B8746" s="107"/>
      <c r="C8746" s="107"/>
      <c r="D8746" s="41"/>
      <c r="E8746" s="41"/>
      <c r="F8746" s="41"/>
    </row>
    <row r="8747" spans="2:6" hidden="1">
      <c r="B8747" s="107"/>
      <c r="C8747" s="107"/>
      <c r="D8747" s="41"/>
      <c r="E8747" s="41"/>
      <c r="F8747" s="41"/>
    </row>
    <row r="8748" spans="2:6" hidden="1">
      <c r="B8748" s="107"/>
      <c r="C8748" s="107"/>
      <c r="D8748" s="41"/>
      <c r="E8748" s="41"/>
      <c r="F8748" s="41"/>
    </row>
    <row r="8749" spans="2:6" hidden="1">
      <c r="B8749" s="107"/>
      <c r="C8749" s="107"/>
      <c r="D8749" s="41"/>
      <c r="E8749" s="41"/>
      <c r="F8749" s="41"/>
    </row>
    <row r="8750" spans="2:6" hidden="1">
      <c r="B8750" s="107"/>
      <c r="C8750" s="107"/>
      <c r="D8750" s="41"/>
      <c r="E8750" s="41"/>
      <c r="F8750" s="41"/>
    </row>
    <row r="8751" spans="2:6" hidden="1">
      <c r="B8751" s="107"/>
      <c r="C8751" s="107"/>
      <c r="D8751" s="41"/>
      <c r="E8751" s="41"/>
      <c r="F8751" s="41"/>
    </row>
    <row r="8752" spans="2:6" hidden="1">
      <c r="B8752" s="107"/>
      <c r="C8752" s="107"/>
      <c r="D8752" s="41"/>
      <c r="E8752" s="41"/>
      <c r="F8752" s="41"/>
    </row>
    <row r="8753" spans="2:6" hidden="1">
      <c r="B8753" s="107"/>
      <c r="C8753" s="107"/>
      <c r="D8753" s="41"/>
      <c r="E8753" s="41"/>
      <c r="F8753" s="41"/>
    </row>
    <row r="8754" spans="2:6" hidden="1">
      <c r="B8754" s="107"/>
      <c r="C8754" s="107"/>
      <c r="D8754" s="41"/>
      <c r="E8754" s="41"/>
      <c r="F8754" s="41"/>
    </row>
    <row r="8755" spans="2:6" hidden="1">
      <c r="B8755" s="107"/>
      <c r="C8755" s="107"/>
      <c r="D8755" s="41"/>
      <c r="E8755" s="41"/>
      <c r="F8755" s="41"/>
    </row>
    <row r="8756" spans="2:6" hidden="1">
      <c r="B8756" s="107"/>
      <c r="C8756" s="107"/>
      <c r="D8756" s="41"/>
      <c r="E8756" s="41"/>
      <c r="F8756" s="41"/>
    </row>
    <row r="8757" spans="2:6" hidden="1">
      <c r="B8757" s="107"/>
      <c r="C8757" s="107"/>
      <c r="D8757" s="41"/>
      <c r="E8757" s="41"/>
      <c r="F8757" s="41"/>
    </row>
    <row r="8758" spans="2:6" hidden="1">
      <c r="B8758" s="107"/>
      <c r="C8758" s="107"/>
      <c r="D8758" s="41"/>
      <c r="E8758" s="41"/>
      <c r="F8758" s="41"/>
    </row>
    <row r="8759" spans="2:6" hidden="1">
      <c r="B8759" s="107"/>
      <c r="C8759" s="107"/>
      <c r="D8759" s="41"/>
      <c r="E8759" s="41"/>
      <c r="F8759" s="41"/>
    </row>
    <row r="8760" spans="2:6" hidden="1">
      <c r="B8760" s="107"/>
      <c r="C8760" s="107"/>
      <c r="D8760" s="41"/>
      <c r="E8760" s="41"/>
      <c r="F8760" s="41"/>
    </row>
    <row r="8761" spans="2:6" hidden="1">
      <c r="B8761" s="107"/>
      <c r="C8761" s="107"/>
      <c r="D8761" s="41"/>
      <c r="E8761" s="41"/>
      <c r="F8761" s="41"/>
    </row>
    <row r="8762" spans="2:6" hidden="1">
      <c r="B8762" s="107"/>
      <c r="C8762" s="107"/>
      <c r="D8762" s="41"/>
      <c r="E8762" s="41"/>
      <c r="F8762" s="41"/>
    </row>
    <row r="8763" spans="2:6" hidden="1">
      <c r="B8763" s="107"/>
      <c r="C8763" s="107"/>
      <c r="D8763" s="41"/>
      <c r="E8763" s="41"/>
      <c r="F8763" s="41"/>
    </row>
    <row r="8764" spans="2:6" hidden="1">
      <c r="B8764" s="107"/>
      <c r="C8764" s="107"/>
      <c r="D8764" s="41"/>
      <c r="E8764" s="41"/>
      <c r="F8764" s="41"/>
    </row>
    <row r="8765" spans="2:6" hidden="1">
      <c r="B8765" s="107"/>
      <c r="C8765" s="107"/>
      <c r="D8765" s="41"/>
      <c r="E8765" s="41"/>
      <c r="F8765" s="41"/>
    </row>
    <row r="8766" spans="2:6" hidden="1">
      <c r="B8766" s="107"/>
      <c r="C8766" s="107"/>
      <c r="D8766" s="41"/>
      <c r="E8766" s="41"/>
      <c r="F8766" s="41"/>
    </row>
    <row r="8767" spans="2:6" hidden="1">
      <c r="B8767" s="107"/>
      <c r="C8767" s="107"/>
      <c r="D8767" s="41"/>
      <c r="E8767" s="41"/>
      <c r="F8767" s="41"/>
    </row>
    <row r="8768" spans="2:6" hidden="1">
      <c r="B8768" s="107"/>
      <c r="C8768" s="107"/>
      <c r="D8768" s="41"/>
      <c r="E8768" s="41"/>
      <c r="F8768" s="41"/>
    </row>
    <row r="8769" spans="2:6" hidden="1">
      <c r="B8769" s="107"/>
      <c r="C8769" s="107"/>
      <c r="D8769" s="41"/>
      <c r="E8769" s="41"/>
      <c r="F8769" s="41"/>
    </row>
    <row r="8770" spans="2:6" hidden="1">
      <c r="B8770" s="107"/>
      <c r="C8770" s="107"/>
      <c r="D8770" s="41"/>
      <c r="E8770" s="41"/>
      <c r="F8770" s="41"/>
    </row>
    <row r="8771" spans="2:6" hidden="1">
      <c r="B8771" s="107"/>
      <c r="C8771" s="107"/>
      <c r="D8771" s="41"/>
      <c r="E8771" s="41"/>
      <c r="F8771" s="41"/>
    </row>
    <row r="8772" spans="2:6" hidden="1">
      <c r="B8772" s="107"/>
      <c r="C8772" s="107"/>
      <c r="D8772" s="41"/>
      <c r="E8772" s="41"/>
      <c r="F8772" s="41"/>
    </row>
    <row r="8773" spans="2:6" hidden="1">
      <c r="B8773" s="107"/>
      <c r="C8773" s="107"/>
      <c r="D8773" s="41"/>
      <c r="E8773" s="41"/>
      <c r="F8773" s="41"/>
    </row>
    <row r="8774" spans="2:6" hidden="1">
      <c r="B8774" s="107"/>
      <c r="C8774" s="107"/>
      <c r="D8774" s="41"/>
      <c r="E8774" s="41"/>
      <c r="F8774" s="41"/>
    </row>
    <row r="8775" spans="2:6" hidden="1">
      <c r="B8775" s="107"/>
      <c r="C8775" s="107"/>
      <c r="D8775" s="41"/>
      <c r="E8775" s="41"/>
      <c r="F8775" s="41"/>
    </row>
    <row r="8776" spans="2:6" hidden="1">
      <c r="B8776" s="107"/>
      <c r="C8776" s="107"/>
      <c r="D8776" s="41"/>
      <c r="E8776" s="41"/>
      <c r="F8776" s="41"/>
    </row>
    <row r="8777" spans="2:6" hidden="1">
      <c r="B8777" s="107"/>
      <c r="C8777" s="107"/>
      <c r="D8777" s="41"/>
      <c r="E8777" s="41"/>
      <c r="F8777" s="41"/>
    </row>
    <row r="8778" spans="2:6" hidden="1">
      <c r="B8778" s="107"/>
      <c r="C8778" s="107"/>
      <c r="D8778" s="41"/>
      <c r="E8778" s="41"/>
      <c r="F8778" s="41"/>
    </row>
    <row r="8779" spans="2:6" hidden="1">
      <c r="B8779" s="107"/>
      <c r="C8779" s="107"/>
      <c r="D8779" s="41"/>
      <c r="E8779" s="41"/>
      <c r="F8779" s="41"/>
    </row>
    <row r="8780" spans="2:6" hidden="1">
      <c r="B8780" s="107"/>
      <c r="C8780" s="107"/>
      <c r="D8780" s="41"/>
      <c r="E8780" s="41"/>
      <c r="F8780" s="41"/>
    </row>
    <row r="8781" spans="2:6" hidden="1">
      <c r="B8781" s="107"/>
      <c r="C8781" s="107"/>
      <c r="D8781" s="41"/>
      <c r="E8781" s="41"/>
      <c r="F8781" s="41"/>
    </row>
    <row r="8782" spans="2:6" hidden="1">
      <c r="B8782" s="107"/>
      <c r="C8782" s="107"/>
      <c r="D8782" s="41"/>
      <c r="E8782" s="41"/>
      <c r="F8782" s="41"/>
    </row>
    <row r="8783" spans="2:6" hidden="1">
      <c r="B8783" s="107"/>
      <c r="C8783" s="107"/>
      <c r="D8783" s="41"/>
      <c r="E8783" s="41"/>
      <c r="F8783" s="41"/>
    </row>
    <row r="8784" spans="2:6" hidden="1">
      <c r="B8784" s="107"/>
      <c r="C8784" s="107"/>
      <c r="D8784" s="41"/>
      <c r="E8784" s="41"/>
      <c r="F8784" s="41"/>
    </row>
    <row r="8785" spans="2:6" hidden="1">
      <c r="B8785" s="107"/>
      <c r="C8785" s="107"/>
      <c r="D8785" s="41"/>
      <c r="E8785" s="41"/>
      <c r="F8785" s="41"/>
    </row>
    <row r="8786" spans="2:6" hidden="1">
      <c r="B8786" s="107"/>
      <c r="C8786" s="107"/>
      <c r="D8786" s="41"/>
      <c r="E8786" s="41"/>
      <c r="F8786" s="41"/>
    </row>
    <row r="8787" spans="2:6" hidden="1">
      <c r="B8787" s="107"/>
      <c r="C8787" s="107"/>
      <c r="D8787" s="41"/>
      <c r="E8787" s="41"/>
      <c r="F8787" s="41"/>
    </row>
    <row r="8788" spans="2:6" hidden="1">
      <c r="B8788" s="107"/>
      <c r="C8788" s="107"/>
      <c r="D8788" s="41"/>
      <c r="E8788" s="41"/>
      <c r="F8788" s="41"/>
    </row>
    <row r="8789" spans="2:6" hidden="1">
      <c r="B8789" s="107"/>
      <c r="C8789" s="107"/>
      <c r="D8789" s="41"/>
      <c r="E8789" s="41"/>
      <c r="F8789" s="41"/>
    </row>
    <row r="8790" spans="2:6" hidden="1">
      <c r="B8790" s="107"/>
      <c r="C8790" s="107"/>
      <c r="D8790" s="41"/>
      <c r="E8790" s="41"/>
      <c r="F8790" s="41"/>
    </row>
    <row r="8791" spans="2:6" hidden="1">
      <c r="B8791" s="107"/>
      <c r="C8791" s="107"/>
      <c r="D8791" s="41"/>
      <c r="E8791" s="41"/>
      <c r="F8791" s="41"/>
    </row>
    <row r="8792" spans="2:6" hidden="1">
      <c r="B8792" s="107"/>
      <c r="C8792" s="107"/>
      <c r="D8792" s="41"/>
      <c r="E8792" s="41"/>
      <c r="F8792" s="41"/>
    </row>
    <row r="8793" spans="2:6" hidden="1">
      <c r="B8793" s="107"/>
      <c r="C8793" s="107"/>
      <c r="D8793" s="41"/>
      <c r="E8793" s="41"/>
      <c r="F8793" s="41"/>
    </row>
    <row r="8794" spans="2:6" hidden="1">
      <c r="B8794" s="107"/>
      <c r="C8794" s="107"/>
      <c r="D8794" s="41"/>
      <c r="E8794" s="41"/>
      <c r="F8794" s="41"/>
    </row>
    <row r="8795" spans="2:6" hidden="1">
      <c r="B8795" s="107"/>
      <c r="C8795" s="107"/>
      <c r="D8795" s="41"/>
      <c r="E8795" s="41"/>
      <c r="F8795" s="41"/>
    </row>
    <row r="8796" spans="2:6" hidden="1">
      <c r="B8796" s="107"/>
      <c r="C8796" s="107"/>
      <c r="D8796" s="41"/>
      <c r="E8796" s="41"/>
      <c r="F8796" s="41"/>
    </row>
    <row r="8797" spans="2:6" hidden="1">
      <c r="B8797" s="107"/>
      <c r="C8797" s="107"/>
      <c r="D8797" s="41"/>
      <c r="E8797" s="41"/>
      <c r="F8797" s="41"/>
    </row>
    <row r="8798" spans="2:6" hidden="1">
      <c r="B8798" s="107"/>
      <c r="C8798" s="107"/>
      <c r="D8798" s="41"/>
      <c r="E8798" s="41"/>
      <c r="F8798" s="41"/>
    </row>
    <row r="8799" spans="2:6" hidden="1">
      <c r="B8799" s="107"/>
      <c r="C8799" s="107"/>
      <c r="D8799" s="41"/>
      <c r="E8799" s="41"/>
      <c r="F8799" s="41"/>
    </row>
    <row r="8800" spans="2:6" hidden="1">
      <c r="B8800" s="107"/>
      <c r="C8800" s="107"/>
      <c r="D8800" s="41"/>
      <c r="E8800" s="41"/>
      <c r="F8800" s="41"/>
    </row>
    <row r="8801" spans="2:6" hidden="1">
      <c r="B8801" s="107"/>
      <c r="C8801" s="107"/>
      <c r="D8801" s="41"/>
      <c r="E8801" s="41"/>
      <c r="F8801" s="41"/>
    </row>
    <row r="8802" spans="2:6" hidden="1">
      <c r="B8802" s="107"/>
      <c r="C8802" s="107"/>
      <c r="D8802" s="41"/>
      <c r="E8802" s="41"/>
      <c r="F8802" s="41"/>
    </row>
    <row r="8803" spans="2:6" hidden="1">
      <c r="B8803" s="107"/>
      <c r="C8803" s="107"/>
      <c r="D8803" s="41"/>
      <c r="E8803" s="41"/>
      <c r="F8803" s="41"/>
    </row>
    <row r="8804" spans="2:6" hidden="1">
      <c r="B8804" s="107"/>
      <c r="C8804" s="107"/>
      <c r="D8804" s="41"/>
      <c r="E8804" s="41"/>
      <c r="F8804" s="41"/>
    </row>
    <row r="8805" spans="2:6" hidden="1">
      <c r="B8805" s="107"/>
      <c r="C8805" s="107"/>
      <c r="D8805" s="41"/>
      <c r="E8805" s="41"/>
      <c r="F8805" s="41"/>
    </row>
    <row r="8806" spans="2:6" hidden="1">
      <c r="B8806" s="107"/>
      <c r="C8806" s="107"/>
      <c r="D8806" s="41"/>
      <c r="E8806" s="41"/>
      <c r="F8806" s="41"/>
    </row>
    <row r="8807" spans="2:6" hidden="1">
      <c r="B8807" s="107"/>
      <c r="C8807" s="107"/>
      <c r="D8807" s="41"/>
      <c r="E8807" s="41"/>
      <c r="F8807" s="41"/>
    </row>
    <row r="8808" spans="2:6" hidden="1">
      <c r="B8808" s="107"/>
      <c r="C8808" s="107"/>
      <c r="D8808" s="41"/>
      <c r="E8808" s="41"/>
      <c r="F8808" s="41"/>
    </row>
    <row r="8809" spans="2:6" hidden="1">
      <c r="B8809" s="107"/>
      <c r="C8809" s="107"/>
      <c r="D8809" s="41"/>
      <c r="E8809" s="41"/>
      <c r="F8809" s="41"/>
    </row>
    <row r="8810" spans="2:6" hidden="1">
      <c r="B8810" s="107"/>
      <c r="C8810" s="107"/>
      <c r="D8810" s="41"/>
      <c r="E8810" s="41"/>
      <c r="F8810" s="41"/>
    </row>
    <row r="8811" spans="2:6" hidden="1">
      <c r="B8811" s="107"/>
      <c r="C8811" s="107"/>
      <c r="D8811" s="41"/>
      <c r="E8811" s="41"/>
      <c r="F8811" s="41"/>
    </row>
    <row r="8812" spans="2:6" hidden="1">
      <c r="B8812" s="107"/>
      <c r="C8812" s="107"/>
      <c r="D8812" s="41"/>
      <c r="E8812" s="41"/>
      <c r="F8812" s="41"/>
    </row>
    <row r="8813" spans="2:6" hidden="1">
      <c r="B8813" s="107"/>
      <c r="C8813" s="107"/>
      <c r="D8813" s="41"/>
      <c r="E8813" s="41"/>
      <c r="F8813" s="41"/>
    </row>
    <row r="8814" spans="2:6" hidden="1">
      <c r="B8814" s="107"/>
      <c r="C8814" s="107"/>
      <c r="D8814" s="41"/>
      <c r="E8814" s="41"/>
      <c r="F8814" s="41"/>
    </row>
    <row r="8815" spans="2:6" hidden="1">
      <c r="B8815" s="107"/>
      <c r="C8815" s="107"/>
      <c r="D8815" s="41"/>
      <c r="E8815" s="41"/>
      <c r="F8815" s="41"/>
    </row>
    <row r="8816" spans="2:6" hidden="1">
      <c r="B8816" s="107"/>
      <c r="C8816" s="107"/>
      <c r="D8816" s="41"/>
      <c r="E8816" s="41"/>
      <c r="F8816" s="41"/>
    </row>
    <row r="8817" spans="2:6" hidden="1">
      <c r="B8817" s="107"/>
      <c r="C8817" s="107"/>
      <c r="D8817" s="41"/>
      <c r="E8817" s="41"/>
      <c r="F8817" s="41"/>
    </row>
    <row r="8818" spans="2:6" hidden="1">
      <c r="B8818" s="107"/>
      <c r="C8818" s="107"/>
      <c r="D8818" s="41"/>
      <c r="E8818" s="41"/>
      <c r="F8818" s="41"/>
    </row>
    <row r="8819" spans="2:6" hidden="1">
      <c r="B8819" s="107"/>
      <c r="C8819" s="107"/>
      <c r="D8819" s="41"/>
      <c r="E8819" s="41"/>
      <c r="F8819" s="41"/>
    </row>
    <row r="8820" spans="2:6" hidden="1">
      <c r="B8820" s="107"/>
      <c r="C8820" s="107"/>
      <c r="D8820" s="41"/>
      <c r="E8820" s="41"/>
      <c r="F8820" s="41"/>
    </row>
    <row r="8821" spans="2:6" hidden="1">
      <c r="B8821" s="107"/>
      <c r="C8821" s="107"/>
      <c r="D8821" s="41"/>
      <c r="E8821" s="41"/>
      <c r="F8821" s="41"/>
    </row>
    <row r="8822" spans="2:6" hidden="1">
      <c r="B8822" s="107"/>
      <c r="C8822" s="107"/>
      <c r="D8822" s="41"/>
      <c r="E8822" s="41"/>
      <c r="F8822" s="41"/>
    </row>
    <row r="8823" spans="2:6" hidden="1">
      <c r="B8823" s="107"/>
      <c r="C8823" s="107"/>
      <c r="D8823" s="41"/>
      <c r="E8823" s="41"/>
      <c r="F8823" s="41"/>
    </row>
    <row r="8824" spans="2:6" hidden="1">
      <c r="B8824" s="107"/>
      <c r="C8824" s="107"/>
      <c r="D8824" s="41"/>
      <c r="E8824" s="41"/>
      <c r="F8824" s="41"/>
    </row>
    <row r="8825" spans="2:6" hidden="1">
      <c r="B8825" s="107"/>
      <c r="C8825" s="107"/>
      <c r="D8825" s="41"/>
      <c r="E8825" s="41"/>
      <c r="F8825" s="41"/>
    </row>
    <row r="8826" spans="2:6" hidden="1">
      <c r="B8826" s="107"/>
      <c r="C8826" s="107"/>
      <c r="D8826" s="41"/>
      <c r="E8826" s="41"/>
      <c r="F8826" s="41"/>
    </row>
    <row r="8827" spans="2:6" hidden="1">
      <c r="B8827" s="107"/>
      <c r="C8827" s="107"/>
      <c r="D8827" s="41"/>
      <c r="E8827" s="41"/>
      <c r="F8827" s="41"/>
    </row>
    <row r="8828" spans="2:6" hidden="1">
      <c r="B8828" s="107"/>
      <c r="C8828" s="107"/>
      <c r="D8828" s="41"/>
      <c r="E8828" s="41"/>
      <c r="F8828" s="41"/>
    </row>
    <row r="8829" spans="2:6" hidden="1">
      <c r="B8829" s="107"/>
      <c r="C8829" s="107"/>
      <c r="D8829" s="41"/>
      <c r="E8829" s="41"/>
      <c r="F8829" s="41"/>
    </row>
    <row r="8830" spans="2:6" hidden="1">
      <c r="B8830" s="107"/>
      <c r="C8830" s="107"/>
      <c r="D8830" s="41"/>
      <c r="E8830" s="41"/>
      <c r="F8830" s="41"/>
    </row>
    <row r="8831" spans="2:6" hidden="1">
      <c r="B8831" s="107"/>
      <c r="C8831" s="107"/>
      <c r="D8831" s="41"/>
      <c r="E8831" s="41"/>
      <c r="F8831" s="41"/>
    </row>
    <row r="8832" spans="2:6" hidden="1">
      <c r="B8832" s="107"/>
      <c r="C8832" s="107"/>
      <c r="D8832" s="41"/>
      <c r="E8832" s="41"/>
      <c r="F8832" s="41"/>
    </row>
    <row r="8833" spans="2:6" hidden="1">
      <c r="B8833" s="107"/>
      <c r="C8833" s="107"/>
      <c r="D8833" s="41"/>
      <c r="E8833" s="41"/>
      <c r="F8833" s="41"/>
    </row>
    <row r="8834" spans="2:6" hidden="1">
      <c r="B8834" s="107"/>
      <c r="C8834" s="107"/>
      <c r="D8834" s="41"/>
      <c r="E8834" s="41"/>
      <c r="F8834" s="41"/>
    </row>
    <row r="8835" spans="2:6" hidden="1">
      <c r="B8835" s="107"/>
      <c r="C8835" s="107"/>
      <c r="D8835" s="41"/>
      <c r="E8835" s="41"/>
      <c r="F8835" s="41"/>
    </row>
    <row r="8836" spans="2:6" hidden="1">
      <c r="B8836" s="107"/>
      <c r="C8836" s="107"/>
      <c r="D8836" s="41"/>
      <c r="E8836" s="41"/>
      <c r="F8836" s="41"/>
    </row>
    <row r="8837" spans="2:6" hidden="1">
      <c r="B8837" s="107"/>
      <c r="C8837" s="107"/>
      <c r="D8837" s="41"/>
      <c r="E8837" s="41"/>
      <c r="F8837" s="41"/>
    </row>
    <row r="8838" spans="2:6" hidden="1">
      <c r="B8838" s="107"/>
      <c r="C8838" s="107"/>
      <c r="D8838" s="41"/>
      <c r="E8838" s="41"/>
      <c r="F8838" s="41"/>
    </row>
    <row r="8839" spans="2:6" hidden="1">
      <c r="B8839" s="107"/>
      <c r="C8839" s="107"/>
      <c r="D8839" s="41"/>
      <c r="E8839" s="41"/>
      <c r="F8839" s="41"/>
    </row>
    <row r="8840" spans="2:6" hidden="1">
      <c r="B8840" s="107"/>
      <c r="C8840" s="107"/>
      <c r="D8840" s="41"/>
      <c r="E8840" s="41"/>
      <c r="F8840" s="41"/>
    </row>
    <row r="8841" spans="2:6" hidden="1">
      <c r="B8841" s="107"/>
      <c r="C8841" s="107"/>
      <c r="D8841" s="41"/>
      <c r="E8841" s="41"/>
      <c r="F8841" s="41"/>
    </row>
    <row r="8842" spans="2:6" hidden="1">
      <c r="B8842" s="107"/>
      <c r="C8842" s="107"/>
      <c r="D8842" s="41"/>
      <c r="E8842" s="41"/>
      <c r="F8842" s="41"/>
    </row>
    <row r="8843" spans="2:6" hidden="1">
      <c r="B8843" s="107"/>
      <c r="C8843" s="107"/>
      <c r="D8843" s="41"/>
      <c r="E8843" s="41"/>
      <c r="F8843" s="41"/>
    </row>
    <row r="8844" spans="2:6" hidden="1">
      <c r="B8844" s="107"/>
      <c r="C8844" s="107"/>
      <c r="D8844" s="41"/>
      <c r="E8844" s="41"/>
      <c r="F8844" s="41"/>
    </row>
    <row r="8845" spans="2:6" hidden="1">
      <c r="B8845" s="107"/>
      <c r="C8845" s="107"/>
      <c r="D8845" s="41"/>
      <c r="E8845" s="41"/>
      <c r="F8845" s="41"/>
    </row>
    <row r="8846" spans="2:6" hidden="1">
      <c r="B8846" s="107"/>
      <c r="C8846" s="107"/>
      <c r="D8846" s="41"/>
      <c r="E8846" s="41"/>
      <c r="F8846" s="41"/>
    </row>
    <row r="8847" spans="2:6" hidden="1">
      <c r="B8847" s="107"/>
      <c r="C8847" s="107"/>
      <c r="D8847" s="41"/>
      <c r="E8847" s="41"/>
      <c r="F8847" s="41"/>
    </row>
    <row r="8848" spans="2:6" hidden="1">
      <c r="B8848" s="107"/>
      <c r="C8848" s="107"/>
      <c r="D8848" s="41"/>
      <c r="E8848" s="41"/>
      <c r="F8848" s="41"/>
    </row>
    <row r="8849" spans="2:6" hidden="1">
      <c r="B8849" s="107"/>
      <c r="C8849" s="107"/>
      <c r="D8849" s="41"/>
      <c r="E8849" s="41"/>
      <c r="F8849" s="41"/>
    </row>
    <row r="8850" spans="2:6" hidden="1">
      <c r="B8850" s="107"/>
      <c r="C8850" s="107"/>
      <c r="D8850" s="41"/>
      <c r="E8850" s="41"/>
      <c r="F8850" s="41"/>
    </row>
    <row r="8851" spans="2:6" hidden="1">
      <c r="B8851" s="107"/>
      <c r="C8851" s="107"/>
      <c r="D8851" s="41"/>
      <c r="E8851" s="41"/>
      <c r="F8851" s="41"/>
    </row>
    <row r="8852" spans="2:6" hidden="1">
      <c r="B8852" s="107"/>
      <c r="C8852" s="107"/>
      <c r="D8852" s="41"/>
      <c r="E8852" s="41"/>
      <c r="F8852" s="41"/>
    </row>
    <row r="8853" spans="2:6" hidden="1">
      <c r="B8853" s="107"/>
      <c r="C8853" s="107"/>
      <c r="D8853" s="41"/>
      <c r="E8853" s="41"/>
      <c r="F8853" s="41"/>
    </row>
    <row r="8854" spans="2:6" hidden="1">
      <c r="B8854" s="107"/>
      <c r="C8854" s="107"/>
      <c r="D8854" s="41"/>
      <c r="E8854" s="41"/>
      <c r="F8854" s="41"/>
    </row>
    <row r="8855" spans="2:6" hidden="1">
      <c r="B8855" s="107"/>
      <c r="C8855" s="107"/>
      <c r="D8855" s="41"/>
      <c r="E8855" s="41"/>
      <c r="F8855" s="41"/>
    </row>
    <row r="8856" spans="2:6" hidden="1">
      <c r="B8856" s="107"/>
      <c r="C8856" s="107"/>
      <c r="D8856" s="41"/>
      <c r="E8856" s="41"/>
      <c r="F8856" s="41"/>
    </row>
    <row r="8857" spans="2:6" hidden="1">
      <c r="B8857" s="107"/>
      <c r="C8857" s="107"/>
      <c r="D8857" s="41"/>
      <c r="E8857" s="41"/>
      <c r="F8857" s="41"/>
    </row>
    <row r="8858" spans="2:6" hidden="1">
      <c r="B8858" s="107"/>
      <c r="C8858" s="107"/>
      <c r="D8858" s="41"/>
      <c r="E8858" s="41"/>
      <c r="F8858" s="41"/>
    </row>
    <row r="8859" spans="2:6" hidden="1">
      <c r="B8859" s="107"/>
      <c r="C8859" s="107"/>
      <c r="D8859" s="41"/>
      <c r="E8859" s="41"/>
      <c r="F8859" s="41"/>
    </row>
    <row r="8860" spans="2:6" hidden="1">
      <c r="B8860" s="107"/>
      <c r="C8860" s="107"/>
      <c r="D8860" s="41"/>
      <c r="E8860" s="41"/>
      <c r="F8860" s="41"/>
    </row>
    <row r="8861" spans="2:6" hidden="1">
      <c r="B8861" s="107"/>
      <c r="C8861" s="107"/>
      <c r="D8861" s="41"/>
      <c r="E8861" s="41"/>
      <c r="F8861" s="41"/>
    </row>
    <row r="8862" spans="2:6" hidden="1">
      <c r="B8862" s="107"/>
      <c r="C8862" s="107"/>
      <c r="D8862" s="41"/>
      <c r="E8862" s="41"/>
      <c r="F8862" s="41"/>
    </row>
    <row r="8863" spans="2:6" hidden="1">
      <c r="B8863" s="107"/>
      <c r="C8863" s="107"/>
      <c r="D8863" s="41"/>
      <c r="E8863" s="41"/>
      <c r="F8863" s="41"/>
    </row>
    <row r="8864" spans="2:6" hidden="1">
      <c r="B8864" s="107"/>
      <c r="C8864" s="107"/>
      <c r="D8864" s="41"/>
      <c r="E8864" s="41"/>
      <c r="F8864" s="41"/>
    </row>
    <row r="8865" spans="2:6" hidden="1">
      <c r="B8865" s="107"/>
      <c r="C8865" s="107"/>
      <c r="D8865" s="41"/>
      <c r="E8865" s="41"/>
      <c r="F8865" s="41"/>
    </row>
    <row r="8866" spans="2:6" hidden="1">
      <c r="B8866" s="107"/>
      <c r="C8866" s="107"/>
      <c r="D8866" s="41"/>
      <c r="E8866" s="41"/>
      <c r="F8866" s="41"/>
    </row>
    <row r="8867" spans="2:6" hidden="1">
      <c r="B8867" s="107"/>
      <c r="C8867" s="107"/>
      <c r="D8867" s="41"/>
      <c r="E8867" s="41"/>
      <c r="F8867" s="41"/>
    </row>
    <row r="8868" spans="2:6" hidden="1">
      <c r="B8868" s="107"/>
      <c r="C8868" s="107"/>
      <c r="D8868" s="41"/>
      <c r="E8868" s="41"/>
      <c r="F8868" s="41"/>
    </row>
    <row r="8869" spans="2:6" hidden="1">
      <c r="B8869" s="107"/>
      <c r="C8869" s="107"/>
      <c r="D8869" s="41"/>
      <c r="E8869" s="41"/>
      <c r="F8869" s="41"/>
    </row>
    <row r="8870" spans="2:6" hidden="1">
      <c r="B8870" s="107"/>
      <c r="C8870" s="107"/>
      <c r="D8870" s="41"/>
      <c r="E8870" s="41"/>
      <c r="F8870" s="41"/>
    </row>
    <row r="8871" spans="2:6" hidden="1">
      <c r="B8871" s="107"/>
      <c r="C8871" s="107"/>
      <c r="D8871" s="41"/>
      <c r="E8871" s="41"/>
      <c r="F8871" s="41"/>
    </row>
    <row r="8872" spans="2:6" hidden="1">
      <c r="B8872" s="107"/>
      <c r="C8872" s="107"/>
      <c r="D8872" s="41"/>
      <c r="E8872" s="41"/>
      <c r="F8872" s="41"/>
    </row>
    <row r="8873" spans="2:6" hidden="1">
      <c r="B8873" s="107"/>
      <c r="C8873" s="107"/>
      <c r="D8873" s="41"/>
      <c r="E8873" s="41"/>
      <c r="F8873" s="41"/>
    </row>
    <row r="8874" spans="2:6" hidden="1">
      <c r="B8874" s="107"/>
      <c r="C8874" s="107"/>
      <c r="D8874" s="41"/>
      <c r="E8874" s="41"/>
      <c r="F8874" s="41"/>
    </row>
    <row r="8875" spans="2:6" hidden="1">
      <c r="B8875" s="107"/>
      <c r="C8875" s="107"/>
      <c r="D8875" s="41"/>
      <c r="E8875" s="41"/>
      <c r="F8875" s="41"/>
    </row>
    <row r="8876" spans="2:6" hidden="1">
      <c r="B8876" s="107"/>
      <c r="C8876" s="107"/>
      <c r="D8876" s="41"/>
      <c r="E8876" s="41"/>
      <c r="F8876" s="41"/>
    </row>
    <row r="8877" spans="2:6" hidden="1">
      <c r="B8877" s="107"/>
      <c r="C8877" s="107"/>
      <c r="D8877" s="41"/>
      <c r="E8877" s="41"/>
      <c r="F8877" s="41"/>
    </row>
    <row r="8878" spans="2:6" hidden="1">
      <c r="B8878" s="107"/>
      <c r="C8878" s="107"/>
      <c r="D8878" s="41"/>
      <c r="E8878" s="41"/>
      <c r="F8878" s="41"/>
    </row>
    <row r="8879" spans="2:6" hidden="1">
      <c r="B8879" s="107"/>
      <c r="C8879" s="107"/>
      <c r="D8879" s="41"/>
      <c r="E8879" s="41"/>
      <c r="F8879" s="41"/>
    </row>
    <row r="8880" spans="2:6" hidden="1">
      <c r="B8880" s="107"/>
      <c r="C8880" s="107"/>
      <c r="D8880" s="41"/>
      <c r="E8880" s="41"/>
      <c r="F8880" s="41"/>
    </row>
    <row r="8881" spans="2:6" hidden="1">
      <c r="B8881" s="107"/>
      <c r="C8881" s="107"/>
      <c r="D8881" s="41"/>
      <c r="E8881" s="41"/>
      <c r="F8881" s="41"/>
    </row>
    <row r="8882" spans="2:6" hidden="1">
      <c r="B8882" s="107"/>
      <c r="C8882" s="107"/>
      <c r="D8882" s="41"/>
      <c r="E8882" s="41"/>
      <c r="F8882" s="41"/>
    </row>
    <row r="8883" spans="2:6" hidden="1">
      <c r="B8883" s="107"/>
      <c r="C8883" s="107"/>
      <c r="D8883" s="41"/>
      <c r="E8883" s="41"/>
      <c r="F8883" s="41"/>
    </row>
    <row r="8884" spans="2:6" hidden="1">
      <c r="B8884" s="107"/>
      <c r="C8884" s="107"/>
      <c r="D8884" s="41"/>
      <c r="E8884" s="41"/>
      <c r="F8884" s="41"/>
    </row>
    <row r="8885" spans="2:6" hidden="1">
      <c r="B8885" s="107"/>
      <c r="C8885" s="107"/>
      <c r="D8885" s="41"/>
      <c r="E8885" s="41"/>
      <c r="F8885" s="41"/>
    </row>
    <row r="8886" spans="2:6" hidden="1">
      <c r="B8886" s="107"/>
      <c r="C8886" s="107"/>
      <c r="D8886" s="41"/>
      <c r="E8886" s="41"/>
      <c r="F8886" s="41"/>
    </row>
    <row r="8887" spans="2:6" hidden="1">
      <c r="B8887" s="107"/>
      <c r="C8887" s="107"/>
      <c r="D8887" s="41"/>
      <c r="E8887" s="41"/>
      <c r="F8887" s="41"/>
    </row>
    <row r="8888" spans="2:6" hidden="1">
      <c r="B8888" s="107"/>
      <c r="C8888" s="107"/>
      <c r="D8888" s="41"/>
      <c r="E8888" s="41"/>
      <c r="F8888" s="41"/>
    </row>
    <row r="8889" spans="2:6" hidden="1">
      <c r="B8889" s="107"/>
      <c r="C8889" s="107"/>
      <c r="D8889" s="41"/>
      <c r="E8889" s="41"/>
      <c r="F8889" s="41"/>
    </row>
    <row r="8890" spans="2:6" hidden="1">
      <c r="B8890" s="107"/>
      <c r="C8890" s="107"/>
      <c r="D8890" s="41"/>
      <c r="E8890" s="41"/>
      <c r="F8890" s="41"/>
    </row>
    <row r="8891" spans="2:6" hidden="1">
      <c r="B8891" s="107"/>
      <c r="C8891" s="107"/>
      <c r="D8891" s="41"/>
      <c r="E8891" s="41"/>
      <c r="F8891" s="41"/>
    </row>
    <row r="8892" spans="2:6" hidden="1">
      <c r="B8892" s="107"/>
      <c r="C8892" s="107"/>
      <c r="D8892" s="41"/>
      <c r="E8892" s="41"/>
      <c r="F8892" s="41"/>
    </row>
    <row r="8893" spans="2:6" hidden="1">
      <c r="B8893" s="107"/>
      <c r="C8893" s="107"/>
      <c r="D8893" s="41"/>
      <c r="E8893" s="41"/>
      <c r="F8893" s="41"/>
    </row>
    <row r="8894" spans="2:6" hidden="1">
      <c r="B8894" s="107"/>
      <c r="C8894" s="107"/>
      <c r="D8894" s="41"/>
      <c r="E8894" s="41"/>
      <c r="F8894" s="41"/>
    </row>
    <row r="8895" spans="2:6" hidden="1">
      <c r="B8895" s="107"/>
      <c r="C8895" s="107"/>
      <c r="D8895" s="41"/>
      <c r="E8895" s="41"/>
      <c r="F8895" s="41"/>
    </row>
    <row r="8896" spans="2:6" hidden="1">
      <c r="B8896" s="107"/>
      <c r="C8896" s="107"/>
      <c r="D8896" s="41"/>
      <c r="E8896" s="41"/>
      <c r="F8896" s="41"/>
    </row>
    <row r="8897" spans="2:6" hidden="1">
      <c r="B8897" s="107"/>
      <c r="C8897" s="107"/>
      <c r="D8897" s="41"/>
      <c r="E8897" s="41"/>
      <c r="F8897" s="41"/>
    </row>
    <row r="8898" spans="2:6" hidden="1">
      <c r="B8898" s="107"/>
      <c r="C8898" s="107"/>
      <c r="D8898" s="41"/>
      <c r="E8898" s="41"/>
      <c r="F8898" s="41"/>
    </row>
    <row r="8899" spans="2:6" hidden="1">
      <c r="B8899" s="107"/>
      <c r="C8899" s="107"/>
      <c r="D8899" s="41"/>
      <c r="E8899" s="41"/>
      <c r="F8899" s="41"/>
    </row>
    <row r="8900" spans="2:6" hidden="1">
      <c r="B8900" s="107"/>
      <c r="C8900" s="107"/>
      <c r="D8900" s="41"/>
      <c r="E8900" s="41"/>
      <c r="F8900" s="41"/>
    </row>
    <row r="8901" spans="2:6" hidden="1">
      <c r="B8901" s="107"/>
      <c r="C8901" s="107"/>
      <c r="D8901" s="41"/>
      <c r="E8901" s="41"/>
      <c r="F8901" s="41"/>
    </row>
    <row r="8902" spans="2:6" hidden="1">
      <c r="B8902" s="107"/>
      <c r="C8902" s="107"/>
      <c r="D8902" s="41"/>
      <c r="E8902" s="41"/>
      <c r="F8902" s="41"/>
    </row>
    <row r="8903" spans="2:6" hidden="1">
      <c r="B8903" s="107"/>
      <c r="C8903" s="107"/>
      <c r="D8903" s="41"/>
      <c r="E8903" s="41"/>
      <c r="F8903" s="41"/>
    </row>
    <row r="8904" spans="2:6" hidden="1">
      <c r="B8904" s="107"/>
      <c r="C8904" s="107"/>
      <c r="D8904" s="41"/>
      <c r="E8904" s="41"/>
      <c r="F8904" s="41"/>
    </row>
    <row r="8905" spans="2:6" hidden="1">
      <c r="B8905" s="107"/>
      <c r="C8905" s="107"/>
      <c r="D8905" s="41"/>
      <c r="E8905" s="41"/>
      <c r="F8905" s="41"/>
    </row>
    <row r="8906" spans="2:6" hidden="1">
      <c r="B8906" s="107"/>
      <c r="C8906" s="107"/>
      <c r="D8906" s="41"/>
      <c r="E8906" s="41"/>
      <c r="F8906" s="41"/>
    </row>
    <row r="8907" spans="2:6" hidden="1">
      <c r="B8907" s="107"/>
      <c r="C8907" s="107"/>
      <c r="D8907" s="41"/>
      <c r="E8907" s="41"/>
      <c r="F8907" s="41"/>
    </row>
    <row r="8908" spans="2:6" hidden="1">
      <c r="B8908" s="107"/>
      <c r="C8908" s="107"/>
      <c r="D8908" s="41"/>
      <c r="E8908" s="41"/>
      <c r="F8908" s="41"/>
    </row>
    <row r="8909" spans="2:6" hidden="1">
      <c r="B8909" s="107"/>
      <c r="C8909" s="107"/>
      <c r="D8909" s="41"/>
      <c r="E8909" s="41"/>
      <c r="F8909" s="41"/>
    </row>
    <row r="8910" spans="2:6" hidden="1">
      <c r="B8910" s="107"/>
      <c r="C8910" s="107"/>
      <c r="D8910" s="41"/>
      <c r="E8910" s="41"/>
      <c r="F8910" s="41"/>
    </row>
    <row r="8911" spans="2:6" hidden="1">
      <c r="B8911" s="107"/>
      <c r="C8911" s="107"/>
      <c r="D8911" s="41"/>
      <c r="E8911" s="41"/>
      <c r="F8911" s="41"/>
    </row>
    <row r="8912" spans="2:6" hidden="1">
      <c r="B8912" s="107"/>
      <c r="C8912" s="107"/>
      <c r="D8912" s="41"/>
      <c r="E8912" s="41"/>
      <c r="F8912" s="41"/>
    </row>
    <row r="8913" spans="2:6" hidden="1">
      <c r="B8913" s="107"/>
      <c r="C8913" s="107"/>
      <c r="D8913" s="41"/>
      <c r="E8913" s="41"/>
      <c r="F8913" s="41"/>
    </row>
    <row r="8914" spans="2:6" hidden="1">
      <c r="B8914" s="107"/>
      <c r="C8914" s="107"/>
      <c r="D8914" s="41"/>
      <c r="E8914" s="41"/>
      <c r="F8914" s="41"/>
    </row>
    <row r="8915" spans="2:6" hidden="1">
      <c r="B8915" s="107"/>
      <c r="C8915" s="107"/>
      <c r="D8915" s="41"/>
      <c r="E8915" s="41"/>
      <c r="F8915" s="41"/>
    </row>
    <row r="8916" spans="2:6" hidden="1">
      <c r="B8916" s="107"/>
      <c r="C8916" s="107"/>
      <c r="D8916" s="41"/>
      <c r="E8916" s="41"/>
      <c r="F8916" s="41"/>
    </row>
    <row r="8917" spans="2:6" hidden="1">
      <c r="B8917" s="107"/>
      <c r="C8917" s="107"/>
      <c r="D8917" s="41"/>
      <c r="E8917" s="41"/>
      <c r="F8917" s="41"/>
    </row>
    <row r="8918" spans="2:6" hidden="1">
      <c r="B8918" s="107"/>
      <c r="C8918" s="107"/>
      <c r="D8918" s="41"/>
      <c r="E8918" s="41"/>
      <c r="F8918" s="41"/>
    </row>
    <row r="8919" spans="2:6" hidden="1">
      <c r="B8919" s="107"/>
      <c r="C8919" s="107"/>
      <c r="D8919" s="41"/>
      <c r="E8919" s="41"/>
      <c r="F8919" s="41"/>
    </row>
    <row r="8920" spans="2:6" hidden="1">
      <c r="B8920" s="107"/>
      <c r="C8920" s="107"/>
      <c r="D8920" s="41"/>
      <c r="E8920" s="41"/>
      <c r="F8920" s="41"/>
    </row>
    <row r="8921" spans="2:6" hidden="1">
      <c r="B8921" s="107"/>
      <c r="C8921" s="107"/>
      <c r="D8921" s="41"/>
      <c r="E8921" s="41"/>
      <c r="F8921" s="41"/>
    </row>
    <row r="8922" spans="2:6" hidden="1">
      <c r="B8922" s="107"/>
      <c r="C8922" s="107"/>
      <c r="D8922" s="41"/>
      <c r="E8922" s="41"/>
      <c r="F8922" s="41"/>
    </row>
    <row r="8923" spans="2:6" hidden="1">
      <c r="B8923" s="107"/>
      <c r="C8923" s="107"/>
      <c r="D8923" s="41"/>
      <c r="E8923" s="41"/>
      <c r="F8923" s="41"/>
    </row>
    <row r="8924" spans="2:6" hidden="1">
      <c r="B8924" s="107"/>
      <c r="C8924" s="107"/>
      <c r="D8924" s="41"/>
      <c r="E8924" s="41"/>
      <c r="F8924" s="41"/>
    </row>
    <row r="8925" spans="2:6" hidden="1">
      <c r="B8925" s="107"/>
      <c r="C8925" s="107"/>
      <c r="D8925" s="41"/>
      <c r="E8925" s="41"/>
      <c r="F8925" s="41"/>
    </row>
    <row r="8926" spans="2:6" hidden="1">
      <c r="B8926" s="107"/>
      <c r="C8926" s="107"/>
      <c r="D8926" s="41"/>
      <c r="E8926" s="41"/>
      <c r="F8926" s="41"/>
    </row>
    <row r="8927" spans="2:6" hidden="1">
      <c r="B8927" s="107"/>
      <c r="C8927" s="107"/>
      <c r="D8927" s="41"/>
      <c r="E8927" s="41"/>
      <c r="F8927" s="41"/>
    </row>
    <row r="8928" spans="2:6" hidden="1">
      <c r="B8928" s="107"/>
      <c r="C8928" s="107"/>
      <c r="D8928" s="41"/>
      <c r="E8928" s="41"/>
      <c r="F8928" s="41"/>
    </row>
    <row r="8929" spans="2:6" hidden="1">
      <c r="B8929" s="107"/>
      <c r="C8929" s="107"/>
      <c r="D8929" s="41"/>
      <c r="E8929" s="41"/>
      <c r="F8929" s="41"/>
    </row>
    <row r="8930" spans="2:6" hidden="1">
      <c r="B8930" s="107"/>
      <c r="C8930" s="107"/>
      <c r="D8930" s="41"/>
      <c r="E8930" s="41"/>
      <c r="F8930" s="41"/>
    </row>
    <row r="8931" spans="2:6" hidden="1">
      <c r="B8931" s="107"/>
      <c r="C8931" s="107"/>
      <c r="D8931" s="41"/>
      <c r="E8931" s="41"/>
      <c r="F8931" s="41"/>
    </row>
    <row r="8932" spans="2:6" hidden="1">
      <c r="B8932" s="107"/>
      <c r="C8932" s="107"/>
      <c r="D8932" s="41"/>
      <c r="E8932" s="41"/>
      <c r="F8932" s="41"/>
    </row>
    <row r="8933" spans="2:6" hidden="1">
      <c r="B8933" s="107"/>
      <c r="C8933" s="107"/>
      <c r="D8933" s="41"/>
      <c r="E8933" s="41"/>
      <c r="F8933" s="41"/>
    </row>
    <row r="8934" spans="2:6" hidden="1">
      <c r="B8934" s="107"/>
      <c r="C8934" s="107"/>
      <c r="D8934" s="41"/>
      <c r="E8934" s="41"/>
      <c r="F8934" s="41"/>
    </row>
    <row r="8935" spans="2:6" hidden="1">
      <c r="B8935" s="107"/>
      <c r="C8935" s="107"/>
      <c r="D8935" s="41"/>
      <c r="E8935" s="41"/>
      <c r="F8935" s="41"/>
    </row>
    <row r="8936" spans="2:6" hidden="1">
      <c r="B8936" s="107"/>
      <c r="C8936" s="107"/>
      <c r="D8936" s="41"/>
      <c r="E8936" s="41"/>
      <c r="F8936" s="41"/>
    </row>
    <row r="8937" spans="2:6" hidden="1">
      <c r="B8937" s="107"/>
      <c r="C8937" s="107"/>
      <c r="D8937" s="41"/>
      <c r="E8937" s="41"/>
      <c r="F8937" s="41"/>
    </row>
    <row r="8938" spans="2:6" hidden="1">
      <c r="B8938" s="107"/>
      <c r="C8938" s="107"/>
      <c r="D8938" s="41"/>
      <c r="E8938" s="41"/>
      <c r="F8938" s="41"/>
    </row>
    <row r="8939" spans="2:6" hidden="1">
      <c r="B8939" s="107"/>
      <c r="C8939" s="107"/>
      <c r="D8939" s="41"/>
      <c r="E8939" s="41"/>
      <c r="F8939" s="41"/>
    </row>
    <row r="8940" spans="2:6" hidden="1">
      <c r="B8940" s="107"/>
      <c r="C8940" s="107"/>
      <c r="D8940" s="41"/>
      <c r="E8940" s="41"/>
      <c r="F8940" s="41"/>
    </row>
    <row r="8941" spans="2:6" hidden="1">
      <c r="B8941" s="107"/>
      <c r="C8941" s="107"/>
      <c r="D8941" s="41"/>
      <c r="E8941" s="41"/>
      <c r="F8941" s="41"/>
    </row>
    <row r="8942" spans="2:6" hidden="1">
      <c r="B8942" s="107"/>
      <c r="C8942" s="107"/>
      <c r="D8942" s="41"/>
      <c r="E8942" s="41"/>
      <c r="F8942" s="41"/>
    </row>
    <row r="8943" spans="2:6" hidden="1">
      <c r="B8943" s="107"/>
      <c r="C8943" s="107"/>
      <c r="D8943" s="41"/>
      <c r="E8943" s="41"/>
      <c r="F8943" s="41"/>
    </row>
    <row r="8944" spans="2:6" hidden="1">
      <c r="B8944" s="107"/>
      <c r="C8944" s="107"/>
      <c r="D8944" s="41"/>
      <c r="E8944" s="41"/>
      <c r="F8944" s="41"/>
    </row>
    <row r="8945" spans="2:6" hidden="1">
      <c r="B8945" s="107"/>
      <c r="C8945" s="107"/>
      <c r="D8945" s="41"/>
      <c r="E8945" s="41"/>
      <c r="F8945" s="41"/>
    </row>
    <row r="8946" spans="2:6" hidden="1">
      <c r="B8946" s="107"/>
      <c r="C8946" s="107"/>
      <c r="D8946" s="41"/>
      <c r="E8946" s="41"/>
      <c r="F8946" s="41"/>
    </row>
    <row r="8947" spans="2:6" hidden="1">
      <c r="B8947" s="107"/>
      <c r="C8947" s="107"/>
      <c r="D8947" s="41"/>
      <c r="E8947" s="41"/>
      <c r="F8947" s="41"/>
    </row>
    <row r="8948" spans="2:6" hidden="1">
      <c r="B8948" s="107"/>
      <c r="C8948" s="107"/>
      <c r="D8948" s="41"/>
      <c r="E8948" s="41"/>
      <c r="F8948" s="41"/>
    </row>
    <row r="8949" spans="2:6" hidden="1">
      <c r="B8949" s="107"/>
      <c r="C8949" s="107"/>
      <c r="D8949" s="41"/>
      <c r="E8949" s="41"/>
      <c r="F8949" s="41"/>
    </row>
    <row r="8950" spans="2:6" hidden="1">
      <c r="B8950" s="107"/>
      <c r="C8950" s="107"/>
      <c r="D8950" s="41"/>
      <c r="E8950" s="41"/>
      <c r="F8950" s="41"/>
    </row>
    <row r="8951" spans="2:6" hidden="1">
      <c r="B8951" s="107"/>
      <c r="C8951" s="107"/>
      <c r="D8951" s="41"/>
      <c r="E8951" s="41"/>
      <c r="F8951" s="41"/>
    </row>
    <row r="8952" spans="2:6" hidden="1">
      <c r="B8952" s="107"/>
      <c r="C8952" s="107"/>
      <c r="D8952" s="41"/>
      <c r="E8952" s="41"/>
      <c r="F8952" s="41"/>
    </row>
    <row r="8953" spans="2:6" hidden="1">
      <c r="B8953" s="107"/>
      <c r="C8953" s="107"/>
      <c r="D8953" s="41"/>
      <c r="E8953" s="41"/>
      <c r="F8953" s="41"/>
    </row>
    <row r="8954" spans="2:6" hidden="1">
      <c r="B8954" s="107"/>
      <c r="C8954" s="107"/>
      <c r="D8954" s="41"/>
      <c r="E8954" s="41"/>
      <c r="F8954" s="41"/>
    </row>
    <row r="8955" spans="2:6" hidden="1">
      <c r="B8955" s="107"/>
      <c r="C8955" s="107"/>
      <c r="D8955" s="41"/>
      <c r="E8955" s="41"/>
      <c r="F8955" s="41"/>
    </row>
    <row r="8956" spans="2:6" hidden="1">
      <c r="B8956" s="107"/>
      <c r="C8956" s="107"/>
      <c r="D8956" s="41"/>
      <c r="E8956" s="41"/>
      <c r="F8956" s="41"/>
    </row>
    <row r="8957" spans="2:6" hidden="1">
      <c r="B8957" s="107"/>
      <c r="C8957" s="107"/>
      <c r="D8957" s="41"/>
      <c r="E8957" s="41"/>
      <c r="F8957" s="41"/>
    </row>
    <row r="8958" spans="2:6" hidden="1">
      <c r="B8958" s="107"/>
      <c r="C8958" s="107"/>
      <c r="D8958" s="41"/>
      <c r="E8958" s="41"/>
      <c r="F8958" s="41"/>
    </row>
    <row r="8959" spans="2:6" hidden="1">
      <c r="B8959" s="107"/>
      <c r="C8959" s="107"/>
      <c r="D8959" s="41"/>
      <c r="E8959" s="41"/>
      <c r="F8959" s="41"/>
    </row>
    <row r="8960" spans="2:6" hidden="1">
      <c r="B8960" s="107"/>
      <c r="C8960" s="107"/>
      <c r="D8960" s="41"/>
      <c r="E8960" s="41"/>
      <c r="F8960" s="41"/>
    </row>
    <row r="8961" spans="2:6" hidden="1">
      <c r="B8961" s="107"/>
      <c r="C8961" s="107"/>
      <c r="D8961" s="41"/>
      <c r="E8961" s="41"/>
      <c r="F8961" s="41"/>
    </row>
    <row r="8962" spans="2:6" hidden="1">
      <c r="B8962" s="107"/>
      <c r="C8962" s="107"/>
      <c r="D8962" s="41"/>
      <c r="E8962" s="41"/>
      <c r="F8962" s="41"/>
    </row>
    <row r="8963" spans="2:6" hidden="1">
      <c r="B8963" s="107"/>
      <c r="C8963" s="107"/>
      <c r="D8963" s="41"/>
      <c r="E8963" s="41"/>
      <c r="F8963" s="41"/>
    </row>
    <row r="8964" spans="2:6" hidden="1">
      <c r="B8964" s="107"/>
      <c r="C8964" s="107"/>
      <c r="D8964" s="41"/>
      <c r="E8964" s="41"/>
      <c r="F8964" s="41"/>
    </row>
    <row r="8965" spans="2:6" hidden="1">
      <c r="B8965" s="107"/>
      <c r="C8965" s="107"/>
      <c r="D8965" s="41"/>
      <c r="E8965" s="41"/>
      <c r="F8965" s="41"/>
    </row>
    <row r="8966" spans="2:6" hidden="1">
      <c r="B8966" s="107"/>
      <c r="C8966" s="107"/>
      <c r="D8966" s="41"/>
      <c r="E8966" s="41"/>
      <c r="F8966" s="41"/>
    </row>
    <row r="8967" spans="2:6" hidden="1">
      <c r="B8967" s="107"/>
      <c r="C8967" s="107"/>
      <c r="D8967" s="41"/>
      <c r="E8967" s="41"/>
      <c r="F8967" s="41"/>
    </row>
    <row r="8968" spans="2:6" hidden="1">
      <c r="B8968" s="107"/>
      <c r="C8968" s="107"/>
      <c r="D8968" s="41"/>
      <c r="E8968" s="41"/>
      <c r="F8968" s="41"/>
    </row>
    <row r="8969" spans="2:6" hidden="1">
      <c r="B8969" s="107"/>
      <c r="C8969" s="107"/>
      <c r="D8969" s="41"/>
      <c r="E8969" s="41"/>
      <c r="F8969" s="41"/>
    </row>
    <row r="8970" spans="2:6" hidden="1">
      <c r="B8970" s="107"/>
      <c r="C8970" s="107"/>
      <c r="D8970" s="41"/>
      <c r="E8970" s="41"/>
      <c r="F8970" s="41"/>
    </row>
    <row r="8971" spans="2:6" hidden="1">
      <c r="B8971" s="107"/>
      <c r="C8971" s="107"/>
      <c r="D8971" s="41"/>
      <c r="E8971" s="41"/>
      <c r="F8971" s="41"/>
    </row>
    <row r="8972" spans="2:6" hidden="1">
      <c r="B8972" s="107"/>
      <c r="C8972" s="107"/>
      <c r="D8972" s="41"/>
      <c r="E8972" s="41"/>
      <c r="F8972" s="41"/>
    </row>
    <row r="8973" spans="2:6" hidden="1">
      <c r="B8973" s="107"/>
      <c r="C8973" s="107"/>
      <c r="D8973" s="41"/>
      <c r="E8973" s="41"/>
      <c r="F8973" s="41"/>
    </row>
    <row r="8974" spans="2:6" hidden="1">
      <c r="B8974" s="107"/>
      <c r="C8974" s="107"/>
      <c r="D8974" s="41"/>
      <c r="E8974" s="41"/>
      <c r="F8974" s="41"/>
    </row>
    <row r="8975" spans="2:6" hidden="1">
      <c r="B8975" s="107"/>
      <c r="C8975" s="107"/>
      <c r="D8975" s="41"/>
      <c r="E8975" s="41"/>
      <c r="F8975" s="41"/>
    </row>
    <row r="8976" spans="2:6" hidden="1">
      <c r="B8976" s="107"/>
      <c r="C8976" s="107"/>
      <c r="D8976" s="41"/>
      <c r="E8976" s="41"/>
      <c r="F8976" s="41"/>
    </row>
    <row r="8977" spans="2:6" hidden="1">
      <c r="B8977" s="107"/>
      <c r="C8977" s="107"/>
      <c r="D8977" s="41"/>
      <c r="E8977" s="41"/>
      <c r="F8977" s="41"/>
    </row>
    <row r="8978" spans="2:6" hidden="1">
      <c r="B8978" s="107"/>
      <c r="C8978" s="107"/>
      <c r="D8978" s="41"/>
      <c r="E8978" s="41"/>
      <c r="F8978" s="41"/>
    </row>
    <row r="8979" spans="2:6" hidden="1">
      <c r="B8979" s="107"/>
      <c r="C8979" s="107"/>
      <c r="D8979" s="41"/>
      <c r="E8979" s="41"/>
      <c r="F8979" s="41"/>
    </row>
    <row r="8980" spans="2:6" hidden="1">
      <c r="B8980" s="107"/>
      <c r="C8980" s="107"/>
      <c r="D8980" s="41"/>
      <c r="E8980" s="41"/>
      <c r="F8980" s="41"/>
    </row>
    <row r="8981" spans="2:6" hidden="1">
      <c r="B8981" s="107"/>
      <c r="C8981" s="107"/>
      <c r="D8981" s="41"/>
      <c r="E8981" s="41"/>
      <c r="F8981" s="41"/>
    </row>
    <row r="8982" spans="2:6" hidden="1">
      <c r="B8982" s="107"/>
      <c r="C8982" s="107"/>
      <c r="D8982" s="41"/>
      <c r="E8982" s="41"/>
      <c r="F8982" s="41"/>
    </row>
    <row r="8983" spans="2:6" hidden="1">
      <c r="B8983" s="107"/>
      <c r="C8983" s="107"/>
      <c r="D8983" s="41"/>
      <c r="E8983" s="41"/>
      <c r="F8983" s="41"/>
    </row>
    <row r="8984" spans="2:6" hidden="1">
      <c r="B8984" s="107"/>
      <c r="C8984" s="107"/>
      <c r="D8984" s="41"/>
      <c r="E8984" s="41"/>
      <c r="F8984" s="41"/>
    </row>
    <row r="8985" spans="2:6" hidden="1">
      <c r="B8985" s="107"/>
      <c r="C8985" s="107"/>
      <c r="D8985" s="41"/>
      <c r="E8985" s="41"/>
      <c r="F8985" s="41"/>
    </row>
    <row r="8986" spans="2:6" hidden="1">
      <c r="B8986" s="107"/>
      <c r="C8986" s="107"/>
      <c r="D8986" s="41"/>
      <c r="E8986" s="41"/>
      <c r="F8986" s="41"/>
    </row>
    <row r="8987" spans="2:6" hidden="1">
      <c r="B8987" s="107"/>
      <c r="C8987" s="107"/>
      <c r="D8987" s="41"/>
      <c r="E8987" s="41"/>
      <c r="F8987" s="41"/>
    </row>
    <row r="8988" spans="2:6" hidden="1">
      <c r="B8988" s="107"/>
      <c r="C8988" s="107"/>
      <c r="D8988" s="41"/>
      <c r="E8988" s="41"/>
      <c r="F8988" s="41"/>
    </row>
    <row r="8989" spans="2:6" hidden="1">
      <c r="B8989" s="107"/>
      <c r="C8989" s="107"/>
      <c r="D8989" s="41"/>
      <c r="E8989" s="41"/>
      <c r="F8989" s="41"/>
    </row>
    <row r="8990" spans="2:6" hidden="1">
      <c r="B8990" s="107"/>
      <c r="C8990" s="107"/>
      <c r="D8990" s="41"/>
      <c r="E8990" s="41"/>
      <c r="F8990" s="41"/>
    </row>
    <row r="8991" spans="2:6" hidden="1">
      <c r="B8991" s="107"/>
      <c r="C8991" s="107"/>
      <c r="D8991" s="41"/>
      <c r="E8991" s="41"/>
      <c r="F8991" s="41"/>
    </row>
    <row r="8992" spans="2:6" hidden="1">
      <c r="B8992" s="107"/>
      <c r="C8992" s="107"/>
      <c r="D8992" s="41"/>
      <c r="E8992" s="41"/>
      <c r="F8992" s="41"/>
    </row>
    <row r="8993" spans="2:6" hidden="1">
      <c r="B8993" s="107"/>
      <c r="C8993" s="107"/>
      <c r="D8993" s="41"/>
      <c r="E8993" s="41"/>
      <c r="F8993" s="41"/>
    </row>
    <row r="8994" spans="2:6" hidden="1">
      <c r="B8994" s="107"/>
      <c r="C8994" s="107"/>
      <c r="D8994" s="41"/>
      <c r="E8994" s="41"/>
      <c r="F8994" s="41"/>
    </row>
    <row r="8995" spans="2:6" hidden="1">
      <c r="B8995" s="107"/>
      <c r="C8995" s="107"/>
      <c r="D8995" s="41"/>
      <c r="E8995" s="41"/>
      <c r="F8995" s="41"/>
    </row>
    <row r="8996" spans="2:6" hidden="1">
      <c r="B8996" s="107"/>
      <c r="C8996" s="107"/>
      <c r="D8996" s="41"/>
      <c r="E8996" s="41"/>
      <c r="F8996" s="41"/>
    </row>
    <row r="8997" spans="2:6" hidden="1">
      <c r="B8997" s="107"/>
      <c r="C8997" s="107"/>
      <c r="D8997" s="41"/>
      <c r="E8997" s="41"/>
      <c r="F8997" s="41"/>
    </row>
    <row r="8998" spans="2:6" hidden="1">
      <c r="B8998" s="107"/>
      <c r="C8998" s="107"/>
      <c r="D8998" s="41"/>
      <c r="E8998" s="41"/>
      <c r="F8998" s="41"/>
    </row>
    <row r="8999" spans="2:6" hidden="1">
      <c r="B8999" s="107"/>
      <c r="C8999" s="107"/>
      <c r="D8999" s="41"/>
      <c r="E8999" s="41"/>
      <c r="F8999" s="41"/>
    </row>
    <row r="9000" spans="2:6" hidden="1">
      <c r="B9000" s="107"/>
      <c r="C9000" s="107"/>
      <c r="D9000" s="41"/>
      <c r="E9000" s="41"/>
      <c r="F9000" s="41"/>
    </row>
    <row r="9001" spans="2:6" hidden="1">
      <c r="B9001" s="107"/>
      <c r="C9001" s="107"/>
      <c r="D9001" s="41"/>
      <c r="E9001" s="41"/>
      <c r="F9001" s="41"/>
    </row>
    <row r="9002" spans="2:6" hidden="1">
      <c r="B9002" s="107"/>
      <c r="C9002" s="107"/>
      <c r="D9002" s="41"/>
      <c r="E9002" s="41"/>
      <c r="F9002" s="41"/>
    </row>
    <row r="9003" spans="2:6" hidden="1">
      <c r="B9003" s="107"/>
      <c r="C9003" s="107"/>
      <c r="D9003" s="41"/>
      <c r="E9003" s="41"/>
      <c r="F9003" s="41"/>
    </row>
    <row r="9004" spans="2:6" hidden="1">
      <c r="B9004" s="107"/>
      <c r="C9004" s="107"/>
      <c r="D9004" s="41"/>
      <c r="E9004" s="41"/>
      <c r="F9004" s="41"/>
    </row>
    <row r="9005" spans="2:6" hidden="1">
      <c r="B9005" s="107"/>
      <c r="C9005" s="107"/>
      <c r="D9005" s="41"/>
      <c r="E9005" s="41"/>
      <c r="F9005" s="41"/>
    </row>
    <row r="9006" spans="2:6" hidden="1">
      <c r="B9006" s="107"/>
      <c r="C9006" s="107"/>
      <c r="D9006" s="41"/>
      <c r="E9006" s="41"/>
      <c r="F9006" s="41"/>
    </row>
    <row r="9007" spans="2:6" hidden="1">
      <c r="B9007" s="107"/>
      <c r="C9007" s="107"/>
      <c r="D9007" s="41"/>
      <c r="E9007" s="41"/>
      <c r="F9007" s="41"/>
    </row>
    <row r="9008" spans="2:6" hidden="1">
      <c r="B9008" s="107"/>
      <c r="C9008" s="107"/>
      <c r="D9008" s="41"/>
      <c r="E9008" s="41"/>
      <c r="F9008" s="41"/>
    </row>
    <row r="9009" spans="2:6" hidden="1">
      <c r="B9009" s="107"/>
      <c r="C9009" s="107"/>
      <c r="D9009" s="41"/>
      <c r="E9009" s="41"/>
      <c r="F9009" s="41"/>
    </row>
    <row r="9010" spans="2:6" hidden="1">
      <c r="B9010" s="107"/>
      <c r="C9010" s="107"/>
      <c r="D9010" s="41"/>
      <c r="E9010" s="41"/>
      <c r="F9010" s="41"/>
    </row>
    <row r="9011" spans="2:6" hidden="1">
      <c r="B9011" s="107"/>
      <c r="C9011" s="107"/>
      <c r="D9011" s="41"/>
      <c r="E9011" s="41"/>
      <c r="F9011" s="41"/>
    </row>
    <row r="9012" spans="2:6" hidden="1">
      <c r="B9012" s="107"/>
      <c r="C9012" s="107"/>
      <c r="D9012" s="41"/>
      <c r="E9012" s="41"/>
      <c r="F9012" s="41"/>
    </row>
    <row r="9013" spans="2:6" hidden="1">
      <c r="B9013" s="107"/>
      <c r="C9013" s="107"/>
      <c r="D9013" s="41"/>
      <c r="E9013" s="41"/>
      <c r="F9013" s="41"/>
    </row>
    <row r="9014" spans="2:6" hidden="1">
      <c r="B9014" s="107"/>
      <c r="C9014" s="107"/>
      <c r="D9014" s="41"/>
      <c r="E9014" s="41"/>
      <c r="F9014" s="41"/>
    </row>
    <row r="9015" spans="2:6" hidden="1">
      <c r="B9015" s="107"/>
      <c r="C9015" s="107"/>
      <c r="D9015" s="41"/>
      <c r="E9015" s="41"/>
      <c r="F9015" s="41"/>
    </row>
    <row r="9016" spans="2:6" hidden="1">
      <c r="B9016" s="107"/>
      <c r="C9016" s="107"/>
      <c r="D9016" s="41"/>
      <c r="E9016" s="41"/>
      <c r="F9016" s="41"/>
    </row>
    <row r="9017" spans="2:6" hidden="1">
      <c r="B9017" s="107"/>
      <c r="C9017" s="107"/>
      <c r="D9017" s="41"/>
      <c r="E9017" s="41"/>
      <c r="F9017" s="41"/>
    </row>
    <row r="9018" spans="2:6" hidden="1">
      <c r="B9018" s="107"/>
      <c r="C9018" s="107"/>
      <c r="D9018" s="41"/>
      <c r="E9018" s="41"/>
      <c r="F9018" s="41"/>
    </row>
    <row r="9019" spans="2:6" hidden="1">
      <c r="B9019" s="107"/>
      <c r="C9019" s="107"/>
      <c r="D9019" s="41"/>
      <c r="E9019" s="41"/>
      <c r="F9019" s="41"/>
    </row>
    <row r="9020" spans="2:6" hidden="1">
      <c r="B9020" s="107"/>
      <c r="C9020" s="107"/>
      <c r="D9020" s="41"/>
      <c r="E9020" s="41"/>
      <c r="F9020" s="41"/>
    </row>
    <row r="9021" spans="2:6" hidden="1">
      <c r="B9021" s="107"/>
      <c r="C9021" s="107"/>
      <c r="D9021" s="41"/>
      <c r="E9021" s="41"/>
      <c r="F9021" s="41"/>
    </row>
    <row r="9022" spans="2:6" hidden="1">
      <c r="B9022" s="107"/>
      <c r="C9022" s="107"/>
      <c r="D9022" s="41"/>
      <c r="E9022" s="41"/>
      <c r="F9022" s="41"/>
    </row>
    <row r="9023" spans="2:6" hidden="1">
      <c r="B9023" s="107"/>
      <c r="C9023" s="107"/>
      <c r="D9023" s="41"/>
      <c r="E9023" s="41"/>
      <c r="F9023" s="41"/>
    </row>
    <row r="9024" spans="2:6" hidden="1">
      <c r="B9024" s="107"/>
      <c r="C9024" s="107"/>
      <c r="D9024" s="41"/>
      <c r="E9024" s="41"/>
      <c r="F9024" s="41"/>
    </row>
    <row r="9025" spans="2:6" hidden="1">
      <c r="B9025" s="107"/>
      <c r="C9025" s="107"/>
      <c r="D9025" s="41"/>
      <c r="E9025" s="41"/>
      <c r="F9025" s="41"/>
    </row>
    <row r="9026" spans="2:6" hidden="1">
      <c r="B9026" s="107"/>
      <c r="C9026" s="107"/>
      <c r="D9026" s="41"/>
      <c r="E9026" s="41"/>
      <c r="F9026" s="41"/>
    </row>
    <row r="9027" spans="2:6" hidden="1">
      <c r="B9027" s="107"/>
      <c r="C9027" s="107"/>
      <c r="D9027" s="41"/>
      <c r="E9027" s="41"/>
      <c r="F9027" s="41"/>
    </row>
    <row r="9028" spans="2:6" hidden="1">
      <c r="B9028" s="107"/>
      <c r="C9028" s="107"/>
      <c r="D9028" s="41"/>
      <c r="E9028" s="41"/>
      <c r="F9028" s="41"/>
    </row>
    <row r="9029" spans="2:6" hidden="1">
      <c r="B9029" s="107"/>
      <c r="C9029" s="107"/>
      <c r="D9029" s="41"/>
      <c r="E9029" s="41"/>
      <c r="F9029" s="41"/>
    </row>
    <row r="9030" spans="2:6" hidden="1">
      <c r="B9030" s="107"/>
      <c r="C9030" s="107"/>
      <c r="D9030" s="41"/>
      <c r="E9030" s="41"/>
      <c r="F9030" s="41"/>
    </row>
    <row r="9031" spans="2:6" hidden="1">
      <c r="B9031" s="107"/>
      <c r="C9031" s="107"/>
      <c r="D9031" s="41"/>
      <c r="E9031" s="41"/>
      <c r="F9031" s="41"/>
    </row>
    <row r="9032" spans="2:6" hidden="1">
      <c r="B9032" s="107"/>
      <c r="C9032" s="107"/>
      <c r="D9032" s="41"/>
      <c r="E9032" s="41"/>
      <c r="F9032" s="41"/>
    </row>
    <row r="9033" spans="2:6" hidden="1">
      <c r="B9033" s="107"/>
      <c r="C9033" s="107"/>
      <c r="D9033" s="41"/>
      <c r="E9033" s="41"/>
      <c r="F9033" s="41"/>
    </row>
    <row r="9034" spans="2:6" hidden="1">
      <c r="B9034" s="107"/>
      <c r="C9034" s="107"/>
      <c r="D9034" s="41"/>
      <c r="E9034" s="41"/>
      <c r="F9034" s="41"/>
    </row>
    <row r="9035" spans="2:6" hidden="1">
      <c r="B9035" s="107"/>
      <c r="C9035" s="107"/>
      <c r="D9035" s="41"/>
      <c r="E9035" s="41"/>
      <c r="F9035" s="41"/>
    </row>
    <row r="9036" spans="2:6" hidden="1">
      <c r="B9036" s="107"/>
      <c r="C9036" s="107"/>
      <c r="D9036" s="41"/>
      <c r="E9036" s="41"/>
      <c r="F9036" s="41"/>
    </row>
    <row r="9037" spans="2:6" hidden="1">
      <c r="B9037" s="107"/>
      <c r="C9037" s="107"/>
      <c r="D9037" s="41"/>
      <c r="E9037" s="41"/>
      <c r="F9037" s="41"/>
    </row>
    <row r="9038" spans="2:6" hidden="1">
      <c r="B9038" s="107"/>
      <c r="C9038" s="107"/>
      <c r="D9038" s="41"/>
      <c r="E9038" s="41"/>
      <c r="F9038" s="41"/>
    </row>
    <row r="9039" spans="2:6" hidden="1">
      <c r="B9039" s="107"/>
      <c r="C9039" s="107"/>
      <c r="D9039" s="41"/>
      <c r="E9039" s="41"/>
      <c r="F9039" s="41"/>
    </row>
    <row r="9040" spans="2:6" hidden="1">
      <c r="B9040" s="107"/>
      <c r="C9040" s="107"/>
      <c r="D9040" s="41"/>
      <c r="E9040" s="41"/>
      <c r="F9040" s="41"/>
    </row>
    <row r="9041" spans="2:6" hidden="1">
      <c r="B9041" s="107"/>
      <c r="C9041" s="107"/>
      <c r="D9041" s="41"/>
      <c r="E9041" s="41"/>
      <c r="F9041" s="41"/>
    </row>
    <row r="9042" spans="2:6" hidden="1">
      <c r="B9042" s="107"/>
      <c r="C9042" s="107"/>
      <c r="D9042" s="41"/>
      <c r="E9042" s="41"/>
      <c r="F9042" s="41"/>
    </row>
    <row r="9043" spans="2:6" hidden="1">
      <c r="B9043" s="107"/>
      <c r="C9043" s="107"/>
      <c r="D9043" s="41"/>
      <c r="E9043" s="41"/>
      <c r="F9043" s="41"/>
    </row>
    <row r="9044" spans="2:6" hidden="1">
      <c r="B9044" s="107"/>
      <c r="C9044" s="107"/>
      <c r="D9044" s="41"/>
      <c r="E9044" s="41"/>
      <c r="F9044" s="41"/>
    </row>
    <row r="9045" spans="2:6" hidden="1">
      <c r="B9045" s="107"/>
      <c r="C9045" s="107"/>
      <c r="D9045" s="41"/>
      <c r="E9045" s="41"/>
      <c r="F9045" s="41"/>
    </row>
    <row r="9046" spans="2:6" hidden="1">
      <c r="B9046" s="107"/>
      <c r="C9046" s="107"/>
      <c r="D9046" s="41"/>
      <c r="E9046" s="41"/>
      <c r="F9046" s="41"/>
    </row>
    <row r="9047" spans="2:6" hidden="1">
      <c r="B9047" s="107"/>
      <c r="C9047" s="107"/>
      <c r="D9047" s="41"/>
      <c r="E9047" s="41"/>
      <c r="F9047" s="41"/>
    </row>
    <row r="9048" spans="2:6" hidden="1">
      <c r="B9048" s="107"/>
      <c r="C9048" s="107"/>
      <c r="D9048" s="41"/>
      <c r="E9048" s="41"/>
      <c r="F9048" s="41"/>
    </row>
    <row r="9049" spans="2:6" hidden="1">
      <c r="B9049" s="107"/>
      <c r="C9049" s="107"/>
      <c r="D9049" s="41"/>
      <c r="E9049" s="41"/>
      <c r="F9049" s="41"/>
    </row>
    <row r="9050" spans="2:6" hidden="1">
      <c r="B9050" s="107"/>
      <c r="C9050" s="107"/>
      <c r="D9050" s="41"/>
      <c r="E9050" s="41"/>
      <c r="F9050" s="41"/>
    </row>
    <row r="9051" spans="2:6" hidden="1">
      <c r="B9051" s="107"/>
      <c r="C9051" s="107"/>
      <c r="D9051" s="41"/>
      <c r="E9051" s="41"/>
      <c r="F9051" s="41"/>
    </row>
    <row r="9052" spans="2:6" hidden="1">
      <c r="B9052" s="107"/>
      <c r="C9052" s="107"/>
      <c r="D9052" s="41"/>
      <c r="E9052" s="41"/>
      <c r="F9052" s="41"/>
    </row>
    <row r="9053" spans="2:6" hidden="1">
      <c r="B9053" s="107"/>
      <c r="C9053" s="107"/>
      <c r="D9053" s="41"/>
      <c r="E9053" s="41"/>
      <c r="F9053" s="41"/>
    </row>
    <row r="9054" spans="2:6" hidden="1">
      <c r="B9054" s="107"/>
      <c r="C9054" s="107"/>
      <c r="D9054" s="41"/>
      <c r="E9054" s="41"/>
      <c r="F9054" s="41"/>
    </row>
    <row r="9055" spans="2:6" hidden="1">
      <c r="B9055" s="107"/>
      <c r="C9055" s="107"/>
      <c r="D9055" s="41"/>
      <c r="E9055" s="41"/>
      <c r="F9055" s="41"/>
    </row>
    <row r="9056" spans="2:6" hidden="1">
      <c r="B9056" s="107"/>
      <c r="C9056" s="107"/>
      <c r="D9056" s="41"/>
      <c r="E9056" s="41"/>
      <c r="F9056" s="41"/>
    </row>
    <row r="9057" spans="2:6" hidden="1">
      <c r="B9057" s="107"/>
      <c r="C9057" s="107"/>
      <c r="D9057" s="41"/>
      <c r="E9057" s="41"/>
      <c r="F9057" s="41"/>
    </row>
    <row r="9058" spans="2:6" hidden="1">
      <c r="B9058" s="107"/>
      <c r="C9058" s="107"/>
      <c r="D9058" s="41"/>
      <c r="E9058" s="41"/>
      <c r="F9058" s="41"/>
    </row>
    <row r="9059" spans="2:6" hidden="1">
      <c r="B9059" s="107"/>
      <c r="C9059" s="107"/>
      <c r="D9059" s="41"/>
      <c r="E9059" s="41"/>
      <c r="F9059" s="41"/>
    </row>
    <row r="9060" spans="2:6" hidden="1">
      <c r="B9060" s="107"/>
      <c r="C9060" s="107"/>
      <c r="D9060" s="41"/>
      <c r="E9060" s="41"/>
      <c r="F9060" s="41"/>
    </row>
    <row r="9061" spans="2:6" hidden="1">
      <c r="B9061" s="107"/>
      <c r="C9061" s="107"/>
      <c r="D9061" s="41"/>
      <c r="E9061" s="41"/>
      <c r="F9061" s="41"/>
    </row>
    <row r="9062" spans="2:6" hidden="1">
      <c r="B9062" s="107"/>
      <c r="C9062" s="107"/>
      <c r="D9062" s="41"/>
      <c r="E9062" s="41"/>
      <c r="F9062" s="41"/>
    </row>
    <row r="9063" spans="2:6" hidden="1">
      <c r="B9063" s="107"/>
      <c r="C9063" s="107"/>
      <c r="D9063" s="41"/>
      <c r="E9063" s="41"/>
      <c r="F9063" s="41"/>
    </row>
    <row r="9064" spans="2:6" hidden="1">
      <c r="B9064" s="107"/>
      <c r="C9064" s="107"/>
      <c r="D9064" s="41"/>
      <c r="E9064" s="41"/>
      <c r="F9064" s="41"/>
    </row>
    <row r="9065" spans="2:6" hidden="1">
      <c r="B9065" s="107"/>
      <c r="C9065" s="107"/>
      <c r="D9065" s="41"/>
      <c r="E9065" s="41"/>
      <c r="F9065" s="41"/>
    </row>
    <row r="9066" spans="2:6" hidden="1">
      <c r="B9066" s="107"/>
      <c r="C9066" s="107"/>
      <c r="D9066" s="41"/>
      <c r="E9066" s="41"/>
      <c r="F9066" s="41"/>
    </row>
    <row r="9067" spans="2:6" hidden="1">
      <c r="B9067" s="107"/>
      <c r="C9067" s="107"/>
      <c r="D9067" s="41"/>
      <c r="E9067" s="41"/>
      <c r="F9067" s="41"/>
    </row>
    <row r="9068" spans="2:6" hidden="1">
      <c r="B9068" s="107"/>
      <c r="C9068" s="107"/>
      <c r="D9068" s="41"/>
      <c r="E9068" s="41"/>
      <c r="F9068" s="41"/>
    </row>
    <row r="9069" spans="2:6" hidden="1">
      <c r="B9069" s="107"/>
      <c r="C9069" s="107"/>
      <c r="D9069" s="41"/>
      <c r="E9069" s="41"/>
      <c r="F9069" s="41"/>
    </row>
    <row r="9070" spans="2:6" hidden="1">
      <c r="B9070" s="107"/>
      <c r="C9070" s="107"/>
      <c r="D9070" s="41"/>
      <c r="E9070" s="41"/>
      <c r="F9070" s="41"/>
    </row>
    <row r="9071" spans="2:6" hidden="1">
      <c r="B9071" s="107"/>
      <c r="C9071" s="107"/>
      <c r="D9071" s="41"/>
      <c r="E9071" s="41"/>
      <c r="F9071" s="41"/>
    </row>
    <row r="9072" spans="2:6" hidden="1">
      <c r="B9072" s="107"/>
      <c r="C9072" s="107"/>
      <c r="D9072" s="41"/>
      <c r="E9072" s="41"/>
      <c r="F9072" s="41"/>
    </row>
    <row r="9073" spans="2:6" hidden="1">
      <c r="B9073" s="107"/>
      <c r="C9073" s="107"/>
      <c r="D9073" s="41"/>
      <c r="E9073" s="41"/>
      <c r="F9073" s="41"/>
    </row>
    <row r="9074" spans="2:6" hidden="1">
      <c r="B9074" s="107"/>
      <c r="C9074" s="107"/>
      <c r="D9074" s="41"/>
      <c r="E9074" s="41"/>
      <c r="F9074" s="41"/>
    </row>
    <row r="9075" spans="2:6" hidden="1">
      <c r="B9075" s="107"/>
      <c r="C9075" s="107"/>
      <c r="D9075" s="41"/>
      <c r="E9075" s="41"/>
      <c r="F9075" s="41"/>
    </row>
    <row r="9076" spans="2:6" hidden="1">
      <c r="B9076" s="107"/>
      <c r="C9076" s="107"/>
      <c r="D9076" s="41"/>
      <c r="E9076" s="41"/>
      <c r="F9076" s="41"/>
    </row>
    <row r="9077" spans="2:6" hidden="1">
      <c r="B9077" s="107"/>
      <c r="C9077" s="107"/>
      <c r="D9077" s="41"/>
      <c r="E9077" s="41"/>
      <c r="F9077" s="41"/>
    </row>
    <row r="9078" spans="2:6" hidden="1">
      <c r="B9078" s="107"/>
      <c r="C9078" s="107"/>
      <c r="D9078" s="41"/>
      <c r="E9078" s="41"/>
      <c r="F9078" s="41"/>
    </row>
    <row r="9079" spans="2:6" hidden="1">
      <c r="B9079" s="107"/>
      <c r="C9079" s="107"/>
      <c r="D9079" s="41"/>
      <c r="E9079" s="41"/>
      <c r="F9079" s="41"/>
    </row>
    <row r="9080" spans="2:6" hidden="1">
      <c r="B9080" s="107"/>
      <c r="C9080" s="107"/>
      <c r="D9080" s="41"/>
      <c r="E9080" s="41"/>
      <c r="F9080" s="41"/>
    </row>
    <row r="9081" spans="2:6" hidden="1">
      <c r="B9081" s="107"/>
      <c r="C9081" s="107"/>
      <c r="D9081" s="41"/>
      <c r="E9081" s="41"/>
      <c r="F9081" s="41"/>
    </row>
    <row r="9082" spans="2:6" hidden="1">
      <c r="B9082" s="107"/>
      <c r="C9082" s="107"/>
      <c r="D9082" s="41"/>
      <c r="E9082" s="41"/>
      <c r="F9082" s="41"/>
    </row>
    <row r="9083" spans="2:6" hidden="1">
      <c r="B9083" s="107"/>
      <c r="C9083" s="107"/>
      <c r="D9083" s="41"/>
      <c r="E9083" s="41"/>
      <c r="F9083" s="41"/>
    </row>
    <row r="9084" spans="2:6" hidden="1">
      <c r="B9084" s="107"/>
      <c r="C9084" s="107"/>
      <c r="D9084" s="41"/>
      <c r="E9084" s="41"/>
      <c r="F9084" s="41"/>
    </row>
    <row r="9085" spans="2:6" hidden="1">
      <c r="B9085" s="107"/>
      <c r="C9085" s="107"/>
      <c r="D9085" s="41"/>
      <c r="E9085" s="41"/>
      <c r="F9085" s="41"/>
    </row>
    <row r="9086" spans="2:6" hidden="1">
      <c r="B9086" s="107"/>
      <c r="C9086" s="107"/>
      <c r="D9086" s="41"/>
      <c r="E9086" s="41"/>
      <c r="F9086" s="41"/>
    </row>
    <row r="9087" spans="2:6" hidden="1">
      <c r="B9087" s="107"/>
      <c r="C9087" s="107"/>
      <c r="D9087" s="41"/>
      <c r="E9087" s="41"/>
      <c r="F9087" s="41"/>
    </row>
    <row r="9088" spans="2:6" hidden="1">
      <c r="B9088" s="107"/>
      <c r="C9088" s="107"/>
      <c r="D9088" s="41"/>
      <c r="E9088" s="41"/>
      <c r="F9088" s="41"/>
    </row>
    <row r="9089" spans="2:6" hidden="1">
      <c r="B9089" s="107"/>
      <c r="C9089" s="107"/>
      <c r="D9089" s="41"/>
      <c r="E9089" s="41"/>
      <c r="F9089" s="41"/>
    </row>
    <row r="9090" spans="2:6" hidden="1">
      <c r="B9090" s="107"/>
      <c r="C9090" s="107"/>
      <c r="D9090" s="41"/>
      <c r="E9090" s="41"/>
      <c r="F9090" s="41"/>
    </row>
    <row r="9091" spans="2:6" hidden="1">
      <c r="B9091" s="107"/>
      <c r="C9091" s="107"/>
      <c r="D9091" s="41"/>
      <c r="E9091" s="41"/>
      <c r="F9091" s="41"/>
    </row>
    <row r="9092" spans="2:6" hidden="1">
      <c r="B9092" s="107"/>
      <c r="C9092" s="107"/>
      <c r="D9092" s="41"/>
      <c r="E9092" s="41"/>
      <c r="F9092" s="41"/>
    </row>
    <row r="9093" spans="2:6" hidden="1">
      <c r="B9093" s="107"/>
      <c r="C9093" s="107"/>
      <c r="D9093" s="41"/>
      <c r="E9093" s="41"/>
      <c r="F9093" s="41"/>
    </row>
    <row r="9094" spans="2:6" hidden="1">
      <c r="B9094" s="107"/>
      <c r="C9094" s="107"/>
      <c r="D9094" s="41"/>
      <c r="E9094" s="41"/>
      <c r="F9094" s="41"/>
    </row>
    <row r="9095" spans="2:6" hidden="1">
      <c r="B9095" s="107"/>
      <c r="C9095" s="107"/>
      <c r="D9095" s="41"/>
      <c r="E9095" s="41"/>
      <c r="F9095" s="41"/>
    </row>
    <row r="9096" spans="2:6" hidden="1">
      <c r="B9096" s="107"/>
      <c r="C9096" s="107"/>
      <c r="D9096" s="41"/>
      <c r="E9096" s="41"/>
      <c r="F9096" s="41"/>
    </row>
    <row r="9097" spans="2:6" hidden="1">
      <c r="B9097" s="107"/>
      <c r="C9097" s="107"/>
      <c r="D9097" s="41"/>
      <c r="E9097" s="41"/>
      <c r="F9097" s="41"/>
    </row>
    <row r="9098" spans="2:6" hidden="1">
      <c r="B9098" s="107"/>
      <c r="C9098" s="107"/>
      <c r="D9098" s="41"/>
      <c r="E9098" s="41"/>
      <c r="F9098" s="41"/>
    </row>
    <row r="9099" spans="2:6" hidden="1">
      <c r="B9099" s="107"/>
      <c r="C9099" s="107"/>
      <c r="D9099" s="41"/>
      <c r="E9099" s="41"/>
      <c r="F9099" s="41"/>
    </row>
    <row r="9100" spans="2:6" hidden="1">
      <c r="B9100" s="107"/>
      <c r="C9100" s="107"/>
      <c r="D9100" s="41"/>
      <c r="E9100" s="41"/>
      <c r="F9100" s="41"/>
    </row>
    <row r="9101" spans="2:6" hidden="1">
      <c r="B9101" s="107"/>
      <c r="C9101" s="107"/>
      <c r="D9101" s="41"/>
      <c r="E9101" s="41"/>
      <c r="F9101" s="41"/>
    </row>
    <row r="9102" spans="2:6" hidden="1">
      <c r="B9102" s="107"/>
      <c r="C9102" s="107"/>
      <c r="D9102" s="41"/>
      <c r="E9102" s="41"/>
      <c r="F9102" s="41"/>
    </row>
    <row r="9103" spans="2:6" hidden="1">
      <c r="B9103" s="107"/>
      <c r="C9103" s="107"/>
      <c r="D9103" s="41"/>
      <c r="E9103" s="41"/>
      <c r="F9103" s="41"/>
    </row>
    <row r="9104" spans="2:6" hidden="1">
      <c r="B9104" s="107"/>
      <c r="C9104" s="107"/>
      <c r="D9104" s="41"/>
      <c r="E9104" s="41"/>
      <c r="F9104" s="41"/>
    </row>
    <row r="9105" spans="2:6" hidden="1">
      <c r="B9105" s="107"/>
      <c r="C9105" s="107"/>
      <c r="D9105" s="41"/>
      <c r="E9105" s="41"/>
      <c r="F9105" s="41"/>
    </row>
    <row r="9106" spans="2:6" hidden="1">
      <c r="B9106" s="107"/>
      <c r="C9106" s="107"/>
      <c r="D9106" s="41"/>
      <c r="E9106" s="41"/>
      <c r="F9106" s="41"/>
    </row>
    <row r="9107" spans="2:6" hidden="1">
      <c r="B9107" s="107"/>
      <c r="C9107" s="107"/>
      <c r="D9107" s="41"/>
      <c r="E9107" s="41"/>
      <c r="F9107" s="41"/>
    </row>
    <row r="9108" spans="2:6" hidden="1">
      <c r="B9108" s="107"/>
      <c r="C9108" s="107"/>
      <c r="D9108" s="41"/>
      <c r="E9108" s="41"/>
      <c r="F9108" s="41"/>
    </row>
    <row r="9109" spans="2:6" hidden="1">
      <c r="B9109" s="107"/>
      <c r="C9109" s="107"/>
      <c r="D9109" s="41"/>
      <c r="E9109" s="41"/>
      <c r="F9109" s="41"/>
    </row>
    <row r="9110" spans="2:6" hidden="1">
      <c r="B9110" s="107"/>
      <c r="C9110" s="107"/>
      <c r="D9110" s="41"/>
      <c r="E9110" s="41"/>
      <c r="F9110" s="41"/>
    </row>
    <row r="9111" spans="2:6" hidden="1">
      <c r="B9111" s="107"/>
      <c r="C9111" s="107"/>
      <c r="D9111" s="41"/>
      <c r="E9111" s="41"/>
      <c r="F9111" s="41"/>
    </row>
    <row r="9112" spans="2:6" hidden="1">
      <c r="B9112" s="107"/>
      <c r="C9112" s="107"/>
      <c r="D9112" s="41"/>
      <c r="E9112" s="41"/>
      <c r="F9112" s="41"/>
    </row>
    <row r="9113" spans="2:6" hidden="1">
      <c r="B9113" s="107"/>
      <c r="C9113" s="107"/>
      <c r="D9113" s="41"/>
      <c r="E9113" s="41"/>
      <c r="F9113" s="41"/>
    </row>
    <row r="9114" spans="2:6" hidden="1">
      <c r="B9114" s="107"/>
      <c r="C9114" s="107"/>
      <c r="D9114" s="41"/>
      <c r="E9114" s="41"/>
      <c r="F9114" s="41"/>
    </row>
    <row r="9115" spans="2:6" hidden="1">
      <c r="B9115" s="107"/>
      <c r="C9115" s="107"/>
      <c r="D9115" s="41"/>
      <c r="E9115" s="41"/>
      <c r="F9115" s="41"/>
    </row>
    <row r="9116" spans="2:6" hidden="1">
      <c r="B9116" s="107"/>
      <c r="C9116" s="107"/>
      <c r="D9116" s="41"/>
      <c r="E9116" s="41"/>
      <c r="F9116" s="41"/>
    </row>
    <row r="9117" spans="2:6" hidden="1">
      <c r="B9117" s="107"/>
      <c r="C9117" s="107"/>
      <c r="D9117" s="41"/>
      <c r="E9117" s="41"/>
      <c r="F9117" s="41"/>
    </row>
    <row r="9118" spans="2:6" hidden="1">
      <c r="B9118" s="107"/>
      <c r="C9118" s="107"/>
      <c r="D9118" s="41"/>
      <c r="E9118" s="41"/>
      <c r="F9118" s="41"/>
    </row>
    <row r="9119" spans="2:6" hidden="1">
      <c r="B9119" s="107"/>
      <c r="C9119" s="107"/>
      <c r="D9119" s="41"/>
      <c r="E9119" s="41"/>
      <c r="F9119" s="41"/>
    </row>
    <row r="9120" spans="2:6" hidden="1">
      <c r="B9120" s="107"/>
      <c r="C9120" s="107"/>
      <c r="D9120" s="41"/>
      <c r="E9120" s="41"/>
      <c r="F9120" s="41"/>
    </row>
    <row r="9121" spans="2:6" hidden="1">
      <c r="B9121" s="107"/>
      <c r="C9121" s="107"/>
      <c r="D9121" s="41"/>
      <c r="E9121" s="41"/>
      <c r="F9121" s="41"/>
    </row>
    <row r="9122" spans="2:6" hidden="1">
      <c r="B9122" s="107"/>
      <c r="C9122" s="107"/>
      <c r="D9122" s="41"/>
      <c r="E9122" s="41"/>
      <c r="F9122" s="41"/>
    </row>
    <row r="9123" spans="2:6" hidden="1">
      <c r="B9123" s="107"/>
      <c r="C9123" s="107"/>
      <c r="D9123" s="41"/>
      <c r="E9123" s="41"/>
      <c r="F9123" s="41"/>
    </row>
    <row r="9124" spans="2:6" hidden="1">
      <c r="B9124" s="107"/>
      <c r="C9124" s="107"/>
      <c r="D9124" s="41"/>
      <c r="E9124" s="41"/>
      <c r="F9124" s="41"/>
    </row>
    <row r="9125" spans="2:6" hidden="1">
      <c r="B9125" s="107"/>
      <c r="C9125" s="107"/>
      <c r="D9125" s="41"/>
      <c r="E9125" s="41"/>
      <c r="F9125" s="41"/>
    </row>
    <row r="9126" spans="2:6" hidden="1">
      <c r="B9126" s="107"/>
      <c r="C9126" s="107"/>
      <c r="D9126" s="41"/>
      <c r="E9126" s="41"/>
      <c r="F9126" s="41"/>
    </row>
    <row r="9127" spans="2:6" hidden="1">
      <c r="B9127" s="107"/>
      <c r="C9127" s="107"/>
      <c r="D9127" s="41"/>
      <c r="E9127" s="41"/>
      <c r="F9127" s="41"/>
    </row>
    <row r="9128" spans="2:6" hidden="1">
      <c r="B9128" s="107"/>
      <c r="C9128" s="107"/>
      <c r="D9128" s="41"/>
      <c r="E9128" s="41"/>
      <c r="F9128" s="41"/>
    </row>
    <row r="9129" spans="2:6" hidden="1">
      <c r="B9129" s="107"/>
      <c r="C9129" s="107"/>
      <c r="D9129" s="41"/>
      <c r="E9129" s="41"/>
      <c r="F9129" s="41"/>
    </row>
    <row r="9130" spans="2:6" hidden="1">
      <c r="B9130" s="107"/>
      <c r="C9130" s="107"/>
      <c r="D9130" s="41"/>
      <c r="E9130" s="41"/>
      <c r="F9130" s="41"/>
    </row>
    <row r="9131" spans="2:6" hidden="1">
      <c r="B9131" s="107"/>
      <c r="C9131" s="107"/>
      <c r="D9131" s="41"/>
      <c r="E9131" s="41"/>
      <c r="F9131" s="41"/>
    </row>
    <row r="9132" spans="2:6" hidden="1">
      <c r="B9132" s="107"/>
      <c r="C9132" s="107"/>
      <c r="D9132" s="41"/>
      <c r="E9132" s="41"/>
      <c r="F9132" s="41"/>
    </row>
    <row r="9133" spans="2:6" hidden="1">
      <c r="B9133" s="107"/>
      <c r="C9133" s="107"/>
      <c r="D9133" s="41"/>
      <c r="E9133" s="41"/>
      <c r="F9133" s="41"/>
    </row>
    <row r="9134" spans="2:6" hidden="1">
      <c r="B9134" s="107"/>
      <c r="C9134" s="107"/>
      <c r="D9134" s="41"/>
      <c r="E9134" s="41"/>
      <c r="F9134" s="41"/>
    </row>
    <row r="9135" spans="2:6" hidden="1">
      <c r="B9135" s="107"/>
      <c r="C9135" s="107"/>
      <c r="D9135" s="41"/>
      <c r="E9135" s="41"/>
      <c r="F9135" s="41"/>
    </row>
    <row r="9136" spans="2:6" hidden="1">
      <c r="B9136" s="107"/>
      <c r="C9136" s="107"/>
      <c r="D9136" s="41"/>
      <c r="E9136" s="41"/>
      <c r="F9136" s="41"/>
    </row>
    <row r="9137" spans="2:6" hidden="1">
      <c r="B9137" s="107"/>
      <c r="C9137" s="107"/>
      <c r="D9137" s="41"/>
      <c r="E9137" s="41"/>
      <c r="F9137" s="41"/>
    </row>
    <row r="9138" spans="2:6" hidden="1">
      <c r="B9138" s="107"/>
      <c r="C9138" s="107"/>
      <c r="D9138" s="41"/>
      <c r="E9138" s="41"/>
      <c r="F9138" s="41"/>
    </row>
    <row r="9139" spans="2:6" hidden="1">
      <c r="B9139" s="107"/>
      <c r="C9139" s="107"/>
      <c r="D9139" s="41"/>
      <c r="E9139" s="41"/>
      <c r="F9139" s="41"/>
    </row>
    <row r="9140" spans="2:6" hidden="1">
      <c r="B9140" s="107"/>
      <c r="C9140" s="107"/>
      <c r="D9140" s="41"/>
      <c r="E9140" s="41"/>
      <c r="F9140" s="41"/>
    </row>
    <row r="9141" spans="2:6" hidden="1">
      <c r="B9141" s="107"/>
      <c r="C9141" s="107"/>
      <c r="D9141" s="41"/>
      <c r="E9141" s="41"/>
      <c r="F9141" s="41"/>
    </row>
    <row r="9142" spans="2:6" hidden="1">
      <c r="B9142" s="107"/>
      <c r="C9142" s="107"/>
      <c r="D9142" s="41"/>
      <c r="E9142" s="41"/>
      <c r="F9142" s="41"/>
    </row>
    <row r="9143" spans="2:6" hidden="1">
      <c r="B9143" s="107"/>
      <c r="C9143" s="107"/>
      <c r="D9143" s="41"/>
      <c r="E9143" s="41"/>
      <c r="F9143" s="41"/>
    </row>
    <row r="9144" spans="2:6" hidden="1">
      <c r="B9144" s="107"/>
      <c r="C9144" s="107"/>
      <c r="D9144" s="41"/>
      <c r="E9144" s="41"/>
      <c r="F9144" s="41"/>
    </row>
    <row r="9145" spans="2:6" hidden="1">
      <c r="B9145" s="107"/>
      <c r="C9145" s="107"/>
      <c r="D9145" s="41"/>
      <c r="E9145" s="41"/>
      <c r="F9145" s="41"/>
    </row>
    <row r="9146" spans="2:6" hidden="1">
      <c r="B9146" s="107"/>
      <c r="C9146" s="107"/>
      <c r="D9146" s="41"/>
      <c r="E9146" s="41"/>
      <c r="F9146" s="41"/>
    </row>
    <row r="9147" spans="2:6" hidden="1">
      <c r="B9147" s="107"/>
      <c r="C9147" s="107"/>
      <c r="D9147" s="41"/>
      <c r="E9147" s="41"/>
      <c r="F9147" s="41"/>
    </row>
    <row r="9148" spans="2:6" hidden="1">
      <c r="B9148" s="107"/>
      <c r="C9148" s="107"/>
      <c r="D9148" s="41"/>
      <c r="E9148" s="41"/>
      <c r="F9148" s="41"/>
    </row>
    <row r="9149" spans="2:6" hidden="1">
      <c r="B9149" s="107"/>
      <c r="C9149" s="107"/>
      <c r="D9149" s="41"/>
      <c r="E9149" s="41"/>
      <c r="F9149" s="41"/>
    </row>
    <row r="9150" spans="2:6" hidden="1">
      <c r="B9150" s="107"/>
      <c r="C9150" s="107"/>
      <c r="D9150" s="41"/>
      <c r="E9150" s="41"/>
      <c r="F9150" s="41"/>
    </row>
    <row r="9151" spans="2:6" hidden="1">
      <c r="B9151" s="107"/>
      <c r="C9151" s="107"/>
      <c r="D9151" s="41"/>
      <c r="E9151" s="41"/>
      <c r="F9151" s="41"/>
    </row>
    <row r="9152" spans="2:6" hidden="1">
      <c r="B9152" s="107"/>
      <c r="C9152" s="107"/>
      <c r="D9152" s="41"/>
      <c r="E9152" s="41"/>
      <c r="F9152" s="41"/>
    </row>
    <row r="9153" spans="2:6" hidden="1">
      <c r="B9153" s="107"/>
      <c r="C9153" s="107"/>
      <c r="D9153" s="41"/>
      <c r="E9153" s="41"/>
      <c r="F9153" s="41"/>
    </row>
    <row r="9154" spans="2:6" hidden="1">
      <c r="B9154" s="107"/>
      <c r="C9154" s="107"/>
      <c r="D9154" s="41"/>
      <c r="E9154" s="41"/>
      <c r="F9154" s="41"/>
    </row>
    <row r="9155" spans="2:6" hidden="1">
      <c r="B9155" s="107"/>
      <c r="C9155" s="107"/>
      <c r="D9155" s="41"/>
      <c r="E9155" s="41"/>
      <c r="F9155" s="41"/>
    </row>
    <row r="9156" spans="2:6" hidden="1">
      <c r="B9156" s="107"/>
      <c r="C9156" s="107"/>
      <c r="D9156" s="41"/>
      <c r="E9156" s="41"/>
      <c r="F9156" s="41"/>
    </row>
    <row r="9157" spans="2:6" hidden="1">
      <c r="B9157" s="107"/>
      <c r="C9157" s="107"/>
      <c r="D9157" s="41"/>
      <c r="E9157" s="41"/>
      <c r="F9157" s="41"/>
    </row>
    <row r="9158" spans="2:6" hidden="1">
      <c r="B9158" s="107"/>
      <c r="C9158" s="107"/>
      <c r="D9158" s="41"/>
      <c r="E9158" s="41"/>
      <c r="F9158" s="41"/>
    </row>
    <row r="9159" spans="2:6" hidden="1">
      <c r="B9159" s="107"/>
      <c r="C9159" s="107"/>
      <c r="D9159" s="41"/>
      <c r="E9159" s="41"/>
      <c r="F9159" s="41"/>
    </row>
    <row r="9160" spans="2:6" hidden="1">
      <c r="B9160" s="107"/>
      <c r="C9160" s="107"/>
      <c r="D9160" s="41"/>
      <c r="E9160" s="41"/>
      <c r="F9160" s="41"/>
    </row>
    <row r="9161" spans="2:6" hidden="1">
      <c r="B9161" s="107"/>
      <c r="C9161" s="107"/>
      <c r="D9161" s="41"/>
      <c r="E9161" s="41"/>
      <c r="F9161" s="41"/>
    </row>
    <row r="9162" spans="2:6" hidden="1">
      <c r="B9162" s="107"/>
      <c r="C9162" s="107"/>
      <c r="D9162" s="41"/>
      <c r="E9162" s="41"/>
      <c r="F9162" s="41"/>
    </row>
    <row r="9163" spans="2:6" hidden="1">
      <c r="B9163" s="107"/>
      <c r="C9163" s="107"/>
      <c r="D9163" s="41"/>
      <c r="E9163" s="41"/>
      <c r="F9163" s="41"/>
    </row>
    <row r="9164" spans="2:6" hidden="1">
      <c r="B9164" s="107"/>
      <c r="C9164" s="107"/>
      <c r="D9164" s="41"/>
      <c r="E9164" s="41"/>
      <c r="F9164" s="41"/>
    </row>
    <row r="9165" spans="2:6" hidden="1">
      <c r="B9165" s="107"/>
      <c r="C9165" s="107"/>
      <c r="D9165" s="41"/>
      <c r="E9165" s="41"/>
      <c r="F9165" s="41"/>
    </row>
    <row r="9166" spans="2:6" hidden="1">
      <c r="B9166" s="107"/>
      <c r="C9166" s="107"/>
      <c r="D9166" s="41"/>
      <c r="E9166" s="41"/>
      <c r="F9166" s="41"/>
    </row>
    <row r="9167" spans="2:6" hidden="1">
      <c r="B9167" s="107"/>
      <c r="C9167" s="107"/>
      <c r="D9167" s="41"/>
      <c r="E9167" s="41"/>
      <c r="F9167" s="41"/>
    </row>
    <row r="9168" spans="2:6" hidden="1">
      <c r="B9168" s="107"/>
      <c r="C9168" s="107"/>
      <c r="D9168" s="41"/>
      <c r="E9168" s="41"/>
      <c r="F9168" s="41"/>
    </row>
    <row r="9169" spans="2:6" hidden="1">
      <c r="B9169" s="107"/>
      <c r="C9169" s="107"/>
      <c r="D9169" s="41"/>
      <c r="E9169" s="41"/>
      <c r="F9169" s="41"/>
    </row>
    <row r="9170" spans="2:6" hidden="1">
      <c r="B9170" s="107"/>
      <c r="C9170" s="107"/>
      <c r="D9170" s="41"/>
      <c r="E9170" s="41"/>
      <c r="F9170" s="41"/>
    </row>
    <row r="9171" spans="2:6" hidden="1">
      <c r="B9171" s="107"/>
      <c r="C9171" s="107"/>
      <c r="D9171" s="41"/>
      <c r="E9171" s="41"/>
      <c r="F9171" s="41"/>
    </row>
    <row r="9172" spans="2:6" hidden="1">
      <c r="B9172" s="107"/>
      <c r="C9172" s="107"/>
      <c r="D9172" s="41"/>
      <c r="E9172" s="41"/>
      <c r="F9172" s="41"/>
    </row>
    <row r="9173" spans="2:6" hidden="1">
      <c r="B9173" s="107"/>
      <c r="C9173" s="107"/>
      <c r="D9173" s="41"/>
      <c r="E9173" s="41"/>
      <c r="F9173" s="41"/>
    </row>
    <row r="9174" spans="2:6" hidden="1">
      <c r="B9174" s="107"/>
      <c r="C9174" s="107"/>
      <c r="D9174" s="41"/>
      <c r="E9174" s="41"/>
      <c r="F9174" s="41"/>
    </row>
    <row r="9175" spans="2:6" hidden="1">
      <c r="B9175" s="107"/>
      <c r="C9175" s="107"/>
      <c r="D9175" s="41"/>
      <c r="E9175" s="41"/>
      <c r="F9175" s="41"/>
    </row>
    <row r="9176" spans="2:6" hidden="1">
      <c r="B9176" s="107"/>
      <c r="C9176" s="107"/>
      <c r="D9176" s="41"/>
      <c r="E9176" s="41"/>
      <c r="F9176" s="41"/>
    </row>
    <row r="9177" spans="2:6" hidden="1">
      <c r="B9177" s="107"/>
      <c r="C9177" s="107"/>
      <c r="D9177" s="41"/>
      <c r="E9177" s="41"/>
      <c r="F9177" s="41"/>
    </row>
    <row r="9178" spans="2:6" hidden="1">
      <c r="B9178" s="107"/>
      <c r="C9178" s="107"/>
      <c r="D9178" s="41"/>
      <c r="E9178" s="41"/>
      <c r="F9178" s="41"/>
    </row>
    <row r="9179" spans="2:6" hidden="1">
      <c r="B9179" s="107"/>
      <c r="C9179" s="107"/>
      <c r="D9179" s="41"/>
      <c r="E9179" s="41"/>
      <c r="F9179" s="41"/>
    </row>
    <row r="9180" spans="2:6" hidden="1">
      <c r="B9180" s="107"/>
      <c r="C9180" s="107"/>
      <c r="D9180" s="41"/>
      <c r="E9180" s="41"/>
      <c r="F9180" s="41"/>
    </row>
    <row r="9181" spans="2:6" hidden="1">
      <c r="B9181" s="107"/>
      <c r="C9181" s="107"/>
      <c r="D9181" s="41"/>
      <c r="E9181" s="41"/>
      <c r="F9181" s="41"/>
    </row>
    <row r="9182" spans="2:6" hidden="1">
      <c r="B9182" s="107"/>
      <c r="C9182" s="107"/>
      <c r="D9182" s="41"/>
      <c r="E9182" s="41"/>
      <c r="F9182" s="41"/>
    </row>
    <row r="9183" spans="2:6" hidden="1">
      <c r="B9183" s="107"/>
      <c r="C9183" s="107"/>
      <c r="D9183" s="41"/>
      <c r="E9183" s="41"/>
      <c r="F9183" s="41"/>
    </row>
    <row r="9184" spans="2:6" hidden="1">
      <c r="B9184" s="107"/>
      <c r="C9184" s="107"/>
      <c r="D9184" s="41"/>
      <c r="E9184" s="41"/>
      <c r="F9184" s="41"/>
    </row>
    <row r="9185" spans="2:6" hidden="1">
      <c r="B9185" s="107"/>
      <c r="C9185" s="107"/>
      <c r="D9185" s="41"/>
      <c r="E9185" s="41"/>
      <c r="F9185" s="41"/>
    </row>
    <row r="9186" spans="2:6" hidden="1">
      <c r="B9186" s="107"/>
      <c r="C9186" s="107"/>
      <c r="D9186" s="41"/>
      <c r="E9186" s="41"/>
      <c r="F9186" s="41"/>
    </row>
    <row r="9187" spans="2:6" hidden="1">
      <c r="B9187" s="107"/>
      <c r="C9187" s="107"/>
      <c r="D9187" s="41"/>
      <c r="E9187" s="41"/>
      <c r="F9187" s="41"/>
    </row>
    <row r="9188" spans="2:6" hidden="1">
      <c r="B9188" s="107"/>
      <c r="C9188" s="107"/>
      <c r="D9188" s="41"/>
      <c r="E9188" s="41"/>
      <c r="F9188" s="41"/>
    </row>
    <row r="9189" spans="2:6" hidden="1">
      <c r="B9189" s="107"/>
      <c r="C9189" s="107"/>
      <c r="D9189" s="41"/>
      <c r="E9189" s="41"/>
      <c r="F9189" s="41"/>
    </row>
    <row r="9190" spans="2:6" hidden="1">
      <c r="B9190" s="107"/>
      <c r="C9190" s="107"/>
      <c r="D9190" s="41"/>
      <c r="E9190" s="41"/>
      <c r="F9190" s="41"/>
    </row>
    <row r="9191" spans="2:6" hidden="1">
      <c r="B9191" s="107"/>
      <c r="C9191" s="107"/>
      <c r="D9191" s="41"/>
      <c r="E9191" s="41"/>
      <c r="F9191" s="41"/>
    </row>
    <row r="9192" spans="2:6" hidden="1">
      <c r="B9192" s="107"/>
      <c r="C9192" s="107"/>
      <c r="D9192" s="41"/>
      <c r="E9192" s="41"/>
      <c r="F9192" s="41"/>
    </row>
    <row r="9193" spans="2:6" hidden="1">
      <c r="B9193" s="107"/>
      <c r="C9193" s="107"/>
      <c r="D9193" s="41"/>
      <c r="E9193" s="41"/>
      <c r="F9193" s="41"/>
    </row>
    <row r="9194" spans="2:6" hidden="1">
      <c r="B9194" s="107"/>
      <c r="C9194" s="107"/>
      <c r="D9194" s="41"/>
      <c r="E9194" s="41"/>
      <c r="F9194" s="41"/>
    </row>
    <row r="9195" spans="2:6" hidden="1">
      <c r="B9195" s="107"/>
      <c r="C9195" s="107"/>
      <c r="D9195" s="41"/>
      <c r="E9195" s="41"/>
      <c r="F9195" s="41"/>
    </row>
    <row r="9196" spans="2:6" hidden="1">
      <c r="B9196" s="107"/>
      <c r="C9196" s="107"/>
      <c r="D9196" s="41"/>
      <c r="E9196" s="41"/>
      <c r="F9196" s="41"/>
    </row>
    <row r="9197" spans="2:6" hidden="1">
      <c r="B9197" s="107"/>
      <c r="C9197" s="107"/>
      <c r="D9197" s="41"/>
      <c r="E9197" s="41"/>
      <c r="F9197" s="41"/>
    </row>
    <row r="9198" spans="2:6" hidden="1">
      <c r="B9198" s="107"/>
      <c r="C9198" s="107"/>
      <c r="D9198" s="41"/>
      <c r="E9198" s="41"/>
      <c r="F9198" s="41"/>
    </row>
    <row r="9199" spans="2:6" hidden="1">
      <c r="B9199" s="107"/>
      <c r="C9199" s="107"/>
      <c r="D9199" s="41"/>
      <c r="E9199" s="41"/>
      <c r="F9199" s="41"/>
    </row>
    <row r="9200" spans="2:6" hidden="1">
      <c r="B9200" s="107"/>
      <c r="C9200" s="107"/>
      <c r="D9200" s="41"/>
      <c r="E9200" s="41"/>
      <c r="F9200" s="41"/>
    </row>
    <row r="9201" spans="2:6" hidden="1">
      <c r="B9201" s="107"/>
      <c r="C9201" s="107"/>
      <c r="D9201" s="41"/>
      <c r="E9201" s="41"/>
      <c r="F9201" s="41"/>
    </row>
    <row r="9202" spans="2:6" hidden="1">
      <c r="B9202" s="107"/>
      <c r="C9202" s="107"/>
      <c r="D9202" s="41"/>
      <c r="E9202" s="41"/>
      <c r="F9202" s="41"/>
    </row>
    <row r="9203" spans="2:6" hidden="1">
      <c r="B9203" s="107"/>
      <c r="C9203" s="107"/>
      <c r="D9203" s="41"/>
      <c r="E9203" s="41"/>
      <c r="F9203" s="41"/>
    </row>
    <row r="9204" spans="2:6" hidden="1">
      <c r="B9204" s="107"/>
      <c r="C9204" s="107"/>
      <c r="D9204" s="41"/>
      <c r="E9204" s="41"/>
      <c r="F9204" s="41"/>
    </row>
    <row r="9205" spans="2:6" hidden="1">
      <c r="B9205" s="107"/>
      <c r="C9205" s="107"/>
      <c r="D9205" s="41"/>
      <c r="E9205" s="41"/>
      <c r="F9205" s="41"/>
    </row>
    <row r="9206" spans="2:6" hidden="1">
      <c r="B9206" s="107"/>
      <c r="C9206" s="107"/>
      <c r="D9206" s="41"/>
      <c r="E9206" s="41"/>
      <c r="F9206" s="41"/>
    </row>
    <row r="9207" spans="2:6" hidden="1">
      <c r="B9207" s="107"/>
      <c r="C9207" s="107"/>
      <c r="D9207" s="41"/>
      <c r="E9207" s="41"/>
      <c r="F9207" s="41"/>
    </row>
    <row r="9208" spans="2:6" hidden="1">
      <c r="B9208" s="107"/>
      <c r="C9208" s="107"/>
      <c r="D9208" s="41"/>
      <c r="E9208" s="41"/>
      <c r="F9208" s="41"/>
    </row>
    <row r="9209" spans="2:6" hidden="1">
      <c r="B9209" s="107"/>
      <c r="C9209" s="107"/>
      <c r="D9209" s="41"/>
      <c r="E9209" s="41"/>
      <c r="F9209" s="41"/>
    </row>
    <row r="9210" spans="2:6" hidden="1">
      <c r="B9210" s="107"/>
      <c r="C9210" s="107"/>
      <c r="D9210" s="41"/>
      <c r="E9210" s="41"/>
      <c r="F9210" s="41"/>
    </row>
    <row r="9211" spans="2:6" hidden="1">
      <c r="B9211" s="107"/>
      <c r="C9211" s="107"/>
      <c r="D9211" s="41"/>
      <c r="E9211" s="41"/>
      <c r="F9211" s="41"/>
    </row>
    <row r="9212" spans="2:6" hidden="1">
      <c r="B9212" s="107"/>
      <c r="C9212" s="107"/>
      <c r="D9212" s="41"/>
      <c r="E9212" s="41"/>
      <c r="F9212" s="41"/>
    </row>
    <row r="9213" spans="2:6" hidden="1">
      <c r="B9213" s="107"/>
      <c r="C9213" s="107"/>
      <c r="D9213" s="41"/>
      <c r="E9213" s="41"/>
      <c r="F9213" s="41"/>
    </row>
    <row r="9214" spans="2:6" hidden="1">
      <c r="B9214" s="107"/>
      <c r="C9214" s="107"/>
      <c r="D9214" s="41"/>
      <c r="E9214" s="41"/>
      <c r="F9214" s="41"/>
    </row>
    <row r="9215" spans="2:6" hidden="1">
      <c r="B9215" s="107"/>
      <c r="C9215" s="107"/>
      <c r="D9215" s="41"/>
      <c r="E9215" s="41"/>
      <c r="F9215" s="41"/>
    </row>
    <row r="9216" spans="2:6" hidden="1">
      <c r="B9216" s="107"/>
      <c r="C9216" s="107"/>
      <c r="D9216" s="41"/>
      <c r="E9216" s="41"/>
      <c r="F9216" s="41"/>
    </row>
    <row r="9217" spans="2:6" hidden="1">
      <c r="B9217" s="107"/>
      <c r="C9217" s="107"/>
      <c r="D9217" s="41"/>
      <c r="E9217" s="41"/>
      <c r="F9217" s="41"/>
    </row>
    <row r="9218" spans="2:6" hidden="1">
      <c r="B9218" s="107"/>
      <c r="C9218" s="107"/>
      <c r="D9218" s="41"/>
      <c r="E9218" s="41"/>
      <c r="F9218" s="41"/>
    </row>
    <row r="9219" spans="2:6" hidden="1">
      <c r="B9219" s="107"/>
      <c r="C9219" s="107"/>
      <c r="D9219" s="41"/>
      <c r="E9219" s="41"/>
      <c r="F9219" s="41"/>
    </row>
    <row r="9220" spans="2:6" hidden="1">
      <c r="B9220" s="107"/>
      <c r="C9220" s="107"/>
      <c r="D9220" s="41"/>
      <c r="E9220" s="41"/>
      <c r="F9220" s="41"/>
    </row>
    <row r="9221" spans="2:6" hidden="1">
      <c r="B9221" s="107"/>
      <c r="C9221" s="107"/>
      <c r="D9221" s="41"/>
      <c r="E9221" s="41"/>
      <c r="F9221" s="41"/>
    </row>
    <row r="9222" spans="2:6" hidden="1">
      <c r="B9222" s="107"/>
      <c r="C9222" s="107"/>
      <c r="D9222" s="41"/>
      <c r="E9222" s="41"/>
      <c r="F9222" s="41"/>
    </row>
    <row r="9223" spans="2:6" hidden="1">
      <c r="B9223" s="107"/>
      <c r="C9223" s="107"/>
      <c r="D9223" s="41"/>
      <c r="E9223" s="41"/>
      <c r="F9223" s="41"/>
    </row>
    <row r="9224" spans="2:6" hidden="1">
      <c r="B9224" s="107"/>
      <c r="C9224" s="107"/>
      <c r="D9224" s="41"/>
      <c r="E9224" s="41"/>
      <c r="F9224" s="41"/>
    </row>
    <row r="9225" spans="2:6" hidden="1">
      <c r="B9225" s="107"/>
      <c r="C9225" s="107"/>
      <c r="D9225" s="41"/>
      <c r="E9225" s="41"/>
      <c r="F9225" s="41"/>
    </row>
    <row r="9226" spans="2:6" hidden="1">
      <c r="B9226" s="107"/>
      <c r="C9226" s="107"/>
      <c r="D9226" s="41"/>
      <c r="E9226" s="41"/>
      <c r="F9226" s="41"/>
    </row>
    <row r="9227" spans="2:6" hidden="1">
      <c r="B9227" s="107"/>
      <c r="C9227" s="107"/>
      <c r="D9227" s="41"/>
      <c r="E9227" s="41"/>
      <c r="F9227" s="41"/>
    </row>
    <row r="9228" spans="2:6" hidden="1">
      <c r="B9228" s="107"/>
      <c r="C9228" s="107"/>
      <c r="D9228" s="41"/>
      <c r="E9228" s="41"/>
      <c r="F9228" s="41"/>
    </row>
    <row r="9229" spans="2:6" hidden="1">
      <c r="B9229" s="107"/>
      <c r="C9229" s="107"/>
      <c r="D9229" s="41"/>
      <c r="E9229" s="41"/>
      <c r="F9229" s="41"/>
    </row>
    <row r="9230" spans="2:6" hidden="1">
      <c r="B9230" s="107"/>
      <c r="C9230" s="107"/>
      <c r="D9230" s="41"/>
      <c r="E9230" s="41"/>
      <c r="F9230" s="41"/>
    </row>
    <row r="9231" spans="2:6" hidden="1">
      <c r="B9231" s="107"/>
      <c r="C9231" s="107"/>
      <c r="D9231" s="41"/>
      <c r="E9231" s="41"/>
      <c r="F9231" s="41"/>
    </row>
    <row r="9232" spans="2:6" hidden="1">
      <c r="B9232" s="107"/>
      <c r="C9232" s="107"/>
      <c r="D9232" s="41"/>
      <c r="E9232" s="41"/>
      <c r="F9232" s="41"/>
    </row>
    <row r="9233" spans="2:6" hidden="1">
      <c r="B9233" s="107"/>
      <c r="C9233" s="107"/>
      <c r="D9233" s="41"/>
      <c r="E9233" s="41"/>
      <c r="F9233" s="41"/>
    </row>
    <row r="9234" spans="2:6" hidden="1">
      <c r="B9234" s="107"/>
      <c r="C9234" s="107"/>
      <c r="D9234" s="41"/>
      <c r="E9234" s="41"/>
      <c r="F9234" s="41"/>
    </row>
    <row r="9235" spans="2:6" hidden="1">
      <c r="B9235" s="107"/>
      <c r="C9235" s="107"/>
      <c r="D9235" s="41"/>
      <c r="E9235" s="41"/>
      <c r="F9235" s="41"/>
    </row>
    <row r="9236" spans="2:6" hidden="1">
      <c r="B9236" s="107"/>
      <c r="C9236" s="107"/>
      <c r="D9236" s="41"/>
      <c r="E9236" s="41"/>
      <c r="F9236" s="41"/>
    </row>
    <row r="9237" spans="2:6" hidden="1">
      <c r="B9237" s="107"/>
      <c r="C9237" s="107"/>
      <c r="D9237" s="41"/>
      <c r="E9237" s="41"/>
      <c r="F9237" s="41"/>
    </row>
    <row r="9238" spans="2:6" hidden="1">
      <c r="B9238" s="107"/>
      <c r="C9238" s="107"/>
      <c r="D9238" s="41"/>
      <c r="E9238" s="41"/>
      <c r="F9238" s="41"/>
    </row>
    <row r="9239" spans="2:6" hidden="1">
      <c r="B9239" s="107"/>
      <c r="C9239" s="107"/>
      <c r="D9239" s="41"/>
      <c r="E9239" s="41"/>
      <c r="F9239" s="41"/>
    </row>
    <row r="9240" spans="2:6" hidden="1">
      <c r="B9240" s="107"/>
      <c r="C9240" s="107"/>
      <c r="D9240" s="41"/>
      <c r="E9240" s="41"/>
      <c r="F9240" s="41"/>
    </row>
    <row r="9241" spans="2:6" hidden="1">
      <c r="B9241" s="107"/>
      <c r="C9241" s="107"/>
      <c r="D9241" s="41"/>
      <c r="E9241" s="41"/>
      <c r="F9241" s="41"/>
    </row>
    <row r="9242" spans="2:6" hidden="1">
      <c r="B9242" s="107"/>
      <c r="C9242" s="107"/>
      <c r="D9242" s="41"/>
      <c r="E9242" s="41"/>
      <c r="F9242" s="41"/>
    </row>
    <row r="9243" spans="2:6" hidden="1">
      <c r="B9243" s="107"/>
      <c r="C9243" s="107"/>
      <c r="D9243" s="41"/>
      <c r="E9243" s="41"/>
      <c r="F9243" s="41"/>
    </row>
    <row r="9244" spans="2:6" hidden="1">
      <c r="B9244" s="107"/>
      <c r="C9244" s="107"/>
      <c r="D9244" s="41"/>
      <c r="E9244" s="41"/>
      <c r="F9244" s="41"/>
    </row>
    <row r="9245" spans="2:6" hidden="1">
      <c r="B9245" s="107"/>
      <c r="C9245" s="107"/>
      <c r="D9245" s="41"/>
      <c r="E9245" s="41"/>
      <c r="F9245" s="41"/>
    </row>
    <row r="9246" spans="2:6" hidden="1">
      <c r="B9246" s="107"/>
      <c r="C9246" s="107"/>
      <c r="D9246" s="41"/>
      <c r="E9246" s="41"/>
      <c r="F9246" s="41"/>
    </row>
    <row r="9247" spans="2:6" hidden="1">
      <c r="B9247" s="107"/>
      <c r="C9247" s="107"/>
      <c r="D9247" s="41"/>
      <c r="E9247" s="41"/>
      <c r="F9247" s="41"/>
    </row>
    <row r="9248" spans="2:6" hidden="1">
      <c r="B9248" s="107"/>
      <c r="C9248" s="107"/>
      <c r="D9248" s="41"/>
      <c r="E9248" s="41"/>
      <c r="F9248" s="41"/>
    </row>
    <row r="9249" spans="2:6" hidden="1">
      <c r="B9249" s="107"/>
      <c r="C9249" s="107"/>
      <c r="D9249" s="41"/>
      <c r="E9249" s="41"/>
      <c r="F9249" s="41"/>
    </row>
    <row r="9250" spans="2:6" hidden="1">
      <c r="B9250" s="107"/>
      <c r="C9250" s="107"/>
      <c r="D9250" s="41"/>
      <c r="E9250" s="41"/>
      <c r="F9250" s="41"/>
    </row>
    <row r="9251" spans="2:6" hidden="1">
      <c r="B9251" s="107"/>
      <c r="C9251" s="107"/>
      <c r="D9251" s="41"/>
      <c r="E9251" s="41"/>
      <c r="F9251" s="41"/>
    </row>
    <row r="9252" spans="2:6" hidden="1">
      <c r="B9252" s="107"/>
      <c r="C9252" s="107"/>
      <c r="D9252" s="41"/>
      <c r="E9252" s="41"/>
      <c r="F9252" s="41"/>
    </row>
    <row r="9253" spans="2:6" hidden="1">
      <c r="B9253" s="107"/>
      <c r="C9253" s="107"/>
      <c r="D9253" s="41"/>
      <c r="E9253" s="41"/>
      <c r="F9253" s="41"/>
    </row>
    <row r="9254" spans="2:6" hidden="1">
      <c r="B9254" s="107"/>
      <c r="C9254" s="107"/>
      <c r="D9254" s="41"/>
      <c r="E9254" s="41"/>
      <c r="F9254" s="41"/>
    </row>
    <row r="9255" spans="2:6" hidden="1">
      <c r="B9255" s="107"/>
      <c r="C9255" s="107"/>
      <c r="D9255" s="41"/>
      <c r="E9255" s="41"/>
      <c r="F9255" s="41"/>
    </row>
    <row r="9256" spans="2:6" hidden="1">
      <c r="B9256" s="107"/>
      <c r="C9256" s="107"/>
      <c r="D9256" s="41"/>
      <c r="E9256" s="41"/>
      <c r="F9256" s="41"/>
    </row>
    <row r="9257" spans="2:6" hidden="1">
      <c r="B9257" s="107"/>
      <c r="C9257" s="107"/>
      <c r="D9257" s="41"/>
      <c r="E9257" s="41"/>
      <c r="F9257" s="41"/>
    </row>
    <row r="9258" spans="2:6" hidden="1">
      <c r="B9258" s="107"/>
      <c r="C9258" s="107"/>
      <c r="D9258" s="41"/>
      <c r="E9258" s="41"/>
      <c r="F9258" s="41"/>
    </row>
    <row r="9259" spans="2:6" hidden="1">
      <c r="B9259" s="107"/>
      <c r="C9259" s="107"/>
      <c r="D9259" s="41"/>
      <c r="E9259" s="41"/>
      <c r="F9259" s="41"/>
    </row>
    <row r="9260" spans="2:6" hidden="1">
      <c r="B9260" s="107"/>
      <c r="C9260" s="107"/>
      <c r="D9260" s="41"/>
      <c r="E9260" s="41"/>
      <c r="F9260" s="41"/>
    </row>
    <row r="9261" spans="2:6" hidden="1">
      <c r="B9261" s="107"/>
      <c r="C9261" s="107"/>
      <c r="D9261" s="41"/>
      <c r="E9261" s="41"/>
      <c r="F9261" s="41"/>
    </row>
    <row r="9262" spans="2:6" hidden="1">
      <c r="B9262" s="107"/>
      <c r="C9262" s="107"/>
      <c r="D9262" s="41"/>
      <c r="E9262" s="41"/>
      <c r="F9262" s="41"/>
    </row>
    <row r="9263" spans="2:6" hidden="1">
      <c r="B9263" s="107"/>
      <c r="C9263" s="107"/>
      <c r="D9263" s="41"/>
      <c r="E9263" s="41"/>
      <c r="F9263" s="41"/>
    </row>
    <row r="9264" spans="2:6" hidden="1">
      <c r="B9264" s="107"/>
      <c r="C9264" s="107"/>
      <c r="D9264" s="41"/>
      <c r="E9264" s="41"/>
      <c r="F9264" s="41"/>
    </row>
    <row r="9265" spans="2:6" hidden="1">
      <c r="B9265" s="107"/>
      <c r="C9265" s="107"/>
      <c r="D9265" s="41"/>
      <c r="E9265" s="41"/>
      <c r="F9265" s="41"/>
    </row>
    <row r="9266" spans="2:6" hidden="1">
      <c r="B9266" s="107"/>
      <c r="C9266" s="107"/>
      <c r="D9266" s="41"/>
      <c r="E9266" s="41"/>
      <c r="F9266" s="41"/>
    </row>
    <row r="9267" spans="2:6" hidden="1">
      <c r="B9267" s="107"/>
      <c r="C9267" s="107"/>
      <c r="D9267" s="41"/>
      <c r="E9267" s="41"/>
      <c r="F9267" s="41"/>
    </row>
    <row r="9268" spans="2:6" hidden="1">
      <c r="B9268" s="107"/>
      <c r="C9268" s="107"/>
      <c r="D9268" s="41"/>
      <c r="E9268" s="41"/>
      <c r="F9268" s="41"/>
    </row>
    <row r="9269" spans="2:6" hidden="1">
      <c r="B9269" s="107"/>
      <c r="C9269" s="107"/>
      <c r="D9269" s="41"/>
      <c r="E9269" s="41"/>
      <c r="F9269" s="41"/>
    </row>
    <row r="9270" spans="2:6" hidden="1">
      <c r="B9270" s="107"/>
      <c r="C9270" s="107"/>
      <c r="D9270" s="41"/>
      <c r="E9270" s="41"/>
      <c r="F9270" s="41"/>
    </row>
    <row r="9271" spans="2:6" hidden="1">
      <c r="B9271" s="107"/>
      <c r="C9271" s="107"/>
      <c r="D9271" s="41"/>
      <c r="E9271" s="41"/>
      <c r="F9271" s="41"/>
    </row>
    <row r="9272" spans="2:6" hidden="1">
      <c r="B9272" s="107"/>
      <c r="C9272" s="107"/>
      <c r="D9272" s="41"/>
      <c r="E9272" s="41"/>
      <c r="F9272" s="41"/>
    </row>
    <row r="9273" spans="2:6" hidden="1">
      <c r="B9273" s="107"/>
      <c r="C9273" s="107"/>
      <c r="D9273" s="41"/>
      <c r="E9273" s="41"/>
      <c r="F9273" s="41"/>
    </row>
    <row r="9274" spans="2:6" hidden="1">
      <c r="B9274" s="107"/>
      <c r="C9274" s="107"/>
      <c r="D9274" s="41"/>
      <c r="E9274" s="41"/>
      <c r="F9274" s="41"/>
    </row>
    <row r="9275" spans="2:6" hidden="1">
      <c r="B9275" s="107"/>
      <c r="C9275" s="107"/>
      <c r="D9275" s="41"/>
      <c r="E9275" s="41"/>
      <c r="F9275" s="41"/>
    </row>
    <row r="9276" spans="2:6" hidden="1">
      <c r="B9276" s="107"/>
      <c r="C9276" s="107"/>
      <c r="D9276" s="41"/>
      <c r="E9276" s="41"/>
      <c r="F9276" s="41"/>
    </row>
    <row r="9277" spans="2:6" hidden="1">
      <c r="B9277" s="107"/>
      <c r="C9277" s="107"/>
      <c r="D9277" s="41"/>
      <c r="E9277" s="41"/>
      <c r="F9277" s="41"/>
    </row>
    <row r="9278" spans="2:6" hidden="1">
      <c r="B9278" s="107"/>
      <c r="C9278" s="107"/>
      <c r="D9278" s="41"/>
      <c r="E9278" s="41"/>
      <c r="F9278" s="41"/>
    </row>
    <row r="9279" spans="2:6" hidden="1">
      <c r="B9279" s="107"/>
      <c r="C9279" s="107"/>
      <c r="D9279" s="41"/>
      <c r="E9279" s="41"/>
      <c r="F9279" s="41"/>
    </row>
    <row r="9280" spans="2:6" hidden="1">
      <c r="B9280" s="107"/>
      <c r="C9280" s="107"/>
      <c r="D9280" s="41"/>
      <c r="E9280" s="41"/>
      <c r="F9280" s="41"/>
    </row>
    <row r="9281" spans="2:6" hidden="1">
      <c r="B9281" s="107"/>
      <c r="C9281" s="107"/>
      <c r="D9281" s="41"/>
      <c r="E9281" s="41"/>
      <c r="F9281" s="41"/>
    </row>
    <row r="9282" spans="2:6" hidden="1">
      <c r="B9282" s="107"/>
      <c r="C9282" s="107"/>
      <c r="D9282" s="41"/>
      <c r="E9282" s="41"/>
      <c r="F9282" s="41"/>
    </row>
    <row r="9283" spans="2:6" hidden="1">
      <c r="B9283" s="107"/>
      <c r="C9283" s="107"/>
      <c r="D9283" s="41"/>
      <c r="E9283" s="41"/>
      <c r="F9283" s="41"/>
    </row>
    <row r="9284" spans="2:6" hidden="1">
      <c r="B9284" s="107"/>
      <c r="C9284" s="107"/>
      <c r="D9284" s="41"/>
      <c r="E9284" s="41"/>
      <c r="F9284" s="41"/>
    </row>
    <row r="9285" spans="2:6" hidden="1">
      <c r="B9285" s="107"/>
      <c r="C9285" s="107"/>
      <c r="D9285" s="41"/>
      <c r="E9285" s="41"/>
      <c r="F9285" s="41"/>
    </row>
    <row r="9286" spans="2:6" hidden="1">
      <c r="B9286" s="107"/>
      <c r="C9286" s="107"/>
      <c r="D9286" s="41"/>
      <c r="E9286" s="41"/>
      <c r="F9286" s="41"/>
    </row>
    <row r="9287" spans="2:6" hidden="1">
      <c r="B9287" s="107"/>
      <c r="C9287" s="107"/>
      <c r="D9287" s="41"/>
      <c r="E9287" s="41"/>
      <c r="F9287" s="41"/>
    </row>
    <row r="9288" spans="2:6" hidden="1">
      <c r="B9288" s="107"/>
      <c r="C9288" s="107"/>
      <c r="D9288" s="41"/>
      <c r="E9288" s="41"/>
      <c r="F9288" s="41"/>
    </row>
    <row r="9289" spans="2:6" hidden="1">
      <c r="B9289" s="107"/>
      <c r="C9289" s="107"/>
      <c r="D9289" s="41"/>
      <c r="E9289" s="41"/>
      <c r="F9289" s="41"/>
    </row>
    <row r="9290" spans="2:6" hidden="1">
      <c r="B9290" s="107"/>
      <c r="C9290" s="107"/>
      <c r="D9290" s="41"/>
      <c r="E9290" s="41"/>
      <c r="F9290" s="41"/>
    </row>
    <row r="9291" spans="2:6" hidden="1">
      <c r="B9291" s="107"/>
      <c r="C9291" s="107"/>
      <c r="D9291" s="41"/>
      <c r="E9291" s="41"/>
      <c r="F9291" s="41"/>
    </row>
    <row r="9292" spans="2:6" hidden="1">
      <c r="B9292" s="107"/>
      <c r="C9292" s="107"/>
      <c r="D9292" s="41"/>
      <c r="E9292" s="41"/>
      <c r="F9292" s="41"/>
    </row>
    <row r="9293" spans="2:6" hidden="1">
      <c r="B9293" s="107"/>
      <c r="C9293" s="107"/>
      <c r="D9293" s="41"/>
      <c r="E9293" s="41"/>
      <c r="F9293" s="41"/>
    </row>
    <row r="9294" spans="2:6" hidden="1">
      <c r="B9294" s="107"/>
      <c r="C9294" s="107"/>
      <c r="D9294" s="41"/>
      <c r="E9294" s="41"/>
      <c r="F9294" s="41"/>
    </row>
    <row r="9295" spans="2:6" hidden="1">
      <c r="B9295" s="107"/>
      <c r="C9295" s="107"/>
      <c r="D9295" s="41"/>
      <c r="E9295" s="41"/>
      <c r="F9295" s="41"/>
    </row>
    <row r="9296" spans="2:6" hidden="1">
      <c r="B9296" s="107"/>
      <c r="C9296" s="107"/>
      <c r="D9296" s="41"/>
      <c r="E9296" s="41"/>
      <c r="F9296" s="41"/>
    </row>
    <row r="9297" spans="2:6" hidden="1">
      <c r="B9297" s="107"/>
      <c r="C9297" s="107"/>
      <c r="D9297" s="41"/>
      <c r="E9297" s="41"/>
      <c r="F9297" s="41"/>
    </row>
    <row r="9298" spans="2:6" hidden="1">
      <c r="B9298" s="107"/>
      <c r="C9298" s="107"/>
      <c r="D9298" s="41"/>
      <c r="E9298" s="41"/>
      <c r="F9298" s="41"/>
    </row>
    <row r="9299" spans="2:6" hidden="1">
      <c r="B9299" s="107"/>
      <c r="C9299" s="107"/>
      <c r="D9299" s="41"/>
      <c r="E9299" s="41"/>
      <c r="F9299" s="41"/>
    </row>
    <row r="9300" spans="2:6" hidden="1">
      <c r="B9300" s="107"/>
      <c r="C9300" s="107"/>
      <c r="D9300" s="41"/>
      <c r="E9300" s="41"/>
      <c r="F9300" s="41"/>
    </row>
    <row r="9301" spans="2:6" hidden="1">
      <c r="B9301" s="107"/>
      <c r="C9301" s="107"/>
      <c r="D9301" s="41"/>
      <c r="E9301" s="41"/>
      <c r="F9301" s="41"/>
    </row>
    <row r="9302" spans="2:6" hidden="1">
      <c r="B9302" s="107"/>
      <c r="C9302" s="107"/>
      <c r="D9302" s="41"/>
      <c r="E9302" s="41"/>
      <c r="F9302" s="41"/>
    </row>
    <row r="9303" spans="2:6" hidden="1">
      <c r="B9303" s="107"/>
      <c r="C9303" s="107"/>
      <c r="D9303" s="41"/>
      <c r="E9303" s="41"/>
      <c r="F9303" s="41"/>
    </row>
    <row r="9304" spans="2:6" hidden="1">
      <c r="B9304" s="107"/>
      <c r="C9304" s="107"/>
      <c r="D9304" s="41"/>
      <c r="E9304" s="41"/>
      <c r="F9304" s="41"/>
    </row>
    <row r="9305" spans="2:6" hidden="1">
      <c r="B9305" s="107"/>
      <c r="C9305" s="107"/>
      <c r="D9305" s="41"/>
      <c r="E9305" s="41"/>
      <c r="F9305" s="41"/>
    </row>
    <row r="9306" spans="2:6" hidden="1">
      <c r="B9306" s="107"/>
      <c r="C9306" s="107"/>
      <c r="D9306" s="41"/>
      <c r="E9306" s="41"/>
      <c r="F9306" s="41"/>
    </row>
    <row r="9307" spans="2:6" hidden="1">
      <c r="B9307" s="107"/>
      <c r="C9307" s="107"/>
      <c r="D9307" s="41"/>
      <c r="E9307" s="41"/>
      <c r="F9307" s="41"/>
    </row>
    <row r="9308" spans="2:6" hidden="1">
      <c r="B9308" s="107"/>
      <c r="C9308" s="107"/>
      <c r="D9308" s="41"/>
      <c r="E9308" s="41"/>
      <c r="F9308" s="41"/>
    </row>
    <row r="9309" spans="2:6" hidden="1">
      <c r="B9309" s="107"/>
      <c r="C9309" s="107"/>
      <c r="D9309" s="41"/>
      <c r="E9309" s="41"/>
      <c r="F9309" s="41"/>
    </row>
    <row r="9310" spans="2:6" hidden="1">
      <c r="B9310" s="107"/>
      <c r="C9310" s="107"/>
      <c r="D9310" s="41"/>
      <c r="E9310" s="41"/>
      <c r="F9310" s="41"/>
    </row>
    <row r="9311" spans="2:6" hidden="1">
      <c r="B9311" s="107"/>
      <c r="C9311" s="107"/>
      <c r="D9311" s="41"/>
      <c r="E9311" s="41"/>
      <c r="F9311" s="41"/>
    </row>
    <row r="9312" spans="2:6" hidden="1">
      <c r="B9312" s="107"/>
      <c r="C9312" s="107"/>
      <c r="D9312" s="41"/>
      <c r="E9312" s="41"/>
      <c r="F9312" s="41"/>
    </row>
    <row r="9313" spans="2:6" hidden="1">
      <c r="B9313" s="107"/>
      <c r="C9313" s="107"/>
      <c r="D9313" s="41"/>
      <c r="E9313" s="41"/>
      <c r="F9313" s="41"/>
    </row>
    <row r="9314" spans="2:6" hidden="1">
      <c r="B9314" s="107"/>
      <c r="C9314" s="107"/>
      <c r="D9314" s="41"/>
      <c r="E9314" s="41"/>
      <c r="F9314" s="41"/>
    </row>
    <row r="9315" spans="2:6" hidden="1">
      <c r="B9315" s="107"/>
      <c r="C9315" s="107"/>
      <c r="D9315" s="41"/>
      <c r="E9315" s="41"/>
      <c r="F9315" s="41"/>
    </row>
    <row r="9316" spans="2:6" hidden="1">
      <c r="B9316" s="107"/>
      <c r="C9316" s="107"/>
      <c r="D9316" s="41"/>
      <c r="E9316" s="41"/>
      <c r="F9316" s="41"/>
    </row>
    <row r="9317" spans="2:6" hidden="1">
      <c r="B9317" s="107"/>
      <c r="C9317" s="107"/>
      <c r="D9317" s="41"/>
      <c r="E9317" s="41"/>
      <c r="F9317" s="41"/>
    </row>
    <row r="9318" spans="2:6" hidden="1">
      <c r="B9318" s="107"/>
      <c r="C9318" s="107"/>
      <c r="D9318" s="41"/>
      <c r="E9318" s="41"/>
      <c r="F9318" s="41"/>
    </row>
    <row r="9319" spans="2:6" hidden="1">
      <c r="B9319" s="107"/>
      <c r="C9319" s="107"/>
      <c r="D9319" s="41"/>
      <c r="E9319" s="41"/>
      <c r="F9319" s="41"/>
    </row>
    <row r="9320" spans="2:6" hidden="1">
      <c r="B9320" s="107"/>
      <c r="C9320" s="107"/>
      <c r="D9320" s="41"/>
      <c r="E9320" s="41"/>
      <c r="F9320" s="41"/>
    </row>
    <row r="9321" spans="2:6" hidden="1">
      <c r="B9321" s="107"/>
      <c r="C9321" s="107"/>
      <c r="D9321" s="41"/>
      <c r="E9321" s="41"/>
      <c r="F9321" s="41"/>
    </row>
    <row r="9322" spans="2:6" hidden="1">
      <c r="B9322" s="107"/>
      <c r="C9322" s="107"/>
      <c r="D9322" s="41"/>
      <c r="E9322" s="41"/>
      <c r="F9322" s="41"/>
    </row>
    <row r="9323" spans="2:6" hidden="1">
      <c r="B9323" s="107"/>
      <c r="C9323" s="107"/>
      <c r="D9323" s="41"/>
      <c r="E9323" s="41"/>
      <c r="F9323" s="41"/>
    </row>
    <row r="9324" spans="2:6" hidden="1">
      <c r="B9324" s="107"/>
      <c r="C9324" s="107"/>
      <c r="D9324" s="41"/>
      <c r="E9324" s="41"/>
      <c r="F9324" s="41"/>
    </row>
    <row r="9325" spans="2:6" hidden="1">
      <c r="B9325" s="107"/>
      <c r="C9325" s="107"/>
      <c r="D9325" s="41"/>
      <c r="E9325" s="41"/>
      <c r="F9325" s="41"/>
    </row>
    <row r="9326" spans="2:6" hidden="1">
      <c r="B9326" s="107"/>
      <c r="C9326" s="107"/>
      <c r="D9326" s="41"/>
      <c r="E9326" s="41"/>
      <c r="F9326" s="41"/>
    </row>
    <row r="9327" spans="2:6" hidden="1">
      <c r="B9327" s="107"/>
      <c r="C9327" s="107"/>
      <c r="D9327" s="41"/>
      <c r="E9327" s="41"/>
      <c r="F9327" s="41"/>
    </row>
    <row r="9328" spans="2:6" hidden="1">
      <c r="B9328" s="107"/>
      <c r="C9328" s="107"/>
      <c r="D9328" s="41"/>
      <c r="E9328" s="41"/>
      <c r="F9328" s="41"/>
    </row>
    <row r="9329" spans="2:6" hidden="1">
      <c r="B9329" s="107"/>
      <c r="C9329" s="107"/>
      <c r="D9329" s="41"/>
      <c r="E9329" s="41"/>
      <c r="F9329" s="41"/>
    </row>
    <row r="9330" spans="2:6" hidden="1">
      <c r="B9330" s="107"/>
      <c r="C9330" s="107"/>
      <c r="D9330" s="41"/>
      <c r="E9330" s="41"/>
      <c r="F9330" s="41"/>
    </row>
    <row r="9331" spans="2:6" hidden="1">
      <c r="B9331" s="107"/>
      <c r="C9331" s="107"/>
      <c r="D9331" s="41"/>
      <c r="E9331" s="41"/>
      <c r="F9331" s="41"/>
    </row>
    <row r="9332" spans="2:6" hidden="1">
      <c r="B9332" s="107"/>
      <c r="C9332" s="107"/>
      <c r="D9332" s="41"/>
      <c r="E9332" s="41"/>
      <c r="F9332" s="41"/>
    </row>
    <row r="9333" spans="2:6" hidden="1">
      <c r="B9333" s="107"/>
      <c r="C9333" s="107"/>
      <c r="D9333" s="41"/>
      <c r="E9333" s="41"/>
      <c r="F9333" s="41"/>
    </row>
    <row r="9334" spans="2:6" hidden="1">
      <c r="B9334" s="107"/>
      <c r="C9334" s="107"/>
      <c r="D9334" s="41"/>
      <c r="E9334" s="41"/>
      <c r="F9334" s="41"/>
    </row>
    <row r="9335" spans="2:6" hidden="1">
      <c r="B9335" s="107"/>
      <c r="C9335" s="107"/>
      <c r="D9335" s="41"/>
      <c r="E9335" s="41"/>
      <c r="F9335" s="41"/>
    </row>
    <row r="9336" spans="2:6" hidden="1">
      <c r="B9336" s="107"/>
      <c r="C9336" s="107"/>
      <c r="D9336" s="41"/>
      <c r="E9336" s="41"/>
      <c r="F9336" s="41"/>
    </row>
    <row r="9337" spans="2:6" hidden="1">
      <c r="B9337" s="107"/>
      <c r="C9337" s="107"/>
      <c r="D9337" s="41"/>
      <c r="E9337" s="41"/>
      <c r="F9337" s="41"/>
    </row>
    <row r="9338" spans="2:6" hidden="1">
      <c r="B9338" s="107"/>
      <c r="C9338" s="107"/>
      <c r="D9338" s="41"/>
      <c r="E9338" s="41"/>
      <c r="F9338" s="41"/>
    </row>
    <row r="9339" spans="2:6" hidden="1">
      <c r="B9339" s="107"/>
      <c r="C9339" s="107"/>
      <c r="D9339" s="41"/>
      <c r="E9339" s="41"/>
      <c r="F9339" s="41"/>
    </row>
    <row r="9340" spans="2:6" hidden="1">
      <c r="B9340" s="107"/>
      <c r="C9340" s="107"/>
      <c r="D9340" s="41"/>
      <c r="E9340" s="41"/>
      <c r="F9340" s="41"/>
    </row>
    <row r="9341" spans="2:6" hidden="1">
      <c r="B9341" s="107"/>
      <c r="C9341" s="107"/>
      <c r="D9341" s="41"/>
      <c r="E9341" s="41"/>
      <c r="F9341" s="41"/>
    </row>
    <row r="9342" spans="2:6" hidden="1">
      <c r="B9342" s="107"/>
      <c r="C9342" s="107"/>
      <c r="D9342" s="41"/>
      <c r="E9342" s="41"/>
      <c r="F9342" s="41"/>
    </row>
    <row r="9343" spans="2:6" hidden="1">
      <c r="B9343" s="107"/>
      <c r="C9343" s="107"/>
      <c r="D9343" s="41"/>
      <c r="E9343" s="41"/>
      <c r="F9343" s="41"/>
    </row>
    <row r="9344" spans="2:6" hidden="1">
      <c r="B9344" s="107"/>
      <c r="C9344" s="107"/>
      <c r="D9344" s="41"/>
      <c r="E9344" s="41"/>
      <c r="F9344" s="41"/>
    </row>
    <row r="9345" spans="2:6" hidden="1">
      <c r="B9345" s="107"/>
      <c r="C9345" s="107"/>
      <c r="D9345" s="41"/>
      <c r="E9345" s="41"/>
      <c r="F9345" s="41"/>
    </row>
    <row r="9346" spans="2:6" hidden="1">
      <c r="B9346" s="107"/>
      <c r="C9346" s="107"/>
      <c r="D9346" s="41"/>
      <c r="E9346" s="41"/>
      <c r="F9346" s="41"/>
    </row>
    <row r="9347" spans="2:6" hidden="1">
      <c r="B9347" s="107"/>
      <c r="C9347" s="107"/>
      <c r="D9347" s="41"/>
      <c r="E9347" s="41"/>
      <c r="F9347" s="41"/>
    </row>
    <row r="9348" spans="2:6" hidden="1">
      <c r="B9348" s="107"/>
      <c r="C9348" s="107"/>
      <c r="D9348" s="41"/>
      <c r="E9348" s="41"/>
      <c r="F9348" s="41"/>
    </row>
    <row r="9349" spans="2:6" hidden="1">
      <c r="B9349" s="107"/>
      <c r="C9349" s="107"/>
      <c r="D9349" s="41"/>
      <c r="E9349" s="41"/>
      <c r="F9349" s="41"/>
    </row>
    <row r="9350" spans="2:6" hidden="1">
      <c r="B9350" s="107"/>
      <c r="C9350" s="107"/>
      <c r="D9350" s="41"/>
      <c r="E9350" s="41"/>
      <c r="F9350" s="41"/>
    </row>
    <row r="9351" spans="2:6" hidden="1">
      <c r="B9351" s="107"/>
      <c r="C9351" s="107"/>
      <c r="D9351" s="41"/>
      <c r="E9351" s="41"/>
      <c r="F9351" s="41"/>
    </row>
    <row r="9352" spans="2:6" hidden="1">
      <c r="B9352" s="107"/>
      <c r="C9352" s="107"/>
      <c r="D9352" s="41"/>
      <c r="E9352" s="41"/>
      <c r="F9352" s="41"/>
    </row>
    <row r="9353" spans="2:6" hidden="1">
      <c r="B9353" s="107"/>
      <c r="C9353" s="107"/>
      <c r="D9353" s="41"/>
      <c r="E9353" s="41"/>
      <c r="F9353" s="41"/>
    </row>
    <row r="9354" spans="2:6" hidden="1">
      <c r="B9354" s="107"/>
      <c r="C9354" s="107"/>
      <c r="D9354" s="41"/>
      <c r="E9354" s="41"/>
      <c r="F9354" s="41"/>
    </row>
    <row r="9355" spans="2:6" hidden="1">
      <c r="B9355" s="107"/>
      <c r="C9355" s="107"/>
      <c r="D9355" s="41"/>
      <c r="E9355" s="41"/>
      <c r="F9355" s="41"/>
    </row>
    <row r="9356" spans="2:6" hidden="1">
      <c r="B9356" s="107"/>
      <c r="C9356" s="107"/>
      <c r="D9356" s="41"/>
      <c r="E9356" s="41"/>
      <c r="F9356" s="41"/>
    </row>
    <row r="9357" spans="2:6" hidden="1">
      <c r="B9357" s="107"/>
      <c r="C9357" s="107"/>
      <c r="D9357" s="41"/>
      <c r="E9357" s="41"/>
      <c r="F9357" s="41"/>
    </row>
    <row r="9358" spans="2:6" hidden="1">
      <c r="B9358" s="107"/>
      <c r="C9358" s="107"/>
      <c r="D9358" s="41"/>
      <c r="E9358" s="41"/>
      <c r="F9358" s="41"/>
    </row>
    <row r="9359" spans="2:6" hidden="1">
      <c r="B9359" s="107"/>
      <c r="C9359" s="107"/>
      <c r="D9359" s="41"/>
      <c r="E9359" s="41"/>
      <c r="F9359" s="41"/>
    </row>
    <row r="9360" spans="2:6" hidden="1">
      <c r="B9360" s="107"/>
      <c r="C9360" s="107"/>
      <c r="D9360" s="41"/>
      <c r="E9360" s="41"/>
      <c r="F9360" s="41"/>
    </row>
    <row r="9361" spans="2:6" hidden="1">
      <c r="B9361" s="107"/>
      <c r="C9361" s="107"/>
      <c r="D9361" s="41"/>
      <c r="E9361" s="41"/>
      <c r="F9361" s="41"/>
    </row>
    <row r="9362" spans="2:6" hidden="1">
      <c r="B9362" s="107"/>
      <c r="C9362" s="107"/>
      <c r="D9362" s="41"/>
      <c r="E9362" s="41"/>
      <c r="F9362" s="41"/>
    </row>
    <row r="9363" spans="2:6" hidden="1">
      <c r="B9363" s="107"/>
      <c r="C9363" s="107"/>
      <c r="D9363" s="41"/>
      <c r="E9363" s="41"/>
      <c r="F9363" s="41"/>
    </row>
    <row r="9364" spans="2:6" hidden="1">
      <c r="B9364" s="107"/>
      <c r="C9364" s="107"/>
      <c r="D9364" s="41"/>
      <c r="E9364" s="41"/>
      <c r="F9364" s="41"/>
    </row>
    <row r="9365" spans="2:6" hidden="1">
      <c r="B9365" s="107"/>
      <c r="C9365" s="107"/>
      <c r="D9365" s="41"/>
      <c r="E9365" s="41"/>
      <c r="F9365" s="41"/>
    </row>
    <row r="9366" spans="2:6" hidden="1">
      <c r="B9366" s="107"/>
      <c r="C9366" s="107"/>
      <c r="D9366" s="41"/>
      <c r="E9366" s="41"/>
      <c r="F9366" s="41"/>
    </row>
    <row r="9367" spans="2:6" hidden="1">
      <c r="B9367" s="107"/>
      <c r="C9367" s="107"/>
      <c r="D9367" s="41"/>
      <c r="E9367" s="41"/>
      <c r="F9367" s="41"/>
    </row>
    <row r="9368" spans="2:6" hidden="1">
      <c r="B9368" s="107"/>
      <c r="C9368" s="107"/>
      <c r="D9368" s="41"/>
      <c r="E9368" s="41"/>
      <c r="F9368" s="41"/>
    </row>
    <row r="9369" spans="2:6" hidden="1">
      <c r="B9369" s="107"/>
      <c r="C9369" s="107"/>
      <c r="D9369" s="41"/>
      <c r="E9369" s="41"/>
      <c r="F9369" s="41"/>
    </row>
    <row r="9370" spans="2:6" hidden="1">
      <c r="B9370" s="107"/>
      <c r="C9370" s="107"/>
      <c r="D9370" s="41"/>
      <c r="E9370" s="41"/>
      <c r="F9370" s="41"/>
    </row>
    <row r="9371" spans="2:6" hidden="1">
      <c r="B9371" s="107"/>
      <c r="C9371" s="107"/>
      <c r="D9371" s="41"/>
      <c r="E9371" s="41"/>
      <c r="F9371" s="41"/>
    </row>
    <row r="9372" spans="2:6" hidden="1">
      <c r="B9372" s="107"/>
      <c r="C9372" s="107"/>
      <c r="D9372" s="41"/>
      <c r="E9372" s="41"/>
      <c r="F9372" s="41"/>
    </row>
    <row r="9373" spans="2:6" hidden="1">
      <c r="B9373" s="107"/>
      <c r="C9373" s="107"/>
      <c r="D9373" s="41"/>
      <c r="E9373" s="41"/>
      <c r="F9373" s="41"/>
    </row>
    <row r="9374" spans="2:6" hidden="1">
      <c r="B9374" s="107"/>
      <c r="C9374" s="107"/>
      <c r="D9374" s="41"/>
      <c r="E9374" s="41"/>
      <c r="F9374" s="41"/>
    </row>
    <row r="9375" spans="2:6" hidden="1">
      <c r="B9375" s="107"/>
      <c r="C9375" s="107"/>
      <c r="D9375" s="41"/>
      <c r="E9375" s="41"/>
      <c r="F9375" s="41"/>
    </row>
    <row r="9376" spans="2:6" hidden="1">
      <c r="B9376" s="107"/>
      <c r="C9376" s="107"/>
      <c r="D9376" s="41"/>
      <c r="E9376" s="41"/>
      <c r="F9376" s="41"/>
    </row>
    <row r="9377" spans="2:6" hidden="1">
      <c r="B9377" s="107"/>
      <c r="C9377" s="107"/>
      <c r="D9377" s="41"/>
      <c r="E9377" s="41"/>
      <c r="F9377" s="41"/>
    </row>
    <row r="9378" spans="2:6" hidden="1">
      <c r="B9378" s="107"/>
      <c r="C9378" s="107"/>
      <c r="D9378" s="41"/>
      <c r="E9378" s="41"/>
      <c r="F9378" s="41"/>
    </row>
    <row r="9379" spans="2:6" hidden="1">
      <c r="B9379" s="107"/>
      <c r="C9379" s="107"/>
      <c r="D9379" s="41"/>
      <c r="E9379" s="41"/>
      <c r="F9379" s="41"/>
    </row>
    <row r="9380" spans="2:6" hidden="1">
      <c r="B9380" s="107"/>
      <c r="C9380" s="107"/>
      <c r="D9380" s="41"/>
      <c r="E9380" s="41"/>
      <c r="F9380" s="41"/>
    </row>
    <row r="9381" spans="2:6" hidden="1">
      <c r="B9381" s="107"/>
      <c r="C9381" s="107"/>
      <c r="D9381" s="41"/>
      <c r="E9381" s="41"/>
      <c r="F9381" s="41"/>
    </row>
    <row r="9382" spans="2:6" hidden="1">
      <c r="B9382" s="107"/>
      <c r="C9382" s="107"/>
      <c r="D9382" s="41"/>
      <c r="E9382" s="41"/>
      <c r="F9382" s="41"/>
    </row>
    <row r="9383" spans="2:6" hidden="1">
      <c r="B9383" s="107"/>
      <c r="C9383" s="107"/>
      <c r="D9383" s="41"/>
      <c r="E9383" s="41"/>
      <c r="F9383" s="41"/>
    </row>
    <row r="9384" spans="2:6" hidden="1">
      <c r="B9384" s="107"/>
      <c r="C9384" s="107"/>
      <c r="D9384" s="41"/>
      <c r="E9384" s="41"/>
      <c r="F9384" s="41"/>
    </row>
    <row r="9385" spans="2:6" hidden="1">
      <c r="B9385" s="107"/>
      <c r="C9385" s="107"/>
      <c r="D9385" s="41"/>
      <c r="E9385" s="41"/>
      <c r="F9385" s="41"/>
    </row>
    <row r="9386" spans="2:6" hidden="1">
      <c r="B9386" s="107"/>
      <c r="C9386" s="107"/>
      <c r="D9386" s="41"/>
      <c r="E9386" s="41"/>
      <c r="F9386" s="41"/>
    </row>
    <row r="9387" spans="2:6" hidden="1">
      <c r="B9387" s="107"/>
      <c r="C9387" s="107"/>
      <c r="D9387" s="41"/>
      <c r="E9387" s="41"/>
      <c r="F9387" s="41"/>
    </row>
    <row r="9388" spans="2:6" hidden="1">
      <c r="B9388" s="107"/>
      <c r="C9388" s="107"/>
      <c r="D9388" s="41"/>
      <c r="E9388" s="41"/>
      <c r="F9388" s="41"/>
    </row>
    <row r="9389" spans="2:6" hidden="1">
      <c r="B9389" s="107"/>
      <c r="C9389" s="107"/>
      <c r="D9389" s="41"/>
      <c r="E9389" s="41"/>
      <c r="F9389" s="41"/>
    </row>
    <row r="9390" spans="2:6" hidden="1">
      <c r="B9390" s="107"/>
      <c r="C9390" s="107"/>
      <c r="D9390" s="41"/>
      <c r="E9390" s="41"/>
      <c r="F9390" s="41"/>
    </row>
    <row r="9391" spans="2:6" hidden="1">
      <c r="B9391" s="107"/>
      <c r="C9391" s="107"/>
      <c r="D9391" s="41"/>
      <c r="E9391" s="41"/>
      <c r="F9391" s="41"/>
    </row>
    <row r="9392" spans="2:6" hidden="1">
      <c r="B9392" s="107"/>
      <c r="C9392" s="107"/>
      <c r="D9392" s="41"/>
      <c r="E9392" s="41"/>
      <c r="F9392" s="41"/>
    </row>
    <row r="9393" spans="2:6" hidden="1">
      <c r="B9393" s="107"/>
      <c r="C9393" s="107"/>
      <c r="D9393" s="41"/>
      <c r="E9393" s="41"/>
      <c r="F9393" s="41"/>
    </row>
    <row r="9394" spans="2:6" hidden="1">
      <c r="B9394" s="107"/>
      <c r="C9394" s="107"/>
      <c r="D9394" s="41"/>
      <c r="E9394" s="41"/>
      <c r="F9394" s="41"/>
    </row>
    <row r="9395" spans="2:6" hidden="1">
      <c r="B9395" s="107"/>
      <c r="C9395" s="107"/>
      <c r="D9395" s="41"/>
      <c r="E9395" s="41"/>
      <c r="F9395" s="41"/>
    </row>
    <row r="9396" spans="2:6" hidden="1">
      <c r="B9396" s="107"/>
      <c r="C9396" s="107"/>
      <c r="D9396" s="41"/>
      <c r="E9396" s="41"/>
      <c r="F9396" s="41"/>
    </row>
    <row r="9397" spans="2:6" hidden="1">
      <c r="B9397" s="107"/>
      <c r="C9397" s="107"/>
      <c r="D9397" s="41"/>
      <c r="E9397" s="41"/>
      <c r="F9397" s="41"/>
    </row>
    <row r="9398" spans="2:6" hidden="1">
      <c r="B9398" s="107"/>
      <c r="C9398" s="107"/>
      <c r="D9398" s="41"/>
      <c r="E9398" s="41"/>
      <c r="F9398" s="41"/>
    </row>
    <row r="9399" spans="2:6" hidden="1">
      <c r="B9399" s="107"/>
      <c r="C9399" s="107"/>
      <c r="D9399" s="41"/>
      <c r="E9399" s="41"/>
      <c r="F9399" s="41"/>
    </row>
    <row r="9400" spans="2:6" hidden="1">
      <c r="B9400" s="107"/>
      <c r="C9400" s="107"/>
      <c r="D9400" s="41"/>
      <c r="E9400" s="41"/>
      <c r="F9400" s="41"/>
    </row>
    <row r="9401" spans="2:6" hidden="1">
      <c r="B9401" s="107"/>
      <c r="C9401" s="107"/>
      <c r="D9401" s="41"/>
      <c r="E9401" s="41"/>
      <c r="F9401" s="41"/>
    </row>
    <row r="9402" spans="2:6" hidden="1">
      <c r="B9402" s="107"/>
      <c r="C9402" s="107"/>
      <c r="D9402" s="41"/>
      <c r="E9402" s="41"/>
      <c r="F9402" s="41"/>
    </row>
    <row r="9403" spans="2:6" hidden="1">
      <c r="B9403" s="107"/>
      <c r="C9403" s="107"/>
      <c r="D9403" s="41"/>
      <c r="E9403" s="41"/>
      <c r="F9403" s="41"/>
    </row>
    <row r="9404" spans="2:6" hidden="1">
      <c r="B9404" s="107"/>
      <c r="C9404" s="107"/>
      <c r="D9404" s="41"/>
      <c r="E9404" s="41"/>
      <c r="F9404" s="41"/>
    </row>
    <row r="9405" spans="2:6" hidden="1">
      <c r="B9405" s="107"/>
      <c r="C9405" s="107"/>
      <c r="D9405" s="41"/>
      <c r="E9405" s="41"/>
      <c r="F9405" s="41"/>
    </row>
    <row r="9406" spans="2:6" hidden="1">
      <c r="B9406" s="107"/>
      <c r="C9406" s="107"/>
      <c r="D9406" s="41"/>
      <c r="E9406" s="41"/>
      <c r="F9406" s="41"/>
    </row>
    <row r="9407" spans="2:6" hidden="1">
      <c r="B9407" s="107"/>
      <c r="C9407" s="107"/>
      <c r="D9407" s="41"/>
      <c r="E9407" s="41"/>
      <c r="F9407" s="41"/>
    </row>
    <row r="9408" spans="2:6" hidden="1">
      <c r="B9408" s="107"/>
      <c r="C9408" s="107"/>
      <c r="D9408" s="41"/>
      <c r="E9408" s="41"/>
      <c r="F9408" s="41"/>
    </row>
    <row r="9409" spans="2:6" hidden="1">
      <c r="B9409" s="107"/>
      <c r="C9409" s="107"/>
      <c r="D9409" s="41"/>
      <c r="E9409" s="41"/>
      <c r="F9409" s="41"/>
    </row>
    <row r="9410" spans="2:6" hidden="1">
      <c r="B9410" s="107"/>
      <c r="C9410" s="107"/>
      <c r="D9410" s="41"/>
      <c r="E9410" s="41"/>
      <c r="F9410" s="41"/>
    </row>
    <row r="9411" spans="2:6" hidden="1">
      <c r="B9411" s="107"/>
      <c r="C9411" s="107"/>
      <c r="D9411" s="41"/>
      <c r="E9411" s="41"/>
      <c r="F9411" s="41"/>
    </row>
    <row r="9412" spans="2:6" hidden="1">
      <c r="B9412" s="107"/>
      <c r="C9412" s="107"/>
      <c r="D9412" s="41"/>
      <c r="E9412" s="41"/>
      <c r="F9412" s="41"/>
    </row>
    <row r="9413" spans="2:6" hidden="1">
      <c r="B9413" s="107"/>
      <c r="C9413" s="107"/>
      <c r="D9413" s="41"/>
      <c r="E9413" s="41"/>
      <c r="F9413" s="41"/>
    </row>
    <row r="9414" spans="2:6" hidden="1">
      <c r="B9414" s="107"/>
      <c r="C9414" s="107"/>
      <c r="D9414" s="41"/>
      <c r="E9414" s="41"/>
      <c r="F9414" s="41"/>
    </row>
    <row r="9415" spans="2:6" hidden="1">
      <c r="B9415" s="107"/>
      <c r="C9415" s="107"/>
      <c r="D9415" s="41"/>
      <c r="E9415" s="41"/>
      <c r="F9415" s="41"/>
    </row>
    <row r="9416" spans="2:6" hidden="1">
      <c r="B9416" s="107"/>
      <c r="C9416" s="107"/>
      <c r="D9416" s="41"/>
      <c r="E9416" s="41"/>
      <c r="F9416" s="41"/>
    </row>
    <row r="9417" spans="2:6" hidden="1">
      <c r="B9417" s="107"/>
      <c r="C9417" s="107"/>
      <c r="D9417" s="41"/>
      <c r="E9417" s="41"/>
      <c r="F9417" s="41"/>
    </row>
    <row r="9418" spans="2:6" hidden="1">
      <c r="B9418" s="107"/>
      <c r="C9418" s="107"/>
      <c r="D9418" s="41"/>
      <c r="E9418" s="41"/>
      <c r="F9418" s="41"/>
    </row>
    <row r="9419" spans="2:6" hidden="1">
      <c r="B9419" s="107"/>
      <c r="C9419" s="107"/>
      <c r="D9419" s="41"/>
      <c r="E9419" s="41"/>
      <c r="F9419" s="41"/>
    </row>
    <row r="9420" spans="2:6" hidden="1">
      <c r="B9420" s="107"/>
      <c r="C9420" s="107"/>
      <c r="D9420" s="41"/>
      <c r="E9420" s="41"/>
      <c r="F9420" s="41"/>
    </row>
    <row r="9421" spans="2:6" hidden="1">
      <c r="B9421" s="107"/>
      <c r="C9421" s="107"/>
      <c r="D9421" s="41"/>
      <c r="E9421" s="41"/>
      <c r="F9421" s="41"/>
    </row>
    <row r="9422" spans="2:6" hidden="1">
      <c r="B9422" s="107"/>
      <c r="C9422" s="107"/>
      <c r="D9422" s="41"/>
      <c r="E9422" s="41"/>
      <c r="F9422" s="41"/>
    </row>
    <row r="9423" spans="2:6" hidden="1">
      <c r="B9423" s="107"/>
      <c r="C9423" s="107"/>
      <c r="D9423" s="41"/>
      <c r="E9423" s="41"/>
      <c r="F9423" s="41"/>
    </row>
    <row r="9424" spans="2:6" hidden="1">
      <c r="B9424" s="107"/>
      <c r="C9424" s="107"/>
      <c r="D9424" s="41"/>
      <c r="E9424" s="41"/>
      <c r="F9424" s="41"/>
    </row>
    <row r="9425" spans="2:6" hidden="1">
      <c r="B9425" s="107"/>
      <c r="C9425" s="107"/>
      <c r="D9425" s="41"/>
      <c r="E9425" s="41"/>
      <c r="F9425" s="41"/>
    </row>
    <row r="9426" spans="2:6" hidden="1">
      <c r="B9426" s="107"/>
      <c r="C9426" s="107"/>
      <c r="D9426" s="41"/>
      <c r="E9426" s="41"/>
      <c r="F9426" s="41"/>
    </row>
    <row r="9427" spans="2:6" hidden="1">
      <c r="B9427" s="107"/>
      <c r="C9427" s="107"/>
      <c r="D9427" s="41"/>
      <c r="E9427" s="41"/>
      <c r="F9427" s="41"/>
    </row>
    <row r="9428" spans="2:6" hidden="1">
      <c r="B9428" s="107"/>
      <c r="C9428" s="107"/>
      <c r="D9428" s="41"/>
      <c r="E9428" s="41"/>
      <c r="F9428" s="41"/>
    </row>
    <row r="9429" spans="2:6" hidden="1">
      <c r="B9429" s="107"/>
      <c r="C9429" s="107"/>
      <c r="D9429" s="41"/>
      <c r="E9429" s="41"/>
      <c r="F9429" s="41"/>
    </row>
    <row r="9430" spans="2:6" hidden="1">
      <c r="B9430" s="107"/>
      <c r="C9430" s="107"/>
      <c r="D9430" s="41"/>
      <c r="E9430" s="41"/>
      <c r="F9430" s="41"/>
    </row>
    <row r="9431" spans="2:6" hidden="1">
      <c r="B9431" s="107"/>
      <c r="C9431" s="107"/>
      <c r="D9431" s="41"/>
      <c r="E9431" s="41"/>
      <c r="F9431" s="41"/>
    </row>
    <row r="9432" spans="2:6" hidden="1">
      <c r="B9432" s="107"/>
      <c r="C9432" s="107"/>
      <c r="D9432" s="41"/>
      <c r="E9432" s="41"/>
      <c r="F9432" s="41"/>
    </row>
    <row r="9433" spans="2:6" hidden="1">
      <c r="B9433" s="107"/>
      <c r="C9433" s="107"/>
      <c r="D9433" s="41"/>
      <c r="E9433" s="41"/>
      <c r="F9433" s="41"/>
    </row>
    <row r="9434" spans="2:6" hidden="1">
      <c r="B9434" s="107"/>
      <c r="C9434" s="107"/>
      <c r="D9434" s="41"/>
      <c r="E9434" s="41"/>
      <c r="F9434" s="41"/>
    </row>
    <row r="9435" spans="2:6" hidden="1">
      <c r="B9435" s="107"/>
      <c r="C9435" s="107"/>
      <c r="D9435" s="41"/>
      <c r="E9435" s="41"/>
      <c r="F9435" s="41"/>
    </row>
    <row r="9436" spans="2:6" hidden="1">
      <c r="B9436" s="107"/>
      <c r="C9436" s="107"/>
      <c r="D9436" s="41"/>
      <c r="E9436" s="41"/>
      <c r="F9436" s="41"/>
    </row>
    <row r="9437" spans="2:6" hidden="1">
      <c r="B9437" s="107"/>
      <c r="C9437" s="107"/>
      <c r="D9437" s="41"/>
      <c r="E9437" s="41"/>
      <c r="F9437" s="41"/>
    </row>
    <row r="9438" spans="2:6" hidden="1">
      <c r="B9438" s="107"/>
      <c r="C9438" s="107"/>
      <c r="D9438" s="41"/>
      <c r="E9438" s="41"/>
      <c r="F9438" s="41"/>
    </row>
    <row r="9439" spans="2:6" hidden="1">
      <c r="B9439" s="107"/>
      <c r="C9439" s="107"/>
      <c r="D9439" s="41"/>
      <c r="E9439" s="41"/>
      <c r="F9439" s="41"/>
    </row>
    <row r="9440" spans="2:6" hidden="1">
      <c r="B9440" s="107"/>
      <c r="C9440" s="107"/>
      <c r="D9440" s="41"/>
      <c r="E9440" s="41"/>
      <c r="F9440" s="41"/>
    </row>
    <row r="9441" spans="2:6" hidden="1">
      <c r="B9441" s="107"/>
      <c r="C9441" s="107"/>
      <c r="D9441" s="41"/>
      <c r="E9441" s="41"/>
      <c r="F9441" s="41"/>
    </row>
    <row r="9442" spans="2:6" hidden="1">
      <c r="B9442" s="107"/>
      <c r="C9442" s="107"/>
      <c r="D9442" s="41"/>
      <c r="E9442" s="41"/>
      <c r="F9442" s="41"/>
    </row>
    <row r="9443" spans="2:6" hidden="1">
      <c r="B9443" s="107"/>
      <c r="C9443" s="107"/>
      <c r="D9443" s="41"/>
      <c r="E9443" s="41"/>
      <c r="F9443" s="41"/>
    </row>
    <row r="9444" spans="2:6" hidden="1">
      <c r="B9444" s="107"/>
      <c r="C9444" s="107"/>
      <c r="D9444" s="41"/>
      <c r="E9444" s="41"/>
      <c r="F9444" s="41"/>
    </row>
    <row r="9445" spans="2:6" hidden="1">
      <c r="B9445" s="107"/>
      <c r="C9445" s="107"/>
      <c r="D9445" s="41"/>
      <c r="E9445" s="41"/>
      <c r="F9445" s="41"/>
    </row>
    <row r="9446" spans="2:6" hidden="1">
      <c r="B9446" s="107"/>
      <c r="C9446" s="107"/>
      <c r="D9446" s="41"/>
      <c r="E9446" s="41"/>
      <c r="F9446" s="41"/>
    </row>
    <row r="9447" spans="2:6" hidden="1">
      <c r="B9447" s="107"/>
      <c r="C9447" s="107"/>
      <c r="D9447" s="41"/>
      <c r="E9447" s="41"/>
      <c r="F9447" s="41"/>
    </row>
    <row r="9448" spans="2:6" hidden="1">
      <c r="B9448" s="107"/>
      <c r="C9448" s="107"/>
      <c r="D9448" s="41"/>
      <c r="E9448" s="41"/>
      <c r="F9448" s="41"/>
    </row>
    <row r="9449" spans="2:6" hidden="1">
      <c r="B9449" s="107"/>
      <c r="C9449" s="107"/>
      <c r="D9449" s="41"/>
      <c r="E9449" s="41"/>
      <c r="F9449" s="41"/>
    </row>
    <row r="9450" spans="2:6" hidden="1">
      <c r="B9450" s="107"/>
      <c r="C9450" s="107"/>
      <c r="D9450" s="41"/>
      <c r="E9450" s="41"/>
      <c r="F9450" s="41"/>
    </row>
    <row r="9451" spans="2:6" hidden="1">
      <c r="B9451" s="107"/>
      <c r="C9451" s="107"/>
      <c r="D9451" s="41"/>
      <c r="E9451" s="41"/>
      <c r="F9451" s="41"/>
    </row>
    <row r="9452" spans="2:6" hidden="1">
      <c r="B9452" s="107"/>
      <c r="C9452" s="107"/>
      <c r="D9452" s="41"/>
      <c r="E9452" s="41"/>
      <c r="F9452" s="41"/>
    </row>
    <row r="9453" spans="2:6" hidden="1">
      <c r="B9453" s="107"/>
      <c r="C9453" s="107"/>
      <c r="D9453" s="41"/>
      <c r="E9453" s="41"/>
      <c r="F9453" s="41"/>
    </row>
    <row r="9454" spans="2:6" hidden="1">
      <c r="B9454" s="107"/>
      <c r="C9454" s="107"/>
      <c r="D9454" s="41"/>
      <c r="E9454" s="41"/>
      <c r="F9454" s="41"/>
    </row>
    <row r="9455" spans="2:6" hidden="1">
      <c r="B9455" s="107"/>
      <c r="C9455" s="107"/>
      <c r="D9455" s="41"/>
      <c r="E9455" s="41"/>
      <c r="F9455" s="41"/>
    </row>
    <row r="9456" spans="2:6" hidden="1">
      <c r="B9456" s="107"/>
      <c r="C9456" s="107"/>
      <c r="D9456" s="41"/>
      <c r="E9456" s="41"/>
      <c r="F9456" s="41"/>
    </row>
    <row r="9457" spans="2:6" hidden="1">
      <c r="B9457" s="107"/>
      <c r="C9457" s="107"/>
      <c r="D9457" s="41"/>
      <c r="E9457" s="41"/>
      <c r="F9457" s="41"/>
    </row>
    <row r="9458" spans="2:6" hidden="1">
      <c r="B9458" s="107"/>
      <c r="C9458" s="107"/>
      <c r="D9458" s="41"/>
      <c r="E9458" s="41"/>
      <c r="F9458" s="41"/>
    </row>
    <row r="9459" spans="2:6" hidden="1">
      <c r="B9459" s="107"/>
      <c r="C9459" s="107"/>
      <c r="D9459" s="41"/>
      <c r="E9459" s="41"/>
      <c r="F9459" s="41"/>
    </row>
    <row r="9460" spans="2:6" hidden="1">
      <c r="B9460" s="107"/>
      <c r="C9460" s="107"/>
      <c r="D9460" s="41"/>
      <c r="E9460" s="41"/>
      <c r="F9460" s="41"/>
    </row>
    <row r="9461" spans="2:6" hidden="1">
      <c r="B9461" s="107"/>
      <c r="C9461" s="107"/>
      <c r="D9461" s="41"/>
      <c r="E9461" s="41"/>
      <c r="F9461" s="41"/>
    </row>
    <row r="9462" spans="2:6" hidden="1">
      <c r="B9462" s="107"/>
      <c r="C9462" s="107"/>
      <c r="D9462" s="41"/>
      <c r="E9462" s="41"/>
      <c r="F9462" s="41"/>
    </row>
    <row r="9463" spans="2:6" hidden="1">
      <c r="B9463" s="107"/>
      <c r="C9463" s="107"/>
      <c r="D9463" s="41"/>
      <c r="E9463" s="41"/>
      <c r="F9463" s="41"/>
    </row>
    <row r="9464" spans="2:6" hidden="1">
      <c r="B9464" s="107"/>
      <c r="C9464" s="107"/>
      <c r="D9464" s="41"/>
      <c r="E9464" s="41"/>
      <c r="F9464" s="41"/>
    </row>
    <row r="9465" spans="2:6" hidden="1">
      <c r="B9465" s="107"/>
      <c r="C9465" s="107"/>
      <c r="D9465" s="41"/>
      <c r="E9465" s="41"/>
      <c r="F9465" s="41"/>
    </row>
    <row r="9466" spans="2:6" hidden="1">
      <c r="B9466" s="107"/>
      <c r="C9466" s="107"/>
      <c r="D9466" s="41"/>
      <c r="E9466" s="41"/>
      <c r="F9466" s="41"/>
    </row>
    <row r="9467" spans="2:6" hidden="1">
      <c r="B9467" s="107"/>
      <c r="C9467" s="107"/>
      <c r="D9467" s="41"/>
      <c r="E9467" s="41"/>
      <c r="F9467" s="41"/>
    </row>
    <row r="9468" spans="2:6" hidden="1">
      <c r="B9468" s="107"/>
      <c r="C9468" s="107"/>
      <c r="D9468" s="41"/>
      <c r="E9468" s="41"/>
      <c r="F9468" s="41"/>
    </row>
    <row r="9469" spans="2:6" hidden="1">
      <c r="B9469" s="107"/>
      <c r="C9469" s="107"/>
      <c r="D9469" s="41"/>
      <c r="E9469" s="41"/>
      <c r="F9469" s="41"/>
    </row>
    <row r="9470" spans="2:6" hidden="1">
      <c r="B9470" s="107"/>
      <c r="C9470" s="107"/>
      <c r="D9470" s="41"/>
      <c r="E9470" s="41"/>
      <c r="F9470" s="41"/>
    </row>
    <row r="9471" spans="2:6" hidden="1">
      <c r="B9471" s="107"/>
      <c r="C9471" s="107"/>
      <c r="D9471" s="41"/>
      <c r="E9471" s="41"/>
      <c r="F9471" s="41"/>
    </row>
    <row r="9472" spans="2:6" hidden="1">
      <c r="B9472" s="107"/>
      <c r="C9472" s="107"/>
      <c r="D9472" s="41"/>
      <c r="E9472" s="41"/>
      <c r="F9472" s="41"/>
    </row>
    <row r="9473" spans="2:6" hidden="1">
      <c r="B9473" s="107"/>
      <c r="C9473" s="107"/>
      <c r="D9473" s="41"/>
      <c r="E9473" s="41"/>
      <c r="F9473" s="41"/>
    </row>
    <row r="9474" spans="2:6" hidden="1">
      <c r="B9474" s="107"/>
      <c r="C9474" s="107"/>
      <c r="D9474" s="41"/>
      <c r="E9474" s="41"/>
      <c r="F9474" s="41"/>
    </row>
    <row r="9475" spans="2:6" hidden="1">
      <c r="B9475" s="107"/>
      <c r="C9475" s="107"/>
      <c r="D9475" s="41"/>
      <c r="E9475" s="41"/>
      <c r="F9475" s="41"/>
    </row>
    <row r="9476" spans="2:6" hidden="1">
      <c r="B9476" s="107"/>
      <c r="C9476" s="107"/>
      <c r="D9476" s="41"/>
      <c r="E9476" s="41"/>
      <c r="F9476" s="41"/>
    </row>
    <row r="9477" spans="2:6" hidden="1">
      <c r="B9477" s="107"/>
      <c r="C9477" s="107"/>
      <c r="D9477" s="41"/>
      <c r="E9477" s="41"/>
      <c r="F9477" s="41"/>
    </row>
    <row r="9478" spans="2:6" hidden="1">
      <c r="B9478" s="107"/>
      <c r="C9478" s="107"/>
      <c r="D9478" s="41"/>
      <c r="E9478" s="41"/>
      <c r="F9478" s="41"/>
    </row>
    <row r="9479" spans="2:6" hidden="1">
      <c r="B9479" s="107"/>
      <c r="C9479" s="107"/>
      <c r="D9479" s="41"/>
      <c r="E9479" s="41"/>
      <c r="F9479" s="41"/>
    </row>
    <row r="9480" spans="2:6" hidden="1">
      <c r="B9480" s="107"/>
      <c r="C9480" s="107"/>
      <c r="D9480" s="41"/>
      <c r="E9480" s="41"/>
      <c r="F9480" s="41"/>
    </row>
    <row r="9481" spans="2:6" hidden="1">
      <c r="B9481" s="107"/>
      <c r="C9481" s="107"/>
      <c r="D9481" s="41"/>
      <c r="E9481" s="41"/>
      <c r="F9481" s="41"/>
    </row>
    <row r="9482" spans="2:6" hidden="1">
      <c r="B9482" s="107"/>
      <c r="C9482" s="107"/>
      <c r="D9482" s="41"/>
      <c r="E9482" s="41"/>
      <c r="F9482" s="41"/>
    </row>
    <row r="9483" spans="2:6" hidden="1">
      <c r="B9483" s="107"/>
      <c r="C9483" s="107"/>
      <c r="D9483" s="41"/>
      <c r="E9483" s="41"/>
      <c r="F9483" s="41"/>
    </row>
    <row r="9484" spans="2:6" hidden="1">
      <c r="B9484" s="107"/>
      <c r="C9484" s="107"/>
      <c r="D9484" s="41"/>
      <c r="E9484" s="41"/>
      <c r="F9484" s="41"/>
    </row>
    <row r="9485" spans="2:6" hidden="1">
      <c r="B9485" s="107"/>
      <c r="C9485" s="107"/>
      <c r="D9485" s="41"/>
      <c r="E9485" s="41"/>
      <c r="F9485" s="41"/>
    </row>
    <row r="9486" spans="2:6" hidden="1">
      <c r="B9486" s="107"/>
      <c r="C9486" s="107"/>
      <c r="D9486" s="41"/>
      <c r="E9486" s="41"/>
      <c r="F9486" s="41"/>
    </row>
    <row r="9487" spans="2:6" hidden="1">
      <c r="B9487" s="107"/>
      <c r="C9487" s="107"/>
      <c r="D9487" s="41"/>
      <c r="E9487" s="41"/>
      <c r="F9487" s="41"/>
    </row>
    <row r="9488" spans="2:6" hidden="1">
      <c r="B9488" s="107"/>
      <c r="C9488" s="107"/>
      <c r="D9488" s="41"/>
      <c r="E9488" s="41"/>
      <c r="F9488" s="41"/>
    </row>
    <row r="9489" spans="2:6" hidden="1">
      <c r="B9489" s="107"/>
      <c r="C9489" s="107"/>
      <c r="D9489" s="41"/>
      <c r="E9489" s="41"/>
      <c r="F9489" s="41"/>
    </row>
    <row r="9490" spans="2:6" hidden="1">
      <c r="B9490" s="107"/>
      <c r="C9490" s="107"/>
      <c r="D9490" s="41"/>
      <c r="E9490" s="41"/>
      <c r="F9490" s="41"/>
    </row>
    <row r="9491" spans="2:6" hidden="1">
      <c r="B9491" s="107"/>
      <c r="C9491" s="107"/>
      <c r="D9491" s="41"/>
      <c r="E9491" s="41"/>
      <c r="F9491" s="41"/>
    </row>
    <row r="9492" spans="2:6" hidden="1">
      <c r="B9492" s="107"/>
      <c r="C9492" s="107"/>
      <c r="D9492" s="41"/>
      <c r="E9492" s="41"/>
      <c r="F9492" s="41"/>
    </row>
    <row r="9493" spans="2:6" hidden="1">
      <c r="B9493" s="107"/>
      <c r="C9493" s="107"/>
      <c r="D9493" s="41"/>
      <c r="E9493" s="41"/>
      <c r="F9493" s="41"/>
    </row>
    <row r="9494" spans="2:6" hidden="1">
      <c r="B9494" s="107"/>
      <c r="C9494" s="107"/>
      <c r="D9494" s="41"/>
      <c r="E9494" s="41"/>
      <c r="F9494" s="41"/>
    </row>
    <row r="9495" spans="2:6" hidden="1">
      <c r="B9495" s="107"/>
      <c r="C9495" s="107"/>
      <c r="D9495" s="41"/>
      <c r="E9495" s="41"/>
      <c r="F9495" s="41"/>
    </row>
    <row r="9496" spans="2:6" hidden="1">
      <c r="B9496" s="107"/>
      <c r="C9496" s="107"/>
      <c r="D9496" s="41"/>
      <c r="E9496" s="41"/>
      <c r="F9496" s="41"/>
    </row>
    <row r="9497" spans="2:6" hidden="1">
      <c r="B9497" s="107"/>
      <c r="C9497" s="107"/>
      <c r="D9497" s="41"/>
      <c r="E9497" s="41"/>
      <c r="F9497" s="41"/>
    </row>
    <row r="9498" spans="2:6" hidden="1">
      <c r="B9498" s="107"/>
      <c r="C9498" s="107"/>
      <c r="D9498" s="41"/>
      <c r="E9498" s="41"/>
      <c r="F9498" s="41"/>
    </row>
    <row r="9499" spans="2:6" hidden="1">
      <c r="B9499" s="107"/>
      <c r="C9499" s="107"/>
      <c r="D9499" s="41"/>
      <c r="E9499" s="41"/>
      <c r="F9499" s="41"/>
    </row>
    <row r="9500" spans="2:6" hidden="1">
      <c r="B9500" s="107"/>
      <c r="C9500" s="107"/>
      <c r="D9500" s="41"/>
      <c r="E9500" s="41"/>
      <c r="F9500" s="41"/>
    </row>
    <row r="9501" spans="2:6" hidden="1">
      <c r="B9501" s="107"/>
      <c r="C9501" s="107"/>
      <c r="D9501" s="41"/>
      <c r="E9501" s="41"/>
      <c r="F9501" s="41"/>
    </row>
    <row r="9502" spans="2:6" hidden="1">
      <c r="B9502" s="107"/>
      <c r="C9502" s="107"/>
      <c r="D9502" s="41"/>
      <c r="E9502" s="41"/>
      <c r="F9502" s="41"/>
    </row>
    <row r="9503" spans="2:6" hidden="1">
      <c r="B9503" s="107"/>
      <c r="C9503" s="107"/>
      <c r="D9503" s="41"/>
      <c r="E9503" s="41"/>
      <c r="F9503" s="41"/>
    </row>
    <row r="9504" spans="2:6" hidden="1">
      <c r="B9504" s="107"/>
      <c r="C9504" s="107"/>
      <c r="D9504" s="41"/>
      <c r="E9504" s="41"/>
      <c r="F9504" s="41"/>
    </row>
    <row r="9505" spans="2:6" hidden="1">
      <c r="B9505" s="107"/>
      <c r="C9505" s="107"/>
      <c r="D9505" s="41"/>
      <c r="E9505" s="41"/>
      <c r="F9505" s="41"/>
    </row>
    <row r="9506" spans="2:6" hidden="1">
      <c r="B9506" s="107"/>
      <c r="C9506" s="107"/>
      <c r="D9506" s="41"/>
      <c r="E9506" s="41"/>
      <c r="F9506" s="41"/>
    </row>
    <row r="9507" spans="2:6" hidden="1">
      <c r="B9507" s="107"/>
      <c r="C9507" s="107"/>
      <c r="D9507" s="41"/>
      <c r="E9507" s="41"/>
      <c r="F9507" s="41"/>
    </row>
    <row r="9508" spans="2:6" hidden="1">
      <c r="B9508" s="107"/>
      <c r="C9508" s="107"/>
      <c r="D9508" s="41"/>
      <c r="E9508" s="41"/>
      <c r="F9508" s="41"/>
    </row>
    <row r="9509" spans="2:6" hidden="1">
      <c r="B9509" s="107"/>
      <c r="C9509" s="107"/>
      <c r="D9509" s="41"/>
      <c r="E9509" s="41"/>
      <c r="F9509" s="41"/>
    </row>
    <row r="9510" spans="2:6" hidden="1">
      <c r="B9510" s="107"/>
      <c r="C9510" s="107"/>
      <c r="D9510" s="41"/>
      <c r="E9510" s="41"/>
      <c r="F9510" s="41"/>
    </row>
    <row r="9511" spans="2:6" hidden="1">
      <c r="B9511" s="107"/>
      <c r="C9511" s="107"/>
      <c r="D9511" s="41"/>
      <c r="E9511" s="41"/>
      <c r="F9511" s="41"/>
    </row>
    <row r="9512" spans="2:6" hidden="1">
      <c r="B9512" s="107"/>
      <c r="C9512" s="107"/>
      <c r="D9512" s="41"/>
      <c r="E9512" s="41"/>
      <c r="F9512" s="41"/>
    </row>
    <row r="9513" spans="2:6" hidden="1">
      <c r="B9513" s="107"/>
      <c r="C9513" s="107"/>
      <c r="D9513" s="41"/>
      <c r="E9513" s="41"/>
      <c r="F9513" s="41"/>
    </row>
    <row r="9514" spans="2:6" hidden="1">
      <c r="B9514" s="107"/>
      <c r="C9514" s="107"/>
      <c r="D9514" s="41"/>
      <c r="E9514" s="41"/>
      <c r="F9514" s="41"/>
    </row>
    <row r="9515" spans="2:6" hidden="1">
      <c r="B9515" s="107"/>
      <c r="C9515" s="107"/>
      <c r="D9515" s="41"/>
      <c r="E9515" s="41"/>
      <c r="F9515" s="41"/>
    </row>
    <row r="9516" spans="2:6" hidden="1">
      <c r="B9516" s="107"/>
      <c r="C9516" s="107"/>
      <c r="D9516" s="41"/>
      <c r="E9516" s="41"/>
      <c r="F9516" s="41"/>
    </row>
    <row r="9517" spans="2:6" hidden="1">
      <c r="B9517" s="107"/>
      <c r="C9517" s="107"/>
      <c r="D9517" s="41"/>
      <c r="E9517" s="41"/>
      <c r="F9517" s="41"/>
    </row>
    <row r="9518" spans="2:6" hidden="1">
      <c r="B9518" s="107"/>
      <c r="C9518" s="107"/>
      <c r="D9518" s="41"/>
      <c r="E9518" s="41"/>
      <c r="F9518" s="41"/>
    </row>
    <row r="9519" spans="2:6" hidden="1">
      <c r="B9519" s="107"/>
      <c r="C9519" s="107"/>
      <c r="D9519" s="41"/>
      <c r="E9519" s="41"/>
      <c r="F9519" s="41"/>
    </row>
    <row r="9520" spans="2:6" hidden="1">
      <c r="B9520" s="107"/>
      <c r="C9520" s="107"/>
      <c r="D9520" s="41"/>
      <c r="E9520" s="41"/>
      <c r="F9520" s="41"/>
    </row>
    <row r="9521" spans="2:6" hidden="1">
      <c r="B9521" s="107"/>
      <c r="C9521" s="107"/>
      <c r="D9521" s="41"/>
      <c r="E9521" s="41"/>
      <c r="F9521" s="41"/>
    </row>
    <row r="9522" spans="2:6" hidden="1">
      <c r="B9522" s="107"/>
      <c r="C9522" s="107"/>
      <c r="D9522" s="41"/>
      <c r="E9522" s="41"/>
      <c r="F9522" s="41"/>
    </row>
    <row r="9523" spans="2:6" hidden="1">
      <c r="B9523" s="107"/>
      <c r="C9523" s="107"/>
      <c r="D9523" s="41"/>
      <c r="E9523" s="41"/>
      <c r="F9523" s="41"/>
    </row>
    <row r="9524" spans="2:6" hidden="1">
      <c r="B9524" s="107"/>
      <c r="C9524" s="107"/>
      <c r="D9524" s="41"/>
      <c r="E9524" s="41"/>
      <c r="F9524" s="41"/>
    </row>
    <row r="9525" spans="2:6" hidden="1">
      <c r="B9525" s="107"/>
      <c r="C9525" s="107"/>
      <c r="D9525" s="41"/>
      <c r="E9525" s="41"/>
      <c r="F9525" s="41"/>
    </row>
    <row r="9526" spans="2:6" hidden="1">
      <c r="B9526" s="107"/>
      <c r="C9526" s="107"/>
      <c r="D9526" s="41"/>
      <c r="E9526" s="41"/>
      <c r="F9526" s="41"/>
    </row>
    <row r="9527" spans="2:6" hidden="1">
      <c r="B9527" s="107"/>
      <c r="C9527" s="107"/>
      <c r="D9527" s="41"/>
      <c r="E9527" s="41"/>
      <c r="F9527" s="41"/>
    </row>
    <row r="9528" spans="2:6" hidden="1">
      <c r="B9528" s="107"/>
      <c r="C9528" s="107"/>
      <c r="D9528" s="41"/>
      <c r="E9528" s="41"/>
      <c r="F9528" s="41"/>
    </row>
    <row r="9529" spans="2:6" hidden="1">
      <c r="B9529" s="107"/>
      <c r="C9529" s="107"/>
      <c r="D9529" s="41"/>
      <c r="E9529" s="41"/>
      <c r="F9529" s="41"/>
    </row>
    <row r="9530" spans="2:6" hidden="1">
      <c r="B9530" s="107"/>
      <c r="C9530" s="107"/>
      <c r="D9530" s="41"/>
      <c r="E9530" s="41"/>
      <c r="F9530" s="41"/>
    </row>
    <row r="9531" spans="2:6" hidden="1">
      <c r="B9531" s="107"/>
      <c r="C9531" s="107"/>
      <c r="D9531" s="41"/>
      <c r="E9531" s="41"/>
      <c r="F9531" s="41"/>
    </row>
    <row r="9532" spans="2:6" hidden="1">
      <c r="B9532" s="107"/>
      <c r="C9532" s="107"/>
      <c r="D9532" s="41"/>
      <c r="E9532" s="41"/>
      <c r="F9532" s="41"/>
    </row>
    <row r="9533" spans="2:6" hidden="1">
      <c r="B9533" s="107"/>
      <c r="C9533" s="107"/>
      <c r="D9533" s="41"/>
      <c r="E9533" s="41"/>
      <c r="F9533" s="41"/>
    </row>
    <row r="9534" spans="2:6" hidden="1">
      <c r="B9534" s="107"/>
      <c r="C9534" s="107"/>
      <c r="D9534" s="41"/>
      <c r="E9534" s="41"/>
      <c r="F9534" s="41"/>
    </row>
    <row r="9535" spans="2:6" hidden="1">
      <c r="B9535" s="107"/>
      <c r="C9535" s="107"/>
      <c r="D9535" s="41"/>
      <c r="E9535" s="41"/>
      <c r="F9535" s="41"/>
    </row>
    <row r="9536" spans="2:6" hidden="1">
      <c r="B9536" s="107"/>
      <c r="C9536" s="107"/>
      <c r="D9536" s="41"/>
      <c r="E9536" s="41"/>
      <c r="F9536" s="41"/>
    </row>
    <row r="9537" spans="2:6" hidden="1">
      <c r="B9537" s="107"/>
      <c r="C9537" s="107"/>
      <c r="D9537" s="41"/>
      <c r="E9537" s="41"/>
      <c r="F9537" s="41"/>
    </row>
    <row r="9538" spans="2:6" hidden="1">
      <c r="B9538" s="107"/>
      <c r="C9538" s="107"/>
      <c r="D9538" s="41"/>
      <c r="E9538" s="41"/>
      <c r="F9538" s="41"/>
    </row>
    <row r="9539" spans="2:6" hidden="1">
      <c r="B9539" s="107"/>
      <c r="C9539" s="107"/>
      <c r="D9539" s="41"/>
      <c r="E9539" s="41"/>
      <c r="F9539" s="41"/>
    </row>
    <row r="9540" spans="2:6" hidden="1">
      <c r="B9540" s="107"/>
      <c r="C9540" s="107"/>
      <c r="D9540" s="41"/>
      <c r="E9540" s="41"/>
      <c r="F9540" s="41"/>
    </row>
    <row r="9541" spans="2:6" hidden="1">
      <c r="B9541" s="107"/>
      <c r="C9541" s="107"/>
      <c r="D9541" s="41"/>
      <c r="E9541" s="41"/>
      <c r="F9541" s="41"/>
    </row>
    <row r="9542" spans="2:6" hidden="1">
      <c r="B9542" s="107"/>
      <c r="C9542" s="107"/>
      <c r="D9542" s="41"/>
      <c r="E9542" s="41"/>
      <c r="F9542" s="41"/>
    </row>
    <row r="9543" spans="2:6" hidden="1">
      <c r="B9543" s="107"/>
      <c r="C9543" s="107"/>
      <c r="D9543" s="41"/>
      <c r="E9543" s="41"/>
      <c r="F9543" s="41"/>
    </row>
    <row r="9544" spans="2:6" hidden="1">
      <c r="B9544" s="107"/>
      <c r="C9544" s="107"/>
      <c r="D9544" s="41"/>
      <c r="E9544" s="41"/>
      <c r="F9544" s="41"/>
    </row>
    <row r="9545" spans="2:6" hidden="1">
      <c r="B9545" s="107"/>
      <c r="C9545" s="107"/>
      <c r="D9545" s="41"/>
      <c r="E9545" s="41"/>
      <c r="F9545" s="41"/>
    </row>
    <row r="9546" spans="2:6" hidden="1">
      <c r="B9546" s="107"/>
      <c r="C9546" s="107"/>
      <c r="D9546" s="41"/>
      <c r="E9546" s="41"/>
      <c r="F9546" s="41"/>
    </row>
    <row r="9547" spans="2:6" hidden="1">
      <c r="B9547" s="107"/>
      <c r="C9547" s="107"/>
      <c r="D9547" s="41"/>
      <c r="E9547" s="41"/>
      <c r="F9547" s="41"/>
    </row>
    <row r="9548" spans="2:6" hidden="1">
      <c r="B9548" s="107"/>
      <c r="C9548" s="107"/>
      <c r="D9548" s="41"/>
      <c r="E9548" s="41"/>
      <c r="F9548" s="41"/>
    </row>
    <row r="9549" spans="2:6" hidden="1">
      <c r="B9549" s="107"/>
      <c r="C9549" s="107"/>
      <c r="D9549" s="41"/>
      <c r="E9549" s="41"/>
      <c r="F9549" s="41"/>
    </row>
    <row r="9550" spans="2:6" hidden="1">
      <c r="B9550" s="107"/>
      <c r="C9550" s="107"/>
      <c r="D9550" s="41"/>
      <c r="E9550" s="41"/>
      <c r="F9550" s="41"/>
    </row>
    <row r="9551" spans="2:6" hidden="1">
      <c r="B9551" s="107"/>
      <c r="C9551" s="107"/>
      <c r="D9551" s="41"/>
      <c r="E9551" s="41"/>
      <c r="F9551" s="41"/>
    </row>
    <row r="9552" spans="2:6" hidden="1">
      <c r="B9552" s="107"/>
      <c r="C9552" s="107"/>
      <c r="D9552" s="41"/>
      <c r="E9552" s="41"/>
      <c r="F9552" s="41"/>
    </row>
    <row r="9553" spans="2:6" hidden="1">
      <c r="B9553" s="107"/>
      <c r="C9553" s="107"/>
      <c r="D9553" s="41"/>
      <c r="E9553" s="41"/>
      <c r="F9553" s="41"/>
    </row>
    <row r="9554" spans="2:6" hidden="1">
      <c r="B9554" s="107"/>
      <c r="C9554" s="107"/>
      <c r="D9554" s="41"/>
      <c r="E9554" s="41"/>
      <c r="F9554" s="41"/>
    </row>
    <row r="9555" spans="2:6" hidden="1">
      <c r="B9555" s="107"/>
      <c r="C9555" s="107"/>
      <c r="D9555" s="41"/>
      <c r="E9555" s="41"/>
      <c r="F9555" s="41"/>
    </row>
    <row r="9556" spans="2:6" hidden="1">
      <c r="B9556" s="107"/>
      <c r="C9556" s="107"/>
      <c r="D9556" s="41"/>
      <c r="E9556" s="41"/>
      <c r="F9556" s="41"/>
    </row>
    <row r="9557" spans="2:6" hidden="1">
      <c r="B9557" s="107"/>
      <c r="C9557" s="107"/>
      <c r="D9557" s="41"/>
      <c r="E9557" s="41"/>
      <c r="F9557" s="41"/>
    </row>
    <row r="9558" spans="2:6" hidden="1">
      <c r="B9558" s="107"/>
      <c r="C9558" s="107"/>
      <c r="D9558" s="41"/>
      <c r="E9558" s="41"/>
      <c r="F9558" s="41"/>
    </row>
    <row r="9559" spans="2:6" hidden="1">
      <c r="B9559" s="107"/>
      <c r="C9559" s="107"/>
      <c r="D9559" s="41"/>
      <c r="E9559" s="41"/>
      <c r="F9559" s="41"/>
    </row>
    <row r="9560" spans="2:6" hidden="1">
      <c r="B9560" s="107"/>
      <c r="C9560" s="107"/>
      <c r="D9560" s="41"/>
      <c r="E9560" s="41"/>
      <c r="F9560" s="41"/>
    </row>
    <row r="9561" spans="2:6" hidden="1">
      <c r="B9561" s="107"/>
      <c r="C9561" s="107"/>
      <c r="D9561" s="41"/>
      <c r="E9561" s="41"/>
      <c r="F9561" s="41"/>
    </row>
    <row r="9562" spans="2:6" hidden="1">
      <c r="B9562" s="107"/>
      <c r="C9562" s="107"/>
      <c r="D9562" s="41"/>
      <c r="E9562" s="41"/>
      <c r="F9562" s="41"/>
    </row>
    <row r="9563" spans="2:6" hidden="1">
      <c r="B9563" s="107"/>
      <c r="C9563" s="107"/>
      <c r="D9563" s="41"/>
      <c r="E9563" s="41"/>
      <c r="F9563" s="41"/>
    </row>
    <row r="9564" spans="2:6" hidden="1">
      <c r="B9564" s="107"/>
      <c r="C9564" s="107"/>
      <c r="D9564" s="41"/>
      <c r="E9564" s="41"/>
      <c r="F9564" s="41"/>
    </row>
    <row r="9565" spans="2:6" hidden="1">
      <c r="B9565" s="107"/>
      <c r="C9565" s="107"/>
      <c r="D9565" s="41"/>
      <c r="E9565" s="41"/>
      <c r="F9565" s="41"/>
    </row>
    <row r="9566" spans="2:6" hidden="1">
      <c r="B9566" s="107"/>
      <c r="C9566" s="107"/>
      <c r="D9566" s="41"/>
      <c r="E9566" s="41"/>
      <c r="F9566" s="41"/>
    </row>
    <row r="9567" spans="2:6" hidden="1">
      <c r="B9567" s="107"/>
      <c r="C9567" s="107"/>
      <c r="D9567" s="41"/>
      <c r="E9567" s="41"/>
      <c r="F9567" s="41"/>
    </row>
    <row r="9568" spans="2:6" hidden="1">
      <c r="B9568" s="107"/>
      <c r="C9568" s="107"/>
      <c r="D9568" s="41"/>
      <c r="E9568" s="41"/>
      <c r="F9568" s="41"/>
    </row>
    <row r="9569" spans="2:6" hidden="1">
      <c r="B9569" s="107"/>
      <c r="C9569" s="107"/>
      <c r="D9569" s="41"/>
      <c r="E9569" s="41"/>
      <c r="F9569" s="41"/>
    </row>
    <row r="9570" spans="2:6" hidden="1">
      <c r="B9570" s="107"/>
      <c r="C9570" s="107"/>
      <c r="D9570" s="41"/>
      <c r="E9570" s="41"/>
      <c r="F9570" s="41"/>
    </row>
    <row r="9571" spans="2:6" hidden="1">
      <c r="B9571" s="107"/>
      <c r="C9571" s="107"/>
      <c r="D9571" s="41"/>
      <c r="E9571" s="41"/>
      <c r="F9571" s="41"/>
    </row>
    <row r="9572" spans="2:6" hidden="1">
      <c r="B9572" s="107"/>
      <c r="C9572" s="107"/>
      <c r="D9572" s="41"/>
      <c r="E9572" s="41"/>
      <c r="F9572" s="41"/>
    </row>
    <row r="9573" spans="2:6" hidden="1">
      <c r="B9573" s="107"/>
      <c r="C9573" s="107"/>
      <c r="D9573" s="41"/>
      <c r="E9573" s="41"/>
      <c r="F9573" s="41"/>
    </row>
    <row r="9574" spans="2:6" hidden="1">
      <c r="B9574" s="107"/>
      <c r="C9574" s="107"/>
      <c r="D9574" s="41"/>
      <c r="E9574" s="41"/>
      <c r="F9574" s="41"/>
    </row>
    <row r="9575" spans="2:6" hidden="1">
      <c r="B9575" s="107"/>
      <c r="C9575" s="107"/>
      <c r="D9575" s="41"/>
      <c r="E9575" s="41"/>
      <c r="F9575" s="41"/>
    </row>
    <row r="9576" spans="2:6" hidden="1">
      <c r="B9576" s="107"/>
      <c r="C9576" s="107"/>
      <c r="D9576" s="41"/>
      <c r="E9576" s="41"/>
      <c r="F9576" s="41"/>
    </row>
    <row r="9577" spans="2:6" hidden="1">
      <c r="B9577" s="107"/>
      <c r="C9577" s="107"/>
      <c r="D9577" s="41"/>
      <c r="E9577" s="41"/>
      <c r="F9577" s="41"/>
    </row>
    <row r="9578" spans="2:6" hidden="1">
      <c r="B9578" s="107"/>
      <c r="C9578" s="107"/>
      <c r="D9578" s="41"/>
      <c r="E9578" s="41"/>
      <c r="F9578" s="41"/>
    </row>
    <row r="9579" spans="2:6" hidden="1">
      <c r="B9579" s="107"/>
      <c r="C9579" s="107"/>
      <c r="D9579" s="41"/>
      <c r="E9579" s="41"/>
      <c r="F9579" s="41"/>
    </row>
    <row r="9580" spans="2:6" hidden="1">
      <c r="B9580" s="107"/>
      <c r="C9580" s="107"/>
      <c r="D9580" s="41"/>
      <c r="E9580" s="41"/>
      <c r="F9580" s="41"/>
    </row>
    <row r="9581" spans="2:6" hidden="1">
      <c r="B9581" s="107"/>
      <c r="C9581" s="107"/>
      <c r="D9581" s="41"/>
      <c r="E9581" s="41"/>
      <c r="F9581" s="41"/>
    </row>
    <row r="9582" spans="2:6" hidden="1">
      <c r="B9582" s="107"/>
      <c r="C9582" s="107"/>
      <c r="D9582" s="41"/>
      <c r="E9582" s="41"/>
      <c r="F9582" s="41"/>
    </row>
    <row r="9583" spans="2:6" hidden="1">
      <c r="B9583" s="107"/>
      <c r="C9583" s="107"/>
      <c r="D9583" s="41"/>
      <c r="E9583" s="41"/>
      <c r="F9583" s="41"/>
    </row>
    <row r="9584" spans="2:6" hidden="1">
      <c r="B9584" s="107"/>
      <c r="C9584" s="107"/>
      <c r="D9584" s="41"/>
      <c r="E9584" s="41"/>
      <c r="F9584" s="41"/>
    </row>
    <row r="9585" spans="2:6" hidden="1">
      <c r="B9585" s="107"/>
      <c r="C9585" s="107"/>
      <c r="D9585" s="41"/>
      <c r="E9585" s="41"/>
      <c r="F9585" s="41"/>
    </row>
    <row r="9586" spans="2:6" hidden="1">
      <c r="B9586" s="107"/>
      <c r="C9586" s="107"/>
      <c r="D9586" s="41"/>
      <c r="E9586" s="41"/>
      <c r="F9586" s="41"/>
    </row>
    <row r="9587" spans="2:6" hidden="1">
      <c r="B9587" s="107"/>
      <c r="C9587" s="107"/>
      <c r="D9587" s="41"/>
      <c r="E9587" s="41"/>
      <c r="F9587" s="41"/>
    </row>
    <row r="9588" spans="2:6" hidden="1">
      <c r="B9588" s="107"/>
      <c r="C9588" s="107"/>
      <c r="D9588" s="41"/>
      <c r="E9588" s="41"/>
      <c r="F9588" s="41"/>
    </row>
    <row r="9589" spans="2:6" hidden="1">
      <c r="B9589" s="107"/>
      <c r="C9589" s="107"/>
      <c r="D9589" s="41"/>
      <c r="E9589" s="41"/>
      <c r="F9589" s="41"/>
    </row>
    <row r="9590" spans="2:6" hidden="1">
      <c r="B9590" s="107"/>
      <c r="C9590" s="107"/>
      <c r="D9590" s="41"/>
      <c r="E9590" s="41"/>
      <c r="F9590" s="41"/>
    </row>
    <row r="9591" spans="2:6" hidden="1">
      <c r="B9591" s="107"/>
      <c r="C9591" s="107"/>
      <c r="D9591" s="41"/>
      <c r="E9591" s="41"/>
      <c r="F9591" s="41"/>
    </row>
    <row r="9592" spans="2:6" hidden="1">
      <c r="B9592" s="107"/>
      <c r="C9592" s="107"/>
      <c r="D9592" s="41"/>
      <c r="E9592" s="41"/>
      <c r="F9592" s="41"/>
    </row>
    <row r="9593" spans="2:6" hidden="1">
      <c r="B9593" s="107"/>
      <c r="C9593" s="107"/>
      <c r="D9593" s="41"/>
      <c r="E9593" s="41"/>
      <c r="F9593" s="41"/>
    </row>
    <row r="9594" spans="2:6" hidden="1">
      <c r="B9594" s="107"/>
      <c r="C9594" s="107"/>
      <c r="D9594" s="41"/>
      <c r="E9594" s="41"/>
      <c r="F9594" s="41"/>
    </row>
    <row r="9595" spans="2:6" hidden="1">
      <c r="B9595" s="107"/>
      <c r="C9595" s="107"/>
      <c r="D9595" s="41"/>
      <c r="E9595" s="41"/>
      <c r="F9595" s="41"/>
    </row>
    <row r="9596" spans="2:6" hidden="1">
      <c r="B9596" s="107"/>
      <c r="C9596" s="107"/>
      <c r="D9596" s="41"/>
      <c r="E9596" s="41"/>
      <c r="F9596" s="41"/>
    </row>
    <row r="9597" spans="2:6" hidden="1">
      <c r="B9597" s="107"/>
      <c r="C9597" s="107"/>
      <c r="D9597" s="41"/>
      <c r="E9597" s="41"/>
      <c r="F9597" s="41"/>
    </row>
    <row r="9598" spans="2:6" hidden="1">
      <c r="B9598" s="107"/>
      <c r="C9598" s="107"/>
      <c r="D9598" s="41"/>
      <c r="E9598" s="41"/>
      <c r="F9598" s="41"/>
    </row>
    <row r="9599" spans="2:6" hidden="1">
      <c r="B9599" s="107"/>
      <c r="C9599" s="107"/>
      <c r="D9599" s="41"/>
      <c r="E9599" s="41"/>
      <c r="F9599" s="41"/>
    </row>
    <row r="9600" spans="2:6" hidden="1">
      <c r="B9600" s="107"/>
      <c r="C9600" s="107"/>
      <c r="D9600" s="41"/>
      <c r="E9600" s="41"/>
      <c r="F9600" s="41"/>
    </row>
    <row r="9601" spans="2:6" hidden="1">
      <c r="B9601" s="107"/>
      <c r="C9601" s="107"/>
      <c r="D9601" s="41"/>
      <c r="E9601" s="41"/>
      <c r="F9601" s="41"/>
    </row>
    <row r="9602" spans="2:6" hidden="1">
      <c r="B9602" s="107"/>
      <c r="C9602" s="107"/>
      <c r="D9602" s="41"/>
      <c r="E9602" s="41"/>
      <c r="F9602" s="41"/>
    </row>
    <row r="9603" spans="2:6" hidden="1">
      <c r="B9603" s="107"/>
      <c r="C9603" s="107"/>
      <c r="D9603" s="41"/>
      <c r="E9603" s="41"/>
      <c r="F9603" s="41"/>
    </row>
    <row r="9604" spans="2:6" hidden="1">
      <c r="B9604" s="107"/>
      <c r="C9604" s="107"/>
      <c r="D9604" s="41"/>
      <c r="E9604" s="41"/>
      <c r="F9604" s="41"/>
    </row>
    <row r="9605" spans="2:6" hidden="1">
      <c r="B9605" s="107"/>
      <c r="C9605" s="107"/>
      <c r="D9605" s="41"/>
      <c r="E9605" s="41"/>
      <c r="F9605" s="41"/>
    </row>
    <row r="9606" spans="2:6" hidden="1">
      <c r="B9606" s="107"/>
      <c r="C9606" s="107"/>
      <c r="D9606" s="41"/>
      <c r="E9606" s="41"/>
      <c r="F9606" s="41"/>
    </row>
    <row r="9607" spans="2:6" hidden="1">
      <c r="B9607" s="107"/>
      <c r="C9607" s="107"/>
      <c r="D9607" s="41"/>
      <c r="E9607" s="41"/>
      <c r="F9607" s="41"/>
    </row>
    <row r="9608" spans="2:6" hidden="1">
      <c r="B9608" s="107"/>
      <c r="C9608" s="107"/>
      <c r="D9608" s="41"/>
      <c r="E9608" s="41"/>
      <c r="F9608" s="41"/>
    </row>
    <row r="9609" spans="2:6" hidden="1">
      <c r="B9609" s="107"/>
      <c r="C9609" s="107"/>
      <c r="D9609" s="41"/>
      <c r="E9609" s="41"/>
      <c r="F9609" s="41"/>
    </row>
    <row r="9610" spans="2:6" hidden="1">
      <c r="B9610" s="107"/>
      <c r="C9610" s="107"/>
      <c r="D9610" s="41"/>
      <c r="E9610" s="41"/>
      <c r="F9610" s="41"/>
    </row>
    <row r="9611" spans="2:6" hidden="1">
      <c r="B9611" s="107"/>
      <c r="C9611" s="107"/>
      <c r="D9611" s="41"/>
      <c r="E9611" s="41"/>
      <c r="F9611" s="41"/>
    </row>
    <row r="9612" spans="2:6" hidden="1">
      <c r="B9612" s="107"/>
      <c r="C9612" s="107"/>
      <c r="D9612" s="41"/>
      <c r="E9612" s="41"/>
      <c r="F9612" s="41"/>
    </row>
    <row r="9613" spans="2:6" hidden="1">
      <c r="B9613" s="107"/>
      <c r="C9613" s="107"/>
      <c r="D9613" s="41"/>
      <c r="E9613" s="41"/>
      <c r="F9613" s="41"/>
    </row>
    <row r="9614" spans="2:6" hidden="1">
      <c r="B9614" s="107"/>
      <c r="C9614" s="107"/>
      <c r="D9614" s="41"/>
      <c r="E9614" s="41"/>
      <c r="F9614" s="41"/>
    </row>
    <row r="9615" spans="2:6" hidden="1">
      <c r="B9615" s="107"/>
      <c r="C9615" s="107"/>
      <c r="D9615" s="41"/>
      <c r="E9615" s="41"/>
      <c r="F9615" s="41"/>
    </row>
    <row r="9616" spans="2:6" hidden="1">
      <c r="B9616" s="107"/>
      <c r="C9616" s="107"/>
      <c r="D9616" s="41"/>
      <c r="E9616" s="41"/>
      <c r="F9616" s="41"/>
    </row>
    <row r="9617" spans="2:6" hidden="1">
      <c r="B9617" s="107"/>
      <c r="C9617" s="107"/>
      <c r="D9617" s="41"/>
      <c r="E9617" s="41"/>
      <c r="F9617" s="41"/>
    </row>
    <row r="9618" spans="2:6" hidden="1">
      <c r="B9618" s="107"/>
      <c r="C9618" s="107"/>
      <c r="D9618" s="41"/>
      <c r="E9618" s="41"/>
      <c r="F9618" s="41"/>
    </row>
    <row r="9619" spans="2:6" hidden="1">
      <c r="B9619" s="107"/>
      <c r="C9619" s="107"/>
      <c r="D9619" s="41"/>
      <c r="E9619" s="41"/>
      <c r="F9619" s="41"/>
    </row>
    <row r="9620" spans="2:6" hidden="1">
      <c r="B9620" s="107"/>
      <c r="C9620" s="107"/>
      <c r="D9620" s="41"/>
      <c r="E9620" s="41"/>
      <c r="F9620" s="41"/>
    </row>
    <row r="9621" spans="2:6" hidden="1">
      <c r="B9621" s="107"/>
      <c r="C9621" s="107"/>
      <c r="D9621" s="41"/>
      <c r="E9621" s="41"/>
      <c r="F9621" s="41"/>
    </row>
    <row r="9622" spans="2:6" hidden="1">
      <c r="B9622" s="107"/>
      <c r="C9622" s="107"/>
      <c r="D9622" s="41"/>
      <c r="E9622" s="41"/>
      <c r="F9622" s="41"/>
    </row>
    <row r="9623" spans="2:6" hidden="1">
      <c r="B9623" s="107"/>
      <c r="C9623" s="107"/>
      <c r="D9623" s="41"/>
      <c r="E9623" s="41"/>
      <c r="F9623" s="41"/>
    </row>
    <row r="9624" spans="2:6" hidden="1">
      <c r="B9624" s="107"/>
      <c r="C9624" s="107"/>
      <c r="D9624" s="41"/>
      <c r="E9624" s="41"/>
      <c r="F9624" s="41"/>
    </row>
    <row r="9625" spans="2:6" hidden="1">
      <c r="B9625" s="107"/>
      <c r="C9625" s="107"/>
      <c r="D9625" s="41"/>
      <c r="E9625" s="41"/>
      <c r="F9625" s="41"/>
    </row>
    <row r="9626" spans="2:6" hidden="1">
      <c r="B9626" s="107"/>
      <c r="C9626" s="107"/>
      <c r="D9626" s="41"/>
      <c r="E9626" s="41"/>
      <c r="F9626" s="41"/>
    </row>
    <row r="9627" spans="2:6" hidden="1">
      <c r="B9627" s="107"/>
      <c r="C9627" s="107"/>
      <c r="D9627" s="41"/>
      <c r="E9627" s="41"/>
      <c r="F9627" s="41"/>
    </row>
    <row r="9628" spans="2:6" hidden="1">
      <c r="B9628" s="107"/>
      <c r="C9628" s="107"/>
      <c r="D9628" s="41"/>
      <c r="E9628" s="41"/>
      <c r="F9628" s="41"/>
    </row>
    <row r="9629" spans="2:6" hidden="1">
      <c r="B9629" s="107"/>
      <c r="C9629" s="107"/>
      <c r="D9629" s="41"/>
      <c r="E9629" s="41"/>
      <c r="F9629" s="41"/>
    </row>
    <row r="9630" spans="2:6" hidden="1">
      <c r="B9630" s="107"/>
      <c r="C9630" s="107"/>
      <c r="D9630" s="41"/>
      <c r="E9630" s="41"/>
      <c r="F9630" s="41"/>
    </row>
    <row r="9631" spans="2:6" hidden="1">
      <c r="B9631" s="107"/>
      <c r="C9631" s="107"/>
      <c r="D9631" s="41"/>
      <c r="E9631" s="41"/>
      <c r="F9631" s="41"/>
    </row>
    <row r="9632" spans="2:6" hidden="1">
      <c r="B9632" s="107"/>
      <c r="C9632" s="107"/>
      <c r="D9632" s="41"/>
      <c r="E9632" s="41"/>
      <c r="F9632" s="41"/>
    </row>
    <row r="9633" spans="2:6" hidden="1">
      <c r="B9633" s="107"/>
      <c r="C9633" s="107"/>
      <c r="D9633" s="41"/>
      <c r="E9633" s="41"/>
      <c r="F9633" s="41"/>
    </row>
    <row r="9634" spans="2:6" hidden="1">
      <c r="B9634" s="107"/>
      <c r="C9634" s="107"/>
      <c r="D9634" s="41"/>
      <c r="E9634" s="41"/>
      <c r="F9634" s="41"/>
    </row>
    <row r="9635" spans="2:6" hidden="1">
      <c r="B9635" s="107"/>
      <c r="C9635" s="107"/>
      <c r="D9635" s="41"/>
      <c r="E9635" s="41"/>
      <c r="F9635" s="41"/>
    </row>
    <row r="9636" spans="2:6" hidden="1">
      <c r="B9636" s="107"/>
      <c r="C9636" s="107"/>
      <c r="D9636" s="41"/>
      <c r="E9636" s="41"/>
      <c r="F9636" s="41"/>
    </row>
    <row r="9637" spans="2:6" hidden="1">
      <c r="B9637" s="107"/>
      <c r="C9637" s="107"/>
      <c r="D9637" s="41"/>
      <c r="E9637" s="41"/>
      <c r="F9637" s="41"/>
    </row>
    <row r="9638" spans="2:6" hidden="1">
      <c r="B9638" s="107"/>
      <c r="C9638" s="107"/>
      <c r="D9638" s="41"/>
      <c r="E9638" s="41"/>
      <c r="F9638" s="41"/>
    </row>
    <row r="9639" spans="2:6" hidden="1">
      <c r="B9639" s="107"/>
      <c r="C9639" s="107"/>
      <c r="D9639" s="41"/>
      <c r="E9639" s="41"/>
      <c r="F9639" s="41"/>
    </row>
    <row r="9640" spans="2:6" hidden="1">
      <c r="B9640" s="107"/>
      <c r="C9640" s="107"/>
      <c r="D9640" s="41"/>
      <c r="E9640" s="41"/>
      <c r="F9640" s="41"/>
    </row>
    <row r="9641" spans="2:6" hidden="1">
      <c r="B9641" s="107"/>
      <c r="C9641" s="107"/>
      <c r="D9641" s="41"/>
      <c r="E9641" s="41"/>
      <c r="F9641" s="41"/>
    </row>
    <row r="9642" spans="2:6" hidden="1">
      <c r="B9642" s="107"/>
      <c r="C9642" s="107"/>
      <c r="D9642" s="41"/>
      <c r="E9642" s="41"/>
      <c r="F9642" s="41"/>
    </row>
    <row r="9643" spans="2:6" hidden="1">
      <c r="B9643" s="107"/>
      <c r="C9643" s="107"/>
      <c r="D9643" s="41"/>
      <c r="E9643" s="41"/>
      <c r="F9643" s="41"/>
    </row>
    <row r="9644" spans="2:6" hidden="1">
      <c r="B9644" s="107"/>
      <c r="C9644" s="107"/>
      <c r="D9644" s="41"/>
      <c r="E9644" s="41"/>
      <c r="F9644" s="41"/>
    </row>
    <row r="9645" spans="2:6" hidden="1">
      <c r="B9645" s="107"/>
      <c r="C9645" s="107"/>
      <c r="D9645" s="41"/>
      <c r="E9645" s="41"/>
      <c r="F9645" s="41"/>
    </row>
    <row r="9646" spans="2:6" hidden="1">
      <c r="B9646" s="107"/>
      <c r="C9646" s="107"/>
      <c r="D9646" s="41"/>
      <c r="E9646" s="41"/>
      <c r="F9646" s="41"/>
    </row>
    <row r="9647" spans="2:6" hidden="1">
      <c r="B9647" s="107"/>
      <c r="C9647" s="107"/>
      <c r="D9647" s="41"/>
      <c r="E9647" s="41"/>
      <c r="F9647" s="41"/>
    </row>
    <row r="9648" spans="2:6" hidden="1">
      <c r="B9648" s="107"/>
      <c r="C9648" s="107"/>
      <c r="D9648" s="41"/>
      <c r="E9648" s="41"/>
      <c r="F9648" s="41"/>
    </row>
    <row r="9649" spans="2:6" hidden="1">
      <c r="B9649" s="107"/>
      <c r="C9649" s="107"/>
      <c r="D9649" s="41"/>
      <c r="E9649" s="41"/>
      <c r="F9649" s="41"/>
    </row>
    <row r="9650" spans="2:6" hidden="1">
      <c r="B9650" s="107"/>
      <c r="C9650" s="107"/>
      <c r="D9650" s="41"/>
      <c r="E9650" s="41"/>
      <c r="F9650" s="41"/>
    </row>
    <row r="9651" spans="2:6" hidden="1">
      <c r="B9651" s="107"/>
      <c r="C9651" s="107"/>
      <c r="D9651" s="41"/>
      <c r="E9651" s="41"/>
      <c r="F9651" s="41"/>
    </row>
    <row r="9652" spans="2:6" hidden="1">
      <c r="B9652" s="107"/>
      <c r="C9652" s="107"/>
      <c r="D9652" s="41"/>
      <c r="E9652" s="41"/>
      <c r="F9652" s="41"/>
    </row>
    <row r="9653" spans="2:6" hidden="1">
      <c r="B9653" s="107"/>
      <c r="C9653" s="107"/>
      <c r="D9653" s="41"/>
      <c r="E9653" s="41"/>
      <c r="F9653" s="41"/>
    </row>
    <row r="9654" spans="2:6" hidden="1">
      <c r="B9654" s="107"/>
      <c r="C9654" s="107"/>
      <c r="D9654" s="41"/>
      <c r="E9654" s="41"/>
      <c r="F9654" s="41"/>
    </row>
    <row r="9655" spans="2:6" hidden="1">
      <c r="B9655" s="107"/>
      <c r="C9655" s="107"/>
      <c r="D9655" s="41"/>
      <c r="E9655" s="41"/>
      <c r="F9655" s="41"/>
    </row>
    <row r="9656" spans="2:6" hidden="1">
      <c r="B9656" s="107"/>
      <c r="C9656" s="107"/>
      <c r="D9656" s="41"/>
      <c r="E9656" s="41"/>
      <c r="F9656" s="41"/>
    </row>
    <row r="9657" spans="2:6" hidden="1">
      <c r="B9657" s="107"/>
      <c r="C9657" s="107"/>
      <c r="D9657" s="41"/>
      <c r="E9657" s="41"/>
      <c r="F9657" s="41"/>
    </row>
    <row r="9658" spans="2:6" hidden="1">
      <c r="B9658" s="107"/>
      <c r="C9658" s="107"/>
      <c r="D9658" s="41"/>
      <c r="E9658" s="41"/>
      <c r="F9658" s="41"/>
    </row>
    <row r="9659" spans="2:6" hidden="1">
      <c r="B9659" s="107"/>
      <c r="C9659" s="107"/>
      <c r="D9659" s="41"/>
      <c r="E9659" s="41"/>
      <c r="F9659" s="41"/>
    </row>
    <row r="9660" spans="2:6" hidden="1">
      <c r="B9660" s="107"/>
      <c r="C9660" s="107"/>
      <c r="D9660" s="41"/>
      <c r="E9660" s="41"/>
      <c r="F9660" s="41"/>
    </row>
    <row r="9661" spans="2:6" hidden="1">
      <c r="B9661" s="107"/>
      <c r="C9661" s="107"/>
      <c r="D9661" s="41"/>
      <c r="E9661" s="41"/>
      <c r="F9661" s="41"/>
    </row>
    <row r="9662" spans="2:6" hidden="1">
      <c r="B9662" s="107"/>
      <c r="C9662" s="107"/>
      <c r="D9662" s="41"/>
      <c r="E9662" s="41"/>
      <c r="F9662" s="41"/>
    </row>
    <row r="9663" spans="2:6" hidden="1">
      <c r="B9663" s="107"/>
      <c r="C9663" s="107"/>
      <c r="D9663" s="41"/>
      <c r="E9663" s="41"/>
      <c r="F9663" s="41"/>
    </row>
    <row r="9664" spans="2:6" hidden="1">
      <c r="B9664" s="107"/>
      <c r="C9664" s="107"/>
      <c r="D9664" s="41"/>
      <c r="E9664" s="41"/>
      <c r="F9664" s="41"/>
    </row>
    <row r="9665" spans="2:6" hidden="1">
      <c r="B9665" s="107"/>
      <c r="C9665" s="107"/>
      <c r="D9665" s="41"/>
      <c r="E9665" s="41"/>
      <c r="F9665" s="41"/>
    </row>
    <row r="9666" spans="2:6" hidden="1">
      <c r="B9666" s="107"/>
      <c r="C9666" s="107"/>
      <c r="D9666" s="41"/>
      <c r="E9666" s="41"/>
      <c r="F9666" s="41"/>
    </row>
    <row r="9667" spans="2:6" hidden="1">
      <c r="B9667" s="107"/>
      <c r="C9667" s="107"/>
      <c r="D9667" s="41"/>
      <c r="E9667" s="41"/>
      <c r="F9667" s="41"/>
    </row>
    <row r="9668" spans="2:6" hidden="1">
      <c r="B9668" s="107"/>
      <c r="C9668" s="107"/>
      <c r="D9668" s="41"/>
      <c r="E9668" s="41"/>
      <c r="F9668" s="41"/>
    </row>
    <row r="9669" spans="2:6" hidden="1">
      <c r="B9669" s="107"/>
      <c r="C9669" s="107"/>
      <c r="D9669" s="41"/>
      <c r="E9669" s="41"/>
      <c r="F9669" s="41"/>
    </row>
    <row r="9670" spans="2:6" hidden="1">
      <c r="B9670" s="107"/>
      <c r="C9670" s="107"/>
      <c r="D9670" s="41"/>
      <c r="E9670" s="41"/>
      <c r="F9670" s="41"/>
    </row>
    <row r="9671" spans="2:6" hidden="1">
      <c r="B9671" s="107"/>
      <c r="C9671" s="107"/>
      <c r="D9671" s="41"/>
      <c r="E9671" s="41"/>
      <c r="F9671" s="41"/>
    </row>
    <row r="9672" spans="2:6" hidden="1">
      <c r="B9672" s="107"/>
      <c r="C9672" s="107"/>
      <c r="D9672" s="41"/>
      <c r="E9672" s="41"/>
      <c r="F9672" s="41"/>
    </row>
    <row r="9673" spans="2:6" hidden="1">
      <c r="B9673" s="107"/>
      <c r="C9673" s="107"/>
      <c r="D9673" s="41"/>
      <c r="E9673" s="41"/>
      <c r="F9673" s="41"/>
    </row>
    <row r="9674" spans="2:6" hidden="1">
      <c r="B9674" s="107"/>
      <c r="C9674" s="107"/>
      <c r="D9674" s="41"/>
      <c r="E9674" s="41"/>
      <c r="F9674" s="41"/>
    </row>
    <row r="9675" spans="2:6" hidden="1">
      <c r="B9675" s="107"/>
      <c r="C9675" s="107"/>
      <c r="D9675" s="41"/>
      <c r="E9675" s="41"/>
      <c r="F9675" s="41"/>
    </row>
    <row r="9676" spans="2:6" hidden="1">
      <c r="B9676" s="107"/>
      <c r="C9676" s="107"/>
      <c r="D9676" s="41"/>
      <c r="E9676" s="41"/>
      <c r="F9676" s="41"/>
    </row>
    <row r="9677" spans="2:6" hidden="1">
      <c r="B9677" s="107"/>
      <c r="C9677" s="107"/>
      <c r="D9677" s="41"/>
      <c r="E9677" s="41"/>
      <c r="F9677" s="41"/>
    </row>
    <row r="9678" spans="2:6" hidden="1">
      <c r="B9678" s="107"/>
      <c r="C9678" s="107"/>
      <c r="D9678" s="41"/>
      <c r="E9678" s="41"/>
      <c r="F9678" s="41"/>
    </row>
    <row r="9679" spans="2:6" hidden="1">
      <c r="B9679" s="107"/>
      <c r="C9679" s="107"/>
      <c r="D9679" s="41"/>
      <c r="E9679" s="41"/>
      <c r="F9679" s="41"/>
    </row>
    <row r="9680" spans="2:6" hidden="1">
      <c r="B9680" s="107"/>
      <c r="C9680" s="107"/>
      <c r="D9680" s="41"/>
      <c r="E9680" s="41"/>
      <c r="F9680" s="41"/>
    </row>
    <row r="9681" spans="2:6" hidden="1">
      <c r="B9681" s="107"/>
      <c r="C9681" s="107"/>
      <c r="D9681" s="41"/>
      <c r="E9681" s="41"/>
      <c r="F9681" s="41"/>
    </row>
    <row r="9682" spans="2:6" hidden="1">
      <c r="B9682" s="107"/>
      <c r="C9682" s="107"/>
      <c r="D9682" s="41"/>
      <c r="E9682" s="41"/>
      <c r="F9682" s="41"/>
    </row>
    <row r="9683" spans="2:6" hidden="1">
      <c r="B9683" s="107"/>
      <c r="C9683" s="107"/>
      <c r="D9683" s="41"/>
      <c r="E9683" s="41"/>
      <c r="F9683" s="41"/>
    </row>
    <row r="9684" spans="2:6" hidden="1">
      <c r="B9684" s="107"/>
      <c r="C9684" s="107"/>
      <c r="D9684" s="41"/>
      <c r="E9684" s="41"/>
      <c r="F9684" s="41"/>
    </row>
    <row r="9685" spans="2:6" hidden="1">
      <c r="B9685" s="107"/>
      <c r="C9685" s="107"/>
      <c r="D9685" s="41"/>
      <c r="E9685" s="41"/>
      <c r="F9685" s="41"/>
    </row>
    <row r="9686" spans="2:6" hidden="1">
      <c r="B9686" s="107"/>
      <c r="C9686" s="107"/>
      <c r="D9686" s="41"/>
      <c r="E9686" s="41"/>
      <c r="F9686" s="41"/>
    </row>
    <row r="9687" spans="2:6" hidden="1">
      <c r="B9687" s="107"/>
      <c r="C9687" s="107"/>
      <c r="D9687" s="41"/>
      <c r="E9687" s="41"/>
      <c r="F9687" s="41"/>
    </row>
    <row r="9688" spans="2:6" hidden="1">
      <c r="B9688" s="107"/>
      <c r="C9688" s="107"/>
      <c r="D9688" s="41"/>
      <c r="E9688" s="41"/>
      <c r="F9688" s="41"/>
    </row>
    <row r="9689" spans="2:6" hidden="1">
      <c r="B9689" s="107"/>
      <c r="C9689" s="107"/>
      <c r="D9689" s="41"/>
      <c r="E9689" s="41"/>
      <c r="F9689" s="41"/>
    </row>
    <row r="9690" spans="2:6" hidden="1">
      <c r="B9690" s="107"/>
      <c r="C9690" s="107"/>
      <c r="D9690" s="41"/>
      <c r="E9690" s="41"/>
      <c r="F9690" s="41"/>
    </row>
    <row r="9691" spans="2:6" hidden="1">
      <c r="B9691" s="107"/>
      <c r="C9691" s="107"/>
      <c r="D9691" s="41"/>
      <c r="E9691" s="41"/>
      <c r="F9691" s="41"/>
    </row>
    <row r="9692" spans="2:6" hidden="1">
      <c r="B9692" s="107"/>
      <c r="C9692" s="107"/>
      <c r="D9692" s="41"/>
      <c r="E9692" s="41"/>
      <c r="F9692" s="41"/>
    </row>
    <row r="9693" spans="2:6" hidden="1">
      <c r="B9693" s="107"/>
      <c r="C9693" s="107"/>
      <c r="D9693" s="41"/>
      <c r="E9693" s="41"/>
      <c r="F9693" s="41"/>
    </row>
    <row r="9694" spans="2:6" hidden="1">
      <c r="B9694" s="107"/>
      <c r="C9694" s="107"/>
      <c r="D9694" s="41"/>
      <c r="E9694" s="41"/>
      <c r="F9694" s="41"/>
    </row>
    <row r="9695" spans="2:6" hidden="1">
      <c r="B9695" s="107"/>
      <c r="C9695" s="107"/>
      <c r="D9695" s="41"/>
      <c r="E9695" s="41"/>
      <c r="F9695" s="41"/>
    </row>
    <row r="9696" spans="2:6" hidden="1">
      <c r="B9696" s="107"/>
      <c r="C9696" s="107"/>
      <c r="D9696" s="41"/>
      <c r="E9696" s="41"/>
      <c r="F9696" s="41"/>
    </row>
    <row r="9697" spans="2:6" hidden="1">
      <c r="B9697" s="107"/>
      <c r="C9697" s="107"/>
      <c r="D9697" s="41"/>
      <c r="E9697" s="41"/>
      <c r="F9697" s="41"/>
    </row>
    <row r="9698" spans="2:6" hidden="1">
      <c r="B9698" s="107"/>
      <c r="C9698" s="107"/>
      <c r="D9698" s="41"/>
      <c r="E9698" s="41"/>
      <c r="F9698" s="41"/>
    </row>
    <row r="9699" spans="2:6" hidden="1">
      <c r="B9699" s="107"/>
      <c r="C9699" s="107"/>
      <c r="D9699" s="41"/>
      <c r="E9699" s="41"/>
      <c r="F9699" s="41"/>
    </row>
    <row r="9700" spans="2:6" hidden="1">
      <c r="B9700" s="107"/>
      <c r="C9700" s="107"/>
      <c r="D9700" s="41"/>
      <c r="E9700" s="41"/>
      <c r="F9700" s="41"/>
    </row>
    <row r="9701" spans="2:6" hidden="1">
      <c r="B9701" s="107"/>
      <c r="C9701" s="107"/>
      <c r="D9701" s="41"/>
      <c r="E9701" s="41"/>
      <c r="F9701" s="41"/>
    </row>
    <row r="9702" spans="2:6" hidden="1">
      <c r="B9702" s="107"/>
      <c r="C9702" s="107"/>
      <c r="D9702" s="41"/>
      <c r="E9702" s="41"/>
      <c r="F9702" s="41"/>
    </row>
    <row r="9703" spans="2:6" hidden="1">
      <c r="B9703" s="107"/>
      <c r="C9703" s="107"/>
      <c r="D9703" s="41"/>
      <c r="E9703" s="41"/>
      <c r="F9703" s="41"/>
    </row>
    <row r="9704" spans="2:6" hidden="1">
      <c r="B9704" s="107"/>
      <c r="C9704" s="107"/>
      <c r="D9704" s="41"/>
      <c r="E9704" s="41"/>
      <c r="F9704" s="41"/>
    </row>
    <row r="9705" spans="2:6" hidden="1">
      <c r="B9705" s="107"/>
      <c r="C9705" s="107"/>
      <c r="D9705" s="41"/>
      <c r="E9705" s="41"/>
      <c r="F9705" s="41"/>
    </row>
    <row r="9706" spans="2:6" hidden="1">
      <c r="B9706" s="107"/>
      <c r="C9706" s="107"/>
      <c r="D9706" s="41"/>
      <c r="E9706" s="41"/>
      <c r="F9706" s="41"/>
    </row>
    <row r="9707" spans="2:6" hidden="1">
      <c r="B9707" s="107"/>
      <c r="C9707" s="107"/>
      <c r="D9707" s="41"/>
      <c r="E9707" s="41"/>
      <c r="F9707" s="41"/>
    </row>
    <row r="9708" spans="2:6" hidden="1">
      <c r="B9708" s="107"/>
      <c r="C9708" s="107"/>
      <c r="D9708" s="41"/>
      <c r="E9708" s="41"/>
      <c r="F9708" s="41"/>
    </row>
    <row r="9709" spans="2:6" hidden="1">
      <c r="B9709" s="107"/>
      <c r="C9709" s="107"/>
      <c r="D9709" s="41"/>
      <c r="E9709" s="41"/>
      <c r="F9709" s="41"/>
    </row>
    <row r="9710" spans="2:6" hidden="1">
      <c r="B9710" s="107"/>
      <c r="C9710" s="107"/>
      <c r="D9710" s="41"/>
      <c r="E9710" s="41"/>
      <c r="F9710" s="41"/>
    </row>
    <row r="9711" spans="2:6" hidden="1">
      <c r="B9711" s="107"/>
      <c r="C9711" s="107"/>
      <c r="D9711" s="41"/>
      <c r="E9711" s="41"/>
      <c r="F9711" s="41"/>
    </row>
    <row r="9712" spans="2:6" hidden="1">
      <c r="B9712" s="107"/>
      <c r="C9712" s="107"/>
      <c r="D9712" s="41"/>
      <c r="E9712" s="41"/>
      <c r="F9712" s="41"/>
    </row>
    <row r="9713" spans="2:6" hidden="1">
      <c r="B9713" s="107"/>
      <c r="C9713" s="107"/>
      <c r="D9713" s="41"/>
      <c r="E9713" s="41"/>
      <c r="F9713" s="41"/>
    </row>
    <row r="9714" spans="2:6" hidden="1">
      <c r="B9714" s="107"/>
      <c r="C9714" s="107"/>
      <c r="D9714" s="41"/>
      <c r="E9714" s="41"/>
      <c r="F9714" s="41"/>
    </row>
    <row r="9715" spans="2:6" hidden="1">
      <c r="B9715" s="107"/>
      <c r="C9715" s="107"/>
      <c r="D9715" s="41"/>
      <c r="E9715" s="41"/>
      <c r="F9715" s="41"/>
    </row>
    <row r="9716" spans="2:6" hidden="1">
      <c r="B9716" s="107"/>
      <c r="C9716" s="107"/>
      <c r="D9716" s="41"/>
      <c r="E9716" s="41"/>
      <c r="F9716" s="41"/>
    </row>
    <row r="9717" spans="2:6" hidden="1">
      <c r="B9717" s="107"/>
      <c r="C9717" s="107"/>
      <c r="D9717" s="41"/>
      <c r="E9717" s="41"/>
      <c r="F9717" s="41"/>
    </row>
    <row r="9718" spans="2:6" hidden="1">
      <c r="B9718" s="107"/>
      <c r="C9718" s="107"/>
      <c r="D9718" s="41"/>
      <c r="E9718" s="41"/>
      <c r="F9718" s="41"/>
    </row>
    <row r="9719" spans="2:6" hidden="1">
      <c r="B9719" s="107"/>
      <c r="C9719" s="107"/>
      <c r="D9719" s="41"/>
      <c r="E9719" s="41"/>
      <c r="F9719" s="41"/>
    </row>
    <row r="9720" spans="2:6" hidden="1">
      <c r="B9720" s="107"/>
      <c r="C9720" s="107"/>
      <c r="D9720" s="41"/>
      <c r="E9720" s="41"/>
      <c r="F9720" s="41"/>
    </row>
    <row r="9721" spans="2:6" hidden="1">
      <c r="B9721" s="107"/>
      <c r="C9721" s="107"/>
      <c r="D9721" s="41"/>
      <c r="E9721" s="41"/>
      <c r="F9721" s="41"/>
    </row>
    <row r="9722" spans="2:6" hidden="1">
      <c r="B9722" s="107"/>
      <c r="C9722" s="107"/>
      <c r="D9722" s="41"/>
      <c r="E9722" s="41"/>
      <c r="F9722" s="41"/>
    </row>
    <row r="9723" spans="2:6" hidden="1">
      <c r="B9723" s="107"/>
      <c r="C9723" s="107"/>
      <c r="D9723" s="41"/>
      <c r="E9723" s="41"/>
      <c r="F9723" s="41"/>
    </row>
    <row r="9724" spans="2:6" hidden="1">
      <c r="B9724" s="107"/>
      <c r="C9724" s="107"/>
      <c r="D9724" s="41"/>
      <c r="E9724" s="41"/>
      <c r="F9724" s="41"/>
    </row>
    <row r="9725" spans="2:6" hidden="1">
      <c r="B9725" s="107"/>
      <c r="C9725" s="107"/>
      <c r="D9725" s="41"/>
      <c r="E9725" s="41"/>
      <c r="F9725" s="41"/>
    </row>
    <row r="9726" spans="2:6" hidden="1">
      <c r="B9726" s="107"/>
      <c r="C9726" s="107"/>
      <c r="D9726" s="41"/>
      <c r="E9726" s="41"/>
      <c r="F9726" s="41"/>
    </row>
    <row r="9727" spans="2:6" hidden="1">
      <c r="B9727" s="107"/>
      <c r="C9727" s="107"/>
      <c r="D9727" s="41"/>
      <c r="E9727" s="41"/>
      <c r="F9727" s="41"/>
    </row>
    <row r="9728" spans="2:6" hidden="1">
      <c r="B9728" s="107"/>
      <c r="C9728" s="107"/>
      <c r="D9728" s="41"/>
      <c r="E9728" s="41"/>
      <c r="F9728" s="41"/>
    </row>
    <row r="9729" spans="2:6" hidden="1">
      <c r="B9729" s="107"/>
      <c r="C9729" s="107"/>
      <c r="D9729" s="41"/>
      <c r="E9729" s="41"/>
      <c r="F9729" s="41"/>
    </row>
    <row r="9730" spans="2:6" hidden="1">
      <c r="B9730" s="107"/>
      <c r="C9730" s="107"/>
      <c r="D9730" s="41"/>
      <c r="E9730" s="41"/>
      <c r="F9730" s="41"/>
    </row>
    <row r="9731" spans="2:6" hidden="1">
      <c r="B9731" s="107"/>
      <c r="C9731" s="107"/>
      <c r="D9731" s="41"/>
      <c r="E9731" s="41"/>
      <c r="F9731" s="41"/>
    </row>
    <row r="9732" spans="2:6" hidden="1">
      <c r="B9732" s="107"/>
      <c r="C9732" s="107"/>
      <c r="D9732" s="41"/>
      <c r="E9732" s="41"/>
      <c r="F9732" s="41"/>
    </row>
    <row r="9733" spans="2:6" hidden="1">
      <c r="B9733" s="107"/>
      <c r="C9733" s="107"/>
      <c r="D9733" s="41"/>
      <c r="E9733" s="41"/>
      <c r="F9733" s="41"/>
    </row>
    <row r="9734" spans="2:6" hidden="1">
      <c r="B9734" s="107"/>
      <c r="C9734" s="107"/>
      <c r="D9734" s="41"/>
      <c r="E9734" s="41"/>
      <c r="F9734" s="41"/>
    </row>
    <row r="9735" spans="2:6" hidden="1">
      <c r="B9735" s="107"/>
      <c r="C9735" s="107"/>
      <c r="D9735" s="41"/>
      <c r="E9735" s="41"/>
      <c r="F9735" s="41"/>
    </row>
    <row r="9736" spans="2:6" hidden="1">
      <c r="B9736" s="107"/>
      <c r="C9736" s="107"/>
      <c r="D9736" s="41"/>
      <c r="E9736" s="41"/>
      <c r="F9736" s="41"/>
    </row>
    <row r="9737" spans="2:6" hidden="1">
      <c r="B9737" s="107"/>
      <c r="C9737" s="107"/>
      <c r="D9737" s="41"/>
      <c r="E9737" s="41"/>
      <c r="F9737" s="41"/>
    </row>
    <row r="9738" spans="2:6" hidden="1">
      <c r="B9738" s="107"/>
      <c r="C9738" s="107"/>
      <c r="D9738" s="41"/>
      <c r="E9738" s="41"/>
      <c r="F9738" s="41"/>
    </row>
    <row r="9739" spans="2:6" hidden="1">
      <c r="B9739" s="107"/>
      <c r="C9739" s="107"/>
      <c r="D9739" s="41"/>
      <c r="E9739" s="41"/>
      <c r="F9739" s="41"/>
    </row>
    <row r="9740" spans="2:6" hidden="1">
      <c r="B9740" s="107"/>
      <c r="C9740" s="107"/>
      <c r="D9740" s="41"/>
      <c r="E9740" s="41"/>
      <c r="F9740" s="41"/>
    </row>
    <row r="9741" spans="2:6" hidden="1">
      <c r="B9741" s="107"/>
      <c r="C9741" s="107"/>
      <c r="D9741" s="41"/>
      <c r="E9741" s="41"/>
      <c r="F9741" s="41"/>
    </row>
    <row r="9742" spans="2:6" hidden="1">
      <c r="B9742" s="107"/>
      <c r="C9742" s="107"/>
      <c r="D9742" s="41"/>
      <c r="E9742" s="41"/>
      <c r="F9742" s="41"/>
    </row>
    <row r="9743" spans="2:6" hidden="1">
      <c r="B9743" s="107"/>
      <c r="C9743" s="107"/>
      <c r="D9743" s="41"/>
      <c r="E9743" s="41"/>
      <c r="F9743" s="41"/>
    </row>
    <row r="9744" spans="2:6" hidden="1">
      <c r="B9744" s="107"/>
      <c r="C9744" s="107"/>
      <c r="D9744" s="41"/>
      <c r="E9744" s="41"/>
      <c r="F9744" s="41"/>
    </row>
    <row r="9745" spans="2:6" hidden="1">
      <c r="B9745" s="107"/>
      <c r="C9745" s="107"/>
      <c r="D9745" s="41"/>
      <c r="E9745" s="41"/>
      <c r="F9745" s="41"/>
    </row>
    <row r="9746" spans="2:6" hidden="1">
      <c r="B9746" s="107"/>
      <c r="C9746" s="107"/>
      <c r="D9746" s="41"/>
      <c r="E9746" s="41"/>
      <c r="F9746" s="41"/>
    </row>
    <row r="9747" spans="2:6" hidden="1">
      <c r="B9747" s="107"/>
      <c r="C9747" s="107"/>
      <c r="D9747" s="41"/>
      <c r="E9747" s="41"/>
      <c r="F9747" s="41"/>
    </row>
    <row r="9748" spans="2:6" hidden="1">
      <c r="B9748" s="107"/>
      <c r="C9748" s="107"/>
      <c r="D9748" s="41"/>
      <c r="E9748" s="41"/>
      <c r="F9748" s="41"/>
    </row>
    <row r="9749" spans="2:6" hidden="1">
      <c r="B9749" s="107"/>
      <c r="C9749" s="107"/>
      <c r="D9749" s="41"/>
      <c r="E9749" s="41"/>
      <c r="F9749" s="41"/>
    </row>
    <row r="9750" spans="2:6" hidden="1">
      <c r="B9750" s="107"/>
      <c r="C9750" s="107"/>
      <c r="D9750" s="41"/>
      <c r="E9750" s="41"/>
      <c r="F9750" s="41"/>
    </row>
    <row r="9751" spans="2:6" hidden="1">
      <c r="B9751" s="107"/>
      <c r="C9751" s="107"/>
      <c r="D9751" s="41"/>
      <c r="E9751" s="41"/>
      <c r="F9751" s="41"/>
    </row>
    <row r="9752" spans="2:6" hidden="1">
      <c r="B9752" s="107"/>
      <c r="C9752" s="107"/>
      <c r="D9752" s="41"/>
      <c r="E9752" s="41"/>
      <c r="F9752" s="41"/>
    </row>
    <row r="9753" spans="2:6" hidden="1">
      <c r="B9753" s="107"/>
      <c r="C9753" s="107"/>
      <c r="D9753" s="41"/>
      <c r="E9753" s="41"/>
      <c r="F9753" s="41"/>
    </row>
    <row r="9754" spans="2:6" hidden="1">
      <c r="B9754" s="107"/>
      <c r="C9754" s="107"/>
      <c r="D9754" s="41"/>
      <c r="E9754" s="41"/>
      <c r="F9754" s="41"/>
    </row>
    <row r="9755" spans="2:6" hidden="1">
      <c r="B9755" s="107"/>
      <c r="C9755" s="107"/>
      <c r="D9755" s="41"/>
      <c r="E9755" s="41"/>
      <c r="F9755" s="41"/>
    </row>
    <row r="9756" spans="2:6" hidden="1">
      <c r="B9756" s="107"/>
      <c r="C9756" s="107"/>
      <c r="D9756" s="41"/>
      <c r="E9756" s="41"/>
      <c r="F9756" s="41"/>
    </row>
    <row r="9757" spans="2:6" hidden="1">
      <c r="B9757" s="107"/>
      <c r="C9757" s="107"/>
      <c r="D9757" s="41"/>
      <c r="E9757" s="41"/>
      <c r="F9757" s="41"/>
    </row>
    <row r="9758" spans="2:6" hidden="1">
      <c r="B9758" s="107"/>
      <c r="C9758" s="107"/>
      <c r="D9758" s="41"/>
      <c r="E9758" s="41"/>
      <c r="F9758" s="41"/>
    </row>
    <row r="9759" spans="2:6" hidden="1">
      <c r="B9759" s="107"/>
      <c r="C9759" s="107"/>
      <c r="D9759" s="41"/>
      <c r="E9759" s="41"/>
      <c r="F9759" s="41"/>
    </row>
    <row r="9760" spans="2:6" hidden="1">
      <c r="B9760" s="107"/>
      <c r="C9760" s="107"/>
      <c r="D9760" s="41"/>
      <c r="E9760" s="41"/>
      <c r="F9760" s="41"/>
    </row>
    <row r="9761" spans="2:6" hidden="1">
      <c r="B9761" s="107"/>
      <c r="C9761" s="107"/>
      <c r="D9761" s="41"/>
      <c r="E9761" s="41"/>
      <c r="F9761" s="41"/>
    </row>
    <row r="9762" spans="2:6" hidden="1">
      <c r="B9762" s="107"/>
      <c r="C9762" s="107"/>
      <c r="D9762" s="41"/>
      <c r="E9762" s="41"/>
      <c r="F9762" s="41"/>
    </row>
    <row r="9763" spans="2:6" hidden="1">
      <c r="B9763" s="107"/>
      <c r="C9763" s="107"/>
      <c r="D9763" s="41"/>
      <c r="E9763" s="41"/>
      <c r="F9763" s="41"/>
    </row>
    <row r="9764" spans="2:6" hidden="1">
      <c r="B9764" s="107"/>
      <c r="C9764" s="107"/>
      <c r="D9764" s="41"/>
      <c r="E9764" s="41"/>
      <c r="F9764" s="41"/>
    </row>
    <row r="9765" spans="2:6" hidden="1">
      <c r="B9765" s="107"/>
      <c r="C9765" s="107"/>
      <c r="D9765" s="41"/>
      <c r="E9765" s="41"/>
      <c r="F9765" s="41"/>
    </row>
    <row r="9766" spans="2:6" hidden="1">
      <c r="B9766" s="107"/>
      <c r="C9766" s="107"/>
      <c r="D9766" s="41"/>
      <c r="E9766" s="41"/>
      <c r="F9766" s="41"/>
    </row>
    <row r="9767" spans="2:6" hidden="1">
      <c r="B9767" s="107"/>
      <c r="C9767" s="107"/>
      <c r="D9767" s="41"/>
      <c r="E9767" s="41"/>
      <c r="F9767" s="41"/>
    </row>
    <row r="9768" spans="2:6" hidden="1">
      <c r="B9768" s="107"/>
      <c r="C9768" s="107"/>
      <c r="D9768" s="41"/>
      <c r="E9768" s="41"/>
      <c r="F9768" s="41"/>
    </row>
    <row r="9769" spans="2:6" hidden="1">
      <c r="B9769" s="107"/>
      <c r="C9769" s="107"/>
      <c r="D9769" s="41"/>
      <c r="E9769" s="41"/>
      <c r="F9769" s="41"/>
    </row>
    <row r="9770" spans="2:6" hidden="1">
      <c r="B9770" s="107"/>
      <c r="C9770" s="107"/>
      <c r="D9770" s="41"/>
      <c r="E9770" s="41"/>
      <c r="F9770" s="41"/>
    </row>
    <row r="9771" spans="2:6" hidden="1">
      <c r="B9771" s="107"/>
      <c r="C9771" s="107"/>
      <c r="D9771" s="41"/>
      <c r="E9771" s="41"/>
      <c r="F9771" s="41"/>
    </row>
    <row r="9772" spans="2:6" hidden="1">
      <c r="B9772" s="107"/>
      <c r="C9772" s="107"/>
      <c r="D9772" s="41"/>
      <c r="E9772" s="41"/>
      <c r="F9772" s="41"/>
    </row>
    <row r="9773" spans="2:6" hidden="1">
      <c r="B9773" s="107"/>
      <c r="C9773" s="107"/>
      <c r="D9773" s="41"/>
      <c r="E9773" s="41"/>
      <c r="F9773" s="41"/>
    </row>
    <row r="9774" spans="2:6" hidden="1">
      <c r="B9774" s="107"/>
      <c r="C9774" s="107"/>
      <c r="D9774" s="41"/>
      <c r="E9774" s="41"/>
      <c r="F9774" s="41"/>
    </row>
    <row r="9775" spans="2:6" hidden="1">
      <c r="B9775" s="107"/>
      <c r="C9775" s="107"/>
      <c r="D9775" s="41"/>
      <c r="E9775" s="41"/>
      <c r="F9775" s="41"/>
    </row>
    <row r="9776" spans="2:6" hidden="1">
      <c r="B9776" s="107"/>
      <c r="C9776" s="107"/>
      <c r="D9776" s="41"/>
      <c r="E9776" s="41"/>
      <c r="F9776" s="41"/>
    </row>
    <row r="9777" spans="2:6" hidden="1">
      <c r="B9777" s="107"/>
      <c r="C9777" s="107"/>
      <c r="D9777" s="41"/>
      <c r="E9777" s="41"/>
      <c r="F9777" s="41"/>
    </row>
    <row r="9778" spans="2:6" hidden="1">
      <c r="B9778" s="107"/>
      <c r="C9778" s="107"/>
      <c r="D9778" s="41"/>
      <c r="E9778" s="41"/>
      <c r="F9778" s="41"/>
    </row>
    <row r="9779" spans="2:6" hidden="1">
      <c r="B9779" s="107"/>
      <c r="C9779" s="107"/>
      <c r="D9779" s="41"/>
      <c r="E9779" s="41"/>
      <c r="F9779" s="41"/>
    </row>
    <row r="9780" spans="2:6" hidden="1">
      <c r="B9780" s="107"/>
      <c r="C9780" s="107"/>
      <c r="D9780" s="41"/>
      <c r="E9780" s="41"/>
      <c r="F9780" s="41"/>
    </row>
    <row r="9781" spans="2:6" hidden="1">
      <c r="B9781" s="107"/>
      <c r="C9781" s="107"/>
      <c r="D9781" s="41"/>
      <c r="E9781" s="41"/>
      <c r="F9781" s="41"/>
    </row>
    <row r="9782" spans="2:6" hidden="1">
      <c r="B9782" s="107"/>
      <c r="C9782" s="107"/>
      <c r="D9782" s="41"/>
      <c r="E9782" s="41"/>
      <c r="F9782" s="41"/>
    </row>
    <row r="9783" spans="2:6" hidden="1">
      <c r="B9783" s="107"/>
      <c r="C9783" s="107"/>
      <c r="D9783" s="41"/>
      <c r="E9783" s="41"/>
      <c r="F9783" s="41"/>
    </row>
    <row r="9784" spans="2:6" hidden="1">
      <c r="B9784" s="107"/>
      <c r="C9784" s="107"/>
      <c r="D9784" s="41"/>
      <c r="E9784" s="41"/>
      <c r="F9784" s="41"/>
    </row>
    <row r="9785" spans="2:6" hidden="1">
      <c r="B9785" s="107"/>
      <c r="C9785" s="107"/>
      <c r="D9785" s="41"/>
      <c r="E9785" s="41"/>
      <c r="F9785" s="41"/>
    </row>
    <row r="9786" spans="2:6" hidden="1">
      <c r="B9786" s="107"/>
      <c r="C9786" s="107"/>
      <c r="D9786" s="41"/>
      <c r="E9786" s="41"/>
      <c r="F9786" s="41"/>
    </row>
    <row r="9787" spans="2:6" hidden="1">
      <c r="B9787" s="107"/>
      <c r="C9787" s="107"/>
      <c r="D9787" s="41"/>
      <c r="E9787" s="41"/>
      <c r="F9787" s="41"/>
    </row>
    <row r="9788" spans="2:6" hidden="1">
      <c r="B9788" s="107"/>
      <c r="C9788" s="107"/>
      <c r="D9788" s="41"/>
      <c r="E9788" s="41"/>
      <c r="F9788" s="41"/>
    </row>
    <row r="9789" spans="2:6" hidden="1">
      <c r="B9789" s="107"/>
      <c r="C9789" s="107"/>
      <c r="D9789" s="41"/>
      <c r="E9789" s="41"/>
      <c r="F9789" s="41"/>
    </row>
    <row r="9790" spans="2:6" hidden="1">
      <c r="B9790" s="107"/>
      <c r="C9790" s="107"/>
      <c r="D9790" s="41"/>
      <c r="E9790" s="41"/>
      <c r="F9790" s="41"/>
    </row>
    <row r="9791" spans="2:6" hidden="1">
      <c r="B9791" s="107"/>
      <c r="C9791" s="107"/>
      <c r="D9791" s="41"/>
      <c r="E9791" s="41"/>
      <c r="F9791" s="41"/>
    </row>
    <row r="9792" spans="2:6" hidden="1">
      <c r="B9792" s="107"/>
      <c r="C9792" s="107"/>
      <c r="D9792" s="41"/>
      <c r="E9792" s="41"/>
      <c r="F9792" s="41"/>
    </row>
    <row r="9793" spans="2:6" hidden="1">
      <c r="B9793" s="107"/>
      <c r="C9793" s="107"/>
      <c r="D9793" s="41"/>
      <c r="E9793" s="41"/>
      <c r="F9793" s="41"/>
    </row>
    <row r="9794" spans="2:6" hidden="1">
      <c r="B9794" s="107"/>
      <c r="C9794" s="107"/>
      <c r="D9794" s="41"/>
      <c r="E9794" s="41"/>
      <c r="F9794" s="41"/>
    </row>
    <row r="9795" spans="2:6" hidden="1">
      <c r="B9795" s="107"/>
      <c r="C9795" s="107"/>
      <c r="D9795" s="41"/>
      <c r="E9795" s="41"/>
      <c r="F9795" s="41"/>
    </row>
    <row r="9796" spans="2:6" hidden="1">
      <c r="B9796" s="107"/>
      <c r="C9796" s="107"/>
      <c r="D9796" s="41"/>
      <c r="E9796" s="41"/>
      <c r="F9796" s="41"/>
    </row>
    <row r="9797" spans="2:6" hidden="1">
      <c r="B9797" s="107"/>
      <c r="C9797" s="107"/>
      <c r="D9797" s="41"/>
      <c r="E9797" s="41"/>
      <c r="F9797" s="41"/>
    </row>
    <row r="9798" spans="2:6" hidden="1">
      <c r="B9798" s="107"/>
      <c r="C9798" s="107"/>
      <c r="D9798" s="41"/>
      <c r="E9798" s="41"/>
      <c r="F9798" s="41"/>
    </row>
    <row r="9799" spans="2:6" hidden="1">
      <c r="B9799" s="107"/>
      <c r="C9799" s="107"/>
      <c r="D9799" s="41"/>
      <c r="E9799" s="41"/>
      <c r="F9799" s="41"/>
    </row>
    <row r="9800" spans="2:6" hidden="1">
      <c r="B9800" s="107"/>
      <c r="C9800" s="107"/>
      <c r="D9800" s="41"/>
      <c r="E9800" s="41"/>
      <c r="F9800" s="41"/>
    </row>
    <row r="9801" spans="2:6" hidden="1">
      <c r="B9801" s="107"/>
      <c r="C9801" s="107"/>
      <c r="D9801" s="41"/>
      <c r="E9801" s="41"/>
      <c r="F9801" s="41"/>
    </row>
    <row r="9802" spans="2:6" hidden="1">
      <c r="B9802" s="107"/>
      <c r="C9802" s="107"/>
      <c r="D9802" s="41"/>
      <c r="E9802" s="41"/>
      <c r="F9802" s="41"/>
    </row>
    <row r="9803" spans="2:6" hidden="1">
      <c r="B9803" s="107"/>
      <c r="C9803" s="107"/>
      <c r="D9803" s="41"/>
      <c r="E9803" s="41"/>
      <c r="F9803" s="41"/>
    </row>
    <row r="9804" spans="2:6" hidden="1">
      <c r="B9804" s="107"/>
      <c r="C9804" s="107"/>
      <c r="D9804" s="41"/>
      <c r="E9804" s="41"/>
      <c r="F9804" s="41"/>
    </row>
    <row r="9805" spans="2:6" hidden="1">
      <c r="B9805" s="107"/>
      <c r="C9805" s="107"/>
      <c r="D9805" s="41"/>
      <c r="E9805" s="41"/>
      <c r="F9805" s="41"/>
    </row>
    <row r="9806" spans="2:6" hidden="1">
      <c r="B9806" s="107"/>
      <c r="C9806" s="107"/>
      <c r="D9806" s="41"/>
      <c r="E9806" s="41"/>
      <c r="F9806" s="41"/>
    </row>
    <row r="9807" spans="2:6" hidden="1">
      <c r="B9807" s="107"/>
      <c r="C9807" s="107"/>
      <c r="D9807" s="41"/>
      <c r="E9807" s="41"/>
      <c r="F9807" s="41"/>
    </row>
    <row r="9808" spans="2:6" hidden="1">
      <c r="B9808" s="107"/>
      <c r="C9808" s="107"/>
      <c r="D9808" s="41"/>
      <c r="E9808" s="41"/>
      <c r="F9808" s="41"/>
    </row>
    <row r="9809" spans="2:6" hidden="1">
      <c r="B9809" s="107"/>
      <c r="C9809" s="107"/>
      <c r="D9809" s="41"/>
      <c r="E9809" s="41"/>
      <c r="F9809" s="41"/>
    </row>
    <row r="9810" spans="2:6" hidden="1">
      <c r="B9810" s="107"/>
      <c r="C9810" s="107"/>
      <c r="D9810" s="41"/>
      <c r="E9810" s="41"/>
      <c r="F9810" s="41"/>
    </row>
    <row r="9811" spans="2:6" hidden="1">
      <c r="B9811" s="107"/>
      <c r="C9811" s="107"/>
      <c r="D9811" s="41"/>
      <c r="E9811" s="41"/>
      <c r="F9811" s="41"/>
    </row>
    <row r="9812" spans="2:6" hidden="1">
      <c r="B9812" s="107"/>
      <c r="C9812" s="107"/>
      <c r="D9812" s="41"/>
      <c r="E9812" s="41"/>
      <c r="F9812" s="41"/>
    </row>
    <row r="9813" spans="2:6" hidden="1">
      <c r="B9813" s="107"/>
      <c r="C9813" s="107"/>
      <c r="D9813" s="41"/>
      <c r="E9813" s="41"/>
      <c r="F9813" s="41"/>
    </row>
    <row r="9814" spans="2:6" hidden="1">
      <c r="B9814" s="107"/>
      <c r="C9814" s="107"/>
      <c r="D9814" s="41"/>
      <c r="E9814" s="41"/>
      <c r="F9814" s="41"/>
    </row>
    <row r="9815" spans="2:6" hidden="1">
      <c r="B9815" s="107"/>
      <c r="C9815" s="107"/>
      <c r="D9815" s="41"/>
      <c r="E9815" s="41"/>
      <c r="F9815" s="41"/>
    </row>
    <row r="9816" spans="2:6" hidden="1">
      <c r="B9816" s="107"/>
      <c r="C9816" s="107"/>
      <c r="D9816" s="41"/>
      <c r="E9816" s="41"/>
      <c r="F9816" s="41"/>
    </row>
    <row r="9817" spans="2:6" hidden="1">
      <c r="B9817" s="107"/>
      <c r="C9817" s="107"/>
      <c r="D9817" s="41"/>
      <c r="E9817" s="41"/>
      <c r="F9817" s="41"/>
    </row>
    <row r="9818" spans="2:6" hidden="1">
      <c r="B9818" s="107"/>
      <c r="C9818" s="107"/>
      <c r="D9818" s="41"/>
      <c r="E9818" s="41"/>
      <c r="F9818" s="41"/>
    </row>
    <row r="9819" spans="2:6" hidden="1">
      <c r="B9819" s="107"/>
      <c r="C9819" s="107"/>
      <c r="D9819" s="41"/>
      <c r="E9819" s="41"/>
      <c r="F9819" s="41"/>
    </row>
    <row r="9820" spans="2:6" hidden="1">
      <c r="B9820" s="107"/>
      <c r="C9820" s="107"/>
      <c r="D9820" s="41"/>
      <c r="E9820" s="41"/>
      <c r="F9820" s="41"/>
    </row>
    <row r="9821" spans="2:6" hidden="1">
      <c r="B9821" s="107"/>
      <c r="C9821" s="107"/>
      <c r="D9821" s="41"/>
      <c r="E9821" s="41"/>
      <c r="F9821" s="41"/>
    </row>
    <row r="9822" spans="2:6" hidden="1">
      <c r="B9822" s="107"/>
      <c r="C9822" s="107"/>
      <c r="D9822" s="41"/>
      <c r="E9822" s="41"/>
      <c r="F9822" s="41"/>
    </row>
    <row r="9823" spans="2:6" hidden="1">
      <c r="B9823" s="107"/>
      <c r="C9823" s="107"/>
      <c r="D9823" s="41"/>
      <c r="E9823" s="41"/>
      <c r="F9823" s="41"/>
    </row>
    <row r="9824" spans="2:6" hidden="1">
      <c r="B9824" s="107"/>
      <c r="C9824" s="107"/>
      <c r="D9824" s="41"/>
      <c r="E9824" s="41"/>
      <c r="F9824" s="41"/>
    </row>
    <row r="9825" spans="2:6" hidden="1">
      <c r="B9825" s="107"/>
      <c r="C9825" s="107"/>
      <c r="D9825" s="41"/>
      <c r="E9825" s="41"/>
      <c r="F9825" s="41"/>
    </row>
    <row r="9826" spans="2:6" hidden="1">
      <c r="B9826" s="107"/>
      <c r="C9826" s="107"/>
      <c r="D9826" s="41"/>
      <c r="E9826" s="41"/>
      <c r="F9826" s="41"/>
    </row>
    <row r="9827" spans="2:6" hidden="1">
      <c r="B9827" s="107"/>
      <c r="C9827" s="107"/>
      <c r="D9827" s="41"/>
      <c r="E9827" s="41"/>
      <c r="F9827" s="41"/>
    </row>
    <row r="9828" spans="2:6" hidden="1">
      <c r="B9828" s="107"/>
      <c r="C9828" s="107"/>
      <c r="D9828" s="41"/>
      <c r="E9828" s="41"/>
      <c r="F9828" s="41"/>
    </row>
    <row r="9829" spans="2:6" hidden="1">
      <c r="B9829" s="107"/>
      <c r="C9829" s="107"/>
      <c r="D9829" s="41"/>
      <c r="E9829" s="41"/>
      <c r="F9829" s="41"/>
    </row>
    <row r="9830" spans="2:6" hidden="1">
      <c r="B9830" s="107"/>
      <c r="C9830" s="107"/>
      <c r="D9830" s="41"/>
      <c r="E9830" s="41"/>
      <c r="F9830" s="41"/>
    </row>
    <row r="9831" spans="2:6" hidden="1">
      <c r="B9831" s="107"/>
      <c r="C9831" s="107"/>
      <c r="D9831" s="41"/>
      <c r="E9831" s="41"/>
      <c r="F9831" s="41"/>
    </row>
    <row r="9832" spans="2:6" hidden="1">
      <c r="B9832" s="107"/>
      <c r="C9832" s="107"/>
      <c r="D9832" s="41"/>
      <c r="E9832" s="41"/>
      <c r="F9832" s="41"/>
    </row>
    <row r="9833" spans="2:6" hidden="1">
      <c r="B9833" s="107"/>
      <c r="C9833" s="107"/>
      <c r="D9833" s="41"/>
      <c r="E9833" s="41"/>
      <c r="F9833" s="41"/>
    </row>
    <row r="9834" spans="2:6" hidden="1">
      <c r="B9834" s="107"/>
      <c r="C9834" s="107"/>
      <c r="D9834" s="41"/>
      <c r="E9834" s="41"/>
      <c r="F9834" s="41"/>
    </row>
    <row r="9835" spans="2:6" hidden="1">
      <c r="B9835" s="107"/>
      <c r="C9835" s="107"/>
      <c r="D9835" s="41"/>
      <c r="E9835" s="41"/>
      <c r="F9835" s="41"/>
    </row>
    <row r="9836" spans="2:6" hidden="1">
      <c r="B9836" s="107"/>
      <c r="C9836" s="107"/>
      <c r="D9836" s="41"/>
      <c r="E9836" s="41"/>
      <c r="F9836" s="41"/>
    </row>
    <row r="9837" spans="2:6" hidden="1">
      <c r="B9837" s="107"/>
      <c r="C9837" s="107"/>
      <c r="D9837" s="41"/>
      <c r="E9837" s="41"/>
      <c r="F9837" s="41"/>
    </row>
    <row r="9838" spans="2:6" hidden="1">
      <c r="B9838" s="107"/>
      <c r="C9838" s="107"/>
      <c r="D9838" s="41"/>
      <c r="E9838" s="41"/>
      <c r="F9838" s="41"/>
    </row>
    <row r="9839" spans="2:6" hidden="1">
      <c r="B9839" s="107"/>
      <c r="C9839" s="107"/>
      <c r="D9839" s="41"/>
      <c r="E9839" s="41"/>
      <c r="F9839" s="41"/>
    </row>
    <row r="9840" spans="2:6" hidden="1">
      <c r="B9840" s="107"/>
      <c r="C9840" s="107"/>
      <c r="D9840" s="41"/>
      <c r="E9840" s="41"/>
      <c r="F9840" s="41"/>
    </row>
    <row r="9841" spans="2:6" hidden="1">
      <c r="B9841" s="107"/>
      <c r="C9841" s="107"/>
      <c r="D9841" s="41"/>
      <c r="E9841" s="41"/>
      <c r="F9841" s="41"/>
    </row>
    <row r="9842" spans="2:6" hidden="1">
      <c r="B9842" s="107"/>
      <c r="C9842" s="107"/>
      <c r="D9842" s="41"/>
      <c r="E9842" s="41"/>
      <c r="F9842" s="41"/>
    </row>
    <row r="9843" spans="2:6" hidden="1">
      <c r="B9843" s="107"/>
      <c r="C9843" s="107"/>
      <c r="D9843" s="41"/>
      <c r="E9843" s="41"/>
      <c r="F9843" s="41"/>
    </row>
    <row r="9844" spans="2:6" hidden="1">
      <c r="B9844" s="107"/>
      <c r="C9844" s="107"/>
      <c r="D9844" s="41"/>
      <c r="E9844" s="41"/>
      <c r="F9844" s="41"/>
    </row>
    <row r="9845" spans="2:6" hidden="1">
      <c r="B9845" s="107"/>
      <c r="C9845" s="107"/>
      <c r="D9845" s="41"/>
      <c r="E9845" s="41"/>
      <c r="F9845" s="41"/>
    </row>
    <row r="9846" spans="2:6" hidden="1">
      <c r="B9846" s="107"/>
      <c r="C9846" s="107"/>
      <c r="D9846" s="41"/>
      <c r="E9846" s="41"/>
      <c r="F9846" s="41"/>
    </row>
    <row r="9847" spans="2:6" hidden="1">
      <c r="B9847" s="107"/>
      <c r="C9847" s="107"/>
      <c r="D9847" s="41"/>
      <c r="E9847" s="41"/>
      <c r="F9847" s="41"/>
    </row>
    <row r="9848" spans="2:6" hidden="1">
      <c r="B9848" s="107"/>
      <c r="C9848" s="107"/>
      <c r="D9848" s="41"/>
      <c r="E9848" s="41"/>
      <c r="F9848" s="41"/>
    </row>
    <row r="9849" spans="2:6" hidden="1">
      <c r="B9849" s="107"/>
      <c r="C9849" s="107"/>
      <c r="D9849" s="41"/>
      <c r="E9849" s="41"/>
      <c r="F9849" s="41"/>
    </row>
    <row r="9850" spans="2:6" hidden="1">
      <c r="B9850" s="107"/>
      <c r="C9850" s="107"/>
      <c r="D9850" s="41"/>
      <c r="E9850" s="41"/>
      <c r="F9850" s="41"/>
    </row>
    <row r="9851" spans="2:6" hidden="1">
      <c r="B9851" s="107"/>
      <c r="C9851" s="107"/>
      <c r="D9851" s="41"/>
      <c r="E9851" s="41"/>
      <c r="F9851" s="41"/>
    </row>
    <row r="9852" spans="2:6" hidden="1">
      <c r="B9852" s="107"/>
      <c r="C9852" s="107"/>
      <c r="D9852" s="41"/>
      <c r="E9852" s="41"/>
      <c r="F9852" s="41"/>
    </row>
    <row r="9853" spans="2:6" hidden="1">
      <c r="B9853" s="107"/>
      <c r="C9853" s="107"/>
      <c r="D9853" s="41"/>
      <c r="E9853" s="41"/>
      <c r="F9853" s="41"/>
    </row>
    <row r="9854" spans="2:6" hidden="1">
      <c r="B9854" s="107"/>
      <c r="C9854" s="107"/>
      <c r="D9854" s="41"/>
      <c r="E9854" s="41"/>
      <c r="F9854" s="41"/>
    </row>
    <row r="9855" spans="2:6" hidden="1">
      <c r="B9855" s="107"/>
      <c r="C9855" s="107"/>
      <c r="D9855" s="41"/>
      <c r="E9855" s="41"/>
      <c r="F9855" s="41"/>
    </row>
    <row r="9856" spans="2:6" hidden="1">
      <c r="B9856" s="107"/>
      <c r="C9856" s="107"/>
      <c r="D9856" s="41"/>
      <c r="E9856" s="41"/>
      <c r="F9856" s="41"/>
    </row>
    <row r="9857" spans="2:6" hidden="1">
      <c r="B9857" s="107"/>
      <c r="C9857" s="107"/>
      <c r="D9857" s="41"/>
      <c r="E9857" s="41"/>
      <c r="F9857" s="41"/>
    </row>
    <row r="9858" spans="2:6" hidden="1">
      <c r="B9858" s="107"/>
      <c r="C9858" s="107"/>
      <c r="D9858" s="41"/>
      <c r="E9858" s="41"/>
      <c r="F9858" s="41"/>
    </row>
    <row r="9859" spans="2:6" hidden="1">
      <c r="B9859" s="107"/>
      <c r="C9859" s="107"/>
      <c r="D9859" s="41"/>
      <c r="E9859" s="41"/>
      <c r="F9859" s="41"/>
    </row>
    <row r="9860" spans="2:6" hidden="1">
      <c r="B9860" s="107"/>
      <c r="C9860" s="107"/>
      <c r="D9860" s="41"/>
      <c r="E9860" s="41"/>
      <c r="F9860" s="41"/>
    </row>
    <row r="9861" spans="2:6" hidden="1">
      <c r="B9861" s="107"/>
      <c r="C9861" s="107"/>
      <c r="D9861" s="41"/>
      <c r="E9861" s="41"/>
      <c r="F9861" s="41"/>
    </row>
    <row r="9862" spans="2:6" hidden="1">
      <c r="B9862" s="107"/>
      <c r="C9862" s="107"/>
      <c r="D9862" s="41"/>
      <c r="E9862" s="41"/>
      <c r="F9862" s="41"/>
    </row>
    <row r="9863" spans="2:6" hidden="1">
      <c r="B9863" s="107"/>
      <c r="C9863" s="107"/>
      <c r="D9863" s="41"/>
      <c r="E9863" s="41"/>
      <c r="F9863" s="41"/>
    </row>
    <row r="9864" spans="2:6" hidden="1">
      <c r="B9864" s="107"/>
      <c r="C9864" s="107"/>
      <c r="D9864" s="41"/>
      <c r="E9864" s="41"/>
      <c r="F9864" s="41"/>
    </row>
    <row r="9865" spans="2:6" hidden="1">
      <c r="B9865" s="107"/>
      <c r="C9865" s="107"/>
      <c r="D9865" s="41"/>
      <c r="E9865" s="41"/>
      <c r="F9865" s="41"/>
    </row>
    <row r="9866" spans="2:6" hidden="1">
      <c r="B9866" s="107"/>
      <c r="C9866" s="107"/>
      <c r="D9866" s="41"/>
      <c r="E9866" s="41"/>
      <c r="F9866" s="41"/>
    </row>
    <row r="9867" spans="2:6" hidden="1">
      <c r="B9867" s="107"/>
      <c r="C9867" s="107"/>
      <c r="D9867" s="41"/>
      <c r="E9867" s="41"/>
      <c r="F9867" s="41"/>
    </row>
    <row r="9868" spans="2:6" hidden="1">
      <c r="B9868" s="107"/>
      <c r="C9868" s="107"/>
      <c r="D9868" s="41"/>
      <c r="E9868" s="41"/>
      <c r="F9868" s="41"/>
    </row>
    <row r="9869" spans="2:6" hidden="1">
      <c r="B9869" s="107"/>
      <c r="C9869" s="107"/>
      <c r="D9869" s="41"/>
      <c r="E9869" s="41"/>
      <c r="F9869" s="41"/>
    </row>
    <row r="9870" spans="2:6" hidden="1">
      <c r="B9870" s="107"/>
      <c r="C9870" s="107"/>
      <c r="D9870" s="41"/>
      <c r="E9870" s="41"/>
      <c r="F9870" s="41"/>
    </row>
    <row r="9871" spans="2:6" hidden="1">
      <c r="B9871" s="107"/>
      <c r="C9871" s="107"/>
      <c r="D9871" s="41"/>
      <c r="E9871" s="41"/>
      <c r="F9871" s="41"/>
    </row>
    <row r="9872" spans="2:6" hidden="1">
      <c r="B9872" s="107"/>
      <c r="C9872" s="107"/>
      <c r="D9872" s="41"/>
      <c r="E9872" s="41"/>
      <c r="F9872" s="41"/>
    </row>
    <row r="9873" spans="2:6" hidden="1">
      <c r="B9873" s="107"/>
      <c r="C9873" s="107"/>
      <c r="D9873" s="41"/>
      <c r="E9873" s="41"/>
      <c r="F9873" s="41"/>
    </row>
    <row r="9874" spans="2:6" hidden="1">
      <c r="B9874" s="107"/>
      <c r="C9874" s="107"/>
      <c r="D9874" s="41"/>
      <c r="E9874" s="41"/>
      <c r="F9874" s="41"/>
    </row>
    <row r="9875" spans="2:6" hidden="1">
      <c r="B9875" s="107"/>
      <c r="C9875" s="107"/>
      <c r="D9875" s="41"/>
      <c r="E9875" s="41"/>
      <c r="F9875" s="41"/>
    </row>
    <row r="9876" spans="2:6" hidden="1">
      <c r="B9876" s="107"/>
      <c r="C9876" s="107"/>
      <c r="D9876" s="41"/>
      <c r="E9876" s="41"/>
      <c r="F9876" s="41"/>
    </row>
    <row r="9877" spans="2:6" hidden="1">
      <c r="B9877" s="107"/>
      <c r="C9877" s="107"/>
      <c r="D9877" s="41"/>
      <c r="E9877" s="41"/>
      <c r="F9877" s="41"/>
    </row>
    <row r="9878" spans="2:6" hidden="1">
      <c r="B9878" s="107"/>
      <c r="C9878" s="107"/>
      <c r="D9878" s="41"/>
      <c r="E9878" s="41"/>
      <c r="F9878" s="41"/>
    </row>
    <row r="9879" spans="2:6" hidden="1">
      <c r="B9879" s="107"/>
      <c r="C9879" s="107"/>
      <c r="D9879" s="41"/>
      <c r="E9879" s="41"/>
      <c r="F9879" s="41"/>
    </row>
    <row r="9880" spans="2:6" hidden="1">
      <c r="B9880" s="107"/>
      <c r="C9880" s="107"/>
      <c r="D9880" s="41"/>
      <c r="E9880" s="41"/>
      <c r="F9880" s="41"/>
    </row>
    <row r="9881" spans="2:6" hidden="1">
      <c r="B9881" s="107"/>
      <c r="C9881" s="107"/>
      <c r="D9881" s="41"/>
      <c r="E9881" s="41"/>
      <c r="F9881" s="41"/>
    </row>
    <row r="9882" spans="2:6" hidden="1">
      <c r="B9882" s="107"/>
      <c r="C9882" s="107"/>
      <c r="D9882" s="41"/>
      <c r="E9882" s="41"/>
      <c r="F9882" s="41"/>
    </row>
    <row r="9883" spans="2:6" hidden="1">
      <c r="B9883" s="107"/>
      <c r="C9883" s="107"/>
      <c r="D9883" s="41"/>
      <c r="E9883" s="41"/>
      <c r="F9883" s="41"/>
    </row>
    <row r="9884" spans="2:6" hidden="1">
      <c r="B9884" s="107"/>
      <c r="C9884" s="107"/>
      <c r="D9884" s="41"/>
      <c r="E9884" s="41"/>
      <c r="F9884" s="41"/>
    </row>
    <row r="9885" spans="2:6" hidden="1">
      <c r="B9885" s="107"/>
      <c r="C9885" s="107"/>
      <c r="D9885" s="41"/>
      <c r="E9885" s="41"/>
      <c r="F9885" s="41"/>
    </row>
    <row r="9886" spans="2:6" hidden="1">
      <c r="B9886" s="107"/>
      <c r="C9886" s="107"/>
      <c r="D9886" s="41"/>
      <c r="E9886" s="41"/>
      <c r="F9886" s="41"/>
    </row>
    <row r="9887" spans="2:6" hidden="1">
      <c r="B9887" s="107"/>
      <c r="C9887" s="107"/>
      <c r="D9887" s="41"/>
      <c r="E9887" s="41"/>
      <c r="F9887" s="41"/>
    </row>
    <row r="9888" spans="2:6" hidden="1">
      <c r="B9888" s="107"/>
      <c r="C9888" s="107"/>
      <c r="D9888" s="41"/>
      <c r="E9888" s="41"/>
      <c r="F9888" s="41"/>
    </row>
    <row r="9889" spans="2:6" hidden="1">
      <c r="B9889" s="107"/>
      <c r="C9889" s="107"/>
      <c r="D9889" s="41"/>
      <c r="E9889" s="41"/>
      <c r="F9889" s="41"/>
    </row>
    <row r="9890" spans="2:6" hidden="1">
      <c r="B9890" s="107"/>
      <c r="C9890" s="107"/>
      <c r="D9890" s="41"/>
      <c r="E9890" s="41"/>
      <c r="F9890" s="41"/>
    </row>
    <row r="9891" spans="2:6" hidden="1">
      <c r="B9891" s="107"/>
      <c r="C9891" s="107"/>
      <c r="D9891" s="41"/>
      <c r="E9891" s="41"/>
      <c r="F9891" s="41"/>
    </row>
    <row r="9892" spans="2:6" hidden="1">
      <c r="B9892" s="107"/>
      <c r="C9892" s="107"/>
      <c r="D9892" s="41"/>
      <c r="E9892" s="41"/>
      <c r="F9892" s="41"/>
    </row>
    <row r="9893" spans="2:6" hidden="1">
      <c r="B9893" s="107"/>
      <c r="C9893" s="107"/>
      <c r="D9893" s="41"/>
      <c r="E9893" s="41"/>
      <c r="F9893" s="41"/>
    </row>
    <row r="9894" spans="2:6" hidden="1">
      <c r="B9894" s="107"/>
      <c r="C9894" s="107"/>
      <c r="D9894" s="41"/>
      <c r="E9894" s="41"/>
      <c r="F9894" s="41"/>
    </row>
    <row r="9895" spans="2:6" hidden="1">
      <c r="B9895" s="107"/>
      <c r="C9895" s="107"/>
      <c r="D9895" s="41"/>
      <c r="E9895" s="41"/>
      <c r="F9895" s="41"/>
    </row>
    <row r="9896" spans="2:6" hidden="1">
      <c r="B9896" s="107"/>
      <c r="C9896" s="107"/>
      <c r="D9896" s="41"/>
      <c r="E9896" s="41"/>
      <c r="F9896" s="41"/>
    </row>
    <row r="9897" spans="2:6" hidden="1">
      <c r="B9897" s="107"/>
      <c r="C9897" s="107"/>
      <c r="D9897" s="41"/>
      <c r="E9897" s="41"/>
      <c r="F9897" s="41"/>
    </row>
    <row r="9898" spans="2:6" hidden="1">
      <c r="B9898" s="107"/>
      <c r="C9898" s="107"/>
      <c r="D9898" s="41"/>
      <c r="E9898" s="41"/>
      <c r="F9898" s="41"/>
    </row>
    <row r="9899" spans="2:6" hidden="1">
      <c r="B9899" s="107"/>
      <c r="C9899" s="107"/>
      <c r="D9899" s="41"/>
      <c r="E9899" s="41"/>
      <c r="F9899" s="41"/>
    </row>
    <row r="9900" spans="2:6" hidden="1">
      <c r="B9900" s="107"/>
      <c r="C9900" s="107"/>
      <c r="D9900" s="41"/>
      <c r="E9900" s="41"/>
      <c r="F9900" s="41"/>
    </row>
    <row r="9901" spans="2:6" hidden="1">
      <c r="B9901" s="107"/>
      <c r="C9901" s="107"/>
      <c r="D9901" s="41"/>
      <c r="E9901" s="41"/>
      <c r="F9901" s="41"/>
    </row>
    <row r="9902" spans="2:6" hidden="1">
      <c r="B9902" s="107"/>
      <c r="C9902" s="107"/>
      <c r="D9902" s="41"/>
      <c r="E9902" s="41"/>
      <c r="F9902" s="41"/>
    </row>
    <row r="9903" spans="2:6" hidden="1">
      <c r="B9903" s="107"/>
      <c r="C9903" s="107"/>
      <c r="D9903" s="41"/>
      <c r="E9903" s="41"/>
      <c r="F9903" s="41"/>
    </row>
    <row r="9904" spans="2:6" hidden="1">
      <c r="B9904" s="107"/>
      <c r="C9904" s="107"/>
      <c r="D9904" s="41"/>
      <c r="E9904" s="41"/>
      <c r="F9904" s="41"/>
    </row>
    <row r="9905" spans="2:6" hidden="1">
      <c r="B9905" s="107"/>
      <c r="C9905" s="107"/>
      <c r="D9905" s="41"/>
      <c r="E9905" s="41"/>
      <c r="F9905" s="41"/>
    </row>
    <row r="9906" spans="2:6" hidden="1">
      <c r="B9906" s="107"/>
      <c r="C9906" s="107"/>
      <c r="D9906" s="41"/>
      <c r="E9906" s="41"/>
      <c r="F9906" s="41"/>
    </row>
    <row r="9907" spans="2:6" hidden="1">
      <c r="B9907" s="107"/>
      <c r="C9907" s="107"/>
      <c r="D9907" s="41"/>
      <c r="E9907" s="41"/>
      <c r="F9907" s="41"/>
    </row>
    <row r="9908" spans="2:6" hidden="1">
      <c r="B9908" s="107"/>
      <c r="C9908" s="107"/>
      <c r="D9908" s="41"/>
      <c r="E9908" s="41"/>
      <c r="F9908" s="41"/>
    </row>
    <row r="9909" spans="2:6" hidden="1">
      <c r="B9909" s="107"/>
      <c r="C9909" s="107"/>
      <c r="D9909" s="41"/>
      <c r="E9909" s="41"/>
      <c r="F9909" s="41"/>
    </row>
    <row r="9910" spans="2:6" hidden="1">
      <c r="B9910" s="107"/>
      <c r="C9910" s="107"/>
      <c r="D9910" s="41"/>
      <c r="E9910" s="41"/>
      <c r="F9910" s="41"/>
    </row>
    <row r="9911" spans="2:6" hidden="1">
      <c r="B9911" s="107"/>
      <c r="C9911" s="107"/>
      <c r="D9911" s="41"/>
      <c r="E9911" s="41"/>
      <c r="F9911" s="41"/>
    </row>
    <row r="9912" spans="2:6" hidden="1">
      <c r="B9912" s="107"/>
      <c r="C9912" s="107"/>
      <c r="D9912" s="41"/>
      <c r="E9912" s="41"/>
      <c r="F9912" s="41"/>
    </row>
    <row r="9913" spans="2:6" hidden="1">
      <c r="B9913" s="107"/>
      <c r="C9913" s="107"/>
      <c r="D9913" s="41"/>
      <c r="E9913" s="41"/>
      <c r="F9913" s="41"/>
    </row>
    <row r="9914" spans="2:6" hidden="1">
      <c r="B9914" s="107"/>
      <c r="C9914" s="107"/>
      <c r="D9914" s="41"/>
      <c r="E9914" s="41"/>
      <c r="F9914" s="41"/>
    </row>
    <row r="9915" spans="2:6" hidden="1">
      <c r="B9915" s="107"/>
      <c r="C9915" s="107"/>
      <c r="D9915" s="41"/>
      <c r="E9915" s="41"/>
      <c r="F9915" s="41"/>
    </row>
    <row r="9916" spans="2:6" hidden="1">
      <c r="B9916" s="107"/>
      <c r="C9916" s="107"/>
      <c r="D9916" s="41"/>
      <c r="E9916" s="41"/>
      <c r="F9916" s="41"/>
    </row>
    <row r="9917" spans="2:6" hidden="1">
      <c r="B9917" s="107"/>
      <c r="C9917" s="107"/>
      <c r="D9917" s="41"/>
      <c r="E9917" s="41"/>
      <c r="F9917" s="41"/>
    </row>
    <row r="9918" spans="2:6" hidden="1">
      <c r="B9918" s="107"/>
      <c r="C9918" s="107"/>
      <c r="D9918" s="41"/>
      <c r="E9918" s="41"/>
      <c r="F9918" s="41"/>
    </row>
    <row r="9919" spans="2:6" hidden="1">
      <c r="B9919" s="107"/>
      <c r="C9919" s="107"/>
      <c r="D9919" s="41"/>
      <c r="E9919" s="41"/>
      <c r="F9919" s="41"/>
    </row>
    <row r="9920" spans="2:6" hidden="1">
      <c r="B9920" s="107"/>
      <c r="C9920" s="107"/>
      <c r="D9920" s="41"/>
      <c r="E9920" s="41"/>
      <c r="F9920" s="41"/>
    </row>
    <row r="9921" spans="2:6" hidden="1">
      <c r="B9921" s="107"/>
      <c r="C9921" s="107"/>
      <c r="D9921" s="41"/>
      <c r="E9921" s="41"/>
      <c r="F9921" s="41"/>
    </row>
    <row r="9922" spans="2:6" hidden="1">
      <c r="B9922" s="107"/>
      <c r="C9922" s="107"/>
      <c r="D9922" s="41"/>
      <c r="E9922" s="41"/>
      <c r="F9922" s="41"/>
    </row>
    <row r="9923" spans="2:6" hidden="1">
      <c r="B9923" s="107"/>
      <c r="C9923" s="107"/>
      <c r="D9923" s="41"/>
      <c r="E9923" s="41"/>
      <c r="F9923" s="41"/>
    </row>
    <row r="9924" spans="2:6" hidden="1">
      <c r="B9924" s="107"/>
      <c r="C9924" s="107"/>
      <c r="D9924" s="41"/>
      <c r="E9924" s="41"/>
      <c r="F9924" s="41"/>
    </row>
    <row r="9925" spans="2:6" hidden="1">
      <c r="B9925" s="107"/>
      <c r="C9925" s="107"/>
      <c r="D9925" s="41"/>
      <c r="E9925" s="41"/>
      <c r="F9925" s="41"/>
    </row>
    <row r="9926" spans="2:6" hidden="1">
      <c r="B9926" s="107"/>
      <c r="C9926" s="107"/>
      <c r="D9926" s="41"/>
      <c r="E9926" s="41"/>
      <c r="F9926" s="41"/>
    </row>
    <row r="9927" spans="2:6" hidden="1">
      <c r="B9927" s="107"/>
      <c r="C9927" s="107"/>
      <c r="D9927" s="41"/>
      <c r="E9927" s="41"/>
      <c r="F9927" s="41"/>
    </row>
    <row r="9928" spans="2:6" hidden="1">
      <c r="B9928" s="107"/>
      <c r="C9928" s="107"/>
      <c r="D9928" s="41"/>
      <c r="E9928" s="41"/>
      <c r="F9928" s="41"/>
    </row>
    <row r="9929" spans="2:6" hidden="1">
      <c r="B9929" s="107"/>
      <c r="C9929" s="107"/>
      <c r="D9929" s="41"/>
      <c r="E9929" s="41"/>
      <c r="F9929" s="41"/>
    </row>
    <row r="9930" spans="2:6" hidden="1">
      <c r="B9930" s="107"/>
      <c r="C9930" s="107"/>
      <c r="D9930" s="41"/>
      <c r="E9930" s="41"/>
      <c r="F9930" s="41"/>
    </row>
    <row r="9931" spans="2:6" hidden="1">
      <c r="B9931" s="107"/>
      <c r="C9931" s="107"/>
      <c r="D9931" s="41"/>
      <c r="E9931" s="41"/>
      <c r="F9931" s="41"/>
    </row>
    <row r="9932" spans="2:6" hidden="1">
      <c r="B9932" s="107"/>
      <c r="C9932" s="107"/>
      <c r="D9932" s="41"/>
      <c r="E9932" s="41"/>
      <c r="F9932" s="41"/>
    </row>
    <row r="9933" spans="2:6" hidden="1">
      <c r="B9933" s="107"/>
      <c r="C9933" s="107"/>
      <c r="D9933" s="41"/>
      <c r="E9933" s="41"/>
      <c r="F9933" s="41"/>
    </row>
    <row r="9934" spans="2:6" hidden="1">
      <c r="B9934" s="107"/>
      <c r="C9934" s="107"/>
      <c r="D9934" s="41"/>
      <c r="E9934" s="41"/>
      <c r="F9934" s="41"/>
    </row>
    <row r="9935" spans="2:6" hidden="1">
      <c r="B9935" s="107"/>
      <c r="C9935" s="107"/>
      <c r="D9935" s="41"/>
      <c r="E9935" s="41"/>
      <c r="F9935" s="41"/>
    </row>
    <row r="9936" spans="2:6" hidden="1">
      <c r="B9936" s="107"/>
      <c r="C9936" s="107"/>
      <c r="D9936" s="41"/>
      <c r="E9936" s="41"/>
      <c r="F9936" s="41"/>
    </row>
    <row r="9937" spans="2:6" hidden="1">
      <c r="B9937" s="107"/>
      <c r="C9937" s="107"/>
      <c r="D9937" s="41"/>
      <c r="E9937" s="41"/>
      <c r="F9937" s="41"/>
    </row>
    <row r="9938" spans="2:6" hidden="1">
      <c r="B9938" s="107"/>
      <c r="C9938" s="107"/>
      <c r="D9938" s="41"/>
      <c r="E9938" s="41"/>
      <c r="F9938" s="41"/>
    </row>
    <row r="9939" spans="2:6" hidden="1">
      <c r="B9939" s="107"/>
      <c r="C9939" s="107"/>
      <c r="D9939" s="41"/>
      <c r="E9939" s="41"/>
      <c r="F9939" s="41"/>
    </row>
    <row r="9940" spans="2:6" hidden="1">
      <c r="B9940" s="107"/>
      <c r="C9940" s="107"/>
      <c r="D9940" s="41"/>
      <c r="E9940" s="41"/>
      <c r="F9940" s="41"/>
    </row>
    <row r="9941" spans="2:6" hidden="1">
      <c r="B9941" s="107"/>
      <c r="C9941" s="107"/>
      <c r="D9941" s="41"/>
      <c r="E9941" s="41"/>
      <c r="F9941" s="41"/>
    </row>
    <row r="9942" spans="2:6" hidden="1">
      <c r="B9942" s="107"/>
      <c r="C9942" s="107"/>
      <c r="D9942" s="41"/>
      <c r="E9942" s="41"/>
      <c r="F9942" s="41"/>
    </row>
    <row r="9943" spans="2:6" hidden="1">
      <c r="B9943" s="107"/>
      <c r="C9943" s="107"/>
      <c r="D9943" s="41"/>
      <c r="E9943" s="41"/>
      <c r="F9943" s="41"/>
    </row>
    <row r="9944" spans="2:6" hidden="1">
      <c r="B9944" s="107"/>
      <c r="C9944" s="107"/>
      <c r="D9944" s="41"/>
      <c r="E9944" s="41"/>
      <c r="F9944" s="41"/>
    </row>
    <row r="9945" spans="2:6" hidden="1">
      <c r="B9945" s="107"/>
      <c r="C9945" s="107"/>
      <c r="D9945" s="41"/>
      <c r="E9945" s="41"/>
      <c r="F9945" s="41"/>
    </row>
    <row r="9946" spans="2:6" hidden="1">
      <c r="B9946" s="107"/>
      <c r="C9946" s="107"/>
      <c r="D9946" s="41"/>
      <c r="E9946" s="41"/>
      <c r="F9946" s="41"/>
    </row>
    <row r="9947" spans="2:6" hidden="1">
      <c r="B9947" s="107"/>
      <c r="C9947" s="107"/>
      <c r="D9947" s="41"/>
      <c r="E9947" s="41"/>
      <c r="F9947" s="41"/>
    </row>
    <row r="9948" spans="2:6" hidden="1">
      <c r="B9948" s="107"/>
      <c r="C9948" s="107"/>
      <c r="D9948" s="41"/>
      <c r="E9948" s="41"/>
      <c r="F9948" s="41"/>
    </row>
    <row r="9949" spans="2:6" hidden="1">
      <c r="B9949" s="107"/>
      <c r="C9949" s="107"/>
      <c r="D9949" s="41"/>
      <c r="E9949" s="41"/>
      <c r="F9949" s="41"/>
    </row>
    <row r="9950" spans="2:6" hidden="1">
      <c r="B9950" s="107"/>
      <c r="C9950" s="107"/>
      <c r="D9950" s="41"/>
      <c r="E9950" s="41"/>
      <c r="F9950" s="41"/>
    </row>
    <row r="9951" spans="2:6" hidden="1">
      <c r="B9951" s="107"/>
      <c r="C9951" s="107"/>
      <c r="D9951" s="41"/>
      <c r="E9951" s="41"/>
      <c r="F9951" s="41"/>
    </row>
    <row r="9952" spans="2:6" hidden="1">
      <c r="B9952" s="107"/>
      <c r="C9952" s="107"/>
      <c r="D9952" s="41"/>
      <c r="E9952" s="41"/>
      <c r="F9952" s="41"/>
    </row>
    <row r="9953" spans="2:6" hidden="1">
      <c r="B9953" s="107"/>
      <c r="C9953" s="107"/>
      <c r="D9953" s="41"/>
      <c r="E9953" s="41"/>
      <c r="F9953" s="41"/>
    </row>
    <row r="9954" spans="2:6" hidden="1">
      <c r="B9954" s="107"/>
      <c r="C9954" s="107"/>
      <c r="D9954" s="41"/>
      <c r="E9954" s="41"/>
      <c r="F9954" s="41"/>
    </row>
    <row r="9955" spans="2:6" hidden="1">
      <c r="B9955" s="107"/>
      <c r="C9955" s="107"/>
      <c r="D9955" s="41"/>
      <c r="E9955" s="41"/>
      <c r="F9955" s="41"/>
    </row>
    <row r="9956" spans="2:6" hidden="1">
      <c r="B9956" s="107"/>
      <c r="C9956" s="107"/>
      <c r="D9956" s="41"/>
      <c r="E9956" s="41"/>
      <c r="F9956" s="41"/>
    </row>
    <row r="9957" spans="2:6" hidden="1">
      <c r="B9957" s="107"/>
      <c r="C9957" s="107"/>
      <c r="D9957" s="41"/>
      <c r="E9957" s="41"/>
      <c r="F9957" s="41"/>
    </row>
    <row r="9958" spans="2:6" hidden="1">
      <c r="B9958" s="107"/>
      <c r="C9958" s="107"/>
      <c r="D9958" s="41"/>
      <c r="E9958" s="41"/>
      <c r="F9958" s="41"/>
    </row>
    <row r="9959" spans="2:6" hidden="1">
      <c r="B9959" s="107"/>
      <c r="C9959" s="107"/>
      <c r="D9959" s="41"/>
      <c r="E9959" s="41"/>
      <c r="F9959" s="41"/>
    </row>
    <row r="9960" spans="2:6" hidden="1">
      <c r="B9960" s="107"/>
      <c r="C9960" s="107"/>
      <c r="D9960" s="41"/>
      <c r="E9960" s="41"/>
      <c r="F9960" s="41"/>
    </row>
    <row r="9961" spans="2:6" hidden="1">
      <c r="B9961" s="107"/>
      <c r="C9961" s="107"/>
      <c r="D9961" s="41"/>
      <c r="E9961" s="41"/>
      <c r="F9961" s="41"/>
    </row>
    <row r="9962" spans="2:6" hidden="1">
      <c r="B9962" s="107"/>
      <c r="C9962" s="107"/>
      <c r="D9962" s="41"/>
      <c r="E9962" s="41"/>
      <c r="F9962" s="41"/>
    </row>
    <row r="9963" spans="2:6" hidden="1">
      <c r="B9963" s="107"/>
      <c r="C9963" s="107"/>
      <c r="D9963" s="41"/>
      <c r="E9963" s="41"/>
      <c r="F9963" s="41"/>
    </row>
    <row r="9964" spans="2:6" hidden="1">
      <c r="B9964" s="107"/>
      <c r="C9964" s="107"/>
      <c r="D9964" s="41"/>
      <c r="E9964" s="41"/>
      <c r="F9964" s="41"/>
    </row>
    <row r="9965" spans="2:6" hidden="1">
      <c r="B9965" s="107"/>
      <c r="C9965" s="107"/>
      <c r="D9965" s="41"/>
      <c r="E9965" s="41"/>
      <c r="F9965" s="41"/>
    </row>
    <row r="9966" spans="2:6" hidden="1">
      <c r="B9966" s="107"/>
      <c r="C9966" s="107"/>
      <c r="D9966" s="41"/>
      <c r="E9966" s="41"/>
      <c r="F9966" s="41"/>
    </row>
    <row r="9967" spans="2:6" hidden="1">
      <c r="B9967" s="107"/>
      <c r="C9967" s="107"/>
      <c r="D9967" s="41"/>
      <c r="E9967" s="41"/>
      <c r="F9967" s="41"/>
    </row>
    <row r="9968" spans="2:6" hidden="1">
      <c r="B9968" s="107"/>
      <c r="C9968" s="107"/>
      <c r="D9968" s="41"/>
      <c r="E9968" s="41"/>
      <c r="F9968" s="41"/>
    </row>
    <row r="9969" spans="2:6" hidden="1">
      <c r="B9969" s="107"/>
      <c r="C9969" s="107"/>
      <c r="D9969" s="41"/>
      <c r="E9969" s="41"/>
      <c r="F9969" s="41"/>
    </row>
    <row r="9970" spans="2:6" hidden="1">
      <c r="B9970" s="107"/>
      <c r="C9970" s="107"/>
      <c r="D9970" s="41"/>
      <c r="E9970" s="41"/>
      <c r="F9970" s="41"/>
    </row>
    <row r="9971" spans="2:6" hidden="1">
      <c r="B9971" s="107"/>
      <c r="C9971" s="107"/>
      <c r="D9971" s="41"/>
      <c r="E9971" s="41"/>
      <c r="F9971" s="41"/>
    </row>
    <row r="9972" spans="2:6" hidden="1">
      <c r="B9972" s="107"/>
      <c r="C9972" s="107"/>
      <c r="D9972" s="41"/>
      <c r="E9972" s="41"/>
      <c r="F9972" s="41"/>
    </row>
    <row r="9973" spans="2:6" hidden="1">
      <c r="B9973" s="107"/>
      <c r="C9973" s="107"/>
      <c r="D9973" s="41"/>
      <c r="E9973" s="41"/>
      <c r="F9973" s="41"/>
    </row>
    <row r="9974" spans="2:6" hidden="1">
      <c r="B9974" s="107"/>
      <c r="C9974" s="107"/>
      <c r="D9974" s="41"/>
      <c r="E9974" s="41"/>
      <c r="F9974" s="41"/>
    </row>
    <row r="9975" spans="2:6" hidden="1">
      <c r="B9975" s="107"/>
      <c r="C9975" s="107"/>
      <c r="D9975" s="41"/>
      <c r="E9975" s="41"/>
      <c r="F9975" s="41"/>
    </row>
    <row r="9976" spans="2:6" hidden="1">
      <c r="B9976" s="107"/>
      <c r="C9976" s="107"/>
      <c r="D9976" s="41"/>
      <c r="E9976" s="41"/>
      <c r="F9976" s="41"/>
    </row>
    <row r="9977" spans="2:6" hidden="1">
      <c r="B9977" s="107"/>
      <c r="C9977" s="107"/>
      <c r="D9977" s="41"/>
      <c r="E9977" s="41"/>
      <c r="F9977" s="41"/>
    </row>
    <row r="9978" spans="2:6" hidden="1">
      <c r="B9978" s="107"/>
      <c r="C9978" s="107"/>
      <c r="D9978" s="41"/>
      <c r="E9978" s="41"/>
      <c r="F9978" s="41"/>
    </row>
    <row r="9979" spans="2:6" hidden="1">
      <c r="B9979" s="107"/>
      <c r="C9979" s="107"/>
      <c r="D9979" s="41"/>
      <c r="E9979" s="41"/>
      <c r="F9979" s="41"/>
    </row>
    <row r="9980" spans="2:6" hidden="1">
      <c r="B9980" s="107"/>
      <c r="C9980" s="107"/>
      <c r="D9980" s="41"/>
      <c r="E9980" s="41"/>
      <c r="F9980" s="41"/>
    </row>
    <row r="9981" spans="2:6" hidden="1">
      <c r="B9981" s="107"/>
      <c r="C9981" s="107"/>
      <c r="D9981" s="41"/>
      <c r="E9981" s="41"/>
      <c r="F9981" s="41"/>
    </row>
    <row r="9982" spans="2:6" hidden="1">
      <c r="B9982" s="107"/>
      <c r="C9982" s="107"/>
      <c r="D9982" s="41"/>
      <c r="E9982" s="41"/>
      <c r="F9982" s="41"/>
    </row>
    <row r="9983" spans="2:6" hidden="1">
      <c r="B9983" s="107"/>
      <c r="C9983" s="107"/>
      <c r="D9983" s="41"/>
      <c r="E9983" s="41"/>
      <c r="F9983" s="41"/>
    </row>
    <row r="9984" spans="2:6" hidden="1">
      <c r="B9984" s="107"/>
      <c r="C9984" s="107"/>
      <c r="D9984" s="41"/>
      <c r="E9984" s="41"/>
      <c r="F9984" s="41"/>
    </row>
    <row r="9985" spans="2:6" hidden="1">
      <c r="B9985" s="107"/>
      <c r="C9985" s="107"/>
      <c r="D9985" s="41"/>
      <c r="E9985" s="41"/>
      <c r="F9985" s="41"/>
    </row>
    <row r="9986" spans="2:6" hidden="1">
      <c r="B9986" s="107"/>
      <c r="C9986" s="107"/>
      <c r="D9986" s="41"/>
      <c r="E9986" s="41"/>
      <c r="F9986" s="41"/>
    </row>
    <row r="9987" spans="2:6" hidden="1">
      <c r="B9987" s="107"/>
      <c r="C9987" s="107"/>
      <c r="D9987" s="41"/>
      <c r="E9987" s="41"/>
      <c r="F9987" s="41"/>
    </row>
    <row r="9988" spans="2:6" hidden="1">
      <c r="B9988" s="107"/>
      <c r="C9988" s="107"/>
      <c r="D9988" s="41"/>
      <c r="E9988" s="41"/>
      <c r="F9988" s="41"/>
    </row>
    <row r="9989" spans="2:6" hidden="1">
      <c r="B9989" s="107"/>
      <c r="C9989" s="107"/>
      <c r="D9989" s="41"/>
      <c r="E9989" s="41"/>
      <c r="F9989" s="41"/>
    </row>
    <row r="9990" spans="2:6" hidden="1">
      <c r="B9990" s="107"/>
      <c r="C9990" s="107"/>
      <c r="D9990" s="41"/>
      <c r="E9990" s="41"/>
      <c r="F9990" s="41"/>
    </row>
    <row r="9991" spans="2:6" hidden="1">
      <c r="B9991" s="107"/>
      <c r="C9991" s="107"/>
      <c r="D9991" s="41"/>
      <c r="E9991" s="41"/>
      <c r="F9991" s="41"/>
    </row>
    <row r="9992" spans="2:6" hidden="1">
      <c r="B9992" s="107"/>
      <c r="C9992" s="107"/>
      <c r="D9992" s="41"/>
      <c r="E9992" s="41"/>
      <c r="F9992" s="41"/>
    </row>
    <row r="9993" spans="2:6" hidden="1">
      <c r="B9993" s="107"/>
      <c r="C9993" s="107"/>
      <c r="D9993" s="41"/>
      <c r="E9993" s="41"/>
      <c r="F9993" s="41"/>
    </row>
    <row r="9994" spans="2:6" hidden="1">
      <c r="B9994" s="107"/>
      <c r="C9994" s="107"/>
      <c r="D9994" s="41"/>
      <c r="E9994" s="41"/>
      <c r="F9994" s="41"/>
    </row>
    <row r="9995" spans="2:6" hidden="1">
      <c r="B9995" s="107"/>
      <c r="C9995" s="107"/>
      <c r="D9995" s="41"/>
      <c r="E9995" s="41"/>
      <c r="F9995" s="41"/>
    </row>
    <row r="9996" spans="2:6" hidden="1">
      <c r="B9996" s="107"/>
      <c r="C9996" s="107"/>
      <c r="D9996" s="41"/>
      <c r="E9996" s="41"/>
      <c r="F9996" s="41"/>
    </row>
    <row r="9997" spans="2:6" hidden="1">
      <c r="B9997" s="107"/>
      <c r="C9997" s="107"/>
      <c r="D9997" s="41"/>
      <c r="E9997" s="41"/>
      <c r="F9997" s="41"/>
    </row>
    <row r="9998" spans="2:6" hidden="1">
      <c r="B9998" s="107"/>
      <c r="C9998" s="107"/>
      <c r="D9998" s="41"/>
      <c r="E9998" s="41"/>
      <c r="F9998" s="41"/>
    </row>
    <row r="9999" spans="2:6" hidden="1">
      <c r="B9999" s="107"/>
      <c r="C9999" s="107"/>
      <c r="D9999" s="41"/>
      <c r="E9999" s="41"/>
      <c r="F9999" s="41"/>
    </row>
    <row r="10000" spans="2:6" hidden="1">
      <c r="B10000" s="107"/>
      <c r="C10000" s="107"/>
      <c r="D10000" s="41"/>
      <c r="E10000" s="41"/>
      <c r="F10000" s="41"/>
    </row>
    <row r="10001" spans="2:6" hidden="1">
      <c r="B10001" s="107"/>
      <c r="C10001" s="107"/>
      <c r="D10001" s="41"/>
      <c r="E10001" s="41"/>
      <c r="F10001" s="41"/>
    </row>
    <row r="10002" spans="2:6" hidden="1">
      <c r="B10002" s="107"/>
      <c r="C10002" s="107"/>
      <c r="D10002" s="41"/>
      <c r="E10002" s="41"/>
      <c r="F10002" s="41"/>
    </row>
    <row r="10003" spans="2:6" hidden="1">
      <c r="B10003" s="107"/>
      <c r="C10003" s="107"/>
      <c r="D10003" s="41"/>
      <c r="E10003" s="41"/>
      <c r="F10003" s="41"/>
    </row>
    <row r="10004" spans="2:6" hidden="1">
      <c r="B10004" s="107"/>
      <c r="C10004" s="107"/>
      <c r="D10004" s="41"/>
      <c r="E10004" s="41"/>
      <c r="F10004" s="41"/>
    </row>
    <row r="10005" spans="2:6" hidden="1">
      <c r="B10005" s="107"/>
      <c r="C10005" s="107"/>
      <c r="D10005" s="41"/>
      <c r="E10005" s="41"/>
      <c r="F10005" s="41"/>
    </row>
    <row r="10006" spans="2:6" hidden="1">
      <c r="B10006" s="107"/>
      <c r="C10006" s="107"/>
      <c r="D10006" s="41"/>
      <c r="E10006" s="41"/>
      <c r="F10006" s="41"/>
    </row>
    <row r="10007" spans="2:6" hidden="1">
      <c r="B10007" s="107"/>
      <c r="C10007" s="107"/>
      <c r="D10007" s="41"/>
      <c r="E10007" s="41"/>
      <c r="F10007" s="41"/>
    </row>
    <row r="10008" spans="2:6" hidden="1">
      <c r="B10008" s="107"/>
      <c r="C10008" s="107"/>
      <c r="D10008" s="41"/>
      <c r="E10008" s="41"/>
      <c r="F10008" s="41"/>
    </row>
    <row r="10009" spans="2:6" hidden="1">
      <c r="B10009" s="107"/>
      <c r="C10009" s="107"/>
      <c r="D10009" s="41"/>
      <c r="E10009" s="41"/>
      <c r="F10009" s="41"/>
    </row>
    <row r="10010" spans="2:6" hidden="1">
      <c r="B10010" s="107"/>
      <c r="C10010" s="107"/>
      <c r="D10010" s="41"/>
      <c r="E10010" s="41"/>
      <c r="F10010" s="41"/>
    </row>
    <row r="10011" spans="2:6" hidden="1">
      <c r="B10011" s="107"/>
      <c r="C10011" s="107"/>
      <c r="D10011" s="41"/>
      <c r="E10011" s="41"/>
      <c r="F10011" s="41"/>
    </row>
    <row r="10012" spans="2:6" hidden="1">
      <c r="B10012" s="107"/>
      <c r="C10012" s="107"/>
      <c r="D10012" s="41"/>
      <c r="E10012" s="41"/>
      <c r="F10012" s="41"/>
    </row>
    <row r="10013" spans="2:6" hidden="1">
      <c r="B10013" s="107"/>
      <c r="C10013" s="107"/>
      <c r="D10013" s="41"/>
      <c r="E10013" s="41"/>
      <c r="F10013" s="41"/>
    </row>
    <row r="10014" spans="2:6" hidden="1">
      <c r="B10014" s="107"/>
      <c r="C10014" s="107"/>
      <c r="D10014" s="41"/>
      <c r="E10014" s="41"/>
      <c r="F10014" s="41"/>
    </row>
    <row r="10015" spans="2:6" hidden="1">
      <c r="B10015" s="107"/>
      <c r="C10015" s="107"/>
      <c r="D10015" s="41"/>
      <c r="E10015" s="41"/>
      <c r="F10015" s="41"/>
    </row>
    <row r="10016" spans="2:6" hidden="1">
      <c r="B10016" s="107"/>
      <c r="C10016" s="107"/>
      <c r="D10016" s="41"/>
      <c r="E10016" s="41"/>
      <c r="F10016" s="41"/>
    </row>
    <row r="10017" spans="2:6" hidden="1">
      <c r="B10017" s="107"/>
      <c r="C10017" s="107"/>
      <c r="D10017" s="41"/>
      <c r="E10017" s="41"/>
      <c r="F10017" s="41"/>
    </row>
    <row r="10018" spans="2:6" hidden="1">
      <c r="B10018" s="107"/>
      <c r="C10018" s="107"/>
      <c r="D10018" s="41"/>
      <c r="E10018" s="41"/>
      <c r="F10018" s="41"/>
    </row>
    <row r="10019" spans="2:6" hidden="1">
      <c r="B10019" s="107"/>
      <c r="C10019" s="107"/>
      <c r="D10019" s="41"/>
      <c r="E10019" s="41"/>
      <c r="F10019" s="41"/>
    </row>
    <row r="10020" spans="2:6" hidden="1">
      <c r="B10020" s="107"/>
      <c r="C10020" s="107"/>
      <c r="D10020" s="41"/>
      <c r="E10020" s="41"/>
      <c r="F10020" s="41"/>
    </row>
    <row r="10021" spans="2:6" hidden="1">
      <c r="B10021" s="107"/>
      <c r="C10021" s="107"/>
      <c r="D10021" s="41"/>
      <c r="E10021" s="41"/>
      <c r="F10021" s="41"/>
    </row>
    <row r="10022" spans="2:6" hidden="1">
      <c r="B10022" s="107"/>
      <c r="C10022" s="107"/>
      <c r="D10022" s="41"/>
      <c r="E10022" s="41"/>
      <c r="F10022" s="41"/>
    </row>
    <row r="10023" spans="2:6" hidden="1">
      <c r="B10023" s="107"/>
      <c r="C10023" s="107"/>
      <c r="D10023" s="41"/>
      <c r="E10023" s="41"/>
      <c r="F10023" s="41"/>
    </row>
    <row r="10024" spans="2:6" hidden="1">
      <c r="B10024" s="107"/>
      <c r="C10024" s="107"/>
      <c r="D10024" s="41"/>
      <c r="E10024" s="41"/>
      <c r="F10024" s="41"/>
    </row>
    <row r="10025" spans="2:6" hidden="1">
      <c r="B10025" s="107"/>
      <c r="C10025" s="107"/>
      <c r="D10025" s="41"/>
      <c r="E10025" s="41"/>
      <c r="F10025" s="41"/>
    </row>
    <row r="10026" spans="2:6" hidden="1">
      <c r="B10026" s="107"/>
      <c r="C10026" s="107"/>
      <c r="D10026" s="41"/>
      <c r="E10026" s="41"/>
      <c r="F10026" s="41"/>
    </row>
    <row r="10027" spans="2:6" hidden="1">
      <c r="B10027" s="107"/>
      <c r="C10027" s="107"/>
      <c r="D10027" s="41"/>
      <c r="E10027" s="41"/>
      <c r="F10027" s="41"/>
    </row>
    <row r="10028" spans="2:6" hidden="1">
      <c r="B10028" s="107"/>
      <c r="C10028" s="107"/>
      <c r="D10028" s="41"/>
      <c r="E10028" s="41"/>
      <c r="F10028" s="41"/>
    </row>
    <row r="10029" spans="2:6" hidden="1">
      <c r="B10029" s="107"/>
      <c r="C10029" s="107"/>
      <c r="D10029" s="41"/>
      <c r="E10029" s="41"/>
      <c r="F10029" s="41"/>
    </row>
    <row r="10030" spans="2:6" hidden="1">
      <c r="B10030" s="107"/>
      <c r="C10030" s="107"/>
      <c r="D10030" s="41"/>
      <c r="E10030" s="41"/>
      <c r="F10030" s="41"/>
    </row>
    <row r="10031" spans="2:6" hidden="1">
      <c r="B10031" s="107"/>
      <c r="C10031" s="107"/>
      <c r="D10031" s="41"/>
      <c r="E10031" s="41"/>
      <c r="F10031" s="41"/>
    </row>
    <row r="10032" spans="2:6" hidden="1">
      <c r="B10032" s="107"/>
      <c r="C10032" s="107"/>
      <c r="D10032" s="41"/>
      <c r="E10032" s="41"/>
      <c r="F10032" s="41"/>
    </row>
    <row r="10033" spans="2:6" hidden="1">
      <c r="B10033" s="107"/>
      <c r="C10033" s="107"/>
      <c r="D10033" s="41"/>
      <c r="E10033" s="41"/>
      <c r="F10033" s="41"/>
    </row>
    <row r="10034" spans="2:6" hidden="1">
      <c r="B10034" s="107"/>
      <c r="C10034" s="107"/>
      <c r="D10034" s="41"/>
      <c r="E10034" s="41"/>
      <c r="F10034" s="41"/>
    </row>
    <row r="10035" spans="2:6" hidden="1">
      <c r="B10035" s="107"/>
      <c r="C10035" s="107"/>
      <c r="D10035" s="41"/>
      <c r="E10035" s="41"/>
      <c r="F10035" s="41"/>
    </row>
    <row r="10036" spans="2:6" hidden="1">
      <c r="B10036" s="107"/>
      <c r="C10036" s="107"/>
      <c r="D10036" s="41"/>
      <c r="E10036" s="41"/>
      <c r="F10036" s="41"/>
    </row>
    <row r="10037" spans="2:6" hidden="1">
      <c r="B10037" s="107"/>
      <c r="C10037" s="107"/>
      <c r="D10037" s="41"/>
      <c r="E10037" s="41"/>
      <c r="F10037" s="41"/>
    </row>
    <row r="10038" spans="2:6" hidden="1">
      <c r="B10038" s="107"/>
      <c r="C10038" s="107"/>
      <c r="D10038" s="41"/>
      <c r="E10038" s="41"/>
      <c r="F10038" s="41"/>
    </row>
    <row r="10039" spans="2:6" hidden="1">
      <c r="B10039" s="107"/>
      <c r="C10039" s="107"/>
      <c r="D10039" s="41"/>
      <c r="E10039" s="41"/>
      <c r="F10039" s="41"/>
    </row>
    <row r="10040" spans="2:6" hidden="1">
      <c r="B10040" s="107"/>
      <c r="C10040" s="107"/>
      <c r="D10040" s="41"/>
      <c r="E10040" s="41"/>
      <c r="F10040" s="41"/>
    </row>
    <row r="10041" spans="2:6" hidden="1">
      <c r="B10041" s="107"/>
      <c r="C10041" s="107"/>
      <c r="D10041" s="41"/>
      <c r="E10041" s="41"/>
      <c r="F10041" s="41"/>
    </row>
    <row r="10042" spans="2:6" hidden="1">
      <c r="B10042" s="107"/>
      <c r="C10042" s="107"/>
      <c r="D10042" s="41"/>
      <c r="E10042" s="41"/>
      <c r="F10042" s="41"/>
    </row>
    <row r="10043" spans="2:6" hidden="1">
      <c r="B10043" s="107"/>
      <c r="C10043" s="107"/>
      <c r="D10043" s="41"/>
      <c r="E10043" s="41"/>
      <c r="F10043" s="41"/>
    </row>
    <row r="10044" spans="2:6" hidden="1">
      <c r="B10044" s="107"/>
      <c r="C10044" s="107"/>
      <c r="D10044" s="41"/>
      <c r="E10044" s="41"/>
      <c r="F10044" s="41"/>
    </row>
    <row r="10045" spans="2:6" hidden="1">
      <c r="B10045" s="107"/>
      <c r="C10045" s="107"/>
      <c r="D10045" s="41"/>
      <c r="E10045" s="41"/>
      <c r="F10045" s="41"/>
    </row>
    <row r="10046" spans="2:6" hidden="1">
      <c r="B10046" s="107"/>
      <c r="C10046" s="107"/>
      <c r="D10046" s="41"/>
      <c r="E10046" s="41"/>
      <c r="F10046" s="41"/>
    </row>
    <row r="10047" spans="2:6" hidden="1">
      <c r="B10047" s="107"/>
      <c r="C10047" s="107"/>
      <c r="D10047" s="41"/>
      <c r="E10047" s="41"/>
      <c r="F10047" s="41"/>
    </row>
    <row r="10048" spans="2:6" hidden="1">
      <c r="B10048" s="107"/>
      <c r="C10048" s="107"/>
      <c r="D10048" s="41"/>
      <c r="E10048" s="41"/>
      <c r="F10048" s="41"/>
    </row>
    <row r="10049" spans="2:6" hidden="1">
      <c r="B10049" s="107"/>
      <c r="C10049" s="107"/>
      <c r="D10049" s="41"/>
      <c r="E10049" s="41"/>
      <c r="F10049" s="41"/>
    </row>
    <row r="10050" spans="2:6" hidden="1">
      <c r="B10050" s="107"/>
      <c r="C10050" s="107"/>
      <c r="D10050" s="41"/>
      <c r="E10050" s="41"/>
      <c r="F10050" s="41"/>
    </row>
    <row r="10051" spans="2:6" hidden="1">
      <c r="B10051" s="107"/>
      <c r="C10051" s="107"/>
      <c r="D10051" s="41"/>
      <c r="E10051" s="41"/>
      <c r="F10051" s="41"/>
    </row>
    <row r="10052" spans="2:6" hidden="1">
      <c r="B10052" s="107"/>
      <c r="C10052" s="107"/>
      <c r="D10052" s="41"/>
      <c r="E10052" s="41"/>
      <c r="F10052" s="41"/>
    </row>
    <row r="10053" spans="2:6" hidden="1">
      <c r="B10053" s="107"/>
      <c r="C10053" s="107"/>
      <c r="D10053" s="41"/>
      <c r="E10053" s="41"/>
      <c r="F10053" s="41"/>
    </row>
    <row r="10054" spans="2:6" hidden="1">
      <c r="B10054" s="107"/>
      <c r="C10054" s="107"/>
      <c r="D10054" s="41"/>
      <c r="E10054" s="41"/>
      <c r="F10054" s="41"/>
    </row>
    <row r="10055" spans="2:6" hidden="1">
      <c r="B10055" s="107"/>
      <c r="C10055" s="107"/>
      <c r="D10055" s="41"/>
      <c r="E10055" s="41"/>
      <c r="F10055" s="41"/>
    </row>
    <row r="10056" spans="2:6" hidden="1">
      <c r="B10056" s="107"/>
      <c r="C10056" s="107"/>
      <c r="D10056" s="41"/>
      <c r="E10056" s="41"/>
      <c r="F10056" s="41"/>
    </row>
    <row r="10057" spans="2:6" hidden="1">
      <c r="B10057" s="107"/>
      <c r="C10057" s="107"/>
      <c r="D10057" s="41"/>
      <c r="E10057" s="41"/>
      <c r="F10057" s="41"/>
    </row>
    <row r="10058" spans="2:6" hidden="1">
      <c r="B10058" s="107"/>
      <c r="C10058" s="107"/>
      <c r="D10058" s="41"/>
      <c r="E10058" s="41"/>
      <c r="F10058" s="41"/>
    </row>
    <row r="10059" spans="2:6" hidden="1">
      <c r="B10059" s="107"/>
      <c r="C10059" s="107"/>
      <c r="D10059" s="41"/>
      <c r="E10059" s="41"/>
      <c r="F10059" s="41"/>
    </row>
    <row r="10060" spans="2:6" hidden="1">
      <c r="B10060" s="107"/>
      <c r="C10060" s="107"/>
      <c r="D10060" s="41"/>
      <c r="E10060" s="41"/>
      <c r="F10060" s="41"/>
    </row>
    <row r="10061" spans="2:6" hidden="1">
      <c r="B10061" s="107"/>
      <c r="C10061" s="107"/>
      <c r="D10061" s="41"/>
      <c r="E10061" s="41"/>
      <c r="F10061" s="41"/>
    </row>
    <row r="10062" spans="2:6" hidden="1">
      <c r="B10062" s="107"/>
      <c r="C10062" s="107"/>
      <c r="D10062" s="41"/>
      <c r="E10062" s="41"/>
      <c r="F10062" s="41"/>
    </row>
    <row r="10063" spans="2:6" hidden="1">
      <c r="B10063" s="107"/>
      <c r="C10063" s="107"/>
      <c r="D10063" s="41"/>
      <c r="E10063" s="41"/>
      <c r="F10063" s="41"/>
    </row>
    <row r="10064" spans="2:6" hidden="1">
      <c r="B10064" s="107"/>
      <c r="C10064" s="107"/>
      <c r="D10064" s="41"/>
      <c r="E10064" s="41"/>
      <c r="F10064" s="41"/>
    </row>
    <row r="10065" spans="2:6" hidden="1">
      <c r="B10065" s="107"/>
      <c r="C10065" s="107"/>
      <c r="D10065" s="41"/>
      <c r="E10065" s="41"/>
      <c r="F10065" s="41"/>
    </row>
    <row r="10066" spans="2:6" hidden="1">
      <c r="B10066" s="107"/>
      <c r="C10066" s="107"/>
      <c r="D10066" s="41"/>
      <c r="E10066" s="41"/>
      <c r="F10066" s="41"/>
    </row>
    <row r="10067" spans="2:6" hidden="1">
      <c r="B10067" s="107"/>
      <c r="C10067" s="107"/>
      <c r="D10067" s="41"/>
      <c r="E10067" s="41"/>
      <c r="F10067" s="41"/>
    </row>
    <row r="10068" spans="2:6" hidden="1">
      <c r="B10068" s="107"/>
      <c r="C10068" s="107"/>
      <c r="D10068" s="41"/>
      <c r="E10068" s="41"/>
      <c r="F10068" s="41"/>
    </row>
    <row r="10069" spans="2:6" hidden="1">
      <c r="B10069" s="107"/>
      <c r="C10069" s="107"/>
      <c r="D10069" s="41"/>
      <c r="E10069" s="41"/>
      <c r="F10069" s="41"/>
    </row>
    <row r="10070" spans="2:6" hidden="1">
      <c r="B10070" s="107"/>
      <c r="C10070" s="107"/>
      <c r="D10070" s="41"/>
      <c r="E10070" s="41"/>
      <c r="F10070" s="41"/>
    </row>
    <row r="10071" spans="2:6" hidden="1">
      <c r="B10071" s="107"/>
      <c r="C10071" s="107"/>
      <c r="D10071" s="41"/>
      <c r="E10071" s="41"/>
      <c r="F10071" s="41"/>
    </row>
    <row r="10072" spans="2:6" hidden="1">
      <c r="B10072" s="107"/>
      <c r="C10072" s="107"/>
      <c r="D10072" s="41"/>
      <c r="E10072" s="41"/>
      <c r="F10072" s="41"/>
    </row>
    <row r="10073" spans="2:6" hidden="1">
      <c r="B10073" s="107"/>
      <c r="C10073" s="107"/>
      <c r="D10073" s="41"/>
      <c r="E10073" s="41"/>
      <c r="F10073" s="41"/>
    </row>
    <row r="10074" spans="2:6" hidden="1">
      <c r="B10074" s="107"/>
      <c r="C10074" s="107"/>
      <c r="D10074" s="41"/>
      <c r="E10074" s="41"/>
      <c r="F10074" s="41"/>
    </row>
    <row r="10075" spans="2:6" hidden="1">
      <c r="B10075" s="107"/>
      <c r="C10075" s="107"/>
      <c r="D10075" s="41"/>
      <c r="E10075" s="41"/>
      <c r="F10075" s="41"/>
    </row>
    <row r="10076" spans="2:6" hidden="1">
      <c r="B10076" s="107"/>
      <c r="C10076" s="107"/>
      <c r="D10076" s="41"/>
      <c r="E10076" s="41"/>
      <c r="F10076" s="41"/>
    </row>
    <row r="10077" spans="2:6" hidden="1">
      <c r="B10077" s="107"/>
      <c r="C10077" s="107"/>
      <c r="D10077" s="41"/>
      <c r="E10077" s="41"/>
      <c r="F10077" s="41"/>
    </row>
    <row r="10078" spans="2:6" hidden="1">
      <c r="B10078" s="107"/>
      <c r="C10078" s="107"/>
      <c r="D10078" s="41"/>
      <c r="E10078" s="41"/>
      <c r="F10078" s="41"/>
    </row>
    <row r="10079" spans="2:6" hidden="1">
      <c r="B10079" s="107"/>
      <c r="C10079" s="107"/>
      <c r="D10079" s="41"/>
      <c r="E10079" s="41"/>
      <c r="F10079" s="41"/>
    </row>
    <row r="10080" spans="2:6" hidden="1">
      <c r="B10080" s="107"/>
      <c r="C10080" s="107"/>
      <c r="D10080" s="41"/>
      <c r="E10080" s="41"/>
      <c r="F10080" s="41"/>
    </row>
    <row r="10081" spans="2:6" hidden="1">
      <c r="B10081" s="107"/>
      <c r="C10081" s="107"/>
      <c r="D10081" s="41"/>
      <c r="E10081" s="41"/>
      <c r="F10081" s="41"/>
    </row>
    <row r="10082" spans="2:6" hidden="1">
      <c r="B10082" s="107"/>
      <c r="C10082" s="107"/>
      <c r="D10082" s="41"/>
      <c r="E10082" s="41"/>
      <c r="F10082" s="41"/>
    </row>
    <row r="10083" spans="2:6" hidden="1">
      <c r="B10083" s="107"/>
      <c r="C10083" s="107"/>
      <c r="D10083" s="41"/>
      <c r="E10083" s="41"/>
      <c r="F10083" s="41"/>
    </row>
    <row r="10084" spans="2:6" hidden="1">
      <c r="B10084" s="107"/>
      <c r="C10084" s="107"/>
      <c r="D10084" s="41"/>
      <c r="E10084" s="41"/>
      <c r="F10084" s="41"/>
    </row>
    <row r="10085" spans="2:6" hidden="1">
      <c r="B10085" s="107"/>
      <c r="C10085" s="107"/>
      <c r="D10085" s="41"/>
      <c r="E10085" s="41"/>
      <c r="F10085" s="41"/>
    </row>
    <row r="10086" spans="2:6" hidden="1">
      <c r="B10086" s="107"/>
      <c r="C10086" s="107"/>
      <c r="D10086" s="41"/>
      <c r="E10086" s="41"/>
      <c r="F10086" s="41"/>
    </row>
    <row r="10087" spans="2:6" hidden="1">
      <c r="B10087" s="107"/>
      <c r="C10087" s="107"/>
      <c r="D10087" s="41"/>
      <c r="E10087" s="41"/>
      <c r="F10087" s="41"/>
    </row>
    <row r="10088" spans="2:6" hidden="1">
      <c r="B10088" s="107"/>
      <c r="C10088" s="107"/>
      <c r="D10088" s="41"/>
      <c r="E10088" s="41"/>
      <c r="F10088" s="41"/>
    </row>
    <row r="10089" spans="2:6" hidden="1">
      <c r="B10089" s="107"/>
      <c r="C10089" s="107"/>
      <c r="D10089" s="41"/>
      <c r="E10089" s="41"/>
      <c r="F10089" s="41"/>
    </row>
    <row r="10090" spans="2:6" hidden="1">
      <c r="B10090" s="107"/>
      <c r="C10090" s="107"/>
      <c r="D10090" s="41"/>
      <c r="E10090" s="41"/>
      <c r="F10090" s="41"/>
    </row>
    <row r="10091" spans="2:6" hidden="1">
      <c r="B10091" s="107"/>
      <c r="C10091" s="107"/>
      <c r="D10091" s="41"/>
      <c r="E10091" s="41"/>
      <c r="F10091" s="41"/>
    </row>
    <row r="10092" spans="2:6" hidden="1">
      <c r="B10092" s="107"/>
      <c r="C10092" s="107"/>
      <c r="D10092" s="41"/>
      <c r="E10092" s="41"/>
      <c r="F10092" s="41"/>
    </row>
    <row r="10093" spans="2:6" hidden="1">
      <c r="B10093" s="107"/>
      <c r="C10093" s="107"/>
      <c r="D10093" s="41"/>
      <c r="E10093" s="41"/>
      <c r="F10093" s="41"/>
    </row>
    <row r="10094" spans="2:6" hidden="1">
      <c r="B10094" s="107"/>
      <c r="C10094" s="107"/>
      <c r="D10094" s="41"/>
      <c r="E10094" s="41"/>
      <c r="F10094" s="41"/>
    </row>
    <row r="10095" spans="2:6" hidden="1">
      <c r="B10095" s="107"/>
      <c r="C10095" s="107"/>
      <c r="D10095" s="41"/>
      <c r="E10095" s="41"/>
      <c r="F10095" s="41"/>
    </row>
    <row r="10096" spans="2:6" hidden="1">
      <c r="B10096" s="107"/>
      <c r="C10096" s="107"/>
      <c r="D10096" s="41"/>
      <c r="E10096" s="41"/>
      <c r="F10096" s="41"/>
    </row>
    <row r="10097" spans="2:6" hidden="1">
      <c r="B10097" s="107"/>
      <c r="C10097" s="107"/>
      <c r="D10097" s="41"/>
      <c r="E10097" s="41"/>
      <c r="F10097" s="41"/>
    </row>
    <row r="10098" spans="2:6" hidden="1">
      <c r="B10098" s="107"/>
      <c r="C10098" s="107"/>
      <c r="D10098" s="41"/>
      <c r="E10098" s="41"/>
      <c r="F10098" s="41"/>
    </row>
    <row r="10099" spans="2:6" hidden="1">
      <c r="B10099" s="107"/>
      <c r="C10099" s="107"/>
      <c r="D10099" s="41"/>
      <c r="E10099" s="41"/>
      <c r="F10099" s="41"/>
    </row>
    <row r="10100" spans="2:6" hidden="1">
      <c r="B10100" s="107"/>
      <c r="C10100" s="107"/>
      <c r="D10100" s="41"/>
      <c r="E10100" s="41"/>
      <c r="F10100" s="41"/>
    </row>
    <row r="10101" spans="2:6" hidden="1">
      <c r="B10101" s="107"/>
      <c r="C10101" s="107"/>
      <c r="D10101" s="41"/>
      <c r="E10101" s="41"/>
      <c r="F10101" s="41"/>
    </row>
    <row r="10102" spans="2:6" hidden="1">
      <c r="B10102" s="107"/>
      <c r="C10102" s="107"/>
      <c r="D10102" s="41"/>
      <c r="E10102" s="41"/>
      <c r="F10102" s="41"/>
    </row>
    <row r="10103" spans="2:6" hidden="1">
      <c r="B10103" s="107"/>
      <c r="C10103" s="107"/>
      <c r="D10103" s="41"/>
      <c r="E10103" s="41"/>
      <c r="F10103" s="41"/>
    </row>
    <row r="10104" spans="2:6" hidden="1">
      <c r="B10104" s="107"/>
      <c r="C10104" s="107"/>
      <c r="D10104" s="41"/>
      <c r="E10104" s="41"/>
      <c r="F10104" s="41"/>
    </row>
    <row r="10105" spans="2:6" hidden="1">
      <c r="B10105" s="107"/>
      <c r="C10105" s="107"/>
      <c r="D10105" s="41"/>
      <c r="E10105" s="41"/>
      <c r="F10105" s="41"/>
    </row>
    <row r="10106" spans="2:6" hidden="1">
      <c r="B10106" s="107"/>
      <c r="C10106" s="107"/>
      <c r="D10106" s="41"/>
      <c r="E10106" s="41"/>
      <c r="F10106" s="41"/>
    </row>
    <row r="10107" spans="2:6" hidden="1">
      <c r="B10107" s="107"/>
      <c r="C10107" s="107"/>
      <c r="D10107" s="41"/>
      <c r="E10107" s="41"/>
      <c r="F10107" s="41"/>
    </row>
    <row r="10108" spans="2:6" hidden="1">
      <c r="B10108" s="107"/>
      <c r="C10108" s="107"/>
      <c r="D10108" s="41"/>
      <c r="E10108" s="41"/>
      <c r="F10108" s="41"/>
    </row>
    <row r="10109" spans="2:6" hidden="1">
      <c r="B10109" s="107"/>
      <c r="C10109" s="107"/>
      <c r="D10109" s="41"/>
      <c r="E10109" s="41"/>
      <c r="F10109" s="41"/>
    </row>
    <row r="10110" spans="2:6" hidden="1">
      <c r="B10110" s="107"/>
      <c r="C10110" s="107"/>
      <c r="D10110" s="41"/>
      <c r="E10110" s="41"/>
      <c r="F10110" s="41"/>
    </row>
    <row r="10111" spans="2:6" hidden="1">
      <c r="B10111" s="107"/>
      <c r="C10111" s="107"/>
      <c r="D10111" s="41"/>
      <c r="E10111" s="41"/>
      <c r="F10111" s="41"/>
    </row>
    <row r="10112" spans="2:6" hidden="1">
      <c r="B10112" s="107"/>
      <c r="C10112" s="107"/>
      <c r="D10112" s="41"/>
      <c r="E10112" s="41"/>
      <c r="F10112" s="41"/>
    </row>
    <row r="10113" spans="2:6" hidden="1">
      <c r="B10113" s="107"/>
      <c r="C10113" s="107"/>
      <c r="D10113" s="41"/>
      <c r="E10113" s="41"/>
      <c r="F10113" s="41"/>
    </row>
    <row r="10114" spans="2:6" hidden="1">
      <c r="B10114" s="107"/>
      <c r="C10114" s="107"/>
      <c r="D10114" s="41"/>
      <c r="E10114" s="41"/>
      <c r="F10114" s="41"/>
    </row>
    <row r="10115" spans="2:6" hidden="1">
      <c r="B10115" s="107"/>
      <c r="C10115" s="107"/>
      <c r="D10115" s="41"/>
      <c r="E10115" s="41"/>
      <c r="F10115" s="41"/>
    </row>
    <row r="10116" spans="2:6" hidden="1">
      <c r="B10116" s="107"/>
      <c r="C10116" s="107"/>
      <c r="D10116" s="41"/>
      <c r="E10116" s="41"/>
      <c r="F10116" s="41"/>
    </row>
    <row r="10117" spans="2:6" hidden="1">
      <c r="B10117" s="107"/>
      <c r="C10117" s="107"/>
      <c r="D10117" s="41"/>
      <c r="E10117" s="41"/>
      <c r="F10117" s="41"/>
    </row>
    <row r="10118" spans="2:6" hidden="1">
      <c r="B10118" s="107"/>
      <c r="C10118" s="107"/>
      <c r="D10118" s="41"/>
      <c r="E10118" s="41"/>
      <c r="F10118" s="41"/>
    </row>
    <row r="10119" spans="2:6" hidden="1">
      <c r="B10119" s="107"/>
      <c r="C10119" s="107"/>
      <c r="D10119" s="41"/>
      <c r="E10119" s="41"/>
      <c r="F10119" s="41"/>
    </row>
    <row r="10120" spans="2:6" hidden="1">
      <c r="B10120" s="107"/>
      <c r="C10120" s="107"/>
      <c r="D10120" s="41"/>
      <c r="E10120" s="41"/>
      <c r="F10120" s="41"/>
    </row>
    <row r="10121" spans="2:6" hidden="1">
      <c r="B10121" s="107"/>
      <c r="C10121" s="107"/>
      <c r="D10121" s="41"/>
      <c r="E10121" s="41"/>
      <c r="F10121" s="41"/>
    </row>
    <row r="10122" spans="2:6" hidden="1">
      <c r="B10122" s="107"/>
      <c r="C10122" s="107"/>
      <c r="D10122" s="41"/>
      <c r="E10122" s="41"/>
      <c r="F10122" s="41"/>
    </row>
    <row r="10123" spans="2:6" hidden="1">
      <c r="B10123" s="107"/>
      <c r="C10123" s="107"/>
      <c r="D10123" s="41"/>
      <c r="E10123" s="41"/>
      <c r="F10123" s="41"/>
    </row>
    <row r="10124" spans="2:6" hidden="1">
      <c r="B10124" s="107"/>
      <c r="C10124" s="107"/>
      <c r="D10124" s="41"/>
      <c r="E10124" s="41"/>
      <c r="F10124" s="41"/>
    </row>
    <row r="10125" spans="2:6" hidden="1">
      <c r="B10125" s="107"/>
      <c r="C10125" s="107"/>
      <c r="D10125" s="41"/>
      <c r="E10125" s="41"/>
      <c r="F10125" s="41"/>
    </row>
    <row r="10126" spans="2:6" hidden="1">
      <c r="B10126" s="107"/>
      <c r="C10126" s="107"/>
      <c r="D10126" s="41"/>
      <c r="E10126" s="41"/>
      <c r="F10126" s="41"/>
    </row>
    <row r="10127" spans="2:6" hidden="1">
      <c r="B10127" s="107"/>
      <c r="C10127" s="107"/>
      <c r="D10127" s="41"/>
      <c r="E10127" s="41"/>
      <c r="F10127" s="41"/>
    </row>
    <row r="10128" spans="2:6" hidden="1">
      <c r="B10128" s="107"/>
      <c r="C10128" s="107"/>
      <c r="D10128" s="41"/>
      <c r="E10128" s="41"/>
      <c r="F10128" s="41"/>
    </row>
    <row r="10129" spans="2:6" hidden="1">
      <c r="B10129" s="107"/>
      <c r="C10129" s="107"/>
      <c r="D10129" s="41"/>
      <c r="E10129" s="41"/>
      <c r="F10129" s="41"/>
    </row>
    <row r="10130" spans="2:6" hidden="1">
      <c r="B10130" s="107"/>
      <c r="C10130" s="107"/>
      <c r="D10130" s="41"/>
      <c r="E10130" s="41"/>
      <c r="F10130" s="41"/>
    </row>
    <row r="10131" spans="2:6" hidden="1">
      <c r="B10131" s="107"/>
      <c r="C10131" s="107"/>
      <c r="D10131" s="41"/>
      <c r="E10131" s="41"/>
      <c r="F10131" s="41"/>
    </row>
    <row r="10132" spans="2:6" hidden="1">
      <c r="B10132" s="107"/>
      <c r="C10132" s="107"/>
      <c r="D10132" s="41"/>
      <c r="E10132" s="41"/>
      <c r="F10132" s="41"/>
    </row>
    <row r="10133" spans="2:6" hidden="1">
      <c r="B10133" s="107"/>
      <c r="C10133" s="107"/>
      <c r="D10133" s="41"/>
      <c r="E10133" s="41"/>
      <c r="F10133" s="41"/>
    </row>
    <row r="10134" spans="2:6" hidden="1">
      <c r="B10134" s="107"/>
      <c r="C10134" s="107"/>
      <c r="D10134" s="41"/>
      <c r="E10134" s="41"/>
      <c r="F10134" s="41"/>
    </row>
    <row r="10135" spans="2:6" hidden="1">
      <c r="B10135" s="107"/>
      <c r="C10135" s="107"/>
      <c r="D10135" s="41"/>
      <c r="E10135" s="41"/>
      <c r="F10135" s="41"/>
    </row>
    <row r="10136" spans="2:6" hidden="1">
      <c r="B10136" s="107"/>
      <c r="C10136" s="107"/>
      <c r="D10136" s="41"/>
      <c r="E10136" s="41"/>
      <c r="F10136" s="41"/>
    </row>
    <row r="10137" spans="2:6" hidden="1">
      <c r="B10137" s="107"/>
      <c r="C10137" s="107"/>
      <c r="D10137" s="41"/>
      <c r="E10137" s="41"/>
      <c r="F10137" s="41"/>
    </row>
    <row r="10138" spans="2:6" hidden="1">
      <c r="B10138" s="107"/>
      <c r="C10138" s="107"/>
      <c r="D10138" s="41"/>
      <c r="E10138" s="41"/>
      <c r="F10138" s="41"/>
    </row>
    <row r="10139" spans="2:6" hidden="1">
      <c r="B10139" s="107"/>
      <c r="C10139" s="107"/>
      <c r="D10139" s="41"/>
      <c r="E10139" s="41"/>
      <c r="F10139" s="41"/>
    </row>
    <row r="10140" spans="2:6" hidden="1">
      <c r="B10140" s="107"/>
      <c r="C10140" s="107"/>
      <c r="D10140" s="41"/>
      <c r="E10140" s="41"/>
      <c r="F10140" s="41"/>
    </row>
    <row r="10141" spans="2:6" hidden="1">
      <c r="B10141" s="107"/>
      <c r="C10141" s="107"/>
      <c r="D10141" s="41"/>
      <c r="E10141" s="41"/>
      <c r="F10141" s="41"/>
    </row>
    <row r="10142" spans="2:6" hidden="1">
      <c r="B10142" s="107"/>
      <c r="C10142" s="107"/>
      <c r="D10142" s="41"/>
      <c r="E10142" s="41"/>
      <c r="F10142" s="41"/>
    </row>
    <row r="10143" spans="2:6" hidden="1">
      <c r="B10143" s="107"/>
      <c r="C10143" s="107"/>
      <c r="D10143" s="41"/>
      <c r="E10143" s="41"/>
      <c r="F10143" s="41"/>
    </row>
    <row r="10144" spans="2:6" hidden="1">
      <c r="B10144" s="107"/>
      <c r="C10144" s="107"/>
      <c r="D10144" s="41"/>
      <c r="E10144" s="41"/>
      <c r="F10144" s="41"/>
    </row>
    <row r="10145" spans="2:6" hidden="1">
      <c r="B10145" s="107"/>
      <c r="C10145" s="107"/>
      <c r="D10145" s="41"/>
      <c r="E10145" s="41"/>
      <c r="F10145" s="41"/>
    </row>
    <row r="10146" spans="2:6" hidden="1">
      <c r="B10146" s="107"/>
      <c r="C10146" s="107"/>
      <c r="D10146" s="41"/>
      <c r="E10146" s="41"/>
      <c r="F10146" s="41"/>
    </row>
    <row r="10147" spans="2:6" hidden="1">
      <c r="B10147" s="107"/>
      <c r="C10147" s="107"/>
      <c r="D10147" s="41"/>
      <c r="E10147" s="41"/>
      <c r="F10147" s="41"/>
    </row>
    <row r="10148" spans="2:6" hidden="1">
      <c r="B10148" s="107"/>
      <c r="C10148" s="107"/>
      <c r="D10148" s="41"/>
      <c r="E10148" s="41"/>
      <c r="F10148" s="41"/>
    </row>
    <row r="10149" spans="2:6" hidden="1">
      <c r="B10149" s="107"/>
      <c r="C10149" s="107"/>
      <c r="D10149" s="41"/>
      <c r="E10149" s="41"/>
      <c r="F10149" s="41"/>
    </row>
    <row r="10150" spans="2:6" hidden="1">
      <c r="B10150" s="107"/>
      <c r="C10150" s="107"/>
      <c r="D10150" s="41"/>
      <c r="E10150" s="41"/>
      <c r="F10150" s="41"/>
    </row>
    <row r="10151" spans="2:6" hidden="1">
      <c r="B10151" s="107"/>
      <c r="C10151" s="107"/>
      <c r="D10151" s="41"/>
      <c r="E10151" s="41"/>
      <c r="F10151" s="41"/>
    </row>
    <row r="10152" spans="2:6" hidden="1">
      <c r="B10152" s="107"/>
      <c r="C10152" s="107"/>
      <c r="D10152" s="41"/>
      <c r="E10152" s="41"/>
      <c r="F10152" s="41"/>
    </row>
    <row r="10153" spans="2:6" hidden="1">
      <c r="B10153" s="107"/>
      <c r="C10153" s="107"/>
      <c r="D10153" s="41"/>
      <c r="E10153" s="41"/>
      <c r="F10153" s="41"/>
    </row>
    <row r="10154" spans="2:6" hidden="1">
      <c r="B10154" s="107"/>
      <c r="C10154" s="107"/>
      <c r="D10154" s="41"/>
      <c r="E10154" s="41"/>
      <c r="F10154" s="41"/>
    </row>
    <row r="10155" spans="2:6" hidden="1">
      <c r="B10155" s="107"/>
      <c r="C10155" s="107"/>
      <c r="D10155" s="41"/>
      <c r="E10155" s="41"/>
      <c r="F10155" s="41"/>
    </row>
    <row r="10156" spans="2:6" hidden="1">
      <c r="B10156" s="107"/>
      <c r="C10156" s="107"/>
      <c r="D10156" s="41"/>
      <c r="E10156" s="41"/>
      <c r="F10156" s="41"/>
    </row>
    <row r="10157" spans="2:6" hidden="1">
      <c r="B10157" s="107"/>
      <c r="C10157" s="107"/>
      <c r="D10157" s="41"/>
      <c r="E10157" s="41"/>
      <c r="F10157" s="41"/>
    </row>
    <row r="10158" spans="2:6" hidden="1">
      <c r="B10158" s="107"/>
      <c r="C10158" s="107"/>
      <c r="D10158" s="41"/>
      <c r="E10158" s="41"/>
      <c r="F10158" s="41"/>
    </row>
    <row r="10159" spans="2:6" hidden="1">
      <c r="B10159" s="107"/>
      <c r="C10159" s="107"/>
      <c r="D10159" s="41"/>
      <c r="E10159" s="41"/>
      <c r="F10159" s="41"/>
    </row>
    <row r="10160" spans="2:6" hidden="1">
      <c r="B10160" s="107"/>
      <c r="C10160" s="107"/>
      <c r="D10160" s="41"/>
      <c r="E10160" s="41"/>
      <c r="F10160" s="41"/>
    </row>
    <row r="10161" spans="2:6" hidden="1">
      <c r="B10161" s="107"/>
      <c r="C10161" s="107"/>
      <c r="D10161" s="41"/>
      <c r="E10161" s="41"/>
      <c r="F10161" s="41"/>
    </row>
    <row r="10162" spans="2:6" hidden="1">
      <c r="B10162" s="107"/>
      <c r="C10162" s="107"/>
      <c r="D10162" s="41"/>
      <c r="E10162" s="41"/>
      <c r="F10162" s="41"/>
    </row>
    <row r="10163" spans="2:6" hidden="1">
      <c r="B10163" s="107"/>
      <c r="C10163" s="107"/>
      <c r="D10163" s="41"/>
      <c r="E10163" s="41"/>
      <c r="F10163" s="41"/>
    </row>
    <row r="10164" spans="2:6" hidden="1">
      <c r="B10164" s="107"/>
      <c r="C10164" s="107"/>
      <c r="D10164" s="41"/>
      <c r="E10164" s="41"/>
      <c r="F10164" s="41"/>
    </row>
    <row r="10165" spans="2:6" hidden="1">
      <c r="B10165" s="107"/>
      <c r="C10165" s="107"/>
      <c r="D10165" s="41"/>
      <c r="E10165" s="41"/>
      <c r="F10165" s="41"/>
    </row>
    <row r="10166" spans="2:6" hidden="1">
      <c r="B10166" s="107"/>
      <c r="C10166" s="107"/>
      <c r="D10166" s="41"/>
      <c r="E10166" s="41"/>
      <c r="F10166" s="41"/>
    </row>
    <row r="10167" spans="2:6" hidden="1">
      <c r="B10167" s="107"/>
      <c r="C10167" s="107"/>
      <c r="D10167" s="41"/>
      <c r="E10167" s="41"/>
      <c r="F10167" s="41"/>
    </row>
    <row r="10168" spans="2:6" hidden="1">
      <c r="B10168" s="107"/>
      <c r="C10168" s="107"/>
      <c r="D10168" s="41"/>
      <c r="E10168" s="41"/>
      <c r="F10168" s="41"/>
    </row>
    <row r="10169" spans="2:6" hidden="1">
      <c r="B10169" s="107"/>
      <c r="C10169" s="107"/>
      <c r="D10169" s="41"/>
      <c r="E10169" s="41"/>
      <c r="F10169" s="41"/>
    </row>
    <row r="10170" spans="2:6" hidden="1">
      <c r="B10170" s="107"/>
      <c r="C10170" s="107"/>
      <c r="D10170" s="41"/>
      <c r="E10170" s="41"/>
      <c r="F10170" s="41"/>
    </row>
    <row r="10171" spans="2:6" hidden="1">
      <c r="B10171" s="107"/>
      <c r="C10171" s="107"/>
      <c r="D10171" s="41"/>
      <c r="E10171" s="41"/>
      <c r="F10171" s="41"/>
    </row>
    <row r="10172" spans="2:6" hidden="1">
      <c r="B10172" s="107"/>
      <c r="C10172" s="107"/>
      <c r="D10172" s="41"/>
      <c r="E10172" s="41"/>
      <c r="F10172" s="41"/>
    </row>
    <row r="10173" spans="2:6" hidden="1">
      <c r="B10173" s="107"/>
      <c r="C10173" s="107"/>
      <c r="D10173" s="41"/>
      <c r="E10173" s="41"/>
      <c r="F10173" s="41"/>
    </row>
    <row r="10174" spans="2:6" hidden="1">
      <c r="B10174" s="107"/>
      <c r="C10174" s="107"/>
      <c r="D10174" s="41"/>
      <c r="E10174" s="41"/>
      <c r="F10174" s="41"/>
    </row>
    <row r="10175" spans="2:6" hidden="1">
      <c r="B10175" s="107"/>
      <c r="C10175" s="107"/>
      <c r="D10175" s="41"/>
      <c r="E10175" s="41"/>
      <c r="F10175" s="41"/>
    </row>
    <row r="10176" spans="2:6" hidden="1">
      <c r="B10176" s="107"/>
      <c r="C10176" s="107"/>
      <c r="D10176" s="41"/>
      <c r="E10176" s="41"/>
      <c r="F10176" s="41"/>
    </row>
    <row r="10177" spans="2:6" hidden="1">
      <c r="B10177" s="107"/>
      <c r="C10177" s="107"/>
      <c r="D10177" s="41"/>
      <c r="E10177" s="41"/>
      <c r="F10177" s="41"/>
    </row>
    <row r="10178" spans="2:6" hidden="1">
      <c r="B10178" s="107"/>
      <c r="C10178" s="107"/>
      <c r="D10178" s="41"/>
      <c r="E10178" s="41"/>
      <c r="F10178" s="41"/>
    </row>
    <row r="10179" spans="2:6" hidden="1">
      <c r="B10179" s="107"/>
      <c r="C10179" s="107"/>
      <c r="D10179" s="41"/>
      <c r="E10179" s="41"/>
      <c r="F10179" s="41"/>
    </row>
    <row r="10180" spans="2:6" hidden="1">
      <c r="B10180" s="107"/>
      <c r="C10180" s="107"/>
      <c r="D10180" s="41"/>
      <c r="E10180" s="41"/>
      <c r="F10180" s="41"/>
    </row>
    <row r="10181" spans="2:6" hidden="1">
      <c r="B10181" s="107"/>
      <c r="C10181" s="107"/>
      <c r="D10181" s="41"/>
      <c r="E10181" s="41"/>
      <c r="F10181" s="41"/>
    </row>
    <row r="10182" spans="2:6" hidden="1">
      <c r="B10182" s="107"/>
      <c r="C10182" s="107"/>
      <c r="D10182" s="41"/>
      <c r="E10182" s="41"/>
      <c r="F10182" s="41"/>
    </row>
    <row r="10183" spans="2:6" hidden="1">
      <c r="B10183" s="107"/>
      <c r="C10183" s="107"/>
      <c r="D10183" s="41"/>
      <c r="E10183" s="41"/>
      <c r="F10183" s="41"/>
    </row>
    <row r="10184" spans="2:6" hidden="1">
      <c r="B10184" s="107"/>
      <c r="C10184" s="107"/>
      <c r="D10184" s="41"/>
      <c r="E10184" s="41"/>
      <c r="F10184" s="41"/>
    </row>
    <row r="10185" spans="2:6" hidden="1">
      <c r="B10185" s="107"/>
      <c r="C10185" s="107"/>
      <c r="D10185" s="41"/>
      <c r="E10185" s="41"/>
      <c r="F10185" s="41"/>
    </row>
    <row r="10186" spans="2:6" hidden="1">
      <c r="B10186" s="107"/>
      <c r="C10186" s="107"/>
      <c r="D10186" s="41"/>
      <c r="E10186" s="41"/>
      <c r="F10186" s="41"/>
    </row>
    <row r="10187" spans="2:6" hidden="1">
      <c r="B10187" s="107"/>
      <c r="C10187" s="107"/>
      <c r="D10187" s="41"/>
      <c r="E10187" s="41"/>
      <c r="F10187" s="41"/>
    </row>
    <row r="10188" spans="2:6" hidden="1">
      <c r="B10188" s="107"/>
      <c r="C10188" s="107"/>
      <c r="D10188" s="41"/>
      <c r="E10188" s="41"/>
      <c r="F10188" s="41"/>
    </row>
    <row r="10189" spans="2:6" hidden="1">
      <c r="B10189" s="107"/>
      <c r="C10189" s="107"/>
      <c r="D10189" s="41"/>
      <c r="E10189" s="41"/>
      <c r="F10189" s="41"/>
    </row>
    <row r="10190" spans="2:6" hidden="1">
      <c r="B10190" s="107"/>
      <c r="C10190" s="107"/>
      <c r="D10190" s="41"/>
      <c r="E10190" s="41"/>
      <c r="F10190" s="41"/>
    </row>
    <row r="10191" spans="2:6" hidden="1">
      <c r="B10191" s="107"/>
      <c r="C10191" s="107"/>
      <c r="D10191" s="41"/>
      <c r="E10191" s="41"/>
      <c r="F10191" s="41"/>
    </row>
    <row r="10192" spans="2:6" hidden="1">
      <c r="B10192" s="107"/>
      <c r="C10192" s="107"/>
      <c r="D10192" s="41"/>
      <c r="E10192" s="41"/>
      <c r="F10192" s="41"/>
    </row>
    <row r="10193" spans="2:6" hidden="1">
      <c r="B10193" s="107"/>
      <c r="C10193" s="107"/>
      <c r="D10193" s="41"/>
      <c r="E10193" s="41"/>
      <c r="F10193" s="41"/>
    </row>
    <row r="10194" spans="2:6" hidden="1">
      <c r="B10194" s="107"/>
      <c r="C10194" s="107"/>
      <c r="D10194" s="41"/>
      <c r="E10194" s="41"/>
      <c r="F10194" s="41"/>
    </row>
    <row r="10195" spans="2:6" hidden="1">
      <c r="B10195" s="107"/>
      <c r="C10195" s="107"/>
      <c r="D10195" s="41"/>
      <c r="E10195" s="41"/>
      <c r="F10195" s="41"/>
    </row>
    <row r="10196" spans="2:6" hidden="1">
      <c r="B10196" s="107"/>
      <c r="C10196" s="107"/>
      <c r="D10196" s="41"/>
      <c r="E10196" s="41"/>
      <c r="F10196" s="41"/>
    </row>
    <row r="10197" spans="2:6" hidden="1">
      <c r="B10197" s="107"/>
      <c r="C10197" s="107"/>
      <c r="D10197" s="41"/>
      <c r="E10197" s="41"/>
      <c r="F10197" s="41"/>
    </row>
    <row r="10198" spans="2:6" hidden="1">
      <c r="B10198" s="107"/>
      <c r="C10198" s="107"/>
      <c r="D10198" s="41"/>
      <c r="E10198" s="41"/>
      <c r="F10198" s="41"/>
    </row>
    <row r="10199" spans="2:6" hidden="1">
      <c r="B10199" s="107"/>
      <c r="C10199" s="107"/>
      <c r="D10199" s="41"/>
      <c r="E10199" s="41"/>
      <c r="F10199" s="41"/>
    </row>
    <row r="10200" spans="2:6" hidden="1">
      <c r="B10200" s="107"/>
      <c r="C10200" s="107"/>
      <c r="D10200" s="41"/>
      <c r="E10200" s="41"/>
      <c r="F10200" s="41"/>
    </row>
    <row r="10201" spans="2:6" hidden="1">
      <c r="B10201" s="107"/>
      <c r="C10201" s="107"/>
      <c r="D10201" s="41"/>
      <c r="E10201" s="41"/>
      <c r="F10201" s="41"/>
    </row>
    <row r="10202" spans="2:6" hidden="1">
      <c r="B10202" s="107"/>
      <c r="C10202" s="107"/>
      <c r="D10202" s="41"/>
      <c r="E10202" s="41"/>
      <c r="F10202" s="41"/>
    </row>
    <row r="10203" spans="2:6" hidden="1">
      <c r="B10203" s="107"/>
      <c r="C10203" s="107"/>
      <c r="D10203" s="41"/>
      <c r="E10203" s="41"/>
      <c r="F10203" s="41"/>
    </row>
    <row r="10204" spans="2:6" hidden="1">
      <c r="B10204" s="107"/>
      <c r="C10204" s="107"/>
      <c r="D10204" s="41"/>
      <c r="E10204" s="41"/>
      <c r="F10204" s="41"/>
    </row>
    <row r="10205" spans="2:6" hidden="1">
      <c r="B10205" s="107"/>
      <c r="C10205" s="107"/>
      <c r="D10205" s="41"/>
      <c r="E10205" s="41"/>
      <c r="F10205" s="41"/>
    </row>
    <row r="10206" spans="2:6" hidden="1">
      <c r="B10206" s="107"/>
      <c r="C10206" s="107"/>
      <c r="D10206" s="41"/>
      <c r="E10206" s="41"/>
      <c r="F10206" s="41"/>
    </row>
    <row r="10207" spans="2:6" hidden="1">
      <c r="B10207" s="107"/>
      <c r="C10207" s="107"/>
      <c r="D10207" s="41"/>
      <c r="E10207" s="41"/>
      <c r="F10207" s="41"/>
    </row>
    <row r="10208" spans="2:6" hidden="1">
      <c r="B10208" s="107"/>
      <c r="C10208" s="107"/>
      <c r="D10208" s="41"/>
      <c r="E10208" s="41"/>
      <c r="F10208" s="41"/>
    </row>
    <row r="10209" spans="2:6" hidden="1">
      <c r="B10209" s="107"/>
      <c r="C10209" s="107"/>
      <c r="D10209" s="41"/>
      <c r="E10209" s="41"/>
      <c r="F10209" s="41"/>
    </row>
    <row r="10210" spans="2:6" hidden="1">
      <c r="B10210" s="107"/>
      <c r="C10210" s="107"/>
      <c r="D10210" s="41"/>
      <c r="E10210" s="41"/>
      <c r="F10210" s="41"/>
    </row>
    <row r="10211" spans="2:6" hidden="1">
      <c r="B10211" s="107"/>
      <c r="C10211" s="107"/>
      <c r="D10211" s="41"/>
      <c r="E10211" s="41"/>
      <c r="F10211" s="41"/>
    </row>
    <row r="10212" spans="2:6" hidden="1">
      <c r="B10212" s="107"/>
      <c r="C10212" s="107"/>
      <c r="D10212" s="41"/>
      <c r="E10212" s="41"/>
      <c r="F10212" s="41"/>
    </row>
    <row r="10213" spans="2:6" hidden="1">
      <c r="B10213" s="107"/>
      <c r="C10213" s="107"/>
      <c r="D10213" s="41"/>
      <c r="E10213" s="41"/>
      <c r="F10213" s="41"/>
    </row>
    <row r="10214" spans="2:6" hidden="1">
      <c r="B10214" s="107"/>
      <c r="C10214" s="107"/>
      <c r="D10214" s="41"/>
      <c r="E10214" s="41"/>
      <c r="F10214" s="41"/>
    </row>
    <row r="10215" spans="2:6" hidden="1">
      <c r="B10215" s="107"/>
      <c r="C10215" s="107"/>
      <c r="D10215" s="41"/>
      <c r="E10215" s="41"/>
      <c r="F10215" s="41"/>
    </row>
    <row r="10216" spans="2:6" hidden="1">
      <c r="B10216" s="107"/>
      <c r="C10216" s="107"/>
      <c r="D10216" s="41"/>
      <c r="E10216" s="41"/>
      <c r="F10216" s="41"/>
    </row>
    <row r="10217" spans="2:6" hidden="1">
      <c r="B10217" s="107"/>
      <c r="C10217" s="107"/>
      <c r="D10217" s="41"/>
      <c r="E10217" s="41"/>
      <c r="F10217" s="41"/>
    </row>
    <row r="10218" spans="2:6" hidden="1">
      <c r="B10218" s="107"/>
      <c r="C10218" s="107"/>
      <c r="D10218" s="41"/>
      <c r="E10218" s="41"/>
      <c r="F10218" s="41"/>
    </row>
    <row r="10219" spans="2:6" hidden="1">
      <c r="B10219" s="107"/>
      <c r="C10219" s="107"/>
      <c r="D10219" s="41"/>
      <c r="E10219" s="41"/>
      <c r="F10219" s="41"/>
    </row>
    <row r="10220" spans="2:6" hidden="1">
      <c r="B10220" s="107"/>
      <c r="C10220" s="107"/>
      <c r="D10220" s="41"/>
      <c r="E10220" s="41"/>
      <c r="F10220" s="41"/>
    </row>
    <row r="10221" spans="2:6" hidden="1">
      <c r="B10221" s="107"/>
      <c r="C10221" s="107"/>
      <c r="D10221" s="41"/>
      <c r="E10221" s="41"/>
      <c r="F10221" s="41"/>
    </row>
    <row r="10222" spans="2:6" hidden="1">
      <c r="B10222" s="107"/>
      <c r="C10222" s="107"/>
      <c r="D10222" s="41"/>
      <c r="E10222" s="41"/>
      <c r="F10222" s="41"/>
    </row>
    <row r="10223" spans="2:6" hidden="1">
      <c r="B10223" s="107"/>
      <c r="C10223" s="107"/>
      <c r="D10223" s="41"/>
      <c r="E10223" s="41"/>
      <c r="F10223" s="41"/>
    </row>
    <row r="10224" spans="2:6" hidden="1">
      <c r="B10224" s="107"/>
      <c r="C10224" s="107"/>
      <c r="D10224" s="41"/>
      <c r="E10224" s="41"/>
      <c r="F10224" s="41"/>
    </row>
    <row r="10225" spans="2:6" hidden="1">
      <c r="B10225" s="107"/>
      <c r="C10225" s="107"/>
      <c r="D10225" s="41"/>
      <c r="E10225" s="41"/>
      <c r="F10225" s="41"/>
    </row>
    <row r="10226" spans="2:6" hidden="1">
      <c r="B10226" s="107"/>
      <c r="C10226" s="107"/>
      <c r="D10226" s="41"/>
      <c r="E10226" s="41"/>
      <c r="F10226" s="41"/>
    </row>
    <row r="10227" spans="2:6" hidden="1">
      <c r="B10227" s="107"/>
      <c r="C10227" s="107"/>
      <c r="D10227" s="41"/>
      <c r="E10227" s="41"/>
      <c r="F10227" s="41"/>
    </row>
    <row r="10228" spans="2:6" hidden="1">
      <c r="B10228" s="107"/>
      <c r="C10228" s="107"/>
      <c r="D10228" s="41"/>
      <c r="E10228" s="41"/>
      <c r="F10228" s="41"/>
    </row>
    <row r="10229" spans="2:6" hidden="1">
      <c r="B10229" s="107"/>
      <c r="C10229" s="107"/>
      <c r="D10229" s="41"/>
      <c r="E10229" s="41"/>
      <c r="F10229" s="41"/>
    </row>
    <row r="10230" spans="2:6" hidden="1">
      <c r="B10230" s="107"/>
      <c r="C10230" s="107"/>
      <c r="D10230" s="41"/>
      <c r="E10230" s="41"/>
      <c r="F10230" s="41"/>
    </row>
    <row r="10231" spans="2:6" hidden="1">
      <c r="B10231" s="107"/>
      <c r="C10231" s="107"/>
      <c r="D10231" s="41"/>
      <c r="E10231" s="41"/>
      <c r="F10231" s="41"/>
    </row>
    <row r="10232" spans="2:6" hidden="1">
      <c r="B10232" s="107"/>
      <c r="C10232" s="107"/>
      <c r="D10232" s="41"/>
      <c r="E10232" s="41"/>
      <c r="F10232" s="41"/>
    </row>
    <row r="10233" spans="2:6" hidden="1">
      <c r="B10233" s="107"/>
      <c r="C10233" s="107"/>
      <c r="D10233" s="41"/>
      <c r="E10233" s="41"/>
      <c r="F10233" s="41"/>
    </row>
    <row r="10234" spans="2:6" hidden="1">
      <c r="B10234" s="107"/>
      <c r="C10234" s="107"/>
      <c r="D10234" s="41"/>
      <c r="E10234" s="41"/>
      <c r="F10234" s="41"/>
    </row>
    <row r="10235" spans="2:6" hidden="1">
      <c r="B10235" s="107"/>
      <c r="C10235" s="107"/>
      <c r="D10235" s="41"/>
      <c r="E10235" s="41"/>
      <c r="F10235" s="41"/>
    </row>
    <row r="10236" spans="2:6" hidden="1">
      <c r="B10236" s="107"/>
      <c r="C10236" s="107"/>
      <c r="D10236" s="41"/>
      <c r="E10236" s="41"/>
      <c r="F10236" s="41"/>
    </row>
    <row r="10237" spans="2:6" hidden="1">
      <c r="B10237" s="107"/>
      <c r="C10237" s="107"/>
      <c r="D10237" s="41"/>
      <c r="E10237" s="41"/>
      <c r="F10237" s="41"/>
    </row>
    <row r="10238" spans="2:6" hidden="1">
      <c r="B10238" s="107"/>
      <c r="C10238" s="107"/>
      <c r="D10238" s="41"/>
      <c r="E10238" s="41"/>
      <c r="F10238" s="41"/>
    </row>
    <row r="10239" spans="2:6" hidden="1">
      <c r="B10239" s="107"/>
      <c r="C10239" s="107"/>
      <c r="D10239" s="41"/>
      <c r="E10239" s="41"/>
      <c r="F10239" s="41"/>
    </row>
    <row r="10240" spans="2:6" hidden="1">
      <c r="B10240" s="107"/>
      <c r="C10240" s="107"/>
      <c r="D10240" s="41"/>
      <c r="E10240" s="41"/>
      <c r="F10240" s="41"/>
    </row>
    <row r="10241" spans="2:6" hidden="1">
      <c r="B10241" s="107"/>
      <c r="C10241" s="107"/>
      <c r="D10241" s="41"/>
      <c r="E10241" s="41"/>
      <c r="F10241" s="41"/>
    </row>
    <row r="10242" spans="2:6" hidden="1">
      <c r="B10242" s="107"/>
      <c r="C10242" s="107"/>
      <c r="D10242" s="41"/>
      <c r="E10242" s="41"/>
      <c r="F10242" s="41"/>
    </row>
    <row r="10243" spans="2:6" hidden="1">
      <c r="B10243" s="107"/>
      <c r="C10243" s="107"/>
      <c r="D10243" s="41"/>
      <c r="E10243" s="41"/>
      <c r="F10243" s="41"/>
    </row>
    <row r="10244" spans="2:6" hidden="1">
      <c r="B10244" s="107"/>
      <c r="C10244" s="107"/>
      <c r="D10244" s="41"/>
      <c r="E10244" s="41"/>
      <c r="F10244" s="41"/>
    </row>
    <row r="10245" spans="2:6" hidden="1">
      <c r="B10245" s="107"/>
      <c r="C10245" s="107"/>
      <c r="D10245" s="41"/>
      <c r="E10245" s="41"/>
      <c r="F10245" s="41"/>
    </row>
    <row r="10246" spans="2:6" hidden="1">
      <c r="B10246" s="107"/>
      <c r="C10246" s="107"/>
      <c r="D10246" s="41"/>
      <c r="E10246" s="41"/>
      <c r="F10246" s="41"/>
    </row>
    <row r="10247" spans="2:6" hidden="1">
      <c r="B10247" s="107"/>
      <c r="C10247" s="107"/>
      <c r="D10247" s="41"/>
      <c r="E10247" s="41"/>
      <c r="F10247" s="41"/>
    </row>
    <row r="10248" spans="2:6" hidden="1">
      <c r="B10248" s="107"/>
      <c r="C10248" s="107"/>
      <c r="D10248" s="41"/>
      <c r="E10248" s="41"/>
      <c r="F10248" s="41"/>
    </row>
    <row r="10249" spans="2:6" hidden="1">
      <c r="B10249" s="107"/>
      <c r="C10249" s="107"/>
      <c r="D10249" s="41"/>
      <c r="E10249" s="41"/>
      <c r="F10249" s="41"/>
    </row>
    <row r="10250" spans="2:6" hidden="1">
      <c r="B10250" s="107"/>
      <c r="C10250" s="107"/>
      <c r="D10250" s="41"/>
      <c r="E10250" s="41"/>
      <c r="F10250" s="41"/>
    </row>
    <row r="10251" spans="2:6" hidden="1">
      <c r="B10251" s="107"/>
      <c r="C10251" s="107"/>
      <c r="D10251" s="41"/>
      <c r="E10251" s="41"/>
      <c r="F10251" s="41"/>
    </row>
    <row r="10252" spans="2:6" hidden="1">
      <c r="B10252" s="107"/>
      <c r="C10252" s="107"/>
      <c r="D10252" s="41"/>
      <c r="E10252" s="41"/>
      <c r="F10252" s="41"/>
    </row>
    <row r="10253" spans="2:6" hidden="1">
      <c r="B10253" s="107"/>
      <c r="C10253" s="107"/>
      <c r="D10253" s="41"/>
      <c r="E10253" s="41"/>
      <c r="F10253" s="41"/>
    </row>
    <row r="10254" spans="2:6" hidden="1">
      <c r="B10254" s="107"/>
      <c r="C10254" s="107"/>
      <c r="D10254" s="41"/>
      <c r="E10254" s="41"/>
      <c r="F10254" s="41"/>
    </row>
    <row r="10255" spans="2:6" hidden="1">
      <c r="B10255" s="107"/>
      <c r="C10255" s="107"/>
      <c r="D10255" s="41"/>
      <c r="E10255" s="41"/>
      <c r="F10255" s="41"/>
    </row>
    <row r="10256" spans="2:6" hidden="1">
      <c r="B10256" s="107"/>
      <c r="C10256" s="107"/>
      <c r="D10256" s="41"/>
      <c r="E10256" s="41"/>
      <c r="F10256" s="41"/>
    </row>
    <row r="10257" spans="2:6" hidden="1">
      <c r="B10257" s="107"/>
      <c r="C10257" s="107"/>
      <c r="D10257" s="41"/>
      <c r="E10257" s="41"/>
      <c r="F10257" s="41"/>
    </row>
    <row r="10258" spans="2:6" hidden="1">
      <c r="B10258" s="107"/>
      <c r="C10258" s="107"/>
      <c r="D10258" s="41"/>
      <c r="E10258" s="41"/>
      <c r="F10258" s="41"/>
    </row>
    <row r="10259" spans="2:6" hidden="1">
      <c r="B10259" s="107"/>
      <c r="C10259" s="107"/>
      <c r="D10259" s="41"/>
      <c r="E10259" s="41"/>
      <c r="F10259" s="41"/>
    </row>
    <row r="10260" spans="2:6" hidden="1">
      <c r="B10260" s="107"/>
      <c r="C10260" s="107"/>
      <c r="D10260" s="41"/>
      <c r="E10260" s="41"/>
      <c r="F10260" s="41"/>
    </row>
    <row r="10261" spans="2:6" hidden="1">
      <c r="B10261" s="107"/>
      <c r="C10261" s="107"/>
      <c r="D10261" s="41"/>
      <c r="E10261" s="41"/>
      <c r="F10261" s="41"/>
    </row>
    <row r="10262" spans="2:6" hidden="1">
      <c r="B10262" s="107"/>
      <c r="C10262" s="107"/>
      <c r="D10262" s="41"/>
      <c r="E10262" s="41"/>
      <c r="F10262" s="41"/>
    </row>
    <row r="10263" spans="2:6" hidden="1">
      <c r="B10263" s="107"/>
      <c r="C10263" s="107"/>
      <c r="D10263" s="41"/>
      <c r="E10263" s="41"/>
      <c r="F10263" s="41"/>
    </row>
    <row r="10264" spans="2:6" hidden="1">
      <c r="B10264" s="107"/>
      <c r="C10264" s="107"/>
      <c r="D10264" s="41"/>
      <c r="E10264" s="41"/>
      <c r="F10264" s="41"/>
    </row>
    <row r="10265" spans="2:6" hidden="1">
      <c r="B10265" s="107"/>
      <c r="C10265" s="107"/>
      <c r="D10265" s="41"/>
      <c r="E10265" s="41"/>
      <c r="F10265" s="41"/>
    </row>
    <row r="10266" spans="2:6" hidden="1">
      <c r="B10266" s="107"/>
      <c r="C10266" s="107"/>
      <c r="D10266" s="41"/>
      <c r="E10266" s="41"/>
      <c r="F10266" s="41"/>
    </row>
    <row r="10267" spans="2:6" hidden="1">
      <c r="B10267" s="107"/>
      <c r="C10267" s="107"/>
      <c r="D10267" s="41"/>
      <c r="E10267" s="41"/>
      <c r="F10267" s="41"/>
    </row>
    <row r="10268" spans="2:6" hidden="1">
      <c r="B10268" s="107"/>
      <c r="C10268" s="107"/>
      <c r="D10268" s="41"/>
      <c r="E10268" s="41"/>
      <c r="F10268" s="41"/>
    </row>
    <row r="10269" spans="2:6" hidden="1">
      <c r="B10269" s="107"/>
      <c r="C10269" s="107"/>
      <c r="D10269" s="41"/>
      <c r="E10269" s="41"/>
      <c r="F10269" s="41"/>
    </row>
    <row r="10270" spans="2:6" hidden="1">
      <c r="B10270" s="107"/>
      <c r="C10270" s="107"/>
      <c r="D10270" s="41"/>
      <c r="E10270" s="41"/>
      <c r="F10270" s="41"/>
    </row>
    <row r="10271" spans="2:6" hidden="1">
      <c r="B10271" s="107"/>
      <c r="C10271" s="107"/>
      <c r="D10271" s="41"/>
      <c r="E10271" s="41"/>
      <c r="F10271" s="41"/>
    </row>
    <row r="10272" spans="2:6" hidden="1">
      <c r="B10272" s="107"/>
      <c r="C10272" s="107"/>
      <c r="D10272" s="41"/>
      <c r="E10272" s="41"/>
      <c r="F10272" s="41"/>
    </row>
    <row r="10273" spans="2:6" hidden="1">
      <c r="B10273" s="107"/>
      <c r="C10273" s="107"/>
      <c r="D10273" s="41"/>
      <c r="E10273" s="41"/>
      <c r="F10273" s="41"/>
    </row>
    <row r="10274" spans="2:6" hidden="1">
      <c r="B10274" s="107"/>
      <c r="C10274" s="107"/>
      <c r="D10274" s="41"/>
      <c r="E10274" s="41"/>
      <c r="F10274" s="41"/>
    </row>
    <row r="10275" spans="2:6" hidden="1">
      <c r="B10275" s="107"/>
      <c r="C10275" s="107"/>
      <c r="D10275" s="41"/>
      <c r="E10275" s="41"/>
      <c r="F10275" s="41"/>
    </row>
    <row r="10276" spans="2:6" hidden="1">
      <c r="B10276" s="107"/>
      <c r="C10276" s="107"/>
      <c r="D10276" s="41"/>
      <c r="E10276" s="41"/>
      <c r="F10276" s="41"/>
    </row>
    <row r="10277" spans="2:6" hidden="1">
      <c r="B10277" s="107"/>
      <c r="C10277" s="107"/>
      <c r="D10277" s="41"/>
      <c r="E10277" s="41"/>
      <c r="F10277" s="41"/>
    </row>
    <row r="10278" spans="2:6" hidden="1">
      <c r="B10278" s="107"/>
      <c r="C10278" s="107"/>
      <c r="D10278" s="41"/>
      <c r="E10278" s="41"/>
      <c r="F10278" s="41"/>
    </row>
    <row r="10279" spans="2:6" hidden="1">
      <c r="B10279" s="107"/>
      <c r="C10279" s="107"/>
      <c r="D10279" s="41"/>
      <c r="E10279" s="41"/>
      <c r="F10279" s="41"/>
    </row>
    <row r="10280" spans="2:6" hidden="1">
      <c r="B10280" s="107"/>
      <c r="C10280" s="107"/>
      <c r="D10280" s="41"/>
      <c r="E10280" s="41"/>
      <c r="F10280" s="41"/>
    </row>
    <row r="10281" spans="2:6" hidden="1">
      <c r="B10281" s="107"/>
      <c r="C10281" s="107"/>
      <c r="D10281" s="41"/>
      <c r="E10281" s="41"/>
      <c r="F10281" s="41"/>
    </row>
    <row r="10282" spans="2:6" hidden="1">
      <c r="B10282" s="107"/>
      <c r="C10282" s="107"/>
      <c r="D10282" s="41"/>
      <c r="E10282" s="41"/>
      <c r="F10282" s="41"/>
    </row>
    <row r="10283" spans="2:6" hidden="1">
      <c r="B10283" s="107"/>
      <c r="C10283" s="107"/>
      <c r="D10283" s="41"/>
      <c r="E10283" s="41"/>
      <c r="F10283" s="41"/>
    </row>
    <row r="10284" spans="2:6" hidden="1">
      <c r="B10284" s="107"/>
      <c r="C10284" s="107"/>
      <c r="D10284" s="41"/>
      <c r="E10284" s="41"/>
      <c r="F10284" s="41"/>
    </row>
    <row r="10285" spans="2:6" hidden="1">
      <c r="B10285" s="107"/>
      <c r="C10285" s="107"/>
      <c r="D10285" s="41"/>
      <c r="E10285" s="41"/>
      <c r="F10285" s="41"/>
    </row>
    <row r="10286" spans="2:6" hidden="1">
      <c r="B10286" s="107"/>
      <c r="C10286" s="107"/>
      <c r="D10286" s="41"/>
      <c r="E10286" s="41"/>
      <c r="F10286" s="41"/>
    </row>
    <row r="10287" spans="2:6" hidden="1">
      <c r="B10287" s="107"/>
      <c r="C10287" s="107"/>
      <c r="D10287" s="41"/>
      <c r="E10287" s="41"/>
      <c r="F10287" s="41"/>
    </row>
    <row r="10288" spans="2:6" hidden="1">
      <c r="B10288" s="107"/>
      <c r="C10288" s="107"/>
      <c r="D10288" s="41"/>
      <c r="E10288" s="41"/>
      <c r="F10288" s="41"/>
    </row>
    <row r="10289" spans="2:6" hidden="1">
      <c r="B10289" s="107"/>
      <c r="C10289" s="107"/>
      <c r="D10289" s="41"/>
      <c r="E10289" s="41"/>
      <c r="F10289" s="41"/>
    </row>
    <row r="10290" spans="2:6" hidden="1">
      <c r="B10290" s="107"/>
      <c r="C10290" s="107"/>
      <c r="D10290" s="41"/>
      <c r="E10290" s="41"/>
      <c r="F10290" s="41"/>
    </row>
    <row r="10291" spans="2:6" hidden="1">
      <c r="B10291" s="107"/>
      <c r="C10291" s="107"/>
      <c r="D10291" s="41"/>
      <c r="E10291" s="41"/>
      <c r="F10291" s="41"/>
    </row>
    <row r="10292" spans="2:6" hidden="1">
      <c r="B10292" s="107"/>
      <c r="C10292" s="107"/>
      <c r="D10292" s="41"/>
      <c r="E10292" s="41"/>
      <c r="F10292" s="41"/>
    </row>
    <row r="10293" spans="2:6" hidden="1">
      <c r="B10293" s="107"/>
      <c r="C10293" s="107"/>
      <c r="D10293" s="41"/>
      <c r="E10293" s="41"/>
      <c r="F10293" s="41"/>
    </row>
    <row r="10294" spans="2:6" hidden="1">
      <c r="B10294" s="107"/>
      <c r="C10294" s="107"/>
      <c r="D10294" s="41"/>
      <c r="E10294" s="41"/>
      <c r="F10294" s="41"/>
    </row>
    <row r="10295" spans="2:6" hidden="1">
      <c r="B10295" s="107"/>
      <c r="C10295" s="107"/>
      <c r="D10295" s="41"/>
      <c r="E10295" s="41"/>
      <c r="F10295" s="41"/>
    </row>
    <row r="10296" spans="2:6" hidden="1">
      <c r="B10296" s="107"/>
      <c r="C10296" s="107"/>
      <c r="D10296" s="41"/>
      <c r="E10296" s="41"/>
      <c r="F10296" s="41"/>
    </row>
    <row r="10297" spans="2:6" hidden="1">
      <c r="B10297" s="107"/>
      <c r="C10297" s="107"/>
      <c r="D10297" s="41"/>
      <c r="E10297" s="41"/>
      <c r="F10297" s="41"/>
    </row>
    <row r="10298" spans="2:6" hidden="1">
      <c r="B10298" s="107"/>
      <c r="C10298" s="107"/>
      <c r="D10298" s="41"/>
      <c r="E10298" s="41"/>
      <c r="F10298" s="41"/>
    </row>
    <row r="10299" spans="2:6" hidden="1">
      <c r="B10299" s="107"/>
      <c r="C10299" s="107"/>
      <c r="D10299" s="41"/>
      <c r="E10299" s="41"/>
      <c r="F10299" s="41"/>
    </row>
    <row r="10300" spans="2:6" hidden="1">
      <c r="B10300" s="107"/>
      <c r="C10300" s="107"/>
      <c r="D10300" s="41"/>
      <c r="E10300" s="41"/>
      <c r="F10300" s="41"/>
    </row>
    <row r="10301" spans="2:6" hidden="1">
      <c r="B10301" s="107"/>
      <c r="C10301" s="107"/>
      <c r="D10301" s="41"/>
      <c r="E10301" s="41"/>
      <c r="F10301" s="41"/>
    </row>
    <row r="10302" spans="2:6" hidden="1">
      <c r="B10302" s="107"/>
      <c r="C10302" s="107"/>
      <c r="D10302" s="41"/>
      <c r="E10302" s="41"/>
      <c r="F10302" s="41"/>
    </row>
    <row r="10303" spans="2:6" hidden="1">
      <c r="B10303" s="107"/>
      <c r="C10303" s="107"/>
      <c r="D10303" s="41"/>
      <c r="E10303" s="41"/>
      <c r="F10303" s="41"/>
    </row>
    <row r="10304" spans="2:6" hidden="1">
      <c r="B10304" s="107"/>
      <c r="C10304" s="107"/>
      <c r="D10304" s="41"/>
      <c r="E10304" s="41"/>
      <c r="F10304" s="41"/>
    </row>
    <row r="10305" spans="2:6" hidden="1">
      <c r="B10305" s="107"/>
      <c r="C10305" s="107"/>
      <c r="D10305" s="41"/>
      <c r="E10305" s="41"/>
      <c r="F10305" s="41"/>
    </row>
    <row r="10306" spans="2:6" hidden="1">
      <c r="B10306" s="107"/>
      <c r="C10306" s="107"/>
      <c r="D10306" s="41"/>
      <c r="E10306" s="41"/>
      <c r="F10306" s="41"/>
    </row>
    <row r="10307" spans="2:6" hidden="1">
      <c r="B10307" s="107"/>
      <c r="C10307" s="107"/>
      <c r="D10307" s="41"/>
      <c r="E10307" s="41"/>
      <c r="F10307" s="41"/>
    </row>
    <row r="10308" spans="2:6" hidden="1">
      <c r="B10308" s="107"/>
      <c r="C10308" s="107"/>
      <c r="D10308" s="41"/>
      <c r="E10308" s="41"/>
      <c r="F10308" s="41"/>
    </row>
    <row r="10309" spans="2:6" hidden="1">
      <c r="B10309" s="107"/>
      <c r="C10309" s="107"/>
      <c r="D10309" s="41"/>
      <c r="E10309" s="41"/>
      <c r="F10309" s="41"/>
    </row>
    <row r="10310" spans="2:6" hidden="1">
      <c r="B10310" s="107"/>
      <c r="C10310" s="107"/>
      <c r="D10310" s="41"/>
      <c r="E10310" s="41"/>
      <c r="F10310" s="41"/>
    </row>
    <row r="10311" spans="2:6" hidden="1">
      <c r="B10311" s="107"/>
      <c r="C10311" s="107"/>
      <c r="D10311" s="41"/>
      <c r="E10311" s="41"/>
      <c r="F10311" s="41"/>
    </row>
    <row r="10312" spans="2:6" hidden="1">
      <c r="B10312" s="107"/>
      <c r="C10312" s="107"/>
      <c r="D10312" s="41"/>
      <c r="E10312" s="41"/>
      <c r="F10312" s="41"/>
    </row>
    <row r="10313" spans="2:6" hidden="1">
      <c r="B10313" s="107"/>
      <c r="C10313" s="107"/>
      <c r="D10313" s="41"/>
      <c r="E10313" s="41"/>
      <c r="F10313" s="41"/>
    </row>
    <row r="10314" spans="2:6" hidden="1">
      <c r="B10314" s="107"/>
      <c r="C10314" s="107"/>
      <c r="D10314" s="41"/>
      <c r="E10314" s="41"/>
      <c r="F10314" s="41"/>
    </row>
    <row r="10315" spans="2:6" hidden="1">
      <c r="B10315" s="107"/>
      <c r="C10315" s="107"/>
      <c r="D10315" s="41"/>
      <c r="E10315" s="41"/>
      <c r="F10315" s="41"/>
    </row>
    <row r="10316" spans="2:6" hidden="1">
      <c r="B10316" s="107"/>
      <c r="C10316" s="107"/>
      <c r="D10316" s="41"/>
      <c r="E10316" s="41"/>
      <c r="F10316" s="41"/>
    </row>
    <row r="10317" spans="2:6" hidden="1">
      <c r="B10317" s="107"/>
      <c r="C10317" s="107"/>
      <c r="D10317" s="41"/>
      <c r="E10317" s="41"/>
      <c r="F10317" s="41"/>
    </row>
    <row r="10318" spans="2:6" hidden="1">
      <c r="B10318" s="107"/>
      <c r="C10318" s="107"/>
      <c r="D10318" s="41"/>
      <c r="E10318" s="41"/>
      <c r="F10318" s="41"/>
    </row>
    <row r="10319" spans="2:6" hidden="1">
      <c r="B10319" s="107"/>
      <c r="C10319" s="107"/>
      <c r="D10319" s="41"/>
      <c r="E10319" s="41"/>
      <c r="F10319" s="41"/>
    </row>
    <row r="10320" spans="2:6" hidden="1">
      <c r="B10320" s="107"/>
      <c r="C10320" s="107"/>
      <c r="D10320" s="41"/>
      <c r="E10320" s="41"/>
      <c r="F10320" s="41"/>
    </row>
    <row r="10321" spans="2:6" hidden="1">
      <c r="B10321" s="107"/>
      <c r="C10321" s="107"/>
      <c r="D10321" s="41"/>
      <c r="E10321" s="41"/>
      <c r="F10321" s="41"/>
    </row>
    <row r="10322" spans="2:6" hidden="1">
      <c r="B10322" s="107"/>
      <c r="C10322" s="107"/>
      <c r="D10322" s="41"/>
      <c r="E10322" s="41"/>
      <c r="F10322" s="41"/>
    </row>
    <row r="10323" spans="2:6" hidden="1">
      <c r="B10323" s="107"/>
      <c r="C10323" s="107"/>
      <c r="D10323" s="41"/>
      <c r="E10323" s="41"/>
      <c r="F10323" s="41"/>
    </row>
    <row r="10324" spans="2:6" hidden="1">
      <c r="B10324" s="107"/>
      <c r="C10324" s="107"/>
      <c r="D10324" s="41"/>
      <c r="E10324" s="41"/>
      <c r="F10324" s="41"/>
    </row>
    <row r="10325" spans="2:6" hidden="1">
      <c r="B10325" s="107"/>
      <c r="C10325" s="107"/>
      <c r="D10325" s="41"/>
      <c r="E10325" s="41"/>
      <c r="F10325" s="41"/>
    </row>
    <row r="10326" spans="2:6" hidden="1">
      <c r="B10326" s="107"/>
      <c r="C10326" s="107"/>
      <c r="D10326" s="41"/>
      <c r="E10326" s="41"/>
      <c r="F10326" s="41"/>
    </row>
    <row r="10327" spans="2:6" hidden="1">
      <c r="B10327" s="107"/>
      <c r="C10327" s="107"/>
      <c r="D10327" s="41"/>
      <c r="E10327" s="41"/>
      <c r="F10327" s="41"/>
    </row>
    <row r="10328" spans="2:6" hidden="1">
      <c r="B10328" s="107"/>
      <c r="C10328" s="107"/>
      <c r="D10328" s="41"/>
      <c r="E10328" s="41"/>
      <c r="F10328" s="41"/>
    </row>
    <row r="10329" spans="2:6" hidden="1">
      <c r="B10329" s="107"/>
      <c r="C10329" s="107"/>
      <c r="D10329" s="41"/>
      <c r="E10329" s="41"/>
      <c r="F10329" s="41"/>
    </row>
    <row r="10330" spans="2:6" hidden="1">
      <c r="B10330" s="107"/>
      <c r="C10330" s="107"/>
      <c r="D10330" s="41"/>
      <c r="E10330" s="41"/>
      <c r="F10330" s="41"/>
    </row>
    <row r="10331" spans="2:6" hidden="1">
      <c r="B10331" s="107"/>
      <c r="C10331" s="107"/>
      <c r="D10331" s="41"/>
      <c r="E10331" s="41"/>
      <c r="F10331" s="41"/>
    </row>
    <row r="10332" spans="2:6" hidden="1">
      <c r="B10332" s="107"/>
      <c r="C10332" s="107"/>
      <c r="D10332" s="41"/>
      <c r="E10332" s="41"/>
      <c r="F10332" s="41"/>
    </row>
    <row r="10333" spans="2:6" hidden="1">
      <c r="B10333" s="107"/>
      <c r="C10333" s="107"/>
      <c r="D10333" s="41"/>
      <c r="E10333" s="41"/>
      <c r="F10333" s="41"/>
    </row>
    <row r="10334" spans="2:6" hidden="1">
      <c r="B10334" s="107"/>
      <c r="C10334" s="107"/>
      <c r="D10334" s="41"/>
      <c r="E10334" s="41"/>
      <c r="F10334" s="41"/>
    </row>
    <row r="10335" spans="2:6" hidden="1">
      <c r="B10335" s="107"/>
      <c r="C10335" s="107"/>
      <c r="D10335" s="41"/>
      <c r="E10335" s="41"/>
      <c r="F10335" s="41"/>
    </row>
    <row r="10336" spans="2:6" hidden="1">
      <c r="B10336" s="107"/>
      <c r="C10336" s="107"/>
      <c r="D10336" s="41"/>
      <c r="E10336" s="41"/>
      <c r="F10336" s="41"/>
    </row>
    <row r="10337" spans="2:6" hidden="1">
      <c r="B10337" s="107"/>
      <c r="C10337" s="107"/>
      <c r="D10337" s="41"/>
      <c r="E10337" s="41"/>
      <c r="F10337" s="41"/>
    </row>
    <row r="10338" spans="2:6" hidden="1">
      <c r="B10338" s="107"/>
      <c r="C10338" s="107"/>
      <c r="D10338" s="41"/>
      <c r="E10338" s="41"/>
      <c r="F10338" s="41"/>
    </row>
    <row r="10339" spans="2:6" hidden="1">
      <c r="B10339" s="107"/>
      <c r="C10339" s="107"/>
      <c r="D10339" s="41"/>
      <c r="E10339" s="41"/>
      <c r="F10339" s="41"/>
    </row>
    <row r="10340" spans="2:6" hidden="1">
      <c r="B10340" s="107"/>
      <c r="C10340" s="107"/>
      <c r="D10340" s="41"/>
      <c r="E10340" s="41"/>
      <c r="F10340" s="41"/>
    </row>
    <row r="10341" spans="2:6" hidden="1">
      <c r="B10341" s="107"/>
      <c r="C10341" s="107"/>
      <c r="D10341" s="41"/>
      <c r="E10341" s="41"/>
      <c r="F10341" s="41"/>
    </row>
    <row r="10342" spans="2:6" hidden="1">
      <c r="B10342" s="107"/>
      <c r="C10342" s="107"/>
      <c r="D10342" s="41"/>
      <c r="E10342" s="41"/>
      <c r="F10342" s="41"/>
    </row>
    <row r="10343" spans="2:6" hidden="1">
      <c r="B10343" s="107"/>
      <c r="C10343" s="107"/>
      <c r="D10343" s="41"/>
      <c r="E10343" s="41"/>
      <c r="F10343" s="41"/>
    </row>
    <row r="10344" spans="2:6" hidden="1">
      <c r="B10344" s="107"/>
      <c r="C10344" s="107"/>
      <c r="D10344" s="41"/>
      <c r="E10344" s="41"/>
      <c r="F10344" s="41"/>
    </row>
    <row r="10345" spans="2:6" hidden="1">
      <c r="B10345" s="107"/>
      <c r="C10345" s="107"/>
      <c r="D10345" s="41"/>
      <c r="E10345" s="41"/>
      <c r="F10345" s="41"/>
    </row>
    <row r="10346" spans="2:6" hidden="1">
      <c r="B10346" s="107"/>
      <c r="C10346" s="107"/>
      <c r="D10346" s="41"/>
      <c r="E10346" s="41"/>
      <c r="F10346" s="41"/>
    </row>
    <row r="10347" spans="2:6" hidden="1">
      <c r="B10347" s="107"/>
      <c r="C10347" s="107"/>
      <c r="D10347" s="41"/>
      <c r="E10347" s="41"/>
      <c r="F10347" s="41"/>
    </row>
    <row r="10348" spans="2:6" hidden="1">
      <c r="B10348" s="107"/>
      <c r="C10348" s="107"/>
      <c r="D10348" s="41"/>
      <c r="E10348" s="41"/>
      <c r="F10348" s="41"/>
    </row>
    <row r="10349" spans="2:6" hidden="1">
      <c r="B10349" s="107"/>
      <c r="C10349" s="107"/>
      <c r="D10349" s="41"/>
      <c r="E10349" s="41"/>
      <c r="F10349" s="41"/>
    </row>
    <row r="10350" spans="2:6" hidden="1">
      <c r="B10350" s="107"/>
      <c r="C10350" s="107"/>
      <c r="D10350" s="41"/>
      <c r="E10350" s="41"/>
      <c r="F10350" s="41"/>
    </row>
    <row r="10351" spans="2:6" hidden="1">
      <c r="B10351" s="107"/>
      <c r="C10351" s="107"/>
      <c r="D10351" s="41"/>
      <c r="E10351" s="41"/>
      <c r="F10351" s="41"/>
    </row>
    <row r="10352" spans="2:6" hidden="1">
      <c r="B10352" s="107"/>
      <c r="C10352" s="107"/>
      <c r="D10352" s="41"/>
      <c r="E10352" s="41"/>
      <c r="F10352" s="41"/>
    </row>
    <row r="10353" spans="2:6" hidden="1">
      <c r="B10353" s="107"/>
      <c r="C10353" s="107"/>
      <c r="D10353" s="41"/>
      <c r="E10353" s="41"/>
      <c r="F10353" s="41"/>
    </row>
    <row r="10354" spans="2:6" hidden="1">
      <c r="B10354" s="107"/>
      <c r="C10354" s="107"/>
      <c r="D10354" s="41"/>
      <c r="E10354" s="41"/>
      <c r="F10354" s="41"/>
    </row>
    <row r="10355" spans="2:6" hidden="1">
      <c r="B10355" s="107"/>
      <c r="C10355" s="107"/>
      <c r="D10355" s="41"/>
      <c r="E10355" s="41"/>
      <c r="F10355" s="41"/>
    </row>
    <row r="10356" spans="2:6" hidden="1">
      <c r="B10356" s="107"/>
      <c r="C10356" s="107"/>
      <c r="D10356" s="41"/>
      <c r="E10356" s="41"/>
      <c r="F10356" s="41"/>
    </row>
    <row r="10357" spans="2:6" hidden="1">
      <c r="B10357" s="107"/>
      <c r="C10357" s="107"/>
      <c r="D10357" s="41"/>
      <c r="E10357" s="41"/>
      <c r="F10357" s="41"/>
    </row>
    <row r="10358" spans="2:6" hidden="1">
      <c r="B10358" s="107"/>
      <c r="C10358" s="107"/>
      <c r="D10358" s="41"/>
      <c r="E10358" s="41"/>
      <c r="F10358" s="41"/>
    </row>
    <row r="10359" spans="2:6" hidden="1">
      <c r="B10359" s="107"/>
      <c r="C10359" s="107"/>
      <c r="D10359" s="41"/>
      <c r="E10359" s="41"/>
      <c r="F10359" s="41"/>
    </row>
    <row r="10360" spans="2:6" hidden="1">
      <c r="B10360" s="107"/>
      <c r="C10360" s="107"/>
      <c r="D10360" s="41"/>
      <c r="E10360" s="41"/>
      <c r="F10360" s="41"/>
    </row>
    <row r="10361" spans="2:6" hidden="1">
      <c r="B10361" s="107"/>
      <c r="C10361" s="107"/>
      <c r="D10361" s="41"/>
      <c r="E10361" s="41"/>
      <c r="F10361" s="41"/>
    </row>
    <row r="10362" spans="2:6" hidden="1">
      <c r="B10362" s="107"/>
      <c r="C10362" s="107"/>
      <c r="D10362" s="41"/>
      <c r="E10362" s="41"/>
      <c r="F10362" s="41"/>
    </row>
    <row r="10363" spans="2:6" hidden="1">
      <c r="B10363" s="107"/>
      <c r="C10363" s="107"/>
      <c r="D10363" s="41"/>
      <c r="E10363" s="41"/>
      <c r="F10363" s="41"/>
    </row>
    <row r="10364" spans="2:6" hidden="1">
      <c r="B10364" s="107"/>
      <c r="C10364" s="107"/>
      <c r="D10364" s="41"/>
      <c r="E10364" s="41"/>
      <c r="F10364" s="41"/>
    </row>
    <row r="10365" spans="2:6" hidden="1">
      <c r="B10365" s="107"/>
      <c r="C10365" s="107"/>
      <c r="D10365" s="41"/>
      <c r="E10365" s="41"/>
      <c r="F10365" s="41"/>
    </row>
    <row r="10366" spans="2:6" hidden="1">
      <c r="B10366" s="107"/>
      <c r="C10366" s="107"/>
      <c r="D10366" s="41"/>
      <c r="E10366" s="41"/>
      <c r="F10366" s="41"/>
    </row>
    <row r="10367" spans="2:6" hidden="1">
      <c r="B10367" s="107"/>
      <c r="C10367" s="107"/>
      <c r="D10367" s="41"/>
      <c r="E10367" s="41"/>
      <c r="F10367" s="41"/>
    </row>
    <row r="10368" spans="2:6" hidden="1">
      <c r="B10368" s="107"/>
      <c r="C10368" s="107"/>
      <c r="D10368" s="41"/>
      <c r="E10368" s="41"/>
      <c r="F10368" s="41"/>
    </row>
    <row r="10369" spans="2:6" hidden="1">
      <c r="B10369" s="107"/>
      <c r="C10369" s="107"/>
      <c r="D10369" s="41"/>
      <c r="E10369" s="41"/>
      <c r="F10369" s="41"/>
    </row>
    <row r="10370" spans="2:6" hidden="1">
      <c r="B10370" s="107"/>
      <c r="C10370" s="107"/>
      <c r="D10370" s="41"/>
      <c r="E10370" s="41"/>
      <c r="F10370" s="41"/>
    </row>
    <row r="10371" spans="2:6" hidden="1">
      <c r="B10371" s="107"/>
      <c r="C10371" s="107"/>
      <c r="D10371" s="41"/>
      <c r="E10371" s="41"/>
      <c r="F10371" s="41"/>
    </row>
    <row r="10372" spans="2:6" hidden="1">
      <c r="B10372" s="107"/>
      <c r="C10372" s="107"/>
      <c r="D10372" s="41"/>
      <c r="E10372" s="41"/>
      <c r="F10372" s="41"/>
    </row>
    <row r="10373" spans="2:6" hidden="1">
      <c r="B10373" s="107"/>
      <c r="C10373" s="107"/>
      <c r="D10373" s="41"/>
      <c r="E10373" s="41"/>
      <c r="F10373" s="41"/>
    </row>
    <row r="10374" spans="2:6" hidden="1">
      <c r="B10374" s="107"/>
      <c r="C10374" s="107"/>
      <c r="D10374" s="41"/>
      <c r="E10374" s="41"/>
      <c r="F10374" s="41"/>
    </row>
    <row r="10375" spans="2:6" hidden="1">
      <c r="B10375" s="107"/>
      <c r="C10375" s="107"/>
      <c r="D10375" s="41"/>
      <c r="E10375" s="41"/>
      <c r="F10375" s="41"/>
    </row>
    <row r="10376" spans="2:6" hidden="1">
      <c r="B10376" s="107"/>
      <c r="C10376" s="107"/>
      <c r="D10376" s="41"/>
      <c r="E10376" s="41"/>
      <c r="F10376" s="41"/>
    </row>
    <row r="10377" spans="2:6" hidden="1">
      <c r="B10377" s="107"/>
      <c r="C10377" s="107"/>
      <c r="D10377" s="41"/>
      <c r="E10377" s="41"/>
      <c r="F10377" s="41"/>
    </row>
    <row r="10378" spans="2:6" hidden="1">
      <c r="B10378" s="107"/>
      <c r="C10378" s="107"/>
      <c r="D10378" s="41"/>
      <c r="E10378" s="41"/>
      <c r="F10378" s="41"/>
    </row>
    <row r="10379" spans="2:6" hidden="1">
      <c r="B10379" s="107"/>
      <c r="C10379" s="107"/>
      <c r="D10379" s="41"/>
      <c r="E10379" s="41"/>
      <c r="F10379" s="41"/>
    </row>
    <row r="10380" spans="2:6" hidden="1">
      <c r="B10380" s="107"/>
      <c r="C10380" s="107"/>
      <c r="D10380" s="41"/>
      <c r="E10380" s="41"/>
      <c r="F10380" s="41"/>
    </row>
    <row r="10381" spans="2:6" hidden="1">
      <c r="B10381" s="107"/>
      <c r="C10381" s="107"/>
      <c r="D10381" s="41"/>
      <c r="E10381" s="41"/>
      <c r="F10381" s="41"/>
    </row>
    <row r="10382" spans="2:6" hidden="1">
      <c r="B10382" s="107"/>
      <c r="C10382" s="107"/>
      <c r="D10382" s="41"/>
      <c r="E10382" s="41"/>
      <c r="F10382" s="41"/>
    </row>
    <row r="10383" spans="2:6" hidden="1">
      <c r="B10383" s="107"/>
      <c r="C10383" s="107"/>
      <c r="D10383" s="41"/>
      <c r="E10383" s="41"/>
      <c r="F10383" s="41"/>
    </row>
    <row r="10384" spans="2:6" hidden="1">
      <c r="B10384" s="107"/>
      <c r="C10384" s="107"/>
      <c r="D10384" s="41"/>
      <c r="E10384" s="41"/>
      <c r="F10384" s="41"/>
    </row>
    <row r="10385" spans="2:6" hidden="1">
      <c r="B10385" s="107"/>
      <c r="C10385" s="107"/>
      <c r="D10385" s="41"/>
      <c r="E10385" s="41"/>
      <c r="F10385" s="41"/>
    </row>
    <row r="10386" spans="2:6" hidden="1">
      <c r="B10386" s="107"/>
      <c r="C10386" s="107"/>
      <c r="D10386" s="41"/>
      <c r="E10386" s="41"/>
      <c r="F10386" s="41"/>
    </row>
    <row r="10387" spans="2:6" hidden="1">
      <c r="B10387" s="107"/>
      <c r="C10387" s="107"/>
      <c r="D10387" s="41"/>
      <c r="E10387" s="41"/>
      <c r="F10387" s="41"/>
    </row>
    <row r="10388" spans="2:6" hidden="1">
      <c r="B10388" s="107"/>
      <c r="C10388" s="107"/>
      <c r="D10388" s="41"/>
      <c r="E10388" s="41"/>
      <c r="F10388" s="41"/>
    </row>
    <row r="10389" spans="2:6" hidden="1">
      <c r="B10389" s="107"/>
      <c r="C10389" s="107"/>
      <c r="D10389" s="41"/>
      <c r="E10389" s="41"/>
      <c r="F10389" s="41"/>
    </row>
    <row r="10390" spans="2:6" hidden="1">
      <c r="B10390" s="107"/>
      <c r="C10390" s="107"/>
      <c r="D10390" s="41"/>
      <c r="E10390" s="41"/>
      <c r="F10390" s="41"/>
    </row>
    <row r="10391" spans="2:6" hidden="1">
      <c r="B10391" s="107"/>
      <c r="C10391" s="107"/>
      <c r="D10391" s="41"/>
      <c r="E10391" s="41"/>
      <c r="F10391" s="41"/>
    </row>
    <row r="10392" spans="2:6" hidden="1">
      <c r="B10392" s="107"/>
      <c r="C10392" s="107"/>
      <c r="D10392" s="41"/>
      <c r="E10392" s="41"/>
      <c r="F10392" s="41"/>
    </row>
    <row r="10393" spans="2:6" hidden="1">
      <c r="B10393" s="107"/>
      <c r="C10393" s="107"/>
      <c r="D10393" s="41"/>
      <c r="E10393" s="41"/>
      <c r="F10393" s="41"/>
    </row>
    <row r="10394" spans="2:6" hidden="1">
      <c r="B10394" s="107"/>
      <c r="C10394" s="107"/>
      <c r="D10394" s="41"/>
      <c r="E10394" s="41"/>
      <c r="F10394" s="41"/>
    </row>
    <row r="10395" spans="2:6" hidden="1">
      <c r="B10395" s="107"/>
      <c r="C10395" s="107"/>
      <c r="D10395" s="41"/>
      <c r="E10395" s="41"/>
      <c r="F10395" s="41"/>
    </row>
    <row r="10396" spans="2:6" hidden="1">
      <c r="B10396" s="107"/>
      <c r="C10396" s="107"/>
      <c r="D10396" s="41"/>
      <c r="E10396" s="41"/>
      <c r="F10396" s="41"/>
    </row>
    <row r="10397" spans="2:6" hidden="1">
      <c r="B10397" s="107"/>
      <c r="C10397" s="107"/>
      <c r="D10397" s="41"/>
      <c r="E10397" s="41"/>
      <c r="F10397" s="41"/>
    </row>
    <row r="10398" spans="2:6" hidden="1">
      <c r="B10398" s="107"/>
      <c r="C10398" s="107"/>
      <c r="D10398" s="41"/>
      <c r="E10398" s="41"/>
      <c r="F10398" s="41"/>
    </row>
    <row r="10399" spans="2:6" hidden="1">
      <c r="B10399" s="107"/>
      <c r="C10399" s="107"/>
      <c r="D10399" s="41"/>
      <c r="E10399" s="41"/>
      <c r="F10399" s="41"/>
    </row>
    <row r="10400" spans="2:6" hidden="1">
      <c r="B10400" s="107"/>
      <c r="C10400" s="107"/>
      <c r="D10400" s="41"/>
      <c r="E10400" s="41"/>
      <c r="F10400" s="41"/>
    </row>
    <row r="10401" spans="2:6" hidden="1">
      <c r="B10401" s="107"/>
      <c r="C10401" s="107"/>
      <c r="D10401" s="41"/>
      <c r="E10401" s="41"/>
      <c r="F10401" s="41"/>
    </row>
    <row r="10402" spans="2:6" hidden="1">
      <c r="B10402" s="107"/>
      <c r="C10402" s="107"/>
      <c r="D10402" s="41"/>
      <c r="E10402" s="41"/>
      <c r="F10402" s="41"/>
    </row>
    <row r="10403" spans="2:6" hidden="1">
      <c r="B10403" s="107"/>
      <c r="C10403" s="107"/>
      <c r="D10403" s="41"/>
      <c r="E10403" s="41"/>
      <c r="F10403" s="41"/>
    </row>
    <row r="10404" spans="2:6" hidden="1">
      <c r="B10404" s="107"/>
      <c r="C10404" s="107"/>
      <c r="D10404" s="41"/>
      <c r="E10404" s="41"/>
      <c r="F10404" s="41"/>
    </row>
    <row r="10405" spans="2:6" hidden="1">
      <c r="B10405" s="107"/>
      <c r="C10405" s="107"/>
      <c r="D10405" s="41"/>
      <c r="E10405" s="41"/>
      <c r="F10405" s="41"/>
    </row>
    <row r="10406" spans="2:6" hidden="1">
      <c r="B10406" s="107"/>
      <c r="C10406" s="107"/>
      <c r="D10406" s="41"/>
      <c r="E10406" s="41"/>
      <c r="F10406" s="41"/>
    </row>
    <row r="10407" spans="2:6" hidden="1">
      <c r="B10407" s="107"/>
      <c r="C10407" s="107"/>
      <c r="D10407" s="41"/>
      <c r="E10407" s="41"/>
      <c r="F10407" s="41"/>
    </row>
    <row r="10408" spans="2:6" hidden="1">
      <c r="B10408" s="107"/>
      <c r="C10408" s="107"/>
      <c r="D10408" s="41"/>
      <c r="E10408" s="41"/>
      <c r="F10408" s="41"/>
    </row>
    <row r="10409" spans="2:6" hidden="1">
      <c r="B10409" s="107"/>
      <c r="C10409" s="107"/>
      <c r="D10409" s="41"/>
      <c r="E10409" s="41"/>
      <c r="F10409" s="41"/>
    </row>
    <row r="10410" spans="2:6" hidden="1">
      <c r="B10410" s="107"/>
      <c r="C10410" s="107"/>
      <c r="D10410" s="41"/>
      <c r="E10410" s="41"/>
      <c r="F10410" s="41"/>
    </row>
    <row r="10411" spans="2:6" hidden="1">
      <c r="B10411" s="107"/>
      <c r="C10411" s="107"/>
      <c r="D10411" s="41"/>
      <c r="E10411" s="41"/>
      <c r="F10411" s="41"/>
    </row>
    <row r="10412" spans="2:6" hidden="1">
      <c r="B10412" s="107"/>
      <c r="C10412" s="107"/>
      <c r="D10412" s="41"/>
      <c r="E10412" s="41"/>
      <c r="F10412" s="41"/>
    </row>
    <row r="10413" spans="2:6" hidden="1">
      <c r="B10413" s="107"/>
      <c r="C10413" s="107"/>
      <c r="D10413" s="41"/>
      <c r="E10413" s="41"/>
      <c r="F10413" s="41"/>
    </row>
    <row r="10414" spans="2:6" hidden="1">
      <c r="B10414" s="107"/>
      <c r="C10414" s="107"/>
      <c r="D10414" s="41"/>
      <c r="E10414" s="41"/>
      <c r="F10414" s="41"/>
    </row>
    <row r="10415" spans="2:6" hidden="1">
      <c r="B10415" s="107"/>
      <c r="C10415" s="107"/>
      <c r="D10415" s="41"/>
      <c r="E10415" s="41"/>
      <c r="F10415" s="41"/>
    </row>
    <row r="10416" spans="2:6" hidden="1">
      <c r="B10416" s="107"/>
      <c r="C10416" s="107"/>
      <c r="D10416" s="41"/>
      <c r="E10416" s="41"/>
      <c r="F10416" s="41"/>
    </row>
    <row r="10417" spans="2:6" hidden="1">
      <c r="B10417" s="107"/>
      <c r="C10417" s="107"/>
      <c r="D10417" s="41"/>
      <c r="E10417" s="41"/>
      <c r="F10417" s="41"/>
    </row>
    <row r="10418" spans="2:6" hidden="1">
      <c r="B10418" s="107"/>
      <c r="C10418" s="107"/>
      <c r="D10418" s="41"/>
      <c r="E10418" s="41"/>
      <c r="F10418" s="41"/>
    </row>
    <row r="10419" spans="2:6" hidden="1">
      <c r="B10419" s="107"/>
      <c r="C10419" s="107"/>
      <c r="D10419" s="41"/>
      <c r="E10419" s="41"/>
      <c r="F10419" s="41"/>
    </row>
    <row r="10420" spans="2:6" hidden="1">
      <c r="B10420" s="107"/>
      <c r="C10420" s="107"/>
      <c r="D10420" s="41"/>
      <c r="E10420" s="41"/>
      <c r="F10420" s="41"/>
    </row>
    <row r="10421" spans="2:6" hidden="1">
      <c r="B10421" s="107"/>
      <c r="C10421" s="107"/>
      <c r="D10421" s="41"/>
      <c r="E10421" s="41"/>
      <c r="F10421" s="41"/>
    </row>
    <row r="10422" spans="2:6" hidden="1">
      <c r="B10422" s="107"/>
      <c r="C10422" s="107"/>
      <c r="D10422" s="41"/>
      <c r="E10422" s="41"/>
      <c r="F10422" s="41"/>
    </row>
    <row r="10423" spans="2:6" hidden="1">
      <c r="B10423" s="107"/>
      <c r="C10423" s="107"/>
      <c r="D10423" s="41"/>
      <c r="E10423" s="41"/>
      <c r="F10423" s="41"/>
    </row>
    <row r="10424" spans="2:6" hidden="1">
      <c r="B10424" s="107"/>
      <c r="C10424" s="107"/>
      <c r="D10424" s="41"/>
      <c r="E10424" s="41"/>
      <c r="F10424" s="41"/>
    </row>
    <row r="10425" spans="2:6" hidden="1">
      <c r="B10425" s="107"/>
      <c r="C10425" s="107"/>
      <c r="D10425" s="41"/>
      <c r="E10425" s="41"/>
      <c r="F10425" s="41"/>
    </row>
    <row r="10426" spans="2:6" hidden="1">
      <c r="B10426" s="107"/>
      <c r="C10426" s="107"/>
      <c r="D10426" s="41"/>
      <c r="E10426" s="41"/>
      <c r="F10426" s="41"/>
    </row>
    <row r="10427" spans="2:6" hidden="1">
      <c r="B10427" s="107"/>
      <c r="C10427" s="107"/>
      <c r="D10427" s="41"/>
      <c r="E10427" s="41"/>
      <c r="F10427" s="41"/>
    </row>
    <row r="10428" spans="2:6" hidden="1">
      <c r="B10428" s="107"/>
      <c r="C10428" s="107"/>
      <c r="D10428" s="41"/>
      <c r="E10428" s="41"/>
      <c r="F10428" s="41"/>
    </row>
    <row r="10429" spans="2:6" hidden="1">
      <c r="B10429" s="107"/>
      <c r="C10429" s="107"/>
      <c r="D10429" s="41"/>
      <c r="E10429" s="41"/>
      <c r="F10429" s="41"/>
    </row>
    <row r="10430" spans="2:6" hidden="1">
      <c r="B10430" s="107"/>
      <c r="C10430" s="107"/>
      <c r="D10430" s="41"/>
      <c r="E10430" s="41"/>
      <c r="F10430" s="41"/>
    </row>
    <row r="10431" spans="2:6" hidden="1">
      <c r="B10431" s="107"/>
      <c r="C10431" s="107"/>
      <c r="D10431" s="41"/>
      <c r="E10431" s="41"/>
      <c r="F10431" s="41"/>
    </row>
    <row r="10432" spans="2:6" hidden="1">
      <c r="B10432" s="107"/>
      <c r="C10432" s="107"/>
      <c r="D10432" s="41"/>
      <c r="E10432" s="41"/>
      <c r="F10432" s="41"/>
    </row>
    <row r="10433" spans="2:6" hidden="1">
      <c r="B10433" s="107"/>
      <c r="C10433" s="107"/>
      <c r="D10433" s="41"/>
      <c r="E10433" s="41"/>
      <c r="F10433" s="41"/>
    </row>
    <row r="10434" spans="2:6" hidden="1">
      <c r="B10434" s="107"/>
      <c r="C10434" s="107"/>
      <c r="D10434" s="41"/>
      <c r="E10434" s="41"/>
      <c r="F10434" s="41"/>
    </row>
    <row r="10435" spans="2:6" hidden="1">
      <c r="B10435" s="107"/>
      <c r="C10435" s="107"/>
      <c r="D10435" s="41"/>
      <c r="E10435" s="41"/>
      <c r="F10435" s="41"/>
    </row>
    <row r="10436" spans="2:6" hidden="1">
      <c r="B10436" s="107"/>
      <c r="C10436" s="107"/>
      <c r="D10436" s="41"/>
      <c r="E10436" s="41"/>
      <c r="F10436" s="41"/>
    </row>
    <row r="10437" spans="2:6" hidden="1">
      <c r="B10437" s="107"/>
      <c r="C10437" s="107"/>
      <c r="D10437" s="41"/>
      <c r="E10437" s="41"/>
      <c r="F10437" s="41"/>
    </row>
    <row r="10438" spans="2:6" hidden="1">
      <c r="B10438" s="107"/>
      <c r="C10438" s="107"/>
      <c r="D10438" s="41"/>
      <c r="E10438" s="41"/>
      <c r="F10438" s="41"/>
    </row>
    <row r="10439" spans="2:6" hidden="1">
      <c r="B10439" s="107"/>
      <c r="C10439" s="107"/>
      <c r="D10439" s="41"/>
      <c r="E10439" s="41"/>
      <c r="F10439" s="41"/>
    </row>
    <row r="10440" spans="2:6" hidden="1">
      <c r="B10440" s="107"/>
      <c r="C10440" s="107"/>
      <c r="D10440" s="41"/>
      <c r="E10440" s="41"/>
      <c r="F10440" s="41"/>
    </row>
    <row r="10441" spans="2:6" hidden="1">
      <c r="B10441" s="107"/>
      <c r="C10441" s="107"/>
      <c r="D10441" s="41"/>
      <c r="E10441" s="41"/>
      <c r="F10441" s="41"/>
    </row>
    <row r="10442" spans="2:6" hidden="1">
      <c r="B10442" s="107"/>
      <c r="C10442" s="107"/>
      <c r="D10442" s="41"/>
      <c r="E10442" s="41"/>
      <c r="F10442" s="41"/>
    </row>
    <row r="10443" spans="2:6" hidden="1">
      <c r="B10443" s="107"/>
      <c r="C10443" s="107"/>
      <c r="D10443" s="41"/>
      <c r="E10443" s="41"/>
      <c r="F10443" s="41"/>
    </row>
    <row r="10444" spans="2:6" hidden="1">
      <c r="B10444" s="107"/>
      <c r="C10444" s="107"/>
      <c r="D10444" s="41"/>
      <c r="E10444" s="41"/>
      <c r="F10444" s="41"/>
    </row>
    <row r="10445" spans="2:6" hidden="1">
      <c r="B10445" s="107"/>
      <c r="C10445" s="107"/>
      <c r="D10445" s="41"/>
      <c r="E10445" s="41"/>
      <c r="F10445" s="41"/>
    </row>
    <row r="10446" spans="2:6" hidden="1">
      <c r="B10446" s="107"/>
      <c r="C10446" s="107"/>
      <c r="D10446" s="41"/>
      <c r="E10446" s="41"/>
      <c r="F10446" s="41"/>
    </row>
    <row r="10447" spans="2:6" hidden="1">
      <c r="B10447" s="107"/>
      <c r="C10447" s="107"/>
      <c r="D10447" s="41"/>
      <c r="E10447" s="41"/>
      <c r="F10447" s="41"/>
    </row>
    <row r="10448" spans="2:6" hidden="1">
      <c r="B10448" s="107"/>
      <c r="C10448" s="107"/>
      <c r="D10448" s="41"/>
      <c r="E10448" s="41"/>
      <c r="F10448" s="41"/>
    </row>
    <row r="10449" spans="2:6" hidden="1">
      <c r="B10449" s="107"/>
      <c r="C10449" s="107"/>
      <c r="D10449" s="41"/>
      <c r="E10449" s="41"/>
      <c r="F10449" s="41"/>
    </row>
    <row r="10450" spans="2:6" hidden="1">
      <c r="B10450" s="107"/>
      <c r="C10450" s="107"/>
      <c r="D10450" s="41"/>
      <c r="E10450" s="41"/>
      <c r="F10450" s="41"/>
    </row>
    <row r="10451" spans="2:6" hidden="1">
      <c r="B10451" s="107"/>
      <c r="C10451" s="107"/>
      <c r="D10451" s="41"/>
      <c r="E10451" s="41"/>
      <c r="F10451" s="41"/>
    </row>
    <row r="10452" spans="2:6" hidden="1">
      <c r="B10452" s="107"/>
      <c r="C10452" s="107"/>
      <c r="D10452" s="41"/>
      <c r="E10452" s="41"/>
      <c r="F10452" s="41"/>
    </row>
    <row r="10453" spans="2:6" hidden="1">
      <c r="B10453" s="107"/>
      <c r="C10453" s="107"/>
      <c r="D10453" s="41"/>
      <c r="E10453" s="41"/>
      <c r="F10453" s="41"/>
    </row>
    <row r="10454" spans="2:6" hidden="1">
      <c r="B10454" s="107"/>
      <c r="C10454" s="107"/>
      <c r="D10454" s="41"/>
      <c r="E10454" s="41"/>
      <c r="F10454" s="41"/>
    </row>
    <row r="10455" spans="2:6" hidden="1">
      <c r="B10455" s="107"/>
      <c r="C10455" s="107"/>
      <c r="D10455" s="41"/>
      <c r="E10455" s="41"/>
      <c r="F10455" s="41"/>
    </row>
    <row r="10456" spans="2:6" hidden="1">
      <c r="B10456" s="107"/>
      <c r="C10456" s="107"/>
      <c r="D10456" s="41"/>
      <c r="E10456" s="41"/>
      <c r="F10456" s="41"/>
    </row>
    <row r="10457" spans="2:6" hidden="1">
      <c r="B10457" s="107"/>
      <c r="C10457" s="107"/>
      <c r="D10457" s="41"/>
      <c r="E10457" s="41"/>
      <c r="F10457" s="41"/>
    </row>
    <row r="10458" spans="2:6" hidden="1">
      <c r="B10458" s="107"/>
      <c r="C10458" s="107"/>
      <c r="D10458" s="41"/>
      <c r="E10458" s="41"/>
      <c r="F10458" s="41"/>
    </row>
    <row r="10459" spans="2:6" hidden="1">
      <c r="B10459" s="107"/>
      <c r="C10459" s="107"/>
      <c r="D10459" s="41"/>
      <c r="E10459" s="41"/>
      <c r="F10459" s="41"/>
    </row>
    <row r="10460" spans="2:6" hidden="1">
      <c r="B10460" s="107"/>
      <c r="C10460" s="107"/>
      <c r="D10460" s="41"/>
      <c r="E10460" s="41"/>
      <c r="F10460" s="41"/>
    </row>
    <row r="10461" spans="2:6" hidden="1">
      <c r="B10461" s="107"/>
      <c r="C10461" s="107"/>
      <c r="D10461" s="41"/>
      <c r="E10461" s="41"/>
      <c r="F10461" s="41"/>
    </row>
    <row r="10462" spans="2:6" hidden="1">
      <c r="B10462" s="107"/>
      <c r="C10462" s="107"/>
      <c r="D10462" s="41"/>
      <c r="E10462" s="41"/>
      <c r="F10462" s="41"/>
    </row>
    <row r="10463" spans="2:6" hidden="1">
      <c r="B10463" s="107"/>
      <c r="C10463" s="107"/>
      <c r="D10463" s="41"/>
      <c r="E10463" s="41"/>
      <c r="F10463" s="41"/>
    </row>
    <row r="10464" spans="2:6" hidden="1">
      <c r="B10464" s="107"/>
      <c r="C10464" s="107"/>
      <c r="D10464" s="41"/>
      <c r="E10464" s="41"/>
      <c r="F10464" s="41"/>
    </row>
    <row r="10465" spans="2:6" hidden="1">
      <c r="B10465" s="107"/>
      <c r="C10465" s="107"/>
      <c r="D10465" s="41"/>
      <c r="E10465" s="41"/>
      <c r="F10465" s="41"/>
    </row>
    <row r="10466" spans="2:6" hidden="1">
      <c r="B10466" s="107"/>
      <c r="C10466" s="107"/>
      <c r="D10466" s="41"/>
      <c r="E10466" s="41"/>
      <c r="F10466" s="41"/>
    </row>
    <row r="10467" spans="2:6" hidden="1">
      <c r="B10467" s="107"/>
      <c r="C10467" s="107"/>
      <c r="D10467" s="41"/>
      <c r="E10467" s="41"/>
      <c r="F10467" s="41"/>
    </row>
    <row r="10468" spans="2:6" hidden="1">
      <c r="B10468" s="107"/>
      <c r="C10468" s="107"/>
      <c r="D10468" s="41"/>
      <c r="E10468" s="41"/>
      <c r="F10468" s="41"/>
    </row>
    <row r="10469" spans="2:6" hidden="1">
      <c r="B10469" s="107"/>
      <c r="C10469" s="107"/>
      <c r="D10469" s="41"/>
      <c r="E10469" s="41"/>
      <c r="F10469" s="41"/>
    </row>
    <row r="10470" spans="2:6" hidden="1">
      <c r="B10470" s="107"/>
      <c r="C10470" s="107"/>
      <c r="D10470" s="41"/>
      <c r="E10470" s="41"/>
      <c r="F10470" s="41"/>
    </row>
    <row r="10471" spans="2:6" hidden="1">
      <c r="B10471" s="107"/>
      <c r="C10471" s="107"/>
      <c r="D10471" s="41"/>
      <c r="E10471" s="41"/>
      <c r="F10471" s="41"/>
    </row>
    <row r="10472" spans="2:6" hidden="1">
      <c r="B10472" s="107"/>
      <c r="C10472" s="107"/>
      <c r="D10472" s="41"/>
      <c r="E10472" s="41"/>
      <c r="F10472" s="41"/>
    </row>
    <row r="10473" spans="2:6" hidden="1">
      <c r="B10473" s="107"/>
      <c r="C10473" s="107"/>
      <c r="D10473" s="41"/>
      <c r="E10473" s="41"/>
      <c r="F10473" s="41"/>
    </row>
    <row r="10474" spans="2:6" hidden="1">
      <c r="B10474" s="107"/>
      <c r="C10474" s="107"/>
      <c r="D10474" s="41"/>
      <c r="E10474" s="41"/>
      <c r="F10474" s="41"/>
    </row>
    <row r="10475" spans="2:6" hidden="1">
      <c r="B10475" s="107"/>
      <c r="C10475" s="107"/>
      <c r="D10475" s="41"/>
      <c r="E10475" s="41"/>
      <c r="F10475" s="41"/>
    </row>
    <row r="10476" spans="2:6" hidden="1">
      <c r="B10476" s="107"/>
      <c r="C10476" s="107"/>
      <c r="D10476" s="41"/>
      <c r="E10476" s="41"/>
      <c r="F10476" s="41"/>
    </row>
    <row r="10477" spans="2:6" hidden="1">
      <c r="B10477" s="107"/>
      <c r="C10477" s="107"/>
      <c r="D10477" s="41"/>
      <c r="E10477" s="41"/>
      <c r="F10477" s="41"/>
    </row>
    <row r="10478" spans="2:6" hidden="1">
      <c r="B10478" s="107"/>
      <c r="C10478" s="107"/>
      <c r="D10478" s="41"/>
      <c r="E10478" s="41"/>
      <c r="F10478" s="41"/>
    </row>
    <row r="10479" spans="2:6" hidden="1">
      <c r="B10479" s="107"/>
      <c r="C10479" s="107"/>
      <c r="D10479" s="41"/>
      <c r="E10479" s="41"/>
      <c r="F10479" s="41"/>
    </row>
    <row r="10480" spans="2:6" hidden="1">
      <c r="B10480" s="107"/>
      <c r="C10480" s="107"/>
      <c r="D10480" s="41"/>
      <c r="E10480" s="41"/>
      <c r="F10480" s="41"/>
    </row>
    <row r="10481" spans="2:6" hidden="1">
      <c r="B10481" s="107"/>
      <c r="C10481" s="107"/>
      <c r="D10481" s="41"/>
      <c r="E10481" s="41"/>
      <c r="F10481" s="41"/>
    </row>
    <row r="10482" spans="2:6" hidden="1">
      <c r="B10482" s="107"/>
      <c r="C10482" s="107"/>
      <c r="D10482" s="41"/>
      <c r="E10482" s="41"/>
      <c r="F10482" s="41"/>
    </row>
    <row r="10483" spans="2:6" hidden="1">
      <c r="B10483" s="107"/>
      <c r="C10483" s="107"/>
      <c r="D10483" s="41"/>
      <c r="E10483" s="41"/>
      <c r="F10483" s="41"/>
    </row>
    <row r="10484" spans="2:6" hidden="1">
      <c r="B10484" s="107"/>
      <c r="C10484" s="107"/>
      <c r="D10484" s="41"/>
      <c r="E10484" s="41"/>
      <c r="F10484" s="41"/>
    </row>
    <row r="10485" spans="2:6" hidden="1">
      <c r="B10485" s="107"/>
      <c r="C10485" s="107"/>
      <c r="D10485" s="41"/>
      <c r="E10485" s="41"/>
      <c r="F10485" s="41"/>
    </row>
    <row r="10486" spans="2:6" hidden="1">
      <c r="B10486" s="107"/>
      <c r="C10486" s="107"/>
      <c r="D10486" s="41"/>
      <c r="E10486" s="41"/>
      <c r="F10486" s="41"/>
    </row>
    <row r="10487" spans="2:6" hidden="1">
      <c r="B10487" s="107"/>
      <c r="C10487" s="107"/>
      <c r="D10487" s="41"/>
      <c r="E10487" s="41"/>
      <c r="F10487" s="41"/>
    </row>
    <row r="10488" spans="2:6" hidden="1">
      <c r="B10488" s="107"/>
      <c r="C10488" s="107"/>
      <c r="D10488" s="41"/>
      <c r="E10488" s="41"/>
      <c r="F10488" s="41"/>
    </row>
    <row r="10489" spans="2:6" hidden="1">
      <c r="B10489" s="107"/>
      <c r="C10489" s="107"/>
      <c r="D10489" s="41"/>
      <c r="E10489" s="41"/>
      <c r="F10489" s="41"/>
    </row>
    <row r="10490" spans="2:6" hidden="1">
      <c r="B10490" s="107"/>
      <c r="C10490" s="107"/>
      <c r="D10490" s="41"/>
      <c r="E10490" s="41"/>
      <c r="F10490" s="41"/>
    </row>
    <row r="10491" spans="2:6" hidden="1">
      <c r="B10491" s="107"/>
      <c r="C10491" s="107"/>
      <c r="D10491" s="41"/>
      <c r="E10491" s="41"/>
      <c r="F10491" s="41"/>
    </row>
    <row r="10492" spans="2:6" hidden="1">
      <c r="B10492" s="107"/>
      <c r="C10492" s="107"/>
      <c r="D10492" s="41"/>
      <c r="E10492" s="41"/>
      <c r="F10492" s="41"/>
    </row>
    <row r="10493" spans="2:6" hidden="1">
      <c r="B10493" s="107"/>
      <c r="C10493" s="107"/>
      <c r="D10493" s="41"/>
      <c r="E10493" s="41"/>
      <c r="F10493" s="41"/>
    </row>
    <row r="10494" spans="2:6" hidden="1">
      <c r="B10494" s="107"/>
      <c r="C10494" s="107"/>
      <c r="D10494" s="41"/>
      <c r="E10494" s="41"/>
      <c r="F10494" s="41"/>
    </row>
    <row r="10495" spans="2:6" hidden="1">
      <c r="B10495" s="107"/>
      <c r="C10495" s="107"/>
      <c r="D10495" s="41"/>
      <c r="E10495" s="41"/>
      <c r="F10495" s="41"/>
    </row>
    <row r="10496" spans="2:6" hidden="1">
      <c r="B10496" s="107"/>
      <c r="C10496" s="107"/>
      <c r="D10496" s="41"/>
      <c r="E10496" s="41"/>
      <c r="F10496" s="41"/>
    </row>
    <row r="10497" spans="2:6" hidden="1">
      <c r="B10497" s="107"/>
      <c r="C10497" s="107"/>
      <c r="D10497" s="41"/>
      <c r="E10497" s="41"/>
      <c r="F10497" s="41"/>
    </row>
    <row r="10498" spans="2:6" hidden="1">
      <c r="B10498" s="107"/>
      <c r="C10498" s="107"/>
      <c r="D10498" s="41"/>
      <c r="E10498" s="41"/>
      <c r="F10498" s="41"/>
    </row>
    <row r="10499" spans="2:6" hidden="1">
      <c r="B10499" s="107"/>
      <c r="C10499" s="107"/>
      <c r="D10499" s="41"/>
      <c r="E10499" s="41"/>
      <c r="F10499" s="41"/>
    </row>
    <row r="10500" spans="2:6" hidden="1">
      <c r="B10500" s="107"/>
      <c r="C10500" s="107"/>
      <c r="D10500" s="41"/>
      <c r="E10500" s="41"/>
      <c r="F10500" s="41"/>
    </row>
    <row r="10501" spans="2:6" hidden="1">
      <c r="B10501" s="107"/>
      <c r="C10501" s="107"/>
      <c r="D10501" s="41"/>
      <c r="E10501" s="41"/>
      <c r="F10501" s="41"/>
    </row>
    <row r="10502" spans="2:6" hidden="1">
      <c r="B10502" s="107"/>
      <c r="C10502" s="107"/>
      <c r="D10502" s="41"/>
      <c r="E10502" s="41"/>
      <c r="F10502" s="41"/>
    </row>
    <row r="10503" spans="2:6" hidden="1">
      <c r="B10503" s="107"/>
      <c r="C10503" s="107"/>
      <c r="D10503" s="41"/>
      <c r="E10503" s="41"/>
      <c r="F10503" s="41"/>
    </row>
    <row r="10504" spans="2:6" hidden="1">
      <c r="B10504" s="107"/>
      <c r="C10504" s="107"/>
      <c r="D10504" s="41"/>
      <c r="E10504" s="41"/>
      <c r="F10504" s="41"/>
    </row>
    <row r="10505" spans="2:6" hidden="1">
      <c r="B10505" s="107"/>
      <c r="C10505" s="107"/>
      <c r="D10505" s="41"/>
      <c r="E10505" s="41"/>
      <c r="F10505" s="41"/>
    </row>
    <row r="10506" spans="2:6" hidden="1">
      <c r="B10506" s="107"/>
      <c r="C10506" s="107"/>
      <c r="D10506" s="41"/>
      <c r="E10506" s="41"/>
      <c r="F10506" s="41"/>
    </row>
    <row r="10507" spans="2:6" hidden="1">
      <c r="B10507" s="107"/>
      <c r="C10507" s="107"/>
      <c r="D10507" s="41"/>
      <c r="E10507" s="41"/>
      <c r="F10507" s="41"/>
    </row>
    <row r="10508" spans="2:6" hidden="1">
      <c r="B10508" s="107"/>
      <c r="C10508" s="107"/>
      <c r="D10508" s="41"/>
      <c r="E10508" s="41"/>
      <c r="F10508" s="41"/>
    </row>
    <row r="10509" spans="2:6" hidden="1">
      <c r="B10509" s="107"/>
      <c r="C10509" s="107"/>
      <c r="D10509" s="41"/>
      <c r="E10509" s="41"/>
      <c r="F10509" s="41"/>
    </row>
    <row r="10510" spans="2:6" hidden="1">
      <c r="B10510" s="107"/>
      <c r="C10510" s="107"/>
      <c r="D10510" s="41"/>
      <c r="E10510" s="41"/>
      <c r="F10510" s="41"/>
    </row>
    <row r="10511" spans="2:6" hidden="1">
      <c r="B10511" s="107"/>
      <c r="C10511" s="107"/>
      <c r="D10511" s="41"/>
      <c r="E10511" s="41"/>
      <c r="F10511" s="41"/>
    </row>
    <row r="10512" spans="2:6" hidden="1">
      <c r="B10512" s="107"/>
      <c r="C10512" s="107"/>
      <c r="D10512" s="41"/>
      <c r="E10512" s="41"/>
      <c r="F10512" s="41"/>
    </row>
    <row r="10513" spans="2:6" hidden="1">
      <c r="B10513" s="107"/>
      <c r="C10513" s="107"/>
      <c r="D10513" s="41"/>
      <c r="E10513" s="41"/>
      <c r="F10513" s="41"/>
    </row>
    <row r="10514" spans="2:6" hidden="1">
      <c r="B10514" s="107"/>
      <c r="C10514" s="107"/>
      <c r="D10514" s="41"/>
      <c r="E10514" s="41"/>
      <c r="F10514" s="41"/>
    </row>
    <row r="10515" spans="2:6" hidden="1">
      <c r="B10515" s="107"/>
      <c r="C10515" s="107"/>
      <c r="D10515" s="41"/>
      <c r="E10515" s="41"/>
      <c r="F10515" s="41"/>
    </row>
    <row r="10516" spans="2:6" hidden="1">
      <c r="B10516" s="107"/>
      <c r="C10516" s="107"/>
      <c r="D10516" s="41"/>
      <c r="E10516" s="41"/>
      <c r="F10516" s="41"/>
    </row>
    <row r="10517" spans="2:6" hidden="1">
      <c r="B10517" s="107"/>
      <c r="C10517" s="107"/>
      <c r="D10517" s="41"/>
      <c r="E10517" s="41"/>
      <c r="F10517" s="41"/>
    </row>
    <row r="10518" spans="2:6" hidden="1">
      <c r="B10518" s="107"/>
      <c r="C10518" s="107"/>
      <c r="D10518" s="41"/>
      <c r="E10518" s="41"/>
      <c r="F10518" s="41"/>
    </row>
    <row r="10519" spans="2:6" hidden="1">
      <c r="B10519" s="107"/>
      <c r="C10519" s="107"/>
      <c r="D10519" s="41"/>
      <c r="E10519" s="41"/>
      <c r="F10519" s="41"/>
    </row>
    <row r="10520" spans="2:6" hidden="1">
      <c r="B10520" s="107"/>
      <c r="C10520" s="107"/>
      <c r="D10520" s="41"/>
      <c r="E10520" s="41"/>
      <c r="F10520" s="41"/>
    </row>
    <row r="10521" spans="2:6" hidden="1">
      <c r="B10521" s="107"/>
      <c r="C10521" s="107"/>
      <c r="D10521" s="41"/>
      <c r="E10521" s="41"/>
      <c r="F10521" s="41"/>
    </row>
    <row r="10522" spans="2:6" hidden="1">
      <c r="B10522" s="107"/>
      <c r="C10522" s="107"/>
      <c r="D10522" s="41"/>
      <c r="E10522" s="41"/>
      <c r="F10522" s="41"/>
    </row>
    <row r="10523" spans="2:6" hidden="1">
      <c r="B10523" s="107"/>
      <c r="C10523" s="107"/>
      <c r="D10523" s="41"/>
      <c r="E10523" s="41"/>
      <c r="F10523" s="41"/>
    </row>
    <row r="10524" spans="2:6" hidden="1">
      <c r="B10524" s="107"/>
      <c r="C10524" s="107"/>
      <c r="D10524" s="41"/>
      <c r="E10524" s="41"/>
      <c r="F10524" s="41"/>
    </row>
    <row r="10525" spans="2:6" hidden="1">
      <c r="B10525" s="107"/>
      <c r="C10525" s="107"/>
      <c r="D10525" s="41"/>
      <c r="E10525" s="41"/>
      <c r="F10525" s="41"/>
    </row>
    <row r="10526" spans="2:6" hidden="1">
      <c r="B10526" s="107"/>
      <c r="C10526" s="107"/>
      <c r="D10526" s="41"/>
      <c r="E10526" s="41"/>
      <c r="F10526" s="41"/>
    </row>
    <row r="10527" spans="2:6" hidden="1">
      <c r="B10527" s="107"/>
      <c r="C10527" s="107"/>
      <c r="D10527" s="41"/>
      <c r="E10527" s="41"/>
      <c r="F10527" s="41"/>
    </row>
    <row r="10528" spans="2:6" hidden="1">
      <c r="B10528" s="107"/>
      <c r="C10528" s="107"/>
      <c r="D10528" s="41"/>
      <c r="E10528" s="41"/>
      <c r="F10528" s="41"/>
    </row>
    <row r="10529" spans="2:6" hidden="1">
      <c r="B10529" s="107"/>
      <c r="C10529" s="107"/>
      <c r="D10529" s="41"/>
      <c r="E10529" s="41"/>
      <c r="F10529" s="41"/>
    </row>
    <row r="10530" spans="2:6" hidden="1">
      <c r="B10530" s="107"/>
      <c r="C10530" s="107"/>
      <c r="D10530" s="41"/>
      <c r="E10530" s="41"/>
      <c r="F10530" s="41"/>
    </row>
    <row r="10531" spans="2:6" hidden="1">
      <c r="B10531" s="107"/>
      <c r="C10531" s="107"/>
      <c r="D10531" s="41"/>
      <c r="E10531" s="41"/>
      <c r="F10531" s="41"/>
    </row>
    <row r="10532" spans="2:6" hidden="1">
      <c r="B10532" s="107"/>
      <c r="C10532" s="107"/>
      <c r="D10532" s="41"/>
      <c r="E10532" s="41"/>
      <c r="F10532" s="41"/>
    </row>
    <row r="10533" spans="2:6" hidden="1">
      <c r="B10533" s="107"/>
      <c r="C10533" s="107"/>
      <c r="D10533" s="41"/>
      <c r="E10533" s="41"/>
      <c r="F10533" s="41"/>
    </row>
    <row r="10534" spans="2:6" hidden="1">
      <c r="B10534" s="107"/>
      <c r="C10534" s="107"/>
      <c r="D10534" s="41"/>
      <c r="E10534" s="41"/>
      <c r="F10534" s="41"/>
    </row>
    <row r="10535" spans="2:6" hidden="1">
      <c r="B10535" s="107"/>
      <c r="C10535" s="107"/>
      <c r="D10535" s="41"/>
      <c r="E10535" s="41"/>
      <c r="F10535" s="41"/>
    </row>
    <row r="10536" spans="2:6" hidden="1">
      <c r="B10536" s="107"/>
      <c r="C10536" s="107"/>
      <c r="D10536" s="41"/>
      <c r="E10536" s="41"/>
      <c r="F10536" s="41"/>
    </row>
    <row r="10537" spans="2:6" hidden="1">
      <c r="B10537" s="107"/>
      <c r="C10537" s="107"/>
      <c r="D10537" s="41"/>
      <c r="E10537" s="41"/>
      <c r="F10537" s="41"/>
    </row>
    <row r="10538" spans="2:6" hidden="1">
      <c r="B10538" s="107"/>
      <c r="C10538" s="107"/>
      <c r="D10538" s="41"/>
      <c r="E10538" s="41"/>
      <c r="F10538" s="41"/>
    </row>
    <row r="10539" spans="2:6" hidden="1">
      <c r="B10539" s="107"/>
      <c r="C10539" s="107"/>
      <c r="D10539" s="41"/>
      <c r="E10539" s="41"/>
      <c r="F10539" s="41"/>
    </row>
    <row r="10540" spans="2:6" hidden="1">
      <c r="B10540" s="107"/>
      <c r="C10540" s="107"/>
      <c r="D10540" s="41"/>
      <c r="E10540" s="41"/>
      <c r="F10540" s="41"/>
    </row>
    <row r="10541" spans="2:6" hidden="1">
      <c r="B10541" s="107"/>
      <c r="C10541" s="107"/>
      <c r="D10541" s="41"/>
      <c r="E10541" s="41"/>
      <c r="F10541" s="41"/>
    </row>
    <row r="10542" spans="2:6" hidden="1">
      <c r="B10542" s="107"/>
      <c r="C10542" s="107"/>
      <c r="D10542" s="41"/>
      <c r="E10542" s="41"/>
      <c r="F10542" s="41"/>
    </row>
    <row r="10543" spans="2:6" hidden="1">
      <c r="B10543" s="107"/>
      <c r="C10543" s="107"/>
      <c r="D10543" s="41"/>
      <c r="E10543" s="41"/>
      <c r="F10543" s="41"/>
    </row>
    <row r="10544" spans="2:6" hidden="1">
      <c r="B10544" s="107"/>
      <c r="C10544" s="107"/>
      <c r="D10544" s="41"/>
      <c r="E10544" s="41"/>
      <c r="F10544" s="41"/>
    </row>
    <row r="10545" spans="2:6" hidden="1">
      <c r="B10545" s="107"/>
      <c r="C10545" s="107"/>
      <c r="D10545" s="41"/>
      <c r="E10545" s="41"/>
      <c r="F10545" s="41"/>
    </row>
    <row r="10546" spans="2:6" hidden="1">
      <c r="B10546" s="107"/>
      <c r="C10546" s="107"/>
      <c r="D10546" s="41"/>
      <c r="E10546" s="41"/>
      <c r="F10546" s="41"/>
    </row>
    <row r="10547" spans="2:6" hidden="1">
      <c r="B10547" s="107"/>
      <c r="C10547" s="107"/>
      <c r="D10547" s="41"/>
      <c r="E10547" s="41"/>
      <c r="F10547" s="41"/>
    </row>
    <row r="10548" spans="2:6" hidden="1">
      <c r="B10548" s="107"/>
      <c r="C10548" s="107"/>
      <c r="D10548" s="41"/>
      <c r="E10548" s="41"/>
      <c r="F10548" s="41"/>
    </row>
    <row r="10549" spans="2:6" hidden="1">
      <c r="B10549" s="107"/>
      <c r="C10549" s="107"/>
      <c r="D10549" s="41"/>
      <c r="E10549" s="41"/>
      <c r="F10549" s="41"/>
    </row>
    <row r="10550" spans="2:6" hidden="1">
      <c r="B10550" s="107"/>
      <c r="C10550" s="107"/>
      <c r="D10550" s="41"/>
      <c r="E10550" s="41"/>
      <c r="F10550" s="41"/>
    </row>
    <row r="10551" spans="2:6" hidden="1">
      <c r="B10551" s="107"/>
      <c r="C10551" s="107"/>
      <c r="D10551" s="41"/>
      <c r="E10551" s="41"/>
      <c r="F10551" s="41"/>
    </row>
    <row r="10552" spans="2:6" hidden="1">
      <c r="B10552" s="107"/>
      <c r="C10552" s="107"/>
      <c r="D10552" s="41"/>
      <c r="E10552" s="41"/>
      <c r="F10552" s="41"/>
    </row>
    <row r="10553" spans="2:6" hidden="1">
      <c r="B10553" s="107"/>
      <c r="C10553" s="107"/>
      <c r="D10553" s="41"/>
      <c r="E10553" s="41"/>
      <c r="F10553" s="41"/>
    </row>
    <row r="10554" spans="2:6" hidden="1">
      <c r="B10554" s="107"/>
      <c r="C10554" s="107"/>
      <c r="D10554" s="41"/>
      <c r="E10554" s="41"/>
      <c r="F10554" s="41"/>
    </row>
    <row r="10555" spans="2:6" hidden="1">
      <c r="B10555" s="107"/>
      <c r="C10555" s="107"/>
      <c r="D10555" s="41"/>
      <c r="E10555" s="41"/>
      <c r="F10555" s="41"/>
    </row>
    <row r="10556" spans="2:6" hidden="1">
      <c r="B10556" s="107"/>
      <c r="C10556" s="107"/>
      <c r="D10556" s="41"/>
      <c r="E10556" s="41"/>
      <c r="F10556" s="41"/>
    </row>
    <row r="10557" spans="2:6" hidden="1">
      <c r="B10557" s="107"/>
      <c r="C10557" s="107"/>
      <c r="D10557" s="41"/>
      <c r="E10557" s="41"/>
      <c r="F10557" s="41"/>
    </row>
    <row r="10558" spans="2:6" hidden="1">
      <c r="B10558" s="107"/>
      <c r="C10558" s="107"/>
      <c r="D10558" s="41"/>
      <c r="E10558" s="41"/>
      <c r="F10558" s="41"/>
    </row>
    <row r="10559" spans="2:6" hidden="1">
      <c r="B10559" s="107"/>
      <c r="C10559" s="107"/>
      <c r="D10559" s="41"/>
      <c r="E10559" s="41"/>
      <c r="F10559" s="41"/>
    </row>
    <row r="10560" spans="2:6" hidden="1">
      <c r="B10560" s="107"/>
      <c r="C10560" s="107"/>
      <c r="D10560" s="41"/>
      <c r="E10560" s="41"/>
      <c r="F10560" s="41"/>
    </row>
    <row r="10561" spans="2:6" hidden="1">
      <c r="B10561" s="107"/>
      <c r="C10561" s="107"/>
      <c r="D10561" s="41"/>
      <c r="E10561" s="41"/>
      <c r="F10561" s="41"/>
    </row>
    <row r="10562" spans="2:6" hidden="1">
      <c r="B10562" s="107"/>
      <c r="C10562" s="107"/>
      <c r="D10562" s="41"/>
      <c r="E10562" s="41"/>
      <c r="F10562" s="41"/>
    </row>
    <row r="10563" spans="2:6" hidden="1">
      <c r="B10563" s="107"/>
      <c r="C10563" s="107"/>
      <c r="D10563" s="41"/>
      <c r="E10563" s="41"/>
      <c r="F10563" s="41"/>
    </row>
    <row r="10564" spans="2:6" hidden="1">
      <c r="B10564" s="107"/>
      <c r="C10564" s="107"/>
      <c r="D10564" s="41"/>
      <c r="E10564" s="41"/>
      <c r="F10564" s="41"/>
    </row>
    <row r="10565" spans="2:6" hidden="1">
      <c r="B10565" s="107"/>
      <c r="C10565" s="107"/>
      <c r="D10565" s="41"/>
      <c r="E10565" s="41"/>
      <c r="F10565" s="41"/>
    </row>
    <row r="10566" spans="2:6" hidden="1">
      <c r="B10566" s="107"/>
      <c r="C10566" s="107"/>
      <c r="D10566" s="41"/>
      <c r="E10566" s="41"/>
      <c r="F10566" s="41"/>
    </row>
    <row r="10567" spans="2:6" hidden="1">
      <c r="B10567" s="107"/>
      <c r="C10567" s="107"/>
      <c r="D10567" s="41"/>
      <c r="E10567" s="41"/>
      <c r="F10567" s="41"/>
    </row>
    <row r="10568" spans="2:6" hidden="1">
      <c r="B10568" s="107"/>
      <c r="C10568" s="107"/>
      <c r="D10568" s="41"/>
      <c r="E10568" s="41"/>
      <c r="F10568" s="41"/>
    </row>
    <row r="10569" spans="2:6" hidden="1">
      <c r="B10569" s="107"/>
      <c r="C10569" s="107"/>
      <c r="D10569" s="41"/>
      <c r="E10569" s="41"/>
      <c r="F10569" s="41"/>
    </row>
    <row r="10570" spans="2:6" hidden="1">
      <c r="B10570" s="107"/>
      <c r="C10570" s="107"/>
      <c r="D10570" s="41"/>
      <c r="E10570" s="41"/>
      <c r="F10570" s="41"/>
    </row>
    <row r="10571" spans="2:6" hidden="1">
      <c r="B10571" s="107"/>
      <c r="C10571" s="107"/>
      <c r="D10571" s="41"/>
      <c r="E10571" s="41"/>
      <c r="F10571" s="41"/>
    </row>
    <row r="10572" spans="2:6" hidden="1">
      <c r="B10572" s="107"/>
      <c r="C10572" s="107"/>
      <c r="D10572" s="41"/>
      <c r="E10572" s="41"/>
      <c r="F10572" s="41"/>
    </row>
    <row r="10573" spans="2:6" hidden="1">
      <c r="B10573" s="107"/>
      <c r="C10573" s="107"/>
      <c r="D10573" s="41"/>
      <c r="E10573" s="41"/>
      <c r="F10573" s="41"/>
    </row>
    <row r="10574" spans="2:6" hidden="1">
      <c r="B10574" s="107"/>
      <c r="C10574" s="107"/>
      <c r="D10574" s="41"/>
      <c r="E10574" s="41"/>
      <c r="F10574" s="41"/>
    </row>
    <row r="10575" spans="2:6" hidden="1">
      <c r="B10575" s="107"/>
      <c r="C10575" s="107"/>
      <c r="D10575" s="41"/>
      <c r="E10575" s="41"/>
      <c r="F10575" s="41"/>
    </row>
    <row r="10576" spans="2:6" hidden="1">
      <c r="B10576" s="107"/>
      <c r="C10576" s="107"/>
      <c r="D10576" s="41"/>
      <c r="E10576" s="41"/>
      <c r="F10576" s="41"/>
    </row>
    <row r="10577" spans="2:6" hidden="1">
      <c r="B10577" s="107"/>
      <c r="C10577" s="107"/>
      <c r="D10577" s="41"/>
      <c r="E10577" s="41"/>
      <c r="F10577" s="41"/>
    </row>
    <row r="10578" spans="2:6" hidden="1">
      <c r="B10578" s="107"/>
      <c r="C10578" s="107"/>
      <c r="D10578" s="41"/>
      <c r="E10578" s="41"/>
      <c r="F10578" s="41"/>
    </row>
    <row r="10579" spans="2:6" hidden="1">
      <c r="B10579" s="107"/>
      <c r="C10579" s="107"/>
      <c r="D10579" s="41"/>
      <c r="E10579" s="41"/>
      <c r="F10579" s="41"/>
    </row>
    <row r="10580" spans="2:6" hidden="1">
      <c r="B10580" s="107"/>
      <c r="C10580" s="107"/>
      <c r="D10580" s="41"/>
      <c r="E10580" s="41"/>
      <c r="F10580" s="41"/>
    </row>
    <row r="10581" spans="2:6" hidden="1">
      <c r="B10581" s="107"/>
      <c r="C10581" s="107"/>
      <c r="D10581" s="41"/>
      <c r="E10581" s="41"/>
      <c r="F10581" s="41"/>
    </row>
    <row r="10582" spans="2:6" hidden="1">
      <c r="B10582" s="107"/>
      <c r="C10582" s="107"/>
      <c r="D10582" s="41"/>
      <c r="E10582" s="41"/>
      <c r="F10582" s="41"/>
    </row>
    <row r="10583" spans="2:6" hidden="1">
      <c r="B10583" s="107"/>
      <c r="C10583" s="107"/>
      <c r="D10583" s="41"/>
      <c r="E10583" s="41"/>
      <c r="F10583" s="41"/>
    </row>
    <row r="10584" spans="2:6" hidden="1">
      <c r="B10584" s="107"/>
      <c r="C10584" s="107"/>
      <c r="D10584" s="41"/>
      <c r="E10584" s="41"/>
      <c r="F10584" s="41"/>
    </row>
    <row r="10585" spans="2:6" hidden="1">
      <c r="B10585" s="107"/>
      <c r="C10585" s="107"/>
      <c r="D10585" s="41"/>
      <c r="E10585" s="41"/>
      <c r="F10585" s="41"/>
    </row>
    <row r="10586" spans="2:6" hidden="1">
      <c r="B10586" s="107"/>
      <c r="C10586" s="107"/>
      <c r="D10586" s="41"/>
      <c r="E10586" s="41"/>
      <c r="F10586" s="41"/>
    </row>
    <row r="10587" spans="2:6" hidden="1">
      <c r="B10587" s="107"/>
      <c r="C10587" s="107"/>
      <c r="D10587" s="41"/>
      <c r="E10587" s="41"/>
      <c r="F10587" s="41"/>
    </row>
    <row r="10588" spans="2:6" hidden="1">
      <c r="B10588" s="107"/>
      <c r="C10588" s="107"/>
      <c r="D10588" s="41"/>
      <c r="E10588" s="41"/>
      <c r="F10588" s="41"/>
    </row>
    <row r="10589" spans="2:6" hidden="1">
      <c r="B10589" s="107"/>
      <c r="C10589" s="107"/>
      <c r="D10589" s="41"/>
      <c r="E10589" s="41"/>
      <c r="F10589" s="41"/>
    </row>
    <row r="10590" spans="2:6" hidden="1">
      <c r="B10590" s="107"/>
      <c r="C10590" s="107"/>
      <c r="D10590" s="41"/>
      <c r="E10590" s="41"/>
      <c r="F10590" s="41"/>
    </row>
    <row r="10591" spans="2:6" hidden="1">
      <c r="B10591" s="107"/>
      <c r="C10591" s="107"/>
      <c r="D10591" s="41"/>
      <c r="E10591" s="41"/>
      <c r="F10591" s="41"/>
    </row>
    <row r="10592" spans="2:6" hidden="1">
      <c r="B10592" s="107"/>
      <c r="C10592" s="107"/>
      <c r="D10592" s="41"/>
      <c r="E10592" s="41"/>
      <c r="F10592" s="41"/>
    </row>
    <row r="10593" spans="2:6" hidden="1">
      <c r="B10593" s="107"/>
      <c r="C10593" s="107"/>
      <c r="D10593" s="41"/>
      <c r="E10593" s="41"/>
      <c r="F10593" s="41"/>
    </row>
    <row r="10594" spans="2:6" hidden="1">
      <c r="B10594" s="107"/>
      <c r="C10594" s="107"/>
      <c r="D10594" s="41"/>
      <c r="E10594" s="41"/>
      <c r="F10594" s="41"/>
    </row>
    <row r="10595" spans="2:6" hidden="1">
      <c r="B10595" s="107"/>
      <c r="C10595" s="107"/>
      <c r="D10595" s="41"/>
      <c r="E10595" s="41"/>
      <c r="F10595" s="41"/>
    </row>
    <row r="10596" spans="2:6" hidden="1">
      <c r="B10596" s="107"/>
      <c r="C10596" s="107"/>
      <c r="D10596" s="41"/>
      <c r="E10596" s="41"/>
      <c r="F10596" s="41"/>
    </row>
    <row r="10597" spans="2:6" hidden="1">
      <c r="B10597" s="107"/>
      <c r="C10597" s="107"/>
      <c r="D10597" s="41"/>
      <c r="E10597" s="41"/>
      <c r="F10597" s="41"/>
    </row>
    <row r="10598" spans="2:6" hidden="1">
      <c r="B10598" s="107"/>
      <c r="C10598" s="107"/>
      <c r="D10598" s="41"/>
      <c r="E10598" s="41"/>
      <c r="F10598" s="41"/>
    </row>
    <row r="10599" spans="2:6" hidden="1">
      <c r="B10599" s="107"/>
      <c r="C10599" s="107"/>
      <c r="D10599" s="41"/>
      <c r="E10599" s="41"/>
      <c r="F10599" s="41"/>
    </row>
    <row r="10600" spans="2:6" hidden="1">
      <c r="B10600" s="107"/>
      <c r="C10600" s="107"/>
      <c r="D10600" s="41"/>
      <c r="E10600" s="41"/>
      <c r="F10600" s="41"/>
    </row>
    <row r="10601" spans="2:6" hidden="1">
      <c r="B10601" s="107"/>
      <c r="C10601" s="107"/>
      <c r="D10601" s="41"/>
      <c r="E10601" s="41"/>
      <c r="F10601" s="41"/>
    </row>
    <row r="10602" spans="2:6" hidden="1">
      <c r="B10602" s="107"/>
      <c r="C10602" s="107"/>
      <c r="D10602" s="41"/>
      <c r="E10602" s="41"/>
      <c r="F10602" s="41"/>
    </row>
    <row r="10603" spans="2:6" hidden="1">
      <c r="B10603" s="107"/>
      <c r="C10603" s="107"/>
      <c r="D10603" s="41"/>
      <c r="E10603" s="41"/>
      <c r="F10603" s="41"/>
    </row>
    <row r="10604" spans="2:6" hidden="1">
      <c r="B10604" s="107"/>
      <c r="C10604" s="107"/>
      <c r="D10604" s="41"/>
      <c r="E10604" s="41"/>
      <c r="F10604" s="41"/>
    </row>
    <row r="10605" spans="2:6" hidden="1">
      <c r="B10605" s="107"/>
      <c r="C10605" s="107"/>
      <c r="D10605" s="41"/>
      <c r="E10605" s="41"/>
      <c r="F10605" s="41"/>
    </row>
    <row r="10606" spans="2:6" hidden="1">
      <c r="B10606" s="107"/>
      <c r="C10606" s="107"/>
      <c r="D10606" s="41"/>
      <c r="E10606" s="41"/>
      <c r="F10606" s="41"/>
    </row>
    <row r="10607" spans="2:6" hidden="1">
      <c r="B10607" s="107"/>
      <c r="C10607" s="107"/>
      <c r="D10607" s="41"/>
      <c r="E10607" s="41"/>
      <c r="F10607" s="41"/>
    </row>
    <row r="10608" spans="2:6" hidden="1">
      <c r="B10608" s="107"/>
      <c r="C10608" s="107"/>
      <c r="D10608" s="41"/>
      <c r="E10608" s="41"/>
      <c r="F10608" s="41"/>
    </row>
    <row r="10609" spans="2:6" hidden="1">
      <c r="B10609" s="107"/>
      <c r="C10609" s="107"/>
      <c r="D10609" s="41"/>
      <c r="E10609" s="41"/>
      <c r="F10609" s="41"/>
    </row>
    <row r="10610" spans="2:6" hidden="1">
      <c r="B10610" s="107"/>
      <c r="C10610" s="107"/>
      <c r="D10610" s="41"/>
      <c r="E10610" s="41"/>
      <c r="F10610" s="41"/>
    </row>
    <row r="10611" spans="2:6" hidden="1">
      <c r="B10611" s="107"/>
      <c r="C10611" s="107"/>
      <c r="D10611" s="41"/>
      <c r="E10611" s="41"/>
      <c r="F10611" s="41"/>
    </row>
    <row r="10612" spans="2:6" hidden="1">
      <c r="B10612" s="107"/>
      <c r="C10612" s="107"/>
      <c r="D10612" s="41"/>
      <c r="E10612" s="41"/>
      <c r="F10612" s="41"/>
    </row>
    <row r="10613" spans="2:6" hidden="1">
      <c r="B10613" s="107"/>
      <c r="C10613" s="107"/>
      <c r="D10613" s="41"/>
      <c r="E10613" s="41"/>
      <c r="F10613" s="41"/>
    </row>
    <row r="10614" spans="2:6" hidden="1">
      <c r="B10614" s="107"/>
      <c r="C10614" s="107"/>
      <c r="D10614" s="41"/>
      <c r="E10614" s="41"/>
      <c r="F10614" s="41"/>
    </row>
    <row r="10615" spans="2:6" hidden="1">
      <c r="B10615" s="107"/>
      <c r="C10615" s="107"/>
      <c r="D10615" s="41"/>
      <c r="E10615" s="41"/>
      <c r="F10615" s="41"/>
    </row>
    <row r="10616" spans="2:6" hidden="1">
      <c r="B10616" s="107"/>
      <c r="C10616" s="107"/>
      <c r="D10616" s="41"/>
      <c r="E10616" s="41"/>
      <c r="F10616" s="41"/>
    </row>
    <row r="10617" spans="2:6" hidden="1">
      <c r="B10617" s="107"/>
      <c r="C10617" s="107"/>
      <c r="D10617" s="41"/>
      <c r="E10617" s="41"/>
      <c r="F10617" s="41"/>
    </row>
    <row r="10618" spans="2:6" hidden="1">
      <c r="B10618" s="107"/>
      <c r="C10618" s="107"/>
      <c r="D10618" s="41"/>
      <c r="E10618" s="41"/>
      <c r="F10618" s="41"/>
    </row>
    <row r="10619" spans="2:6" hidden="1">
      <c r="B10619" s="107"/>
      <c r="C10619" s="107"/>
      <c r="D10619" s="41"/>
      <c r="E10619" s="41"/>
      <c r="F10619" s="41"/>
    </row>
    <row r="10620" spans="2:6" hidden="1">
      <c r="B10620" s="107"/>
      <c r="C10620" s="107"/>
      <c r="D10620" s="41"/>
      <c r="E10620" s="41"/>
      <c r="F10620" s="41"/>
    </row>
    <row r="10621" spans="2:6" hidden="1">
      <c r="B10621" s="107"/>
      <c r="C10621" s="107"/>
      <c r="D10621" s="41"/>
      <c r="E10621" s="41"/>
      <c r="F10621" s="41"/>
    </row>
    <row r="10622" spans="2:6" hidden="1">
      <c r="B10622" s="107"/>
      <c r="C10622" s="107"/>
      <c r="D10622" s="41"/>
      <c r="E10622" s="41"/>
      <c r="F10622" s="41"/>
    </row>
    <row r="10623" spans="2:6" hidden="1">
      <c r="B10623" s="107"/>
      <c r="C10623" s="107"/>
      <c r="D10623" s="41"/>
      <c r="E10623" s="41"/>
      <c r="F10623" s="41"/>
    </row>
    <row r="10624" spans="2:6" hidden="1">
      <c r="B10624" s="107"/>
      <c r="C10624" s="107"/>
      <c r="D10624" s="41"/>
      <c r="E10624" s="41"/>
      <c r="F10624" s="41"/>
    </row>
    <row r="10625" spans="2:6" hidden="1">
      <c r="B10625" s="107"/>
      <c r="C10625" s="107"/>
      <c r="D10625" s="41"/>
      <c r="E10625" s="41"/>
      <c r="F10625" s="41"/>
    </row>
    <row r="10626" spans="2:6" hidden="1">
      <c r="B10626" s="107"/>
      <c r="C10626" s="107"/>
      <c r="D10626" s="41"/>
      <c r="E10626" s="41"/>
      <c r="F10626" s="41"/>
    </row>
    <row r="10627" spans="2:6" hidden="1">
      <c r="B10627" s="107"/>
      <c r="C10627" s="107"/>
      <c r="D10627" s="41"/>
      <c r="E10627" s="41"/>
      <c r="F10627" s="41"/>
    </row>
    <row r="10628" spans="2:6" hidden="1">
      <c r="B10628" s="107"/>
      <c r="C10628" s="107"/>
      <c r="D10628" s="41"/>
      <c r="E10628" s="41"/>
      <c r="F10628" s="41"/>
    </row>
    <row r="10629" spans="2:6" hidden="1">
      <c r="B10629" s="107"/>
      <c r="C10629" s="107"/>
      <c r="D10629" s="41"/>
      <c r="E10629" s="41"/>
      <c r="F10629" s="41"/>
    </row>
    <row r="10630" spans="2:6" hidden="1">
      <c r="B10630" s="107"/>
      <c r="C10630" s="107"/>
      <c r="D10630" s="41"/>
      <c r="E10630" s="41"/>
      <c r="F10630" s="41"/>
    </row>
    <row r="10631" spans="2:6" hidden="1">
      <c r="B10631" s="107"/>
      <c r="C10631" s="107"/>
      <c r="D10631" s="41"/>
      <c r="E10631" s="41"/>
      <c r="F10631" s="41"/>
    </row>
    <row r="10632" spans="2:6" hidden="1">
      <c r="B10632" s="107"/>
      <c r="C10632" s="107"/>
      <c r="D10632" s="41"/>
      <c r="E10632" s="41"/>
      <c r="F10632" s="41"/>
    </row>
    <row r="10633" spans="2:6" hidden="1">
      <c r="B10633" s="107"/>
      <c r="C10633" s="107"/>
      <c r="D10633" s="41"/>
      <c r="E10633" s="41"/>
      <c r="F10633" s="41"/>
    </row>
    <row r="10634" spans="2:6" hidden="1">
      <c r="B10634" s="107"/>
      <c r="C10634" s="107"/>
      <c r="D10634" s="41"/>
      <c r="E10634" s="41"/>
      <c r="F10634" s="41"/>
    </row>
    <row r="10635" spans="2:6" hidden="1">
      <c r="B10635" s="107"/>
      <c r="C10635" s="107"/>
      <c r="D10635" s="41"/>
      <c r="E10635" s="41"/>
      <c r="F10635" s="41"/>
    </row>
    <row r="10636" spans="2:6" hidden="1">
      <c r="B10636" s="107"/>
      <c r="C10636" s="107"/>
      <c r="D10636" s="41"/>
      <c r="E10636" s="41"/>
      <c r="F10636" s="41"/>
    </row>
    <row r="10637" spans="2:6" hidden="1">
      <c r="B10637" s="107"/>
      <c r="C10637" s="107"/>
      <c r="D10637" s="41"/>
      <c r="E10637" s="41"/>
      <c r="F10637" s="41"/>
    </row>
    <row r="10638" spans="2:6" hidden="1">
      <c r="B10638" s="107"/>
      <c r="C10638" s="107"/>
      <c r="D10638" s="41"/>
      <c r="E10638" s="41"/>
      <c r="F10638" s="41"/>
    </row>
    <row r="10639" spans="2:6" hidden="1">
      <c r="B10639" s="107"/>
      <c r="C10639" s="107"/>
      <c r="D10639" s="41"/>
      <c r="E10639" s="41"/>
      <c r="F10639" s="41"/>
    </row>
    <row r="10640" spans="2:6" hidden="1">
      <c r="B10640" s="107"/>
      <c r="C10640" s="107"/>
      <c r="D10640" s="41"/>
      <c r="E10640" s="41"/>
      <c r="F10640" s="41"/>
    </row>
    <row r="10641" spans="2:6" hidden="1">
      <c r="B10641" s="107"/>
      <c r="C10641" s="107"/>
      <c r="D10641" s="41"/>
      <c r="E10641" s="41"/>
      <c r="F10641" s="41"/>
    </row>
    <row r="10642" spans="2:6" hidden="1">
      <c r="B10642" s="107"/>
      <c r="C10642" s="107"/>
      <c r="D10642" s="41"/>
      <c r="E10642" s="41"/>
      <c r="F10642" s="41"/>
    </row>
    <row r="10643" spans="2:6" hidden="1">
      <c r="B10643" s="107"/>
      <c r="C10643" s="107"/>
      <c r="D10643" s="41"/>
      <c r="E10643" s="41"/>
      <c r="F10643" s="41"/>
    </row>
    <row r="10644" spans="2:6" hidden="1">
      <c r="B10644" s="107"/>
      <c r="C10644" s="107"/>
      <c r="D10644" s="41"/>
      <c r="E10644" s="41"/>
      <c r="F10644" s="41"/>
    </row>
    <row r="10645" spans="2:6" hidden="1">
      <c r="B10645" s="107"/>
      <c r="C10645" s="107"/>
      <c r="D10645" s="41"/>
      <c r="E10645" s="41"/>
      <c r="F10645" s="41"/>
    </row>
    <row r="10646" spans="2:6" hidden="1">
      <c r="B10646" s="107"/>
      <c r="C10646" s="107"/>
      <c r="D10646" s="41"/>
      <c r="E10646" s="41"/>
      <c r="F10646" s="41"/>
    </row>
    <row r="10647" spans="2:6" hidden="1">
      <c r="B10647" s="107"/>
      <c r="C10647" s="107"/>
      <c r="D10647" s="41"/>
      <c r="E10647" s="41"/>
      <c r="F10647" s="41"/>
    </row>
    <row r="10648" spans="2:6" hidden="1">
      <c r="B10648" s="107"/>
      <c r="C10648" s="107"/>
      <c r="D10648" s="41"/>
      <c r="E10648" s="41"/>
      <c r="F10648" s="41"/>
    </row>
    <row r="10649" spans="2:6" hidden="1">
      <c r="B10649" s="107"/>
      <c r="C10649" s="107"/>
      <c r="D10649" s="41"/>
      <c r="E10649" s="41"/>
      <c r="F10649" s="41"/>
    </row>
    <row r="10650" spans="2:6" hidden="1">
      <c r="B10650" s="107"/>
      <c r="C10650" s="107"/>
      <c r="D10650" s="41"/>
      <c r="E10650" s="41"/>
      <c r="F10650" s="41"/>
    </row>
    <row r="10651" spans="2:6" hidden="1">
      <c r="B10651" s="107"/>
      <c r="C10651" s="107"/>
      <c r="D10651" s="41"/>
      <c r="E10651" s="41"/>
      <c r="F10651" s="41"/>
    </row>
    <row r="10652" spans="2:6" hidden="1">
      <c r="B10652" s="107"/>
      <c r="C10652" s="107"/>
      <c r="D10652" s="41"/>
      <c r="E10652" s="41"/>
      <c r="F10652" s="41"/>
    </row>
    <row r="10653" spans="2:6" hidden="1">
      <c r="B10653" s="107"/>
      <c r="C10653" s="107"/>
      <c r="D10653" s="41"/>
      <c r="E10653" s="41"/>
      <c r="F10653" s="41"/>
    </row>
    <row r="10654" spans="2:6" hidden="1">
      <c r="B10654" s="107"/>
      <c r="C10654" s="107"/>
      <c r="D10654" s="41"/>
      <c r="E10654" s="41"/>
      <c r="F10654" s="41"/>
    </row>
    <row r="10655" spans="2:6" hidden="1">
      <c r="B10655" s="107"/>
      <c r="C10655" s="107"/>
      <c r="D10655" s="41"/>
      <c r="E10655" s="41"/>
      <c r="F10655" s="41"/>
    </row>
    <row r="10656" spans="2:6" hidden="1">
      <c r="B10656" s="107"/>
      <c r="C10656" s="107"/>
      <c r="D10656" s="41"/>
      <c r="E10656" s="41"/>
      <c r="F10656" s="41"/>
    </row>
    <row r="10657" spans="2:6" hidden="1">
      <c r="B10657" s="107"/>
      <c r="C10657" s="107"/>
      <c r="D10657" s="41"/>
      <c r="E10657" s="41"/>
      <c r="F10657" s="41"/>
    </row>
    <row r="10658" spans="2:6" hidden="1">
      <c r="B10658" s="107"/>
      <c r="C10658" s="107"/>
      <c r="D10658" s="41"/>
      <c r="E10658" s="41"/>
      <c r="F10658" s="41"/>
    </row>
    <row r="10659" spans="2:6" hidden="1">
      <c r="B10659" s="107"/>
      <c r="C10659" s="107"/>
      <c r="D10659" s="41"/>
      <c r="E10659" s="41"/>
      <c r="F10659" s="41"/>
    </row>
    <row r="10660" spans="2:6" hidden="1">
      <c r="B10660" s="107"/>
      <c r="C10660" s="107"/>
      <c r="D10660" s="41"/>
      <c r="E10660" s="41"/>
      <c r="F10660" s="41"/>
    </row>
    <row r="10661" spans="2:6" hidden="1">
      <c r="B10661" s="107"/>
      <c r="C10661" s="107"/>
      <c r="D10661" s="41"/>
      <c r="E10661" s="41"/>
      <c r="F10661" s="41"/>
    </row>
    <row r="10662" spans="2:6" hidden="1">
      <c r="B10662" s="107"/>
      <c r="C10662" s="107"/>
      <c r="D10662" s="41"/>
      <c r="E10662" s="41"/>
      <c r="F10662" s="41"/>
    </row>
    <row r="10663" spans="2:6" hidden="1">
      <c r="B10663" s="107"/>
      <c r="C10663" s="107"/>
      <c r="D10663" s="41"/>
      <c r="E10663" s="41"/>
      <c r="F10663" s="41"/>
    </row>
    <row r="10664" spans="2:6" hidden="1">
      <c r="B10664" s="107"/>
      <c r="C10664" s="107"/>
      <c r="D10664" s="41"/>
      <c r="E10664" s="41"/>
      <c r="F10664" s="41"/>
    </row>
    <row r="10665" spans="2:6" hidden="1">
      <c r="B10665" s="107"/>
      <c r="C10665" s="107"/>
      <c r="D10665" s="41"/>
      <c r="E10665" s="41"/>
      <c r="F10665" s="41"/>
    </row>
    <row r="10666" spans="2:6" hidden="1">
      <c r="B10666" s="107"/>
      <c r="C10666" s="107"/>
      <c r="D10666" s="41"/>
      <c r="E10666" s="41"/>
      <c r="F10666" s="41"/>
    </row>
    <row r="10667" spans="2:6" hidden="1">
      <c r="B10667" s="107"/>
      <c r="C10667" s="107"/>
      <c r="D10667" s="41"/>
      <c r="E10667" s="41"/>
      <c r="F10667" s="41"/>
    </row>
    <row r="10668" spans="2:6" hidden="1">
      <c r="B10668" s="107"/>
      <c r="C10668" s="107"/>
      <c r="D10668" s="41"/>
      <c r="E10668" s="41"/>
      <c r="F10668" s="41"/>
    </row>
    <row r="10669" spans="2:6" hidden="1">
      <c r="B10669" s="107"/>
      <c r="C10669" s="107"/>
      <c r="D10669" s="41"/>
      <c r="E10669" s="41"/>
      <c r="F10669" s="41"/>
    </row>
    <row r="10670" spans="2:6" hidden="1">
      <c r="B10670" s="107"/>
      <c r="C10670" s="107"/>
      <c r="D10670" s="41"/>
      <c r="E10670" s="41"/>
      <c r="F10670" s="41"/>
    </row>
    <row r="10671" spans="2:6" hidden="1">
      <c r="B10671" s="107"/>
      <c r="C10671" s="107"/>
      <c r="D10671" s="41"/>
      <c r="E10671" s="41"/>
      <c r="F10671" s="41"/>
    </row>
    <row r="10672" spans="2:6" hidden="1">
      <c r="B10672" s="107"/>
      <c r="C10672" s="107"/>
      <c r="D10672" s="41"/>
      <c r="E10672" s="41"/>
      <c r="F10672" s="41"/>
    </row>
    <row r="10673" spans="2:6" hidden="1">
      <c r="B10673" s="107"/>
      <c r="C10673" s="107"/>
      <c r="D10673" s="41"/>
      <c r="E10673" s="41"/>
      <c r="F10673" s="41"/>
    </row>
    <row r="10674" spans="2:6" hidden="1">
      <c r="B10674" s="107"/>
      <c r="C10674" s="107"/>
      <c r="D10674" s="41"/>
      <c r="E10674" s="41"/>
      <c r="F10674" s="41"/>
    </row>
    <row r="10675" spans="2:6" hidden="1">
      <c r="B10675" s="107"/>
      <c r="C10675" s="107"/>
      <c r="D10675" s="41"/>
      <c r="E10675" s="41"/>
      <c r="F10675" s="41"/>
    </row>
    <row r="10676" spans="2:6" hidden="1">
      <c r="B10676" s="107"/>
      <c r="C10676" s="107"/>
      <c r="D10676" s="41"/>
      <c r="E10676" s="41"/>
      <c r="F10676" s="41"/>
    </row>
    <row r="10677" spans="2:6" hidden="1">
      <c r="B10677" s="107"/>
      <c r="C10677" s="107"/>
      <c r="D10677" s="41"/>
      <c r="E10677" s="41"/>
      <c r="F10677" s="41"/>
    </row>
    <row r="10678" spans="2:6" hidden="1">
      <c r="B10678" s="107"/>
      <c r="C10678" s="107"/>
      <c r="D10678" s="41"/>
      <c r="E10678" s="41"/>
      <c r="F10678" s="41"/>
    </row>
    <row r="10679" spans="2:6" hidden="1">
      <c r="B10679" s="107"/>
      <c r="C10679" s="107"/>
      <c r="D10679" s="41"/>
      <c r="E10679" s="41"/>
      <c r="F10679" s="41"/>
    </row>
    <row r="10680" spans="2:6" hidden="1">
      <c r="B10680" s="107"/>
      <c r="C10680" s="107"/>
      <c r="D10680" s="41"/>
      <c r="E10680" s="41"/>
      <c r="F10680" s="41"/>
    </row>
    <row r="10681" spans="2:6" hidden="1">
      <c r="B10681" s="107"/>
      <c r="C10681" s="107"/>
      <c r="D10681" s="41"/>
      <c r="E10681" s="41"/>
      <c r="F10681" s="41"/>
    </row>
    <row r="10682" spans="2:6" hidden="1">
      <c r="B10682" s="107"/>
      <c r="C10682" s="107"/>
      <c r="D10682" s="41"/>
      <c r="E10682" s="41"/>
      <c r="F10682" s="41"/>
    </row>
    <row r="10683" spans="2:6" hidden="1">
      <c r="B10683" s="107"/>
      <c r="C10683" s="107"/>
      <c r="D10683" s="41"/>
      <c r="E10683" s="41"/>
      <c r="F10683" s="41"/>
    </row>
    <row r="10684" spans="2:6" hidden="1">
      <c r="B10684" s="107"/>
      <c r="C10684" s="107"/>
      <c r="D10684" s="41"/>
      <c r="E10684" s="41"/>
      <c r="F10684" s="41"/>
    </row>
    <row r="10685" spans="2:6" hidden="1">
      <c r="B10685" s="107"/>
      <c r="C10685" s="107"/>
      <c r="D10685" s="41"/>
      <c r="E10685" s="41"/>
      <c r="F10685" s="41"/>
    </row>
    <row r="10686" spans="2:6" hidden="1">
      <c r="B10686" s="107"/>
      <c r="C10686" s="107"/>
      <c r="D10686" s="41"/>
      <c r="E10686" s="41"/>
      <c r="F10686" s="41"/>
    </row>
    <row r="10687" spans="2:6" hidden="1">
      <c r="B10687" s="107"/>
      <c r="C10687" s="107"/>
      <c r="D10687" s="41"/>
      <c r="E10687" s="41"/>
      <c r="F10687" s="41"/>
    </row>
    <row r="10688" spans="2:6" hidden="1">
      <c r="B10688" s="107"/>
      <c r="C10688" s="107"/>
      <c r="D10688" s="41"/>
      <c r="E10688" s="41"/>
      <c r="F10688" s="41"/>
    </row>
    <row r="10689" spans="2:6" hidden="1">
      <c r="B10689" s="107"/>
      <c r="C10689" s="107"/>
      <c r="D10689" s="41"/>
      <c r="E10689" s="41"/>
      <c r="F10689" s="41"/>
    </row>
    <row r="10690" spans="2:6" hidden="1">
      <c r="B10690" s="107"/>
      <c r="C10690" s="107"/>
      <c r="D10690" s="41"/>
      <c r="E10690" s="41"/>
      <c r="F10690" s="41"/>
    </row>
    <row r="10691" spans="2:6" hidden="1">
      <c r="B10691" s="107"/>
      <c r="C10691" s="107"/>
      <c r="D10691" s="41"/>
      <c r="E10691" s="41"/>
      <c r="F10691" s="41"/>
    </row>
    <row r="10692" spans="2:6" hidden="1">
      <c r="B10692" s="107"/>
      <c r="C10692" s="107"/>
      <c r="D10692" s="41"/>
      <c r="E10692" s="41"/>
      <c r="F10692" s="41"/>
    </row>
    <row r="10693" spans="2:6" hidden="1">
      <c r="B10693" s="107"/>
      <c r="C10693" s="107"/>
      <c r="D10693" s="41"/>
      <c r="E10693" s="41"/>
      <c r="F10693" s="41"/>
    </row>
    <row r="10694" spans="2:6" hidden="1">
      <c r="B10694" s="107"/>
      <c r="C10694" s="107"/>
      <c r="D10694" s="41"/>
      <c r="E10694" s="41"/>
      <c r="F10694" s="41"/>
    </row>
    <row r="10695" spans="2:6" hidden="1">
      <c r="B10695" s="107"/>
      <c r="C10695" s="107"/>
      <c r="D10695" s="41"/>
      <c r="E10695" s="41"/>
      <c r="F10695" s="41"/>
    </row>
    <row r="10696" spans="2:6" hidden="1">
      <c r="B10696" s="107"/>
      <c r="C10696" s="107"/>
      <c r="D10696" s="41"/>
      <c r="E10696" s="41"/>
      <c r="F10696" s="41"/>
    </row>
    <row r="10697" spans="2:6" hidden="1">
      <c r="B10697" s="107"/>
      <c r="C10697" s="107"/>
      <c r="D10697" s="41"/>
      <c r="E10697" s="41"/>
      <c r="F10697" s="41"/>
    </row>
    <row r="10698" spans="2:6" hidden="1">
      <c r="B10698" s="107"/>
      <c r="C10698" s="107"/>
      <c r="D10698" s="41"/>
      <c r="E10698" s="41"/>
      <c r="F10698" s="41"/>
    </row>
    <row r="10699" spans="2:6" hidden="1">
      <c r="B10699" s="107"/>
      <c r="C10699" s="107"/>
      <c r="D10699" s="41"/>
      <c r="E10699" s="41"/>
      <c r="F10699" s="41"/>
    </row>
    <row r="10700" spans="2:6" hidden="1">
      <c r="B10700" s="107"/>
      <c r="C10700" s="107"/>
      <c r="D10700" s="41"/>
      <c r="E10700" s="41"/>
      <c r="F10700" s="41"/>
    </row>
    <row r="10701" spans="2:6" hidden="1">
      <c r="B10701" s="107"/>
      <c r="C10701" s="107"/>
      <c r="D10701" s="41"/>
      <c r="E10701" s="41"/>
      <c r="F10701" s="41"/>
    </row>
    <row r="10702" spans="2:6" hidden="1">
      <c r="B10702" s="107"/>
      <c r="C10702" s="107"/>
      <c r="D10702" s="41"/>
      <c r="E10702" s="41"/>
      <c r="F10702" s="41"/>
    </row>
    <row r="10703" spans="2:6" hidden="1">
      <c r="B10703" s="107"/>
      <c r="C10703" s="107"/>
      <c r="D10703" s="41"/>
      <c r="E10703" s="41"/>
      <c r="F10703" s="41"/>
    </row>
    <row r="10704" spans="2:6" hidden="1">
      <c r="B10704" s="107"/>
      <c r="C10704" s="107"/>
      <c r="D10704" s="41"/>
      <c r="E10704" s="41"/>
      <c r="F10704" s="41"/>
    </row>
    <row r="10705" spans="2:6" hidden="1">
      <c r="B10705" s="107"/>
      <c r="C10705" s="107"/>
      <c r="D10705" s="41"/>
      <c r="E10705" s="41"/>
      <c r="F10705" s="41"/>
    </row>
    <row r="10706" spans="2:6" hidden="1">
      <c r="B10706" s="107"/>
      <c r="C10706" s="107"/>
      <c r="D10706" s="41"/>
      <c r="E10706" s="41"/>
      <c r="F10706" s="41"/>
    </row>
    <row r="10707" spans="2:6" hidden="1">
      <c r="B10707" s="107"/>
      <c r="C10707" s="107"/>
      <c r="D10707" s="41"/>
      <c r="E10707" s="41"/>
      <c r="F10707" s="41"/>
    </row>
    <row r="10708" spans="2:6" hidden="1">
      <c r="B10708" s="107"/>
      <c r="C10708" s="107"/>
      <c r="D10708" s="41"/>
      <c r="E10708" s="41"/>
      <c r="F10708" s="41"/>
    </row>
    <row r="10709" spans="2:6" hidden="1">
      <c r="B10709" s="107"/>
      <c r="C10709" s="107"/>
      <c r="D10709" s="41"/>
      <c r="E10709" s="41"/>
      <c r="F10709" s="41"/>
    </row>
    <row r="10710" spans="2:6" hidden="1">
      <c r="B10710" s="107"/>
      <c r="C10710" s="107"/>
      <c r="D10710" s="41"/>
      <c r="E10710" s="41"/>
      <c r="F10710" s="41"/>
    </row>
    <row r="10711" spans="2:6" hidden="1">
      <c r="B10711" s="107"/>
      <c r="C10711" s="107"/>
      <c r="D10711" s="41"/>
      <c r="E10711" s="41"/>
      <c r="F10711" s="41"/>
    </row>
    <row r="10712" spans="2:6" hidden="1">
      <c r="B10712" s="107"/>
      <c r="C10712" s="107"/>
      <c r="D10712" s="41"/>
      <c r="E10712" s="41"/>
      <c r="F10712" s="41"/>
    </row>
    <row r="10713" spans="2:6" hidden="1">
      <c r="B10713" s="107"/>
      <c r="C10713" s="107"/>
      <c r="D10713" s="41"/>
      <c r="E10713" s="41"/>
      <c r="F10713" s="41"/>
    </row>
    <row r="10714" spans="2:6" hidden="1">
      <c r="B10714" s="107"/>
      <c r="C10714" s="107"/>
      <c r="D10714" s="41"/>
      <c r="E10714" s="41"/>
      <c r="F10714" s="41"/>
    </row>
    <row r="10715" spans="2:6" hidden="1">
      <c r="B10715" s="107"/>
      <c r="C10715" s="107"/>
      <c r="D10715" s="41"/>
      <c r="E10715" s="41"/>
      <c r="F10715" s="41"/>
    </row>
    <row r="10716" spans="2:6" hidden="1">
      <c r="B10716" s="107"/>
      <c r="C10716" s="107"/>
      <c r="D10716" s="41"/>
      <c r="E10716" s="41"/>
      <c r="F10716" s="41"/>
    </row>
    <row r="10717" spans="2:6" hidden="1">
      <c r="B10717" s="107"/>
      <c r="C10717" s="107"/>
      <c r="D10717" s="41"/>
      <c r="E10717" s="41"/>
      <c r="F10717" s="41"/>
    </row>
    <row r="10718" spans="2:6" hidden="1">
      <c r="B10718" s="107"/>
      <c r="C10718" s="107"/>
      <c r="D10718" s="41"/>
      <c r="E10718" s="41"/>
      <c r="F10718" s="41"/>
    </row>
    <row r="10719" spans="2:6" hidden="1">
      <c r="B10719" s="107"/>
      <c r="C10719" s="107"/>
      <c r="D10719" s="41"/>
      <c r="E10719" s="41"/>
      <c r="F10719" s="41"/>
    </row>
    <row r="10720" spans="2:6" hidden="1">
      <c r="B10720" s="107"/>
      <c r="C10720" s="107"/>
      <c r="D10720" s="41"/>
      <c r="E10720" s="41"/>
      <c r="F10720" s="41"/>
    </row>
    <row r="10721" spans="2:6" hidden="1">
      <c r="B10721" s="107"/>
      <c r="C10721" s="107"/>
      <c r="D10721" s="41"/>
      <c r="E10721" s="41"/>
      <c r="F10721" s="41"/>
    </row>
    <row r="10722" spans="2:6" hidden="1">
      <c r="B10722" s="107"/>
      <c r="C10722" s="107"/>
      <c r="D10722" s="41"/>
      <c r="E10722" s="41"/>
      <c r="F10722" s="41"/>
    </row>
    <row r="10723" spans="2:6" hidden="1">
      <c r="B10723" s="107"/>
      <c r="C10723" s="107"/>
      <c r="D10723" s="41"/>
      <c r="E10723" s="41"/>
      <c r="F10723" s="41"/>
    </row>
    <row r="10724" spans="2:6" hidden="1">
      <c r="B10724" s="107"/>
      <c r="C10724" s="107"/>
      <c r="D10724" s="41"/>
      <c r="E10724" s="41"/>
      <c r="F10724" s="41"/>
    </row>
    <row r="10725" spans="2:6" hidden="1">
      <c r="B10725" s="107"/>
      <c r="C10725" s="107"/>
      <c r="D10725" s="41"/>
      <c r="E10725" s="41"/>
      <c r="F10725" s="41"/>
    </row>
    <row r="10726" spans="2:6" hidden="1">
      <c r="B10726" s="107"/>
      <c r="C10726" s="107"/>
      <c r="D10726" s="41"/>
      <c r="E10726" s="41"/>
      <c r="F10726" s="41"/>
    </row>
    <row r="10727" spans="2:6" hidden="1">
      <c r="B10727" s="107"/>
      <c r="C10727" s="107"/>
      <c r="D10727" s="41"/>
      <c r="E10727" s="41"/>
      <c r="F10727" s="41"/>
    </row>
    <row r="10728" spans="2:6" hidden="1">
      <c r="B10728" s="107"/>
      <c r="C10728" s="107"/>
      <c r="D10728" s="41"/>
      <c r="E10728" s="41"/>
      <c r="F10728" s="41"/>
    </row>
    <row r="10729" spans="2:6" hidden="1">
      <c r="B10729" s="107"/>
      <c r="C10729" s="107"/>
      <c r="D10729" s="41"/>
      <c r="E10729" s="41"/>
      <c r="F10729" s="41"/>
    </row>
    <row r="10730" spans="2:6" hidden="1">
      <c r="B10730" s="107"/>
      <c r="C10730" s="107"/>
      <c r="D10730" s="41"/>
      <c r="E10730" s="41"/>
      <c r="F10730" s="41"/>
    </row>
    <row r="10731" spans="2:6" hidden="1">
      <c r="B10731" s="107"/>
      <c r="C10731" s="107"/>
      <c r="D10731" s="41"/>
      <c r="E10731" s="41"/>
      <c r="F10731" s="41"/>
    </row>
    <row r="10732" spans="2:6" hidden="1">
      <c r="B10732" s="107"/>
      <c r="C10732" s="107"/>
      <c r="D10732" s="41"/>
      <c r="E10732" s="41"/>
      <c r="F10732" s="41"/>
    </row>
    <row r="10733" spans="2:6" hidden="1">
      <c r="B10733" s="107"/>
      <c r="C10733" s="107"/>
      <c r="D10733" s="41"/>
      <c r="E10733" s="41"/>
      <c r="F10733" s="41"/>
    </row>
    <row r="10734" spans="2:6" hidden="1">
      <c r="B10734" s="107"/>
      <c r="C10734" s="107"/>
      <c r="D10734" s="41"/>
      <c r="E10734" s="41"/>
      <c r="F10734" s="41"/>
    </row>
    <row r="10735" spans="2:6" hidden="1">
      <c r="B10735" s="107"/>
      <c r="C10735" s="107"/>
      <c r="D10735" s="41"/>
      <c r="E10735" s="41"/>
      <c r="F10735" s="41"/>
    </row>
    <row r="10736" spans="2:6" hidden="1">
      <c r="B10736" s="107"/>
      <c r="C10736" s="107"/>
      <c r="D10736" s="41"/>
      <c r="E10736" s="41"/>
      <c r="F10736" s="41"/>
    </row>
    <row r="10737" spans="2:6" hidden="1">
      <c r="B10737" s="107"/>
      <c r="C10737" s="107"/>
      <c r="D10737" s="41"/>
      <c r="E10737" s="41"/>
      <c r="F10737" s="41"/>
    </row>
    <row r="10738" spans="2:6" hidden="1">
      <c r="B10738" s="107"/>
      <c r="C10738" s="107"/>
      <c r="D10738" s="41"/>
      <c r="E10738" s="41"/>
      <c r="F10738" s="41"/>
    </row>
    <row r="10739" spans="2:6" hidden="1">
      <c r="B10739" s="107"/>
      <c r="C10739" s="107"/>
      <c r="D10739" s="41"/>
      <c r="E10739" s="41"/>
      <c r="F10739" s="41"/>
    </row>
    <row r="10740" spans="2:6" hidden="1">
      <c r="B10740" s="107"/>
      <c r="C10740" s="107"/>
      <c r="D10740" s="41"/>
      <c r="E10740" s="41"/>
      <c r="F10740" s="41"/>
    </row>
    <row r="10741" spans="2:6" hidden="1">
      <c r="B10741" s="107"/>
      <c r="C10741" s="107"/>
      <c r="D10741" s="41"/>
      <c r="E10741" s="41"/>
      <c r="F10741" s="41"/>
    </row>
    <row r="10742" spans="2:6" hidden="1">
      <c r="B10742" s="107"/>
      <c r="C10742" s="107"/>
      <c r="D10742" s="41"/>
      <c r="E10742" s="41"/>
      <c r="F10742" s="41"/>
    </row>
    <row r="10743" spans="2:6" hidden="1">
      <c r="B10743" s="107"/>
      <c r="C10743" s="107"/>
      <c r="D10743" s="41"/>
      <c r="E10743" s="41"/>
      <c r="F10743" s="41"/>
    </row>
    <row r="10744" spans="2:6" hidden="1">
      <c r="B10744" s="107"/>
      <c r="C10744" s="107"/>
      <c r="D10744" s="41"/>
      <c r="E10744" s="41"/>
      <c r="F10744" s="41"/>
    </row>
    <row r="10745" spans="2:6" hidden="1">
      <c r="B10745" s="107"/>
      <c r="C10745" s="107"/>
      <c r="D10745" s="41"/>
      <c r="E10745" s="41"/>
      <c r="F10745" s="41"/>
    </row>
    <row r="10746" spans="2:6" hidden="1">
      <c r="B10746" s="107"/>
      <c r="C10746" s="107"/>
      <c r="D10746" s="41"/>
      <c r="E10746" s="41"/>
      <c r="F10746" s="41"/>
    </row>
    <row r="10747" spans="2:6" hidden="1">
      <c r="B10747" s="107"/>
      <c r="C10747" s="107"/>
      <c r="D10747" s="41"/>
      <c r="E10747" s="41"/>
      <c r="F10747" s="41"/>
    </row>
    <row r="10748" spans="2:6" hidden="1">
      <c r="B10748" s="107"/>
      <c r="C10748" s="107"/>
      <c r="D10748" s="41"/>
      <c r="E10748" s="41"/>
      <c r="F10748" s="41"/>
    </row>
    <row r="10749" spans="2:6" hidden="1">
      <c r="B10749" s="107"/>
      <c r="C10749" s="107"/>
      <c r="D10749" s="41"/>
      <c r="E10749" s="41"/>
      <c r="F10749" s="41"/>
    </row>
    <row r="10750" spans="2:6" hidden="1">
      <c r="B10750" s="107"/>
      <c r="C10750" s="107"/>
      <c r="D10750" s="41"/>
      <c r="E10750" s="41"/>
      <c r="F10750" s="41"/>
    </row>
    <row r="10751" spans="2:6" hidden="1">
      <c r="B10751" s="107"/>
      <c r="C10751" s="107"/>
      <c r="D10751" s="41"/>
      <c r="E10751" s="41"/>
      <c r="F10751" s="41"/>
    </row>
    <row r="10752" spans="2:6" hidden="1">
      <c r="B10752" s="107"/>
      <c r="C10752" s="107"/>
      <c r="D10752" s="41"/>
      <c r="E10752" s="41"/>
      <c r="F10752" s="41"/>
    </row>
    <row r="10753" spans="2:6" hidden="1">
      <c r="B10753" s="107"/>
      <c r="C10753" s="107"/>
      <c r="D10753" s="41"/>
      <c r="E10753" s="41"/>
      <c r="F10753" s="41"/>
    </row>
    <row r="10754" spans="2:6" hidden="1">
      <c r="B10754" s="107"/>
      <c r="C10754" s="107"/>
      <c r="D10754" s="41"/>
      <c r="E10754" s="41"/>
      <c r="F10754" s="41"/>
    </row>
    <row r="10755" spans="2:6" hidden="1">
      <c r="B10755" s="107"/>
      <c r="C10755" s="107"/>
      <c r="D10755" s="41"/>
      <c r="E10755" s="41"/>
      <c r="F10755" s="41"/>
    </row>
    <row r="10756" spans="2:6" hidden="1">
      <c r="B10756" s="107"/>
      <c r="C10756" s="107"/>
      <c r="D10756" s="41"/>
      <c r="E10756" s="41"/>
      <c r="F10756" s="41"/>
    </row>
    <row r="10757" spans="2:6" hidden="1">
      <c r="B10757" s="107"/>
      <c r="C10757" s="107"/>
      <c r="D10757" s="41"/>
      <c r="E10757" s="41"/>
      <c r="F10757" s="41"/>
    </row>
    <row r="10758" spans="2:6" hidden="1">
      <c r="B10758" s="107"/>
      <c r="C10758" s="107"/>
      <c r="D10758" s="41"/>
      <c r="E10758" s="41"/>
      <c r="F10758" s="41"/>
    </row>
    <row r="10759" spans="2:6" hidden="1">
      <c r="B10759" s="107"/>
      <c r="C10759" s="107"/>
      <c r="D10759" s="41"/>
      <c r="E10759" s="41"/>
      <c r="F10759" s="41"/>
    </row>
    <row r="10760" spans="2:6" hidden="1">
      <c r="B10760" s="107"/>
      <c r="C10760" s="107"/>
      <c r="D10760" s="41"/>
      <c r="E10760" s="41"/>
      <c r="F10760" s="41"/>
    </row>
    <row r="10761" spans="2:6" hidden="1">
      <c r="B10761" s="107"/>
      <c r="C10761" s="107"/>
      <c r="D10761" s="41"/>
      <c r="E10761" s="41"/>
      <c r="F10761" s="41"/>
    </row>
    <row r="10762" spans="2:6" hidden="1">
      <c r="B10762" s="107"/>
      <c r="C10762" s="107"/>
      <c r="D10762" s="41"/>
      <c r="E10762" s="41"/>
      <c r="F10762" s="41"/>
    </row>
    <row r="10763" spans="2:6" hidden="1">
      <c r="B10763" s="107"/>
      <c r="C10763" s="107"/>
      <c r="D10763" s="41"/>
      <c r="E10763" s="41"/>
      <c r="F10763" s="41"/>
    </row>
    <row r="10764" spans="2:6" hidden="1">
      <c r="B10764" s="107"/>
      <c r="C10764" s="107"/>
      <c r="D10764" s="41"/>
      <c r="E10764" s="41"/>
      <c r="F10764" s="41"/>
    </row>
    <row r="10765" spans="2:6" hidden="1">
      <c r="B10765" s="107"/>
      <c r="C10765" s="107"/>
      <c r="D10765" s="41"/>
      <c r="E10765" s="41"/>
      <c r="F10765" s="41"/>
    </row>
    <row r="10766" spans="2:6" hidden="1">
      <c r="B10766" s="107"/>
      <c r="C10766" s="107"/>
      <c r="D10766" s="41"/>
      <c r="E10766" s="41"/>
      <c r="F10766" s="41"/>
    </row>
    <row r="10767" spans="2:6" hidden="1">
      <c r="B10767" s="107"/>
      <c r="C10767" s="107"/>
      <c r="D10767" s="41"/>
      <c r="E10767" s="41"/>
      <c r="F10767" s="41"/>
    </row>
    <row r="10768" spans="2:6" hidden="1">
      <c r="B10768" s="107"/>
      <c r="C10768" s="107"/>
      <c r="D10768" s="41"/>
      <c r="E10768" s="41"/>
      <c r="F10768" s="41"/>
    </row>
    <row r="10769" spans="2:6" hidden="1">
      <c r="B10769" s="107"/>
      <c r="C10769" s="107"/>
      <c r="D10769" s="41"/>
      <c r="E10769" s="41"/>
      <c r="F10769" s="41"/>
    </row>
    <row r="10770" spans="2:6" hidden="1">
      <c r="B10770" s="107"/>
      <c r="C10770" s="107"/>
      <c r="D10770" s="41"/>
      <c r="E10770" s="41"/>
      <c r="F10770" s="41"/>
    </row>
    <row r="10771" spans="2:6" hidden="1">
      <c r="B10771" s="107"/>
      <c r="C10771" s="107"/>
      <c r="D10771" s="41"/>
      <c r="E10771" s="41"/>
      <c r="F10771" s="41"/>
    </row>
    <row r="10772" spans="2:6" hidden="1">
      <c r="B10772" s="107"/>
      <c r="C10772" s="107"/>
      <c r="D10772" s="41"/>
      <c r="E10772" s="41"/>
      <c r="F10772" s="41"/>
    </row>
    <row r="10773" spans="2:6" hidden="1">
      <c r="B10773" s="107"/>
      <c r="C10773" s="107"/>
      <c r="D10773" s="41"/>
      <c r="E10773" s="41"/>
      <c r="F10773" s="41"/>
    </row>
    <row r="10774" spans="2:6" hidden="1">
      <c r="B10774" s="107"/>
      <c r="C10774" s="107"/>
      <c r="D10774" s="41"/>
      <c r="E10774" s="41"/>
      <c r="F10774" s="41"/>
    </row>
    <row r="10775" spans="2:6" hidden="1">
      <c r="B10775" s="107"/>
      <c r="C10775" s="107"/>
      <c r="D10775" s="41"/>
      <c r="E10775" s="41"/>
      <c r="F10775" s="41"/>
    </row>
    <row r="10776" spans="2:6" hidden="1">
      <c r="B10776" s="107"/>
      <c r="C10776" s="107"/>
      <c r="D10776" s="41"/>
      <c r="E10776" s="41"/>
      <c r="F10776" s="41"/>
    </row>
    <row r="10777" spans="2:6" hidden="1">
      <c r="B10777" s="107"/>
      <c r="C10777" s="107"/>
      <c r="D10777" s="41"/>
      <c r="E10777" s="41"/>
      <c r="F10777" s="41"/>
    </row>
    <row r="10778" spans="2:6" hidden="1">
      <c r="B10778" s="107"/>
      <c r="C10778" s="107"/>
      <c r="D10778" s="41"/>
      <c r="E10778" s="41"/>
      <c r="F10778" s="41"/>
    </row>
    <row r="10779" spans="2:6" hidden="1">
      <c r="B10779" s="107"/>
      <c r="C10779" s="107"/>
      <c r="D10779" s="41"/>
      <c r="E10779" s="41"/>
      <c r="F10779" s="41"/>
    </row>
    <row r="10780" spans="2:6" hidden="1">
      <c r="B10780" s="107"/>
      <c r="C10780" s="107"/>
      <c r="D10780" s="41"/>
      <c r="E10780" s="41"/>
      <c r="F10780" s="41"/>
    </row>
    <row r="10781" spans="2:6" hidden="1">
      <c r="B10781" s="107"/>
      <c r="C10781" s="107"/>
      <c r="D10781" s="41"/>
      <c r="E10781" s="41"/>
      <c r="F10781" s="41"/>
    </row>
    <row r="10782" spans="2:6" hidden="1">
      <c r="B10782" s="107"/>
      <c r="C10782" s="107"/>
      <c r="D10782" s="41"/>
      <c r="E10782" s="41"/>
      <c r="F10782" s="41"/>
    </row>
    <row r="10783" spans="2:6" hidden="1">
      <c r="B10783" s="107"/>
      <c r="C10783" s="107"/>
      <c r="D10783" s="41"/>
      <c r="E10783" s="41"/>
      <c r="F10783" s="41"/>
    </row>
    <row r="10784" spans="2:6" hidden="1">
      <c r="B10784" s="107"/>
      <c r="C10784" s="107"/>
      <c r="D10784" s="41"/>
      <c r="E10784" s="41"/>
      <c r="F10784" s="41"/>
    </row>
    <row r="10785" spans="2:6" hidden="1">
      <c r="B10785" s="107"/>
      <c r="C10785" s="107"/>
      <c r="D10785" s="41"/>
      <c r="E10785" s="41"/>
      <c r="F10785" s="41"/>
    </row>
    <row r="10786" spans="2:6" hidden="1">
      <c r="B10786" s="107"/>
      <c r="C10786" s="107"/>
      <c r="D10786" s="41"/>
      <c r="E10786" s="41"/>
      <c r="F10786" s="41"/>
    </row>
    <row r="10787" spans="2:6" hidden="1">
      <c r="B10787" s="107"/>
      <c r="C10787" s="107"/>
      <c r="D10787" s="41"/>
      <c r="E10787" s="41"/>
      <c r="F10787" s="41"/>
    </row>
    <row r="10788" spans="2:6" hidden="1">
      <c r="B10788" s="107"/>
      <c r="C10788" s="107"/>
      <c r="D10788" s="41"/>
      <c r="E10788" s="41"/>
      <c r="F10788" s="41"/>
    </row>
    <row r="10789" spans="2:6" hidden="1">
      <c r="B10789" s="107"/>
      <c r="C10789" s="107"/>
      <c r="D10789" s="41"/>
      <c r="E10789" s="41"/>
      <c r="F10789" s="41"/>
    </row>
    <row r="10790" spans="2:6" hidden="1">
      <c r="B10790" s="107"/>
      <c r="C10790" s="107"/>
      <c r="D10790" s="41"/>
      <c r="E10790" s="41"/>
      <c r="F10790" s="41"/>
    </row>
    <row r="10791" spans="2:6" hidden="1">
      <c r="B10791" s="107"/>
      <c r="C10791" s="107"/>
      <c r="D10791" s="41"/>
      <c r="E10791" s="41"/>
      <c r="F10791" s="41"/>
    </row>
    <row r="10792" spans="2:6" hidden="1">
      <c r="B10792" s="107"/>
      <c r="C10792" s="107"/>
      <c r="D10792" s="41"/>
      <c r="E10792" s="41"/>
      <c r="F10792" s="41"/>
    </row>
    <row r="10793" spans="2:6" hidden="1">
      <c r="B10793" s="107"/>
      <c r="C10793" s="107"/>
      <c r="D10793" s="41"/>
      <c r="E10793" s="41"/>
      <c r="F10793" s="41"/>
    </row>
    <row r="10794" spans="2:6" hidden="1">
      <c r="B10794" s="107"/>
      <c r="C10794" s="107"/>
      <c r="D10794" s="41"/>
      <c r="E10794" s="41"/>
      <c r="F10794" s="41"/>
    </row>
    <row r="10795" spans="2:6" hidden="1">
      <c r="B10795" s="107"/>
      <c r="C10795" s="107"/>
      <c r="D10795" s="41"/>
      <c r="E10795" s="41"/>
      <c r="F10795" s="41"/>
    </row>
    <row r="10796" spans="2:6" hidden="1">
      <c r="B10796" s="107"/>
      <c r="C10796" s="107"/>
      <c r="D10796" s="41"/>
      <c r="E10796" s="41"/>
      <c r="F10796" s="41"/>
    </row>
    <row r="10797" spans="2:6" hidden="1">
      <c r="B10797" s="107"/>
      <c r="C10797" s="107"/>
      <c r="D10797" s="41"/>
      <c r="E10797" s="41"/>
      <c r="F10797" s="41"/>
    </row>
    <row r="10798" spans="2:6" hidden="1">
      <c r="B10798" s="107"/>
      <c r="C10798" s="107"/>
      <c r="D10798" s="41"/>
      <c r="E10798" s="41"/>
      <c r="F10798" s="41"/>
    </row>
    <row r="10799" spans="2:6" hidden="1">
      <c r="B10799" s="107"/>
      <c r="C10799" s="107"/>
      <c r="D10799" s="41"/>
      <c r="E10799" s="41"/>
      <c r="F10799" s="41"/>
    </row>
    <row r="10800" spans="2:6" hidden="1">
      <c r="B10800" s="107"/>
      <c r="C10800" s="107"/>
      <c r="D10800" s="41"/>
      <c r="E10800" s="41"/>
      <c r="F10800" s="41"/>
    </row>
    <row r="10801" spans="2:6" hidden="1">
      <c r="B10801" s="107"/>
      <c r="C10801" s="107"/>
      <c r="D10801" s="41"/>
      <c r="E10801" s="41"/>
      <c r="F10801" s="41"/>
    </row>
    <row r="10802" spans="2:6" hidden="1">
      <c r="B10802" s="107"/>
      <c r="C10802" s="107"/>
      <c r="D10802" s="41"/>
      <c r="E10802" s="41"/>
      <c r="F10802" s="41"/>
    </row>
    <row r="10803" spans="2:6" hidden="1">
      <c r="B10803" s="107"/>
      <c r="C10803" s="107"/>
      <c r="D10803" s="41"/>
      <c r="E10803" s="41"/>
      <c r="F10803" s="41"/>
    </row>
    <row r="10804" spans="2:6" hidden="1">
      <c r="B10804" s="107"/>
      <c r="C10804" s="107"/>
      <c r="D10804" s="41"/>
      <c r="E10804" s="41"/>
      <c r="F10804" s="41"/>
    </row>
    <row r="10805" spans="2:6" hidden="1">
      <c r="B10805" s="107"/>
      <c r="C10805" s="107"/>
      <c r="D10805" s="41"/>
      <c r="E10805" s="41"/>
      <c r="F10805" s="41"/>
    </row>
    <row r="10806" spans="2:6" hidden="1">
      <c r="B10806" s="107"/>
      <c r="C10806" s="107"/>
      <c r="D10806" s="41"/>
      <c r="E10806" s="41"/>
      <c r="F10806" s="41"/>
    </row>
    <row r="10807" spans="2:6" hidden="1">
      <c r="B10807" s="107"/>
      <c r="C10807" s="107"/>
      <c r="D10807" s="41"/>
      <c r="E10807" s="41"/>
      <c r="F10807" s="41"/>
    </row>
    <row r="10808" spans="2:6" hidden="1">
      <c r="B10808" s="107"/>
      <c r="C10808" s="107"/>
      <c r="D10808" s="41"/>
      <c r="E10808" s="41"/>
      <c r="F10808" s="41"/>
    </row>
    <row r="10809" spans="2:6" hidden="1">
      <c r="B10809" s="107"/>
      <c r="C10809" s="107"/>
      <c r="D10809" s="41"/>
      <c r="E10809" s="41"/>
      <c r="F10809" s="41"/>
    </row>
    <row r="10810" spans="2:6" hidden="1">
      <c r="B10810" s="107"/>
      <c r="C10810" s="107"/>
      <c r="D10810" s="41"/>
      <c r="E10810" s="41"/>
      <c r="F10810" s="41"/>
    </row>
    <row r="10811" spans="2:6" hidden="1">
      <c r="B10811" s="107"/>
      <c r="C10811" s="107"/>
      <c r="D10811" s="41"/>
      <c r="E10811" s="41"/>
      <c r="F10811" s="41"/>
    </row>
    <row r="10812" spans="2:6" hidden="1">
      <c r="B10812" s="107"/>
      <c r="C10812" s="107"/>
      <c r="D10812" s="41"/>
      <c r="E10812" s="41"/>
      <c r="F10812" s="41"/>
    </row>
    <row r="10813" spans="2:6" hidden="1">
      <c r="B10813" s="107"/>
      <c r="C10813" s="107"/>
      <c r="D10813" s="41"/>
      <c r="E10813" s="41"/>
      <c r="F10813" s="41"/>
    </row>
    <row r="10814" spans="2:6" hidden="1">
      <c r="B10814" s="107"/>
      <c r="C10814" s="107"/>
      <c r="D10814" s="41"/>
      <c r="E10814" s="41"/>
      <c r="F10814" s="41"/>
    </row>
    <row r="10815" spans="2:6" hidden="1">
      <c r="B10815" s="107"/>
      <c r="C10815" s="107"/>
      <c r="D10815" s="41"/>
      <c r="E10815" s="41"/>
      <c r="F10815" s="41"/>
    </row>
    <row r="10816" spans="2:6" hidden="1">
      <c r="B10816" s="107"/>
      <c r="C10816" s="107"/>
      <c r="D10816" s="41"/>
      <c r="E10816" s="41"/>
      <c r="F10816" s="41"/>
    </row>
    <row r="10817" spans="2:6" hidden="1">
      <c r="B10817" s="107"/>
      <c r="C10817" s="107"/>
      <c r="D10817" s="41"/>
      <c r="E10817" s="41"/>
      <c r="F10817" s="41"/>
    </row>
    <row r="10818" spans="2:6" hidden="1">
      <c r="B10818" s="107"/>
      <c r="C10818" s="107"/>
      <c r="D10818" s="41"/>
      <c r="E10818" s="41"/>
      <c r="F10818" s="41"/>
    </row>
    <row r="10819" spans="2:6" hidden="1">
      <c r="B10819" s="107"/>
      <c r="C10819" s="107"/>
      <c r="D10819" s="41"/>
      <c r="E10819" s="41"/>
      <c r="F10819" s="41"/>
    </row>
    <row r="10820" spans="2:6" hidden="1">
      <c r="B10820" s="107"/>
      <c r="C10820" s="107"/>
      <c r="D10820" s="41"/>
      <c r="E10820" s="41"/>
      <c r="F10820" s="41"/>
    </row>
    <row r="10821" spans="2:6" hidden="1">
      <c r="B10821" s="107"/>
      <c r="C10821" s="107"/>
      <c r="D10821" s="41"/>
      <c r="E10821" s="41"/>
      <c r="F10821" s="41"/>
    </row>
    <row r="10822" spans="2:6" hidden="1">
      <c r="B10822" s="107"/>
      <c r="C10822" s="107"/>
      <c r="D10822" s="41"/>
      <c r="E10822" s="41"/>
      <c r="F10822" s="41"/>
    </row>
    <row r="10823" spans="2:6" hidden="1">
      <c r="B10823" s="107"/>
      <c r="C10823" s="107"/>
      <c r="D10823" s="41"/>
      <c r="E10823" s="41"/>
      <c r="F10823" s="41"/>
    </row>
    <row r="10824" spans="2:6" hidden="1">
      <c r="B10824" s="107"/>
      <c r="C10824" s="107"/>
      <c r="D10824" s="41"/>
      <c r="E10824" s="41"/>
      <c r="F10824" s="41"/>
    </row>
    <row r="10825" spans="2:6" hidden="1">
      <c r="B10825" s="107"/>
      <c r="C10825" s="107"/>
      <c r="D10825" s="41"/>
      <c r="E10825" s="41"/>
      <c r="F10825" s="41"/>
    </row>
    <row r="10826" spans="2:6" hidden="1">
      <c r="B10826" s="107"/>
      <c r="C10826" s="107"/>
      <c r="D10826" s="41"/>
      <c r="E10826" s="41"/>
      <c r="F10826" s="41"/>
    </row>
    <row r="10827" spans="2:6" hidden="1">
      <c r="B10827" s="107"/>
      <c r="C10827" s="107"/>
      <c r="D10827" s="41"/>
      <c r="E10827" s="41"/>
      <c r="F10827" s="41"/>
    </row>
    <row r="10828" spans="2:6" hidden="1">
      <c r="B10828" s="107"/>
      <c r="C10828" s="107"/>
      <c r="D10828" s="41"/>
      <c r="E10828" s="41"/>
      <c r="F10828" s="41"/>
    </row>
    <row r="10829" spans="2:6" hidden="1">
      <c r="B10829" s="107"/>
      <c r="C10829" s="107"/>
      <c r="D10829" s="41"/>
      <c r="E10829" s="41"/>
      <c r="F10829" s="41"/>
    </row>
    <row r="10830" spans="2:6" hidden="1">
      <c r="B10830" s="107"/>
      <c r="C10830" s="107"/>
      <c r="D10830" s="41"/>
      <c r="E10830" s="41"/>
      <c r="F10830" s="41"/>
    </row>
    <row r="10831" spans="2:6" hidden="1">
      <c r="B10831" s="107"/>
      <c r="C10831" s="107"/>
      <c r="D10831" s="41"/>
      <c r="E10831" s="41"/>
      <c r="F10831" s="41"/>
    </row>
    <row r="10832" spans="2:6" hidden="1">
      <c r="B10832" s="107"/>
      <c r="C10832" s="107"/>
      <c r="D10832" s="41"/>
      <c r="E10832" s="41"/>
      <c r="F10832" s="41"/>
    </row>
    <row r="10833" spans="2:6" hidden="1">
      <c r="B10833" s="107"/>
      <c r="C10833" s="107"/>
      <c r="D10833" s="41"/>
      <c r="E10833" s="41"/>
      <c r="F10833" s="41"/>
    </row>
    <row r="10834" spans="2:6" hidden="1">
      <c r="B10834" s="107"/>
      <c r="C10834" s="107"/>
      <c r="D10834" s="41"/>
      <c r="E10834" s="41"/>
      <c r="F10834" s="41"/>
    </row>
    <row r="10835" spans="2:6" hidden="1">
      <c r="B10835" s="107"/>
      <c r="C10835" s="107"/>
      <c r="D10835" s="41"/>
      <c r="E10835" s="41"/>
      <c r="F10835" s="41"/>
    </row>
    <row r="10836" spans="2:6" hidden="1">
      <c r="B10836" s="107"/>
      <c r="C10836" s="107"/>
      <c r="D10836" s="41"/>
      <c r="E10836" s="41"/>
      <c r="F10836" s="41"/>
    </row>
    <row r="10837" spans="2:6" hidden="1">
      <c r="B10837" s="107"/>
      <c r="C10837" s="107"/>
      <c r="D10837" s="41"/>
      <c r="E10837" s="41"/>
      <c r="F10837" s="41"/>
    </row>
    <row r="10838" spans="2:6" hidden="1">
      <c r="B10838" s="107"/>
      <c r="C10838" s="107"/>
      <c r="D10838" s="41"/>
      <c r="E10838" s="41"/>
      <c r="F10838" s="41"/>
    </row>
    <row r="10839" spans="2:6" hidden="1">
      <c r="B10839" s="107"/>
      <c r="C10839" s="107"/>
      <c r="D10839" s="41"/>
      <c r="E10839" s="41"/>
      <c r="F10839" s="41"/>
    </row>
    <row r="10840" spans="2:6" hidden="1">
      <c r="B10840" s="107"/>
      <c r="C10840" s="107"/>
      <c r="D10840" s="41"/>
      <c r="E10840" s="41"/>
      <c r="F10840" s="41"/>
    </row>
    <row r="10841" spans="2:6" hidden="1">
      <c r="B10841" s="107"/>
      <c r="C10841" s="107"/>
      <c r="D10841" s="41"/>
      <c r="E10841" s="41"/>
      <c r="F10841" s="41"/>
    </row>
    <row r="10842" spans="2:6" hidden="1">
      <c r="B10842" s="107"/>
      <c r="C10842" s="107"/>
      <c r="D10842" s="41"/>
      <c r="E10842" s="41"/>
      <c r="F10842" s="41"/>
    </row>
    <row r="10843" spans="2:6" hidden="1">
      <c r="B10843" s="107"/>
      <c r="C10843" s="107"/>
      <c r="D10843" s="41"/>
      <c r="E10843" s="41"/>
      <c r="F10843" s="41"/>
    </row>
    <row r="10844" spans="2:6" hidden="1">
      <c r="B10844" s="107"/>
      <c r="C10844" s="107"/>
      <c r="D10844" s="41"/>
      <c r="E10844" s="41"/>
      <c r="F10844" s="41"/>
    </row>
    <row r="10845" spans="2:6" hidden="1">
      <c r="B10845" s="107"/>
      <c r="C10845" s="107"/>
      <c r="D10845" s="41"/>
      <c r="E10845" s="41"/>
      <c r="F10845" s="41"/>
    </row>
    <row r="10846" spans="2:6" hidden="1">
      <c r="B10846" s="107"/>
      <c r="C10846" s="107"/>
      <c r="D10846" s="41"/>
      <c r="E10846" s="41"/>
      <c r="F10846" s="41"/>
    </row>
    <row r="10847" spans="2:6" hidden="1">
      <c r="B10847" s="107"/>
      <c r="C10847" s="107"/>
      <c r="D10847" s="41"/>
      <c r="E10847" s="41"/>
      <c r="F10847" s="41"/>
    </row>
    <row r="10848" spans="2:6" hidden="1">
      <c r="B10848" s="107"/>
      <c r="C10848" s="107"/>
      <c r="D10848" s="41"/>
      <c r="E10848" s="41"/>
      <c r="F10848" s="41"/>
    </row>
    <row r="10849" spans="2:6" hidden="1">
      <c r="B10849" s="107"/>
      <c r="C10849" s="107"/>
      <c r="D10849" s="41"/>
      <c r="E10849" s="41"/>
      <c r="F10849" s="41"/>
    </row>
    <row r="10850" spans="2:6" hidden="1">
      <c r="B10850" s="107"/>
      <c r="C10850" s="107"/>
      <c r="D10850" s="41"/>
      <c r="E10850" s="41"/>
      <c r="F10850" s="41"/>
    </row>
    <row r="10851" spans="2:6" hidden="1">
      <c r="B10851" s="107"/>
      <c r="C10851" s="107"/>
      <c r="D10851" s="41"/>
      <c r="E10851" s="41"/>
      <c r="F10851" s="41"/>
    </row>
    <row r="10852" spans="2:6" hidden="1">
      <c r="B10852" s="107"/>
      <c r="C10852" s="107"/>
      <c r="D10852" s="41"/>
      <c r="E10852" s="41"/>
      <c r="F10852" s="41"/>
    </row>
    <row r="10853" spans="2:6" hidden="1">
      <c r="B10853" s="107"/>
      <c r="C10853" s="107"/>
      <c r="D10853" s="41"/>
      <c r="E10853" s="41"/>
      <c r="F10853" s="41"/>
    </row>
    <row r="10854" spans="2:6" hidden="1">
      <c r="B10854" s="107"/>
      <c r="C10854" s="107"/>
      <c r="D10854" s="41"/>
      <c r="E10854" s="41"/>
      <c r="F10854" s="41"/>
    </row>
    <row r="10855" spans="2:6" hidden="1">
      <c r="B10855" s="107"/>
      <c r="C10855" s="107"/>
      <c r="D10855" s="41"/>
      <c r="E10855" s="41"/>
      <c r="F10855" s="41"/>
    </row>
    <row r="10856" spans="2:6" hidden="1">
      <c r="B10856" s="107"/>
      <c r="C10856" s="107"/>
      <c r="D10856" s="41"/>
      <c r="E10856" s="41"/>
      <c r="F10856" s="41"/>
    </row>
    <row r="10857" spans="2:6" hidden="1">
      <c r="B10857" s="107"/>
      <c r="C10857" s="107"/>
      <c r="D10857" s="41"/>
      <c r="E10857" s="41"/>
      <c r="F10857" s="41"/>
    </row>
    <row r="10858" spans="2:6" hidden="1">
      <c r="B10858" s="107"/>
      <c r="C10858" s="107"/>
      <c r="D10858" s="41"/>
      <c r="E10858" s="41"/>
      <c r="F10858" s="41"/>
    </row>
    <row r="10859" spans="2:6" hidden="1">
      <c r="B10859" s="107"/>
      <c r="C10859" s="107"/>
      <c r="D10859" s="41"/>
      <c r="E10859" s="41"/>
      <c r="F10859" s="41"/>
    </row>
    <row r="10860" spans="2:6" hidden="1">
      <c r="B10860" s="107"/>
      <c r="C10860" s="107"/>
      <c r="D10860" s="41"/>
      <c r="E10860" s="41"/>
      <c r="F10860" s="41"/>
    </row>
    <row r="10861" spans="2:6" hidden="1">
      <c r="B10861" s="107"/>
      <c r="C10861" s="107"/>
      <c r="D10861" s="41"/>
      <c r="E10861" s="41"/>
      <c r="F10861" s="41"/>
    </row>
    <row r="10862" spans="2:6" hidden="1">
      <c r="B10862" s="107"/>
      <c r="C10862" s="107"/>
      <c r="D10862" s="41"/>
      <c r="E10862" s="41"/>
      <c r="F10862" s="41"/>
    </row>
    <row r="10863" spans="2:6" hidden="1">
      <c r="B10863" s="107"/>
      <c r="C10863" s="107"/>
      <c r="D10863" s="41"/>
      <c r="E10863" s="41"/>
      <c r="F10863" s="41"/>
    </row>
    <row r="10864" spans="2:6" hidden="1">
      <c r="B10864" s="107"/>
      <c r="C10864" s="107"/>
      <c r="D10864" s="41"/>
      <c r="E10864" s="41"/>
      <c r="F10864" s="41"/>
    </row>
    <row r="10865" spans="2:6" hidden="1">
      <c r="B10865" s="107"/>
      <c r="C10865" s="107"/>
      <c r="D10865" s="41"/>
      <c r="E10865" s="41"/>
      <c r="F10865" s="41"/>
    </row>
    <row r="10866" spans="2:6" hidden="1">
      <c r="B10866" s="107"/>
      <c r="C10866" s="107"/>
      <c r="D10866" s="41"/>
      <c r="E10866" s="41"/>
      <c r="F10866" s="41"/>
    </row>
    <row r="10867" spans="2:6" hidden="1">
      <c r="B10867" s="107"/>
      <c r="C10867" s="107"/>
      <c r="D10867" s="41"/>
      <c r="E10867" s="41"/>
      <c r="F10867" s="41"/>
    </row>
    <row r="10868" spans="2:6" hidden="1">
      <c r="B10868" s="107"/>
      <c r="C10868" s="107"/>
      <c r="D10868" s="41"/>
      <c r="E10868" s="41"/>
      <c r="F10868" s="41"/>
    </row>
    <row r="10869" spans="2:6" hidden="1">
      <c r="B10869" s="107"/>
      <c r="C10869" s="107"/>
      <c r="D10869" s="41"/>
      <c r="E10869" s="41"/>
      <c r="F10869" s="41"/>
    </row>
    <row r="10870" spans="2:6" hidden="1">
      <c r="B10870" s="107"/>
      <c r="C10870" s="107"/>
      <c r="D10870" s="41"/>
      <c r="E10870" s="41"/>
      <c r="F10870" s="41"/>
    </row>
    <row r="10871" spans="2:6" hidden="1">
      <c r="B10871" s="107"/>
      <c r="C10871" s="107"/>
      <c r="D10871" s="41"/>
      <c r="E10871" s="41"/>
      <c r="F10871" s="41"/>
    </row>
    <row r="10872" spans="2:6" hidden="1">
      <c r="B10872" s="107"/>
      <c r="C10872" s="107"/>
      <c r="D10872" s="41"/>
      <c r="E10872" s="41"/>
      <c r="F10872" s="41"/>
    </row>
    <row r="10873" spans="2:6" hidden="1">
      <c r="B10873" s="107"/>
      <c r="C10873" s="107"/>
      <c r="D10873" s="41"/>
      <c r="E10873" s="41"/>
      <c r="F10873" s="41"/>
    </row>
    <row r="10874" spans="2:6" hidden="1">
      <c r="B10874" s="107"/>
      <c r="C10874" s="107"/>
      <c r="D10874" s="41"/>
      <c r="E10874" s="41"/>
      <c r="F10874" s="41"/>
    </row>
    <row r="10875" spans="2:6" hidden="1">
      <c r="B10875" s="107"/>
      <c r="C10875" s="107"/>
      <c r="D10875" s="41"/>
      <c r="E10875" s="41"/>
      <c r="F10875" s="41"/>
    </row>
    <row r="10876" spans="2:6" hidden="1">
      <c r="B10876" s="107"/>
      <c r="C10876" s="107"/>
      <c r="D10876" s="41"/>
      <c r="E10876" s="41"/>
      <c r="F10876" s="41"/>
    </row>
    <row r="10877" spans="2:6" hidden="1">
      <c r="B10877" s="107"/>
      <c r="C10877" s="107"/>
      <c r="D10877" s="41"/>
      <c r="E10877" s="41"/>
      <c r="F10877" s="41"/>
    </row>
    <row r="10878" spans="2:6" hidden="1">
      <c r="B10878" s="107"/>
      <c r="C10878" s="107"/>
      <c r="D10878" s="41"/>
      <c r="E10878" s="41"/>
      <c r="F10878" s="41"/>
    </row>
    <row r="10879" spans="2:6" hidden="1">
      <c r="B10879" s="107"/>
      <c r="C10879" s="107"/>
      <c r="D10879" s="41"/>
      <c r="E10879" s="41"/>
      <c r="F10879" s="41"/>
    </row>
    <row r="10880" spans="2:6" hidden="1">
      <c r="B10880" s="107"/>
      <c r="C10880" s="107"/>
      <c r="D10880" s="41"/>
      <c r="E10880" s="41"/>
      <c r="F10880" s="41"/>
    </row>
    <row r="10881" spans="2:6" hidden="1">
      <c r="B10881" s="107"/>
      <c r="C10881" s="107"/>
      <c r="D10881" s="41"/>
      <c r="E10881" s="41"/>
      <c r="F10881" s="41"/>
    </row>
    <row r="10882" spans="2:6" hidden="1">
      <c r="B10882" s="107"/>
      <c r="C10882" s="107"/>
      <c r="D10882" s="41"/>
      <c r="E10882" s="41"/>
      <c r="F10882" s="41"/>
    </row>
    <row r="10883" spans="2:6" hidden="1">
      <c r="B10883" s="107"/>
      <c r="C10883" s="107"/>
      <c r="D10883" s="41"/>
      <c r="E10883" s="41"/>
      <c r="F10883" s="41"/>
    </row>
    <row r="10884" spans="2:6" hidden="1">
      <c r="B10884" s="107"/>
      <c r="C10884" s="107"/>
      <c r="D10884" s="41"/>
      <c r="E10884" s="41"/>
      <c r="F10884" s="41"/>
    </row>
    <row r="10885" spans="2:6" hidden="1">
      <c r="B10885" s="107"/>
      <c r="C10885" s="107"/>
      <c r="D10885" s="41"/>
      <c r="E10885" s="41"/>
      <c r="F10885" s="41"/>
    </row>
    <row r="10886" spans="2:6" hidden="1">
      <c r="B10886" s="107"/>
      <c r="C10886" s="107"/>
      <c r="D10886" s="41"/>
      <c r="E10886" s="41"/>
      <c r="F10886" s="41"/>
    </row>
    <row r="10887" spans="2:6" hidden="1">
      <c r="B10887" s="107"/>
      <c r="C10887" s="107"/>
      <c r="D10887" s="41"/>
      <c r="E10887" s="41"/>
      <c r="F10887" s="41"/>
    </row>
    <row r="10888" spans="2:6" hidden="1">
      <c r="B10888" s="107"/>
      <c r="C10888" s="107"/>
      <c r="D10888" s="41"/>
      <c r="E10888" s="41"/>
      <c r="F10888" s="41"/>
    </row>
    <row r="10889" spans="2:6" hidden="1">
      <c r="B10889" s="107"/>
      <c r="C10889" s="107"/>
      <c r="D10889" s="41"/>
      <c r="E10889" s="41"/>
      <c r="F10889" s="41"/>
    </row>
    <row r="10890" spans="2:6" hidden="1">
      <c r="B10890" s="107"/>
      <c r="C10890" s="107"/>
      <c r="D10890" s="41"/>
      <c r="E10890" s="41"/>
      <c r="F10890" s="41"/>
    </row>
    <row r="10891" spans="2:6" hidden="1">
      <c r="B10891" s="107"/>
      <c r="C10891" s="107"/>
      <c r="D10891" s="41"/>
      <c r="E10891" s="41"/>
      <c r="F10891" s="41"/>
    </row>
    <row r="10892" spans="2:6" hidden="1">
      <c r="B10892" s="107"/>
      <c r="C10892" s="107"/>
      <c r="D10892" s="41"/>
      <c r="E10892" s="41"/>
      <c r="F10892" s="41"/>
    </row>
    <row r="10893" spans="2:6" hidden="1">
      <c r="B10893" s="107"/>
      <c r="C10893" s="107"/>
      <c r="D10893" s="41"/>
      <c r="E10893" s="41"/>
      <c r="F10893" s="41"/>
    </row>
    <row r="10894" spans="2:6" hidden="1">
      <c r="B10894" s="107"/>
      <c r="C10894" s="107"/>
      <c r="D10894" s="41"/>
      <c r="E10894" s="41"/>
      <c r="F10894" s="41"/>
    </row>
    <row r="10895" spans="2:6" hidden="1">
      <c r="B10895" s="107"/>
      <c r="C10895" s="107"/>
      <c r="D10895" s="41"/>
      <c r="E10895" s="41"/>
      <c r="F10895" s="41"/>
    </row>
    <row r="10896" spans="2:6" hidden="1">
      <c r="B10896" s="107"/>
      <c r="C10896" s="107"/>
      <c r="D10896" s="41"/>
      <c r="E10896" s="41"/>
      <c r="F10896" s="41"/>
    </row>
    <row r="10897" spans="2:6" hidden="1">
      <c r="B10897" s="107"/>
      <c r="C10897" s="107"/>
      <c r="D10897" s="41"/>
      <c r="E10897" s="41"/>
      <c r="F10897" s="41"/>
    </row>
    <row r="10898" spans="2:6" hidden="1">
      <c r="B10898" s="107"/>
      <c r="C10898" s="107"/>
      <c r="D10898" s="41"/>
      <c r="E10898" s="41"/>
      <c r="F10898" s="41"/>
    </row>
    <row r="10899" spans="2:6" hidden="1">
      <c r="B10899" s="107"/>
      <c r="C10899" s="107"/>
      <c r="D10899" s="41"/>
      <c r="E10899" s="41"/>
      <c r="F10899" s="41"/>
    </row>
    <row r="10900" spans="2:6" hidden="1">
      <c r="B10900" s="107"/>
      <c r="C10900" s="107"/>
      <c r="D10900" s="41"/>
      <c r="E10900" s="41"/>
      <c r="F10900" s="41"/>
    </row>
    <row r="10901" spans="2:6" hidden="1">
      <c r="B10901" s="107"/>
      <c r="C10901" s="107"/>
      <c r="D10901" s="41"/>
      <c r="E10901" s="41"/>
      <c r="F10901" s="41"/>
    </row>
    <row r="10902" spans="2:6" hidden="1">
      <c r="B10902" s="107"/>
      <c r="C10902" s="107"/>
      <c r="D10902" s="41"/>
      <c r="E10902" s="41"/>
      <c r="F10902" s="41"/>
    </row>
    <row r="10903" spans="2:6" hidden="1">
      <c r="B10903" s="107"/>
      <c r="C10903" s="107"/>
      <c r="D10903" s="41"/>
      <c r="E10903" s="41"/>
      <c r="F10903" s="41"/>
    </row>
    <row r="10904" spans="2:6" hidden="1">
      <c r="B10904" s="107"/>
      <c r="C10904" s="107"/>
      <c r="D10904" s="41"/>
      <c r="E10904" s="41"/>
      <c r="F10904" s="41"/>
    </row>
    <row r="10905" spans="2:6" hidden="1">
      <c r="B10905" s="107"/>
      <c r="C10905" s="107"/>
      <c r="D10905" s="41"/>
      <c r="E10905" s="41"/>
      <c r="F10905" s="41"/>
    </row>
    <row r="10906" spans="2:6" hidden="1">
      <c r="B10906" s="107"/>
      <c r="C10906" s="107"/>
      <c r="D10906" s="41"/>
      <c r="E10906" s="41"/>
      <c r="F10906" s="41"/>
    </row>
    <row r="10907" spans="2:6" hidden="1">
      <c r="B10907" s="107"/>
      <c r="C10907" s="107"/>
      <c r="D10907" s="41"/>
      <c r="E10907" s="41"/>
      <c r="F10907" s="41"/>
    </row>
    <row r="10908" spans="2:6" hidden="1">
      <c r="B10908" s="107"/>
      <c r="C10908" s="107"/>
      <c r="D10908" s="41"/>
      <c r="E10908" s="41"/>
      <c r="F10908" s="41"/>
    </row>
    <row r="10909" spans="2:6" hidden="1">
      <c r="B10909" s="107"/>
      <c r="C10909" s="107"/>
      <c r="D10909" s="41"/>
      <c r="E10909" s="41"/>
      <c r="F10909" s="41"/>
    </row>
    <row r="10910" spans="2:6" hidden="1">
      <c r="B10910" s="107"/>
      <c r="C10910" s="107"/>
      <c r="D10910" s="41"/>
      <c r="E10910" s="41"/>
      <c r="F10910" s="41"/>
    </row>
    <row r="10911" spans="2:6" hidden="1">
      <c r="B10911" s="107"/>
      <c r="C10911" s="107"/>
      <c r="D10911" s="41"/>
      <c r="E10911" s="41"/>
      <c r="F10911" s="41"/>
    </row>
    <row r="10912" spans="2:6" hidden="1">
      <c r="B10912" s="107"/>
      <c r="C10912" s="107"/>
      <c r="D10912" s="41"/>
      <c r="E10912" s="41"/>
      <c r="F10912" s="41"/>
    </row>
    <row r="10913" spans="2:6" hidden="1">
      <c r="B10913" s="107"/>
      <c r="C10913" s="107"/>
      <c r="D10913" s="41"/>
      <c r="E10913" s="41"/>
      <c r="F10913" s="41"/>
    </row>
    <row r="10914" spans="2:6" hidden="1">
      <c r="B10914" s="107"/>
      <c r="C10914" s="107"/>
      <c r="D10914" s="41"/>
      <c r="E10914" s="41"/>
      <c r="F10914" s="41"/>
    </row>
    <row r="10915" spans="2:6" hidden="1">
      <c r="B10915" s="107"/>
      <c r="C10915" s="107"/>
      <c r="D10915" s="41"/>
      <c r="E10915" s="41"/>
      <c r="F10915" s="41"/>
    </row>
    <row r="10916" spans="2:6" hidden="1">
      <c r="B10916" s="107"/>
      <c r="C10916" s="107"/>
      <c r="D10916" s="41"/>
      <c r="E10916" s="41"/>
      <c r="F10916" s="41"/>
    </row>
    <row r="10917" spans="2:6" hidden="1">
      <c r="B10917" s="107"/>
      <c r="C10917" s="107"/>
      <c r="D10917" s="41"/>
      <c r="E10917" s="41"/>
      <c r="F10917" s="41"/>
    </row>
    <row r="10918" spans="2:6" hidden="1">
      <c r="B10918" s="107"/>
      <c r="C10918" s="107"/>
      <c r="D10918" s="41"/>
      <c r="E10918" s="41"/>
      <c r="F10918" s="41"/>
    </row>
    <row r="10919" spans="2:6" hidden="1">
      <c r="B10919" s="107"/>
      <c r="C10919" s="107"/>
      <c r="D10919" s="41"/>
      <c r="E10919" s="41"/>
      <c r="F10919" s="41"/>
    </row>
    <row r="10920" spans="2:6" hidden="1">
      <c r="B10920" s="107"/>
      <c r="C10920" s="107"/>
      <c r="D10920" s="41"/>
      <c r="E10920" s="41"/>
      <c r="F10920" s="41"/>
    </row>
    <row r="10921" spans="2:6" hidden="1">
      <c r="B10921" s="107"/>
      <c r="C10921" s="107"/>
      <c r="D10921" s="41"/>
      <c r="E10921" s="41"/>
      <c r="F10921" s="41"/>
    </row>
    <row r="10922" spans="2:6" hidden="1">
      <c r="B10922" s="107"/>
      <c r="C10922" s="107"/>
      <c r="D10922" s="41"/>
      <c r="E10922" s="41"/>
      <c r="F10922" s="41"/>
    </row>
    <row r="10923" spans="2:6" hidden="1">
      <c r="B10923" s="107"/>
      <c r="C10923" s="107"/>
      <c r="D10923" s="41"/>
      <c r="E10923" s="41"/>
      <c r="F10923" s="41"/>
    </row>
    <row r="10924" spans="2:6" hidden="1">
      <c r="B10924" s="107"/>
      <c r="C10924" s="107"/>
      <c r="D10924" s="41"/>
      <c r="E10924" s="41"/>
      <c r="F10924" s="41"/>
    </row>
    <row r="10925" spans="2:6" hidden="1">
      <c r="B10925" s="107"/>
      <c r="C10925" s="107"/>
      <c r="D10925" s="41"/>
      <c r="E10925" s="41"/>
      <c r="F10925" s="41"/>
    </row>
    <row r="10926" spans="2:6" hidden="1">
      <c r="B10926" s="107"/>
      <c r="C10926" s="107"/>
      <c r="D10926" s="41"/>
      <c r="E10926" s="41"/>
      <c r="F10926" s="41"/>
    </row>
    <row r="10927" spans="2:6" hidden="1">
      <c r="B10927" s="107"/>
      <c r="C10927" s="107"/>
      <c r="D10927" s="41"/>
      <c r="E10927" s="41"/>
      <c r="F10927" s="41"/>
    </row>
    <row r="10928" spans="2:6" hidden="1">
      <c r="B10928" s="107"/>
      <c r="C10928" s="107"/>
      <c r="D10928" s="41"/>
      <c r="E10928" s="41"/>
      <c r="F10928" s="41"/>
    </row>
    <row r="10929" spans="2:6" hidden="1">
      <c r="B10929" s="107"/>
      <c r="C10929" s="107"/>
      <c r="D10929" s="41"/>
      <c r="E10929" s="41"/>
      <c r="F10929" s="41"/>
    </row>
    <row r="10930" spans="2:6" hidden="1">
      <c r="B10930" s="107"/>
      <c r="C10930" s="107"/>
      <c r="D10930" s="41"/>
      <c r="E10930" s="41"/>
      <c r="F10930" s="41"/>
    </row>
    <row r="10931" spans="2:6" hidden="1">
      <c r="B10931" s="107"/>
      <c r="C10931" s="107"/>
      <c r="D10931" s="41"/>
      <c r="E10931" s="41"/>
      <c r="F10931" s="41"/>
    </row>
    <row r="10932" spans="2:6" hidden="1">
      <c r="B10932" s="107"/>
      <c r="C10932" s="107"/>
      <c r="D10932" s="41"/>
      <c r="E10932" s="41"/>
      <c r="F10932" s="41"/>
    </row>
    <row r="10933" spans="2:6" hidden="1">
      <c r="B10933" s="107"/>
      <c r="C10933" s="107"/>
      <c r="D10933" s="41"/>
      <c r="E10933" s="41"/>
      <c r="F10933" s="41"/>
    </row>
    <row r="10934" spans="2:6" hidden="1">
      <c r="B10934" s="107"/>
      <c r="C10934" s="107"/>
      <c r="D10934" s="41"/>
      <c r="E10934" s="41"/>
      <c r="F10934" s="41"/>
    </row>
    <row r="10935" spans="2:6" hidden="1">
      <c r="B10935" s="107"/>
      <c r="C10935" s="107"/>
      <c r="D10935" s="41"/>
      <c r="E10935" s="41"/>
      <c r="F10935" s="41"/>
    </row>
    <row r="10936" spans="2:6" hidden="1">
      <c r="B10936" s="107"/>
      <c r="C10936" s="107"/>
      <c r="D10936" s="41"/>
      <c r="E10936" s="41"/>
      <c r="F10936" s="41"/>
    </row>
    <row r="10937" spans="2:6" hidden="1">
      <c r="B10937" s="107"/>
      <c r="C10937" s="107"/>
      <c r="D10937" s="41"/>
      <c r="E10937" s="41"/>
      <c r="F10937" s="41"/>
    </row>
    <row r="10938" spans="2:6" hidden="1">
      <c r="B10938" s="107"/>
      <c r="C10938" s="107"/>
      <c r="D10938" s="41"/>
      <c r="E10938" s="41"/>
      <c r="F10938" s="41"/>
    </row>
    <row r="10939" spans="2:6" hidden="1">
      <c r="B10939" s="107"/>
      <c r="C10939" s="107"/>
      <c r="D10939" s="41"/>
      <c r="E10939" s="41"/>
      <c r="F10939" s="41"/>
    </row>
    <row r="10940" spans="2:6" hidden="1">
      <c r="B10940" s="107"/>
      <c r="C10940" s="107"/>
      <c r="D10940" s="41"/>
      <c r="E10940" s="41"/>
      <c r="F10940" s="41"/>
    </row>
    <row r="10941" spans="2:6" hidden="1">
      <c r="B10941" s="107"/>
      <c r="C10941" s="107"/>
      <c r="D10941" s="41"/>
      <c r="E10941" s="41"/>
      <c r="F10941" s="41"/>
    </row>
    <row r="10942" spans="2:6" hidden="1">
      <c r="B10942" s="107"/>
      <c r="C10942" s="107"/>
      <c r="D10942" s="41"/>
      <c r="E10942" s="41"/>
      <c r="F10942" s="41"/>
    </row>
    <row r="10943" spans="2:6" hidden="1">
      <c r="B10943" s="107"/>
      <c r="C10943" s="107"/>
      <c r="D10943" s="41"/>
      <c r="E10943" s="41"/>
      <c r="F10943" s="41"/>
    </row>
    <row r="10944" spans="2:6" hidden="1">
      <c r="B10944" s="107"/>
      <c r="C10944" s="107"/>
      <c r="D10944" s="41"/>
      <c r="E10944" s="41"/>
      <c r="F10944" s="41"/>
    </row>
    <row r="10945" spans="2:6" hidden="1">
      <c r="B10945" s="107"/>
      <c r="C10945" s="107"/>
      <c r="D10945" s="41"/>
      <c r="E10945" s="41"/>
      <c r="F10945" s="41"/>
    </row>
    <row r="10946" spans="2:6" hidden="1">
      <c r="B10946" s="107"/>
      <c r="C10946" s="107"/>
      <c r="D10946" s="41"/>
      <c r="E10946" s="41"/>
      <c r="F10946" s="41"/>
    </row>
    <row r="10947" spans="2:6" hidden="1">
      <c r="B10947" s="107"/>
      <c r="C10947" s="107"/>
      <c r="D10947" s="41"/>
      <c r="E10947" s="41"/>
      <c r="F10947" s="41"/>
    </row>
    <row r="10948" spans="2:6" hidden="1">
      <c r="B10948" s="107"/>
      <c r="C10948" s="107"/>
      <c r="D10948" s="41"/>
      <c r="E10948" s="41"/>
      <c r="F10948" s="41"/>
    </row>
    <row r="10949" spans="2:6" hidden="1">
      <c r="B10949" s="107"/>
      <c r="C10949" s="107"/>
      <c r="D10949" s="41"/>
      <c r="E10949" s="41"/>
      <c r="F10949" s="41"/>
    </row>
    <row r="10950" spans="2:6" hidden="1">
      <c r="B10950" s="107"/>
      <c r="C10950" s="107"/>
      <c r="D10950" s="41"/>
      <c r="E10950" s="41"/>
      <c r="F10950" s="41"/>
    </row>
    <row r="10951" spans="2:6" hidden="1">
      <c r="B10951" s="107"/>
      <c r="C10951" s="107"/>
      <c r="D10951" s="41"/>
      <c r="E10951" s="41"/>
      <c r="F10951" s="41"/>
    </row>
    <row r="10952" spans="2:6" hidden="1">
      <c r="B10952" s="107"/>
      <c r="C10952" s="107"/>
      <c r="D10952" s="41"/>
      <c r="E10952" s="41"/>
      <c r="F10952" s="41"/>
    </row>
    <row r="10953" spans="2:6" hidden="1">
      <c r="B10953" s="107"/>
      <c r="C10953" s="107"/>
      <c r="D10953" s="41"/>
      <c r="E10953" s="41"/>
      <c r="F10953" s="41"/>
    </row>
    <row r="10954" spans="2:6" hidden="1">
      <c r="B10954" s="107"/>
      <c r="C10954" s="107"/>
      <c r="D10954" s="41"/>
      <c r="E10954" s="41"/>
      <c r="F10954" s="41"/>
    </row>
    <row r="10955" spans="2:6" hidden="1">
      <c r="B10955" s="107"/>
      <c r="C10955" s="107"/>
      <c r="D10955" s="41"/>
      <c r="E10955" s="41"/>
      <c r="F10955" s="41"/>
    </row>
    <row r="10956" spans="2:6" hidden="1">
      <c r="B10956" s="107"/>
      <c r="C10956" s="107"/>
      <c r="D10956" s="41"/>
      <c r="E10956" s="41"/>
      <c r="F10956" s="41"/>
    </row>
    <row r="10957" spans="2:6" hidden="1">
      <c r="B10957" s="107"/>
      <c r="C10957" s="107"/>
      <c r="D10957" s="41"/>
      <c r="E10957" s="41"/>
      <c r="F10957" s="41"/>
    </row>
    <row r="10958" spans="2:6" hidden="1">
      <c r="B10958" s="107"/>
      <c r="C10958" s="107"/>
      <c r="D10958" s="41"/>
      <c r="E10958" s="41"/>
      <c r="F10958" s="41"/>
    </row>
    <row r="10959" spans="2:6" hidden="1">
      <c r="B10959" s="107"/>
      <c r="C10959" s="107"/>
      <c r="D10959" s="41"/>
      <c r="E10959" s="41"/>
      <c r="F10959" s="41"/>
    </row>
    <row r="10960" spans="2:6" hidden="1">
      <c r="B10960" s="107"/>
      <c r="C10960" s="107"/>
      <c r="D10960" s="41"/>
      <c r="E10960" s="41"/>
      <c r="F10960" s="41"/>
    </row>
    <row r="10961" spans="2:6" hidden="1">
      <c r="B10961" s="107"/>
      <c r="C10961" s="107"/>
      <c r="D10961" s="41"/>
      <c r="E10961" s="41"/>
      <c r="F10961" s="41"/>
    </row>
    <row r="10962" spans="2:6" hidden="1">
      <c r="B10962" s="107"/>
      <c r="C10962" s="107"/>
      <c r="D10962" s="41"/>
      <c r="E10962" s="41"/>
      <c r="F10962" s="41"/>
    </row>
    <row r="10963" spans="2:6" hidden="1">
      <c r="B10963" s="107"/>
      <c r="C10963" s="107"/>
      <c r="D10963" s="41"/>
      <c r="E10963" s="41"/>
      <c r="F10963" s="41"/>
    </row>
    <row r="10964" spans="2:6" hidden="1">
      <c r="B10964" s="107"/>
      <c r="C10964" s="107"/>
      <c r="D10964" s="41"/>
      <c r="E10964" s="41"/>
      <c r="F10964" s="41"/>
    </row>
    <row r="10965" spans="2:6" hidden="1">
      <c r="B10965" s="107"/>
      <c r="C10965" s="107"/>
      <c r="D10965" s="41"/>
      <c r="E10965" s="41"/>
      <c r="F10965" s="41"/>
    </row>
    <row r="10966" spans="2:6" hidden="1">
      <c r="B10966" s="107"/>
      <c r="C10966" s="107"/>
      <c r="D10966" s="41"/>
      <c r="E10966" s="41"/>
      <c r="F10966" s="41"/>
    </row>
    <row r="10967" spans="2:6" hidden="1">
      <c r="B10967" s="107"/>
      <c r="C10967" s="107"/>
      <c r="D10967" s="41"/>
      <c r="E10967" s="41"/>
      <c r="F10967" s="41"/>
    </row>
    <row r="10968" spans="2:6" hidden="1">
      <c r="B10968" s="107"/>
      <c r="C10968" s="107"/>
      <c r="D10968" s="41"/>
      <c r="E10968" s="41"/>
      <c r="F10968" s="41"/>
    </row>
    <row r="10969" spans="2:6" hidden="1">
      <c r="B10969" s="107"/>
      <c r="C10969" s="107"/>
      <c r="D10969" s="41"/>
      <c r="E10969" s="41"/>
      <c r="F10969" s="41"/>
    </row>
    <row r="10970" spans="2:6" hidden="1">
      <c r="B10970" s="107"/>
      <c r="C10970" s="107"/>
      <c r="D10970" s="41"/>
      <c r="E10970" s="41"/>
      <c r="F10970" s="41"/>
    </row>
    <row r="10971" spans="2:6" hidden="1">
      <c r="B10971" s="107"/>
      <c r="C10971" s="107"/>
      <c r="D10971" s="41"/>
      <c r="E10971" s="41"/>
      <c r="F10971" s="41"/>
    </row>
    <row r="10972" spans="2:6" hidden="1">
      <c r="B10972" s="107"/>
      <c r="C10972" s="107"/>
      <c r="D10972" s="41"/>
      <c r="E10972" s="41"/>
      <c r="F10972" s="41"/>
    </row>
    <row r="10973" spans="2:6" hidden="1">
      <c r="B10973" s="107"/>
      <c r="C10973" s="107"/>
      <c r="D10973" s="41"/>
      <c r="E10973" s="41"/>
      <c r="F10973" s="41"/>
    </row>
    <row r="10974" spans="2:6" hidden="1">
      <c r="B10974" s="107"/>
      <c r="C10974" s="107"/>
      <c r="D10974" s="41"/>
      <c r="E10974" s="41"/>
      <c r="F10974" s="41"/>
    </row>
    <row r="10975" spans="2:6" hidden="1">
      <c r="B10975" s="107"/>
      <c r="C10975" s="107"/>
      <c r="D10975" s="41"/>
      <c r="E10975" s="41"/>
      <c r="F10975" s="41"/>
    </row>
    <row r="10976" spans="2:6" hidden="1">
      <c r="B10976" s="107"/>
      <c r="C10976" s="107"/>
      <c r="D10976" s="41"/>
      <c r="E10976" s="41"/>
      <c r="F10976" s="41"/>
    </row>
    <row r="10977" spans="2:6" hidden="1">
      <c r="B10977" s="107"/>
      <c r="C10977" s="107"/>
      <c r="D10977" s="41"/>
      <c r="E10977" s="41"/>
      <c r="F10977" s="41"/>
    </row>
    <row r="10978" spans="2:6" hidden="1">
      <c r="B10978" s="107"/>
      <c r="C10978" s="107"/>
      <c r="D10978" s="41"/>
      <c r="E10978" s="41"/>
      <c r="F10978" s="41"/>
    </row>
    <row r="10979" spans="2:6" hidden="1">
      <c r="B10979" s="107"/>
      <c r="C10979" s="107"/>
      <c r="D10979" s="41"/>
      <c r="E10979" s="41"/>
      <c r="F10979" s="41"/>
    </row>
    <row r="10980" spans="2:6" hidden="1">
      <c r="B10980" s="107"/>
      <c r="C10980" s="107"/>
      <c r="D10980" s="41"/>
      <c r="E10980" s="41"/>
      <c r="F10980" s="41"/>
    </row>
    <row r="10981" spans="2:6" hidden="1">
      <c r="B10981" s="107"/>
      <c r="C10981" s="107"/>
      <c r="D10981" s="41"/>
      <c r="E10981" s="41"/>
      <c r="F10981" s="41"/>
    </row>
    <row r="10982" spans="2:6" hidden="1">
      <c r="B10982" s="107"/>
      <c r="C10982" s="107"/>
      <c r="D10982" s="41"/>
      <c r="E10982" s="41"/>
      <c r="F10982" s="41"/>
    </row>
    <row r="10983" spans="2:6" hidden="1">
      <c r="B10983" s="107"/>
      <c r="C10983" s="107"/>
      <c r="D10983" s="41"/>
      <c r="E10983" s="41"/>
      <c r="F10983" s="41"/>
    </row>
    <row r="10984" spans="2:6" hidden="1">
      <c r="B10984" s="107"/>
      <c r="C10984" s="107"/>
      <c r="D10984" s="41"/>
      <c r="E10984" s="41"/>
      <c r="F10984" s="41"/>
    </row>
    <row r="10985" spans="2:6" hidden="1">
      <c r="B10985" s="107"/>
      <c r="C10985" s="107"/>
      <c r="D10985" s="41"/>
      <c r="E10985" s="41"/>
      <c r="F10985" s="41"/>
    </row>
    <row r="10986" spans="2:6" hidden="1">
      <c r="B10986" s="107"/>
      <c r="C10986" s="107"/>
      <c r="D10986" s="41"/>
      <c r="E10986" s="41"/>
      <c r="F10986" s="41"/>
    </row>
    <row r="10987" spans="2:6" hidden="1">
      <c r="B10987" s="107"/>
      <c r="C10987" s="107"/>
      <c r="D10987" s="41"/>
      <c r="E10987" s="41"/>
      <c r="F10987" s="41"/>
    </row>
    <row r="10988" spans="2:6" hidden="1">
      <c r="B10988" s="107"/>
      <c r="C10988" s="107"/>
      <c r="D10988" s="41"/>
      <c r="E10988" s="41"/>
      <c r="F10988" s="41"/>
    </row>
    <row r="10989" spans="2:6" hidden="1">
      <c r="D10989" s="41"/>
      <c r="E10989" s="41"/>
      <c r="F10989" s="41"/>
    </row>
    <row r="10990" spans="2:6" hidden="1">
      <c r="D10990" s="41"/>
      <c r="E10990" s="41"/>
      <c r="F10990" s="41"/>
    </row>
    <row r="10991" spans="2:6" hidden="1">
      <c r="D10991" s="41"/>
      <c r="E10991" s="41"/>
      <c r="F10991" s="41"/>
    </row>
    <row r="10992" spans="2:6" hidden="1">
      <c r="D10992" s="41"/>
      <c r="E10992" s="41"/>
      <c r="F10992" s="41"/>
    </row>
    <row r="10993" spans="4:6" hidden="1">
      <c r="D10993" s="41"/>
      <c r="E10993" s="41"/>
      <c r="F10993" s="41"/>
    </row>
    <row r="10994" spans="4:6" hidden="1">
      <c r="D10994" s="41"/>
      <c r="E10994" s="41"/>
      <c r="F10994" s="41"/>
    </row>
    <row r="10995" spans="4:6" hidden="1">
      <c r="D10995" s="41"/>
      <c r="E10995" s="41"/>
      <c r="F10995" s="41"/>
    </row>
    <row r="10996" spans="4:6" hidden="1">
      <c r="D10996" s="41"/>
      <c r="E10996" s="41"/>
      <c r="F10996" s="41"/>
    </row>
    <row r="10997" spans="4:6" hidden="1"/>
    <row r="10998" spans="4:6" hidden="1"/>
    <row r="10999" spans="4:6" hidden="1"/>
    <row r="11000" spans="4:6" hidden="1"/>
    <row r="11001" spans="4:6" hidden="1"/>
    <row r="11002" spans="4:6" hidden="1"/>
    <row r="11003" spans="4:6" hidden="1"/>
    <row r="11004" spans="4:6" hidden="1"/>
    <row r="11005" spans="4:6" hidden="1"/>
  </sheetData>
  <mergeCells count="54">
    <mergeCell ref="E22:E23"/>
    <mergeCell ref="H22:H23"/>
    <mergeCell ref="K22:K23"/>
    <mergeCell ref="B3:D3"/>
    <mergeCell ref="C6:D6"/>
    <mergeCell ref="C10:D10"/>
    <mergeCell ref="C24:D24"/>
    <mergeCell ref="C25:D25"/>
    <mergeCell ref="C26:D26"/>
    <mergeCell ref="C27:D27"/>
    <mergeCell ref="C28:D28"/>
    <mergeCell ref="C29:D29"/>
    <mergeCell ref="C30:D30"/>
    <mergeCell ref="C31:D31"/>
    <mergeCell ref="C32:D32"/>
    <mergeCell ref="C33:D33"/>
    <mergeCell ref="C34:D34"/>
    <mergeCell ref="C35:D35"/>
    <mergeCell ref="F31:G31"/>
    <mergeCell ref="F32:G32"/>
    <mergeCell ref="F33:G33"/>
    <mergeCell ref="F34:G34"/>
    <mergeCell ref="F35:G35"/>
    <mergeCell ref="F24:G24"/>
    <mergeCell ref="F25:G25"/>
    <mergeCell ref="F26:G26"/>
    <mergeCell ref="F27:G27"/>
    <mergeCell ref="F28:G28"/>
    <mergeCell ref="I24:J24"/>
    <mergeCell ref="I25:J25"/>
    <mergeCell ref="I26:J26"/>
    <mergeCell ref="I27:J27"/>
    <mergeCell ref="I28:J28"/>
    <mergeCell ref="I29:J29"/>
    <mergeCell ref="I30:J30"/>
    <mergeCell ref="I31:J31"/>
    <mergeCell ref="I32:J32"/>
    <mergeCell ref="I33:J33"/>
    <mergeCell ref="I34:J34"/>
    <mergeCell ref="I35:J35"/>
    <mergeCell ref="F29:G29"/>
    <mergeCell ref="F30:G30"/>
    <mergeCell ref="L24:M24"/>
    <mergeCell ref="L25:M25"/>
    <mergeCell ref="L26:M26"/>
    <mergeCell ref="L27:M27"/>
    <mergeCell ref="L28:M28"/>
    <mergeCell ref="L34:M34"/>
    <mergeCell ref="L35:M35"/>
    <mergeCell ref="L29:M29"/>
    <mergeCell ref="L30:M30"/>
    <mergeCell ref="L31:M31"/>
    <mergeCell ref="L32:M32"/>
    <mergeCell ref="L33:M33"/>
  </mergeCells>
  <conditionalFormatting sqref="B4">
    <cfRule type="expression" dxfId="86" priority="8">
      <formula>IF(LEFT($B4,3)="Sel",TRUE,FALSE)</formula>
    </cfRule>
  </conditionalFormatting>
  <conditionalFormatting sqref="B8">
    <cfRule type="expression" dxfId="85" priority="4">
      <formula>IF(LEFT($B8,3)="Sel",TRUE,FALSE)</formula>
    </cfRule>
  </conditionalFormatting>
  <conditionalFormatting sqref="B12">
    <cfRule type="expression" dxfId="84" priority="3">
      <formula>IF(LEFT($B12,3)="Sel",TRUE,FALSE)</formula>
    </cfRule>
  </conditionalFormatting>
  <conditionalFormatting sqref="B16">
    <cfRule type="expression" dxfId="83" priority="2">
      <formula>IF(LEFT($B16,3)="Sel",TRUE,FALSE)</formula>
    </cfRule>
  </conditionalFormatting>
  <dataValidations disablePrompts="1" count="1">
    <dataValidation type="list" allowBlank="1" showInputMessage="1" showErrorMessage="1" sqref="C10:D10 C24:D35 F24:G35 I24:J35 L24:M35" xr:uid="{00000000-0002-0000-0000-000000000000}">
      <formula1>INDIRECT($E$6)</formula1>
    </dataValidation>
  </dataValidations>
  <pageMargins left="0.7" right="0.7" top="0.78740157499999996" bottom="0.78740157499999996"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000-000001000000}">
          <x14:formula1>
            <xm:f>Depot!$R$2:$R$15</xm:f>
          </x14:formula1>
          <xm:sqref>C6:D6</xm:sqref>
        </x14:dataValidation>
        <x14:dataValidation type="list" allowBlank="1" showInputMessage="1" showErrorMessage="1" xr:uid="{00000000-0002-0000-0000-000002000000}">
          <x14:formula1>
            <xm:f>OFFSET(DropDownLists!$G$2,,,COUNTA(DropDownLists!$G:$G)-1,)</xm:f>
          </x14:formula1>
          <xm:sqref>C18</xm:sqref>
        </x14:dataValidation>
        <x14:dataValidation type="list" allowBlank="1" showInputMessage="1" showErrorMessage="1" xr:uid="{00000000-0002-0000-0000-000003000000}">
          <x14:formula1>
            <xm:f>BaseData!$J$2:$J$17</xm:f>
          </x14:formula1>
          <xm:sqref>C14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O68"/>
  <sheetViews>
    <sheetView showGridLines="0" topLeftCell="A21" zoomScale="110" zoomScaleNormal="110" workbookViewId="0">
      <selection activeCell="D14" sqref="D14:M14"/>
    </sheetView>
  </sheetViews>
  <sheetFormatPr defaultColWidth="0" defaultRowHeight="15" zeroHeight="1"/>
  <cols>
    <col min="1" max="1" width="0.7109375" style="108" customWidth="1"/>
    <col min="2" max="2" width="1" style="108" customWidth="1"/>
    <col min="3" max="3" width="21.7109375" style="108" customWidth="1"/>
    <col min="4" max="4" width="16.28515625" style="108" customWidth="1"/>
    <col min="5" max="5" width="10.140625" style="108" customWidth="1"/>
    <col min="6" max="6" width="16.28515625" style="108" customWidth="1"/>
    <col min="7" max="7" width="10.140625" style="108" customWidth="1"/>
    <col min="8" max="8" width="2.5703125" style="108" customWidth="1"/>
    <col min="9" max="9" width="16.7109375" style="108" customWidth="1"/>
    <col min="10" max="10" width="8.85546875" style="108" customWidth="1"/>
    <col min="11" max="11" width="10.140625" style="108" customWidth="1"/>
    <col min="12" max="12" width="16.28515625" style="108" customWidth="1"/>
    <col min="13" max="13" width="11.5703125" style="108" customWidth="1"/>
    <col min="14" max="14" width="1" style="108" customWidth="1"/>
    <col min="15" max="15" width="1" customWidth="1"/>
    <col min="16" max="16384" width="11.42578125" hidden="1"/>
  </cols>
  <sheetData>
    <row r="1" spans="1:15" s="108" customFormat="1" ht="4.5" customHeight="1" thickBot="1"/>
    <row r="2" spans="1:15" s="108" customFormat="1" ht="29.25" customHeight="1">
      <c r="B2" s="109"/>
      <c r="C2" s="110"/>
      <c r="D2" s="110"/>
      <c r="E2" s="110"/>
      <c r="F2" s="110"/>
      <c r="G2" s="110"/>
      <c r="H2" s="110"/>
      <c r="I2" s="110"/>
      <c r="J2" s="110"/>
      <c r="K2" s="110"/>
      <c r="L2" s="110"/>
      <c r="M2" s="110"/>
      <c r="N2" s="111"/>
    </row>
    <row r="3" spans="1:15" s="108" customFormat="1" ht="18.75" customHeight="1">
      <c r="B3" s="112"/>
      <c r="K3" s="108" t="s">
        <v>1306</v>
      </c>
      <c r="L3" s="119"/>
      <c r="M3" s="652" t="s">
        <v>1309</v>
      </c>
      <c r="N3" s="113"/>
    </row>
    <row r="4" spans="1:15" s="108" customFormat="1" ht="18.75" customHeight="1">
      <c r="B4" s="112"/>
      <c r="K4" s="108" t="s">
        <v>1307</v>
      </c>
      <c r="L4" s="1560" t="str">
        <f>START!C6</f>
        <v>1661 HR Turkey</v>
      </c>
      <c r="M4" s="1560"/>
      <c r="N4" s="113"/>
    </row>
    <row r="5" spans="1:15" s="108" customFormat="1" ht="18.75" customHeight="1">
      <c r="B5" s="112"/>
      <c r="K5" s="108" t="s">
        <v>1308</v>
      </c>
      <c r="L5" s="1567" t="s">
        <v>1795</v>
      </c>
      <c r="M5" s="1568"/>
      <c r="N5" s="113"/>
    </row>
    <row r="6" spans="1:15" s="108" customFormat="1" ht="12.75" customHeight="1">
      <c r="B6" s="112"/>
      <c r="C6" s="108" t="s">
        <v>1298</v>
      </c>
      <c r="D6" s="1289" t="s">
        <v>1274</v>
      </c>
      <c r="N6" s="113"/>
    </row>
    <row r="7" spans="1:15" s="108" customFormat="1" ht="3.6" customHeight="1">
      <c r="A7" s="115"/>
      <c r="B7" s="116"/>
      <c r="C7" s="115"/>
      <c r="D7" s="115"/>
      <c r="E7" s="115"/>
      <c r="F7" s="115"/>
      <c r="G7" s="115"/>
      <c r="H7" s="115"/>
      <c r="I7" s="115"/>
      <c r="J7" s="115"/>
      <c r="K7" s="115"/>
      <c r="L7" s="115"/>
      <c r="M7" s="115"/>
      <c r="N7" s="117"/>
      <c r="O7" s="115"/>
    </row>
    <row r="8" spans="1:15" s="108" customFormat="1" ht="12.75" customHeight="1">
      <c r="B8" s="112"/>
      <c r="C8" s="108" t="s">
        <v>1299</v>
      </c>
      <c r="D8" s="114" t="s">
        <v>778</v>
      </c>
      <c r="N8" s="113"/>
    </row>
    <row r="9" spans="1:15" s="108" customFormat="1" ht="3.6" customHeight="1">
      <c r="A9" s="115"/>
      <c r="B9" s="116"/>
      <c r="C9" s="115"/>
      <c r="D9" s="115"/>
      <c r="E9" s="115"/>
      <c r="F9" s="115"/>
      <c r="G9" s="115"/>
      <c r="H9" s="115"/>
      <c r="I9" s="115"/>
      <c r="J9" s="115"/>
      <c r="K9" s="115"/>
      <c r="L9" s="115"/>
      <c r="M9" s="115"/>
      <c r="N9" s="117"/>
      <c r="O9" s="115"/>
    </row>
    <row r="10" spans="1:15" s="108" customFormat="1" ht="36.75" customHeight="1">
      <c r="B10" s="112"/>
      <c r="C10" s="118" t="s">
        <v>1300</v>
      </c>
      <c r="D10" s="1575" t="s">
        <v>1858</v>
      </c>
      <c r="E10" s="1576"/>
      <c r="F10" s="1576"/>
      <c r="G10" s="1576"/>
      <c r="H10" s="1576"/>
      <c r="I10" s="1576"/>
      <c r="J10" s="1576"/>
      <c r="K10" s="1576"/>
      <c r="L10" s="1576"/>
      <c r="M10" s="1577"/>
      <c r="N10" s="113"/>
    </row>
    <row r="11" spans="1:15" s="108" customFormat="1" ht="3.6" customHeight="1">
      <c r="A11" s="115"/>
      <c r="B11" s="116"/>
      <c r="C11" s="115"/>
      <c r="D11" s="115"/>
      <c r="E11" s="115"/>
      <c r="F11" s="115"/>
      <c r="G11" s="115"/>
      <c r="H11" s="115"/>
      <c r="I11" s="115"/>
      <c r="J11" s="115"/>
      <c r="K11" s="115"/>
      <c r="L11" s="115"/>
      <c r="M11" s="115"/>
      <c r="N11" s="117"/>
      <c r="O11" s="115"/>
    </row>
    <row r="12" spans="1:15" s="119" customFormat="1" ht="36.75" customHeight="1">
      <c r="B12" s="120"/>
      <c r="C12" s="119" t="s">
        <v>1301</v>
      </c>
      <c r="D12" s="121">
        <f>'INVESTMENT per Year'!H21</f>
        <v>3013333.333333333</v>
      </c>
      <c r="E12" s="122"/>
      <c r="F12" s="122" t="s">
        <v>1310</v>
      </c>
      <c r="G12" s="1569"/>
      <c r="H12" s="1569"/>
      <c r="I12" s="122" t="s">
        <v>1686</v>
      </c>
      <c r="J12" s="1569"/>
      <c r="K12" s="1569"/>
      <c r="L12" s="122"/>
      <c r="M12" s="123"/>
      <c r="N12" s="124"/>
    </row>
    <row r="13" spans="1:15" s="108" customFormat="1" ht="3.6" customHeight="1">
      <c r="A13" s="115"/>
      <c r="B13" s="116"/>
      <c r="C13" s="115"/>
      <c r="D13" s="115"/>
      <c r="E13" s="115"/>
      <c r="F13" s="115"/>
      <c r="G13" s="115"/>
      <c r="H13" s="115"/>
      <c r="I13" s="115"/>
      <c r="J13" s="115"/>
      <c r="K13" s="115"/>
      <c r="L13" s="115"/>
      <c r="M13" s="115"/>
      <c r="N13" s="117"/>
      <c r="O13" s="115"/>
    </row>
    <row r="14" spans="1:15" s="108" customFormat="1" ht="87.6" customHeight="1">
      <c r="B14" s="112"/>
      <c r="C14" s="118" t="s">
        <v>1302</v>
      </c>
      <c r="D14" s="1570" t="s">
        <v>1859</v>
      </c>
      <c r="E14" s="1571"/>
      <c r="F14" s="1571"/>
      <c r="G14" s="1571"/>
      <c r="H14" s="1571"/>
      <c r="I14" s="1571"/>
      <c r="J14" s="1571"/>
      <c r="K14" s="1571"/>
      <c r="L14" s="1571"/>
      <c r="M14" s="1572"/>
      <c r="N14" s="113"/>
    </row>
    <row r="15" spans="1:15" s="108" customFormat="1" ht="3.6" customHeight="1">
      <c r="A15" s="115"/>
      <c r="B15" s="116"/>
      <c r="C15" s="115"/>
      <c r="D15" s="115"/>
      <c r="E15" s="115"/>
      <c r="F15" s="115"/>
      <c r="G15" s="115"/>
      <c r="H15" s="115"/>
      <c r="I15" s="115"/>
      <c r="J15" s="115"/>
      <c r="K15" s="115"/>
      <c r="L15" s="115"/>
      <c r="M15" s="115"/>
      <c r="N15" s="117"/>
      <c r="O15" s="115"/>
    </row>
    <row r="16" spans="1:15" s="108" customFormat="1" ht="76.5" customHeight="1">
      <c r="B16" s="112"/>
      <c r="C16" s="118" t="s">
        <v>1303</v>
      </c>
      <c r="D16" s="1570" t="s">
        <v>1857</v>
      </c>
      <c r="E16" s="1571"/>
      <c r="F16" s="1571"/>
      <c r="G16" s="1571"/>
      <c r="H16" s="1571"/>
      <c r="I16" s="1571"/>
      <c r="J16" s="1571"/>
      <c r="K16" s="1571"/>
      <c r="L16" s="1571"/>
      <c r="M16" s="1572"/>
      <c r="N16" s="113"/>
    </row>
    <row r="17" spans="1:15" s="108" customFormat="1" ht="3.6" customHeight="1">
      <c r="A17" s="115"/>
      <c r="B17" s="116"/>
      <c r="C17" s="115"/>
      <c r="D17" s="115"/>
      <c r="E17" s="115"/>
      <c r="F17" s="115"/>
      <c r="G17" s="115"/>
      <c r="H17" s="115"/>
      <c r="I17" s="115"/>
      <c r="J17" s="115"/>
      <c r="K17" s="115"/>
      <c r="L17" s="115"/>
      <c r="M17" s="115"/>
      <c r="N17" s="117"/>
      <c r="O17" s="115"/>
    </row>
    <row r="18" spans="1:15" s="108" customFormat="1" ht="25.5" customHeight="1">
      <c r="B18" s="112"/>
      <c r="C18" s="118" t="s">
        <v>1304</v>
      </c>
      <c r="D18" s="1573"/>
      <c r="E18" s="1571"/>
      <c r="F18" s="1571"/>
      <c r="G18" s="1571"/>
      <c r="H18" s="1571"/>
      <c r="I18" s="1571"/>
      <c r="J18" s="1571"/>
      <c r="K18" s="1571"/>
      <c r="L18" s="1571"/>
      <c r="M18" s="1572"/>
      <c r="N18" s="113"/>
    </row>
    <row r="19" spans="1:15" s="108" customFormat="1" ht="12.75" customHeight="1">
      <c r="B19" s="112"/>
      <c r="D19" s="125"/>
      <c r="E19" s="125"/>
      <c r="F19" s="125"/>
      <c r="G19" s="125"/>
      <c r="H19" s="125"/>
      <c r="I19" s="125"/>
      <c r="J19" s="125"/>
      <c r="K19" s="125"/>
      <c r="L19" s="125"/>
      <c r="M19" s="125"/>
      <c r="N19" s="113"/>
    </row>
    <row r="20" spans="1:15" s="108" customFormat="1" ht="12.75" customHeight="1">
      <c r="B20" s="112"/>
      <c r="C20" s="108" t="s">
        <v>1305</v>
      </c>
      <c r="D20" s="126"/>
      <c r="M20" s="127"/>
      <c r="N20" s="113"/>
    </row>
    <row r="21" spans="1:15" s="108" customFormat="1" ht="12.75" customHeight="1">
      <c r="B21" s="112"/>
      <c r="D21" s="126"/>
      <c r="M21" s="127"/>
      <c r="N21" s="113"/>
    </row>
    <row r="22" spans="1:15" s="108" customFormat="1" ht="12.75" customHeight="1">
      <c r="B22" s="112"/>
      <c r="D22" s="126"/>
      <c r="M22" s="127"/>
      <c r="N22" s="113"/>
    </row>
    <row r="23" spans="1:15" s="108" customFormat="1" ht="12.75" customHeight="1">
      <c r="B23" s="112"/>
      <c r="D23" s="126"/>
      <c r="M23" s="127"/>
      <c r="N23" s="113"/>
    </row>
    <row r="24" spans="1:15" s="108" customFormat="1" ht="12.75" customHeight="1">
      <c r="B24" s="112"/>
      <c r="D24" s="126"/>
      <c r="M24" s="127"/>
      <c r="N24" s="113"/>
    </row>
    <row r="25" spans="1:15" s="108" customFormat="1" ht="12.75" customHeight="1">
      <c r="B25" s="112"/>
      <c r="D25" s="128"/>
      <c r="E25" s="128"/>
      <c r="F25" s="128"/>
      <c r="G25" s="128"/>
      <c r="H25" s="128"/>
      <c r="I25" s="128"/>
      <c r="J25" s="128"/>
      <c r="K25" s="128"/>
      <c r="L25" s="128"/>
      <c r="M25" s="128"/>
      <c r="N25" s="113"/>
    </row>
    <row r="26" spans="1:15" s="108" customFormat="1" ht="12.75" customHeight="1">
      <c r="B26" s="112"/>
      <c r="C26" s="129" t="s">
        <v>1311</v>
      </c>
      <c r="D26" s="1574">
        <v>44197</v>
      </c>
      <c r="E26" s="1574"/>
      <c r="F26" s="130"/>
      <c r="G26" s="130"/>
      <c r="H26" s="130"/>
      <c r="I26" s="130"/>
      <c r="J26" s="130"/>
      <c r="K26" s="130"/>
      <c r="L26" s="130"/>
      <c r="M26" s="131"/>
      <c r="N26" s="113"/>
    </row>
    <row r="27" spans="1:15" s="108" customFormat="1" ht="12.75" customHeight="1">
      <c r="B27" s="112"/>
      <c r="N27" s="113"/>
    </row>
    <row r="28" spans="1:15" s="108" customFormat="1" ht="13.5" customHeight="1" thickBot="1">
      <c r="B28" s="112"/>
      <c r="C28" s="132" t="s">
        <v>1312</v>
      </c>
      <c r="D28" s="133"/>
      <c r="E28" s="133"/>
      <c r="F28" s="133"/>
      <c r="G28" s="133"/>
      <c r="I28" s="132" t="s">
        <v>1325</v>
      </c>
      <c r="J28" s="133"/>
      <c r="K28" s="133"/>
      <c r="L28" s="133"/>
      <c r="M28" s="134"/>
      <c r="N28" s="113"/>
    </row>
    <row r="29" spans="1:15" s="108" customFormat="1" ht="12.75" customHeight="1">
      <c r="B29" s="112"/>
      <c r="N29" s="113"/>
    </row>
    <row r="30" spans="1:15" s="108" customFormat="1" ht="12.75" customHeight="1">
      <c r="B30" s="112"/>
      <c r="C30" s="135" t="s">
        <v>1258</v>
      </c>
      <c r="D30" s="136"/>
      <c r="E30" s="136"/>
      <c r="F30" s="136"/>
      <c r="G30" s="137">
        <f>SUMIF('INVESTMENT per Year'!$E$4:$E$18,C30,'INVESTMENT per Year'!$N$4:$N$18)</f>
        <v>0</v>
      </c>
      <c r="I30" s="136" t="s">
        <v>1326</v>
      </c>
      <c r="J30" s="136"/>
      <c r="K30" s="136"/>
      <c r="L30" s="136"/>
      <c r="M30" s="137" t="e">
        <f>(BusPlanLocation!I42+BusPlanLocation!K42+BusPlanLocation!M42+BusPlanLocation!O42+BusPlanLocation!Q42+BusPlanLocation!S42)/IF(BusPlanLocation!C9="EUR",1,START!$E$18)*1000/D51</f>
        <v>#REF!</v>
      </c>
      <c r="N30" s="113"/>
    </row>
    <row r="31" spans="1:15" s="108" customFormat="1" ht="12.75" customHeight="1">
      <c r="B31" s="112"/>
      <c r="C31" s="135" t="s">
        <v>1263</v>
      </c>
      <c r="D31" s="136"/>
      <c r="E31" s="136"/>
      <c r="F31" s="136"/>
      <c r="G31" s="137">
        <f>SUMIF('INVESTMENT per Year'!$E$4:$E$18,C31,'INVESTMENT per Year'!$N$4:$N$18)</f>
        <v>0</v>
      </c>
      <c r="I31" s="136" t="s">
        <v>1327</v>
      </c>
      <c r="J31" s="136"/>
      <c r="K31" s="136"/>
      <c r="L31" s="138"/>
      <c r="M31" s="139"/>
      <c r="N31" s="113"/>
    </row>
    <row r="32" spans="1:15" s="108" customFormat="1" ht="12.75" customHeight="1">
      <c r="B32" s="112"/>
      <c r="C32" s="135" t="s">
        <v>1268</v>
      </c>
      <c r="D32" s="136"/>
      <c r="E32" s="136"/>
      <c r="F32" s="136"/>
      <c r="G32" s="137">
        <f>SUMIF('INVESTMENT per Year'!$E$4:$E$18,C32,'INVESTMENT per Year'!$N$4:$N$18)</f>
        <v>0</v>
      </c>
      <c r="I32" s="136" t="s">
        <v>1328</v>
      </c>
      <c r="J32" s="136"/>
      <c r="K32" s="136"/>
      <c r="L32" s="138"/>
      <c r="M32" s="137" t="e">
        <f>+(M30*D51-(SUM(BusPlanLocation!I92+BusPlanLocation!K92+BusPlanLocation!M92+BusPlanLocation!O92+BusPlanLocation!Q92+BusPlanLocation!S92)/IF(BusPlanLocation!C9="EUR",1,START!$E$18))*1000)/D51</f>
        <v>#REF!</v>
      </c>
      <c r="N32" s="113"/>
    </row>
    <row r="33" spans="2:14" s="108" customFormat="1" ht="12.75" customHeight="1">
      <c r="B33" s="112"/>
      <c r="C33" s="135" t="s">
        <v>1272</v>
      </c>
      <c r="D33" s="136"/>
      <c r="E33" s="136"/>
      <c r="F33" s="136"/>
      <c r="G33" s="137">
        <f>SUMIF('INVESTMENT per Year'!$E$4:$E$18,C33,'INVESTMENT per Year'!$N$4:$N$18)</f>
        <v>0</v>
      </c>
      <c r="I33" s="1403" t="s">
        <v>1797</v>
      </c>
      <c r="J33" s="140"/>
      <c r="K33" s="140"/>
      <c r="L33" s="140"/>
      <c r="M33" s="141" t="e">
        <f>SUM(M30:M31)-M32</f>
        <v>#REF!</v>
      </c>
      <c r="N33" s="113"/>
    </row>
    <row r="34" spans="2:14" s="108" customFormat="1" ht="12.75" customHeight="1">
      <c r="B34" s="112"/>
      <c r="C34" s="135" t="s">
        <v>1275</v>
      </c>
      <c r="D34" s="136"/>
      <c r="E34" s="136"/>
      <c r="F34" s="136"/>
      <c r="G34" s="137">
        <f>SUMIF('INVESTMENT per Year'!$E$4:$E$18,C34,'INVESTMENT per Year'!$N$4:$N$18)</f>
        <v>0</v>
      </c>
      <c r="N34" s="113"/>
    </row>
    <row r="35" spans="2:14" s="108" customFormat="1" ht="12.75" customHeight="1">
      <c r="B35" s="112"/>
      <c r="C35" s="135" t="s">
        <v>1278</v>
      </c>
      <c r="D35" s="136"/>
      <c r="E35" s="136"/>
      <c r="F35" s="136"/>
      <c r="G35" s="137">
        <f>SUMIF('INVESTMENT per Year'!$E$4:$E$20,C35,'INVESTMENT per Year'!$N$4:$N$20)</f>
        <v>3639999.9999999995</v>
      </c>
      <c r="I35" s="136" t="s">
        <v>1329</v>
      </c>
      <c r="J35" s="136"/>
      <c r="K35" s="136"/>
      <c r="L35" s="138"/>
      <c r="M35" s="137">
        <f>IF(OR(G41="",D52=""),0,G41/D52)</f>
        <v>1040000</v>
      </c>
      <c r="N35" s="113"/>
    </row>
    <row r="36" spans="2:14" s="108" customFormat="1" ht="12.75" customHeight="1">
      <c r="B36" s="112"/>
      <c r="C36" s="135" t="s">
        <v>1282</v>
      </c>
      <c r="D36" s="136"/>
      <c r="E36" s="136"/>
      <c r="F36" s="136"/>
      <c r="G36" s="137">
        <f>SUMIF('INVESTMENT per Year'!$E$4:$E$18,C36,'INVESTMENT per Year'!$N$4:$N$18)</f>
        <v>0</v>
      </c>
      <c r="I36" s="140" t="s">
        <v>1330</v>
      </c>
      <c r="J36" s="140"/>
      <c r="K36" s="140"/>
      <c r="L36" s="140"/>
      <c r="M36" s="141" t="e">
        <f>M33-M35</f>
        <v>#REF!</v>
      </c>
      <c r="N36" s="113"/>
    </row>
    <row r="37" spans="2:14" s="108" customFormat="1" ht="12.75" customHeight="1">
      <c r="B37" s="112"/>
      <c r="C37" s="135" t="s">
        <v>1285</v>
      </c>
      <c r="D37" s="136"/>
      <c r="E37" s="136"/>
      <c r="F37" s="136"/>
      <c r="G37" s="137">
        <f>SUMIF('INVESTMENT per Year'!$E$4:$E$18,C37,'INVESTMENT per Year'!$N$4:$N$18)</f>
        <v>0</v>
      </c>
      <c r="N37" s="113"/>
    </row>
    <row r="38" spans="2:14" s="108" customFormat="1" ht="12.75" customHeight="1">
      <c r="B38" s="112"/>
      <c r="C38" s="140" t="s">
        <v>1313</v>
      </c>
      <c r="D38" s="140"/>
      <c r="E38" s="140"/>
      <c r="F38" s="140"/>
      <c r="G38" s="141">
        <f>SUM(G30:G37)</f>
        <v>3639999.9999999995</v>
      </c>
      <c r="I38" s="136" t="s">
        <v>1331</v>
      </c>
      <c r="J38" s="136"/>
      <c r="K38" s="136"/>
      <c r="L38" s="136"/>
      <c r="M38" s="142">
        <f>'INVESTMENT per Year'!O21</f>
        <v>3.4999999999999996</v>
      </c>
      <c r="N38" s="113"/>
    </row>
    <row r="39" spans="2:14" s="108" customFormat="1" ht="12.75" customHeight="1">
      <c r="B39" s="112"/>
      <c r="I39" s="136" t="s">
        <v>1332</v>
      </c>
      <c r="J39" s="136"/>
      <c r="K39" s="136"/>
      <c r="L39" s="136"/>
      <c r="M39" s="142" t="e">
        <f>IF(M33=0,"",G46/M33)</f>
        <v>#REF!</v>
      </c>
      <c r="N39" s="113"/>
    </row>
    <row r="40" spans="2:14" s="108" customFormat="1" ht="12.75" customHeight="1">
      <c r="B40" s="112"/>
      <c r="C40" s="136" t="s">
        <v>1314</v>
      </c>
      <c r="D40" s="136"/>
      <c r="E40" s="136"/>
      <c r="F40" s="138"/>
      <c r="G40" s="139"/>
      <c r="I40" s="136" t="s">
        <v>1333</v>
      </c>
      <c r="J40" s="136"/>
      <c r="K40" s="136"/>
      <c r="L40" s="136"/>
      <c r="M40" s="1434" t="e">
        <f>IF(M36="       / ","/",M36/((G41-G34)*0.5+G34+G42))</f>
        <v>#REF!</v>
      </c>
      <c r="N40" s="113"/>
    </row>
    <row r="41" spans="2:14" s="108" customFormat="1" ht="12.75" customHeight="1">
      <c r="B41" s="112"/>
      <c r="C41" s="140" t="s">
        <v>1315</v>
      </c>
      <c r="D41" s="140"/>
      <c r="E41" s="140"/>
      <c r="F41" s="140"/>
      <c r="G41" s="141">
        <f>G38-G40</f>
        <v>3639999.9999999995</v>
      </c>
      <c r="N41" s="113"/>
    </row>
    <row r="42" spans="2:14" s="108" customFormat="1" ht="13.5" customHeight="1" thickBot="1">
      <c r="B42" s="112"/>
      <c r="C42" s="136" t="s">
        <v>1316</v>
      </c>
      <c r="D42" s="136"/>
      <c r="E42" s="136"/>
      <c r="F42" s="136"/>
      <c r="G42" s="139">
        <v>0</v>
      </c>
      <c r="I42" s="132" t="s">
        <v>1334</v>
      </c>
      <c r="J42" s="133"/>
      <c r="K42" s="133"/>
      <c r="L42" s="133"/>
      <c r="M42" s="133"/>
      <c r="N42" s="113"/>
    </row>
    <row r="43" spans="2:14" s="108" customFormat="1" ht="12.75" customHeight="1">
      <c r="B43" s="112"/>
      <c r="C43" s="136" t="s">
        <v>1317</v>
      </c>
      <c r="D43" s="136"/>
      <c r="E43" s="136"/>
      <c r="F43" s="143"/>
      <c r="G43" s="137">
        <f>G12</f>
        <v>0</v>
      </c>
      <c r="N43" s="113"/>
    </row>
    <row r="44" spans="2:14" s="108" customFormat="1" ht="12.75" customHeight="1">
      <c r="B44" s="112"/>
      <c r="C44" s="136" t="s">
        <v>1318</v>
      </c>
      <c r="D44" s="136"/>
      <c r="E44" s="136"/>
      <c r="F44" s="143"/>
      <c r="G44" s="139">
        <v>0</v>
      </c>
      <c r="I44" s="136" t="str">
        <f>"        Quarter 1  "&amp;START!$C$14</f>
        <v xml:space="preserve">        Quarter 1  2021</v>
      </c>
      <c r="J44" s="136"/>
      <c r="K44" s="136"/>
      <c r="L44" s="136"/>
      <c r="M44" s="137">
        <f>'Cashflow per quarter'!G20</f>
        <v>3013333.333333333</v>
      </c>
      <c r="N44" s="113"/>
    </row>
    <row r="45" spans="2:14" s="108" customFormat="1" ht="12.75" customHeight="1">
      <c r="B45" s="112"/>
      <c r="C45" s="136" t="s">
        <v>1319</v>
      </c>
      <c r="D45" s="136"/>
      <c r="E45" s="136"/>
      <c r="F45" s="143"/>
      <c r="G45" s="139">
        <v>0</v>
      </c>
      <c r="I45" s="136" t="str">
        <f>"        Quarter 2  "&amp;START!$C$14</f>
        <v xml:space="preserve">        Quarter 2  2021</v>
      </c>
      <c r="J45" s="136"/>
      <c r="K45" s="136"/>
      <c r="L45" s="136"/>
      <c r="M45" s="137">
        <f>'Cashflow per quarter'!H20</f>
        <v>0</v>
      </c>
      <c r="N45" s="113"/>
    </row>
    <row r="46" spans="2:14" s="108" customFormat="1" ht="12.75" customHeight="1">
      <c r="B46" s="112"/>
      <c r="C46" s="140" t="s">
        <v>1320</v>
      </c>
      <c r="D46" s="140"/>
      <c r="E46" s="140"/>
      <c r="F46" s="140"/>
      <c r="G46" s="141">
        <f>SUM(G41:G45)</f>
        <v>3639999.9999999995</v>
      </c>
      <c r="I46" s="136" t="str">
        <f>"        Quarter 3  "&amp;START!$C$14</f>
        <v xml:space="preserve">        Quarter 3  2021</v>
      </c>
      <c r="J46" s="136"/>
      <c r="K46" s="136"/>
      <c r="L46" s="136"/>
      <c r="M46" s="137">
        <f>'Cashflow per quarter'!I20</f>
        <v>0</v>
      </c>
      <c r="N46" s="113"/>
    </row>
    <row r="47" spans="2:14" s="108" customFormat="1" ht="12.75" customHeight="1">
      <c r="B47" s="112"/>
      <c r="I47" s="136" t="str">
        <f>"        Quarter 4  "&amp;START!$C$14</f>
        <v xml:space="preserve">        Quarter 4  2021</v>
      </c>
      <c r="J47" s="136"/>
      <c r="K47" s="136"/>
      <c r="L47" s="136"/>
      <c r="M47" s="137">
        <f>'Cashflow per quarter'!J20</f>
        <v>0</v>
      </c>
      <c r="N47" s="113"/>
    </row>
    <row r="48" spans="2:14" s="108" customFormat="1" ht="12.75" customHeight="1">
      <c r="B48" s="112"/>
      <c r="C48" s="136" t="s">
        <v>1321</v>
      </c>
      <c r="D48" s="136"/>
      <c r="E48" s="136"/>
      <c r="F48" s="138"/>
      <c r="G48" s="139"/>
      <c r="I48" s="1290">
        <f>START!$C$14</f>
        <v>2021</v>
      </c>
      <c r="J48" s="140"/>
      <c r="K48" s="140"/>
      <c r="L48" s="140"/>
      <c r="M48" s="141">
        <f>SUM(M44:M47)</f>
        <v>3013333.333333333</v>
      </c>
      <c r="N48" s="113"/>
    </row>
    <row r="49" spans="1:14" s="108" customFormat="1" ht="12.75" customHeight="1">
      <c r="B49" s="112"/>
      <c r="C49" s="140" t="s">
        <v>1322</v>
      </c>
      <c r="D49" s="140"/>
      <c r="E49" s="140"/>
      <c r="F49" s="140"/>
      <c r="G49" s="141">
        <f>G46-G48</f>
        <v>3639999.9999999995</v>
      </c>
      <c r="I49" s="136" t="str">
        <f>"        Quarter 1  "&amp;START!$C$14+1</f>
        <v xml:space="preserve">        Quarter 1  2022</v>
      </c>
      <c r="J49" s="136"/>
      <c r="K49" s="136"/>
      <c r="L49" s="136"/>
      <c r="M49" s="137">
        <f>'Cashflow per quarter'!M20</f>
        <v>0</v>
      </c>
      <c r="N49" s="113"/>
    </row>
    <row r="50" spans="1:14" s="108" customFormat="1" ht="12.75" customHeight="1">
      <c r="B50" s="112"/>
      <c r="I50" s="136" t="str">
        <f>"        Quarter 2  "&amp;START!$C$14+1</f>
        <v xml:space="preserve">        Quarter 2  2022</v>
      </c>
      <c r="J50" s="136"/>
      <c r="K50" s="136"/>
      <c r="L50" s="136"/>
      <c r="M50" s="137">
        <f>'Cashflow per quarter'!N20</f>
        <v>0</v>
      </c>
      <c r="N50" s="113"/>
    </row>
    <row r="51" spans="1:14" s="108" customFormat="1" ht="12.75" customHeight="1">
      <c r="B51" s="112"/>
      <c r="C51" s="108" t="s">
        <v>1323</v>
      </c>
      <c r="D51" s="144" t="e">
        <f>'EBITDA-Tracking'!M8</f>
        <v>#REF!</v>
      </c>
      <c r="I51" s="136" t="str">
        <f>"        Quarter 3  "&amp;START!$C$14+1</f>
        <v xml:space="preserve">        Quarter 3  2022</v>
      </c>
      <c r="J51" s="136"/>
      <c r="K51" s="136"/>
      <c r="L51" s="136"/>
      <c r="M51" s="137">
        <f>'Cashflow per quarter'!O20</f>
        <v>0</v>
      </c>
      <c r="N51" s="113"/>
    </row>
    <row r="52" spans="1:14" s="108" customFormat="1" ht="12.75" customHeight="1">
      <c r="B52" s="112"/>
      <c r="C52" s="108" t="s">
        <v>1324</v>
      </c>
      <c r="D52" s="108">
        <f>+'INVESTMENT per Year'!O21</f>
        <v>3.4999999999999996</v>
      </c>
      <c r="I52" s="136" t="str">
        <f>"        Quarter 4  "&amp;START!$C$14+1</f>
        <v xml:space="preserve">        Quarter 4  2022</v>
      </c>
      <c r="J52" s="136"/>
      <c r="K52" s="136"/>
      <c r="L52" s="136"/>
      <c r="M52" s="137">
        <f>'Cashflow per quarter'!P20</f>
        <v>0</v>
      </c>
      <c r="N52" s="113"/>
    </row>
    <row r="53" spans="1:14" s="108" customFormat="1" ht="12.75" customHeight="1">
      <c r="B53" s="112"/>
      <c r="I53" s="1290">
        <f>START!$C$14+1</f>
        <v>2022</v>
      </c>
      <c r="J53" s="140"/>
      <c r="K53" s="140"/>
      <c r="L53" s="140"/>
      <c r="M53" s="141">
        <f>SUM(M49:M52)</f>
        <v>0</v>
      </c>
      <c r="N53" s="113"/>
    </row>
    <row r="54" spans="1:14" s="108" customFormat="1" ht="12.75" customHeight="1">
      <c r="B54" s="112"/>
      <c r="I54" s="136" t="str">
        <f>"    &gt;= "&amp;START!$C$14+1</f>
        <v xml:space="preserve">    &gt;= 2022</v>
      </c>
      <c r="J54" s="136"/>
      <c r="K54" s="136"/>
      <c r="L54" s="136"/>
      <c r="M54" s="137">
        <f>SUM('INVESTMENT per Year'!J21:M21)</f>
        <v>0</v>
      </c>
      <c r="N54" s="113"/>
    </row>
    <row r="55" spans="1:14" s="108" customFormat="1" ht="12.75" customHeight="1">
      <c r="B55" s="112"/>
      <c r="I55" s="140" t="s">
        <v>1335</v>
      </c>
      <c r="J55" s="140"/>
      <c r="K55" s="140"/>
      <c r="L55" s="140"/>
      <c r="M55" s="141">
        <f>M54+M53+M48</f>
        <v>3013333.333333333</v>
      </c>
      <c r="N55" s="113"/>
    </row>
    <row r="56" spans="1:14" s="108" customFormat="1" ht="12.75" customHeight="1">
      <c r="B56" s="112"/>
      <c r="N56" s="113"/>
    </row>
    <row r="57" spans="1:14" s="108" customFormat="1" ht="12.75" customHeight="1">
      <c r="B57" s="112"/>
      <c r="C57" s="145" t="s">
        <v>1349</v>
      </c>
      <c r="D57" s="146" t="s">
        <v>0</v>
      </c>
      <c r="E57" s="147" t="s">
        <v>1350</v>
      </c>
      <c r="F57" s="147"/>
      <c r="G57" s="147"/>
      <c r="H57" s="147"/>
      <c r="I57" s="147"/>
      <c r="J57" s="147"/>
      <c r="K57" s="147"/>
      <c r="L57" s="147"/>
      <c r="M57" s="148"/>
      <c r="N57" s="113"/>
    </row>
    <row r="58" spans="1:14" s="108" customFormat="1" ht="12.75" customHeight="1">
      <c r="B58" s="112"/>
      <c r="C58" s="149" t="s">
        <v>1351</v>
      </c>
      <c r="D58" s="150" t="s">
        <v>0</v>
      </c>
      <c r="E58" s="151" t="s">
        <v>1352</v>
      </c>
      <c r="F58" s="151"/>
      <c r="G58" s="151"/>
      <c r="H58" s="151"/>
      <c r="I58" s="151"/>
      <c r="J58" s="151"/>
      <c r="K58" s="151"/>
      <c r="L58" s="151"/>
      <c r="M58" s="152"/>
      <c r="N58" s="113"/>
    </row>
    <row r="59" spans="1:14" s="108" customFormat="1" ht="12.75" customHeight="1">
      <c r="B59" s="112"/>
      <c r="N59" s="113"/>
    </row>
    <row r="60" spans="1:14" s="108" customFormat="1" ht="13.5" customHeight="1" thickBot="1">
      <c r="B60" s="112"/>
      <c r="C60" s="132" t="s">
        <v>1353</v>
      </c>
      <c r="D60" s="132" t="s">
        <v>1354</v>
      </c>
      <c r="E60" s="132" t="s">
        <v>1355</v>
      </c>
      <c r="G60" s="1578" t="s">
        <v>1356</v>
      </c>
      <c r="H60" s="1578"/>
      <c r="I60" s="1579" t="s">
        <v>1357</v>
      </c>
      <c r="J60" s="1578"/>
      <c r="K60" s="132" t="s">
        <v>1358</v>
      </c>
      <c r="L60" s="132"/>
      <c r="M60" s="132"/>
      <c r="N60" s="113"/>
    </row>
    <row r="61" spans="1:14" s="108" customFormat="1" ht="24.75" customHeight="1">
      <c r="B61" s="112"/>
      <c r="C61" s="153" t="s">
        <v>1687</v>
      </c>
      <c r="D61" s="154"/>
      <c r="E61" s="1580"/>
      <c r="F61" s="1581"/>
      <c r="G61" s="1582"/>
      <c r="H61" s="1583"/>
      <c r="I61" s="155"/>
      <c r="J61" s="156"/>
      <c r="K61" s="1580"/>
      <c r="L61" s="1584"/>
      <c r="M61" s="1581"/>
      <c r="N61" s="124"/>
    </row>
    <row r="62" spans="1:14" s="108" customFormat="1" ht="24.75" customHeight="1">
      <c r="A62" s="119"/>
      <c r="B62" s="120"/>
      <c r="C62" s="153" t="s">
        <v>1307</v>
      </c>
      <c r="D62" s="157" t="s">
        <v>1688</v>
      </c>
      <c r="E62" s="1561"/>
      <c r="F62" s="1562"/>
      <c r="G62" s="1563"/>
      <c r="H62" s="1564"/>
      <c r="I62" s="158"/>
      <c r="J62" s="159"/>
      <c r="K62" s="1565"/>
      <c r="L62" s="1566"/>
      <c r="M62" s="1562"/>
      <c r="N62" s="124"/>
    </row>
    <row r="63" spans="1:14" s="108" customFormat="1" ht="24.75" customHeight="1">
      <c r="A63" s="119"/>
      <c r="B63" s="120"/>
      <c r="C63" s="160" t="s">
        <v>1307</v>
      </c>
      <c r="D63" s="154" t="s">
        <v>1689</v>
      </c>
      <c r="E63" s="1561"/>
      <c r="F63" s="1562"/>
      <c r="G63" s="1563"/>
      <c r="H63" s="1564"/>
      <c r="I63" s="161"/>
      <c r="J63" s="162"/>
      <c r="K63" s="1565"/>
      <c r="L63" s="1566"/>
      <c r="M63" s="1562"/>
      <c r="N63" s="124"/>
    </row>
    <row r="64" spans="1:14" s="108" customFormat="1" ht="24.75" customHeight="1">
      <c r="A64" s="119"/>
      <c r="B64" s="120"/>
      <c r="C64" s="153" t="s">
        <v>1306</v>
      </c>
      <c r="D64" s="157" t="s">
        <v>1690</v>
      </c>
      <c r="E64" s="1561"/>
      <c r="F64" s="1562"/>
      <c r="G64" s="1563"/>
      <c r="H64" s="1564"/>
      <c r="I64" s="161"/>
      <c r="J64" s="162"/>
      <c r="K64" s="1565"/>
      <c r="L64" s="1566"/>
      <c r="M64" s="1562"/>
      <c r="N64" s="124"/>
    </row>
    <row r="65" spans="1:14" s="108" customFormat="1" ht="24.75" customHeight="1">
      <c r="A65" s="119"/>
      <c r="B65" s="120"/>
      <c r="C65" s="160" t="s">
        <v>1306</v>
      </c>
      <c r="D65" s="154" t="s">
        <v>1691</v>
      </c>
      <c r="E65" s="1561"/>
      <c r="F65" s="1562"/>
      <c r="G65" s="1563"/>
      <c r="H65" s="1564"/>
      <c r="I65" s="161"/>
      <c r="J65" s="162"/>
      <c r="K65" s="1565"/>
      <c r="L65" s="1566"/>
      <c r="M65" s="1562"/>
      <c r="N65" s="124"/>
    </row>
    <row r="66" spans="1:14" s="108" customFormat="1" ht="24.75" customHeight="1">
      <c r="A66" s="119"/>
      <c r="B66" s="120"/>
      <c r="C66" s="153" t="s">
        <v>1692</v>
      </c>
      <c r="D66" s="157" t="s">
        <v>1693</v>
      </c>
      <c r="E66" s="1561"/>
      <c r="F66" s="1562"/>
      <c r="G66" s="1563"/>
      <c r="H66" s="1564"/>
      <c r="I66" s="161"/>
      <c r="J66" s="162"/>
      <c r="K66" s="1565"/>
      <c r="L66" s="1566"/>
      <c r="M66" s="1562"/>
      <c r="N66" s="124"/>
    </row>
    <row r="67" spans="1:14" s="108" customFormat="1" ht="5.25" customHeight="1" thickBot="1">
      <c r="B67" s="163"/>
      <c r="C67" s="164"/>
      <c r="D67" s="164"/>
      <c r="E67" s="164"/>
      <c r="F67" s="164"/>
      <c r="G67" s="164"/>
      <c r="H67" s="164"/>
      <c r="I67" s="164"/>
      <c r="J67" s="164"/>
      <c r="K67" s="164"/>
      <c r="L67" s="164"/>
      <c r="M67" s="164"/>
      <c r="N67" s="165"/>
    </row>
    <row r="68" spans="1:14" s="108" customFormat="1" ht="3.75" customHeight="1"/>
  </sheetData>
  <mergeCells count="29">
    <mergeCell ref="D26:E26"/>
    <mergeCell ref="D10:M10"/>
    <mergeCell ref="G60:H60"/>
    <mergeCell ref="I60:J60"/>
    <mergeCell ref="E61:F61"/>
    <mergeCell ref="G61:H61"/>
    <mergeCell ref="K61:M61"/>
    <mergeCell ref="J12:K12"/>
    <mergeCell ref="L5:M5"/>
    <mergeCell ref="G12:H12"/>
    <mergeCell ref="D14:M14"/>
    <mergeCell ref="D16:M16"/>
    <mergeCell ref="D18:M18"/>
    <mergeCell ref="L4:M4"/>
    <mergeCell ref="E65:F65"/>
    <mergeCell ref="G65:H65"/>
    <mergeCell ref="K65:M65"/>
    <mergeCell ref="E66:F66"/>
    <mergeCell ref="G66:H66"/>
    <mergeCell ref="K66:M66"/>
    <mergeCell ref="E63:F63"/>
    <mergeCell ref="G63:H63"/>
    <mergeCell ref="K63:M63"/>
    <mergeCell ref="E64:F64"/>
    <mergeCell ref="G64:H64"/>
    <mergeCell ref="K64:M64"/>
    <mergeCell ref="E62:F62"/>
    <mergeCell ref="G62:H62"/>
    <mergeCell ref="K62:M62"/>
  </mergeCells>
  <pageMargins left="0.49" right="0.42" top="0.78740157499999996" bottom="0.78740157499999996" header="0.3" footer="0.3"/>
  <pageSetup paperSize="9" scale="66" orientation="portrait" r:id="rId1"/>
  <drawing r:id="rId2"/>
  <legacy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100-000000000000}">
          <x14:formula1>
            <xm:f>DropDownLists!$B$2:$B$6</xm:f>
          </x14:formula1>
          <xm:sqref>D6</xm:sqref>
        </x14:dataValidation>
        <x14:dataValidation type="list" allowBlank="1" showInputMessage="1" showErrorMessage="1" xr:uid="{00000000-0002-0000-0100-000001000000}">
          <x14:formula1>
            <xm:f>DropDownLists!E2:E5</xm:f>
          </x14:formula1>
          <xm:sqref>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BL332"/>
  <sheetViews>
    <sheetView topLeftCell="A306" zoomScale="55" zoomScaleNormal="55" workbookViewId="0">
      <selection activeCell="AF323" sqref="AF323"/>
    </sheetView>
  </sheetViews>
  <sheetFormatPr defaultColWidth="11.5703125" defaultRowHeight="15"/>
  <cols>
    <col min="1" max="2" width="1.5703125" customWidth="1"/>
    <col min="3" max="6" width="4.7109375" customWidth="1"/>
    <col min="7" max="7" width="4.7109375" hidden="1" customWidth="1"/>
    <col min="8" max="8" width="1.7109375" hidden="1" customWidth="1"/>
    <col min="9" max="9" width="1.7109375" customWidth="1"/>
    <col min="13" max="13" width="15.85546875" customWidth="1"/>
    <col min="14" max="14" width="3" customWidth="1"/>
    <col min="15" max="15" width="15.85546875" customWidth="1"/>
    <col min="16" max="16" width="3" customWidth="1"/>
    <col min="17" max="17" width="9.5703125" customWidth="1"/>
    <col min="18" max="18" width="3" customWidth="1"/>
    <col min="19" max="19" width="15.85546875" customWidth="1"/>
    <col min="20" max="20" width="3" customWidth="1"/>
    <col min="21" max="21" width="15.85546875" customWidth="1"/>
    <col min="22" max="22" width="3" customWidth="1"/>
    <col min="23" max="23" width="9.5703125" customWidth="1"/>
    <col min="24" max="24" width="3" customWidth="1"/>
    <col min="25" max="25" width="15.85546875" customWidth="1"/>
    <col min="26" max="26" width="3" customWidth="1"/>
    <col min="27" max="27" width="9.5703125" customWidth="1"/>
    <col min="28" max="28" width="3" customWidth="1"/>
    <col min="29" max="29" width="15.85546875" customWidth="1"/>
    <col min="30" max="30" width="3" customWidth="1"/>
    <col min="31" max="31" width="9.5703125" customWidth="1"/>
    <col min="32" max="32" width="3" customWidth="1"/>
    <col min="33" max="33" width="15.85546875" customWidth="1"/>
    <col min="34" max="34" width="3" customWidth="1"/>
    <col min="35" max="35" width="9.5703125" customWidth="1"/>
    <col min="36" max="36" width="3" customWidth="1"/>
    <col min="37" max="37" width="15.85546875" customWidth="1"/>
    <col min="38" max="38" width="3" customWidth="1"/>
    <col min="39" max="39" width="9.5703125" customWidth="1"/>
    <col min="40" max="40" width="3" customWidth="1"/>
    <col min="41" max="41" width="15.85546875" customWidth="1"/>
    <col min="42" max="42" width="3" customWidth="1"/>
    <col min="43" max="43" width="9.5703125" customWidth="1"/>
    <col min="44" max="44" width="3" customWidth="1"/>
    <col min="45" max="45" width="15.85546875" customWidth="1"/>
    <col min="46" max="46" width="3" customWidth="1"/>
    <col min="47" max="47" width="9.5703125" customWidth="1"/>
    <col min="48" max="48" width="3" customWidth="1"/>
    <col min="49" max="49" width="15.85546875" customWidth="1"/>
    <col min="50" max="50" width="3" customWidth="1"/>
    <col min="51" max="51" width="15.85546875" customWidth="1"/>
    <col min="52" max="52" width="3" customWidth="1"/>
    <col min="53" max="53" width="15.85546875" customWidth="1"/>
    <col min="54" max="54" width="3" customWidth="1"/>
    <col min="55" max="55" width="15.85546875" customWidth="1"/>
    <col min="56" max="56" width="3" customWidth="1"/>
    <col min="57" max="57" width="15.85546875" customWidth="1"/>
    <col min="58" max="58" width="3" customWidth="1"/>
    <col min="59" max="59" width="15.85546875" customWidth="1"/>
    <col min="60" max="60" width="3" customWidth="1"/>
    <col min="61" max="61" width="15.85546875" customWidth="1"/>
    <col min="62" max="62" width="3" customWidth="1"/>
    <col min="63" max="63" width="15.85546875" customWidth="1"/>
    <col min="64" max="64" width="3" customWidth="1"/>
  </cols>
  <sheetData>
    <row r="1" spans="1:64">
      <c r="A1" s="1164"/>
      <c r="B1" s="1164"/>
      <c r="C1" s="1164"/>
      <c r="D1" s="1164"/>
      <c r="E1" s="1164"/>
      <c r="F1" s="1164"/>
      <c r="G1" s="1165"/>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c r="AH1" s="1166"/>
      <c r="AI1" s="1166"/>
      <c r="AJ1" s="1166"/>
      <c r="AK1" s="1166"/>
      <c r="AL1" s="1166"/>
      <c r="AM1" s="1166"/>
      <c r="AN1" s="1166"/>
      <c r="AO1" s="1"/>
      <c r="AP1" s="1"/>
      <c r="AQ1" s="1"/>
      <c r="AR1" s="1"/>
      <c r="AS1" s="1"/>
      <c r="AT1" s="1"/>
      <c r="AU1" s="1"/>
      <c r="AV1" s="1"/>
      <c r="AW1" s="1"/>
      <c r="AX1" s="1"/>
      <c r="AY1" s="1"/>
      <c r="AZ1" s="1"/>
      <c r="BA1" s="1"/>
      <c r="BB1" s="1"/>
      <c r="BC1" s="1"/>
      <c r="BD1" s="1"/>
      <c r="BE1" s="1"/>
      <c r="BF1" s="1"/>
      <c r="BG1" s="1"/>
      <c r="BH1" s="1"/>
      <c r="BI1" s="1"/>
      <c r="BJ1" s="1"/>
      <c r="BK1" s="1"/>
      <c r="BL1" s="1"/>
    </row>
    <row r="2" spans="1:64" ht="18">
      <c r="A2" s="1167"/>
      <c r="B2" s="1168"/>
      <c r="C2" s="1169" t="s">
        <v>1655</v>
      </c>
      <c r="D2" s="1167"/>
      <c r="E2" s="1167"/>
      <c r="F2" s="1167"/>
      <c r="G2" s="1170"/>
      <c r="H2" s="1171"/>
      <c r="I2" s="1172"/>
      <c r="J2" s="3" t="s">
        <v>1656</v>
      </c>
      <c r="K2" s="1172"/>
      <c r="L2" s="1172"/>
      <c r="M2" s="1172"/>
      <c r="N2" s="1172"/>
      <c r="O2" s="1172"/>
      <c r="P2" s="1172"/>
      <c r="Q2" s="1172"/>
      <c r="R2" s="1172"/>
      <c r="S2" s="1172"/>
      <c r="T2" s="1172"/>
      <c r="U2" s="1172"/>
      <c r="V2" s="1172"/>
      <c r="W2" s="1172"/>
      <c r="X2" s="1172"/>
      <c r="Y2" s="1172"/>
      <c r="Z2" s="1172"/>
      <c r="AA2" s="1172"/>
      <c r="AB2" s="1172"/>
      <c r="AC2" s="1172"/>
      <c r="AD2" s="1172"/>
      <c r="AE2" s="1172"/>
      <c r="AF2" s="1172"/>
      <c r="AG2" s="1172"/>
      <c r="AH2" s="1172"/>
      <c r="AI2" s="1172"/>
      <c r="AJ2" s="1172"/>
      <c r="AK2" s="1172"/>
      <c r="AL2" s="1172"/>
      <c r="AM2" s="1172"/>
      <c r="AN2" s="1172"/>
      <c r="AO2" s="2"/>
      <c r="AP2" s="2"/>
      <c r="AQ2" s="2"/>
      <c r="AR2" s="2"/>
      <c r="AS2" s="2"/>
      <c r="AT2" s="2"/>
      <c r="AU2" s="2"/>
      <c r="AV2" s="2"/>
      <c r="AW2" s="2"/>
      <c r="AX2" s="2"/>
      <c r="AY2" s="2"/>
      <c r="AZ2" s="2"/>
      <c r="BA2" s="2"/>
      <c r="BB2" s="2"/>
      <c r="BC2" s="2"/>
      <c r="BD2" s="2"/>
      <c r="BE2" s="2"/>
      <c r="BF2" s="2"/>
      <c r="BG2" s="2"/>
      <c r="BH2" s="2"/>
      <c r="BI2" s="2"/>
      <c r="BJ2" s="2"/>
      <c r="BK2" s="2"/>
      <c r="BL2" s="2"/>
    </row>
    <row r="3" spans="1:64" ht="15.75">
      <c r="A3" s="1173"/>
      <c r="B3" s="1173"/>
      <c r="C3" s="1176"/>
      <c r="D3" s="1173"/>
      <c r="E3" s="1173"/>
      <c r="F3" s="1173"/>
      <c r="G3" s="1174"/>
      <c r="H3" s="1175"/>
      <c r="I3" s="1175"/>
      <c r="J3" s="5" t="s">
        <v>1757</v>
      </c>
      <c r="K3" s="1175"/>
      <c r="L3" s="1175"/>
      <c r="M3" s="1175"/>
      <c r="N3" s="1175"/>
      <c r="O3" s="1175"/>
      <c r="P3" s="1175"/>
      <c r="Q3" s="1175"/>
      <c r="R3" s="1175"/>
      <c r="S3" s="1175"/>
      <c r="T3" s="1175"/>
      <c r="U3" s="1175"/>
      <c r="V3" s="1175"/>
      <c r="W3" s="1175"/>
      <c r="X3" s="1175"/>
      <c r="Y3" s="1175"/>
      <c r="Z3" s="1175"/>
      <c r="AA3" s="1175"/>
      <c r="AB3" s="1175"/>
      <c r="AC3" s="1175"/>
      <c r="AD3" s="1175"/>
      <c r="AE3" s="1175"/>
      <c r="AF3" s="1175"/>
      <c r="AG3" s="1175"/>
      <c r="AH3" s="1175"/>
      <c r="AI3" s="1175"/>
      <c r="AJ3" s="1175"/>
      <c r="AK3" s="1175"/>
      <c r="AL3" s="1175"/>
      <c r="AM3" s="1175"/>
      <c r="AN3" s="1175"/>
      <c r="AO3" s="4"/>
      <c r="AP3" s="4"/>
      <c r="AQ3" s="4"/>
      <c r="AR3" s="4"/>
      <c r="AS3" s="4"/>
      <c r="AT3" s="4"/>
      <c r="AU3" s="4"/>
      <c r="AV3" s="4"/>
      <c r="AW3" s="4"/>
      <c r="AX3" s="4"/>
      <c r="AY3" s="4"/>
      <c r="AZ3" s="4"/>
      <c r="BA3" s="4"/>
      <c r="BB3" s="4"/>
      <c r="BC3" s="4"/>
      <c r="BD3" s="4"/>
      <c r="BE3" s="4"/>
      <c r="BF3" s="4"/>
      <c r="BG3" s="4"/>
      <c r="BH3" s="4"/>
      <c r="BI3" s="4"/>
      <c r="BJ3" s="4"/>
      <c r="BK3" s="4"/>
      <c r="BL3" s="4"/>
    </row>
    <row r="4" spans="1:64">
      <c r="A4" s="1176"/>
      <c r="B4" s="1176"/>
      <c r="C4" s="1176"/>
      <c r="D4" s="1176"/>
      <c r="E4" s="1176"/>
      <c r="F4" s="1176"/>
      <c r="G4" s="1174"/>
      <c r="H4" s="1177"/>
      <c r="I4" s="1177"/>
      <c r="J4" s="1177"/>
      <c r="K4" s="1177"/>
      <c r="L4" s="1177"/>
      <c r="M4" s="1177"/>
      <c r="N4" s="1177"/>
      <c r="O4" s="1177"/>
      <c r="P4" s="1177"/>
      <c r="Q4" s="1177"/>
      <c r="R4" s="1177"/>
      <c r="S4" s="1177"/>
      <c r="T4" s="1177"/>
      <c r="U4" s="1177"/>
      <c r="V4" s="1177"/>
      <c r="W4" s="1177"/>
      <c r="X4" s="1177"/>
      <c r="Y4" s="1177"/>
      <c r="Z4" s="1177"/>
      <c r="AA4" s="1177"/>
      <c r="AB4" s="1177"/>
      <c r="AC4" s="1177"/>
      <c r="AD4" s="1177"/>
      <c r="AE4" s="1177"/>
      <c r="AF4" s="1177"/>
      <c r="AG4" s="1177"/>
      <c r="AH4" s="1177"/>
      <c r="AI4" s="1177"/>
      <c r="AJ4" s="1177"/>
      <c r="AK4" s="1177"/>
      <c r="AL4" s="1177"/>
      <c r="AM4" s="1177"/>
      <c r="AN4" s="1177"/>
      <c r="AO4" s="6"/>
      <c r="AP4" s="6"/>
      <c r="AQ4" s="6"/>
      <c r="AR4" s="6"/>
      <c r="AS4" s="6"/>
      <c r="AT4" s="6"/>
      <c r="AU4" s="6"/>
      <c r="AV4" s="6"/>
      <c r="AW4" s="6"/>
      <c r="AX4" s="6"/>
      <c r="AY4" s="6"/>
      <c r="AZ4" s="6"/>
      <c r="BA4" s="6"/>
      <c r="BB4" s="6"/>
      <c r="BC4" s="6"/>
      <c r="BD4" s="6"/>
      <c r="BE4" s="6"/>
      <c r="BF4" s="6"/>
      <c r="BG4" s="6"/>
      <c r="BH4" s="6"/>
      <c r="BI4" s="6"/>
      <c r="BJ4" s="6"/>
      <c r="BK4" s="6"/>
      <c r="BL4" s="6"/>
    </row>
    <row r="5" spans="1:64">
      <c r="A5" s="1176"/>
      <c r="B5" s="1176"/>
      <c r="C5" s="1178" t="s">
        <v>1657</v>
      </c>
      <c r="D5" s="1176"/>
      <c r="E5" s="1176"/>
      <c r="F5" s="1176"/>
      <c r="G5" s="1174"/>
      <c r="H5" s="1177"/>
      <c r="I5" s="1177"/>
      <c r="J5" s="7" t="s">
        <v>1758</v>
      </c>
      <c r="K5" s="8"/>
      <c r="L5" s="1177"/>
      <c r="M5" s="1177"/>
      <c r="N5" s="1177"/>
      <c r="O5" s="1177"/>
      <c r="P5" s="1177"/>
      <c r="Q5" s="1177"/>
      <c r="R5" s="1177"/>
      <c r="S5" s="1177"/>
      <c r="T5" s="1177"/>
      <c r="U5" s="1177"/>
      <c r="V5" s="1177"/>
      <c r="W5" s="1177"/>
      <c r="X5" s="1177"/>
      <c r="Y5" s="1177"/>
      <c r="Z5" s="1177"/>
      <c r="AA5" s="1177"/>
      <c r="AB5" s="1177"/>
      <c r="AC5" s="1177"/>
      <c r="AD5" s="1177"/>
      <c r="AE5" s="1177"/>
      <c r="AF5" s="1177"/>
      <c r="AG5" s="1177"/>
      <c r="AH5" s="1177"/>
      <c r="AI5" s="1177"/>
      <c r="AJ5" s="1177"/>
      <c r="AK5" s="1177"/>
      <c r="AL5" s="1177"/>
      <c r="AM5" s="1177"/>
      <c r="AN5" s="1177"/>
      <c r="AO5" s="6"/>
      <c r="AP5" s="6"/>
      <c r="AQ5" s="6"/>
      <c r="AR5" s="6"/>
      <c r="AS5" s="6"/>
      <c r="AT5" s="6"/>
      <c r="AU5" s="6"/>
      <c r="AV5" s="6"/>
      <c r="AW5" s="6"/>
      <c r="AX5" s="6"/>
      <c r="AY5" s="6"/>
      <c r="AZ5" s="6"/>
      <c r="BA5" s="6"/>
      <c r="BB5" s="6"/>
      <c r="BC5" s="6"/>
      <c r="BD5" s="6"/>
      <c r="BE5" s="6"/>
      <c r="BF5" s="6"/>
      <c r="BG5" s="6"/>
      <c r="BH5" s="6"/>
      <c r="BI5" s="6"/>
      <c r="BJ5" s="6"/>
      <c r="BK5" s="6"/>
      <c r="BL5" s="6"/>
    </row>
    <row r="6" spans="1:64">
      <c r="A6" s="1176"/>
      <c r="B6" s="1176"/>
      <c r="C6" s="1176"/>
      <c r="D6" s="1176"/>
      <c r="E6" s="1176"/>
      <c r="F6" s="1176"/>
      <c r="G6" s="1174"/>
      <c r="H6" s="1177"/>
      <c r="I6" s="1177"/>
      <c r="J6" s="1177"/>
      <c r="K6" s="1177"/>
      <c r="L6" s="1177"/>
      <c r="M6" s="1177"/>
      <c r="N6" s="1177"/>
      <c r="O6" s="1177"/>
      <c r="P6" s="1177"/>
      <c r="Q6" s="1177"/>
      <c r="R6" s="1177"/>
      <c r="S6" s="1177"/>
      <c r="T6" s="1177"/>
      <c r="U6" s="1177"/>
      <c r="V6" s="1177"/>
      <c r="W6" s="1177"/>
      <c r="X6" s="1177"/>
      <c r="Y6" s="1177"/>
      <c r="Z6" s="1177"/>
      <c r="AA6" s="1177"/>
      <c r="AB6" s="1177"/>
      <c r="AC6" s="1177"/>
      <c r="AD6" s="1177"/>
      <c r="AE6" s="1177"/>
      <c r="AF6" s="1177"/>
      <c r="AG6" s="1177"/>
      <c r="AH6" s="1177"/>
      <c r="AI6" s="1177"/>
      <c r="AJ6" s="1177"/>
      <c r="AK6" s="1177"/>
      <c r="AL6" s="1177"/>
      <c r="AM6" s="1177"/>
      <c r="AN6" s="1177"/>
      <c r="AO6" s="6"/>
      <c r="AP6" s="6"/>
      <c r="AQ6" s="6"/>
      <c r="AR6" s="6"/>
      <c r="AS6" s="6"/>
      <c r="AT6" s="6"/>
      <c r="AU6" s="6"/>
      <c r="AV6" s="6"/>
      <c r="AW6" s="6"/>
      <c r="AX6" s="6"/>
      <c r="AY6" s="6"/>
      <c r="AZ6" s="6"/>
      <c r="BA6" s="6"/>
      <c r="BB6" s="6"/>
      <c r="BC6" s="6"/>
      <c r="BD6" s="6"/>
      <c r="BE6" s="6"/>
      <c r="BF6" s="6"/>
      <c r="BG6" s="6"/>
      <c r="BH6" s="6"/>
      <c r="BI6" s="6"/>
      <c r="BJ6" s="6"/>
      <c r="BK6" s="6"/>
      <c r="BL6" s="6"/>
    </row>
    <row r="7" spans="1:64">
      <c r="A7" s="1176"/>
      <c r="B7" s="1176"/>
      <c r="C7" s="1176"/>
      <c r="D7" s="1176"/>
      <c r="E7" s="1176"/>
      <c r="F7" s="1176"/>
      <c r="G7" s="1174"/>
      <c r="H7" s="1177"/>
      <c r="I7" s="1177"/>
      <c r="J7" s="1177"/>
      <c r="K7" s="1177"/>
      <c r="L7" s="1177"/>
      <c r="M7" s="1177"/>
      <c r="N7" s="1177"/>
      <c r="O7" s="1177"/>
      <c r="P7" s="1177"/>
      <c r="Q7" s="1177"/>
      <c r="R7" s="1177"/>
      <c r="S7" s="1177"/>
      <c r="T7" s="1177"/>
      <c r="U7" s="1177"/>
      <c r="V7" s="1177"/>
      <c r="W7" s="1177"/>
      <c r="X7" s="1177"/>
      <c r="Y7" s="1177"/>
      <c r="Z7" s="1177"/>
      <c r="AA7" s="1177"/>
      <c r="AB7" s="1177"/>
      <c r="AC7" s="1177"/>
      <c r="AD7" s="1177"/>
      <c r="AE7" s="1177"/>
      <c r="AF7" s="1177"/>
      <c r="AG7" s="1177"/>
      <c r="AH7" s="1177"/>
      <c r="AI7" s="1177"/>
      <c r="AJ7" s="1177"/>
      <c r="AK7" s="1177"/>
      <c r="AL7" s="1177"/>
      <c r="AM7" s="1177"/>
      <c r="AN7" s="1177"/>
      <c r="AO7" s="6"/>
      <c r="AP7" s="6"/>
      <c r="AQ7" s="6"/>
      <c r="AR7" s="6"/>
      <c r="AS7" s="6"/>
      <c r="AT7" s="6"/>
      <c r="AU7" s="6"/>
      <c r="AV7" s="6"/>
      <c r="AW7" s="6"/>
      <c r="AX7" s="6"/>
      <c r="AY7" s="6"/>
      <c r="AZ7" s="6"/>
      <c r="BA7" s="6"/>
      <c r="BB7" s="6"/>
      <c r="BC7" s="6"/>
      <c r="BD7" s="6"/>
      <c r="BE7" s="6"/>
      <c r="BF7" s="6"/>
      <c r="BG7" s="6"/>
      <c r="BH7" s="6"/>
      <c r="BI7" s="6"/>
      <c r="BJ7" s="6"/>
      <c r="BK7" s="6"/>
      <c r="BL7" s="6"/>
    </row>
    <row r="8" spans="1:64">
      <c r="A8" s="1176"/>
      <c r="B8" s="1176"/>
      <c r="C8" s="9" t="s">
        <v>1658</v>
      </c>
      <c r="D8" s="1176"/>
      <c r="E8" s="1176"/>
      <c r="F8" s="1176"/>
      <c r="G8" s="1174"/>
      <c r="H8" s="1177"/>
      <c r="I8" s="1177"/>
      <c r="J8" s="1177"/>
      <c r="K8" s="1177"/>
      <c r="L8" s="1177"/>
      <c r="M8" s="10" t="s">
        <v>1759</v>
      </c>
      <c r="N8" s="11"/>
      <c r="O8" s="10" t="s">
        <v>1759</v>
      </c>
      <c r="P8" s="1177"/>
      <c r="Q8" s="12" t="s">
        <v>1760</v>
      </c>
      <c r="R8" s="11"/>
      <c r="S8" s="12" t="s">
        <v>1761</v>
      </c>
      <c r="T8" s="1177"/>
      <c r="U8" s="10" t="s">
        <v>1</v>
      </c>
      <c r="V8" s="1177"/>
      <c r="W8" s="12" t="s">
        <v>1760</v>
      </c>
      <c r="X8" s="13"/>
      <c r="Y8" s="10" t="s">
        <v>2</v>
      </c>
      <c r="Z8" s="1177"/>
      <c r="AA8" s="12" t="s">
        <v>1760</v>
      </c>
      <c r="AB8" s="13"/>
      <c r="AC8" s="10" t="s">
        <v>3</v>
      </c>
      <c r="AD8" s="1177"/>
      <c r="AE8" s="12" t="s">
        <v>1760</v>
      </c>
      <c r="AF8" s="13"/>
      <c r="AG8" s="10" t="s">
        <v>4</v>
      </c>
      <c r="AH8" s="1177"/>
      <c r="AI8" s="12" t="s">
        <v>1760</v>
      </c>
      <c r="AJ8" s="13"/>
      <c r="AK8" s="10" t="s">
        <v>1643</v>
      </c>
      <c r="AL8" s="1177"/>
      <c r="AM8" s="12" t="s">
        <v>1760</v>
      </c>
      <c r="AN8" s="13"/>
      <c r="AO8" s="10"/>
      <c r="AP8" s="11"/>
      <c r="AQ8" s="10"/>
      <c r="AR8" s="11"/>
      <c r="AS8" s="10"/>
      <c r="AT8" s="11"/>
      <c r="AU8" s="10"/>
      <c r="AV8" s="11"/>
      <c r="AW8" s="10"/>
      <c r="AX8" s="11"/>
      <c r="AY8" s="10"/>
      <c r="AZ8" s="11"/>
      <c r="BA8" s="10"/>
      <c r="BB8" s="11"/>
      <c r="BC8" s="10"/>
      <c r="BD8" s="11"/>
      <c r="BE8" s="10"/>
      <c r="BF8" s="11"/>
      <c r="BG8" s="10"/>
      <c r="BH8" s="11"/>
      <c r="BI8" s="10"/>
      <c r="BJ8" s="11"/>
      <c r="BK8" s="10"/>
      <c r="BL8" s="11"/>
    </row>
    <row r="9" spans="1:64">
      <c r="A9" s="1176"/>
      <c r="B9" s="1176"/>
      <c r="C9" s="1176"/>
      <c r="D9" s="1176"/>
      <c r="E9" s="1176"/>
      <c r="F9" s="1176"/>
      <c r="G9" s="1174"/>
      <c r="H9" s="1177"/>
      <c r="I9" s="1177"/>
      <c r="J9" s="1177"/>
      <c r="K9" s="1177"/>
      <c r="L9" s="1177"/>
      <c r="M9" s="12" t="s">
        <v>5</v>
      </c>
      <c r="N9" s="13"/>
      <c r="O9" s="12" t="s">
        <v>5</v>
      </c>
      <c r="P9" s="13"/>
      <c r="Q9" s="12" t="s">
        <v>1762</v>
      </c>
      <c r="R9" s="11"/>
      <c r="S9" s="12" t="s">
        <v>5</v>
      </c>
      <c r="T9" s="1177"/>
      <c r="U9" s="12" t="s">
        <v>5</v>
      </c>
      <c r="V9" s="1177"/>
      <c r="W9" s="12" t="s">
        <v>1762</v>
      </c>
      <c r="X9" s="13"/>
      <c r="Y9" s="12" t="s">
        <v>5</v>
      </c>
      <c r="Z9" s="1177"/>
      <c r="AA9" s="12" t="s">
        <v>1762</v>
      </c>
      <c r="AB9" s="13"/>
      <c r="AC9" s="12" t="s">
        <v>5</v>
      </c>
      <c r="AD9" s="1177"/>
      <c r="AE9" s="12" t="s">
        <v>1762</v>
      </c>
      <c r="AF9" s="13"/>
      <c r="AG9" s="12" t="s">
        <v>5</v>
      </c>
      <c r="AH9" s="1177"/>
      <c r="AI9" s="12" t="s">
        <v>1762</v>
      </c>
      <c r="AJ9" s="13"/>
      <c r="AK9" s="12" t="s">
        <v>5</v>
      </c>
      <c r="AL9" s="1177"/>
      <c r="AM9" s="12" t="s">
        <v>1762</v>
      </c>
      <c r="AN9" s="13"/>
      <c r="AO9" s="12"/>
      <c r="AP9" s="13"/>
      <c r="AQ9" s="12"/>
      <c r="AR9" s="13"/>
      <c r="AS9" s="12"/>
      <c r="AT9" s="13"/>
      <c r="AU9" s="12"/>
      <c r="AV9" s="13"/>
      <c r="AW9" s="12"/>
      <c r="AX9" s="13"/>
      <c r="AY9" s="12"/>
      <c r="AZ9" s="13"/>
      <c r="BA9" s="12"/>
      <c r="BB9" s="13"/>
      <c r="BC9" s="12"/>
      <c r="BD9" s="13"/>
      <c r="BE9" s="12"/>
      <c r="BF9" s="13"/>
      <c r="BG9" s="12"/>
      <c r="BH9" s="13"/>
      <c r="BI9" s="12"/>
      <c r="BJ9" s="13"/>
      <c r="BK9" s="12"/>
      <c r="BL9" s="13"/>
    </row>
    <row r="10" spans="1:64" ht="15.75" thickBot="1">
      <c r="A10" s="1176"/>
      <c r="B10" s="1176"/>
      <c r="C10" s="9" t="s">
        <v>6</v>
      </c>
      <c r="D10" s="1176"/>
      <c r="E10" s="1176"/>
      <c r="F10" s="1176"/>
      <c r="G10" s="1174"/>
      <c r="H10" s="1177"/>
      <c r="I10" s="1177"/>
      <c r="J10" s="14" t="s">
        <v>7</v>
      </c>
      <c r="K10" s="14" t="s">
        <v>8</v>
      </c>
      <c r="L10" s="14"/>
      <c r="M10" s="15" t="s">
        <v>9</v>
      </c>
      <c r="N10" s="16"/>
      <c r="O10" s="15" t="s">
        <v>9</v>
      </c>
      <c r="P10" s="1179"/>
      <c r="Q10" s="16"/>
      <c r="R10" s="1179"/>
      <c r="S10" s="15" t="s">
        <v>9</v>
      </c>
      <c r="T10" s="1177"/>
      <c r="U10" s="15" t="s">
        <v>9</v>
      </c>
      <c r="V10" s="1179"/>
      <c r="W10" s="16"/>
      <c r="X10" s="1179"/>
      <c r="Y10" s="15" t="s">
        <v>9</v>
      </c>
      <c r="Z10" s="1179"/>
      <c r="AA10" s="16"/>
      <c r="AB10" s="1179"/>
      <c r="AC10" s="15" t="s">
        <v>9</v>
      </c>
      <c r="AD10" s="1179"/>
      <c r="AE10" s="16"/>
      <c r="AF10" s="1179"/>
      <c r="AG10" s="15" t="s">
        <v>9</v>
      </c>
      <c r="AH10" s="1179"/>
      <c r="AI10" s="16"/>
      <c r="AJ10" s="1179"/>
      <c r="AK10" s="15" t="s">
        <v>9</v>
      </c>
      <c r="AL10" s="1179"/>
      <c r="AM10" s="16"/>
      <c r="AN10" s="1179"/>
      <c r="AO10" s="15"/>
      <c r="AP10" s="16"/>
      <c r="AQ10" s="15"/>
      <c r="AR10" s="16"/>
      <c r="AS10" s="15"/>
      <c r="AT10" s="16"/>
      <c r="AU10" s="15"/>
      <c r="AV10" s="16"/>
      <c r="AW10" s="15"/>
      <c r="AX10" s="16"/>
      <c r="AY10" s="15"/>
      <c r="AZ10" s="16"/>
      <c r="BA10" s="15"/>
      <c r="BB10" s="16"/>
      <c r="BC10" s="15"/>
      <c r="BD10" s="16"/>
      <c r="BE10" s="15"/>
      <c r="BF10" s="16"/>
      <c r="BG10" s="15"/>
      <c r="BH10" s="16"/>
      <c r="BI10" s="15"/>
      <c r="BJ10" s="16"/>
      <c r="BK10" s="15"/>
      <c r="BL10" s="16"/>
    </row>
    <row r="11" spans="1:64">
      <c r="A11" s="1176"/>
      <c r="B11" s="1176"/>
      <c r="C11" s="1176"/>
      <c r="D11" s="1176"/>
      <c r="E11" s="1176"/>
      <c r="F11" s="1176"/>
      <c r="G11" s="1174"/>
      <c r="H11" s="1177"/>
      <c r="I11" s="1177"/>
      <c r="J11" s="17" t="s">
        <v>10</v>
      </c>
      <c r="K11" s="18" t="s">
        <v>11</v>
      </c>
      <c r="L11" s="18"/>
      <c r="M11" s="19"/>
      <c r="N11" s="20"/>
      <c r="O11" s="19"/>
      <c r="P11" s="20"/>
      <c r="Q11" s="1180"/>
      <c r="R11" s="20"/>
      <c r="S11" s="19"/>
      <c r="T11" s="1177"/>
      <c r="U11" s="19"/>
      <c r="V11" s="20"/>
      <c r="W11" s="1180"/>
      <c r="X11" s="21"/>
      <c r="Y11" s="19"/>
      <c r="Z11" s="20"/>
      <c r="AA11" s="1180"/>
      <c r="AB11" s="21"/>
      <c r="AC11" s="19"/>
      <c r="AD11" s="20"/>
      <c r="AE11" s="1180"/>
      <c r="AF11" s="21"/>
      <c r="AG11" s="19"/>
      <c r="AH11" s="20"/>
      <c r="AI11" s="1180"/>
      <c r="AJ11" s="21"/>
      <c r="AK11" s="19"/>
      <c r="AL11" s="20"/>
      <c r="AM11" s="1180"/>
      <c r="AN11" s="21"/>
      <c r="AO11" s="19"/>
      <c r="AP11" s="20"/>
      <c r="AQ11" s="19"/>
      <c r="AR11" s="20"/>
      <c r="AS11" s="19"/>
      <c r="AT11" s="20"/>
      <c r="AU11" s="19"/>
      <c r="AV11" s="20"/>
      <c r="AW11" s="19"/>
      <c r="AX11" s="20"/>
      <c r="AY11" s="19"/>
      <c r="AZ11" s="20"/>
      <c r="BA11" s="19"/>
      <c r="BB11" s="20"/>
      <c r="BC11" s="19"/>
      <c r="BD11" s="20"/>
      <c r="BE11" s="19"/>
      <c r="BF11" s="20"/>
      <c r="BG11" s="19"/>
      <c r="BH11" s="20"/>
      <c r="BI11" s="19"/>
      <c r="BJ11" s="20"/>
      <c r="BK11" s="19"/>
      <c r="BL11" s="20"/>
    </row>
    <row r="12" spans="1:64">
      <c r="A12" s="1176"/>
      <c r="B12" s="1176"/>
      <c r="C12" s="9" t="s">
        <v>1659</v>
      </c>
      <c r="D12" s="1176"/>
      <c r="E12" s="1176"/>
      <c r="F12" s="1176"/>
      <c r="G12" s="1174"/>
      <c r="H12" s="1177"/>
      <c r="I12" s="1177"/>
      <c r="J12" s="17" t="s">
        <v>12</v>
      </c>
      <c r="K12" s="18" t="s">
        <v>13</v>
      </c>
      <c r="L12" s="18"/>
      <c r="M12" s="19"/>
      <c r="N12" s="20"/>
      <c r="O12" s="19"/>
      <c r="P12" s="20"/>
      <c r="Q12" s="1180"/>
      <c r="R12" s="20"/>
      <c r="S12" s="19"/>
      <c r="T12" s="1177"/>
      <c r="U12" s="19"/>
      <c r="V12" s="20"/>
      <c r="W12" s="1180"/>
      <c r="X12" s="21"/>
      <c r="Y12" s="19"/>
      <c r="Z12" s="20"/>
      <c r="AA12" s="1180"/>
      <c r="AB12" s="21"/>
      <c r="AC12" s="19"/>
      <c r="AD12" s="20"/>
      <c r="AE12" s="1180"/>
      <c r="AF12" s="21"/>
      <c r="AG12" s="19"/>
      <c r="AH12" s="20"/>
      <c r="AI12" s="1180"/>
      <c r="AJ12" s="21"/>
      <c r="AK12" s="19"/>
      <c r="AL12" s="20"/>
      <c r="AM12" s="1180"/>
      <c r="AN12" s="21"/>
      <c r="AO12" s="19"/>
      <c r="AP12" s="20"/>
      <c r="AQ12" s="19"/>
      <c r="AR12" s="20"/>
      <c r="AS12" s="19"/>
      <c r="AT12" s="20"/>
      <c r="AU12" s="19"/>
      <c r="AV12" s="20"/>
      <c r="AW12" s="19"/>
      <c r="AX12" s="20"/>
      <c r="AY12" s="19"/>
      <c r="AZ12" s="20"/>
      <c r="BA12" s="19"/>
      <c r="BB12" s="20"/>
      <c r="BC12" s="19"/>
      <c r="BD12" s="20"/>
      <c r="BE12" s="19"/>
      <c r="BF12" s="20"/>
      <c r="BG12" s="19"/>
      <c r="BH12" s="20"/>
      <c r="BI12" s="19"/>
      <c r="BJ12" s="20"/>
      <c r="BK12" s="19"/>
      <c r="BL12" s="20"/>
    </row>
    <row r="13" spans="1:64">
      <c r="A13" s="1176"/>
      <c r="B13" s="1176"/>
      <c r="C13" s="1176"/>
      <c r="D13" s="1176"/>
      <c r="E13" s="1176"/>
      <c r="F13" s="1176"/>
      <c r="G13" s="1174"/>
      <c r="H13" s="1177"/>
      <c r="I13" s="1177"/>
      <c r="J13" s="1181" t="s">
        <v>14</v>
      </c>
      <c r="K13" s="1181" t="s">
        <v>15</v>
      </c>
      <c r="L13" s="1181"/>
      <c r="M13" s="1182"/>
      <c r="N13" s="1309"/>
      <c r="O13" s="1182"/>
      <c r="P13" s="1309"/>
      <c r="Q13" s="1183"/>
      <c r="R13" s="1309"/>
      <c r="S13" s="1182"/>
      <c r="T13" s="1177"/>
      <c r="U13" s="1182"/>
      <c r="V13" s="1309"/>
      <c r="W13" s="1183"/>
      <c r="X13" s="1309"/>
      <c r="Y13" s="1182"/>
      <c r="Z13" s="1309"/>
      <c r="AA13" s="1183"/>
      <c r="AB13" s="1309"/>
      <c r="AC13" s="1182"/>
      <c r="AD13" s="1309"/>
      <c r="AE13" s="1183"/>
      <c r="AF13" s="1309"/>
      <c r="AG13" s="1182"/>
      <c r="AH13" s="1309"/>
      <c r="AI13" s="1183"/>
      <c r="AJ13" s="1309"/>
      <c r="AK13" s="1182"/>
      <c r="AL13" s="1309"/>
      <c r="AM13" s="1183"/>
      <c r="AN13" s="1309"/>
      <c r="AO13" s="22"/>
      <c r="AP13" s="23"/>
      <c r="AQ13" s="22"/>
      <c r="AR13" s="23"/>
      <c r="AS13" s="22"/>
      <c r="AT13" s="23"/>
      <c r="AU13" s="22"/>
      <c r="AV13" s="23"/>
      <c r="AW13" s="22"/>
      <c r="AX13" s="23"/>
      <c r="AY13" s="22"/>
      <c r="AZ13" s="23"/>
      <c r="BA13" s="22"/>
      <c r="BB13" s="23"/>
      <c r="BC13" s="22"/>
      <c r="BD13" s="23"/>
      <c r="BE13" s="22"/>
      <c r="BF13" s="23"/>
      <c r="BG13" s="22"/>
      <c r="BH13" s="23"/>
      <c r="BI13" s="22"/>
      <c r="BJ13" s="23"/>
      <c r="BK13" s="22"/>
      <c r="BL13" s="23"/>
    </row>
    <row r="14" spans="1:64">
      <c r="A14" s="1176"/>
      <c r="B14" s="1176"/>
      <c r="C14" s="9" t="s">
        <v>1660</v>
      </c>
      <c r="D14" s="1176"/>
      <c r="E14" s="1176"/>
      <c r="F14" s="1176"/>
      <c r="G14" s="1174"/>
      <c r="H14" s="1177"/>
      <c r="I14" s="1177"/>
      <c r="J14" s="17" t="s">
        <v>16</v>
      </c>
      <c r="K14" s="18" t="s">
        <v>17</v>
      </c>
      <c r="L14" s="18"/>
      <c r="M14" s="19"/>
      <c r="N14" s="20"/>
      <c r="O14" s="19"/>
      <c r="P14" s="20"/>
      <c r="Q14" s="1180"/>
      <c r="R14" s="20"/>
      <c r="S14" s="19"/>
      <c r="T14" s="1177"/>
      <c r="U14" s="19"/>
      <c r="V14" s="20"/>
      <c r="W14" s="1180"/>
      <c r="X14" s="21"/>
      <c r="Y14" s="19"/>
      <c r="Z14" s="20"/>
      <c r="AA14" s="1180"/>
      <c r="AB14" s="21"/>
      <c r="AC14" s="19"/>
      <c r="AD14" s="20"/>
      <c r="AE14" s="1180"/>
      <c r="AF14" s="21"/>
      <c r="AG14" s="19"/>
      <c r="AH14" s="20"/>
      <c r="AI14" s="1180"/>
      <c r="AJ14" s="21"/>
      <c r="AK14" s="19"/>
      <c r="AL14" s="20"/>
      <c r="AM14" s="1180"/>
      <c r="AN14" s="21"/>
      <c r="AO14" s="19"/>
      <c r="AP14" s="20"/>
      <c r="AQ14" s="19"/>
      <c r="AR14" s="20"/>
      <c r="AS14" s="19"/>
      <c r="AT14" s="20"/>
      <c r="AU14" s="19"/>
      <c r="AV14" s="20"/>
      <c r="AW14" s="19"/>
      <c r="AX14" s="20"/>
      <c r="AY14" s="19"/>
      <c r="AZ14" s="20"/>
      <c r="BA14" s="19"/>
      <c r="BB14" s="20"/>
      <c r="BC14" s="19"/>
      <c r="BD14" s="20"/>
      <c r="BE14" s="19"/>
      <c r="BF14" s="20"/>
      <c r="BG14" s="19"/>
      <c r="BH14" s="20"/>
      <c r="BI14" s="19"/>
      <c r="BJ14" s="20"/>
      <c r="BK14" s="19"/>
      <c r="BL14" s="20"/>
    </row>
    <row r="15" spans="1:64">
      <c r="A15" s="1176"/>
      <c r="B15" s="1176"/>
      <c r="C15" s="1176"/>
      <c r="D15" s="1176"/>
      <c r="E15" s="1176"/>
      <c r="F15" s="1176"/>
      <c r="G15" s="1174"/>
      <c r="H15" s="1177"/>
      <c r="I15" s="1177"/>
      <c r="J15" s="17" t="s">
        <v>18</v>
      </c>
      <c r="K15" s="18" t="s">
        <v>19</v>
      </c>
      <c r="L15" s="18"/>
      <c r="M15" s="19"/>
      <c r="N15" s="20"/>
      <c r="O15" s="19"/>
      <c r="P15" s="20"/>
      <c r="Q15" s="1180"/>
      <c r="R15" s="20"/>
      <c r="S15" s="19"/>
      <c r="T15" s="1177"/>
      <c r="U15" s="19"/>
      <c r="V15" s="20"/>
      <c r="W15" s="1180"/>
      <c r="X15" s="21"/>
      <c r="Y15" s="19"/>
      <c r="Z15" s="20"/>
      <c r="AA15" s="1180"/>
      <c r="AB15" s="21"/>
      <c r="AC15" s="19"/>
      <c r="AD15" s="20"/>
      <c r="AE15" s="1180"/>
      <c r="AF15" s="21"/>
      <c r="AG15" s="19"/>
      <c r="AH15" s="20"/>
      <c r="AI15" s="1180"/>
      <c r="AJ15" s="21"/>
      <c r="AK15" s="19"/>
      <c r="AL15" s="20"/>
      <c r="AM15" s="1180"/>
      <c r="AN15" s="21"/>
      <c r="AO15" s="19"/>
      <c r="AP15" s="20"/>
      <c r="AQ15" s="19"/>
      <c r="AR15" s="20"/>
      <c r="AS15" s="19"/>
      <c r="AT15" s="20"/>
      <c r="AU15" s="19"/>
      <c r="AV15" s="20"/>
      <c r="AW15" s="19"/>
      <c r="AX15" s="20"/>
      <c r="AY15" s="19"/>
      <c r="AZ15" s="20"/>
      <c r="BA15" s="19"/>
      <c r="BB15" s="20"/>
      <c r="BC15" s="19"/>
      <c r="BD15" s="20"/>
      <c r="BE15" s="19"/>
      <c r="BF15" s="20"/>
      <c r="BG15" s="19"/>
      <c r="BH15" s="20"/>
      <c r="BI15" s="19"/>
      <c r="BJ15" s="20"/>
      <c r="BK15" s="19"/>
      <c r="BL15" s="20"/>
    </row>
    <row r="16" spans="1:64">
      <c r="A16" s="1176"/>
      <c r="B16" s="1176"/>
      <c r="C16" s="9" t="s">
        <v>1661</v>
      </c>
      <c r="D16" s="1176"/>
      <c r="E16" s="1176"/>
      <c r="F16" s="1176"/>
      <c r="G16" s="1174"/>
      <c r="H16" s="1177"/>
      <c r="I16" s="1177"/>
      <c r="J16" s="17" t="s">
        <v>20</v>
      </c>
      <c r="K16" s="18" t="s">
        <v>21</v>
      </c>
      <c r="L16" s="18"/>
      <c r="M16" s="19"/>
      <c r="N16" s="20"/>
      <c r="O16" s="19"/>
      <c r="P16" s="20"/>
      <c r="Q16" s="1180"/>
      <c r="R16" s="20"/>
      <c r="S16" s="19"/>
      <c r="T16" s="1177"/>
      <c r="U16" s="19"/>
      <c r="V16" s="20"/>
      <c r="W16" s="1180"/>
      <c r="X16" s="21"/>
      <c r="Y16" s="19"/>
      <c r="Z16" s="20"/>
      <c r="AA16" s="1180"/>
      <c r="AB16" s="21"/>
      <c r="AC16" s="19"/>
      <c r="AD16" s="20"/>
      <c r="AE16" s="1180"/>
      <c r="AF16" s="21"/>
      <c r="AG16" s="19"/>
      <c r="AH16" s="20"/>
      <c r="AI16" s="1180"/>
      <c r="AJ16" s="21"/>
      <c r="AK16" s="19"/>
      <c r="AL16" s="20"/>
      <c r="AM16" s="1180"/>
      <c r="AN16" s="21"/>
      <c r="AO16" s="19"/>
      <c r="AP16" s="20"/>
      <c r="AQ16" s="19"/>
      <c r="AR16" s="20"/>
      <c r="AS16" s="19"/>
      <c r="AT16" s="20"/>
      <c r="AU16" s="19"/>
      <c r="AV16" s="20"/>
      <c r="AW16" s="19"/>
      <c r="AX16" s="20"/>
      <c r="AY16" s="19"/>
      <c r="AZ16" s="20"/>
      <c r="BA16" s="19"/>
      <c r="BB16" s="20"/>
      <c r="BC16" s="19"/>
      <c r="BD16" s="20"/>
      <c r="BE16" s="19"/>
      <c r="BF16" s="20"/>
      <c r="BG16" s="19"/>
      <c r="BH16" s="20"/>
      <c r="BI16" s="19"/>
      <c r="BJ16" s="20"/>
      <c r="BK16" s="19"/>
      <c r="BL16" s="20"/>
    </row>
    <row r="17" spans="1:64">
      <c r="A17" s="1176"/>
      <c r="B17" s="1176"/>
      <c r="C17" s="1176"/>
      <c r="D17" s="1176"/>
      <c r="E17" s="1176"/>
      <c r="F17" s="1176"/>
      <c r="G17" s="1174"/>
      <c r="H17" s="1177"/>
      <c r="I17" s="1177"/>
      <c r="J17" s="17" t="s">
        <v>22</v>
      </c>
      <c r="K17" s="18" t="s">
        <v>23</v>
      </c>
      <c r="L17" s="18"/>
      <c r="M17" s="19"/>
      <c r="N17" s="20"/>
      <c r="O17" s="19"/>
      <c r="P17" s="20"/>
      <c r="Q17" s="1180"/>
      <c r="R17" s="20"/>
      <c r="S17" s="19"/>
      <c r="T17" s="1177"/>
      <c r="U17" s="19"/>
      <c r="V17" s="20"/>
      <c r="W17" s="1180"/>
      <c r="X17" s="21"/>
      <c r="Y17" s="19"/>
      <c r="Z17" s="20"/>
      <c r="AA17" s="1180"/>
      <c r="AB17" s="21"/>
      <c r="AC17" s="19"/>
      <c r="AD17" s="20"/>
      <c r="AE17" s="1180"/>
      <c r="AF17" s="21"/>
      <c r="AG17" s="19"/>
      <c r="AH17" s="20"/>
      <c r="AI17" s="1180"/>
      <c r="AJ17" s="21"/>
      <c r="AK17" s="19"/>
      <c r="AL17" s="20"/>
      <c r="AM17" s="1180"/>
      <c r="AN17" s="21"/>
      <c r="AO17" s="19"/>
      <c r="AP17" s="20"/>
      <c r="AQ17" s="19"/>
      <c r="AR17" s="20"/>
      <c r="AS17" s="19"/>
      <c r="AT17" s="20"/>
      <c r="AU17" s="19"/>
      <c r="AV17" s="20"/>
      <c r="AW17" s="19"/>
      <c r="AX17" s="20"/>
      <c r="AY17" s="19"/>
      <c r="AZ17" s="20"/>
      <c r="BA17" s="19"/>
      <c r="BB17" s="20"/>
      <c r="BC17" s="19"/>
      <c r="BD17" s="20"/>
      <c r="BE17" s="19"/>
      <c r="BF17" s="20"/>
      <c r="BG17" s="19"/>
      <c r="BH17" s="20"/>
      <c r="BI17" s="19"/>
      <c r="BJ17" s="20"/>
      <c r="BK17" s="19"/>
      <c r="BL17" s="20"/>
    </row>
    <row r="18" spans="1:64">
      <c r="A18" s="1176"/>
      <c r="B18" s="1176"/>
      <c r="C18" s="1176"/>
      <c r="D18" s="1176"/>
      <c r="E18" s="1176"/>
      <c r="F18" s="1176"/>
      <c r="G18" s="1174"/>
      <c r="H18" s="1177"/>
      <c r="I18" s="1177"/>
      <c r="J18" s="17" t="s">
        <v>24</v>
      </c>
      <c r="K18" s="18" t="s">
        <v>25</v>
      </c>
      <c r="L18" s="18"/>
      <c r="M18" s="19"/>
      <c r="N18" s="20"/>
      <c r="O18" s="19"/>
      <c r="P18" s="20"/>
      <c r="Q18" s="1180"/>
      <c r="R18" s="20"/>
      <c r="S18" s="19"/>
      <c r="T18" s="1177"/>
      <c r="U18" s="19"/>
      <c r="V18" s="20"/>
      <c r="W18" s="1180"/>
      <c r="X18" s="21"/>
      <c r="Y18" s="19"/>
      <c r="Z18" s="20"/>
      <c r="AA18" s="1180"/>
      <c r="AB18" s="21"/>
      <c r="AC18" s="19"/>
      <c r="AD18" s="20"/>
      <c r="AE18" s="1180"/>
      <c r="AF18" s="21"/>
      <c r="AG18" s="19"/>
      <c r="AH18" s="20"/>
      <c r="AI18" s="1180"/>
      <c r="AJ18" s="21"/>
      <c r="AK18" s="19"/>
      <c r="AL18" s="20"/>
      <c r="AM18" s="1180"/>
      <c r="AN18" s="21"/>
      <c r="AO18" s="19"/>
      <c r="AP18" s="20"/>
      <c r="AQ18" s="19"/>
      <c r="AR18" s="20"/>
      <c r="AS18" s="19"/>
      <c r="AT18" s="20"/>
      <c r="AU18" s="19"/>
      <c r="AV18" s="20"/>
      <c r="AW18" s="19"/>
      <c r="AX18" s="20"/>
      <c r="AY18" s="19"/>
      <c r="AZ18" s="20"/>
      <c r="BA18" s="19"/>
      <c r="BB18" s="20"/>
      <c r="BC18" s="19"/>
      <c r="BD18" s="20"/>
      <c r="BE18" s="19"/>
      <c r="BF18" s="20"/>
      <c r="BG18" s="19"/>
      <c r="BH18" s="20"/>
      <c r="BI18" s="19"/>
      <c r="BJ18" s="20"/>
      <c r="BK18" s="19"/>
      <c r="BL18" s="20"/>
    </row>
    <row r="19" spans="1:64">
      <c r="A19" s="1176"/>
      <c r="B19" s="1176"/>
      <c r="C19" s="9" t="s">
        <v>1662</v>
      </c>
      <c r="D19" s="1176"/>
      <c r="E19" s="1176"/>
      <c r="F19" s="1176"/>
      <c r="G19" s="1174"/>
      <c r="H19" s="1177"/>
      <c r="I19" s="1177"/>
      <c r="J19" s="17" t="s">
        <v>26</v>
      </c>
      <c r="K19" s="18" t="s">
        <v>27</v>
      </c>
      <c r="L19" s="18"/>
      <c r="M19" s="19"/>
      <c r="N19" s="20"/>
      <c r="O19" s="19"/>
      <c r="P19" s="20"/>
      <c r="Q19" s="1180"/>
      <c r="R19" s="20"/>
      <c r="S19" s="19"/>
      <c r="T19" s="1177"/>
      <c r="U19" s="19"/>
      <c r="V19" s="20"/>
      <c r="W19" s="1180"/>
      <c r="X19" s="21"/>
      <c r="Y19" s="19"/>
      <c r="Z19" s="20"/>
      <c r="AA19" s="1180"/>
      <c r="AB19" s="21"/>
      <c r="AC19" s="19"/>
      <c r="AD19" s="20"/>
      <c r="AE19" s="1180"/>
      <c r="AF19" s="21"/>
      <c r="AG19" s="19"/>
      <c r="AH19" s="20"/>
      <c r="AI19" s="1180"/>
      <c r="AJ19" s="21"/>
      <c r="AK19" s="19"/>
      <c r="AL19" s="20"/>
      <c r="AM19" s="1180"/>
      <c r="AN19" s="21"/>
      <c r="AO19" s="19"/>
      <c r="AP19" s="20"/>
      <c r="AQ19" s="19"/>
      <c r="AR19" s="20"/>
      <c r="AS19" s="19"/>
      <c r="AT19" s="20"/>
      <c r="AU19" s="19"/>
      <c r="AV19" s="20"/>
      <c r="AW19" s="19"/>
      <c r="AX19" s="20"/>
      <c r="AY19" s="19"/>
      <c r="AZ19" s="20"/>
      <c r="BA19" s="19"/>
      <c r="BB19" s="20"/>
      <c r="BC19" s="19"/>
      <c r="BD19" s="20"/>
      <c r="BE19" s="19"/>
      <c r="BF19" s="20"/>
      <c r="BG19" s="19"/>
      <c r="BH19" s="20"/>
      <c r="BI19" s="19"/>
      <c r="BJ19" s="20"/>
      <c r="BK19" s="19"/>
      <c r="BL19" s="20"/>
    </row>
    <row r="20" spans="1:64">
      <c r="A20" s="1176"/>
      <c r="B20" s="1176"/>
      <c r="C20" s="1176"/>
      <c r="D20" s="1176"/>
      <c r="E20" s="1176"/>
      <c r="F20" s="1176"/>
      <c r="G20" s="1174"/>
      <c r="H20" s="1177"/>
      <c r="I20" s="1177"/>
      <c r="J20" s="17" t="s">
        <v>28</v>
      </c>
      <c r="K20" s="18" t="s">
        <v>29</v>
      </c>
      <c r="L20" s="18"/>
      <c r="M20" s="19"/>
      <c r="N20" s="20"/>
      <c r="O20" s="19"/>
      <c r="P20" s="20"/>
      <c r="Q20" s="1180"/>
      <c r="R20" s="20"/>
      <c r="S20" s="19"/>
      <c r="T20" s="1177"/>
      <c r="U20" s="19"/>
      <c r="V20" s="20"/>
      <c r="W20" s="1180"/>
      <c r="X20" s="21"/>
      <c r="Y20" s="19"/>
      <c r="Z20" s="20"/>
      <c r="AA20" s="1180"/>
      <c r="AB20" s="21"/>
      <c r="AC20" s="19"/>
      <c r="AD20" s="20"/>
      <c r="AE20" s="1180"/>
      <c r="AF20" s="21"/>
      <c r="AG20" s="19"/>
      <c r="AH20" s="20"/>
      <c r="AI20" s="1180"/>
      <c r="AJ20" s="21"/>
      <c r="AK20" s="19"/>
      <c r="AL20" s="20"/>
      <c r="AM20" s="1180"/>
      <c r="AN20" s="21"/>
      <c r="AO20" s="19"/>
      <c r="AP20" s="20"/>
      <c r="AQ20" s="19"/>
      <c r="AR20" s="20"/>
      <c r="AS20" s="19"/>
      <c r="AT20" s="20"/>
      <c r="AU20" s="19"/>
      <c r="AV20" s="20"/>
      <c r="AW20" s="19"/>
      <c r="AX20" s="20"/>
      <c r="AY20" s="19"/>
      <c r="AZ20" s="20"/>
      <c r="BA20" s="19"/>
      <c r="BB20" s="20"/>
      <c r="BC20" s="19"/>
      <c r="BD20" s="20"/>
      <c r="BE20" s="19"/>
      <c r="BF20" s="20"/>
      <c r="BG20" s="19"/>
      <c r="BH20" s="20"/>
      <c r="BI20" s="19"/>
      <c r="BJ20" s="20"/>
      <c r="BK20" s="19"/>
      <c r="BL20" s="20"/>
    </row>
    <row r="21" spans="1:64">
      <c r="A21" s="1176"/>
      <c r="B21" s="1176"/>
      <c r="C21" s="1176"/>
      <c r="D21" s="1176"/>
      <c r="E21" s="1176"/>
      <c r="F21" s="1176"/>
      <c r="G21" s="1174"/>
      <c r="H21" s="1177"/>
      <c r="I21" s="1177"/>
      <c r="J21" s="17" t="s">
        <v>30</v>
      </c>
      <c r="K21" s="18" t="s">
        <v>31</v>
      </c>
      <c r="L21" s="18"/>
      <c r="M21" s="19"/>
      <c r="N21" s="20"/>
      <c r="O21" s="19"/>
      <c r="P21" s="20"/>
      <c r="Q21" s="1180"/>
      <c r="R21" s="20"/>
      <c r="S21" s="19"/>
      <c r="T21" s="1177"/>
      <c r="U21" s="19"/>
      <c r="V21" s="20"/>
      <c r="W21" s="1180"/>
      <c r="X21" s="21"/>
      <c r="Y21" s="19"/>
      <c r="Z21" s="20"/>
      <c r="AA21" s="1180"/>
      <c r="AB21" s="21"/>
      <c r="AC21" s="19"/>
      <c r="AD21" s="20"/>
      <c r="AE21" s="1180"/>
      <c r="AF21" s="21"/>
      <c r="AG21" s="19"/>
      <c r="AH21" s="20"/>
      <c r="AI21" s="1180"/>
      <c r="AJ21" s="21"/>
      <c r="AK21" s="19"/>
      <c r="AL21" s="20"/>
      <c r="AM21" s="1180"/>
      <c r="AN21" s="21"/>
      <c r="AO21" s="19"/>
      <c r="AP21" s="20"/>
      <c r="AQ21" s="19"/>
      <c r="AR21" s="20"/>
      <c r="AS21" s="19"/>
      <c r="AT21" s="20"/>
      <c r="AU21" s="19"/>
      <c r="AV21" s="20"/>
      <c r="AW21" s="19"/>
      <c r="AX21" s="20"/>
      <c r="AY21" s="19"/>
      <c r="AZ21" s="20"/>
      <c r="BA21" s="19"/>
      <c r="BB21" s="20"/>
      <c r="BC21" s="19"/>
      <c r="BD21" s="20"/>
      <c r="BE21" s="19"/>
      <c r="BF21" s="20"/>
      <c r="BG21" s="19"/>
      <c r="BH21" s="20"/>
      <c r="BI21" s="19"/>
      <c r="BJ21" s="20"/>
      <c r="BK21" s="19"/>
      <c r="BL21" s="20"/>
    </row>
    <row r="22" spans="1:64">
      <c r="A22" s="1176"/>
      <c r="B22" s="1176"/>
      <c r="C22" s="1176"/>
      <c r="D22" s="1176"/>
      <c r="E22" s="1176"/>
      <c r="F22" s="1176"/>
      <c r="G22" s="1174"/>
      <c r="H22" s="1177"/>
      <c r="I22" s="1177"/>
      <c r="J22" s="1181" t="s">
        <v>32</v>
      </c>
      <c r="K22" s="1181" t="s">
        <v>33</v>
      </c>
      <c r="L22" s="1181"/>
      <c r="M22" s="1182"/>
      <c r="N22" s="1309"/>
      <c r="O22" s="1182"/>
      <c r="P22" s="1309"/>
      <c r="Q22" s="1183"/>
      <c r="R22" s="1309"/>
      <c r="S22" s="1182"/>
      <c r="T22" s="1177"/>
      <c r="U22" s="1182"/>
      <c r="V22" s="1309"/>
      <c r="W22" s="1183"/>
      <c r="X22" s="1309"/>
      <c r="Y22" s="1182"/>
      <c r="Z22" s="1309"/>
      <c r="AA22" s="1183"/>
      <c r="AB22" s="1309"/>
      <c r="AC22" s="1182"/>
      <c r="AD22" s="1309"/>
      <c r="AE22" s="1183"/>
      <c r="AF22" s="1309"/>
      <c r="AG22" s="1182"/>
      <c r="AH22" s="1309"/>
      <c r="AI22" s="1183"/>
      <c r="AJ22" s="1309"/>
      <c r="AK22" s="1182"/>
      <c r="AL22" s="1309"/>
      <c r="AM22" s="1183"/>
      <c r="AN22" s="1309"/>
      <c r="AO22" s="22"/>
      <c r="AP22" s="23"/>
      <c r="AQ22" s="22"/>
      <c r="AR22" s="23"/>
      <c r="AS22" s="22"/>
      <c r="AT22" s="23"/>
      <c r="AU22" s="22"/>
      <c r="AV22" s="23"/>
      <c r="AW22" s="22"/>
      <c r="AX22" s="23"/>
      <c r="AY22" s="22"/>
      <c r="AZ22" s="23"/>
      <c r="BA22" s="22"/>
      <c r="BB22" s="23"/>
      <c r="BC22" s="22"/>
      <c r="BD22" s="23"/>
      <c r="BE22" s="22"/>
      <c r="BF22" s="23"/>
      <c r="BG22" s="22"/>
      <c r="BH22" s="23"/>
      <c r="BI22" s="22"/>
      <c r="BJ22" s="23"/>
      <c r="BK22" s="22"/>
      <c r="BL22" s="23"/>
    </row>
    <row r="23" spans="1:64">
      <c r="A23" s="1176"/>
      <c r="B23" s="1176"/>
      <c r="C23" s="1176"/>
      <c r="D23" s="1176"/>
      <c r="E23" s="1176"/>
      <c r="F23" s="1176"/>
      <c r="G23" s="1174"/>
      <c r="H23" s="1177"/>
      <c r="I23" s="1177"/>
      <c r="J23" s="17" t="s">
        <v>34</v>
      </c>
      <c r="K23" s="18" t="s">
        <v>35</v>
      </c>
      <c r="L23" s="18"/>
      <c r="M23" s="19"/>
      <c r="N23" s="20"/>
      <c r="O23" s="19"/>
      <c r="P23" s="20"/>
      <c r="Q23" s="1180"/>
      <c r="R23" s="20"/>
      <c r="S23" s="19"/>
      <c r="T23" s="1177"/>
      <c r="U23" s="19"/>
      <c r="V23" s="20"/>
      <c r="W23" s="1180"/>
      <c r="X23" s="21"/>
      <c r="Y23" s="19"/>
      <c r="Z23" s="20"/>
      <c r="AA23" s="1180"/>
      <c r="AB23" s="21"/>
      <c r="AC23" s="19"/>
      <c r="AD23" s="20"/>
      <c r="AE23" s="1180"/>
      <c r="AF23" s="21"/>
      <c r="AG23" s="19"/>
      <c r="AH23" s="20"/>
      <c r="AI23" s="1180"/>
      <c r="AJ23" s="21"/>
      <c r="AK23" s="19"/>
      <c r="AL23" s="20"/>
      <c r="AM23" s="1180"/>
      <c r="AN23" s="21"/>
      <c r="AO23" s="19"/>
      <c r="AP23" s="20"/>
      <c r="AQ23" s="19"/>
      <c r="AR23" s="20"/>
      <c r="AS23" s="19"/>
      <c r="AT23" s="20"/>
      <c r="AU23" s="19"/>
      <c r="AV23" s="20"/>
      <c r="AW23" s="19"/>
      <c r="AX23" s="20"/>
      <c r="AY23" s="19"/>
      <c r="AZ23" s="20"/>
      <c r="BA23" s="19"/>
      <c r="BB23" s="20"/>
      <c r="BC23" s="19"/>
      <c r="BD23" s="20"/>
      <c r="BE23" s="19"/>
      <c r="BF23" s="20"/>
      <c r="BG23" s="19"/>
      <c r="BH23" s="20"/>
      <c r="BI23" s="19"/>
      <c r="BJ23" s="20"/>
      <c r="BK23" s="19"/>
      <c r="BL23" s="20"/>
    </row>
    <row r="24" spans="1:64">
      <c r="A24" s="1176"/>
      <c r="B24" s="1176"/>
      <c r="C24" s="1176"/>
      <c r="D24" s="1176"/>
      <c r="E24" s="1176"/>
      <c r="F24" s="1176"/>
      <c r="G24" s="1174"/>
      <c r="H24" s="1177"/>
      <c r="I24" s="1177"/>
      <c r="J24" s="17" t="s">
        <v>36</v>
      </c>
      <c r="K24" s="18" t="s">
        <v>37</v>
      </c>
      <c r="L24" s="18"/>
      <c r="M24" s="19"/>
      <c r="N24" s="20"/>
      <c r="O24" s="19"/>
      <c r="P24" s="20"/>
      <c r="Q24" s="1180"/>
      <c r="R24" s="20"/>
      <c r="S24" s="19"/>
      <c r="T24" s="1177"/>
      <c r="U24" s="19"/>
      <c r="V24" s="20"/>
      <c r="W24" s="1180"/>
      <c r="X24" s="21"/>
      <c r="Y24" s="19"/>
      <c r="Z24" s="20"/>
      <c r="AA24" s="1180"/>
      <c r="AB24" s="21"/>
      <c r="AC24" s="19"/>
      <c r="AD24" s="20"/>
      <c r="AE24" s="1180"/>
      <c r="AF24" s="21"/>
      <c r="AG24" s="19"/>
      <c r="AH24" s="20"/>
      <c r="AI24" s="1180"/>
      <c r="AJ24" s="21"/>
      <c r="AK24" s="19"/>
      <c r="AL24" s="20"/>
      <c r="AM24" s="1180"/>
      <c r="AN24" s="21"/>
      <c r="AO24" s="19"/>
      <c r="AP24" s="20"/>
      <c r="AQ24" s="19"/>
      <c r="AR24" s="20"/>
      <c r="AS24" s="19"/>
      <c r="AT24" s="20"/>
      <c r="AU24" s="19"/>
      <c r="AV24" s="20"/>
      <c r="AW24" s="19"/>
      <c r="AX24" s="20"/>
      <c r="AY24" s="19"/>
      <c r="AZ24" s="20"/>
      <c r="BA24" s="19"/>
      <c r="BB24" s="20"/>
      <c r="BC24" s="19"/>
      <c r="BD24" s="20"/>
      <c r="BE24" s="19"/>
      <c r="BF24" s="20"/>
      <c r="BG24" s="19"/>
      <c r="BH24" s="20"/>
      <c r="BI24" s="19"/>
      <c r="BJ24" s="20"/>
      <c r="BK24" s="19"/>
      <c r="BL24" s="20"/>
    </row>
    <row r="25" spans="1:64">
      <c r="A25" s="1176"/>
      <c r="B25" s="1176"/>
      <c r="C25" s="1176"/>
      <c r="D25" s="1176"/>
      <c r="E25" s="1176"/>
      <c r="F25" s="1176"/>
      <c r="G25" s="1174"/>
      <c r="H25" s="1177"/>
      <c r="I25" s="1177"/>
      <c r="J25" s="1181" t="s">
        <v>38</v>
      </c>
      <c r="K25" s="1181" t="s">
        <v>39</v>
      </c>
      <c r="L25" s="1181"/>
      <c r="M25" s="1182"/>
      <c r="N25" s="1309"/>
      <c r="O25" s="1182"/>
      <c r="P25" s="1309"/>
      <c r="Q25" s="1183"/>
      <c r="R25" s="1309"/>
      <c r="S25" s="1182"/>
      <c r="T25" s="1177"/>
      <c r="U25" s="1182"/>
      <c r="V25" s="1309"/>
      <c r="W25" s="1183"/>
      <c r="X25" s="1309"/>
      <c r="Y25" s="1182"/>
      <c r="Z25" s="1309"/>
      <c r="AA25" s="1183"/>
      <c r="AB25" s="1309"/>
      <c r="AC25" s="1182"/>
      <c r="AD25" s="1309"/>
      <c r="AE25" s="1183"/>
      <c r="AF25" s="1309"/>
      <c r="AG25" s="1182"/>
      <c r="AH25" s="1309"/>
      <c r="AI25" s="1183"/>
      <c r="AJ25" s="1309"/>
      <c r="AK25" s="1182"/>
      <c r="AL25" s="1309"/>
      <c r="AM25" s="1183"/>
      <c r="AN25" s="1309"/>
      <c r="AO25" s="22"/>
      <c r="AP25" s="23"/>
      <c r="AQ25" s="22"/>
      <c r="AR25" s="23"/>
      <c r="AS25" s="22"/>
      <c r="AT25" s="23"/>
      <c r="AU25" s="22"/>
      <c r="AV25" s="23"/>
      <c r="AW25" s="22"/>
      <c r="AX25" s="23"/>
      <c r="AY25" s="22"/>
      <c r="AZ25" s="23"/>
      <c r="BA25" s="22"/>
      <c r="BB25" s="23"/>
      <c r="BC25" s="22"/>
      <c r="BD25" s="23"/>
      <c r="BE25" s="22"/>
      <c r="BF25" s="23"/>
      <c r="BG25" s="22"/>
      <c r="BH25" s="23"/>
      <c r="BI25" s="22"/>
      <c r="BJ25" s="23"/>
      <c r="BK25" s="22"/>
      <c r="BL25" s="23"/>
    </row>
    <row r="26" spans="1:64">
      <c r="A26" s="1176"/>
      <c r="B26" s="1176"/>
      <c r="C26" s="1176"/>
      <c r="D26" s="1176"/>
      <c r="E26" s="1176"/>
      <c r="F26" s="1176"/>
      <c r="G26" s="1174"/>
      <c r="H26" s="1177"/>
      <c r="I26" s="1177"/>
      <c r="J26" s="17" t="s">
        <v>40</v>
      </c>
      <c r="K26" s="18" t="s">
        <v>41</v>
      </c>
      <c r="L26" s="18"/>
      <c r="M26" s="19"/>
      <c r="N26" s="20"/>
      <c r="O26" s="19"/>
      <c r="P26" s="20"/>
      <c r="Q26" s="1180"/>
      <c r="R26" s="20"/>
      <c r="S26" s="19"/>
      <c r="T26" s="1177"/>
      <c r="U26" s="19"/>
      <c r="V26" s="20"/>
      <c r="W26" s="1180"/>
      <c r="X26" s="21"/>
      <c r="Y26" s="19"/>
      <c r="Z26" s="20"/>
      <c r="AA26" s="1180"/>
      <c r="AB26" s="21"/>
      <c r="AC26" s="19"/>
      <c r="AD26" s="20"/>
      <c r="AE26" s="1180"/>
      <c r="AF26" s="21"/>
      <c r="AG26" s="19"/>
      <c r="AH26" s="20"/>
      <c r="AI26" s="1180"/>
      <c r="AJ26" s="21"/>
      <c r="AK26" s="19"/>
      <c r="AL26" s="20"/>
      <c r="AM26" s="1180"/>
      <c r="AN26" s="21"/>
      <c r="AO26" s="19"/>
      <c r="AP26" s="20"/>
      <c r="AQ26" s="19"/>
      <c r="AR26" s="20"/>
      <c r="AS26" s="19"/>
      <c r="AT26" s="20"/>
      <c r="AU26" s="19"/>
      <c r="AV26" s="20"/>
      <c r="AW26" s="19"/>
      <c r="AX26" s="20"/>
      <c r="AY26" s="19"/>
      <c r="AZ26" s="20"/>
      <c r="BA26" s="19"/>
      <c r="BB26" s="20"/>
      <c r="BC26" s="19"/>
      <c r="BD26" s="20"/>
      <c r="BE26" s="19"/>
      <c r="BF26" s="20"/>
      <c r="BG26" s="19"/>
      <c r="BH26" s="20"/>
      <c r="BI26" s="19"/>
      <c r="BJ26" s="20"/>
      <c r="BK26" s="19"/>
      <c r="BL26" s="20"/>
    </row>
    <row r="27" spans="1:64">
      <c r="A27" s="1176"/>
      <c r="B27" s="1176"/>
      <c r="C27" s="1176"/>
      <c r="D27" s="1176"/>
      <c r="E27" s="1176"/>
      <c r="F27" s="1176"/>
      <c r="G27" s="1174"/>
      <c r="H27" s="1177"/>
      <c r="I27" s="1177"/>
      <c r="J27" s="17" t="s">
        <v>42</v>
      </c>
      <c r="K27" s="18" t="s">
        <v>43</v>
      </c>
      <c r="L27" s="18"/>
      <c r="M27" s="19"/>
      <c r="N27" s="20"/>
      <c r="O27" s="19"/>
      <c r="P27" s="20"/>
      <c r="Q27" s="1180"/>
      <c r="R27" s="20"/>
      <c r="S27" s="19"/>
      <c r="T27" s="1177"/>
      <c r="U27" s="19"/>
      <c r="V27" s="20"/>
      <c r="W27" s="1180"/>
      <c r="X27" s="21"/>
      <c r="Y27" s="19"/>
      <c r="Z27" s="20"/>
      <c r="AA27" s="1180"/>
      <c r="AB27" s="21"/>
      <c r="AC27" s="19"/>
      <c r="AD27" s="20"/>
      <c r="AE27" s="1180"/>
      <c r="AF27" s="21"/>
      <c r="AG27" s="19"/>
      <c r="AH27" s="20"/>
      <c r="AI27" s="1180"/>
      <c r="AJ27" s="21"/>
      <c r="AK27" s="19"/>
      <c r="AL27" s="20"/>
      <c r="AM27" s="1180"/>
      <c r="AN27" s="21"/>
      <c r="AO27" s="19"/>
      <c r="AP27" s="20"/>
      <c r="AQ27" s="19"/>
      <c r="AR27" s="20"/>
      <c r="AS27" s="19"/>
      <c r="AT27" s="20"/>
      <c r="AU27" s="19"/>
      <c r="AV27" s="20"/>
      <c r="AW27" s="19"/>
      <c r="AX27" s="20"/>
      <c r="AY27" s="19"/>
      <c r="AZ27" s="20"/>
      <c r="BA27" s="19"/>
      <c r="BB27" s="20"/>
      <c r="BC27" s="19"/>
      <c r="BD27" s="20"/>
      <c r="BE27" s="19"/>
      <c r="BF27" s="20"/>
      <c r="BG27" s="19"/>
      <c r="BH27" s="20"/>
      <c r="BI27" s="19"/>
      <c r="BJ27" s="20"/>
      <c r="BK27" s="19"/>
      <c r="BL27" s="20"/>
    </row>
    <row r="28" spans="1:64">
      <c r="A28" s="1176"/>
      <c r="B28" s="1176"/>
      <c r="C28" s="1176"/>
      <c r="D28" s="1176"/>
      <c r="E28" s="1176"/>
      <c r="F28" s="1176"/>
      <c r="G28" s="1174"/>
      <c r="H28" s="1177"/>
      <c r="I28" s="1177"/>
      <c r="J28" s="1181" t="s">
        <v>44</v>
      </c>
      <c r="K28" s="1181" t="s">
        <v>45</v>
      </c>
      <c r="L28" s="1181"/>
      <c r="M28" s="1182"/>
      <c r="N28" s="1309"/>
      <c r="O28" s="1182"/>
      <c r="P28" s="1309"/>
      <c r="Q28" s="1183"/>
      <c r="R28" s="1309"/>
      <c r="S28" s="1182"/>
      <c r="T28" s="1177"/>
      <c r="U28" s="1182"/>
      <c r="V28" s="1309"/>
      <c r="W28" s="1183"/>
      <c r="X28" s="1309"/>
      <c r="Y28" s="1182"/>
      <c r="Z28" s="1309"/>
      <c r="AA28" s="1183"/>
      <c r="AB28" s="1309"/>
      <c r="AC28" s="1182"/>
      <c r="AD28" s="1309"/>
      <c r="AE28" s="1183"/>
      <c r="AF28" s="1309"/>
      <c r="AG28" s="1182"/>
      <c r="AH28" s="1309"/>
      <c r="AI28" s="1183"/>
      <c r="AJ28" s="1309"/>
      <c r="AK28" s="1182"/>
      <c r="AL28" s="1309"/>
      <c r="AM28" s="1183"/>
      <c r="AN28" s="1309"/>
      <c r="AO28" s="22"/>
      <c r="AP28" s="23"/>
      <c r="AQ28" s="22"/>
      <c r="AR28" s="23"/>
      <c r="AS28" s="22"/>
      <c r="AT28" s="23"/>
      <c r="AU28" s="22"/>
      <c r="AV28" s="23"/>
      <c r="AW28" s="22"/>
      <c r="AX28" s="23"/>
      <c r="AY28" s="22"/>
      <c r="AZ28" s="23"/>
      <c r="BA28" s="22"/>
      <c r="BB28" s="23"/>
      <c r="BC28" s="22"/>
      <c r="BD28" s="23"/>
      <c r="BE28" s="22"/>
      <c r="BF28" s="23"/>
      <c r="BG28" s="22"/>
      <c r="BH28" s="23"/>
      <c r="BI28" s="22"/>
      <c r="BJ28" s="23"/>
      <c r="BK28" s="22"/>
      <c r="BL28" s="23"/>
    </row>
    <row r="29" spans="1:64">
      <c r="A29" s="1176"/>
      <c r="B29" s="1176"/>
      <c r="C29" s="1176"/>
      <c r="D29" s="1176"/>
      <c r="E29" s="1176"/>
      <c r="F29" s="1176"/>
      <c r="G29" s="1174"/>
      <c r="H29" s="1177"/>
      <c r="I29" s="1177"/>
      <c r="J29" s="1181" t="s">
        <v>46</v>
      </c>
      <c r="K29" s="1181" t="s">
        <v>47</v>
      </c>
      <c r="L29" s="1181"/>
      <c r="M29" s="1182"/>
      <c r="N29" s="1309"/>
      <c r="O29" s="1182"/>
      <c r="P29" s="1309"/>
      <c r="Q29" s="1183"/>
      <c r="R29" s="1309"/>
      <c r="S29" s="1182"/>
      <c r="T29" s="1177"/>
      <c r="U29" s="1182"/>
      <c r="V29" s="1309"/>
      <c r="W29" s="1183"/>
      <c r="X29" s="1309"/>
      <c r="Y29" s="1182"/>
      <c r="Z29" s="1309"/>
      <c r="AA29" s="1183"/>
      <c r="AB29" s="1309"/>
      <c r="AC29" s="1182"/>
      <c r="AD29" s="1309"/>
      <c r="AE29" s="1183"/>
      <c r="AF29" s="1309"/>
      <c r="AG29" s="1182"/>
      <c r="AH29" s="1309"/>
      <c r="AI29" s="1183"/>
      <c r="AJ29" s="1309"/>
      <c r="AK29" s="1182"/>
      <c r="AL29" s="1309"/>
      <c r="AM29" s="1183"/>
      <c r="AN29" s="1309"/>
      <c r="AO29" s="22"/>
      <c r="AP29" s="23"/>
      <c r="AQ29" s="22"/>
      <c r="AR29" s="23"/>
      <c r="AS29" s="22"/>
      <c r="AT29" s="23"/>
      <c r="AU29" s="22"/>
      <c r="AV29" s="23"/>
      <c r="AW29" s="22"/>
      <c r="AX29" s="23"/>
      <c r="AY29" s="22"/>
      <c r="AZ29" s="23"/>
      <c r="BA29" s="22"/>
      <c r="BB29" s="23"/>
      <c r="BC29" s="22"/>
      <c r="BD29" s="23"/>
      <c r="BE29" s="22"/>
      <c r="BF29" s="23"/>
      <c r="BG29" s="22"/>
      <c r="BH29" s="23"/>
      <c r="BI29" s="22"/>
      <c r="BJ29" s="23"/>
      <c r="BK29" s="22"/>
      <c r="BL29" s="23"/>
    </row>
    <row r="30" spans="1:64">
      <c r="A30" s="1176"/>
      <c r="B30" s="1176"/>
      <c r="C30" s="1176"/>
      <c r="D30" s="1176"/>
      <c r="E30" s="1176"/>
      <c r="F30" s="1176"/>
      <c r="G30" s="1174"/>
      <c r="H30" s="1177"/>
      <c r="I30" s="1177"/>
      <c r="J30" s="1181" t="s">
        <v>48</v>
      </c>
      <c r="K30" s="1181" t="s">
        <v>49</v>
      </c>
      <c r="L30" s="1181"/>
      <c r="M30" s="1182"/>
      <c r="N30" s="1309"/>
      <c r="O30" s="1182"/>
      <c r="P30" s="1309"/>
      <c r="Q30" s="1183"/>
      <c r="R30" s="1309"/>
      <c r="S30" s="1182"/>
      <c r="T30" s="1177"/>
      <c r="U30" s="1182"/>
      <c r="V30" s="1309"/>
      <c r="W30" s="1183"/>
      <c r="X30" s="1309"/>
      <c r="Y30" s="1182"/>
      <c r="Z30" s="1309"/>
      <c r="AA30" s="1183"/>
      <c r="AB30" s="1309"/>
      <c r="AC30" s="1182"/>
      <c r="AD30" s="1309"/>
      <c r="AE30" s="1183"/>
      <c r="AF30" s="1309"/>
      <c r="AG30" s="1182"/>
      <c r="AH30" s="1309"/>
      <c r="AI30" s="1183"/>
      <c r="AJ30" s="1309"/>
      <c r="AK30" s="1182"/>
      <c r="AL30" s="1309"/>
      <c r="AM30" s="1183"/>
      <c r="AN30" s="1309"/>
      <c r="AO30" s="22"/>
      <c r="AP30" s="23"/>
      <c r="AQ30" s="22"/>
      <c r="AR30" s="23"/>
      <c r="AS30" s="22"/>
      <c r="AT30" s="23"/>
      <c r="AU30" s="22"/>
      <c r="AV30" s="23"/>
      <c r="AW30" s="22"/>
      <c r="AX30" s="23"/>
      <c r="AY30" s="22"/>
      <c r="AZ30" s="23"/>
      <c r="BA30" s="22"/>
      <c r="BB30" s="23"/>
      <c r="BC30" s="22"/>
      <c r="BD30" s="23"/>
      <c r="BE30" s="22"/>
      <c r="BF30" s="23"/>
      <c r="BG30" s="22"/>
      <c r="BH30" s="23"/>
      <c r="BI30" s="22"/>
      <c r="BJ30" s="23"/>
      <c r="BK30" s="22"/>
      <c r="BL30" s="23"/>
    </row>
    <row r="31" spans="1:64">
      <c r="A31" s="1176"/>
      <c r="B31" s="1176"/>
      <c r="C31" s="1176"/>
      <c r="D31" s="1176"/>
      <c r="E31" s="1176"/>
      <c r="F31" s="1176"/>
      <c r="G31" s="1174"/>
      <c r="H31" s="1177"/>
      <c r="I31" s="1177"/>
      <c r="J31" s="1181" t="s">
        <v>50</v>
      </c>
      <c r="K31" s="1181" t="s">
        <v>51</v>
      </c>
      <c r="L31" s="1181"/>
      <c r="M31" s="1182"/>
      <c r="N31" s="1309"/>
      <c r="O31" s="1182"/>
      <c r="P31" s="1309"/>
      <c r="Q31" s="1183"/>
      <c r="R31" s="1309"/>
      <c r="S31" s="1182"/>
      <c r="T31" s="1177"/>
      <c r="U31" s="1182"/>
      <c r="V31" s="1309"/>
      <c r="W31" s="1183"/>
      <c r="X31" s="1309"/>
      <c r="Y31" s="1182"/>
      <c r="Z31" s="1309"/>
      <c r="AA31" s="1183"/>
      <c r="AB31" s="1309"/>
      <c r="AC31" s="1182"/>
      <c r="AD31" s="1309"/>
      <c r="AE31" s="1183"/>
      <c r="AF31" s="1309"/>
      <c r="AG31" s="1182"/>
      <c r="AH31" s="1309"/>
      <c r="AI31" s="1183"/>
      <c r="AJ31" s="1309"/>
      <c r="AK31" s="1182"/>
      <c r="AL31" s="1309"/>
      <c r="AM31" s="1183"/>
      <c r="AN31" s="1309"/>
      <c r="AO31" s="22"/>
      <c r="AP31" s="23"/>
      <c r="AQ31" s="22"/>
      <c r="AR31" s="23"/>
      <c r="AS31" s="22"/>
      <c r="AT31" s="23"/>
      <c r="AU31" s="22"/>
      <c r="AV31" s="23"/>
      <c r="AW31" s="22"/>
      <c r="AX31" s="23"/>
      <c r="AY31" s="22"/>
      <c r="AZ31" s="23"/>
      <c r="BA31" s="22"/>
      <c r="BB31" s="23"/>
      <c r="BC31" s="22"/>
      <c r="BD31" s="23"/>
      <c r="BE31" s="22"/>
      <c r="BF31" s="23"/>
      <c r="BG31" s="22"/>
      <c r="BH31" s="23"/>
      <c r="BI31" s="22"/>
      <c r="BJ31" s="23"/>
      <c r="BK31" s="22"/>
      <c r="BL31" s="23"/>
    </row>
    <row r="32" spans="1:64">
      <c r="A32" s="1176"/>
      <c r="B32" s="1176"/>
      <c r="C32" s="1176"/>
      <c r="D32" s="1176"/>
      <c r="E32" s="1176"/>
      <c r="F32" s="1176"/>
      <c r="G32" s="1174"/>
      <c r="H32" s="1177"/>
      <c r="I32" s="1177"/>
      <c r="J32" s="17" t="s">
        <v>52</v>
      </c>
      <c r="K32" s="18" t="s">
        <v>53</v>
      </c>
      <c r="L32" s="18"/>
      <c r="M32" s="19"/>
      <c r="N32" s="20"/>
      <c r="O32" s="19"/>
      <c r="P32" s="20"/>
      <c r="Q32" s="1180"/>
      <c r="R32" s="20"/>
      <c r="S32" s="19"/>
      <c r="T32" s="1177"/>
      <c r="U32" s="19"/>
      <c r="V32" s="20"/>
      <c r="W32" s="1180"/>
      <c r="X32" s="21"/>
      <c r="Y32" s="19"/>
      <c r="Z32" s="20"/>
      <c r="AA32" s="1180"/>
      <c r="AB32" s="21"/>
      <c r="AC32" s="19"/>
      <c r="AD32" s="20"/>
      <c r="AE32" s="1180"/>
      <c r="AF32" s="21"/>
      <c r="AG32" s="19"/>
      <c r="AH32" s="20"/>
      <c r="AI32" s="1180"/>
      <c r="AJ32" s="21"/>
      <c r="AK32" s="19"/>
      <c r="AL32" s="20"/>
      <c r="AM32" s="1180"/>
      <c r="AN32" s="21"/>
      <c r="AO32" s="19"/>
      <c r="AP32" s="20"/>
      <c r="AQ32" s="19"/>
      <c r="AR32" s="20"/>
      <c r="AS32" s="19"/>
      <c r="AT32" s="20"/>
      <c r="AU32" s="19"/>
      <c r="AV32" s="20"/>
      <c r="AW32" s="19"/>
      <c r="AX32" s="20"/>
      <c r="AY32" s="19"/>
      <c r="AZ32" s="20"/>
      <c r="BA32" s="19"/>
      <c r="BB32" s="20"/>
      <c r="BC32" s="19"/>
      <c r="BD32" s="20"/>
      <c r="BE32" s="19"/>
      <c r="BF32" s="20"/>
      <c r="BG32" s="19"/>
      <c r="BH32" s="20"/>
      <c r="BI32" s="19"/>
      <c r="BJ32" s="20"/>
      <c r="BK32" s="19"/>
      <c r="BL32" s="20"/>
    </row>
    <row r="33" spans="1:64">
      <c r="A33" s="1176"/>
      <c r="B33" s="1176"/>
      <c r="C33" s="1176"/>
      <c r="D33" s="1176"/>
      <c r="E33" s="1176"/>
      <c r="F33" s="1176"/>
      <c r="G33" s="1174"/>
      <c r="H33" s="1177"/>
      <c r="I33" s="1177"/>
      <c r="J33" s="17" t="s">
        <v>54</v>
      </c>
      <c r="K33" s="18" t="s">
        <v>55</v>
      </c>
      <c r="L33" s="18"/>
      <c r="M33" s="19"/>
      <c r="N33" s="20"/>
      <c r="O33" s="19"/>
      <c r="P33" s="20"/>
      <c r="Q33" s="1180"/>
      <c r="R33" s="20"/>
      <c r="S33" s="19"/>
      <c r="T33" s="1177"/>
      <c r="U33" s="19"/>
      <c r="V33" s="20"/>
      <c r="W33" s="1180"/>
      <c r="X33" s="21"/>
      <c r="Y33" s="19"/>
      <c r="Z33" s="20"/>
      <c r="AA33" s="1180"/>
      <c r="AB33" s="21"/>
      <c r="AC33" s="19"/>
      <c r="AD33" s="20"/>
      <c r="AE33" s="1180"/>
      <c r="AF33" s="21"/>
      <c r="AG33" s="19"/>
      <c r="AH33" s="20"/>
      <c r="AI33" s="1180"/>
      <c r="AJ33" s="21"/>
      <c r="AK33" s="19"/>
      <c r="AL33" s="20"/>
      <c r="AM33" s="1180"/>
      <c r="AN33" s="21"/>
      <c r="AO33" s="19"/>
      <c r="AP33" s="20"/>
      <c r="AQ33" s="19"/>
      <c r="AR33" s="20"/>
      <c r="AS33" s="19"/>
      <c r="AT33" s="20"/>
      <c r="AU33" s="19"/>
      <c r="AV33" s="20"/>
      <c r="AW33" s="19"/>
      <c r="AX33" s="20"/>
      <c r="AY33" s="19"/>
      <c r="AZ33" s="20"/>
      <c r="BA33" s="19"/>
      <c r="BB33" s="20"/>
      <c r="BC33" s="19"/>
      <c r="BD33" s="20"/>
      <c r="BE33" s="19"/>
      <c r="BF33" s="20"/>
      <c r="BG33" s="19"/>
      <c r="BH33" s="20"/>
      <c r="BI33" s="19"/>
      <c r="BJ33" s="20"/>
      <c r="BK33" s="19"/>
      <c r="BL33" s="20"/>
    </row>
    <row r="34" spans="1:64">
      <c r="A34" s="1176"/>
      <c r="B34" s="1176"/>
      <c r="C34" s="1176"/>
      <c r="D34" s="1176"/>
      <c r="E34" s="1176"/>
      <c r="F34" s="1176"/>
      <c r="G34" s="1174"/>
      <c r="H34" s="1177"/>
      <c r="I34" s="1177"/>
      <c r="J34" s="17" t="s">
        <v>56</v>
      </c>
      <c r="K34" s="18" t="s">
        <v>57</v>
      </c>
      <c r="L34" s="18"/>
      <c r="M34" s="19"/>
      <c r="N34" s="20"/>
      <c r="O34" s="19"/>
      <c r="P34" s="20"/>
      <c r="Q34" s="1180"/>
      <c r="R34" s="20"/>
      <c r="S34" s="19"/>
      <c r="T34" s="1177"/>
      <c r="U34" s="19"/>
      <c r="V34" s="20"/>
      <c r="W34" s="1180"/>
      <c r="X34" s="21"/>
      <c r="Y34" s="19"/>
      <c r="Z34" s="20"/>
      <c r="AA34" s="1180"/>
      <c r="AB34" s="21"/>
      <c r="AC34" s="19"/>
      <c r="AD34" s="20"/>
      <c r="AE34" s="1180"/>
      <c r="AF34" s="21"/>
      <c r="AG34" s="19"/>
      <c r="AH34" s="20"/>
      <c r="AI34" s="1180"/>
      <c r="AJ34" s="21"/>
      <c r="AK34" s="19"/>
      <c r="AL34" s="20"/>
      <c r="AM34" s="1180"/>
      <c r="AN34" s="21"/>
      <c r="AO34" s="19"/>
      <c r="AP34" s="20"/>
      <c r="AQ34" s="19"/>
      <c r="AR34" s="20"/>
      <c r="AS34" s="19"/>
      <c r="AT34" s="20"/>
      <c r="AU34" s="19"/>
      <c r="AV34" s="20"/>
      <c r="AW34" s="19"/>
      <c r="AX34" s="20"/>
      <c r="AY34" s="19"/>
      <c r="AZ34" s="20"/>
      <c r="BA34" s="19"/>
      <c r="BB34" s="20"/>
      <c r="BC34" s="19"/>
      <c r="BD34" s="20"/>
      <c r="BE34" s="19"/>
      <c r="BF34" s="20"/>
      <c r="BG34" s="19"/>
      <c r="BH34" s="20"/>
      <c r="BI34" s="19"/>
      <c r="BJ34" s="20"/>
      <c r="BK34" s="19"/>
      <c r="BL34" s="20"/>
    </row>
    <row r="35" spans="1:64">
      <c r="A35" s="1176"/>
      <c r="B35" s="1176"/>
      <c r="C35" s="1176"/>
      <c r="D35" s="1176"/>
      <c r="E35" s="1176"/>
      <c r="F35" s="1176"/>
      <c r="G35" s="1174"/>
      <c r="H35" s="1177"/>
      <c r="I35" s="1177"/>
      <c r="J35" s="17" t="s">
        <v>58</v>
      </c>
      <c r="K35" s="18" t="s">
        <v>59</v>
      </c>
      <c r="L35" s="18"/>
      <c r="M35" s="19"/>
      <c r="N35" s="20"/>
      <c r="O35" s="19"/>
      <c r="P35" s="20"/>
      <c r="Q35" s="1180"/>
      <c r="R35" s="20"/>
      <c r="S35" s="19"/>
      <c r="T35" s="1177"/>
      <c r="U35" s="19"/>
      <c r="V35" s="20"/>
      <c r="W35" s="1180"/>
      <c r="X35" s="21"/>
      <c r="Y35" s="19"/>
      <c r="Z35" s="20"/>
      <c r="AA35" s="1180"/>
      <c r="AB35" s="21"/>
      <c r="AC35" s="19"/>
      <c r="AD35" s="20"/>
      <c r="AE35" s="1180"/>
      <c r="AF35" s="21"/>
      <c r="AG35" s="19"/>
      <c r="AH35" s="20"/>
      <c r="AI35" s="1180"/>
      <c r="AJ35" s="21"/>
      <c r="AK35" s="19"/>
      <c r="AL35" s="20"/>
      <c r="AM35" s="1180"/>
      <c r="AN35" s="21"/>
      <c r="AO35" s="19"/>
      <c r="AP35" s="20"/>
      <c r="AQ35" s="19"/>
      <c r="AR35" s="20"/>
      <c r="AS35" s="19"/>
      <c r="AT35" s="20"/>
      <c r="AU35" s="19"/>
      <c r="AV35" s="20"/>
      <c r="AW35" s="19"/>
      <c r="AX35" s="20"/>
      <c r="AY35" s="19"/>
      <c r="AZ35" s="20"/>
      <c r="BA35" s="19"/>
      <c r="BB35" s="20"/>
      <c r="BC35" s="19"/>
      <c r="BD35" s="20"/>
      <c r="BE35" s="19"/>
      <c r="BF35" s="20"/>
      <c r="BG35" s="19"/>
      <c r="BH35" s="20"/>
      <c r="BI35" s="19"/>
      <c r="BJ35" s="20"/>
      <c r="BK35" s="19"/>
      <c r="BL35" s="20"/>
    </row>
    <row r="36" spans="1:64">
      <c r="A36" s="1176"/>
      <c r="B36" s="1176"/>
      <c r="C36" s="1176"/>
      <c r="D36" s="1176"/>
      <c r="E36" s="1176"/>
      <c r="F36" s="1176"/>
      <c r="G36" s="1174"/>
      <c r="H36" s="1177"/>
      <c r="I36" s="1177"/>
      <c r="J36" s="17" t="s">
        <v>60</v>
      </c>
      <c r="K36" s="18" t="s">
        <v>61</v>
      </c>
      <c r="L36" s="18"/>
      <c r="M36" s="19"/>
      <c r="N36" s="20"/>
      <c r="O36" s="19"/>
      <c r="P36" s="20"/>
      <c r="Q36" s="1180"/>
      <c r="R36" s="20"/>
      <c r="S36" s="19"/>
      <c r="T36" s="1177"/>
      <c r="U36" s="19"/>
      <c r="V36" s="20"/>
      <c r="W36" s="1180"/>
      <c r="X36" s="21"/>
      <c r="Y36" s="19"/>
      <c r="Z36" s="20"/>
      <c r="AA36" s="1180"/>
      <c r="AB36" s="21"/>
      <c r="AC36" s="19"/>
      <c r="AD36" s="20"/>
      <c r="AE36" s="1180"/>
      <c r="AF36" s="21"/>
      <c r="AG36" s="19"/>
      <c r="AH36" s="20"/>
      <c r="AI36" s="1180"/>
      <c r="AJ36" s="21"/>
      <c r="AK36" s="19"/>
      <c r="AL36" s="20"/>
      <c r="AM36" s="1180"/>
      <c r="AN36" s="21"/>
      <c r="AO36" s="19"/>
      <c r="AP36" s="20"/>
      <c r="AQ36" s="19"/>
      <c r="AR36" s="20"/>
      <c r="AS36" s="19"/>
      <c r="AT36" s="20"/>
      <c r="AU36" s="19"/>
      <c r="AV36" s="20"/>
      <c r="AW36" s="19"/>
      <c r="AX36" s="20"/>
      <c r="AY36" s="19"/>
      <c r="AZ36" s="20"/>
      <c r="BA36" s="19"/>
      <c r="BB36" s="20"/>
      <c r="BC36" s="19"/>
      <c r="BD36" s="20"/>
      <c r="BE36" s="19"/>
      <c r="BF36" s="20"/>
      <c r="BG36" s="19"/>
      <c r="BH36" s="20"/>
      <c r="BI36" s="19"/>
      <c r="BJ36" s="20"/>
      <c r="BK36" s="19"/>
      <c r="BL36" s="20"/>
    </row>
    <row r="37" spans="1:64">
      <c r="A37" s="1176"/>
      <c r="B37" s="1176"/>
      <c r="C37" s="1176"/>
      <c r="D37" s="1176"/>
      <c r="E37" s="1176"/>
      <c r="F37" s="1176"/>
      <c r="G37" s="1174"/>
      <c r="H37" s="1177"/>
      <c r="I37" s="1177"/>
      <c r="J37" s="17" t="s">
        <v>62</v>
      </c>
      <c r="K37" s="18" t="s">
        <v>63</v>
      </c>
      <c r="L37" s="18"/>
      <c r="M37" s="19"/>
      <c r="N37" s="20"/>
      <c r="O37" s="19"/>
      <c r="P37" s="20"/>
      <c r="Q37" s="1180"/>
      <c r="R37" s="20"/>
      <c r="S37" s="19"/>
      <c r="T37" s="1177"/>
      <c r="U37" s="19"/>
      <c r="V37" s="20"/>
      <c r="W37" s="1180"/>
      <c r="X37" s="21"/>
      <c r="Y37" s="19"/>
      <c r="Z37" s="20"/>
      <c r="AA37" s="1180"/>
      <c r="AB37" s="21"/>
      <c r="AC37" s="19"/>
      <c r="AD37" s="20"/>
      <c r="AE37" s="1180"/>
      <c r="AF37" s="21"/>
      <c r="AG37" s="19"/>
      <c r="AH37" s="20"/>
      <c r="AI37" s="1180"/>
      <c r="AJ37" s="21"/>
      <c r="AK37" s="19"/>
      <c r="AL37" s="20"/>
      <c r="AM37" s="1180"/>
      <c r="AN37" s="21"/>
      <c r="AO37" s="19"/>
      <c r="AP37" s="20"/>
      <c r="AQ37" s="19"/>
      <c r="AR37" s="20"/>
      <c r="AS37" s="19"/>
      <c r="AT37" s="20"/>
      <c r="AU37" s="19"/>
      <c r="AV37" s="20"/>
      <c r="AW37" s="19"/>
      <c r="AX37" s="20"/>
      <c r="AY37" s="19"/>
      <c r="AZ37" s="20"/>
      <c r="BA37" s="19"/>
      <c r="BB37" s="20"/>
      <c r="BC37" s="19"/>
      <c r="BD37" s="20"/>
      <c r="BE37" s="19"/>
      <c r="BF37" s="20"/>
      <c r="BG37" s="19"/>
      <c r="BH37" s="20"/>
      <c r="BI37" s="19"/>
      <c r="BJ37" s="20"/>
      <c r="BK37" s="19"/>
      <c r="BL37" s="20"/>
    </row>
    <row r="38" spans="1:64">
      <c r="A38" s="1176"/>
      <c r="B38" s="1176"/>
      <c r="C38" s="1176"/>
      <c r="D38" s="1176"/>
      <c r="E38" s="1176"/>
      <c r="F38" s="1176"/>
      <c r="G38" s="1174"/>
      <c r="H38" s="1177"/>
      <c r="I38" s="1177"/>
      <c r="J38" s="17" t="s">
        <v>64</v>
      </c>
      <c r="K38" s="18" t="s">
        <v>65</v>
      </c>
      <c r="L38" s="18"/>
      <c r="M38" s="19"/>
      <c r="N38" s="20"/>
      <c r="O38" s="19"/>
      <c r="P38" s="20"/>
      <c r="Q38" s="1180"/>
      <c r="R38" s="20"/>
      <c r="S38" s="19"/>
      <c r="T38" s="1177"/>
      <c r="U38" s="19"/>
      <c r="V38" s="20"/>
      <c r="W38" s="1180"/>
      <c r="X38" s="21"/>
      <c r="Y38" s="19"/>
      <c r="Z38" s="20"/>
      <c r="AA38" s="1180"/>
      <c r="AB38" s="21"/>
      <c r="AC38" s="19"/>
      <c r="AD38" s="20"/>
      <c r="AE38" s="1180"/>
      <c r="AF38" s="21"/>
      <c r="AG38" s="19"/>
      <c r="AH38" s="20"/>
      <c r="AI38" s="1180"/>
      <c r="AJ38" s="21"/>
      <c r="AK38" s="19"/>
      <c r="AL38" s="20"/>
      <c r="AM38" s="1180"/>
      <c r="AN38" s="21"/>
      <c r="AO38" s="19"/>
      <c r="AP38" s="20"/>
      <c r="AQ38" s="19"/>
      <c r="AR38" s="20"/>
      <c r="AS38" s="19"/>
      <c r="AT38" s="20"/>
      <c r="AU38" s="19"/>
      <c r="AV38" s="20"/>
      <c r="AW38" s="19"/>
      <c r="AX38" s="20"/>
      <c r="AY38" s="19"/>
      <c r="AZ38" s="20"/>
      <c r="BA38" s="19"/>
      <c r="BB38" s="20"/>
      <c r="BC38" s="19"/>
      <c r="BD38" s="20"/>
      <c r="BE38" s="19"/>
      <c r="BF38" s="20"/>
      <c r="BG38" s="19"/>
      <c r="BH38" s="20"/>
      <c r="BI38" s="19"/>
      <c r="BJ38" s="20"/>
      <c r="BK38" s="19"/>
      <c r="BL38" s="20"/>
    </row>
    <row r="39" spans="1:64">
      <c r="A39" s="1176"/>
      <c r="B39" s="1176"/>
      <c r="C39" s="1176"/>
      <c r="D39" s="1176"/>
      <c r="E39" s="1176"/>
      <c r="F39" s="1176"/>
      <c r="G39" s="1174"/>
      <c r="H39" s="1177"/>
      <c r="I39" s="1177"/>
      <c r="J39" s="17" t="s">
        <v>66</v>
      </c>
      <c r="K39" s="18" t="s">
        <v>67</v>
      </c>
      <c r="L39" s="18"/>
      <c r="M39" s="19"/>
      <c r="N39" s="20"/>
      <c r="O39" s="19"/>
      <c r="P39" s="20"/>
      <c r="Q39" s="1180"/>
      <c r="R39" s="20"/>
      <c r="S39" s="19"/>
      <c r="T39" s="1177"/>
      <c r="U39" s="19"/>
      <c r="V39" s="20"/>
      <c r="W39" s="1180"/>
      <c r="X39" s="21"/>
      <c r="Y39" s="19"/>
      <c r="Z39" s="20"/>
      <c r="AA39" s="1180"/>
      <c r="AB39" s="21"/>
      <c r="AC39" s="19"/>
      <c r="AD39" s="20"/>
      <c r="AE39" s="1180"/>
      <c r="AF39" s="21"/>
      <c r="AG39" s="19"/>
      <c r="AH39" s="20"/>
      <c r="AI39" s="1180"/>
      <c r="AJ39" s="21"/>
      <c r="AK39" s="19"/>
      <c r="AL39" s="20"/>
      <c r="AM39" s="1180"/>
      <c r="AN39" s="21"/>
      <c r="AO39" s="19"/>
      <c r="AP39" s="20"/>
      <c r="AQ39" s="19"/>
      <c r="AR39" s="20"/>
      <c r="AS39" s="19"/>
      <c r="AT39" s="20"/>
      <c r="AU39" s="19"/>
      <c r="AV39" s="20"/>
      <c r="AW39" s="19"/>
      <c r="AX39" s="20"/>
      <c r="AY39" s="19"/>
      <c r="AZ39" s="20"/>
      <c r="BA39" s="19"/>
      <c r="BB39" s="20"/>
      <c r="BC39" s="19"/>
      <c r="BD39" s="20"/>
      <c r="BE39" s="19"/>
      <c r="BF39" s="20"/>
      <c r="BG39" s="19"/>
      <c r="BH39" s="20"/>
      <c r="BI39" s="19"/>
      <c r="BJ39" s="20"/>
      <c r="BK39" s="19"/>
      <c r="BL39" s="20"/>
    </row>
    <row r="40" spans="1:64">
      <c r="A40" s="1176"/>
      <c r="B40" s="1176"/>
      <c r="C40" s="1176"/>
      <c r="D40" s="1176"/>
      <c r="E40" s="1176"/>
      <c r="F40" s="1176"/>
      <c r="G40" s="1174"/>
      <c r="H40" s="1177"/>
      <c r="I40" s="1177"/>
      <c r="J40" s="1181" t="s">
        <v>68</v>
      </c>
      <c r="K40" s="1181" t="s">
        <v>69</v>
      </c>
      <c r="L40" s="1181"/>
      <c r="M40" s="1182"/>
      <c r="N40" s="1309"/>
      <c r="O40" s="1182"/>
      <c r="P40" s="1309"/>
      <c r="Q40" s="1183"/>
      <c r="R40" s="1309"/>
      <c r="S40" s="1182"/>
      <c r="T40" s="1177"/>
      <c r="U40" s="1182"/>
      <c r="V40" s="1309"/>
      <c r="W40" s="1183"/>
      <c r="X40" s="1309"/>
      <c r="Y40" s="1182"/>
      <c r="Z40" s="1309"/>
      <c r="AA40" s="1183"/>
      <c r="AB40" s="1309"/>
      <c r="AC40" s="1182"/>
      <c r="AD40" s="1309"/>
      <c r="AE40" s="1183"/>
      <c r="AF40" s="1309"/>
      <c r="AG40" s="1182"/>
      <c r="AH40" s="1309"/>
      <c r="AI40" s="1183"/>
      <c r="AJ40" s="1309"/>
      <c r="AK40" s="1182"/>
      <c r="AL40" s="1309"/>
      <c r="AM40" s="1183"/>
      <c r="AN40" s="1309"/>
      <c r="AO40" s="22"/>
      <c r="AP40" s="23"/>
      <c r="AQ40" s="22"/>
      <c r="AR40" s="23"/>
      <c r="AS40" s="22"/>
      <c r="AT40" s="23"/>
      <c r="AU40" s="22"/>
      <c r="AV40" s="23"/>
      <c r="AW40" s="22"/>
      <c r="AX40" s="23"/>
      <c r="AY40" s="22"/>
      <c r="AZ40" s="23"/>
      <c r="BA40" s="22"/>
      <c r="BB40" s="23"/>
      <c r="BC40" s="22"/>
      <c r="BD40" s="23"/>
      <c r="BE40" s="22"/>
      <c r="BF40" s="23"/>
      <c r="BG40" s="22"/>
      <c r="BH40" s="23"/>
      <c r="BI40" s="22"/>
      <c r="BJ40" s="23"/>
      <c r="BK40" s="22"/>
      <c r="BL40" s="23"/>
    </row>
    <row r="41" spans="1:64">
      <c r="A41" s="1176"/>
      <c r="B41" s="1176"/>
      <c r="C41" s="1176"/>
      <c r="D41" s="1176"/>
      <c r="E41" s="1176"/>
      <c r="F41" s="1176"/>
      <c r="G41" s="1174"/>
      <c r="H41" s="1177"/>
      <c r="I41" s="1177"/>
      <c r="J41" s="1181" t="s">
        <v>70</v>
      </c>
      <c r="K41" s="1181" t="s">
        <v>71</v>
      </c>
      <c r="L41" s="1181"/>
      <c r="M41" s="1182"/>
      <c r="N41" s="1309"/>
      <c r="O41" s="1182"/>
      <c r="P41" s="1309"/>
      <c r="Q41" s="1183"/>
      <c r="R41" s="1309"/>
      <c r="S41" s="1182"/>
      <c r="T41" s="1177"/>
      <c r="U41" s="1182"/>
      <c r="V41" s="1309"/>
      <c r="W41" s="1183"/>
      <c r="X41" s="1309"/>
      <c r="Y41" s="1182"/>
      <c r="Z41" s="1309"/>
      <c r="AA41" s="1183"/>
      <c r="AB41" s="1309"/>
      <c r="AC41" s="1182"/>
      <c r="AD41" s="1309"/>
      <c r="AE41" s="1183"/>
      <c r="AF41" s="1309"/>
      <c r="AG41" s="1182"/>
      <c r="AH41" s="1309"/>
      <c r="AI41" s="1183"/>
      <c r="AJ41" s="1309"/>
      <c r="AK41" s="1182"/>
      <c r="AL41" s="1309"/>
      <c r="AM41" s="1183"/>
      <c r="AN41" s="1309"/>
      <c r="AO41" s="22"/>
      <c r="AP41" s="23"/>
      <c r="AQ41" s="22"/>
      <c r="AR41" s="23"/>
      <c r="AS41" s="22"/>
      <c r="AT41" s="23"/>
      <c r="AU41" s="22"/>
      <c r="AV41" s="23"/>
      <c r="AW41" s="22"/>
      <c r="AX41" s="23"/>
      <c r="AY41" s="22"/>
      <c r="AZ41" s="23"/>
      <c r="BA41" s="22"/>
      <c r="BB41" s="23"/>
      <c r="BC41" s="22"/>
      <c r="BD41" s="23"/>
      <c r="BE41" s="22"/>
      <c r="BF41" s="23"/>
      <c r="BG41" s="22"/>
      <c r="BH41" s="23"/>
      <c r="BI41" s="22"/>
      <c r="BJ41" s="23"/>
      <c r="BK41" s="22"/>
      <c r="BL41" s="23"/>
    </row>
    <row r="42" spans="1:64">
      <c r="A42" s="1176"/>
      <c r="B42" s="1176"/>
      <c r="C42" s="1176"/>
      <c r="D42" s="1176"/>
      <c r="E42" s="1176"/>
      <c r="F42" s="1176"/>
      <c r="G42" s="1174"/>
      <c r="H42" s="1177"/>
      <c r="I42" s="1177"/>
      <c r="J42" s="1181" t="s">
        <v>72</v>
      </c>
      <c r="K42" s="1181" t="s">
        <v>73</v>
      </c>
      <c r="L42" s="1181"/>
      <c r="M42" s="1182"/>
      <c r="N42" s="1309"/>
      <c r="O42" s="1182"/>
      <c r="P42" s="1309"/>
      <c r="Q42" s="1183"/>
      <c r="R42" s="1309"/>
      <c r="S42" s="1182"/>
      <c r="T42" s="1177"/>
      <c r="U42" s="1182"/>
      <c r="V42" s="1309"/>
      <c r="W42" s="1183"/>
      <c r="X42" s="1309"/>
      <c r="Y42" s="1182"/>
      <c r="Z42" s="1309"/>
      <c r="AA42" s="1183"/>
      <c r="AB42" s="1309"/>
      <c r="AC42" s="1182"/>
      <c r="AD42" s="1309"/>
      <c r="AE42" s="1183"/>
      <c r="AF42" s="1309"/>
      <c r="AG42" s="1182"/>
      <c r="AH42" s="1309"/>
      <c r="AI42" s="1183"/>
      <c r="AJ42" s="1309"/>
      <c r="AK42" s="1182"/>
      <c r="AL42" s="1309"/>
      <c r="AM42" s="1183"/>
      <c r="AN42" s="1309"/>
      <c r="AO42" s="22"/>
      <c r="AP42" s="23"/>
      <c r="AQ42" s="22"/>
      <c r="AR42" s="23"/>
      <c r="AS42" s="22"/>
      <c r="AT42" s="23"/>
      <c r="AU42" s="22"/>
      <c r="AV42" s="23"/>
      <c r="AW42" s="22"/>
      <c r="AX42" s="23"/>
      <c r="AY42" s="22"/>
      <c r="AZ42" s="23"/>
      <c r="BA42" s="22"/>
      <c r="BB42" s="23"/>
      <c r="BC42" s="22"/>
      <c r="BD42" s="23"/>
      <c r="BE42" s="22"/>
      <c r="BF42" s="23"/>
      <c r="BG42" s="22"/>
      <c r="BH42" s="23"/>
      <c r="BI42" s="22"/>
      <c r="BJ42" s="23"/>
      <c r="BK42" s="22"/>
      <c r="BL42" s="23"/>
    </row>
    <row r="43" spans="1:64">
      <c r="A43" s="1176"/>
      <c r="B43" s="1176"/>
      <c r="C43" s="1176"/>
      <c r="D43" s="1176"/>
      <c r="E43" s="1176"/>
      <c r="F43" s="1176"/>
      <c r="G43" s="1174"/>
      <c r="H43" s="1177"/>
      <c r="I43" s="1177"/>
      <c r="J43" s="17" t="s">
        <v>74</v>
      </c>
      <c r="K43" s="18" t="s">
        <v>75</v>
      </c>
      <c r="L43" s="18"/>
      <c r="M43" s="19"/>
      <c r="N43" s="20"/>
      <c r="O43" s="19"/>
      <c r="P43" s="20"/>
      <c r="Q43" s="1180"/>
      <c r="R43" s="20"/>
      <c r="S43" s="19"/>
      <c r="T43" s="1177"/>
      <c r="U43" s="19"/>
      <c r="V43" s="20"/>
      <c r="W43" s="1180"/>
      <c r="X43" s="21"/>
      <c r="Y43" s="19"/>
      <c r="Z43" s="20"/>
      <c r="AA43" s="1180"/>
      <c r="AB43" s="21"/>
      <c r="AC43" s="19"/>
      <c r="AD43" s="20"/>
      <c r="AE43" s="1180"/>
      <c r="AF43" s="21"/>
      <c r="AG43" s="19"/>
      <c r="AH43" s="20"/>
      <c r="AI43" s="1180"/>
      <c r="AJ43" s="21"/>
      <c r="AK43" s="19"/>
      <c r="AL43" s="20"/>
      <c r="AM43" s="1180"/>
      <c r="AN43" s="21"/>
      <c r="AO43" s="19"/>
      <c r="AP43" s="20"/>
      <c r="AQ43" s="19"/>
      <c r="AR43" s="20"/>
      <c r="AS43" s="19"/>
      <c r="AT43" s="20"/>
      <c r="AU43" s="19"/>
      <c r="AV43" s="20"/>
      <c r="AW43" s="19"/>
      <c r="AX43" s="20"/>
      <c r="AY43" s="19"/>
      <c r="AZ43" s="20"/>
      <c r="BA43" s="19"/>
      <c r="BB43" s="20"/>
      <c r="BC43" s="19"/>
      <c r="BD43" s="20"/>
      <c r="BE43" s="19"/>
      <c r="BF43" s="20"/>
      <c r="BG43" s="19"/>
      <c r="BH43" s="20"/>
      <c r="BI43" s="19"/>
      <c r="BJ43" s="20"/>
      <c r="BK43" s="19"/>
      <c r="BL43" s="20"/>
    </row>
    <row r="44" spans="1:64">
      <c r="A44" s="1176"/>
      <c r="B44" s="1176"/>
      <c r="C44" s="1176"/>
      <c r="D44" s="1176"/>
      <c r="E44" s="1176"/>
      <c r="F44" s="1176"/>
      <c r="G44" s="1174"/>
      <c r="H44" s="1177"/>
      <c r="I44" s="1177"/>
      <c r="J44" s="17" t="s">
        <v>76</v>
      </c>
      <c r="K44" s="18" t="s">
        <v>77</v>
      </c>
      <c r="L44" s="18"/>
      <c r="M44" s="19"/>
      <c r="N44" s="20"/>
      <c r="O44" s="19"/>
      <c r="P44" s="20"/>
      <c r="Q44" s="1180"/>
      <c r="R44" s="20"/>
      <c r="S44" s="19"/>
      <c r="T44" s="1177"/>
      <c r="U44" s="19"/>
      <c r="V44" s="20"/>
      <c r="W44" s="1180"/>
      <c r="X44" s="21"/>
      <c r="Y44" s="19"/>
      <c r="Z44" s="20"/>
      <c r="AA44" s="1180"/>
      <c r="AB44" s="21"/>
      <c r="AC44" s="19"/>
      <c r="AD44" s="20"/>
      <c r="AE44" s="1180"/>
      <c r="AF44" s="21"/>
      <c r="AG44" s="19"/>
      <c r="AH44" s="20"/>
      <c r="AI44" s="1180"/>
      <c r="AJ44" s="21"/>
      <c r="AK44" s="19"/>
      <c r="AL44" s="20"/>
      <c r="AM44" s="1180"/>
      <c r="AN44" s="21"/>
      <c r="AO44" s="19"/>
      <c r="AP44" s="20"/>
      <c r="AQ44" s="19"/>
      <c r="AR44" s="20"/>
      <c r="AS44" s="19"/>
      <c r="AT44" s="20"/>
      <c r="AU44" s="19"/>
      <c r="AV44" s="20"/>
      <c r="AW44" s="19"/>
      <c r="AX44" s="20"/>
      <c r="AY44" s="19"/>
      <c r="AZ44" s="20"/>
      <c r="BA44" s="19"/>
      <c r="BB44" s="20"/>
      <c r="BC44" s="19"/>
      <c r="BD44" s="20"/>
      <c r="BE44" s="19"/>
      <c r="BF44" s="20"/>
      <c r="BG44" s="19"/>
      <c r="BH44" s="20"/>
      <c r="BI44" s="19"/>
      <c r="BJ44" s="20"/>
      <c r="BK44" s="19"/>
      <c r="BL44" s="20"/>
    </row>
    <row r="45" spans="1:64">
      <c r="A45" s="1176"/>
      <c r="B45" s="1176"/>
      <c r="C45" s="1176"/>
      <c r="D45" s="1176"/>
      <c r="E45" s="1176"/>
      <c r="F45" s="1176"/>
      <c r="G45" s="1174"/>
      <c r="H45" s="1177"/>
      <c r="I45" s="1177"/>
      <c r="J45" s="17" t="s">
        <v>78</v>
      </c>
      <c r="K45" s="18" t="s">
        <v>79</v>
      </c>
      <c r="L45" s="18"/>
      <c r="M45" s="19"/>
      <c r="N45" s="20"/>
      <c r="O45" s="19"/>
      <c r="P45" s="20"/>
      <c r="Q45" s="1180"/>
      <c r="R45" s="20"/>
      <c r="S45" s="19"/>
      <c r="T45" s="1177"/>
      <c r="U45" s="19"/>
      <c r="V45" s="20"/>
      <c r="W45" s="1180"/>
      <c r="X45" s="21"/>
      <c r="Y45" s="19"/>
      <c r="Z45" s="20"/>
      <c r="AA45" s="1180"/>
      <c r="AB45" s="21"/>
      <c r="AC45" s="19"/>
      <c r="AD45" s="20"/>
      <c r="AE45" s="1180"/>
      <c r="AF45" s="21"/>
      <c r="AG45" s="19"/>
      <c r="AH45" s="20"/>
      <c r="AI45" s="1180"/>
      <c r="AJ45" s="21"/>
      <c r="AK45" s="19"/>
      <c r="AL45" s="20"/>
      <c r="AM45" s="1180"/>
      <c r="AN45" s="21"/>
      <c r="AO45" s="19"/>
      <c r="AP45" s="20"/>
      <c r="AQ45" s="19"/>
      <c r="AR45" s="20"/>
      <c r="AS45" s="19"/>
      <c r="AT45" s="20"/>
      <c r="AU45" s="19"/>
      <c r="AV45" s="20"/>
      <c r="AW45" s="19"/>
      <c r="AX45" s="20"/>
      <c r="AY45" s="19"/>
      <c r="AZ45" s="20"/>
      <c r="BA45" s="19"/>
      <c r="BB45" s="20"/>
      <c r="BC45" s="19"/>
      <c r="BD45" s="20"/>
      <c r="BE45" s="19"/>
      <c r="BF45" s="20"/>
      <c r="BG45" s="19"/>
      <c r="BH45" s="20"/>
      <c r="BI45" s="19"/>
      <c r="BJ45" s="20"/>
      <c r="BK45" s="19"/>
      <c r="BL45" s="20"/>
    </row>
    <row r="46" spans="1:64">
      <c r="A46" s="1176"/>
      <c r="B46" s="1176"/>
      <c r="C46" s="1176"/>
      <c r="D46" s="1176"/>
      <c r="E46" s="1176"/>
      <c r="F46" s="1176"/>
      <c r="G46" s="1174"/>
      <c r="H46" s="1177"/>
      <c r="I46" s="1177"/>
      <c r="J46" s="17" t="s">
        <v>80</v>
      </c>
      <c r="K46" s="18" t="s">
        <v>81</v>
      </c>
      <c r="L46" s="18"/>
      <c r="M46" s="19"/>
      <c r="N46" s="20"/>
      <c r="O46" s="19"/>
      <c r="P46" s="20"/>
      <c r="Q46" s="1180"/>
      <c r="R46" s="20"/>
      <c r="S46" s="19"/>
      <c r="T46" s="1177"/>
      <c r="U46" s="19"/>
      <c r="V46" s="20"/>
      <c r="W46" s="1180"/>
      <c r="X46" s="21"/>
      <c r="Y46" s="19"/>
      <c r="Z46" s="20"/>
      <c r="AA46" s="1180"/>
      <c r="AB46" s="21"/>
      <c r="AC46" s="19"/>
      <c r="AD46" s="20"/>
      <c r="AE46" s="1180"/>
      <c r="AF46" s="21"/>
      <c r="AG46" s="19"/>
      <c r="AH46" s="20"/>
      <c r="AI46" s="1180"/>
      <c r="AJ46" s="21"/>
      <c r="AK46" s="19"/>
      <c r="AL46" s="20"/>
      <c r="AM46" s="1180"/>
      <c r="AN46" s="21"/>
      <c r="AO46" s="19"/>
      <c r="AP46" s="20"/>
      <c r="AQ46" s="19"/>
      <c r="AR46" s="20"/>
      <c r="AS46" s="19"/>
      <c r="AT46" s="20"/>
      <c r="AU46" s="19"/>
      <c r="AV46" s="20"/>
      <c r="AW46" s="19"/>
      <c r="AX46" s="20"/>
      <c r="AY46" s="19"/>
      <c r="AZ46" s="20"/>
      <c r="BA46" s="19"/>
      <c r="BB46" s="20"/>
      <c r="BC46" s="19"/>
      <c r="BD46" s="20"/>
      <c r="BE46" s="19"/>
      <c r="BF46" s="20"/>
      <c r="BG46" s="19"/>
      <c r="BH46" s="20"/>
      <c r="BI46" s="19"/>
      <c r="BJ46" s="20"/>
      <c r="BK46" s="19"/>
      <c r="BL46" s="20"/>
    </row>
    <row r="47" spans="1:64">
      <c r="A47" s="1176"/>
      <c r="B47" s="1176"/>
      <c r="C47" s="1176"/>
      <c r="D47" s="1176"/>
      <c r="E47" s="1176"/>
      <c r="F47" s="1176"/>
      <c r="G47" s="1174"/>
      <c r="H47" s="1177"/>
      <c r="I47" s="1177"/>
      <c r="J47" s="17" t="s">
        <v>82</v>
      </c>
      <c r="K47" s="18" t="s">
        <v>83</v>
      </c>
      <c r="L47" s="18"/>
      <c r="M47" s="19"/>
      <c r="N47" s="20"/>
      <c r="O47" s="19"/>
      <c r="P47" s="20"/>
      <c r="Q47" s="1180"/>
      <c r="R47" s="20"/>
      <c r="S47" s="19"/>
      <c r="T47" s="1177"/>
      <c r="U47" s="19"/>
      <c r="V47" s="20"/>
      <c r="W47" s="1180"/>
      <c r="X47" s="21"/>
      <c r="Y47" s="19"/>
      <c r="Z47" s="20"/>
      <c r="AA47" s="1180"/>
      <c r="AB47" s="21"/>
      <c r="AC47" s="19"/>
      <c r="AD47" s="20"/>
      <c r="AE47" s="1180"/>
      <c r="AF47" s="21"/>
      <c r="AG47" s="19"/>
      <c r="AH47" s="20"/>
      <c r="AI47" s="1180"/>
      <c r="AJ47" s="21"/>
      <c r="AK47" s="19"/>
      <c r="AL47" s="20"/>
      <c r="AM47" s="1180"/>
      <c r="AN47" s="21"/>
      <c r="AO47" s="19"/>
      <c r="AP47" s="20"/>
      <c r="AQ47" s="19"/>
      <c r="AR47" s="20"/>
      <c r="AS47" s="19"/>
      <c r="AT47" s="20"/>
      <c r="AU47" s="19"/>
      <c r="AV47" s="20"/>
      <c r="AW47" s="19"/>
      <c r="AX47" s="20"/>
      <c r="AY47" s="19"/>
      <c r="AZ47" s="20"/>
      <c r="BA47" s="19"/>
      <c r="BB47" s="20"/>
      <c r="BC47" s="19"/>
      <c r="BD47" s="20"/>
      <c r="BE47" s="19"/>
      <c r="BF47" s="20"/>
      <c r="BG47" s="19"/>
      <c r="BH47" s="20"/>
      <c r="BI47" s="19"/>
      <c r="BJ47" s="20"/>
      <c r="BK47" s="19"/>
      <c r="BL47" s="20"/>
    </row>
    <row r="48" spans="1:64">
      <c r="A48" s="1176"/>
      <c r="B48" s="1176"/>
      <c r="C48" s="1176"/>
      <c r="D48" s="1176"/>
      <c r="E48" s="1176"/>
      <c r="F48" s="1176"/>
      <c r="G48" s="1174"/>
      <c r="H48" s="1177"/>
      <c r="I48" s="1177"/>
      <c r="J48" s="1181" t="s">
        <v>84</v>
      </c>
      <c r="K48" s="1181" t="s">
        <v>85</v>
      </c>
      <c r="L48" s="1181"/>
      <c r="M48" s="1182"/>
      <c r="N48" s="1309"/>
      <c r="O48" s="1182"/>
      <c r="P48" s="1309"/>
      <c r="Q48" s="1183"/>
      <c r="R48" s="1309"/>
      <c r="S48" s="1182"/>
      <c r="T48" s="1177"/>
      <c r="U48" s="1182"/>
      <c r="V48" s="1309"/>
      <c r="W48" s="1183"/>
      <c r="X48" s="1309"/>
      <c r="Y48" s="1182"/>
      <c r="Z48" s="1309"/>
      <c r="AA48" s="1183"/>
      <c r="AB48" s="1309"/>
      <c r="AC48" s="1182"/>
      <c r="AD48" s="1309"/>
      <c r="AE48" s="1183"/>
      <c r="AF48" s="1309"/>
      <c r="AG48" s="1182"/>
      <c r="AH48" s="1309"/>
      <c r="AI48" s="1183"/>
      <c r="AJ48" s="1309"/>
      <c r="AK48" s="1182"/>
      <c r="AL48" s="1309"/>
      <c r="AM48" s="1183"/>
      <c r="AN48" s="1309"/>
      <c r="AO48" s="22"/>
      <c r="AP48" s="23"/>
      <c r="AQ48" s="22"/>
      <c r="AR48" s="23"/>
      <c r="AS48" s="22"/>
      <c r="AT48" s="23"/>
      <c r="AU48" s="22"/>
      <c r="AV48" s="23"/>
      <c r="AW48" s="22"/>
      <c r="AX48" s="23"/>
      <c r="AY48" s="22"/>
      <c r="AZ48" s="23"/>
      <c r="BA48" s="22"/>
      <c r="BB48" s="23"/>
      <c r="BC48" s="22"/>
      <c r="BD48" s="23"/>
      <c r="BE48" s="22"/>
      <c r="BF48" s="23"/>
      <c r="BG48" s="22"/>
      <c r="BH48" s="23"/>
      <c r="BI48" s="22"/>
      <c r="BJ48" s="23"/>
      <c r="BK48" s="22"/>
      <c r="BL48" s="23"/>
    </row>
    <row r="49" spans="1:64">
      <c r="A49" s="1176"/>
      <c r="B49" s="1176"/>
      <c r="C49" s="1176"/>
      <c r="D49" s="1176"/>
      <c r="E49" s="1176"/>
      <c r="F49" s="1176"/>
      <c r="G49" s="1174"/>
      <c r="H49" s="1177"/>
      <c r="I49" s="1177"/>
      <c r="J49" s="1181" t="s">
        <v>86</v>
      </c>
      <c r="K49" s="1181" t="s">
        <v>87</v>
      </c>
      <c r="L49" s="1181"/>
      <c r="M49" s="1182"/>
      <c r="N49" s="1309"/>
      <c r="O49" s="1182"/>
      <c r="P49" s="1309"/>
      <c r="Q49" s="1183"/>
      <c r="R49" s="1309"/>
      <c r="S49" s="1182"/>
      <c r="T49" s="1177"/>
      <c r="U49" s="1182"/>
      <c r="V49" s="1309"/>
      <c r="W49" s="1183"/>
      <c r="X49" s="1309"/>
      <c r="Y49" s="1182"/>
      <c r="Z49" s="1309"/>
      <c r="AA49" s="1183"/>
      <c r="AB49" s="1309"/>
      <c r="AC49" s="1182"/>
      <c r="AD49" s="1309"/>
      <c r="AE49" s="1183"/>
      <c r="AF49" s="1309"/>
      <c r="AG49" s="1182"/>
      <c r="AH49" s="1309"/>
      <c r="AI49" s="1183"/>
      <c r="AJ49" s="1309"/>
      <c r="AK49" s="1182"/>
      <c r="AL49" s="1309"/>
      <c r="AM49" s="1183"/>
      <c r="AN49" s="1309"/>
      <c r="AO49" s="22"/>
      <c r="AP49" s="23"/>
      <c r="AQ49" s="22"/>
      <c r="AR49" s="23"/>
      <c r="AS49" s="22"/>
      <c r="AT49" s="23"/>
      <c r="AU49" s="22"/>
      <c r="AV49" s="23"/>
      <c r="AW49" s="22"/>
      <c r="AX49" s="23"/>
      <c r="AY49" s="22"/>
      <c r="AZ49" s="23"/>
      <c r="BA49" s="22"/>
      <c r="BB49" s="23"/>
      <c r="BC49" s="22"/>
      <c r="BD49" s="23"/>
      <c r="BE49" s="22"/>
      <c r="BF49" s="23"/>
      <c r="BG49" s="22"/>
      <c r="BH49" s="23"/>
      <c r="BI49" s="22"/>
      <c r="BJ49" s="23"/>
      <c r="BK49" s="22"/>
      <c r="BL49" s="23"/>
    </row>
    <row r="50" spans="1:64">
      <c r="A50" s="1176"/>
      <c r="B50" s="1176"/>
      <c r="C50" s="1176"/>
      <c r="D50" s="1176"/>
      <c r="E50" s="1176"/>
      <c r="F50" s="1176"/>
      <c r="G50" s="1174"/>
      <c r="H50" s="1177"/>
      <c r="I50" s="1177"/>
      <c r="J50" s="1181" t="s">
        <v>88</v>
      </c>
      <c r="K50" s="1181" t="s">
        <v>89</v>
      </c>
      <c r="L50" s="1181"/>
      <c r="M50" s="1182"/>
      <c r="N50" s="1309"/>
      <c r="O50" s="1182"/>
      <c r="P50" s="1309"/>
      <c r="Q50" s="1183"/>
      <c r="R50" s="1309"/>
      <c r="S50" s="1182"/>
      <c r="T50" s="1177"/>
      <c r="U50" s="1182"/>
      <c r="V50" s="1309"/>
      <c r="W50" s="1183"/>
      <c r="X50" s="1309"/>
      <c r="Y50" s="1182"/>
      <c r="Z50" s="1309"/>
      <c r="AA50" s="1183"/>
      <c r="AB50" s="1309"/>
      <c r="AC50" s="1182"/>
      <c r="AD50" s="1309"/>
      <c r="AE50" s="1183"/>
      <c r="AF50" s="1309"/>
      <c r="AG50" s="1182"/>
      <c r="AH50" s="1309"/>
      <c r="AI50" s="1183"/>
      <c r="AJ50" s="1309"/>
      <c r="AK50" s="1182"/>
      <c r="AL50" s="1309"/>
      <c r="AM50" s="1183"/>
      <c r="AN50" s="1309"/>
      <c r="AO50" s="22"/>
      <c r="AP50" s="23"/>
      <c r="AQ50" s="22"/>
      <c r="AR50" s="23"/>
      <c r="AS50" s="22"/>
      <c r="AT50" s="23"/>
      <c r="AU50" s="22"/>
      <c r="AV50" s="23"/>
      <c r="AW50" s="22"/>
      <c r="AX50" s="23"/>
      <c r="AY50" s="22"/>
      <c r="AZ50" s="23"/>
      <c r="BA50" s="22"/>
      <c r="BB50" s="23"/>
      <c r="BC50" s="22"/>
      <c r="BD50" s="23"/>
      <c r="BE50" s="22"/>
      <c r="BF50" s="23"/>
      <c r="BG50" s="22"/>
      <c r="BH50" s="23"/>
      <c r="BI50" s="22"/>
      <c r="BJ50" s="23"/>
      <c r="BK50" s="22"/>
      <c r="BL50" s="23"/>
    </row>
    <row r="51" spans="1:64">
      <c r="A51" s="1176"/>
      <c r="B51" s="1176"/>
      <c r="C51" s="1176"/>
      <c r="D51" s="1176"/>
      <c r="E51" s="1176"/>
      <c r="F51" s="1176"/>
      <c r="G51" s="1174"/>
      <c r="H51" s="1177"/>
      <c r="I51" s="1177"/>
      <c r="J51" s="1181" t="s">
        <v>90</v>
      </c>
      <c r="K51" s="1181" t="s">
        <v>91</v>
      </c>
      <c r="L51" s="1181"/>
      <c r="M51" s="1182"/>
      <c r="N51" s="1309"/>
      <c r="O51" s="1182"/>
      <c r="P51" s="1309"/>
      <c r="Q51" s="1183"/>
      <c r="R51" s="1309"/>
      <c r="S51" s="1182"/>
      <c r="T51" s="1177"/>
      <c r="U51" s="1182"/>
      <c r="V51" s="1309"/>
      <c r="W51" s="1183"/>
      <c r="X51" s="1309"/>
      <c r="Y51" s="1182"/>
      <c r="Z51" s="1309"/>
      <c r="AA51" s="1183"/>
      <c r="AB51" s="1309"/>
      <c r="AC51" s="1182"/>
      <c r="AD51" s="1309"/>
      <c r="AE51" s="1183"/>
      <c r="AF51" s="1309"/>
      <c r="AG51" s="1182"/>
      <c r="AH51" s="1309"/>
      <c r="AI51" s="1183"/>
      <c r="AJ51" s="1309"/>
      <c r="AK51" s="1182"/>
      <c r="AL51" s="1309"/>
      <c r="AM51" s="1183"/>
      <c r="AN51" s="1309"/>
      <c r="AO51" s="22"/>
      <c r="AP51" s="23"/>
      <c r="AQ51" s="22"/>
      <c r="AR51" s="23"/>
      <c r="AS51" s="22"/>
      <c r="AT51" s="23"/>
      <c r="AU51" s="22"/>
      <c r="AV51" s="23"/>
      <c r="AW51" s="22"/>
      <c r="AX51" s="23"/>
      <c r="AY51" s="22"/>
      <c r="AZ51" s="23"/>
      <c r="BA51" s="22"/>
      <c r="BB51" s="23"/>
      <c r="BC51" s="22"/>
      <c r="BD51" s="23"/>
      <c r="BE51" s="22"/>
      <c r="BF51" s="23"/>
      <c r="BG51" s="22"/>
      <c r="BH51" s="23"/>
      <c r="BI51" s="22"/>
      <c r="BJ51" s="23"/>
      <c r="BK51" s="22"/>
      <c r="BL51" s="23"/>
    </row>
    <row r="52" spans="1:64">
      <c r="A52" s="1176"/>
      <c r="B52" s="1176"/>
      <c r="C52" s="1176"/>
      <c r="D52" s="1176"/>
      <c r="E52" s="1176"/>
      <c r="F52" s="1176"/>
      <c r="G52" s="1174"/>
      <c r="H52" s="1177"/>
      <c r="I52" s="1177"/>
      <c r="J52" s="1181" t="s">
        <v>92</v>
      </c>
      <c r="K52" s="1181" t="s">
        <v>93</v>
      </c>
      <c r="L52" s="1181"/>
      <c r="M52" s="1182"/>
      <c r="N52" s="1309"/>
      <c r="O52" s="1182"/>
      <c r="P52" s="1309"/>
      <c r="Q52" s="1183"/>
      <c r="R52" s="1309"/>
      <c r="S52" s="1182"/>
      <c r="T52" s="1177"/>
      <c r="U52" s="1182"/>
      <c r="V52" s="1309"/>
      <c r="W52" s="1183"/>
      <c r="X52" s="1309"/>
      <c r="Y52" s="1182"/>
      <c r="Z52" s="1309"/>
      <c r="AA52" s="1183"/>
      <c r="AB52" s="1309"/>
      <c r="AC52" s="1182"/>
      <c r="AD52" s="1309"/>
      <c r="AE52" s="1183"/>
      <c r="AF52" s="1309"/>
      <c r="AG52" s="1182"/>
      <c r="AH52" s="1309"/>
      <c r="AI52" s="1183"/>
      <c r="AJ52" s="1309"/>
      <c r="AK52" s="1182"/>
      <c r="AL52" s="1309"/>
      <c r="AM52" s="1183"/>
      <c r="AN52" s="1309"/>
      <c r="AO52" s="22"/>
      <c r="AP52" s="23"/>
      <c r="AQ52" s="22"/>
      <c r="AR52" s="23"/>
      <c r="AS52" s="22"/>
      <c r="AT52" s="23"/>
      <c r="AU52" s="22"/>
      <c r="AV52" s="23"/>
      <c r="AW52" s="22"/>
      <c r="AX52" s="23"/>
      <c r="AY52" s="22"/>
      <c r="AZ52" s="23"/>
      <c r="BA52" s="22"/>
      <c r="BB52" s="23"/>
      <c r="BC52" s="22"/>
      <c r="BD52" s="23"/>
      <c r="BE52" s="22"/>
      <c r="BF52" s="23"/>
      <c r="BG52" s="22"/>
      <c r="BH52" s="23"/>
      <c r="BI52" s="22"/>
      <c r="BJ52" s="23"/>
      <c r="BK52" s="22"/>
      <c r="BL52" s="23"/>
    </row>
    <row r="53" spans="1:64">
      <c r="A53" s="1176"/>
      <c r="B53" s="1176"/>
      <c r="C53" s="1176"/>
      <c r="D53" s="1176"/>
      <c r="E53" s="1176"/>
      <c r="F53" s="1176"/>
      <c r="G53" s="1174"/>
      <c r="H53" s="1177"/>
      <c r="I53" s="1177"/>
      <c r="J53" s="17" t="s">
        <v>94</v>
      </c>
      <c r="K53" s="18" t="s">
        <v>95</v>
      </c>
      <c r="L53" s="18"/>
      <c r="M53" s="19"/>
      <c r="N53" s="20"/>
      <c r="O53" s="19"/>
      <c r="P53" s="20"/>
      <c r="Q53" s="1180"/>
      <c r="R53" s="20"/>
      <c r="S53" s="19"/>
      <c r="T53" s="1177"/>
      <c r="U53" s="19"/>
      <c r="V53" s="20"/>
      <c r="W53" s="1180"/>
      <c r="X53" s="21"/>
      <c r="Y53" s="19"/>
      <c r="Z53" s="20"/>
      <c r="AA53" s="1180"/>
      <c r="AB53" s="21"/>
      <c r="AC53" s="19"/>
      <c r="AD53" s="20"/>
      <c r="AE53" s="1180"/>
      <c r="AF53" s="21"/>
      <c r="AG53" s="19"/>
      <c r="AH53" s="20"/>
      <c r="AI53" s="1180"/>
      <c r="AJ53" s="21"/>
      <c r="AK53" s="19"/>
      <c r="AL53" s="20"/>
      <c r="AM53" s="1180"/>
      <c r="AN53" s="21"/>
      <c r="AO53" s="19"/>
      <c r="AP53" s="20"/>
      <c r="AQ53" s="19"/>
      <c r="AR53" s="20"/>
      <c r="AS53" s="19"/>
      <c r="AT53" s="20"/>
      <c r="AU53" s="19"/>
      <c r="AV53" s="20"/>
      <c r="AW53" s="19"/>
      <c r="AX53" s="20"/>
      <c r="AY53" s="19"/>
      <c r="AZ53" s="20"/>
      <c r="BA53" s="19"/>
      <c r="BB53" s="20"/>
      <c r="BC53" s="19"/>
      <c r="BD53" s="20"/>
      <c r="BE53" s="19"/>
      <c r="BF53" s="20"/>
      <c r="BG53" s="19"/>
      <c r="BH53" s="20"/>
      <c r="BI53" s="19"/>
      <c r="BJ53" s="20"/>
      <c r="BK53" s="19"/>
      <c r="BL53" s="20"/>
    </row>
    <row r="54" spans="1:64">
      <c r="A54" s="1176"/>
      <c r="B54" s="1176"/>
      <c r="C54" s="1176"/>
      <c r="D54" s="1176"/>
      <c r="E54" s="1176"/>
      <c r="F54" s="1176"/>
      <c r="G54" s="1174"/>
      <c r="H54" s="1177"/>
      <c r="I54" s="1177"/>
      <c r="J54" s="17" t="s">
        <v>96</v>
      </c>
      <c r="K54" s="18" t="s">
        <v>97</v>
      </c>
      <c r="L54" s="18"/>
      <c r="M54" s="19"/>
      <c r="N54" s="20"/>
      <c r="O54" s="19"/>
      <c r="P54" s="20"/>
      <c r="Q54" s="1180"/>
      <c r="R54" s="20"/>
      <c r="S54" s="19"/>
      <c r="T54" s="1177"/>
      <c r="U54" s="19"/>
      <c r="V54" s="20"/>
      <c r="W54" s="1180"/>
      <c r="X54" s="21"/>
      <c r="Y54" s="19"/>
      <c r="Z54" s="20"/>
      <c r="AA54" s="1180"/>
      <c r="AB54" s="21"/>
      <c r="AC54" s="19"/>
      <c r="AD54" s="20"/>
      <c r="AE54" s="1180"/>
      <c r="AF54" s="21"/>
      <c r="AG54" s="19"/>
      <c r="AH54" s="20"/>
      <c r="AI54" s="1180"/>
      <c r="AJ54" s="21"/>
      <c r="AK54" s="19"/>
      <c r="AL54" s="20"/>
      <c r="AM54" s="1180"/>
      <c r="AN54" s="21"/>
      <c r="AO54" s="19"/>
      <c r="AP54" s="20"/>
      <c r="AQ54" s="19"/>
      <c r="AR54" s="20"/>
      <c r="AS54" s="19"/>
      <c r="AT54" s="20"/>
      <c r="AU54" s="19"/>
      <c r="AV54" s="20"/>
      <c r="AW54" s="19"/>
      <c r="AX54" s="20"/>
      <c r="AY54" s="19"/>
      <c r="AZ54" s="20"/>
      <c r="BA54" s="19"/>
      <c r="BB54" s="20"/>
      <c r="BC54" s="19"/>
      <c r="BD54" s="20"/>
      <c r="BE54" s="19"/>
      <c r="BF54" s="20"/>
      <c r="BG54" s="19"/>
      <c r="BH54" s="20"/>
      <c r="BI54" s="19"/>
      <c r="BJ54" s="20"/>
      <c r="BK54" s="19"/>
      <c r="BL54" s="20"/>
    </row>
    <row r="55" spans="1:64">
      <c r="A55" s="1176"/>
      <c r="B55" s="1176"/>
      <c r="C55" s="1176"/>
      <c r="D55" s="1176"/>
      <c r="E55" s="1176"/>
      <c r="F55" s="1176"/>
      <c r="G55" s="1174"/>
      <c r="H55" s="1177"/>
      <c r="I55" s="1177"/>
      <c r="J55" s="17" t="s">
        <v>98</v>
      </c>
      <c r="K55" s="18" t="s">
        <v>99</v>
      </c>
      <c r="L55" s="18"/>
      <c r="M55" s="19"/>
      <c r="N55" s="20"/>
      <c r="O55" s="19"/>
      <c r="P55" s="20"/>
      <c r="Q55" s="1180"/>
      <c r="R55" s="20"/>
      <c r="S55" s="19"/>
      <c r="T55" s="1177"/>
      <c r="U55" s="19"/>
      <c r="V55" s="20"/>
      <c r="W55" s="1180"/>
      <c r="X55" s="21"/>
      <c r="Y55" s="19"/>
      <c r="Z55" s="20"/>
      <c r="AA55" s="1180"/>
      <c r="AB55" s="21"/>
      <c r="AC55" s="19"/>
      <c r="AD55" s="20"/>
      <c r="AE55" s="1180"/>
      <c r="AF55" s="21"/>
      <c r="AG55" s="19"/>
      <c r="AH55" s="20"/>
      <c r="AI55" s="1180"/>
      <c r="AJ55" s="21"/>
      <c r="AK55" s="19"/>
      <c r="AL55" s="20"/>
      <c r="AM55" s="1180"/>
      <c r="AN55" s="21"/>
      <c r="AO55" s="19"/>
      <c r="AP55" s="20"/>
      <c r="AQ55" s="19"/>
      <c r="AR55" s="20"/>
      <c r="AS55" s="19"/>
      <c r="AT55" s="20"/>
      <c r="AU55" s="19"/>
      <c r="AV55" s="20"/>
      <c r="AW55" s="19"/>
      <c r="AX55" s="20"/>
      <c r="AY55" s="19"/>
      <c r="AZ55" s="20"/>
      <c r="BA55" s="19"/>
      <c r="BB55" s="20"/>
      <c r="BC55" s="19"/>
      <c r="BD55" s="20"/>
      <c r="BE55" s="19"/>
      <c r="BF55" s="20"/>
      <c r="BG55" s="19"/>
      <c r="BH55" s="20"/>
      <c r="BI55" s="19"/>
      <c r="BJ55" s="20"/>
      <c r="BK55" s="19"/>
      <c r="BL55" s="20"/>
    </row>
    <row r="56" spans="1:64">
      <c r="A56" s="1176"/>
      <c r="B56" s="1176"/>
      <c r="C56" s="1176"/>
      <c r="D56" s="1176"/>
      <c r="E56" s="1176"/>
      <c r="F56" s="1176"/>
      <c r="G56" s="1174"/>
      <c r="H56" s="1177"/>
      <c r="I56" s="1177"/>
      <c r="J56" s="1181" t="s">
        <v>100</v>
      </c>
      <c r="K56" s="1181" t="s">
        <v>101</v>
      </c>
      <c r="L56" s="1181"/>
      <c r="M56" s="1182"/>
      <c r="N56" s="1309"/>
      <c r="O56" s="1182"/>
      <c r="P56" s="1309"/>
      <c r="Q56" s="1183"/>
      <c r="R56" s="1309"/>
      <c r="S56" s="1182"/>
      <c r="T56" s="1177"/>
      <c r="U56" s="1182"/>
      <c r="V56" s="1309"/>
      <c r="W56" s="1183"/>
      <c r="X56" s="1309"/>
      <c r="Y56" s="1182"/>
      <c r="Z56" s="1309"/>
      <c r="AA56" s="1183"/>
      <c r="AB56" s="1309"/>
      <c r="AC56" s="1182"/>
      <c r="AD56" s="1309"/>
      <c r="AE56" s="1183"/>
      <c r="AF56" s="1309"/>
      <c r="AG56" s="1182"/>
      <c r="AH56" s="1309"/>
      <c r="AI56" s="1183"/>
      <c r="AJ56" s="1309"/>
      <c r="AK56" s="1182"/>
      <c r="AL56" s="1309"/>
      <c r="AM56" s="1183"/>
      <c r="AN56" s="1309"/>
      <c r="AO56" s="22"/>
      <c r="AP56" s="23"/>
      <c r="AQ56" s="22"/>
      <c r="AR56" s="23"/>
      <c r="AS56" s="22"/>
      <c r="AT56" s="23"/>
      <c r="AU56" s="22"/>
      <c r="AV56" s="23"/>
      <c r="AW56" s="22"/>
      <c r="AX56" s="23"/>
      <c r="AY56" s="22"/>
      <c r="AZ56" s="23"/>
      <c r="BA56" s="22"/>
      <c r="BB56" s="23"/>
      <c r="BC56" s="22"/>
      <c r="BD56" s="23"/>
      <c r="BE56" s="22"/>
      <c r="BF56" s="23"/>
      <c r="BG56" s="22"/>
      <c r="BH56" s="23"/>
      <c r="BI56" s="22"/>
      <c r="BJ56" s="23"/>
      <c r="BK56" s="22"/>
      <c r="BL56" s="23"/>
    </row>
    <row r="57" spans="1:64">
      <c r="A57" s="1176"/>
      <c r="B57" s="1176"/>
      <c r="C57" s="1176"/>
      <c r="D57" s="1176"/>
      <c r="E57" s="1176"/>
      <c r="F57" s="1176"/>
      <c r="G57" s="1174"/>
      <c r="H57" s="1177"/>
      <c r="I57" s="1177"/>
      <c r="J57" s="17" t="s">
        <v>102</v>
      </c>
      <c r="K57" s="18" t="s">
        <v>103</v>
      </c>
      <c r="L57" s="18"/>
      <c r="M57" s="19"/>
      <c r="N57" s="20"/>
      <c r="O57" s="19"/>
      <c r="P57" s="20"/>
      <c r="Q57" s="1180"/>
      <c r="R57" s="20"/>
      <c r="S57" s="19"/>
      <c r="T57" s="1177"/>
      <c r="U57" s="19"/>
      <c r="V57" s="20"/>
      <c r="W57" s="1180"/>
      <c r="X57" s="21"/>
      <c r="Y57" s="19"/>
      <c r="Z57" s="20"/>
      <c r="AA57" s="1180"/>
      <c r="AB57" s="21"/>
      <c r="AC57" s="19"/>
      <c r="AD57" s="20"/>
      <c r="AE57" s="1180"/>
      <c r="AF57" s="21"/>
      <c r="AG57" s="19"/>
      <c r="AH57" s="20"/>
      <c r="AI57" s="1180"/>
      <c r="AJ57" s="21"/>
      <c r="AK57" s="19"/>
      <c r="AL57" s="20"/>
      <c r="AM57" s="1180"/>
      <c r="AN57" s="21"/>
      <c r="AO57" s="19"/>
      <c r="AP57" s="20"/>
      <c r="AQ57" s="19"/>
      <c r="AR57" s="20"/>
      <c r="AS57" s="19"/>
      <c r="AT57" s="20"/>
      <c r="AU57" s="19"/>
      <c r="AV57" s="20"/>
      <c r="AW57" s="19"/>
      <c r="AX57" s="20"/>
      <c r="AY57" s="19"/>
      <c r="AZ57" s="20"/>
      <c r="BA57" s="19"/>
      <c r="BB57" s="20"/>
      <c r="BC57" s="19"/>
      <c r="BD57" s="20"/>
      <c r="BE57" s="19"/>
      <c r="BF57" s="20"/>
      <c r="BG57" s="19"/>
      <c r="BH57" s="20"/>
      <c r="BI57" s="19"/>
      <c r="BJ57" s="20"/>
      <c r="BK57" s="19"/>
      <c r="BL57" s="20"/>
    </row>
    <row r="58" spans="1:64">
      <c r="A58" s="1176"/>
      <c r="B58" s="1176"/>
      <c r="C58" s="1176"/>
      <c r="D58" s="1176"/>
      <c r="E58" s="1176"/>
      <c r="F58" s="1176"/>
      <c r="G58" s="1174"/>
      <c r="H58" s="1177"/>
      <c r="I58" s="1177"/>
      <c r="J58" s="17" t="s">
        <v>104</v>
      </c>
      <c r="K58" s="18" t="s">
        <v>105</v>
      </c>
      <c r="L58" s="18"/>
      <c r="M58" s="19"/>
      <c r="N58" s="20"/>
      <c r="O58" s="19"/>
      <c r="P58" s="20"/>
      <c r="Q58" s="1180"/>
      <c r="R58" s="20"/>
      <c r="S58" s="19"/>
      <c r="T58" s="1177"/>
      <c r="U58" s="19"/>
      <c r="V58" s="20"/>
      <c r="W58" s="1180"/>
      <c r="X58" s="21"/>
      <c r="Y58" s="19"/>
      <c r="Z58" s="20"/>
      <c r="AA58" s="1180"/>
      <c r="AB58" s="21"/>
      <c r="AC58" s="19"/>
      <c r="AD58" s="20"/>
      <c r="AE58" s="1180"/>
      <c r="AF58" s="21"/>
      <c r="AG58" s="19"/>
      <c r="AH58" s="20"/>
      <c r="AI58" s="1180"/>
      <c r="AJ58" s="21"/>
      <c r="AK58" s="19"/>
      <c r="AL58" s="20"/>
      <c r="AM58" s="1180"/>
      <c r="AN58" s="21"/>
      <c r="AO58" s="19"/>
      <c r="AP58" s="20"/>
      <c r="AQ58" s="19"/>
      <c r="AR58" s="20"/>
      <c r="AS58" s="19"/>
      <c r="AT58" s="20"/>
      <c r="AU58" s="19"/>
      <c r="AV58" s="20"/>
      <c r="AW58" s="19"/>
      <c r="AX58" s="20"/>
      <c r="AY58" s="19"/>
      <c r="AZ58" s="20"/>
      <c r="BA58" s="19"/>
      <c r="BB58" s="20"/>
      <c r="BC58" s="19"/>
      <c r="BD58" s="20"/>
      <c r="BE58" s="19"/>
      <c r="BF58" s="20"/>
      <c r="BG58" s="19"/>
      <c r="BH58" s="20"/>
      <c r="BI58" s="19"/>
      <c r="BJ58" s="20"/>
      <c r="BK58" s="19"/>
      <c r="BL58" s="20"/>
    </row>
    <row r="59" spans="1:64">
      <c r="A59" s="1176"/>
      <c r="B59" s="1176"/>
      <c r="C59" s="1176"/>
      <c r="D59" s="1176"/>
      <c r="E59" s="1176"/>
      <c r="F59" s="1176"/>
      <c r="G59" s="1174"/>
      <c r="H59" s="1177"/>
      <c r="I59" s="1177"/>
      <c r="J59" s="17" t="s">
        <v>106</v>
      </c>
      <c r="K59" s="18" t="s">
        <v>107</v>
      </c>
      <c r="L59" s="18"/>
      <c r="M59" s="19"/>
      <c r="N59" s="20"/>
      <c r="O59" s="19"/>
      <c r="P59" s="20"/>
      <c r="Q59" s="1180"/>
      <c r="R59" s="20"/>
      <c r="S59" s="19"/>
      <c r="T59" s="1177"/>
      <c r="U59" s="19"/>
      <c r="V59" s="20"/>
      <c r="W59" s="1180"/>
      <c r="X59" s="21"/>
      <c r="Y59" s="19"/>
      <c r="Z59" s="20"/>
      <c r="AA59" s="1180"/>
      <c r="AB59" s="21"/>
      <c r="AC59" s="19"/>
      <c r="AD59" s="20"/>
      <c r="AE59" s="1180"/>
      <c r="AF59" s="21"/>
      <c r="AG59" s="19"/>
      <c r="AH59" s="20"/>
      <c r="AI59" s="1180"/>
      <c r="AJ59" s="21"/>
      <c r="AK59" s="19"/>
      <c r="AL59" s="20"/>
      <c r="AM59" s="1180"/>
      <c r="AN59" s="21"/>
      <c r="AO59" s="19"/>
      <c r="AP59" s="20"/>
      <c r="AQ59" s="19"/>
      <c r="AR59" s="20"/>
      <c r="AS59" s="19"/>
      <c r="AT59" s="20"/>
      <c r="AU59" s="19"/>
      <c r="AV59" s="20"/>
      <c r="AW59" s="19"/>
      <c r="AX59" s="20"/>
      <c r="AY59" s="19"/>
      <c r="AZ59" s="20"/>
      <c r="BA59" s="19"/>
      <c r="BB59" s="20"/>
      <c r="BC59" s="19"/>
      <c r="BD59" s="20"/>
      <c r="BE59" s="19"/>
      <c r="BF59" s="20"/>
      <c r="BG59" s="19"/>
      <c r="BH59" s="20"/>
      <c r="BI59" s="19"/>
      <c r="BJ59" s="20"/>
      <c r="BK59" s="19"/>
      <c r="BL59" s="20"/>
    </row>
    <row r="60" spans="1:64">
      <c r="A60" s="1176"/>
      <c r="B60" s="1176"/>
      <c r="C60" s="1176"/>
      <c r="D60" s="1176"/>
      <c r="E60" s="1176"/>
      <c r="F60" s="1176"/>
      <c r="G60" s="1174"/>
      <c r="H60" s="1177"/>
      <c r="I60" s="1177"/>
      <c r="J60" s="17" t="s">
        <v>108</v>
      </c>
      <c r="K60" s="18" t="s">
        <v>109</v>
      </c>
      <c r="L60" s="18"/>
      <c r="M60" s="19"/>
      <c r="N60" s="20"/>
      <c r="O60" s="19"/>
      <c r="P60" s="20"/>
      <c r="Q60" s="1180"/>
      <c r="R60" s="20"/>
      <c r="S60" s="19"/>
      <c r="T60" s="1177"/>
      <c r="U60" s="19"/>
      <c r="V60" s="20"/>
      <c r="W60" s="1180"/>
      <c r="X60" s="21"/>
      <c r="Y60" s="19"/>
      <c r="Z60" s="20"/>
      <c r="AA60" s="1180"/>
      <c r="AB60" s="21"/>
      <c r="AC60" s="19"/>
      <c r="AD60" s="20"/>
      <c r="AE60" s="1180"/>
      <c r="AF60" s="21"/>
      <c r="AG60" s="19"/>
      <c r="AH60" s="20"/>
      <c r="AI60" s="1180"/>
      <c r="AJ60" s="21"/>
      <c r="AK60" s="19"/>
      <c r="AL60" s="20"/>
      <c r="AM60" s="1180"/>
      <c r="AN60" s="21"/>
      <c r="AO60" s="19"/>
      <c r="AP60" s="20"/>
      <c r="AQ60" s="19"/>
      <c r="AR60" s="20"/>
      <c r="AS60" s="19"/>
      <c r="AT60" s="20"/>
      <c r="AU60" s="19"/>
      <c r="AV60" s="20"/>
      <c r="AW60" s="19"/>
      <c r="AX60" s="20"/>
      <c r="AY60" s="19"/>
      <c r="AZ60" s="20"/>
      <c r="BA60" s="19"/>
      <c r="BB60" s="20"/>
      <c r="BC60" s="19"/>
      <c r="BD60" s="20"/>
      <c r="BE60" s="19"/>
      <c r="BF60" s="20"/>
      <c r="BG60" s="19"/>
      <c r="BH60" s="20"/>
      <c r="BI60" s="19"/>
      <c r="BJ60" s="20"/>
      <c r="BK60" s="19"/>
      <c r="BL60" s="20"/>
    </row>
    <row r="61" spans="1:64">
      <c r="A61" s="1176"/>
      <c r="B61" s="1176"/>
      <c r="C61" s="1176"/>
      <c r="D61" s="1176"/>
      <c r="E61" s="1176"/>
      <c r="F61" s="1176"/>
      <c r="G61" s="1174"/>
      <c r="H61" s="1177"/>
      <c r="I61" s="1177"/>
      <c r="J61" s="17" t="s">
        <v>110</v>
      </c>
      <c r="K61" s="18" t="s">
        <v>111</v>
      </c>
      <c r="L61" s="18"/>
      <c r="M61" s="19"/>
      <c r="N61" s="20"/>
      <c r="O61" s="19"/>
      <c r="P61" s="20"/>
      <c r="Q61" s="1180"/>
      <c r="R61" s="20"/>
      <c r="S61" s="19"/>
      <c r="T61" s="1177"/>
      <c r="U61" s="19"/>
      <c r="V61" s="20"/>
      <c r="W61" s="1180"/>
      <c r="X61" s="21"/>
      <c r="Y61" s="19"/>
      <c r="Z61" s="20"/>
      <c r="AA61" s="1180"/>
      <c r="AB61" s="21"/>
      <c r="AC61" s="19"/>
      <c r="AD61" s="20"/>
      <c r="AE61" s="1180"/>
      <c r="AF61" s="21"/>
      <c r="AG61" s="19"/>
      <c r="AH61" s="20"/>
      <c r="AI61" s="1180"/>
      <c r="AJ61" s="21"/>
      <c r="AK61" s="19"/>
      <c r="AL61" s="20"/>
      <c r="AM61" s="1180"/>
      <c r="AN61" s="21"/>
      <c r="AO61" s="19"/>
      <c r="AP61" s="20"/>
      <c r="AQ61" s="19"/>
      <c r="AR61" s="20"/>
      <c r="AS61" s="19"/>
      <c r="AT61" s="20"/>
      <c r="AU61" s="19"/>
      <c r="AV61" s="20"/>
      <c r="AW61" s="19"/>
      <c r="AX61" s="20"/>
      <c r="AY61" s="19"/>
      <c r="AZ61" s="20"/>
      <c r="BA61" s="19"/>
      <c r="BB61" s="20"/>
      <c r="BC61" s="19"/>
      <c r="BD61" s="20"/>
      <c r="BE61" s="19"/>
      <c r="BF61" s="20"/>
      <c r="BG61" s="19"/>
      <c r="BH61" s="20"/>
      <c r="BI61" s="19"/>
      <c r="BJ61" s="20"/>
      <c r="BK61" s="19"/>
      <c r="BL61" s="20"/>
    </row>
    <row r="62" spans="1:64">
      <c r="A62" s="1176"/>
      <c r="B62" s="1176"/>
      <c r="C62" s="1176"/>
      <c r="D62" s="1176"/>
      <c r="E62" s="1176"/>
      <c r="F62" s="1176"/>
      <c r="G62" s="1174"/>
      <c r="H62" s="1177"/>
      <c r="I62" s="1177"/>
      <c r="J62" s="17" t="s">
        <v>112</v>
      </c>
      <c r="K62" s="18" t="s">
        <v>113</v>
      </c>
      <c r="L62" s="18"/>
      <c r="M62" s="19"/>
      <c r="N62" s="20"/>
      <c r="O62" s="19"/>
      <c r="P62" s="20"/>
      <c r="Q62" s="1180"/>
      <c r="R62" s="20"/>
      <c r="S62" s="19"/>
      <c r="T62" s="1177"/>
      <c r="U62" s="19"/>
      <c r="V62" s="20"/>
      <c r="W62" s="1180"/>
      <c r="X62" s="21"/>
      <c r="Y62" s="19"/>
      <c r="Z62" s="20"/>
      <c r="AA62" s="1180"/>
      <c r="AB62" s="21"/>
      <c r="AC62" s="19"/>
      <c r="AD62" s="20"/>
      <c r="AE62" s="1180"/>
      <c r="AF62" s="21"/>
      <c r="AG62" s="19"/>
      <c r="AH62" s="20"/>
      <c r="AI62" s="1180"/>
      <c r="AJ62" s="21"/>
      <c r="AK62" s="19"/>
      <c r="AL62" s="20"/>
      <c r="AM62" s="1180"/>
      <c r="AN62" s="21"/>
      <c r="AO62" s="19"/>
      <c r="AP62" s="20"/>
      <c r="AQ62" s="19"/>
      <c r="AR62" s="20"/>
      <c r="AS62" s="19"/>
      <c r="AT62" s="20"/>
      <c r="AU62" s="19"/>
      <c r="AV62" s="20"/>
      <c r="AW62" s="19"/>
      <c r="AX62" s="20"/>
      <c r="AY62" s="19"/>
      <c r="AZ62" s="20"/>
      <c r="BA62" s="19"/>
      <c r="BB62" s="20"/>
      <c r="BC62" s="19"/>
      <c r="BD62" s="20"/>
      <c r="BE62" s="19"/>
      <c r="BF62" s="20"/>
      <c r="BG62" s="19"/>
      <c r="BH62" s="20"/>
      <c r="BI62" s="19"/>
      <c r="BJ62" s="20"/>
      <c r="BK62" s="19"/>
      <c r="BL62" s="20"/>
    </row>
    <row r="63" spans="1:64">
      <c r="A63" s="1176"/>
      <c r="B63" s="1176"/>
      <c r="C63" s="1176"/>
      <c r="D63" s="1176"/>
      <c r="E63" s="1176"/>
      <c r="F63" s="1176"/>
      <c r="G63" s="1174"/>
      <c r="H63" s="1177"/>
      <c r="I63" s="1177"/>
      <c r="J63" s="17" t="s">
        <v>114</v>
      </c>
      <c r="K63" s="18" t="s">
        <v>115</v>
      </c>
      <c r="L63" s="18"/>
      <c r="M63" s="19"/>
      <c r="N63" s="20"/>
      <c r="O63" s="19"/>
      <c r="P63" s="20"/>
      <c r="Q63" s="1180"/>
      <c r="R63" s="20"/>
      <c r="S63" s="19"/>
      <c r="T63" s="1177"/>
      <c r="U63" s="19"/>
      <c r="V63" s="20"/>
      <c r="W63" s="1180"/>
      <c r="X63" s="21"/>
      <c r="Y63" s="19"/>
      <c r="Z63" s="20"/>
      <c r="AA63" s="1180"/>
      <c r="AB63" s="21"/>
      <c r="AC63" s="19"/>
      <c r="AD63" s="20"/>
      <c r="AE63" s="1180"/>
      <c r="AF63" s="21"/>
      <c r="AG63" s="19"/>
      <c r="AH63" s="20"/>
      <c r="AI63" s="1180"/>
      <c r="AJ63" s="21"/>
      <c r="AK63" s="19"/>
      <c r="AL63" s="20"/>
      <c r="AM63" s="1180"/>
      <c r="AN63" s="21"/>
      <c r="AO63" s="19"/>
      <c r="AP63" s="20"/>
      <c r="AQ63" s="19"/>
      <c r="AR63" s="20"/>
      <c r="AS63" s="19"/>
      <c r="AT63" s="20"/>
      <c r="AU63" s="19"/>
      <c r="AV63" s="20"/>
      <c r="AW63" s="19"/>
      <c r="AX63" s="20"/>
      <c r="AY63" s="19"/>
      <c r="AZ63" s="20"/>
      <c r="BA63" s="19"/>
      <c r="BB63" s="20"/>
      <c r="BC63" s="19"/>
      <c r="BD63" s="20"/>
      <c r="BE63" s="19"/>
      <c r="BF63" s="20"/>
      <c r="BG63" s="19"/>
      <c r="BH63" s="20"/>
      <c r="BI63" s="19"/>
      <c r="BJ63" s="20"/>
      <c r="BK63" s="19"/>
      <c r="BL63" s="20"/>
    </row>
    <row r="64" spans="1:64">
      <c r="A64" s="1176"/>
      <c r="B64" s="1176"/>
      <c r="C64" s="1176"/>
      <c r="D64" s="1176"/>
      <c r="E64" s="1176"/>
      <c r="F64" s="1176"/>
      <c r="G64" s="1174"/>
      <c r="H64" s="1177"/>
      <c r="I64" s="1177"/>
      <c r="J64" s="1181" t="s">
        <v>116</v>
      </c>
      <c r="K64" s="1181" t="s">
        <v>117</v>
      </c>
      <c r="L64" s="1181"/>
      <c r="M64" s="1182"/>
      <c r="N64" s="1309"/>
      <c r="O64" s="1182"/>
      <c r="P64" s="1309"/>
      <c r="Q64" s="1183"/>
      <c r="R64" s="1309"/>
      <c r="S64" s="1182"/>
      <c r="T64" s="1177"/>
      <c r="U64" s="1182"/>
      <c r="V64" s="1309"/>
      <c r="W64" s="1183"/>
      <c r="X64" s="1309"/>
      <c r="Y64" s="1182"/>
      <c r="Z64" s="1309"/>
      <c r="AA64" s="1183"/>
      <c r="AB64" s="1309"/>
      <c r="AC64" s="1182"/>
      <c r="AD64" s="1309"/>
      <c r="AE64" s="1183"/>
      <c r="AF64" s="1309"/>
      <c r="AG64" s="1182"/>
      <c r="AH64" s="1309"/>
      <c r="AI64" s="1183"/>
      <c r="AJ64" s="1309"/>
      <c r="AK64" s="1182"/>
      <c r="AL64" s="1309"/>
      <c r="AM64" s="1183"/>
      <c r="AN64" s="1309"/>
      <c r="AO64" s="22"/>
      <c r="AP64" s="23"/>
      <c r="AQ64" s="22"/>
      <c r="AR64" s="23"/>
      <c r="AS64" s="22"/>
      <c r="AT64" s="23"/>
      <c r="AU64" s="22"/>
      <c r="AV64" s="23"/>
      <c r="AW64" s="22"/>
      <c r="AX64" s="23"/>
      <c r="AY64" s="22"/>
      <c r="AZ64" s="23"/>
      <c r="BA64" s="22"/>
      <c r="BB64" s="23"/>
      <c r="BC64" s="22"/>
      <c r="BD64" s="23"/>
      <c r="BE64" s="22"/>
      <c r="BF64" s="23"/>
      <c r="BG64" s="22"/>
      <c r="BH64" s="23"/>
      <c r="BI64" s="22"/>
      <c r="BJ64" s="23"/>
      <c r="BK64" s="22"/>
      <c r="BL64" s="23"/>
    </row>
    <row r="65" spans="1:64">
      <c r="A65" s="1176"/>
      <c r="B65" s="1176"/>
      <c r="C65" s="1176"/>
      <c r="D65" s="1176"/>
      <c r="E65" s="1176"/>
      <c r="F65" s="1176"/>
      <c r="G65" s="1174"/>
      <c r="H65" s="1177"/>
      <c r="I65" s="1177"/>
      <c r="J65" s="1181" t="s">
        <v>118</v>
      </c>
      <c r="K65" s="1181" t="s">
        <v>119</v>
      </c>
      <c r="L65" s="1181"/>
      <c r="M65" s="1182"/>
      <c r="N65" s="1309"/>
      <c r="O65" s="1182"/>
      <c r="P65" s="1309"/>
      <c r="Q65" s="1183"/>
      <c r="R65" s="1309"/>
      <c r="S65" s="1182"/>
      <c r="T65" s="1177"/>
      <c r="U65" s="1182"/>
      <c r="V65" s="1309"/>
      <c r="W65" s="1183"/>
      <c r="X65" s="1309"/>
      <c r="Y65" s="1182"/>
      <c r="Z65" s="1309"/>
      <c r="AA65" s="1183"/>
      <c r="AB65" s="1309"/>
      <c r="AC65" s="1182"/>
      <c r="AD65" s="1309"/>
      <c r="AE65" s="1183"/>
      <c r="AF65" s="1309"/>
      <c r="AG65" s="1182"/>
      <c r="AH65" s="1309"/>
      <c r="AI65" s="1183"/>
      <c r="AJ65" s="1309"/>
      <c r="AK65" s="1182"/>
      <c r="AL65" s="1309"/>
      <c r="AM65" s="1183"/>
      <c r="AN65" s="1309"/>
      <c r="AO65" s="22"/>
      <c r="AP65" s="23"/>
      <c r="AQ65" s="22"/>
      <c r="AR65" s="23"/>
      <c r="AS65" s="22"/>
      <c r="AT65" s="23"/>
      <c r="AU65" s="22"/>
      <c r="AV65" s="23"/>
      <c r="AW65" s="22"/>
      <c r="AX65" s="23"/>
      <c r="AY65" s="22"/>
      <c r="AZ65" s="23"/>
      <c r="BA65" s="22"/>
      <c r="BB65" s="23"/>
      <c r="BC65" s="22"/>
      <c r="BD65" s="23"/>
      <c r="BE65" s="22"/>
      <c r="BF65" s="23"/>
      <c r="BG65" s="22"/>
      <c r="BH65" s="23"/>
      <c r="BI65" s="22"/>
      <c r="BJ65" s="23"/>
      <c r="BK65" s="22"/>
      <c r="BL65" s="23"/>
    </row>
    <row r="66" spans="1:64">
      <c r="A66" s="1176"/>
      <c r="B66" s="1176"/>
      <c r="C66" s="1176"/>
      <c r="D66" s="1176"/>
      <c r="E66" s="1176"/>
      <c r="F66" s="1176"/>
      <c r="G66" s="1174"/>
      <c r="H66" s="1177"/>
      <c r="I66" s="1177"/>
      <c r="J66" s="1181" t="s">
        <v>120</v>
      </c>
      <c r="K66" s="1181" t="s">
        <v>121</v>
      </c>
      <c r="L66" s="1181"/>
      <c r="M66" s="1182"/>
      <c r="N66" s="1309"/>
      <c r="O66" s="1182"/>
      <c r="P66" s="1309"/>
      <c r="Q66" s="1183"/>
      <c r="R66" s="1309"/>
      <c r="S66" s="1182"/>
      <c r="T66" s="1177"/>
      <c r="U66" s="1182"/>
      <c r="V66" s="1309"/>
      <c r="W66" s="1183"/>
      <c r="X66" s="1309"/>
      <c r="Y66" s="1182"/>
      <c r="Z66" s="1309"/>
      <c r="AA66" s="1183"/>
      <c r="AB66" s="1309"/>
      <c r="AC66" s="1182"/>
      <c r="AD66" s="1309"/>
      <c r="AE66" s="1183"/>
      <c r="AF66" s="1309"/>
      <c r="AG66" s="1182"/>
      <c r="AH66" s="1309"/>
      <c r="AI66" s="1183"/>
      <c r="AJ66" s="1309"/>
      <c r="AK66" s="1182"/>
      <c r="AL66" s="1309"/>
      <c r="AM66" s="1183"/>
      <c r="AN66" s="1309"/>
      <c r="AO66" s="22"/>
      <c r="AP66" s="23"/>
      <c r="AQ66" s="22"/>
      <c r="AR66" s="23"/>
      <c r="AS66" s="22"/>
      <c r="AT66" s="23"/>
      <c r="AU66" s="22"/>
      <c r="AV66" s="23"/>
      <c r="AW66" s="22"/>
      <c r="AX66" s="23"/>
      <c r="AY66" s="22"/>
      <c r="AZ66" s="23"/>
      <c r="BA66" s="22"/>
      <c r="BB66" s="23"/>
      <c r="BC66" s="22"/>
      <c r="BD66" s="23"/>
      <c r="BE66" s="22"/>
      <c r="BF66" s="23"/>
      <c r="BG66" s="22"/>
      <c r="BH66" s="23"/>
      <c r="BI66" s="22"/>
      <c r="BJ66" s="23"/>
      <c r="BK66" s="22"/>
      <c r="BL66" s="23"/>
    </row>
    <row r="67" spans="1:64">
      <c r="A67" s="1176"/>
      <c r="B67" s="1176"/>
      <c r="C67" s="1176"/>
      <c r="D67" s="1176"/>
      <c r="E67" s="1176"/>
      <c r="F67" s="1176"/>
      <c r="G67" s="1174"/>
      <c r="H67" s="1177"/>
      <c r="I67" s="1177"/>
      <c r="J67" s="17" t="s">
        <v>122</v>
      </c>
      <c r="K67" s="18" t="s">
        <v>123</v>
      </c>
      <c r="L67" s="18"/>
      <c r="M67" s="19"/>
      <c r="N67" s="20"/>
      <c r="O67" s="19"/>
      <c r="P67" s="20"/>
      <c r="Q67" s="1180"/>
      <c r="R67" s="20"/>
      <c r="S67" s="19"/>
      <c r="T67" s="1177"/>
      <c r="U67" s="19"/>
      <c r="V67" s="20"/>
      <c r="W67" s="1180"/>
      <c r="X67" s="21"/>
      <c r="Y67" s="19"/>
      <c r="Z67" s="20"/>
      <c r="AA67" s="1180"/>
      <c r="AB67" s="21"/>
      <c r="AC67" s="19"/>
      <c r="AD67" s="20"/>
      <c r="AE67" s="1180"/>
      <c r="AF67" s="21"/>
      <c r="AG67" s="19"/>
      <c r="AH67" s="20"/>
      <c r="AI67" s="1180"/>
      <c r="AJ67" s="21"/>
      <c r="AK67" s="19"/>
      <c r="AL67" s="20"/>
      <c r="AM67" s="1180"/>
      <c r="AN67" s="21"/>
      <c r="AO67" s="19"/>
      <c r="AP67" s="20"/>
      <c r="AQ67" s="19"/>
      <c r="AR67" s="20"/>
      <c r="AS67" s="19"/>
      <c r="AT67" s="20"/>
      <c r="AU67" s="19"/>
      <c r="AV67" s="20"/>
      <c r="AW67" s="19"/>
      <c r="AX67" s="20"/>
      <c r="AY67" s="19"/>
      <c r="AZ67" s="20"/>
      <c r="BA67" s="19"/>
      <c r="BB67" s="20"/>
      <c r="BC67" s="19"/>
      <c r="BD67" s="20"/>
      <c r="BE67" s="19"/>
      <c r="BF67" s="20"/>
      <c r="BG67" s="19"/>
      <c r="BH67" s="20"/>
      <c r="BI67" s="19"/>
      <c r="BJ67" s="20"/>
      <c r="BK67" s="19"/>
      <c r="BL67" s="20"/>
    </row>
    <row r="68" spans="1:64">
      <c r="A68" s="1176"/>
      <c r="B68" s="1176"/>
      <c r="C68" s="1176"/>
      <c r="D68" s="1176"/>
      <c r="E68" s="1176"/>
      <c r="F68" s="1176"/>
      <c r="G68" s="1174"/>
      <c r="H68" s="1177"/>
      <c r="I68" s="1177"/>
      <c r="J68" s="17" t="s">
        <v>124</v>
      </c>
      <c r="K68" s="18" t="s">
        <v>125</v>
      </c>
      <c r="L68" s="18"/>
      <c r="M68" s="19"/>
      <c r="N68" s="20"/>
      <c r="O68" s="19"/>
      <c r="P68" s="20"/>
      <c r="Q68" s="1180"/>
      <c r="R68" s="20"/>
      <c r="S68" s="19"/>
      <c r="T68" s="1177"/>
      <c r="U68" s="19"/>
      <c r="V68" s="20"/>
      <c r="W68" s="1180"/>
      <c r="X68" s="21"/>
      <c r="Y68" s="19"/>
      <c r="Z68" s="20"/>
      <c r="AA68" s="1180"/>
      <c r="AB68" s="21"/>
      <c r="AC68" s="19"/>
      <c r="AD68" s="20"/>
      <c r="AE68" s="1180"/>
      <c r="AF68" s="21"/>
      <c r="AG68" s="19"/>
      <c r="AH68" s="20"/>
      <c r="AI68" s="1180"/>
      <c r="AJ68" s="21"/>
      <c r="AK68" s="19"/>
      <c r="AL68" s="20"/>
      <c r="AM68" s="1180"/>
      <c r="AN68" s="21"/>
      <c r="AO68" s="19"/>
      <c r="AP68" s="20"/>
      <c r="AQ68" s="19"/>
      <c r="AR68" s="20"/>
      <c r="AS68" s="19"/>
      <c r="AT68" s="20"/>
      <c r="AU68" s="19"/>
      <c r="AV68" s="20"/>
      <c r="AW68" s="19"/>
      <c r="AX68" s="20"/>
      <c r="AY68" s="19"/>
      <c r="AZ68" s="20"/>
      <c r="BA68" s="19"/>
      <c r="BB68" s="20"/>
      <c r="BC68" s="19"/>
      <c r="BD68" s="20"/>
      <c r="BE68" s="19"/>
      <c r="BF68" s="20"/>
      <c r="BG68" s="19"/>
      <c r="BH68" s="20"/>
      <c r="BI68" s="19"/>
      <c r="BJ68" s="20"/>
      <c r="BK68" s="19"/>
      <c r="BL68" s="20"/>
    </row>
    <row r="69" spans="1:64">
      <c r="A69" s="1176"/>
      <c r="B69" s="1176"/>
      <c r="C69" s="1176"/>
      <c r="D69" s="1176"/>
      <c r="E69" s="1176"/>
      <c r="F69" s="1176"/>
      <c r="G69" s="1174"/>
      <c r="H69" s="1177"/>
      <c r="I69" s="1177"/>
      <c r="J69" s="17" t="s">
        <v>126</v>
      </c>
      <c r="K69" s="18" t="s">
        <v>127</v>
      </c>
      <c r="L69" s="18"/>
      <c r="M69" s="19"/>
      <c r="N69" s="20"/>
      <c r="O69" s="19"/>
      <c r="P69" s="20"/>
      <c r="Q69" s="1180"/>
      <c r="R69" s="20"/>
      <c r="S69" s="19"/>
      <c r="T69" s="1177"/>
      <c r="U69" s="19"/>
      <c r="V69" s="20"/>
      <c r="W69" s="1180"/>
      <c r="X69" s="21"/>
      <c r="Y69" s="19"/>
      <c r="Z69" s="20"/>
      <c r="AA69" s="1180"/>
      <c r="AB69" s="21"/>
      <c r="AC69" s="19"/>
      <c r="AD69" s="20"/>
      <c r="AE69" s="1180"/>
      <c r="AF69" s="21"/>
      <c r="AG69" s="19"/>
      <c r="AH69" s="20"/>
      <c r="AI69" s="1180"/>
      <c r="AJ69" s="21"/>
      <c r="AK69" s="19"/>
      <c r="AL69" s="20"/>
      <c r="AM69" s="1180"/>
      <c r="AN69" s="21"/>
      <c r="AO69" s="19"/>
      <c r="AP69" s="20"/>
      <c r="AQ69" s="19"/>
      <c r="AR69" s="20"/>
      <c r="AS69" s="19"/>
      <c r="AT69" s="20"/>
      <c r="AU69" s="19"/>
      <c r="AV69" s="20"/>
      <c r="AW69" s="19"/>
      <c r="AX69" s="20"/>
      <c r="AY69" s="19"/>
      <c r="AZ69" s="20"/>
      <c r="BA69" s="19"/>
      <c r="BB69" s="20"/>
      <c r="BC69" s="19"/>
      <c r="BD69" s="20"/>
      <c r="BE69" s="19"/>
      <c r="BF69" s="20"/>
      <c r="BG69" s="19"/>
      <c r="BH69" s="20"/>
      <c r="BI69" s="19"/>
      <c r="BJ69" s="20"/>
      <c r="BK69" s="19"/>
      <c r="BL69" s="20"/>
    </row>
    <row r="70" spans="1:64">
      <c r="A70" s="1176"/>
      <c r="B70" s="1176"/>
      <c r="C70" s="1176"/>
      <c r="D70" s="1176"/>
      <c r="E70" s="1176"/>
      <c r="F70" s="1176"/>
      <c r="G70" s="1174"/>
      <c r="H70" s="1177"/>
      <c r="I70" s="1177"/>
      <c r="J70" s="17" t="s">
        <v>128</v>
      </c>
      <c r="K70" s="18" t="s">
        <v>129</v>
      </c>
      <c r="L70" s="18"/>
      <c r="M70" s="19"/>
      <c r="N70" s="20"/>
      <c r="O70" s="19"/>
      <c r="P70" s="20"/>
      <c r="Q70" s="1180"/>
      <c r="R70" s="20"/>
      <c r="S70" s="19"/>
      <c r="T70" s="1177"/>
      <c r="U70" s="19"/>
      <c r="V70" s="20"/>
      <c r="W70" s="1180"/>
      <c r="X70" s="21"/>
      <c r="Y70" s="19"/>
      <c r="Z70" s="20"/>
      <c r="AA70" s="1180"/>
      <c r="AB70" s="21"/>
      <c r="AC70" s="19"/>
      <c r="AD70" s="20"/>
      <c r="AE70" s="1180"/>
      <c r="AF70" s="21"/>
      <c r="AG70" s="19"/>
      <c r="AH70" s="20"/>
      <c r="AI70" s="1180"/>
      <c r="AJ70" s="21"/>
      <c r="AK70" s="19"/>
      <c r="AL70" s="20"/>
      <c r="AM70" s="1180"/>
      <c r="AN70" s="21"/>
      <c r="AO70" s="19"/>
      <c r="AP70" s="20"/>
      <c r="AQ70" s="19"/>
      <c r="AR70" s="20"/>
      <c r="AS70" s="19"/>
      <c r="AT70" s="20"/>
      <c r="AU70" s="19"/>
      <c r="AV70" s="20"/>
      <c r="AW70" s="19"/>
      <c r="AX70" s="20"/>
      <c r="AY70" s="19"/>
      <c r="AZ70" s="20"/>
      <c r="BA70" s="19"/>
      <c r="BB70" s="20"/>
      <c r="BC70" s="19"/>
      <c r="BD70" s="20"/>
      <c r="BE70" s="19"/>
      <c r="BF70" s="20"/>
      <c r="BG70" s="19"/>
      <c r="BH70" s="20"/>
      <c r="BI70" s="19"/>
      <c r="BJ70" s="20"/>
      <c r="BK70" s="19"/>
      <c r="BL70" s="20"/>
    </row>
    <row r="71" spans="1:64">
      <c r="A71" s="1176"/>
      <c r="B71" s="1176"/>
      <c r="C71" s="1176"/>
      <c r="D71" s="1176"/>
      <c r="E71" s="1176"/>
      <c r="F71" s="1176"/>
      <c r="G71" s="1174"/>
      <c r="H71" s="1177"/>
      <c r="I71" s="1177"/>
      <c r="J71" s="17" t="s">
        <v>130</v>
      </c>
      <c r="K71" s="18" t="s">
        <v>131</v>
      </c>
      <c r="L71" s="18"/>
      <c r="M71" s="19"/>
      <c r="N71" s="20"/>
      <c r="O71" s="19"/>
      <c r="P71" s="20"/>
      <c r="Q71" s="1180"/>
      <c r="R71" s="20"/>
      <c r="S71" s="19"/>
      <c r="T71" s="1177"/>
      <c r="U71" s="19"/>
      <c r="V71" s="20"/>
      <c r="W71" s="1180"/>
      <c r="X71" s="21"/>
      <c r="Y71" s="19"/>
      <c r="Z71" s="20"/>
      <c r="AA71" s="1180"/>
      <c r="AB71" s="21"/>
      <c r="AC71" s="19"/>
      <c r="AD71" s="20"/>
      <c r="AE71" s="1180"/>
      <c r="AF71" s="21"/>
      <c r="AG71" s="19"/>
      <c r="AH71" s="20"/>
      <c r="AI71" s="1180"/>
      <c r="AJ71" s="21"/>
      <c r="AK71" s="19"/>
      <c r="AL71" s="20"/>
      <c r="AM71" s="1180"/>
      <c r="AN71" s="21"/>
      <c r="AO71" s="19"/>
      <c r="AP71" s="20"/>
      <c r="AQ71" s="19"/>
      <c r="AR71" s="20"/>
      <c r="AS71" s="19"/>
      <c r="AT71" s="20"/>
      <c r="AU71" s="19"/>
      <c r="AV71" s="20"/>
      <c r="AW71" s="19"/>
      <c r="AX71" s="20"/>
      <c r="AY71" s="19"/>
      <c r="AZ71" s="20"/>
      <c r="BA71" s="19"/>
      <c r="BB71" s="20"/>
      <c r="BC71" s="19"/>
      <c r="BD71" s="20"/>
      <c r="BE71" s="19"/>
      <c r="BF71" s="20"/>
      <c r="BG71" s="19"/>
      <c r="BH71" s="20"/>
      <c r="BI71" s="19"/>
      <c r="BJ71" s="20"/>
      <c r="BK71" s="19"/>
      <c r="BL71" s="20"/>
    </row>
    <row r="72" spans="1:64">
      <c r="A72" s="1176"/>
      <c r="B72" s="1176"/>
      <c r="C72" s="1176"/>
      <c r="D72" s="1176"/>
      <c r="E72" s="1176"/>
      <c r="F72" s="1176"/>
      <c r="G72" s="1174"/>
      <c r="H72" s="1177"/>
      <c r="I72" s="1177"/>
      <c r="J72" s="17" t="s">
        <v>132</v>
      </c>
      <c r="K72" s="18" t="s">
        <v>133</v>
      </c>
      <c r="L72" s="18"/>
      <c r="M72" s="19"/>
      <c r="N72" s="20"/>
      <c r="O72" s="19"/>
      <c r="P72" s="20"/>
      <c r="Q72" s="1180"/>
      <c r="R72" s="20"/>
      <c r="S72" s="19"/>
      <c r="T72" s="1177"/>
      <c r="U72" s="19"/>
      <c r="V72" s="20"/>
      <c r="W72" s="1180"/>
      <c r="X72" s="21"/>
      <c r="Y72" s="19"/>
      <c r="Z72" s="20"/>
      <c r="AA72" s="1180"/>
      <c r="AB72" s="21"/>
      <c r="AC72" s="19"/>
      <c r="AD72" s="20"/>
      <c r="AE72" s="1180"/>
      <c r="AF72" s="21"/>
      <c r="AG72" s="19"/>
      <c r="AH72" s="20"/>
      <c r="AI72" s="1180"/>
      <c r="AJ72" s="21"/>
      <c r="AK72" s="19"/>
      <c r="AL72" s="20"/>
      <c r="AM72" s="1180"/>
      <c r="AN72" s="21"/>
      <c r="AO72" s="19"/>
      <c r="AP72" s="20"/>
      <c r="AQ72" s="19"/>
      <c r="AR72" s="20"/>
      <c r="AS72" s="19"/>
      <c r="AT72" s="20"/>
      <c r="AU72" s="19"/>
      <c r="AV72" s="20"/>
      <c r="AW72" s="19"/>
      <c r="AX72" s="20"/>
      <c r="AY72" s="19"/>
      <c r="AZ72" s="20"/>
      <c r="BA72" s="19"/>
      <c r="BB72" s="20"/>
      <c r="BC72" s="19"/>
      <c r="BD72" s="20"/>
      <c r="BE72" s="19"/>
      <c r="BF72" s="20"/>
      <c r="BG72" s="19"/>
      <c r="BH72" s="20"/>
      <c r="BI72" s="19"/>
      <c r="BJ72" s="20"/>
      <c r="BK72" s="19"/>
      <c r="BL72" s="20"/>
    </row>
    <row r="73" spans="1:64">
      <c r="A73" s="1176"/>
      <c r="B73" s="1176"/>
      <c r="C73" s="1176"/>
      <c r="D73" s="1176"/>
      <c r="E73" s="1176"/>
      <c r="F73" s="1176"/>
      <c r="G73" s="1174"/>
      <c r="H73" s="1177"/>
      <c r="I73" s="1177"/>
      <c r="J73" s="17" t="s">
        <v>134</v>
      </c>
      <c r="K73" s="18" t="s">
        <v>135</v>
      </c>
      <c r="L73" s="18"/>
      <c r="M73" s="19"/>
      <c r="N73" s="20"/>
      <c r="O73" s="19"/>
      <c r="P73" s="20"/>
      <c r="Q73" s="1180"/>
      <c r="R73" s="20"/>
      <c r="S73" s="19"/>
      <c r="T73" s="1177"/>
      <c r="U73" s="19"/>
      <c r="V73" s="20"/>
      <c r="W73" s="1180"/>
      <c r="X73" s="21"/>
      <c r="Y73" s="19"/>
      <c r="Z73" s="20"/>
      <c r="AA73" s="1180"/>
      <c r="AB73" s="21"/>
      <c r="AC73" s="19"/>
      <c r="AD73" s="20"/>
      <c r="AE73" s="1180"/>
      <c r="AF73" s="21"/>
      <c r="AG73" s="19"/>
      <c r="AH73" s="20"/>
      <c r="AI73" s="1180"/>
      <c r="AJ73" s="21"/>
      <c r="AK73" s="19"/>
      <c r="AL73" s="20"/>
      <c r="AM73" s="1180"/>
      <c r="AN73" s="21"/>
      <c r="AO73" s="19"/>
      <c r="AP73" s="20"/>
      <c r="AQ73" s="19"/>
      <c r="AR73" s="20"/>
      <c r="AS73" s="19"/>
      <c r="AT73" s="20"/>
      <c r="AU73" s="19"/>
      <c r="AV73" s="20"/>
      <c r="AW73" s="19"/>
      <c r="AX73" s="20"/>
      <c r="AY73" s="19"/>
      <c r="AZ73" s="20"/>
      <c r="BA73" s="19"/>
      <c r="BB73" s="20"/>
      <c r="BC73" s="19"/>
      <c r="BD73" s="20"/>
      <c r="BE73" s="19"/>
      <c r="BF73" s="20"/>
      <c r="BG73" s="19"/>
      <c r="BH73" s="20"/>
      <c r="BI73" s="19"/>
      <c r="BJ73" s="20"/>
      <c r="BK73" s="19"/>
      <c r="BL73" s="20"/>
    </row>
    <row r="74" spans="1:64">
      <c r="A74" s="1176"/>
      <c r="B74" s="1176"/>
      <c r="C74" s="1176"/>
      <c r="D74" s="1176"/>
      <c r="E74" s="1176"/>
      <c r="F74" s="1176"/>
      <c r="G74" s="1174"/>
      <c r="H74" s="1177"/>
      <c r="I74" s="1177"/>
      <c r="J74" s="17" t="s">
        <v>136</v>
      </c>
      <c r="K74" s="18" t="s">
        <v>137</v>
      </c>
      <c r="L74" s="18"/>
      <c r="M74" s="19"/>
      <c r="N74" s="20"/>
      <c r="O74" s="19"/>
      <c r="P74" s="20"/>
      <c r="Q74" s="1180"/>
      <c r="R74" s="20"/>
      <c r="S74" s="19"/>
      <c r="T74" s="1177"/>
      <c r="U74" s="19"/>
      <c r="V74" s="20"/>
      <c r="W74" s="1180"/>
      <c r="X74" s="21"/>
      <c r="Y74" s="19"/>
      <c r="Z74" s="20"/>
      <c r="AA74" s="1180"/>
      <c r="AB74" s="21"/>
      <c r="AC74" s="19"/>
      <c r="AD74" s="20"/>
      <c r="AE74" s="1180"/>
      <c r="AF74" s="21"/>
      <c r="AG74" s="19"/>
      <c r="AH74" s="20"/>
      <c r="AI74" s="1180"/>
      <c r="AJ74" s="21"/>
      <c r="AK74" s="19"/>
      <c r="AL74" s="20"/>
      <c r="AM74" s="1180"/>
      <c r="AN74" s="21"/>
      <c r="AO74" s="19"/>
      <c r="AP74" s="20"/>
      <c r="AQ74" s="19"/>
      <c r="AR74" s="20"/>
      <c r="AS74" s="19"/>
      <c r="AT74" s="20"/>
      <c r="AU74" s="19"/>
      <c r="AV74" s="20"/>
      <c r="AW74" s="19"/>
      <c r="AX74" s="20"/>
      <c r="AY74" s="19"/>
      <c r="AZ74" s="20"/>
      <c r="BA74" s="19"/>
      <c r="BB74" s="20"/>
      <c r="BC74" s="19"/>
      <c r="BD74" s="20"/>
      <c r="BE74" s="19"/>
      <c r="BF74" s="20"/>
      <c r="BG74" s="19"/>
      <c r="BH74" s="20"/>
      <c r="BI74" s="19"/>
      <c r="BJ74" s="20"/>
      <c r="BK74" s="19"/>
      <c r="BL74" s="20"/>
    </row>
    <row r="75" spans="1:64">
      <c r="A75" s="1176"/>
      <c r="B75" s="1176"/>
      <c r="C75" s="1176"/>
      <c r="D75" s="1176"/>
      <c r="E75" s="1176"/>
      <c r="F75" s="1176"/>
      <c r="G75" s="1174"/>
      <c r="H75" s="1177"/>
      <c r="I75" s="1177"/>
      <c r="J75" s="17" t="s">
        <v>138</v>
      </c>
      <c r="K75" s="18" t="s">
        <v>139</v>
      </c>
      <c r="L75" s="18"/>
      <c r="M75" s="19"/>
      <c r="N75" s="20"/>
      <c r="O75" s="19"/>
      <c r="P75" s="20"/>
      <c r="Q75" s="1180"/>
      <c r="R75" s="20"/>
      <c r="S75" s="19"/>
      <c r="T75" s="1177"/>
      <c r="U75" s="19"/>
      <c r="V75" s="20"/>
      <c r="W75" s="1180"/>
      <c r="X75" s="21"/>
      <c r="Y75" s="19"/>
      <c r="Z75" s="20"/>
      <c r="AA75" s="1180"/>
      <c r="AB75" s="21"/>
      <c r="AC75" s="19"/>
      <c r="AD75" s="20"/>
      <c r="AE75" s="1180"/>
      <c r="AF75" s="21"/>
      <c r="AG75" s="19"/>
      <c r="AH75" s="20"/>
      <c r="AI75" s="1180"/>
      <c r="AJ75" s="21"/>
      <c r="AK75" s="19"/>
      <c r="AL75" s="20"/>
      <c r="AM75" s="1180"/>
      <c r="AN75" s="21"/>
      <c r="AO75" s="19"/>
      <c r="AP75" s="20"/>
      <c r="AQ75" s="19"/>
      <c r="AR75" s="20"/>
      <c r="AS75" s="19"/>
      <c r="AT75" s="20"/>
      <c r="AU75" s="19"/>
      <c r="AV75" s="20"/>
      <c r="AW75" s="19"/>
      <c r="AX75" s="20"/>
      <c r="AY75" s="19"/>
      <c r="AZ75" s="20"/>
      <c r="BA75" s="19"/>
      <c r="BB75" s="20"/>
      <c r="BC75" s="19"/>
      <c r="BD75" s="20"/>
      <c r="BE75" s="19"/>
      <c r="BF75" s="20"/>
      <c r="BG75" s="19"/>
      <c r="BH75" s="20"/>
      <c r="BI75" s="19"/>
      <c r="BJ75" s="20"/>
      <c r="BK75" s="19"/>
      <c r="BL75" s="20"/>
    </row>
    <row r="76" spans="1:64">
      <c r="A76" s="1176"/>
      <c r="B76" s="1176"/>
      <c r="C76" s="1176"/>
      <c r="D76" s="1176"/>
      <c r="E76" s="1176"/>
      <c r="F76" s="1176"/>
      <c r="G76" s="1174"/>
      <c r="H76" s="1177"/>
      <c r="I76" s="1177"/>
      <c r="J76" s="17" t="s">
        <v>140</v>
      </c>
      <c r="K76" s="18" t="s">
        <v>141</v>
      </c>
      <c r="L76" s="18"/>
      <c r="M76" s="19"/>
      <c r="N76" s="20"/>
      <c r="O76" s="19"/>
      <c r="P76" s="20"/>
      <c r="Q76" s="1180"/>
      <c r="R76" s="20"/>
      <c r="S76" s="19"/>
      <c r="T76" s="1177"/>
      <c r="U76" s="19"/>
      <c r="V76" s="20"/>
      <c r="W76" s="1180"/>
      <c r="X76" s="21"/>
      <c r="Y76" s="19"/>
      <c r="Z76" s="20"/>
      <c r="AA76" s="1180"/>
      <c r="AB76" s="21"/>
      <c r="AC76" s="19"/>
      <c r="AD76" s="20"/>
      <c r="AE76" s="1180"/>
      <c r="AF76" s="21"/>
      <c r="AG76" s="19"/>
      <c r="AH76" s="20"/>
      <c r="AI76" s="1180"/>
      <c r="AJ76" s="21"/>
      <c r="AK76" s="19"/>
      <c r="AL76" s="20"/>
      <c r="AM76" s="1180"/>
      <c r="AN76" s="21"/>
      <c r="AO76" s="19"/>
      <c r="AP76" s="20"/>
      <c r="AQ76" s="19"/>
      <c r="AR76" s="20"/>
      <c r="AS76" s="19"/>
      <c r="AT76" s="20"/>
      <c r="AU76" s="19"/>
      <c r="AV76" s="20"/>
      <c r="AW76" s="19"/>
      <c r="AX76" s="20"/>
      <c r="AY76" s="19"/>
      <c r="AZ76" s="20"/>
      <c r="BA76" s="19"/>
      <c r="BB76" s="20"/>
      <c r="BC76" s="19"/>
      <c r="BD76" s="20"/>
      <c r="BE76" s="19"/>
      <c r="BF76" s="20"/>
      <c r="BG76" s="19"/>
      <c r="BH76" s="20"/>
      <c r="BI76" s="19"/>
      <c r="BJ76" s="20"/>
      <c r="BK76" s="19"/>
      <c r="BL76" s="20"/>
    </row>
    <row r="77" spans="1:64">
      <c r="A77" s="1176"/>
      <c r="B77" s="1176"/>
      <c r="C77" s="1176"/>
      <c r="D77" s="1176"/>
      <c r="E77" s="1176"/>
      <c r="F77" s="1176"/>
      <c r="G77" s="1174"/>
      <c r="H77" s="1177"/>
      <c r="I77" s="1177"/>
      <c r="J77" s="17" t="s">
        <v>142</v>
      </c>
      <c r="K77" s="18" t="s">
        <v>143</v>
      </c>
      <c r="L77" s="18"/>
      <c r="M77" s="19"/>
      <c r="N77" s="20"/>
      <c r="O77" s="19"/>
      <c r="P77" s="20"/>
      <c r="Q77" s="1180"/>
      <c r="R77" s="20"/>
      <c r="S77" s="19"/>
      <c r="T77" s="1177"/>
      <c r="U77" s="19"/>
      <c r="V77" s="20"/>
      <c r="W77" s="1180"/>
      <c r="X77" s="21"/>
      <c r="Y77" s="19"/>
      <c r="Z77" s="20"/>
      <c r="AA77" s="1180"/>
      <c r="AB77" s="21"/>
      <c r="AC77" s="19"/>
      <c r="AD77" s="20"/>
      <c r="AE77" s="1180"/>
      <c r="AF77" s="21"/>
      <c r="AG77" s="19"/>
      <c r="AH77" s="20"/>
      <c r="AI77" s="1180"/>
      <c r="AJ77" s="21"/>
      <c r="AK77" s="19"/>
      <c r="AL77" s="20"/>
      <c r="AM77" s="1180"/>
      <c r="AN77" s="21"/>
      <c r="AO77" s="19"/>
      <c r="AP77" s="20"/>
      <c r="AQ77" s="19"/>
      <c r="AR77" s="20"/>
      <c r="AS77" s="19"/>
      <c r="AT77" s="20"/>
      <c r="AU77" s="19"/>
      <c r="AV77" s="20"/>
      <c r="AW77" s="19"/>
      <c r="AX77" s="20"/>
      <c r="AY77" s="19"/>
      <c r="AZ77" s="20"/>
      <c r="BA77" s="19"/>
      <c r="BB77" s="20"/>
      <c r="BC77" s="19"/>
      <c r="BD77" s="20"/>
      <c r="BE77" s="19"/>
      <c r="BF77" s="20"/>
      <c r="BG77" s="19"/>
      <c r="BH77" s="20"/>
      <c r="BI77" s="19"/>
      <c r="BJ77" s="20"/>
      <c r="BK77" s="19"/>
      <c r="BL77" s="20"/>
    </row>
    <row r="78" spans="1:64">
      <c r="A78" s="1176"/>
      <c r="B78" s="1176"/>
      <c r="C78" s="1176"/>
      <c r="D78" s="1176"/>
      <c r="E78" s="1176"/>
      <c r="F78" s="1176"/>
      <c r="G78" s="1174"/>
      <c r="H78" s="1177"/>
      <c r="I78" s="1177"/>
      <c r="J78" s="17" t="s">
        <v>144</v>
      </c>
      <c r="K78" s="18" t="s">
        <v>145</v>
      </c>
      <c r="L78" s="18"/>
      <c r="M78" s="19"/>
      <c r="N78" s="20"/>
      <c r="O78" s="19"/>
      <c r="P78" s="20"/>
      <c r="Q78" s="1180"/>
      <c r="R78" s="20"/>
      <c r="S78" s="19"/>
      <c r="T78" s="1177"/>
      <c r="U78" s="19"/>
      <c r="V78" s="20"/>
      <c r="W78" s="1180"/>
      <c r="X78" s="21"/>
      <c r="Y78" s="19"/>
      <c r="Z78" s="20"/>
      <c r="AA78" s="1180"/>
      <c r="AB78" s="21"/>
      <c r="AC78" s="19"/>
      <c r="AD78" s="20"/>
      <c r="AE78" s="1180"/>
      <c r="AF78" s="21"/>
      <c r="AG78" s="19"/>
      <c r="AH78" s="20"/>
      <c r="AI78" s="1180"/>
      <c r="AJ78" s="21"/>
      <c r="AK78" s="19"/>
      <c r="AL78" s="20"/>
      <c r="AM78" s="1180"/>
      <c r="AN78" s="21"/>
      <c r="AO78" s="19"/>
      <c r="AP78" s="20"/>
      <c r="AQ78" s="19"/>
      <c r="AR78" s="20"/>
      <c r="AS78" s="19"/>
      <c r="AT78" s="20"/>
      <c r="AU78" s="19"/>
      <c r="AV78" s="20"/>
      <c r="AW78" s="19"/>
      <c r="AX78" s="20"/>
      <c r="AY78" s="19"/>
      <c r="AZ78" s="20"/>
      <c r="BA78" s="19"/>
      <c r="BB78" s="20"/>
      <c r="BC78" s="19"/>
      <c r="BD78" s="20"/>
      <c r="BE78" s="19"/>
      <c r="BF78" s="20"/>
      <c r="BG78" s="19"/>
      <c r="BH78" s="20"/>
      <c r="BI78" s="19"/>
      <c r="BJ78" s="20"/>
      <c r="BK78" s="19"/>
      <c r="BL78" s="20"/>
    </row>
    <row r="79" spans="1:64">
      <c r="A79" s="1176"/>
      <c r="B79" s="1176"/>
      <c r="C79" s="1176"/>
      <c r="D79" s="1176"/>
      <c r="E79" s="1176"/>
      <c r="F79" s="1176"/>
      <c r="G79" s="1174"/>
      <c r="H79" s="1177"/>
      <c r="I79" s="1177"/>
      <c r="J79" s="17" t="s">
        <v>146</v>
      </c>
      <c r="K79" s="18" t="s">
        <v>147</v>
      </c>
      <c r="L79" s="18"/>
      <c r="M79" s="19"/>
      <c r="N79" s="20"/>
      <c r="O79" s="19"/>
      <c r="P79" s="20"/>
      <c r="Q79" s="1180"/>
      <c r="R79" s="20"/>
      <c r="S79" s="19"/>
      <c r="T79" s="1177"/>
      <c r="U79" s="19"/>
      <c r="V79" s="20"/>
      <c r="W79" s="1180"/>
      <c r="X79" s="21"/>
      <c r="Y79" s="19"/>
      <c r="Z79" s="20"/>
      <c r="AA79" s="1180"/>
      <c r="AB79" s="21"/>
      <c r="AC79" s="19"/>
      <c r="AD79" s="20"/>
      <c r="AE79" s="1180"/>
      <c r="AF79" s="21"/>
      <c r="AG79" s="19"/>
      <c r="AH79" s="20"/>
      <c r="AI79" s="1180"/>
      <c r="AJ79" s="21"/>
      <c r="AK79" s="19"/>
      <c r="AL79" s="20"/>
      <c r="AM79" s="1180"/>
      <c r="AN79" s="21"/>
      <c r="AO79" s="19"/>
      <c r="AP79" s="20"/>
      <c r="AQ79" s="19"/>
      <c r="AR79" s="20"/>
      <c r="AS79" s="19"/>
      <c r="AT79" s="20"/>
      <c r="AU79" s="19"/>
      <c r="AV79" s="20"/>
      <c r="AW79" s="19"/>
      <c r="AX79" s="20"/>
      <c r="AY79" s="19"/>
      <c r="AZ79" s="20"/>
      <c r="BA79" s="19"/>
      <c r="BB79" s="20"/>
      <c r="BC79" s="19"/>
      <c r="BD79" s="20"/>
      <c r="BE79" s="19"/>
      <c r="BF79" s="20"/>
      <c r="BG79" s="19"/>
      <c r="BH79" s="20"/>
      <c r="BI79" s="19"/>
      <c r="BJ79" s="20"/>
      <c r="BK79" s="19"/>
      <c r="BL79" s="20"/>
    </row>
    <row r="80" spans="1:64">
      <c r="A80" s="1176"/>
      <c r="B80" s="1176"/>
      <c r="C80" s="1176"/>
      <c r="D80" s="1176"/>
      <c r="E80" s="1176"/>
      <c r="F80" s="1176"/>
      <c r="G80" s="1174"/>
      <c r="H80" s="1177"/>
      <c r="I80" s="1177"/>
      <c r="J80" s="17" t="s">
        <v>148</v>
      </c>
      <c r="K80" s="18" t="s">
        <v>149</v>
      </c>
      <c r="L80" s="18"/>
      <c r="M80" s="19"/>
      <c r="N80" s="20"/>
      <c r="O80" s="19"/>
      <c r="P80" s="20"/>
      <c r="Q80" s="1180"/>
      <c r="R80" s="20"/>
      <c r="S80" s="19"/>
      <c r="T80" s="1177"/>
      <c r="U80" s="19"/>
      <c r="V80" s="20"/>
      <c r="W80" s="1180"/>
      <c r="X80" s="21"/>
      <c r="Y80" s="19"/>
      <c r="Z80" s="20"/>
      <c r="AA80" s="1180"/>
      <c r="AB80" s="21"/>
      <c r="AC80" s="19"/>
      <c r="AD80" s="20"/>
      <c r="AE80" s="1180"/>
      <c r="AF80" s="21"/>
      <c r="AG80" s="19"/>
      <c r="AH80" s="20"/>
      <c r="AI80" s="1180"/>
      <c r="AJ80" s="21"/>
      <c r="AK80" s="19"/>
      <c r="AL80" s="20"/>
      <c r="AM80" s="1180"/>
      <c r="AN80" s="21"/>
      <c r="AO80" s="19"/>
      <c r="AP80" s="20"/>
      <c r="AQ80" s="19"/>
      <c r="AR80" s="20"/>
      <c r="AS80" s="19"/>
      <c r="AT80" s="20"/>
      <c r="AU80" s="19"/>
      <c r="AV80" s="20"/>
      <c r="AW80" s="19"/>
      <c r="AX80" s="20"/>
      <c r="AY80" s="19"/>
      <c r="AZ80" s="20"/>
      <c r="BA80" s="19"/>
      <c r="BB80" s="20"/>
      <c r="BC80" s="19"/>
      <c r="BD80" s="20"/>
      <c r="BE80" s="19"/>
      <c r="BF80" s="20"/>
      <c r="BG80" s="19"/>
      <c r="BH80" s="20"/>
      <c r="BI80" s="19"/>
      <c r="BJ80" s="20"/>
      <c r="BK80" s="19"/>
      <c r="BL80" s="20"/>
    </row>
    <row r="81" spans="1:64">
      <c r="A81" s="1176"/>
      <c r="B81" s="1176"/>
      <c r="C81" s="1176"/>
      <c r="D81" s="1176"/>
      <c r="E81" s="1176"/>
      <c r="F81" s="1176"/>
      <c r="G81" s="1174"/>
      <c r="H81" s="1177"/>
      <c r="I81" s="1177"/>
      <c r="J81" s="17" t="s">
        <v>150</v>
      </c>
      <c r="K81" s="18" t="s">
        <v>151</v>
      </c>
      <c r="L81" s="18"/>
      <c r="M81" s="19"/>
      <c r="N81" s="20"/>
      <c r="O81" s="19"/>
      <c r="P81" s="20"/>
      <c r="Q81" s="1180"/>
      <c r="R81" s="20"/>
      <c r="S81" s="19"/>
      <c r="T81" s="1177"/>
      <c r="U81" s="19"/>
      <c r="V81" s="20"/>
      <c r="W81" s="1180"/>
      <c r="X81" s="21"/>
      <c r="Y81" s="19"/>
      <c r="Z81" s="20"/>
      <c r="AA81" s="1180"/>
      <c r="AB81" s="21"/>
      <c r="AC81" s="19"/>
      <c r="AD81" s="20"/>
      <c r="AE81" s="1180"/>
      <c r="AF81" s="21"/>
      <c r="AG81" s="19"/>
      <c r="AH81" s="20"/>
      <c r="AI81" s="1180"/>
      <c r="AJ81" s="21"/>
      <c r="AK81" s="19"/>
      <c r="AL81" s="20"/>
      <c r="AM81" s="1180"/>
      <c r="AN81" s="21"/>
      <c r="AO81" s="19"/>
      <c r="AP81" s="20"/>
      <c r="AQ81" s="19"/>
      <c r="AR81" s="20"/>
      <c r="AS81" s="19"/>
      <c r="AT81" s="20"/>
      <c r="AU81" s="19"/>
      <c r="AV81" s="20"/>
      <c r="AW81" s="19"/>
      <c r="AX81" s="20"/>
      <c r="AY81" s="19"/>
      <c r="AZ81" s="20"/>
      <c r="BA81" s="19"/>
      <c r="BB81" s="20"/>
      <c r="BC81" s="19"/>
      <c r="BD81" s="20"/>
      <c r="BE81" s="19"/>
      <c r="BF81" s="20"/>
      <c r="BG81" s="19"/>
      <c r="BH81" s="20"/>
      <c r="BI81" s="19"/>
      <c r="BJ81" s="20"/>
      <c r="BK81" s="19"/>
      <c r="BL81" s="20"/>
    </row>
    <row r="82" spans="1:64">
      <c r="A82" s="1176"/>
      <c r="B82" s="1176"/>
      <c r="C82" s="1176"/>
      <c r="D82" s="1176"/>
      <c r="E82" s="1176"/>
      <c r="F82" s="1176"/>
      <c r="G82" s="1174"/>
      <c r="H82" s="1177"/>
      <c r="I82" s="1177"/>
      <c r="J82" s="1181" t="s">
        <v>152</v>
      </c>
      <c r="K82" s="1181" t="s">
        <v>153</v>
      </c>
      <c r="L82" s="1181"/>
      <c r="M82" s="1182"/>
      <c r="N82" s="1309"/>
      <c r="O82" s="1182"/>
      <c r="P82" s="1309"/>
      <c r="Q82" s="1183"/>
      <c r="R82" s="1309"/>
      <c r="S82" s="1182"/>
      <c r="T82" s="1177"/>
      <c r="U82" s="1182"/>
      <c r="V82" s="1309"/>
      <c r="W82" s="1183"/>
      <c r="X82" s="1309"/>
      <c r="Y82" s="1182"/>
      <c r="Z82" s="1309"/>
      <c r="AA82" s="1183"/>
      <c r="AB82" s="1309"/>
      <c r="AC82" s="1182"/>
      <c r="AD82" s="1309"/>
      <c r="AE82" s="1183"/>
      <c r="AF82" s="1309"/>
      <c r="AG82" s="1182"/>
      <c r="AH82" s="1309"/>
      <c r="AI82" s="1183"/>
      <c r="AJ82" s="1309"/>
      <c r="AK82" s="1182"/>
      <c r="AL82" s="1309"/>
      <c r="AM82" s="1183"/>
      <c r="AN82" s="1309"/>
      <c r="AO82" s="22"/>
      <c r="AP82" s="23"/>
      <c r="AQ82" s="22"/>
      <c r="AR82" s="23"/>
      <c r="AS82" s="22"/>
      <c r="AT82" s="23"/>
      <c r="AU82" s="22"/>
      <c r="AV82" s="23"/>
      <c r="AW82" s="22"/>
      <c r="AX82" s="23"/>
      <c r="AY82" s="22"/>
      <c r="AZ82" s="23"/>
      <c r="BA82" s="22"/>
      <c r="BB82" s="23"/>
      <c r="BC82" s="22"/>
      <c r="BD82" s="23"/>
      <c r="BE82" s="22"/>
      <c r="BF82" s="23"/>
      <c r="BG82" s="22"/>
      <c r="BH82" s="23"/>
      <c r="BI82" s="22"/>
      <c r="BJ82" s="23"/>
      <c r="BK82" s="22"/>
      <c r="BL82" s="23"/>
    </row>
    <row r="83" spans="1:64">
      <c r="A83" s="1176"/>
      <c r="B83" s="1176"/>
      <c r="C83" s="1176"/>
      <c r="D83" s="1176"/>
      <c r="E83" s="1176"/>
      <c r="F83" s="1176"/>
      <c r="G83" s="1174"/>
      <c r="H83" s="1177"/>
      <c r="I83" s="1177"/>
      <c r="J83" s="17" t="s">
        <v>154</v>
      </c>
      <c r="K83" s="18" t="s">
        <v>155</v>
      </c>
      <c r="L83" s="18"/>
      <c r="M83" s="19"/>
      <c r="N83" s="20"/>
      <c r="O83" s="19"/>
      <c r="P83" s="20"/>
      <c r="Q83" s="1180"/>
      <c r="R83" s="20"/>
      <c r="S83" s="19"/>
      <c r="T83" s="1177"/>
      <c r="U83" s="19"/>
      <c r="V83" s="20"/>
      <c r="W83" s="1180"/>
      <c r="X83" s="21"/>
      <c r="Y83" s="19"/>
      <c r="Z83" s="20"/>
      <c r="AA83" s="1180"/>
      <c r="AB83" s="21"/>
      <c r="AC83" s="19"/>
      <c r="AD83" s="20"/>
      <c r="AE83" s="1180"/>
      <c r="AF83" s="21"/>
      <c r="AG83" s="19"/>
      <c r="AH83" s="20"/>
      <c r="AI83" s="1180"/>
      <c r="AJ83" s="21"/>
      <c r="AK83" s="19"/>
      <c r="AL83" s="20"/>
      <c r="AM83" s="1180"/>
      <c r="AN83" s="21"/>
      <c r="AO83" s="19"/>
      <c r="AP83" s="20"/>
      <c r="AQ83" s="19"/>
      <c r="AR83" s="20"/>
      <c r="AS83" s="19"/>
      <c r="AT83" s="20"/>
      <c r="AU83" s="19"/>
      <c r="AV83" s="20"/>
      <c r="AW83" s="19"/>
      <c r="AX83" s="20"/>
      <c r="AY83" s="19"/>
      <c r="AZ83" s="20"/>
      <c r="BA83" s="19"/>
      <c r="BB83" s="20"/>
      <c r="BC83" s="19"/>
      <c r="BD83" s="20"/>
      <c r="BE83" s="19"/>
      <c r="BF83" s="20"/>
      <c r="BG83" s="19"/>
      <c r="BH83" s="20"/>
      <c r="BI83" s="19"/>
      <c r="BJ83" s="20"/>
      <c r="BK83" s="19"/>
      <c r="BL83" s="20"/>
    </row>
    <row r="84" spans="1:64">
      <c r="A84" s="1176"/>
      <c r="B84" s="1176"/>
      <c r="C84" s="1176"/>
      <c r="D84" s="1176"/>
      <c r="E84" s="1176"/>
      <c r="F84" s="1176"/>
      <c r="G84" s="1174"/>
      <c r="H84" s="1177"/>
      <c r="I84" s="1177"/>
      <c r="J84" s="17" t="s">
        <v>156</v>
      </c>
      <c r="K84" s="18" t="s">
        <v>157</v>
      </c>
      <c r="L84" s="18"/>
      <c r="M84" s="19"/>
      <c r="N84" s="20"/>
      <c r="O84" s="19"/>
      <c r="P84" s="20"/>
      <c r="Q84" s="1180"/>
      <c r="R84" s="20"/>
      <c r="S84" s="19"/>
      <c r="T84" s="1177"/>
      <c r="U84" s="19"/>
      <c r="V84" s="20"/>
      <c r="W84" s="1180"/>
      <c r="X84" s="21"/>
      <c r="Y84" s="19"/>
      <c r="Z84" s="20"/>
      <c r="AA84" s="1180"/>
      <c r="AB84" s="21"/>
      <c r="AC84" s="19"/>
      <c r="AD84" s="20"/>
      <c r="AE84" s="1180"/>
      <c r="AF84" s="21"/>
      <c r="AG84" s="19"/>
      <c r="AH84" s="20"/>
      <c r="AI84" s="1180"/>
      <c r="AJ84" s="21"/>
      <c r="AK84" s="19"/>
      <c r="AL84" s="20"/>
      <c r="AM84" s="1180"/>
      <c r="AN84" s="21"/>
      <c r="AO84" s="19"/>
      <c r="AP84" s="20"/>
      <c r="AQ84" s="19"/>
      <c r="AR84" s="20"/>
      <c r="AS84" s="19"/>
      <c r="AT84" s="20"/>
      <c r="AU84" s="19"/>
      <c r="AV84" s="20"/>
      <c r="AW84" s="19"/>
      <c r="AX84" s="20"/>
      <c r="AY84" s="19"/>
      <c r="AZ84" s="20"/>
      <c r="BA84" s="19"/>
      <c r="BB84" s="20"/>
      <c r="BC84" s="19"/>
      <c r="BD84" s="20"/>
      <c r="BE84" s="19"/>
      <c r="BF84" s="20"/>
      <c r="BG84" s="19"/>
      <c r="BH84" s="20"/>
      <c r="BI84" s="19"/>
      <c r="BJ84" s="20"/>
      <c r="BK84" s="19"/>
      <c r="BL84" s="20"/>
    </row>
    <row r="85" spans="1:64">
      <c r="A85" s="1176"/>
      <c r="B85" s="1176"/>
      <c r="C85" s="1176"/>
      <c r="D85" s="1176"/>
      <c r="E85" s="1176"/>
      <c r="F85" s="1176"/>
      <c r="G85" s="1174"/>
      <c r="H85" s="1177"/>
      <c r="I85" s="1177"/>
      <c r="J85" s="17" t="s">
        <v>158</v>
      </c>
      <c r="K85" s="18" t="s">
        <v>159</v>
      </c>
      <c r="L85" s="18"/>
      <c r="M85" s="19"/>
      <c r="N85" s="20"/>
      <c r="O85" s="19"/>
      <c r="P85" s="20"/>
      <c r="Q85" s="1180"/>
      <c r="R85" s="20"/>
      <c r="S85" s="19"/>
      <c r="T85" s="1177"/>
      <c r="U85" s="19"/>
      <c r="V85" s="20"/>
      <c r="W85" s="1180"/>
      <c r="X85" s="21"/>
      <c r="Y85" s="19"/>
      <c r="Z85" s="20"/>
      <c r="AA85" s="1180"/>
      <c r="AB85" s="21"/>
      <c r="AC85" s="19"/>
      <c r="AD85" s="20"/>
      <c r="AE85" s="1180"/>
      <c r="AF85" s="21"/>
      <c r="AG85" s="19"/>
      <c r="AH85" s="20"/>
      <c r="AI85" s="1180"/>
      <c r="AJ85" s="21"/>
      <c r="AK85" s="19"/>
      <c r="AL85" s="20"/>
      <c r="AM85" s="1180"/>
      <c r="AN85" s="21"/>
      <c r="AO85" s="19"/>
      <c r="AP85" s="20"/>
      <c r="AQ85" s="19"/>
      <c r="AR85" s="20"/>
      <c r="AS85" s="19"/>
      <c r="AT85" s="20"/>
      <c r="AU85" s="19"/>
      <c r="AV85" s="20"/>
      <c r="AW85" s="19"/>
      <c r="AX85" s="20"/>
      <c r="AY85" s="19"/>
      <c r="AZ85" s="20"/>
      <c r="BA85" s="19"/>
      <c r="BB85" s="20"/>
      <c r="BC85" s="19"/>
      <c r="BD85" s="20"/>
      <c r="BE85" s="19"/>
      <c r="BF85" s="20"/>
      <c r="BG85" s="19"/>
      <c r="BH85" s="20"/>
      <c r="BI85" s="19"/>
      <c r="BJ85" s="20"/>
      <c r="BK85" s="19"/>
      <c r="BL85" s="20"/>
    </row>
    <row r="86" spans="1:64">
      <c r="A86" s="1176"/>
      <c r="B86" s="1176"/>
      <c r="C86" s="1176"/>
      <c r="D86" s="1176"/>
      <c r="E86" s="1176"/>
      <c r="F86" s="1176"/>
      <c r="G86" s="1174"/>
      <c r="H86" s="1177"/>
      <c r="I86" s="1177"/>
      <c r="J86" s="17" t="s">
        <v>160</v>
      </c>
      <c r="K86" s="18" t="s">
        <v>161</v>
      </c>
      <c r="L86" s="18"/>
      <c r="M86" s="19"/>
      <c r="N86" s="20"/>
      <c r="O86" s="19"/>
      <c r="P86" s="20"/>
      <c r="Q86" s="1180"/>
      <c r="R86" s="20"/>
      <c r="S86" s="19"/>
      <c r="T86" s="1177"/>
      <c r="U86" s="19"/>
      <c r="V86" s="20"/>
      <c r="W86" s="1180"/>
      <c r="X86" s="21"/>
      <c r="Y86" s="19"/>
      <c r="Z86" s="20"/>
      <c r="AA86" s="1180"/>
      <c r="AB86" s="21"/>
      <c r="AC86" s="19"/>
      <c r="AD86" s="20"/>
      <c r="AE86" s="1180"/>
      <c r="AF86" s="21"/>
      <c r="AG86" s="19"/>
      <c r="AH86" s="20"/>
      <c r="AI86" s="1180"/>
      <c r="AJ86" s="21"/>
      <c r="AK86" s="19"/>
      <c r="AL86" s="20"/>
      <c r="AM86" s="1180"/>
      <c r="AN86" s="21"/>
      <c r="AO86" s="19"/>
      <c r="AP86" s="20"/>
      <c r="AQ86" s="19"/>
      <c r="AR86" s="20"/>
      <c r="AS86" s="19"/>
      <c r="AT86" s="20"/>
      <c r="AU86" s="19"/>
      <c r="AV86" s="20"/>
      <c r="AW86" s="19"/>
      <c r="AX86" s="20"/>
      <c r="AY86" s="19"/>
      <c r="AZ86" s="20"/>
      <c r="BA86" s="19"/>
      <c r="BB86" s="20"/>
      <c r="BC86" s="19"/>
      <c r="BD86" s="20"/>
      <c r="BE86" s="19"/>
      <c r="BF86" s="20"/>
      <c r="BG86" s="19"/>
      <c r="BH86" s="20"/>
      <c r="BI86" s="19"/>
      <c r="BJ86" s="20"/>
      <c r="BK86" s="19"/>
      <c r="BL86" s="20"/>
    </row>
    <row r="87" spans="1:64">
      <c r="A87" s="1176"/>
      <c r="B87" s="1176"/>
      <c r="C87" s="1176"/>
      <c r="D87" s="1176"/>
      <c r="E87" s="1176"/>
      <c r="F87" s="1176"/>
      <c r="G87" s="1174"/>
      <c r="H87" s="1177"/>
      <c r="I87" s="1177"/>
      <c r="J87" s="17" t="s">
        <v>162</v>
      </c>
      <c r="K87" s="18" t="s">
        <v>163</v>
      </c>
      <c r="L87" s="18"/>
      <c r="M87" s="19"/>
      <c r="N87" s="20"/>
      <c r="O87" s="19"/>
      <c r="P87" s="20"/>
      <c r="Q87" s="1180"/>
      <c r="R87" s="20"/>
      <c r="S87" s="19"/>
      <c r="T87" s="1177"/>
      <c r="U87" s="19"/>
      <c r="V87" s="20"/>
      <c r="W87" s="1180"/>
      <c r="X87" s="21"/>
      <c r="Y87" s="19"/>
      <c r="Z87" s="20"/>
      <c r="AA87" s="1180"/>
      <c r="AB87" s="21"/>
      <c r="AC87" s="19"/>
      <c r="AD87" s="20"/>
      <c r="AE87" s="1180"/>
      <c r="AF87" s="21"/>
      <c r="AG87" s="19"/>
      <c r="AH87" s="20"/>
      <c r="AI87" s="1180"/>
      <c r="AJ87" s="21"/>
      <c r="AK87" s="19"/>
      <c r="AL87" s="20"/>
      <c r="AM87" s="1180"/>
      <c r="AN87" s="21"/>
      <c r="AO87" s="19"/>
      <c r="AP87" s="20"/>
      <c r="AQ87" s="19"/>
      <c r="AR87" s="20"/>
      <c r="AS87" s="19"/>
      <c r="AT87" s="20"/>
      <c r="AU87" s="19"/>
      <c r="AV87" s="20"/>
      <c r="AW87" s="19"/>
      <c r="AX87" s="20"/>
      <c r="AY87" s="19"/>
      <c r="AZ87" s="20"/>
      <c r="BA87" s="19"/>
      <c r="BB87" s="20"/>
      <c r="BC87" s="19"/>
      <c r="BD87" s="20"/>
      <c r="BE87" s="19"/>
      <c r="BF87" s="20"/>
      <c r="BG87" s="19"/>
      <c r="BH87" s="20"/>
      <c r="BI87" s="19"/>
      <c r="BJ87" s="20"/>
      <c r="BK87" s="19"/>
      <c r="BL87" s="20"/>
    </row>
    <row r="88" spans="1:64">
      <c r="A88" s="1176"/>
      <c r="B88" s="1176"/>
      <c r="C88" s="1176"/>
      <c r="D88" s="1176"/>
      <c r="E88" s="1176"/>
      <c r="F88" s="1176"/>
      <c r="G88" s="1174"/>
      <c r="H88" s="1177"/>
      <c r="I88" s="1177"/>
      <c r="J88" s="17" t="s">
        <v>164</v>
      </c>
      <c r="K88" s="18" t="s">
        <v>165</v>
      </c>
      <c r="L88" s="18"/>
      <c r="M88" s="19"/>
      <c r="N88" s="20"/>
      <c r="O88" s="19"/>
      <c r="P88" s="20"/>
      <c r="Q88" s="1180"/>
      <c r="R88" s="20"/>
      <c r="S88" s="19"/>
      <c r="T88" s="1177"/>
      <c r="U88" s="19"/>
      <c r="V88" s="20"/>
      <c r="W88" s="1180"/>
      <c r="X88" s="21"/>
      <c r="Y88" s="19"/>
      <c r="Z88" s="20"/>
      <c r="AA88" s="1180"/>
      <c r="AB88" s="21"/>
      <c r="AC88" s="19"/>
      <c r="AD88" s="20"/>
      <c r="AE88" s="1180"/>
      <c r="AF88" s="21"/>
      <c r="AG88" s="19"/>
      <c r="AH88" s="20"/>
      <c r="AI88" s="1180"/>
      <c r="AJ88" s="21"/>
      <c r="AK88" s="19"/>
      <c r="AL88" s="20"/>
      <c r="AM88" s="1180"/>
      <c r="AN88" s="21"/>
      <c r="AO88" s="19"/>
      <c r="AP88" s="20"/>
      <c r="AQ88" s="19"/>
      <c r="AR88" s="20"/>
      <c r="AS88" s="19"/>
      <c r="AT88" s="20"/>
      <c r="AU88" s="19"/>
      <c r="AV88" s="20"/>
      <c r="AW88" s="19"/>
      <c r="AX88" s="20"/>
      <c r="AY88" s="19"/>
      <c r="AZ88" s="20"/>
      <c r="BA88" s="19"/>
      <c r="BB88" s="20"/>
      <c r="BC88" s="19"/>
      <c r="BD88" s="20"/>
      <c r="BE88" s="19"/>
      <c r="BF88" s="20"/>
      <c r="BG88" s="19"/>
      <c r="BH88" s="20"/>
      <c r="BI88" s="19"/>
      <c r="BJ88" s="20"/>
      <c r="BK88" s="19"/>
      <c r="BL88" s="20"/>
    </row>
    <row r="89" spans="1:64">
      <c r="A89" s="1176"/>
      <c r="B89" s="1176"/>
      <c r="C89" s="1176"/>
      <c r="D89" s="1176"/>
      <c r="E89" s="1176"/>
      <c r="F89" s="1176"/>
      <c r="G89" s="1174"/>
      <c r="H89" s="1177"/>
      <c r="I89" s="1177"/>
      <c r="J89" s="17" t="s">
        <v>166</v>
      </c>
      <c r="K89" s="18" t="s">
        <v>167</v>
      </c>
      <c r="L89" s="18"/>
      <c r="M89" s="19"/>
      <c r="N89" s="20"/>
      <c r="O89" s="19"/>
      <c r="P89" s="20"/>
      <c r="Q89" s="1180"/>
      <c r="R89" s="20"/>
      <c r="S89" s="19"/>
      <c r="T89" s="1177"/>
      <c r="U89" s="19"/>
      <c r="V89" s="20"/>
      <c r="W89" s="1180"/>
      <c r="X89" s="21"/>
      <c r="Y89" s="19"/>
      <c r="Z89" s="20"/>
      <c r="AA89" s="1180"/>
      <c r="AB89" s="21"/>
      <c r="AC89" s="19"/>
      <c r="AD89" s="20"/>
      <c r="AE89" s="1180"/>
      <c r="AF89" s="21"/>
      <c r="AG89" s="19"/>
      <c r="AH89" s="20"/>
      <c r="AI89" s="1180"/>
      <c r="AJ89" s="21"/>
      <c r="AK89" s="19"/>
      <c r="AL89" s="20"/>
      <c r="AM89" s="1180"/>
      <c r="AN89" s="21"/>
      <c r="AO89" s="19"/>
      <c r="AP89" s="20"/>
      <c r="AQ89" s="19"/>
      <c r="AR89" s="20"/>
      <c r="AS89" s="19"/>
      <c r="AT89" s="20"/>
      <c r="AU89" s="19"/>
      <c r="AV89" s="20"/>
      <c r="AW89" s="19"/>
      <c r="AX89" s="20"/>
      <c r="AY89" s="19"/>
      <c r="AZ89" s="20"/>
      <c r="BA89" s="19"/>
      <c r="BB89" s="20"/>
      <c r="BC89" s="19"/>
      <c r="BD89" s="20"/>
      <c r="BE89" s="19"/>
      <c r="BF89" s="20"/>
      <c r="BG89" s="19"/>
      <c r="BH89" s="20"/>
      <c r="BI89" s="19"/>
      <c r="BJ89" s="20"/>
      <c r="BK89" s="19"/>
      <c r="BL89" s="20"/>
    </row>
    <row r="90" spans="1:64">
      <c r="A90" s="1176"/>
      <c r="B90" s="1176"/>
      <c r="C90" s="1176"/>
      <c r="D90" s="1176"/>
      <c r="E90" s="1176"/>
      <c r="F90" s="1176"/>
      <c r="G90" s="1174"/>
      <c r="H90" s="1177"/>
      <c r="I90" s="1177"/>
      <c r="J90" s="1181" t="s">
        <v>168</v>
      </c>
      <c r="K90" s="1181" t="s">
        <v>169</v>
      </c>
      <c r="L90" s="1181"/>
      <c r="M90" s="1182"/>
      <c r="N90" s="1309"/>
      <c r="O90" s="1182"/>
      <c r="P90" s="1309"/>
      <c r="Q90" s="1183"/>
      <c r="R90" s="1309"/>
      <c r="S90" s="1182"/>
      <c r="T90" s="1177"/>
      <c r="U90" s="1182"/>
      <c r="V90" s="1309"/>
      <c r="W90" s="1183"/>
      <c r="X90" s="1309"/>
      <c r="Y90" s="1182"/>
      <c r="Z90" s="1309"/>
      <c r="AA90" s="1183"/>
      <c r="AB90" s="1309"/>
      <c r="AC90" s="1182"/>
      <c r="AD90" s="1309"/>
      <c r="AE90" s="1183"/>
      <c r="AF90" s="1309"/>
      <c r="AG90" s="1182"/>
      <c r="AH90" s="1309"/>
      <c r="AI90" s="1183"/>
      <c r="AJ90" s="1309"/>
      <c r="AK90" s="1182"/>
      <c r="AL90" s="1309"/>
      <c r="AM90" s="1183"/>
      <c r="AN90" s="1309"/>
      <c r="AO90" s="22"/>
      <c r="AP90" s="23"/>
      <c r="AQ90" s="22"/>
      <c r="AR90" s="23"/>
      <c r="AS90" s="22"/>
      <c r="AT90" s="23"/>
      <c r="AU90" s="22"/>
      <c r="AV90" s="23"/>
      <c r="AW90" s="22"/>
      <c r="AX90" s="23"/>
      <c r="AY90" s="22"/>
      <c r="AZ90" s="23"/>
      <c r="BA90" s="22"/>
      <c r="BB90" s="23"/>
      <c r="BC90" s="22"/>
      <c r="BD90" s="23"/>
      <c r="BE90" s="22"/>
      <c r="BF90" s="23"/>
      <c r="BG90" s="22"/>
      <c r="BH90" s="23"/>
      <c r="BI90" s="22"/>
      <c r="BJ90" s="23"/>
      <c r="BK90" s="22"/>
      <c r="BL90" s="23"/>
    </row>
    <row r="91" spans="1:64">
      <c r="A91" s="1176"/>
      <c r="B91" s="1176"/>
      <c r="C91" s="1176"/>
      <c r="D91" s="1176"/>
      <c r="E91" s="1176"/>
      <c r="F91" s="1176"/>
      <c r="G91" s="1174"/>
      <c r="H91" s="1177"/>
      <c r="I91" s="1177"/>
      <c r="J91" s="1181" t="s">
        <v>170</v>
      </c>
      <c r="K91" s="1181" t="s">
        <v>171</v>
      </c>
      <c r="L91" s="1181"/>
      <c r="M91" s="1182"/>
      <c r="N91" s="1309"/>
      <c r="O91" s="1182"/>
      <c r="P91" s="1309"/>
      <c r="Q91" s="1183"/>
      <c r="R91" s="1309"/>
      <c r="S91" s="1182"/>
      <c r="T91" s="1177"/>
      <c r="U91" s="1182"/>
      <c r="V91" s="1309"/>
      <c r="W91" s="1183"/>
      <c r="X91" s="1309"/>
      <c r="Y91" s="1182"/>
      <c r="Z91" s="1309"/>
      <c r="AA91" s="1183"/>
      <c r="AB91" s="1309"/>
      <c r="AC91" s="1182"/>
      <c r="AD91" s="1309"/>
      <c r="AE91" s="1183"/>
      <c r="AF91" s="1309"/>
      <c r="AG91" s="1182"/>
      <c r="AH91" s="1309"/>
      <c r="AI91" s="1183"/>
      <c r="AJ91" s="1309"/>
      <c r="AK91" s="1182"/>
      <c r="AL91" s="1309"/>
      <c r="AM91" s="1183"/>
      <c r="AN91" s="1309"/>
      <c r="AO91" s="22"/>
      <c r="AP91" s="23"/>
      <c r="AQ91" s="22"/>
      <c r="AR91" s="23"/>
      <c r="AS91" s="22"/>
      <c r="AT91" s="23"/>
      <c r="AU91" s="22"/>
      <c r="AV91" s="23"/>
      <c r="AW91" s="22"/>
      <c r="AX91" s="23"/>
      <c r="AY91" s="22"/>
      <c r="AZ91" s="23"/>
      <c r="BA91" s="22"/>
      <c r="BB91" s="23"/>
      <c r="BC91" s="22"/>
      <c r="BD91" s="23"/>
      <c r="BE91" s="22"/>
      <c r="BF91" s="23"/>
      <c r="BG91" s="22"/>
      <c r="BH91" s="23"/>
      <c r="BI91" s="22"/>
      <c r="BJ91" s="23"/>
      <c r="BK91" s="22"/>
      <c r="BL91" s="23"/>
    </row>
    <row r="92" spans="1:64">
      <c r="A92" s="1176"/>
      <c r="B92" s="1176"/>
      <c r="C92" s="1176"/>
      <c r="D92" s="1176"/>
      <c r="E92" s="1176"/>
      <c r="F92" s="1176"/>
      <c r="G92" s="1174"/>
      <c r="H92" s="1177"/>
      <c r="I92" s="1177"/>
      <c r="J92" s="1181" t="s">
        <v>172</v>
      </c>
      <c r="K92" s="1181" t="s">
        <v>173</v>
      </c>
      <c r="L92" s="1181"/>
      <c r="M92" s="1182"/>
      <c r="N92" s="1309"/>
      <c r="O92" s="1182"/>
      <c r="P92" s="1309"/>
      <c r="Q92" s="1183"/>
      <c r="R92" s="1309"/>
      <c r="S92" s="1182"/>
      <c r="T92" s="1177"/>
      <c r="U92" s="1182"/>
      <c r="V92" s="1309"/>
      <c r="W92" s="1183"/>
      <c r="X92" s="1309"/>
      <c r="Y92" s="1182"/>
      <c r="Z92" s="1309"/>
      <c r="AA92" s="1183"/>
      <c r="AB92" s="1309"/>
      <c r="AC92" s="1182"/>
      <c r="AD92" s="1309"/>
      <c r="AE92" s="1183"/>
      <c r="AF92" s="1309"/>
      <c r="AG92" s="1182"/>
      <c r="AH92" s="1309"/>
      <c r="AI92" s="1183"/>
      <c r="AJ92" s="1309"/>
      <c r="AK92" s="1182"/>
      <c r="AL92" s="1309"/>
      <c r="AM92" s="1183"/>
      <c r="AN92" s="1309"/>
      <c r="AO92" s="22"/>
      <c r="AP92" s="23"/>
      <c r="AQ92" s="22"/>
      <c r="AR92" s="23"/>
      <c r="AS92" s="22"/>
      <c r="AT92" s="23"/>
      <c r="AU92" s="22"/>
      <c r="AV92" s="23"/>
      <c r="AW92" s="22"/>
      <c r="AX92" s="23"/>
      <c r="AY92" s="22"/>
      <c r="AZ92" s="23"/>
      <c r="BA92" s="22"/>
      <c r="BB92" s="23"/>
      <c r="BC92" s="22"/>
      <c r="BD92" s="23"/>
      <c r="BE92" s="22"/>
      <c r="BF92" s="23"/>
      <c r="BG92" s="22"/>
      <c r="BH92" s="23"/>
      <c r="BI92" s="22"/>
      <c r="BJ92" s="23"/>
      <c r="BK92" s="22"/>
      <c r="BL92" s="23"/>
    </row>
    <row r="93" spans="1:64">
      <c r="A93" s="1176"/>
      <c r="B93" s="1176"/>
      <c r="C93" s="1176"/>
      <c r="D93" s="1176"/>
      <c r="E93" s="1176"/>
      <c r="F93" s="1176"/>
      <c r="G93" s="1174"/>
      <c r="H93" s="1177"/>
      <c r="I93" s="1177"/>
      <c r="J93" s="17" t="s">
        <v>174</v>
      </c>
      <c r="K93" s="18" t="s">
        <v>175</v>
      </c>
      <c r="L93" s="18"/>
      <c r="M93" s="19"/>
      <c r="N93" s="20"/>
      <c r="O93" s="19"/>
      <c r="P93" s="20"/>
      <c r="Q93" s="1180"/>
      <c r="R93" s="20"/>
      <c r="S93" s="19"/>
      <c r="T93" s="1177"/>
      <c r="U93" s="19"/>
      <c r="V93" s="20"/>
      <c r="W93" s="1180"/>
      <c r="X93" s="21"/>
      <c r="Y93" s="19"/>
      <c r="Z93" s="20"/>
      <c r="AA93" s="1180"/>
      <c r="AB93" s="21"/>
      <c r="AC93" s="19"/>
      <c r="AD93" s="20"/>
      <c r="AE93" s="1180"/>
      <c r="AF93" s="21"/>
      <c r="AG93" s="19"/>
      <c r="AH93" s="20"/>
      <c r="AI93" s="1180"/>
      <c r="AJ93" s="21"/>
      <c r="AK93" s="19"/>
      <c r="AL93" s="20"/>
      <c r="AM93" s="1180"/>
      <c r="AN93" s="21"/>
      <c r="AO93" s="19"/>
      <c r="AP93" s="20"/>
      <c r="AQ93" s="19"/>
      <c r="AR93" s="20"/>
      <c r="AS93" s="19"/>
      <c r="AT93" s="20"/>
      <c r="AU93" s="19"/>
      <c r="AV93" s="20"/>
      <c r="AW93" s="19"/>
      <c r="AX93" s="20"/>
      <c r="AY93" s="19"/>
      <c r="AZ93" s="20"/>
      <c r="BA93" s="19"/>
      <c r="BB93" s="20"/>
      <c r="BC93" s="19"/>
      <c r="BD93" s="20"/>
      <c r="BE93" s="19"/>
      <c r="BF93" s="20"/>
      <c r="BG93" s="19"/>
      <c r="BH93" s="20"/>
      <c r="BI93" s="19"/>
      <c r="BJ93" s="20"/>
      <c r="BK93" s="19"/>
      <c r="BL93" s="20"/>
    </row>
    <row r="94" spans="1:64">
      <c r="A94" s="1176"/>
      <c r="B94" s="1176"/>
      <c r="C94" s="1176"/>
      <c r="D94" s="1176"/>
      <c r="E94" s="1176"/>
      <c r="F94" s="1176"/>
      <c r="G94" s="1174"/>
      <c r="H94" s="1177"/>
      <c r="I94" s="1177"/>
      <c r="J94" s="17" t="s">
        <v>176</v>
      </c>
      <c r="K94" s="18" t="s">
        <v>177</v>
      </c>
      <c r="L94" s="18"/>
      <c r="M94" s="19"/>
      <c r="N94" s="20"/>
      <c r="O94" s="19"/>
      <c r="P94" s="20"/>
      <c r="Q94" s="1180"/>
      <c r="R94" s="20"/>
      <c r="S94" s="19"/>
      <c r="T94" s="1177"/>
      <c r="U94" s="19"/>
      <c r="V94" s="20"/>
      <c r="W94" s="1180"/>
      <c r="X94" s="21"/>
      <c r="Y94" s="19"/>
      <c r="Z94" s="20"/>
      <c r="AA94" s="1180"/>
      <c r="AB94" s="21"/>
      <c r="AC94" s="19"/>
      <c r="AD94" s="20"/>
      <c r="AE94" s="1180"/>
      <c r="AF94" s="21"/>
      <c r="AG94" s="19"/>
      <c r="AH94" s="20"/>
      <c r="AI94" s="1180"/>
      <c r="AJ94" s="21"/>
      <c r="AK94" s="19"/>
      <c r="AL94" s="20"/>
      <c r="AM94" s="1180"/>
      <c r="AN94" s="21"/>
      <c r="AO94" s="19"/>
      <c r="AP94" s="20"/>
      <c r="AQ94" s="19"/>
      <c r="AR94" s="20"/>
      <c r="AS94" s="19"/>
      <c r="AT94" s="20"/>
      <c r="AU94" s="19"/>
      <c r="AV94" s="20"/>
      <c r="AW94" s="19"/>
      <c r="AX94" s="20"/>
      <c r="AY94" s="19"/>
      <c r="AZ94" s="20"/>
      <c r="BA94" s="19"/>
      <c r="BB94" s="20"/>
      <c r="BC94" s="19"/>
      <c r="BD94" s="20"/>
      <c r="BE94" s="19"/>
      <c r="BF94" s="20"/>
      <c r="BG94" s="19"/>
      <c r="BH94" s="20"/>
      <c r="BI94" s="19"/>
      <c r="BJ94" s="20"/>
      <c r="BK94" s="19"/>
      <c r="BL94" s="20"/>
    </row>
    <row r="95" spans="1:64">
      <c r="A95" s="1176"/>
      <c r="B95" s="1176"/>
      <c r="C95" s="1176"/>
      <c r="D95" s="1176"/>
      <c r="E95" s="1176"/>
      <c r="F95" s="1176"/>
      <c r="G95" s="1174"/>
      <c r="H95" s="1177"/>
      <c r="I95" s="1177"/>
      <c r="J95" s="17" t="s">
        <v>178</v>
      </c>
      <c r="K95" s="18" t="s">
        <v>179</v>
      </c>
      <c r="L95" s="18"/>
      <c r="M95" s="19"/>
      <c r="N95" s="20"/>
      <c r="O95" s="19"/>
      <c r="P95" s="20"/>
      <c r="Q95" s="1180"/>
      <c r="R95" s="20"/>
      <c r="S95" s="19"/>
      <c r="T95" s="1177"/>
      <c r="U95" s="19"/>
      <c r="V95" s="20"/>
      <c r="W95" s="1180"/>
      <c r="X95" s="21"/>
      <c r="Y95" s="19"/>
      <c r="Z95" s="20"/>
      <c r="AA95" s="1180"/>
      <c r="AB95" s="21"/>
      <c r="AC95" s="19"/>
      <c r="AD95" s="20"/>
      <c r="AE95" s="1180"/>
      <c r="AF95" s="21"/>
      <c r="AG95" s="19"/>
      <c r="AH95" s="20"/>
      <c r="AI95" s="1180"/>
      <c r="AJ95" s="21"/>
      <c r="AK95" s="19"/>
      <c r="AL95" s="20"/>
      <c r="AM95" s="1180"/>
      <c r="AN95" s="21"/>
      <c r="AO95" s="19"/>
      <c r="AP95" s="20"/>
      <c r="AQ95" s="19"/>
      <c r="AR95" s="20"/>
      <c r="AS95" s="19"/>
      <c r="AT95" s="20"/>
      <c r="AU95" s="19"/>
      <c r="AV95" s="20"/>
      <c r="AW95" s="19"/>
      <c r="AX95" s="20"/>
      <c r="AY95" s="19"/>
      <c r="AZ95" s="20"/>
      <c r="BA95" s="19"/>
      <c r="BB95" s="20"/>
      <c r="BC95" s="19"/>
      <c r="BD95" s="20"/>
      <c r="BE95" s="19"/>
      <c r="BF95" s="20"/>
      <c r="BG95" s="19"/>
      <c r="BH95" s="20"/>
      <c r="BI95" s="19"/>
      <c r="BJ95" s="20"/>
      <c r="BK95" s="19"/>
      <c r="BL95" s="20"/>
    </row>
    <row r="96" spans="1:64">
      <c r="A96" s="1176"/>
      <c r="B96" s="1176"/>
      <c r="C96" s="1176"/>
      <c r="D96" s="1176"/>
      <c r="E96" s="1176"/>
      <c r="F96" s="1176"/>
      <c r="G96" s="1174"/>
      <c r="H96" s="1177"/>
      <c r="I96" s="1177"/>
      <c r="J96" s="17" t="s">
        <v>180</v>
      </c>
      <c r="K96" s="18" t="s">
        <v>181</v>
      </c>
      <c r="L96" s="18"/>
      <c r="M96" s="19"/>
      <c r="N96" s="20"/>
      <c r="O96" s="19"/>
      <c r="P96" s="20"/>
      <c r="Q96" s="1180"/>
      <c r="R96" s="20"/>
      <c r="S96" s="19"/>
      <c r="T96" s="1177"/>
      <c r="U96" s="19"/>
      <c r="V96" s="20"/>
      <c r="W96" s="1180"/>
      <c r="X96" s="21"/>
      <c r="Y96" s="19"/>
      <c r="Z96" s="20"/>
      <c r="AA96" s="1180"/>
      <c r="AB96" s="21"/>
      <c r="AC96" s="19"/>
      <c r="AD96" s="20"/>
      <c r="AE96" s="1180"/>
      <c r="AF96" s="21"/>
      <c r="AG96" s="19"/>
      <c r="AH96" s="20"/>
      <c r="AI96" s="1180"/>
      <c r="AJ96" s="21"/>
      <c r="AK96" s="19"/>
      <c r="AL96" s="20"/>
      <c r="AM96" s="1180"/>
      <c r="AN96" s="21"/>
      <c r="AO96" s="19"/>
      <c r="AP96" s="20"/>
      <c r="AQ96" s="19"/>
      <c r="AR96" s="20"/>
      <c r="AS96" s="19"/>
      <c r="AT96" s="20"/>
      <c r="AU96" s="19"/>
      <c r="AV96" s="20"/>
      <c r="AW96" s="19"/>
      <c r="AX96" s="20"/>
      <c r="AY96" s="19"/>
      <c r="AZ96" s="20"/>
      <c r="BA96" s="19"/>
      <c r="BB96" s="20"/>
      <c r="BC96" s="19"/>
      <c r="BD96" s="20"/>
      <c r="BE96" s="19"/>
      <c r="BF96" s="20"/>
      <c r="BG96" s="19"/>
      <c r="BH96" s="20"/>
      <c r="BI96" s="19"/>
      <c r="BJ96" s="20"/>
      <c r="BK96" s="19"/>
      <c r="BL96" s="20"/>
    </row>
    <row r="97" spans="1:64">
      <c r="A97" s="1176"/>
      <c r="B97" s="1176"/>
      <c r="C97" s="1176"/>
      <c r="D97" s="1176"/>
      <c r="E97" s="1176"/>
      <c r="F97" s="1176"/>
      <c r="G97" s="1174"/>
      <c r="H97" s="1177"/>
      <c r="I97" s="1177"/>
      <c r="J97" s="1181" t="s">
        <v>182</v>
      </c>
      <c r="K97" s="1181" t="s">
        <v>183</v>
      </c>
      <c r="L97" s="1181"/>
      <c r="M97" s="1182"/>
      <c r="N97" s="1309"/>
      <c r="O97" s="1182"/>
      <c r="P97" s="1309"/>
      <c r="Q97" s="1183"/>
      <c r="R97" s="1309"/>
      <c r="S97" s="1182"/>
      <c r="T97" s="1177"/>
      <c r="U97" s="1182"/>
      <c r="V97" s="1309"/>
      <c r="W97" s="1183"/>
      <c r="X97" s="1309"/>
      <c r="Y97" s="1182"/>
      <c r="Z97" s="1309"/>
      <c r="AA97" s="1183"/>
      <c r="AB97" s="1309"/>
      <c r="AC97" s="1182"/>
      <c r="AD97" s="1309"/>
      <c r="AE97" s="1183"/>
      <c r="AF97" s="1309"/>
      <c r="AG97" s="1182"/>
      <c r="AH97" s="1309"/>
      <c r="AI97" s="1183"/>
      <c r="AJ97" s="1309"/>
      <c r="AK97" s="1182"/>
      <c r="AL97" s="1309"/>
      <c r="AM97" s="1183"/>
      <c r="AN97" s="1309"/>
      <c r="AO97" s="22"/>
      <c r="AP97" s="23"/>
      <c r="AQ97" s="22"/>
      <c r="AR97" s="23"/>
      <c r="AS97" s="22"/>
      <c r="AT97" s="23"/>
      <c r="AU97" s="22"/>
      <c r="AV97" s="23"/>
      <c r="AW97" s="22"/>
      <c r="AX97" s="23"/>
      <c r="AY97" s="22"/>
      <c r="AZ97" s="23"/>
      <c r="BA97" s="22"/>
      <c r="BB97" s="23"/>
      <c r="BC97" s="22"/>
      <c r="BD97" s="23"/>
      <c r="BE97" s="22"/>
      <c r="BF97" s="23"/>
      <c r="BG97" s="22"/>
      <c r="BH97" s="23"/>
      <c r="BI97" s="22"/>
      <c r="BJ97" s="23"/>
      <c r="BK97" s="22"/>
      <c r="BL97" s="23"/>
    </row>
    <row r="98" spans="1:64">
      <c r="A98" s="1176"/>
      <c r="B98" s="1176"/>
      <c r="C98" s="1176"/>
      <c r="D98" s="1176"/>
      <c r="E98" s="1176"/>
      <c r="F98" s="1176"/>
      <c r="G98" s="1174"/>
      <c r="H98" s="1177"/>
      <c r="I98" s="1177"/>
      <c r="J98" s="1181" t="s">
        <v>184</v>
      </c>
      <c r="K98" s="1181" t="s">
        <v>185</v>
      </c>
      <c r="L98" s="1181"/>
      <c r="M98" s="1182"/>
      <c r="N98" s="1309"/>
      <c r="O98" s="1182"/>
      <c r="P98" s="1309"/>
      <c r="Q98" s="1183"/>
      <c r="R98" s="1309"/>
      <c r="S98" s="1182"/>
      <c r="T98" s="1177"/>
      <c r="U98" s="1182"/>
      <c r="V98" s="1309"/>
      <c r="W98" s="1183"/>
      <c r="X98" s="1309"/>
      <c r="Y98" s="1182"/>
      <c r="Z98" s="1309"/>
      <c r="AA98" s="1183"/>
      <c r="AB98" s="1309"/>
      <c r="AC98" s="1182"/>
      <c r="AD98" s="1309"/>
      <c r="AE98" s="1183"/>
      <c r="AF98" s="1309"/>
      <c r="AG98" s="1182"/>
      <c r="AH98" s="1309"/>
      <c r="AI98" s="1183"/>
      <c r="AJ98" s="1309"/>
      <c r="AK98" s="1182"/>
      <c r="AL98" s="1309"/>
      <c r="AM98" s="1183"/>
      <c r="AN98" s="1309"/>
      <c r="AO98" s="22"/>
      <c r="AP98" s="23"/>
      <c r="AQ98" s="22"/>
      <c r="AR98" s="23"/>
      <c r="AS98" s="22"/>
      <c r="AT98" s="23"/>
      <c r="AU98" s="22"/>
      <c r="AV98" s="23"/>
      <c r="AW98" s="22"/>
      <c r="AX98" s="23"/>
      <c r="AY98" s="22"/>
      <c r="AZ98" s="23"/>
      <c r="BA98" s="22"/>
      <c r="BB98" s="23"/>
      <c r="BC98" s="22"/>
      <c r="BD98" s="23"/>
      <c r="BE98" s="22"/>
      <c r="BF98" s="23"/>
      <c r="BG98" s="22"/>
      <c r="BH98" s="23"/>
      <c r="BI98" s="22"/>
      <c r="BJ98" s="23"/>
      <c r="BK98" s="22"/>
      <c r="BL98" s="23"/>
    </row>
    <row r="99" spans="1:64">
      <c r="A99" s="1176"/>
      <c r="B99" s="1176"/>
      <c r="C99" s="1176"/>
      <c r="D99" s="1176"/>
      <c r="E99" s="1176"/>
      <c r="F99" s="1176"/>
      <c r="G99" s="1174"/>
      <c r="H99" s="1177"/>
      <c r="I99" s="1177"/>
      <c r="J99" s="17" t="s">
        <v>186</v>
      </c>
      <c r="K99" s="18" t="s">
        <v>187</v>
      </c>
      <c r="L99" s="18"/>
      <c r="M99" s="19"/>
      <c r="N99" s="20"/>
      <c r="O99" s="19"/>
      <c r="P99" s="20"/>
      <c r="Q99" s="1180"/>
      <c r="R99" s="20"/>
      <c r="S99" s="19"/>
      <c r="T99" s="1177"/>
      <c r="U99" s="19"/>
      <c r="V99" s="20"/>
      <c r="W99" s="1180"/>
      <c r="X99" s="21"/>
      <c r="Y99" s="19"/>
      <c r="Z99" s="20"/>
      <c r="AA99" s="1180"/>
      <c r="AB99" s="21"/>
      <c r="AC99" s="19"/>
      <c r="AD99" s="20"/>
      <c r="AE99" s="1180"/>
      <c r="AF99" s="21"/>
      <c r="AG99" s="19"/>
      <c r="AH99" s="20"/>
      <c r="AI99" s="1180"/>
      <c r="AJ99" s="21"/>
      <c r="AK99" s="19"/>
      <c r="AL99" s="20"/>
      <c r="AM99" s="1180"/>
      <c r="AN99" s="21"/>
      <c r="AO99" s="19"/>
      <c r="AP99" s="20"/>
      <c r="AQ99" s="19"/>
      <c r="AR99" s="20"/>
      <c r="AS99" s="19"/>
      <c r="AT99" s="20"/>
      <c r="AU99" s="19"/>
      <c r="AV99" s="20"/>
      <c r="AW99" s="19"/>
      <c r="AX99" s="20"/>
      <c r="AY99" s="19"/>
      <c r="AZ99" s="20"/>
      <c r="BA99" s="19"/>
      <c r="BB99" s="20"/>
      <c r="BC99" s="19"/>
      <c r="BD99" s="20"/>
      <c r="BE99" s="19"/>
      <c r="BF99" s="20"/>
      <c r="BG99" s="19"/>
      <c r="BH99" s="20"/>
      <c r="BI99" s="19"/>
      <c r="BJ99" s="20"/>
      <c r="BK99" s="19"/>
      <c r="BL99" s="20"/>
    </row>
    <row r="100" spans="1:64">
      <c r="A100" s="1176"/>
      <c r="B100" s="1176"/>
      <c r="C100" s="1176"/>
      <c r="D100" s="1176"/>
      <c r="E100" s="1176"/>
      <c r="F100" s="1176"/>
      <c r="G100" s="1174"/>
      <c r="H100" s="1177"/>
      <c r="I100" s="1177"/>
      <c r="J100" s="17" t="s">
        <v>188</v>
      </c>
      <c r="K100" s="18" t="s">
        <v>189</v>
      </c>
      <c r="L100" s="18"/>
      <c r="M100" s="19"/>
      <c r="N100" s="20"/>
      <c r="O100" s="19"/>
      <c r="P100" s="20"/>
      <c r="Q100" s="1180"/>
      <c r="R100" s="20"/>
      <c r="S100" s="19"/>
      <c r="T100" s="1177"/>
      <c r="U100" s="19"/>
      <c r="V100" s="20"/>
      <c r="W100" s="1180"/>
      <c r="X100" s="21"/>
      <c r="Y100" s="19"/>
      <c r="Z100" s="20"/>
      <c r="AA100" s="1180"/>
      <c r="AB100" s="21"/>
      <c r="AC100" s="19"/>
      <c r="AD100" s="20"/>
      <c r="AE100" s="1180"/>
      <c r="AF100" s="21"/>
      <c r="AG100" s="19"/>
      <c r="AH100" s="20"/>
      <c r="AI100" s="1180"/>
      <c r="AJ100" s="21"/>
      <c r="AK100" s="19"/>
      <c r="AL100" s="20"/>
      <c r="AM100" s="1180"/>
      <c r="AN100" s="21"/>
      <c r="AO100" s="19"/>
      <c r="AP100" s="20"/>
      <c r="AQ100" s="19"/>
      <c r="AR100" s="20"/>
      <c r="AS100" s="19"/>
      <c r="AT100" s="20"/>
      <c r="AU100" s="19"/>
      <c r="AV100" s="20"/>
      <c r="AW100" s="19"/>
      <c r="AX100" s="20"/>
      <c r="AY100" s="19"/>
      <c r="AZ100" s="20"/>
      <c r="BA100" s="19"/>
      <c r="BB100" s="20"/>
      <c r="BC100" s="19"/>
      <c r="BD100" s="20"/>
      <c r="BE100" s="19"/>
      <c r="BF100" s="20"/>
      <c r="BG100" s="19"/>
      <c r="BH100" s="20"/>
      <c r="BI100" s="19"/>
      <c r="BJ100" s="20"/>
      <c r="BK100" s="19"/>
      <c r="BL100" s="20"/>
    </row>
    <row r="101" spans="1:64">
      <c r="A101" s="1176"/>
      <c r="B101" s="1176"/>
      <c r="C101" s="1176"/>
      <c r="D101" s="1176"/>
      <c r="E101" s="1176"/>
      <c r="F101" s="1176"/>
      <c r="G101" s="1174"/>
      <c r="H101" s="1177"/>
      <c r="I101" s="1177"/>
      <c r="J101" s="17" t="s">
        <v>190</v>
      </c>
      <c r="K101" s="18" t="s">
        <v>191</v>
      </c>
      <c r="L101" s="18"/>
      <c r="M101" s="19"/>
      <c r="N101" s="20"/>
      <c r="O101" s="19"/>
      <c r="P101" s="20"/>
      <c r="Q101" s="1180"/>
      <c r="R101" s="20"/>
      <c r="S101" s="19"/>
      <c r="T101" s="1177"/>
      <c r="U101" s="19"/>
      <c r="V101" s="20"/>
      <c r="W101" s="1180"/>
      <c r="X101" s="21"/>
      <c r="Y101" s="19"/>
      <c r="Z101" s="20"/>
      <c r="AA101" s="1180"/>
      <c r="AB101" s="21"/>
      <c r="AC101" s="19"/>
      <c r="AD101" s="20"/>
      <c r="AE101" s="1180"/>
      <c r="AF101" s="21"/>
      <c r="AG101" s="19"/>
      <c r="AH101" s="20"/>
      <c r="AI101" s="1180"/>
      <c r="AJ101" s="21"/>
      <c r="AK101" s="19"/>
      <c r="AL101" s="20"/>
      <c r="AM101" s="1180"/>
      <c r="AN101" s="21"/>
      <c r="AO101" s="19"/>
      <c r="AP101" s="20"/>
      <c r="AQ101" s="19"/>
      <c r="AR101" s="20"/>
      <c r="AS101" s="19"/>
      <c r="AT101" s="20"/>
      <c r="AU101" s="19"/>
      <c r="AV101" s="20"/>
      <c r="AW101" s="19"/>
      <c r="AX101" s="20"/>
      <c r="AY101" s="19"/>
      <c r="AZ101" s="20"/>
      <c r="BA101" s="19"/>
      <c r="BB101" s="20"/>
      <c r="BC101" s="19"/>
      <c r="BD101" s="20"/>
      <c r="BE101" s="19"/>
      <c r="BF101" s="20"/>
      <c r="BG101" s="19"/>
      <c r="BH101" s="20"/>
      <c r="BI101" s="19"/>
      <c r="BJ101" s="20"/>
      <c r="BK101" s="19"/>
      <c r="BL101" s="20"/>
    </row>
    <row r="102" spans="1:64">
      <c r="A102" s="1176"/>
      <c r="B102" s="1176"/>
      <c r="C102" s="1176"/>
      <c r="D102" s="1176"/>
      <c r="E102" s="1176"/>
      <c r="F102" s="1176"/>
      <c r="G102" s="1174"/>
      <c r="H102" s="1177"/>
      <c r="I102" s="1177"/>
      <c r="J102" s="17" t="s">
        <v>192</v>
      </c>
      <c r="K102" s="18" t="s">
        <v>193</v>
      </c>
      <c r="L102" s="18"/>
      <c r="M102" s="19"/>
      <c r="N102" s="20"/>
      <c r="O102" s="19"/>
      <c r="P102" s="20"/>
      <c r="Q102" s="1180"/>
      <c r="R102" s="20"/>
      <c r="S102" s="19"/>
      <c r="T102" s="1177"/>
      <c r="U102" s="19"/>
      <c r="V102" s="20"/>
      <c r="W102" s="1180"/>
      <c r="X102" s="21"/>
      <c r="Y102" s="19"/>
      <c r="Z102" s="20"/>
      <c r="AA102" s="1180"/>
      <c r="AB102" s="21"/>
      <c r="AC102" s="19"/>
      <c r="AD102" s="20"/>
      <c r="AE102" s="1180"/>
      <c r="AF102" s="21"/>
      <c r="AG102" s="19"/>
      <c r="AH102" s="20"/>
      <c r="AI102" s="1180"/>
      <c r="AJ102" s="21"/>
      <c r="AK102" s="19"/>
      <c r="AL102" s="20"/>
      <c r="AM102" s="1180"/>
      <c r="AN102" s="21"/>
      <c r="AO102" s="19"/>
      <c r="AP102" s="20"/>
      <c r="AQ102" s="19"/>
      <c r="AR102" s="20"/>
      <c r="AS102" s="19"/>
      <c r="AT102" s="20"/>
      <c r="AU102" s="19"/>
      <c r="AV102" s="20"/>
      <c r="AW102" s="19"/>
      <c r="AX102" s="20"/>
      <c r="AY102" s="19"/>
      <c r="AZ102" s="20"/>
      <c r="BA102" s="19"/>
      <c r="BB102" s="20"/>
      <c r="BC102" s="19"/>
      <c r="BD102" s="20"/>
      <c r="BE102" s="19"/>
      <c r="BF102" s="20"/>
      <c r="BG102" s="19"/>
      <c r="BH102" s="20"/>
      <c r="BI102" s="19"/>
      <c r="BJ102" s="20"/>
      <c r="BK102" s="19"/>
      <c r="BL102" s="20"/>
    </row>
    <row r="103" spans="1:64">
      <c r="A103" s="1176"/>
      <c r="B103" s="1176"/>
      <c r="C103" s="1176"/>
      <c r="D103" s="1176"/>
      <c r="E103" s="1176"/>
      <c r="F103" s="1176"/>
      <c r="G103" s="1174"/>
      <c r="H103" s="1177"/>
      <c r="I103" s="1177"/>
      <c r="J103" s="17" t="s">
        <v>194</v>
      </c>
      <c r="K103" s="18" t="s">
        <v>195</v>
      </c>
      <c r="L103" s="18"/>
      <c r="M103" s="19"/>
      <c r="N103" s="20"/>
      <c r="O103" s="19"/>
      <c r="P103" s="20"/>
      <c r="Q103" s="1180"/>
      <c r="R103" s="20"/>
      <c r="S103" s="19"/>
      <c r="T103" s="1177"/>
      <c r="U103" s="19"/>
      <c r="V103" s="20"/>
      <c r="W103" s="1180"/>
      <c r="X103" s="21"/>
      <c r="Y103" s="19"/>
      <c r="Z103" s="20"/>
      <c r="AA103" s="1180"/>
      <c r="AB103" s="21"/>
      <c r="AC103" s="19"/>
      <c r="AD103" s="20"/>
      <c r="AE103" s="1180"/>
      <c r="AF103" s="21"/>
      <c r="AG103" s="19"/>
      <c r="AH103" s="20"/>
      <c r="AI103" s="1180"/>
      <c r="AJ103" s="21"/>
      <c r="AK103" s="19"/>
      <c r="AL103" s="20"/>
      <c r="AM103" s="1180"/>
      <c r="AN103" s="21"/>
      <c r="AO103" s="19"/>
      <c r="AP103" s="20"/>
      <c r="AQ103" s="19"/>
      <c r="AR103" s="20"/>
      <c r="AS103" s="19"/>
      <c r="AT103" s="20"/>
      <c r="AU103" s="19"/>
      <c r="AV103" s="20"/>
      <c r="AW103" s="19"/>
      <c r="AX103" s="20"/>
      <c r="AY103" s="19"/>
      <c r="AZ103" s="20"/>
      <c r="BA103" s="19"/>
      <c r="BB103" s="20"/>
      <c r="BC103" s="19"/>
      <c r="BD103" s="20"/>
      <c r="BE103" s="19"/>
      <c r="BF103" s="20"/>
      <c r="BG103" s="19"/>
      <c r="BH103" s="20"/>
      <c r="BI103" s="19"/>
      <c r="BJ103" s="20"/>
      <c r="BK103" s="19"/>
      <c r="BL103" s="20"/>
    </row>
    <row r="104" spans="1:64">
      <c r="A104" s="1176"/>
      <c r="B104" s="1176"/>
      <c r="C104" s="1176"/>
      <c r="D104" s="1176"/>
      <c r="E104" s="1176"/>
      <c r="F104" s="1176"/>
      <c r="G104" s="1174"/>
      <c r="H104" s="1177"/>
      <c r="I104" s="1177"/>
      <c r="J104" s="17" t="s">
        <v>196</v>
      </c>
      <c r="K104" s="18" t="s">
        <v>197</v>
      </c>
      <c r="L104" s="18"/>
      <c r="M104" s="19"/>
      <c r="N104" s="20"/>
      <c r="O104" s="19"/>
      <c r="P104" s="20"/>
      <c r="Q104" s="1180"/>
      <c r="R104" s="20"/>
      <c r="S104" s="19"/>
      <c r="T104" s="1177"/>
      <c r="U104" s="19"/>
      <c r="V104" s="20"/>
      <c r="W104" s="1180"/>
      <c r="X104" s="21"/>
      <c r="Y104" s="19"/>
      <c r="Z104" s="20"/>
      <c r="AA104" s="1180"/>
      <c r="AB104" s="21"/>
      <c r="AC104" s="19"/>
      <c r="AD104" s="20"/>
      <c r="AE104" s="1180"/>
      <c r="AF104" s="21"/>
      <c r="AG104" s="19"/>
      <c r="AH104" s="20"/>
      <c r="AI104" s="1180"/>
      <c r="AJ104" s="21"/>
      <c r="AK104" s="19"/>
      <c r="AL104" s="20"/>
      <c r="AM104" s="1180"/>
      <c r="AN104" s="21"/>
      <c r="AO104" s="19"/>
      <c r="AP104" s="20"/>
      <c r="AQ104" s="19"/>
      <c r="AR104" s="20"/>
      <c r="AS104" s="19"/>
      <c r="AT104" s="20"/>
      <c r="AU104" s="19"/>
      <c r="AV104" s="20"/>
      <c r="AW104" s="19"/>
      <c r="AX104" s="20"/>
      <c r="AY104" s="19"/>
      <c r="AZ104" s="20"/>
      <c r="BA104" s="19"/>
      <c r="BB104" s="20"/>
      <c r="BC104" s="19"/>
      <c r="BD104" s="20"/>
      <c r="BE104" s="19"/>
      <c r="BF104" s="20"/>
      <c r="BG104" s="19"/>
      <c r="BH104" s="20"/>
      <c r="BI104" s="19"/>
      <c r="BJ104" s="20"/>
      <c r="BK104" s="19"/>
      <c r="BL104" s="20"/>
    </row>
    <row r="105" spans="1:64">
      <c r="A105" s="1176"/>
      <c r="B105" s="1176"/>
      <c r="C105" s="1176"/>
      <c r="D105" s="1176"/>
      <c r="E105" s="1176"/>
      <c r="F105" s="1176"/>
      <c r="G105" s="1174"/>
      <c r="H105" s="1177"/>
      <c r="I105" s="1177"/>
      <c r="J105" s="17" t="s">
        <v>198</v>
      </c>
      <c r="K105" s="18" t="s">
        <v>199</v>
      </c>
      <c r="L105" s="18"/>
      <c r="M105" s="19"/>
      <c r="N105" s="20"/>
      <c r="O105" s="19"/>
      <c r="P105" s="20"/>
      <c r="Q105" s="1180"/>
      <c r="R105" s="20"/>
      <c r="S105" s="19"/>
      <c r="T105" s="1177"/>
      <c r="U105" s="19"/>
      <c r="V105" s="20"/>
      <c r="W105" s="1180"/>
      <c r="X105" s="21"/>
      <c r="Y105" s="19"/>
      <c r="Z105" s="20"/>
      <c r="AA105" s="1180"/>
      <c r="AB105" s="21"/>
      <c r="AC105" s="19"/>
      <c r="AD105" s="20"/>
      <c r="AE105" s="1180"/>
      <c r="AF105" s="21"/>
      <c r="AG105" s="19"/>
      <c r="AH105" s="20"/>
      <c r="AI105" s="1180"/>
      <c r="AJ105" s="21"/>
      <c r="AK105" s="19"/>
      <c r="AL105" s="20"/>
      <c r="AM105" s="1180"/>
      <c r="AN105" s="21"/>
      <c r="AO105" s="19"/>
      <c r="AP105" s="20"/>
      <c r="AQ105" s="19"/>
      <c r="AR105" s="20"/>
      <c r="AS105" s="19"/>
      <c r="AT105" s="20"/>
      <c r="AU105" s="19"/>
      <c r="AV105" s="20"/>
      <c r="AW105" s="19"/>
      <c r="AX105" s="20"/>
      <c r="AY105" s="19"/>
      <c r="AZ105" s="20"/>
      <c r="BA105" s="19"/>
      <c r="BB105" s="20"/>
      <c r="BC105" s="19"/>
      <c r="BD105" s="20"/>
      <c r="BE105" s="19"/>
      <c r="BF105" s="20"/>
      <c r="BG105" s="19"/>
      <c r="BH105" s="20"/>
      <c r="BI105" s="19"/>
      <c r="BJ105" s="20"/>
      <c r="BK105" s="19"/>
      <c r="BL105" s="20"/>
    </row>
    <row r="106" spans="1:64">
      <c r="A106" s="1176"/>
      <c r="B106" s="1176"/>
      <c r="C106" s="1176"/>
      <c r="D106" s="1176"/>
      <c r="E106" s="1176"/>
      <c r="F106" s="1176"/>
      <c r="G106" s="1174"/>
      <c r="H106" s="1177"/>
      <c r="I106" s="1177"/>
      <c r="J106" s="17" t="s">
        <v>200</v>
      </c>
      <c r="K106" s="18" t="s">
        <v>201</v>
      </c>
      <c r="L106" s="18"/>
      <c r="M106" s="19"/>
      <c r="N106" s="20"/>
      <c r="O106" s="19"/>
      <c r="P106" s="20"/>
      <c r="Q106" s="1180"/>
      <c r="R106" s="20"/>
      <c r="S106" s="19"/>
      <c r="T106" s="1177"/>
      <c r="U106" s="19"/>
      <c r="V106" s="20"/>
      <c r="W106" s="1180"/>
      <c r="X106" s="21"/>
      <c r="Y106" s="19"/>
      <c r="Z106" s="20"/>
      <c r="AA106" s="1180"/>
      <c r="AB106" s="21"/>
      <c r="AC106" s="19"/>
      <c r="AD106" s="20"/>
      <c r="AE106" s="1180"/>
      <c r="AF106" s="21"/>
      <c r="AG106" s="19"/>
      <c r="AH106" s="20"/>
      <c r="AI106" s="1180"/>
      <c r="AJ106" s="21"/>
      <c r="AK106" s="19"/>
      <c r="AL106" s="20"/>
      <c r="AM106" s="1180"/>
      <c r="AN106" s="21"/>
      <c r="AO106" s="19"/>
      <c r="AP106" s="20"/>
      <c r="AQ106" s="19"/>
      <c r="AR106" s="20"/>
      <c r="AS106" s="19"/>
      <c r="AT106" s="20"/>
      <c r="AU106" s="19"/>
      <c r="AV106" s="20"/>
      <c r="AW106" s="19"/>
      <c r="AX106" s="20"/>
      <c r="AY106" s="19"/>
      <c r="AZ106" s="20"/>
      <c r="BA106" s="19"/>
      <c r="BB106" s="20"/>
      <c r="BC106" s="19"/>
      <c r="BD106" s="20"/>
      <c r="BE106" s="19"/>
      <c r="BF106" s="20"/>
      <c r="BG106" s="19"/>
      <c r="BH106" s="20"/>
      <c r="BI106" s="19"/>
      <c r="BJ106" s="20"/>
      <c r="BK106" s="19"/>
      <c r="BL106" s="20"/>
    </row>
    <row r="107" spans="1:64">
      <c r="A107" s="1176"/>
      <c r="B107" s="1176"/>
      <c r="C107" s="1176"/>
      <c r="D107" s="1176"/>
      <c r="E107" s="1176"/>
      <c r="F107" s="1176"/>
      <c r="G107" s="1174"/>
      <c r="H107" s="1177"/>
      <c r="I107" s="1177"/>
      <c r="J107" s="17" t="s">
        <v>202</v>
      </c>
      <c r="K107" s="18" t="s">
        <v>203</v>
      </c>
      <c r="L107" s="18"/>
      <c r="M107" s="19"/>
      <c r="N107" s="20"/>
      <c r="O107" s="19"/>
      <c r="P107" s="20"/>
      <c r="Q107" s="1180"/>
      <c r="R107" s="20"/>
      <c r="S107" s="19"/>
      <c r="T107" s="1177"/>
      <c r="U107" s="19"/>
      <c r="V107" s="20"/>
      <c r="W107" s="1180"/>
      <c r="X107" s="21"/>
      <c r="Y107" s="19"/>
      <c r="Z107" s="20"/>
      <c r="AA107" s="1180"/>
      <c r="AB107" s="21"/>
      <c r="AC107" s="19"/>
      <c r="AD107" s="20"/>
      <c r="AE107" s="1180"/>
      <c r="AF107" s="21"/>
      <c r="AG107" s="19"/>
      <c r="AH107" s="20"/>
      <c r="AI107" s="1180"/>
      <c r="AJ107" s="21"/>
      <c r="AK107" s="19"/>
      <c r="AL107" s="20"/>
      <c r="AM107" s="1180"/>
      <c r="AN107" s="21"/>
      <c r="AO107" s="19"/>
      <c r="AP107" s="20"/>
      <c r="AQ107" s="19"/>
      <c r="AR107" s="20"/>
      <c r="AS107" s="19"/>
      <c r="AT107" s="20"/>
      <c r="AU107" s="19"/>
      <c r="AV107" s="20"/>
      <c r="AW107" s="19"/>
      <c r="AX107" s="20"/>
      <c r="AY107" s="19"/>
      <c r="AZ107" s="20"/>
      <c r="BA107" s="19"/>
      <c r="BB107" s="20"/>
      <c r="BC107" s="19"/>
      <c r="BD107" s="20"/>
      <c r="BE107" s="19"/>
      <c r="BF107" s="20"/>
      <c r="BG107" s="19"/>
      <c r="BH107" s="20"/>
      <c r="BI107" s="19"/>
      <c r="BJ107" s="20"/>
      <c r="BK107" s="19"/>
      <c r="BL107" s="20"/>
    </row>
    <row r="108" spans="1:64">
      <c r="A108" s="1176"/>
      <c r="B108" s="1176"/>
      <c r="C108" s="1176"/>
      <c r="D108" s="1176"/>
      <c r="E108" s="1176"/>
      <c r="F108" s="1176"/>
      <c r="G108" s="1174"/>
      <c r="H108" s="1177"/>
      <c r="I108" s="1177"/>
      <c r="J108" s="17" t="s">
        <v>204</v>
      </c>
      <c r="K108" s="18" t="s">
        <v>205</v>
      </c>
      <c r="L108" s="18"/>
      <c r="M108" s="19"/>
      <c r="N108" s="20"/>
      <c r="O108" s="19"/>
      <c r="P108" s="20"/>
      <c r="Q108" s="1180"/>
      <c r="R108" s="20"/>
      <c r="S108" s="19"/>
      <c r="T108" s="1177"/>
      <c r="U108" s="19"/>
      <c r="V108" s="20"/>
      <c r="W108" s="1180"/>
      <c r="X108" s="21"/>
      <c r="Y108" s="19"/>
      <c r="Z108" s="20"/>
      <c r="AA108" s="1180"/>
      <c r="AB108" s="21"/>
      <c r="AC108" s="19"/>
      <c r="AD108" s="20"/>
      <c r="AE108" s="1180"/>
      <c r="AF108" s="21"/>
      <c r="AG108" s="19"/>
      <c r="AH108" s="20"/>
      <c r="AI108" s="1180"/>
      <c r="AJ108" s="21"/>
      <c r="AK108" s="19"/>
      <c r="AL108" s="20"/>
      <c r="AM108" s="1180"/>
      <c r="AN108" s="21"/>
      <c r="AO108" s="19"/>
      <c r="AP108" s="20"/>
      <c r="AQ108" s="19"/>
      <c r="AR108" s="20"/>
      <c r="AS108" s="19"/>
      <c r="AT108" s="20"/>
      <c r="AU108" s="19"/>
      <c r="AV108" s="20"/>
      <c r="AW108" s="19"/>
      <c r="AX108" s="20"/>
      <c r="AY108" s="19"/>
      <c r="AZ108" s="20"/>
      <c r="BA108" s="19"/>
      <c r="BB108" s="20"/>
      <c r="BC108" s="19"/>
      <c r="BD108" s="20"/>
      <c r="BE108" s="19"/>
      <c r="BF108" s="20"/>
      <c r="BG108" s="19"/>
      <c r="BH108" s="20"/>
      <c r="BI108" s="19"/>
      <c r="BJ108" s="20"/>
      <c r="BK108" s="19"/>
      <c r="BL108" s="20"/>
    </row>
    <row r="109" spans="1:64">
      <c r="A109" s="1176"/>
      <c r="B109" s="1176"/>
      <c r="C109" s="1176"/>
      <c r="D109" s="1176"/>
      <c r="E109" s="1176"/>
      <c r="F109" s="1176"/>
      <c r="G109" s="1174"/>
      <c r="H109" s="1177"/>
      <c r="I109" s="1177"/>
      <c r="J109" s="17" t="s">
        <v>206</v>
      </c>
      <c r="K109" s="18" t="s">
        <v>207</v>
      </c>
      <c r="L109" s="18"/>
      <c r="M109" s="19"/>
      <c r="N109" s="20"/>
      <c r="O109" s="19"/>
      <c r="P109" s="20"/>
      <c r="Q109" s="1180"/>
      <c r="R109" s="20"/>
      <c r="S109" s="19"/>
      <c r="T109" s="1177"/>
      <c r="U109" s="19"/>
      <c r="V109" s="20"/>
      <c r="W109" s="1180"/>
      <c r="X109" s="21"/>
      <c r="Y109" s="19"/>
      <c r="Z109" s="20"/>
      <c r="AA109" s="1180"/>
      <c r="AB109" s="21"/>
      <c r="AC109" s="19"/>
      <c r="AD109" s="20"/>
      <c r="AE109" s="1180"/>
      <c r="AF109" s="21"/>
      <c r="AG109" s="19"/>
      <c r="AH109" s="20"/>
      <c r="AI109" s="1180"/>
      <c r="AJ109" s="21"/>
      <c r="AK109" s="19"/>
      <c r="AL109" s="20"/>
      <c r="AM109" s="1180"/>
      <c r="AN109" s="21"/>
      <c r="AO109" s="19"/>
      <c r="AP109" s="20"/>
      <c r="AQ109" s="19"/>
      <c r="AR109" s="20"/>
      <c r="AS109" s="19"/>
      <c r="AT109" s="20"/>
      <c r="AU109" s="19"/>
      <c r="AV109" s="20"/>
      <c r="AW109" s="19"/>
      <c r="AX109" s="20"/>
      <c r="AY109" s="19"/>
      <c r="AZ109" s="20"/>
      <c r="BA109" s="19"/>
      <c r="BB109" s="20"/>
      <c r="BC109" s="19"/>
      <c r="BD109" s="20"/>
      <c r="BE109" s="19"/>
      <c r="BF109" s="20"/>
      <c r="BG109" s="19"/>
      <c r="BH109" s="20"/>
      <c r="BI109" s="19"/>
      <c r="BJ109" s="20"/>
      <c r="BK109" s="19"/>
      <c r="BL109" s="20"/>
    </row>
    <row r="110" spans="1:64">
      <c r="A110" s="1176"/>
      <c r="B110" s="1176"/>
      <c r="C110" s="1176"/>
      <c r="D110" s="1176"/>
      <c r="E110" s="1176"/>
      <c r="F110" s="1176"/>
      <c r="G110" s="1174"/>
      <c r="H110" s="1177"/>
      <c r="I110" s="1177"/>
      <c r="J110" s="17" t="s">
        <v>208</v>
      </c>
      <c r="K110" s="18" t="s">
        <v>209</v>
      </c>
      <c r="L110" s="18"/>
      <c r="M110" s="19"/>
      <c r="N110" s="20"/>
      <c r="O110" s="19"/>
      <c r="P110" s="20"/>
      <c r="Q110" s="1180"/>
      <c r="R110" s="20"/>
      <c r="S110" s="19"/>
      <c r="T110" s="1177"/>
      <c r="U110" s="19"/>
      <c r="V110" s="20"/>
      <c r="W110" s="1180"/>
      <c r="X110" s="21"/>
      <c r="Y110" s="19"/>
      <c r="Z110" s="20"/>
      <c r="AA110" s="1180"/>
      <c r="AB110" s="21"/>
      <c r="AC110" s="19"/>
      <c r="AD110" s="20"/>
      <c r="AE110" s="1180"/>
      <c r="AF110" s="21"/>
      <c r="AG110" s="19"/>
      <c r="AH110" s="20"/>
      <c r="AI110" s="1180"/>
      <c r="AJ110" s="21"/>
      <c r="AK110" s="19"/>
      <c r="AL110" s="20"/>
      <c r="AM110" s="1180"/>
      <c r="AN110" s="21"/>
      <c r="AO110" s="19"/>
      <c r="AP110" s="20"/>
      <c r="AQ110" s="19"/>
      <c r="AR110" s="20"/>
      <c r="AS110" s="19"/>
      <c r="AT110" s="20"/>
      <c r="AU110" s="19"/>
      <c r="AV110" s="20"/>
      <c r="AW110" s="19"/>
      <c r="AX110" s="20"/>
      <c r="AY110" s="19"/>
      <c r="AZ110" s="20"/>
      <c r="BA110" s="19"/>
      <c r="BB110" s="20"/>
      <c r="BC110" s="19"/>
      <c r="BD110" s="20"/>
      <c r="BE110" s="19"/>
      <c r="BF110" s="20"/>
      <c r="BG110" s="19"/>
      <c r="BH110" s="20"/>
      <c r="BI110" s="19"/>
      <c r="BJ110" s="20"/>
      <c r="BK110" s="19"/>
      <c r="BL110" s="20"/>
    </row>
    <row r="111" spans="1:64">
      <c r="A111" s="1176"/>
      <c r="B111" s="1176"/>
      <c r="C111" s="1176"/>
      <c r="D111" s="1176"/>
      <c r="E111" s="1176"/>
      <c r="F111" s="1176"/>
      <c r="G111" s="1174"/>
      <c r="H111" s="1177"/>
      <c r="I111" s="1177"/>
      <c r="J111" s="1181" t="s">
        <v>210</v>
      </c>
      <c r="K111" s="1181" t="s">
        <v>211</v>
      </c>
      <c r="L111" s="1181"/>
      <c r="M111" s="1182"/>
      <c r="N111" s="1309"/>
      <c r="O111" s="1182"/>
      <c r="P111" s="1309"/>
      <c r="Q111" s="1183"/>
      <c r="R111" s="1309"/>
      <c r="S111" s="1182"/>
      <c r="T111" s="1177"/>
      <c r="U111" s="1182"/>
      <c r="V111" s="1309"/>
      <c r="W111" s="1183"/>
      <c r="X111" s="1309"/>
      <c r="Y111" s="1182"/>
      <c r="Z111" s="1309"/>
      <c r="AA111" s="1183"/>
      <c r="AB111" s="1309"/>
      <c r="AC111" s="1182"/>
      <c r="AD111" s="1309"/>
      <c r="AE111" s="1183"/>
      <c r="AF111" s="1309"/>
      <c r="AG111" s="1182"/>
      <c r="AH111" s="1309"/>
      <c r="AI111" s="1183"/>
      <c r="AJ111" s="1309"/>
      <c r="AK111" s="1182"/>
      <c r="AL111" s="1309"/>
      <c r="AM111" s="1183"/>
      <c r="AN111" s="1309"/>
      <c r="AO111" s="22"/>
      <c r="AP111" s="23"/>
      <c r="AQ111" s="22"/>
      <c r="AR111" s="23"/>
      <c r="AS111" s="22"/>
      <c r="AT111" s="23"/>
      <c r="AU111" s="22"/>
      <c r="AV111" s="23"/>
      <c r="AW111" s="22"/>
      <c r="AX111" s="23"/>
      <c r="AY111" s="22"/>
      <c r="AZ111" s="23"/>
      <c r="BA111" s="22"/>
      <c r="BB111" s="23"/>
      <c r="BC111" s="22"/>
      <c r="BD111" s="23"/>
      <c r="BE111" s="22"/>
      <c r="BF111" s="23"/>
      <c r="BG111" s="22"/>
      <c r="BH111" s="23"/>
      <c r="BI111" s="22"/>
      <c r="BJ111" s="23"/>
      <c r="BK111" s="22"/>
      <c r="BL111" s="23"/>
    </row>
    <row r="112" spans="1:64">
      <c r="A112" s="1176"/>
      <c r="B112" s="1176"/>
      <c r="C112" s="1176"/>
      <c r="D112" s="1176"/>
      <c r="E112" s="1176"/>
      <c r="F112" s="1176"/>
      <c r="G112" s="1174"/>
      <c r="H112" s="1177"/>
      <c r="I112" s="1177"/>
      <c r="J112" s="17" t="s">
        <v>212</v>
      </c>
      <c r="K112" s="18" t="s">
        <v>213</v>
      </c>
      <c r="L112" s="18"/>
      <c r="M112" s="19"/>
      <c r="N112" s="20"/>
      <c r="O112" s="19"/>
      <c r="P112" s="20"/>
      <c r="Q112" s="1180"/>
      <c r="R112" s="20"/>
      <c r="S112" s="19"/>
      <c r="T112" s="1177"/>
      <c r="U112" s="19"/>
      <c r="V112" s="20"/>
      <c r="W112" s="1180"/>
      <c r="X112" s="21"/>
      <c r="Y112" s="19"/>
      <c r="Z112" s="20"/>
      <c r="AA112" s="1180"/>
      <c r="AB112" s="21"/>
      <c r="AC112" s="19"/>
      <c r="AD112" s="20"/>
      <c r="AE112" s="1180"/>
      <c r="AF112" s="21"/>
      <c r="AG112" s="19"/>
      <c r="AH112" s="20"/>
      <c r="AI112" s="1180"/>
      <c r="AJ112" s="21"/>
      <c r="AK112" s="19"/>
      <c r="AL112" s="20"/>
      <c r="AM112" s="1180"/>
      <c r="AN112" s="21"/>
      <c r="AO112" s="19"/>
      <c r="AP112" s="20"/>
      <c r="AQ112" s="19"/>
      <c r="AR112" s="20"/>
      <c r="AS112" s="19"/>
      <c r="AT112" s="20"/>
      <c r="AU112" s="19"/>
      <c r="AV112" s="20"/>
      <c r="AW112" s="19"/>
      <c r="AX112" s="20"/>
      <c r="AY112" s="19"/>
      <c r="AZ112" s="20"/>
      <c r="BA112" s="19"/>
      <c r="BB112" s="20"/>
      <c r="BC112" s="19"/>
      <c r="BD112" s="20"/>
      <c r="BE112" s="19"/>
      <c r="BF112" s="20"/>
      <c r="BG112" s="19"/>
      <c r="BH112" s="20"/>
      <c r="BI112" s="19"/>
      <c r="BJ112" s="20"/>
      <c r="BK112" s="19"/>
      <c r="BL112" s="20"/>
    </row>
    <row r="113" spans="1:64">
      <c r="A113" s="1176"/>
      <c r="B113" s="1176"/>
      <c r="C113" s="1176"/>
      <c r="D113" s="1176"/>
      <c r="E113" s="1176"/>
      <c r="F113" s="1176"/>
      <c r="G113" s="1174"/>
      <c r="H113" s="1177"/>
      <c r="I113" s="1177"/>
      <c r="J113" s="17" t="s">
        <v>214</v>
      </c>
      <c r="K113" s="18" t="s">
        <v>215</v>
      </c>
      <c r="L113" s="18"/>
      <c r="M113" s="19"/>
      <c r="N113" s="20"/>
      <c r="O113" s="19"/>
      <c r="P113" s="20"/>
      <c r="Q113" s="1180"/>
      <c r="R113" s="20"/>
      <c r="S113" s="19"/>
      <c r="T113" s="1177"/>
      <c r="U113" s="19"/>
      <c r="V113" s="20"/>
      <c r="W113" s="1180"/>
      <c r="X113" s="21"/>
      <c r="Y113" s="19"/>
      <c r="Z113" s="20"/>
      <c r="AA113" s="1180"/>
      <c r="AB113" s="21"/>
      <c r="AC113" s="19"/>
      <c r="AD113" s="20"/>
      <c r="AE113" s="1180"/>
      <c r="AF113" s="21"/>
      <c r="AG113" s="19"/>
      <c r="AH113" s="20"/>
      <c r="AI113" s="1180"/>
      <c r="AJ113" s="21"/>
      <c r="AK113" s="19"/>
      <c r="AL113" s="20"/>
      <c r="AM113" s="1180"/>
      <c r="AN113" s="21"/>
      <c r="AO113" s="19"/>
      <c r="AP113" s="20"/>
      <c r="AQ113" s="19"/>
      <c r="AR113" s="20"/>
      <c r="AS113" s="19"/>
      <c r="AT113" s="20"/>
      <c r="AU113" s="19"/>
      <c r="AV113" s="20"/>
      <c r="AW113" s="19"/>
      <c r="AX113" s="20"/>
      <c r="AY113" s="19"/>
      <c r="AZ113" s="20"/>
      <c r="BA113" s="19"/>
      <c r="BB113" s="20"/>
      <c r="BC113" s="19"/>
      <c r="BD113" s="20"/>
      <c r="BE113" s="19"/>
      <c r="BF113" s="20"/>
      <c r="BG113" s="19"/>
      <c r="BH113" s="20"/>
      <c r="BI113" s="19"/>
      <c r="BJ113" s="20"/>
      <c r="BK113" s="19"/>
      <c r="BL113" s="20"/>
    </row>
    <row r="114" spans="1:64">
      <c r="A114" s="1176"/>
      <c r="B114" s="1176"/>
      <c r="C114" s="1176"/>
      <c r="D114" s="1176"/>
      <c r="E114" s="1176"/>
      <c r="F114" s="1176"/>
      <c r="G114" s="1174"/>
      <c r="H114" s="1177"/>
      <c r="I114" s="1177"/>
      <c r="J114" s="17" t="s">
        <v>216</v>
      </c>
      <c r="K114" s="18" t="s">
        <v>217</v>
      </c>
      <c r="L114" s="18"/>
      <c r="M114" s="19"/>
      <c r="N114" s="20"/>
      <c r="O114" s="19"/>
      <c r="P114" s="20"/>
      <c r="Q114" s="1180"/>
      <c r="R114" s="20"/>
      <c r="S114" s="19"/>
      <c r="T114" s="1177"/>
      <c r="U114" s="19"/>
      <c r="V114" s="20"/>
      <c r="W114" s="1180"/>
      <c r="X114" s="21"/>
      <c r="Y114" s="19"/>
      <c r="Z114" s="20"/>
      <c r="AA114" s="1180"/>
      <c r="AB114" s="21"/>
      <c r="AC114" s="19"/>
      <c r="AD114" s="20"/>
      <c r="AE114" s="1180"/>
      <c r="AF114" s="21"/>
      <c r="AG114" s="19"/>
      <c r="AH114" s="20"/>
      <c r="AI114" s="1180"/>
      <c r="AJ114" s="21"/>
      <c r="AK114" s="19"/>
      <c r="AL114" s="20"/>
      <c r="AM114" s="1180"/>
      <c r="AN114" s="21"/>
      <c r="AO114" s="19"/>
      <c r="AP114" s="20"/>
      <c r="AQ114" s="19"/>
      <c r="AR114" s="20"/>
      <c r="AS114" s="19"/>
      <c r="AT114" s="20"/>
      <c r="AU114" s="19"/>
      <c r="AV114" s="20"/>
      <c r="AW114" s="19"/>
      <c r="AX114" s="20"/>
      <c r="AY114" s="19"/>
      <c r="AZ114" s="20"/>
      <c r="BA114" s="19"/>
      <c r="BB114" s="20"/>
      <c r="BC114" s="19"/>
      <c r="BD114" s="20"/>
      <c r="BE114" s="19"/>
      <c r="BF114" s="20"/>
      <c r="BG114" s="19"/>
      <c r="BH114" s="20"/>
      <c r="BI114" s="19"/>
      <c r="BJ114" s="20"/>
      <c r="BK114" s="19"/>
      <c r="BL114" s="20"/>
    </row>
    <row r="115" spans="1:64">
      <c r="A115" s="1176"/>
      <c r="B115" s="1176"/>
      <c r="C115" s="1176"/>
      <c r="D115" s="1176"/>
      <c r="E115" s="1176"/>
      <c r="F115" s="1176"/>
      <c r="G115" s="1174"/>
      <c r="H115" s="1177"/>
      <c r="I115" s="1177"/>
      <c r="J115" s="17" t="s">
        <v>218</v>
      </c>
      <c r="K115" s="18" t="s">
        <v>219</v>
      </c>
      <c r="L115" s="18"/>
      <c r="M115" s="19"/>
      <c r="N115" s="20"/>
      <c r="O115" s="19"/>
      <c r="P115" s="20"/>
      <c r="Q115" s="1180"/>
      <c r="R115" s="20"/>
      <c r="S115" s="19"/>
      <c r="T115" s="1177"/>
      <c r="U115" s="19"/>
      <c r="V115" s="20"/>
      <c r="W115" s="1180"/>
      <c r="X115" s="21"/>
      <c r="Y115" s="19"/>
      <c r="Z115" s="20"/>
      <c r="AA115" s="1180"/>
      <c r="AB115" s="21"/>
      <c r="AC115" s="19"/>
      <c r="AD115" s="20"/>
      <c r="AE115" s="1180"/>
      <c r="AF115" s="21"/>
      <c r="AG115" s="19"/>
      <c r="AH115" s="20"/>
      <c r="AI115" s="1180"/>
      <c r="AJ115" s="21"/>
      <c r="AK115" s="19"/>
      <c r="AL115" s="20"/>
      <c r="AM115" s="1180"/>
      <c r="AN115" s="21"/>
      <c r="AO115" s="19"/>
      <c r="AP115" s="20"/>
      <c r="AQ115" s="19"/>
      <c r="AR115" s="20"/>
      <c r="AS115" s="19"/>
      <c r="AT115" s="20"/>
      <c r="AU115" s="19"/>
      <c r="AV115" s="20"/>
      <c r="AW115" s="19"/>
      <c r="AX115" s="20"/>
      <c r="AY115" s="19"/>
      <c r="AZ115" s="20"/>
      <c r="BA115" s="19"/>
      <c r="BB115" s="20"/>
      <c r="BC115" s="19"/>
      <c r="BD115" s="20"/>
      <c r="BE115" s="19"/>
      <c r="BF115" s="20"/>
      <c r="BG115" s="19"/>
      <c r="BH115" s="20"/>
      <c r="BI115" s="19"/>
      <c r="BJ115" s="20"/>
      <c r="BK115" s="19"/>
      <c r="BL115" s="20"/>
    </row>
    <row r="116" spans="1:64">
      <c r="A116" s="1176"/>
      <c r="B116" s="1176"/>
      <c r="C116" s="1176"/>
      <c r="D116" s="1176"/>
      <c r="E116" s="1176"/>
      <c r="F116" s="1176"/>
      <c r="G116" s="1174"/>
      <c r="H116" s="1177"/>
      <c r="I116" s="1177"/>
      <c r="J116" s="17" t="s">
        <v>220</v>
      </c>
      <c r="K116" s="18" t="s">
        <v>221</v>
      </c>
      <c r="L116" s="18"/>
      <c r="M116" s="19"/>
      <c r="N116" s="20"/>
      <c r="O116" s="19"/>
      <c r="P116" s="20"/>
      <c r="Q116" s="1180"/>
      <c r="R116" s="20"/>
      <c r="S116" s="19"/>
      <c r="T116" s="1177"/>
      <c r="U116" s="19"/>
      <c r="V116" s="20"/>
      <c r="W116" s="1180"/>
      <c r="X116" s="21"/>
      <c r="Y116" s="19"/>
      <c r="Z116" s="20"/>
      <c r="AA116" s="1180"/>
      <c r="AB116" s="21"/>
      <c r="AC116" s="19"/>
      <c r="AD116" s="20"/>
      <c r="AE116" s="1180"/>
      <c r="AF116" s="21"/>
      <c r="AG116" s="19"/>
      <c r="AH116" s="20"/>
      <c r="AI116" s="1180"/>
      <c r="AJ116" s="21"/>
      <c r="AK116" s="19"/>
      <c r="AL116" s="20"/>
      <c r="AM116" s="1180"/>
      <c r="AN116" s="21"/>
      <c r="AO116" s="19"/>
      <c r="AP116" s="20"/>
      <c r="AQ116" s="19"/>
      <c r="AR116" s="20"/>
      <c r="AS116" s="19"/>
      <c r="AT116" s="20"/>
      <c r="AU116" s="19"/>
      <c r="AV116" s="20"/>
      <c r="AW116" s="19"/>
      <c r="AX116" s="20"/>
      <c r="AY116" s="19"/>
      <c r="AZ116" s="20"/>
      <c r="BA116" s="19"/>
      <c r="BB116" s="20"/>
      <c r="BC116" s="19"/>
      <c r="BD116" s="20"/>
      <c r="BE116" s="19"/>
      <c r="BF116" s="20"/>
      <c r="BG116" s="19"/>
      <c r="BH116" s="20"/>
      <c r="BI116" s="19"/>
      <c r="BJ116" s="20"/>
      <c r="BK116" s="19"/>
      <c r="BL116" s="20"/>
    </row>
    <row r="117" spans="1:64">
      <c r="A117" s="1176"/>
      <c r="B117" s="1176"/>
      <c r="C117" s="1176"/>
      <c r="D117" s="1176"/>
      <c r="E117" s="1176"/>
      <c r="F117" s="1176"/>
      <c r="G117" s="1174"/>
      <c r="H117" s="1177"/>
      <c r="I117" s="1177"/>
      <c r="J117" s="17" t="s">
        <v>222</v>
      </c>
      <c r="K117" s="18" t="s">
        <v>223</v>
      </c>
      <c r="L117" s="18"/>
      <c r="M117" s="19"/>
      <c r="N117" s="20"/>
      <c r="O117" s="19"/>
      <c r="P117" s="20"/>
      <c r="Q117" s="1180"/>
      <c r="R117" s="20"/>
      <c r="S117" s="19"/>
      <c r="T117" s="1177"/>
      <c r="U117" s="19"/>
      <c r="V117" s="20"/>
      <c r="W117" s="1180"/>
      <c r="X117" s="21"/>
      <c r="Y117" s="19"/>
      <c r="Z117" s="20"/>
      <c r="AA117" s="1180"/>
      <c r="AB117" s="21"/>
      <c r="AC117" s="19"/>
      <c r="AD117" s="20"/>
      <c r="AE117" s="1180"/>
      <c r="AF117" s="21"/>
      <c r="AG117" s="19"/>
      <c r="AH117" s="20"/>
      <c r="AI117" s="1180"/>
      <c r="AJ117" s="21"/>
      <c r="AK117" s="19"/>
      <c r="AL117" s="20"/>
      <c r="AM117" s="1180"/>
      <c r="AN117" s="21"/>
      <c r="AO117" s="19"/>
      <c r="AP117" s="20"/>
      <c r="AQ117" s="19"/>
      <c r="AR117" s="20"/>
      <c r="AS117" s="19"/>
      <c r="AT117" s="20"/>
      <c r="AU117" s="19"/>
      <c r="AV117" s="20"/>
      <c r="AW117" s="19"/>
      <c r="AX117" s="20"/>
      <c r="AY117" s="19"/>
      <c r="AZ117" s="20"/>
      <c r="BA117" s="19"/>
      <c r="BB117" s="20"/>
      <c r="BC117" s="19"/>
      <c r="BD117" s="20"/>
      <c r="BE117" s="19"/>
      <c r="BF117" s="20"/>
      <c r="BG117" s="19"/>
      <c r="BH117" s="20"/>
      <c r="BI117" s="19"/>
      <c r="BJ117" s="20"/>
      <c r="BK117" s="19"/>
      <c r="BL117" s="20"/>
    </row>
    <row r="118" spans="1:64">
      <c r="A118" s="1176"/>
      <c r="B118" s="1176"/>
      <c r="C118" s="1176"/>
      <c r="D118" s="1176"/>
      <c r="E118" s="1176"/>
      <c r="F118" s="1176"/>
      <c r="G118" s="1174"/>
      <c r="H118" s="1177"/>
      <c r="I118" s="1177"/>
      <c r="J118" s="17" t="s">
        <v>224</v>
      </c>
      <c r="K118" s="18" t="s">
        <v>225</v>
      </c>
      <c r="L118" s="18"/>
      <c r="M118" s="19"/>
      <c r="N118" s="20"/>
      <c r="O118" s="19"/>
      <c r="P118" s="20"/>
      <c r="Q118" s="1180"/>
      <c r="R118" s="20"/>
      <c r="S118" s="19"/>
      <c r="T118" s="1177"/>
      <c r="U118" s="19"/>
      <c r="V118" s="20"/>
      <c r="W118" s="1180"/>
      <c r="X118" s="21"/>
      <c r="Y118" s="19"/>
      <c r="Z118" s="20"/>
      <c r="AA118" s="1180"/>
      <c r="AB118" s="21"/>
      <c r="AC118" s="19"/>
      <c r="AD118" s="20"/>
      <c r="AE118" s="1180"/>
      <c r="AF118" s="21"/>
      <c r="AG118" s="19"/>
      <c r="AH118" s="20"/>
      <c r="AI118" s="1180"/>
      <c r="AJ118" s="21"/>
      <c r="AK118" s="19"/>
      <c r="AL118" s="20"/>
      <c r="AM118" s="1180"/>
      <c r="AN118" s="21"/>
      <c r="AO118" s="19"/>
      <c r="AP118" s="20"/>
      <c r="AQ118" s="19"/>
      <c r="AR118" s="20"/>
      <c r="AS118" s="19"/>
      <c r="AT118" s="20"/>
      <c r="AU118" s="19"/>
      <c r="AV118" s="20"/>
      <c r="AW118" s="19"/>
      <c r="AX118" s="20"/>
      <c r="AY118" s="19"/>
      <c r="AZ118" s="20"/>
      <c r="BA118" s="19"/>
      <c r="BB118" s="20"/>
      <c r="BC118" s="19"/>
      <c r="BD118" s="20"/>
      <c r="BE118" s="19"/>
      <c r="BF118" s="20"/>
      <c r="BG118" s="19"/>
      <c r="BH118" s="20"/>
      <c r="BI118" s="19"/>
      <c r="BJ118" s="20"/>
      <c r="BK118" s="19"/>
      <c r="BL118" s="20"/>
    </row>
    <row r="119" spans="1:64">
      <c r="A119" s="1176"/>
      <c r="B119" s="1176"/>
      <c r="C119" s="1176"/>
      <c r="D119" s="1176"/>
      <c r="E119" s="1176"/>
      <c r="F119" s="1176"/>
      <c r="G119" s="1174"/>
      <c r="H119" s="1177"/>
      <c r="I119" s="1177"/>
      <c r="J119" s="17" t="s">
        <v>226</v>
      </c>
      <c r="K119" s="18" t="s">
        <v>227</v>
      </c>
      <c r="L119" s="18"/>
      <c r="M119" s="19"/>
      <c r="N119" s="20"/>
      <c r="O119" s="19"/>
      <c r="P119" s="20"/>
      <c r="Q119" s="1180"/>
      <c r="R119" s="20"/>
      <c r="S119" s="19"/>
      <c r="T119" s="1177"/>
      <c r="U119" s="19"/>
      <c r="V119" s="20"/>
      <c r="W119" s="1180"/>
      <c r="X119" s="21"/>
      <c r="Y119" s="19"/>
      <c r="Z119" s="20"/>
      <c r="AA119" s="1180"/>
      <c r="AB119" s="21"/>
      <c r="AC119" s="19"/>
      <c r="AD119" s="20"/>
      <c r="AE119" s="1180"/>
      <c r="AF119" s="21"/>
      <c r="AG119" s="19"/>
      <c r="AH119" s="20"/>
      <c r="AI119" s="1180"/>
      <c r="AJ119" s="21"/>
      <c r="AK119" s="19"/>
      <c r="AL119" s="20"/>
      <c r="AM119" s="1180"/>
      <c r="AN119" s="21"/>
      <c r="AO119" s="19"/>
      <c r="AP119" s="20"/>
      <c r="AQ119" s="19"/>
      <c r="AR119" s="20"/>
      <c r="AS119" s="19"/>
      <c r="AT119" s="20"/>
      <c r="AU119" s="19"/>
      <c r="AV119" s="20"/>
      <c r="AW119" s="19"/>
      <c r="AX119" s="20"/>
      <c r="AY119" s="19"/>
      <c r="AZ119" s="20"/>
      <c r="BA119" s="19"/>
      <c r="BB119" s="20"/>
      <c r="BC119" s="19"/>
      <c r="BD119" s="20"/>
      <c r="BE119" s="19"/>
      <c r="BF119" s="20"/>
      <c r="BG119" s="19"/>
      <c r="BH119" s="20"/>
      <c r="BI119" s="19"/>
      <c r="BJ119" s="20"/>
      <c r="BK119" s="19"/>
      <c r="BL119" s="20"/>
    </row>
    <row r="120" spans="1:64">
      <c r="A120" s="1176"/>
      <c r="B120" s="1176"/>
      <c r="C120" s="1176"/>
      <c r="D120" s="1176"/>
      <c r="E120" s="1176"/>
      <c r="F120" s="1176"/>
      <c r="G120" s="1174"/>
      <c r="H120" s="1177"/>
      <c r="I120" s="1177"/>
      <c r="J120" s="17" t="s">
        <v>228</v>
      </c>
      <c r="K120" s="18" t="s">
        <v>229</v>
      </c>
      <c r="L120" s="18"/>
      <c r="M120" s="19"/>
      <c r="N120" s="20"/>
      <c r="O120" s="19"/>
      <c r="P120" s="20"/>
      <c r="Q120" s="1180"/>
      <c r="R120" s="20"/>
      <c r="S120" s="19"/>
      <c r="T120" s="1177"/>
      <c r="U120" s="19"/>
      <c r="V120" s="20"/>
      <c r="W120" s="1180"/>
      <c r="X120" s="21"/>
      <c r="Y120" s="19"/>
      <c r="Z120" s="20"/>
      <c r="AA120" s="1180"/>
      <c r="AB120" s="21"/>
      <c r="AC120" s="19"/>
      <c r="AD120" s="20"/>
      <c r="AE120" s="1180"/>
      <c r="AF120" s="21"/>
      <c r="AG120" s="19"/>
      <c r="AH120" s="20"/>
      <c r="AI120" s="1180"/>
      <c r="AJ120" s="21"/>
      <c r="AK120" s="19"/>
      <c r="AL120" s="20"/>
      <c r="AM120" s="1180"/>
      <c r="AN120" s="21"/>
      <c r="AO120" s="19"/>
      <c r="AP120" s="20"/>
      <c r="AQ120" s="19"/>
      <c r="AR120" s="20"/>
      <c r="AS120" s="19"/>
      <c r="AT120" s="20"/>
      <c r="AU120" s="19"/>
      <c r="AV120" s="20"/>
      <c r="AW120" s="19"/>
      <c r="AX120" s="20"/>
      <c r="AY120" s="19"/>
      <c r="AZ120" s="20"/>
      <c r="BA120" s="19"/>
      <c r="BB120" s="20"/>
      <c r="BC120" s="19"/>
      <c r="BD120" s="20"/>
      <c r="BE120" s="19"/>
      <c r="BF120" s="20"/>
      <c r="BG120" s="19"/>
      <c r="BH120" s="20"/>
      <c r="BI120" s="19"/>
      <c r="BJ120" s="20"/>
      <c r="BK120" s="19"/>
      <c r="BL120" s="20"/>
    </row>
    <row r="121" spans="1:64">
      <c r="A121" s="1176"/>
      <c r="B121" s="1176"/>
      <c r="C121" s="1176"/>
      <c r="D121" s="1176"/>
      <c r="E121" s="1176"/>
      <c r="F121" s="1176"/>
      <c r="G121" s="1174"/>
      <c r="H121" s="1177"/>
      <c r="I121" s="1177"/>
      <c r="J121" s="1181" t="s">
        <v>230</v>
      </c>
      <c r="K121" s="1181" t="s">
        <v>231</v>
      </c>
      <c r="L121" s="1181"/>
      <c r="M121" s="1182"/>
      <c r="N121" s="1309"/>
      <c r="O121" s="1182"/>
      <c r="P121" s="1309"/>
      <c r="Q121" s="1183"/>
      <c r="R121" s="1309"/>
      <c r="S121" s="1182"/>
      <c r="T121" s="1177"/>
      <c r="U121" s="1182"/>
      <c r="V121" s="1309"/>
      <c r="W121" s="1183"/>
      <c r="X121" s="1309"/>
      <c r="Y121" s="1182"/>
      <c r="Z121" s="1309"/>
      <c r="AA121" s="1183"/>
      <c r="AB121" s="1309"/>
      <c r="AC121" s="1182"/>
      <c r="AD121" s="1309"/>
      <c r="AE121" s="1183"/>
      <c r="AF121" s="1309"/>
      <c r="AG121" s="1182"/>
      <c r="AH121" s="1309"/>
      <c r="AI121" s="1183"/>
      <c r="AJ121" s="1309"/>
      <c r="AK121" s="1182"/>
      <c r="AL121" s="1309"/>
      <c r="AM121" s="1183"/>
      <c r="AN121" s="1309"/>
      <c r="AO121" s="22"/>
      <c r="AP121" s="23"/>
      <c r="AQ121" s="22"/>
      <c r="AR121" s="23"/>
      <c r="AS121" s="22"/>
      <c r="AT121" s="23"/>
      <c r="AU121" s="22"/>
      <c r="AV121" s="23"/>
      <c r="AW121" s="22"/>
      <c r="AX121" s="23"/>
      <c r="AY121" s="22"/>
      <c r="AZ121" s="23"/>
      <c r="BA121" s="22"/>
      <c r="BB121" s="23"/>
      <c r="BC121" s="22"/>
      <c r="BD121" s="23"/>
      <c r="BE121" s="22"/>
      <c r="BF121" s="23"/>
      <c r="BG121" s="22"/>
      <c r="BH121" s="23"/>
      <c r="BI121" s="22"/>
      <c r="BJ121" s="23"/>
      <c r="BK121" s="22"/>
      <c r="BL121" s="23"/>
    </row>
    <row r="122" spans="1:64">
      <c r="A122" s="1176"/>
      <c r="B122" s="1176"/>
      <c r="C122" s="1176"/>
      <c r="D122" s="1176"/>
      <c r="E122" s="1176"/>
      <c r="F122" s="1176"/>
      <c r="G122" s="1174"/>
      <c r="H122" s="1177"/>
      <c r="I122" s="1177"/>
      <c r="J122" s="1181" t="s">
        <v>232</v>
      </c>
      <c r="K122" s="1181" t="s">
        <v>233</v>
      </c>
      <c r="L122" s="1181"/>
      <c r="M122" s="1182"/>
      <c r="N122" s="1309"/>
      <c r="O122" s="1182"/>
      <c r="P122" s="1309"/>
      <c r="Q122" s="1183"/>
      <c r="R122" s="1309"/>
      <c r="S122" s="1182"/>
      <c r="T122" s="1177"/>
      <c r="U122" s="1182"/>
      <c r="V122" s="1309"/>
      <c r="W122" s="1183"/>
      <c r="X122" s="1309"/>
      <c r="Y122" s="1182"/>
      <c r="Z122" s="1309"/>
      <c r="AA122" s="1183"/>
      <c r="AB122" s="1309"/>
      <c r="AC122" s="1182"/>
      <c r="AD122" s="1309"/>
      <c r="AE122" s="1183"/>
      <c r="AF122" s="1309"/>
      <c r="AG122" s="1182"/>
      <c r="AH122" s="1309"/>
      <c r="AI122" s="1183"/>
      <c r="AJ122" s="1309"/>
      <c r="AK122" s="1182"/>
      <c r="AL122" s="1309"/>
      <c r="AM122" s="1183"/>
      <c r="AN122" s="1309"/>
      <c r="AO122" s="22"/>
      <c r="AP122" s="23"/>
      <c r="AQ122" s="22"/>
      <c r="AR122" s="23"/>
      <c r="AS122" s="22"/>
      <c r="AT122" s="23"/>
      <c r="AU122" s="22"/>
      <c r="AV122" s="23"/>
      <c r="AW122" s="22"/>
      <c r="AX122" s="23"/>
      <c r="AY122" s="22"/>
      <c r="AZ122" s="23"/>
      <c r="BA122" s="22"/>
      <c r="BB122" s="23"/>
      <c r="BC122" s="22"/>
      <c r="BD122" s="23"/>
      <c r="BE122" s="22"/>
      <c r="BF122" s="23"/>
      <c r="BG122" s="22"/>
      <c r="BH122" s="23"/>
      <c r="BI122" s="22"/>
      <c r="BJ122" s="23"/>
      <c r="BK122" s="22"/>
      <c r="BL122" s="23"/>
    </row>
    <row r="123" spans="1:64">
      <c r="A123" s="1176"/>
      <c r="B123" s="1176"/>
      <c r="C123" s="1176"/>
      <c r="D123" s="1176"/>
      <c r="E123" s="1176"/>
      <c r="F123" s="1176"/>
      <c r="G123" s="1174"/>
      <c r="H123" s="1177"/>
      <c r="I123" s="1177"/>
      <c r="J123" s="1181" t="s">
        <v>234</v>
      </c>
      <c r="K123" s="1181" t="s">
        <v>235</v>
      </c>
      <c r="L123" s="1181"/>
      <c r="M123" s="1182"/>
      <c r="N123" s="1309"/>
      <c r="O123" s="1182"/>
      <c r="P123" s="1309"/>
      <c r="Q123" s="1183"/>
      <c r="R123" s="1309"/>
      <c r="S123" s="1182"/>
      <c r="T123" s="1177"/>
      <c r="U123" s="1182"/>
      <c r="V123" s="1309"/>
      <c r="W123" s="1183"/>
      <c r="X123" s="1309"/>
      <c r="Y123" s="1182"/>
      <c r="Z123" s="1309"/>
      <c r="AA123" s="1183"/>
      <c r="AB123" s="1309"/>
      <c r="AC123" s="1182"/>
      <c r="AD123" s="1309"/>
      <c r="AE123" s="1183"/>
      <c r="AF123" s="1309"/>
      <c r="AG123" s="1182"/>
      <c r="AH123" s="1309"/>
      <c r="AI123" s="1183"/>
      <c r="AJ123" s="1309"/>
      <c r="AK123" s="1182"/>
      <c r="AL123" s="1309"/>
      <c r="AM123" s="1183"/>
      <c r="AN123" s="1309"/>
      <c r="AO123" s="22"/>
      <c r="AP123" s="23"/>
      <c r="AQ123" s="22"/>
      <c r="AR123" s="23"/>
      <c r="AS123" s="22"/>
      <c r="AT123" s="23"/>
      <c r="AU123" s="22"/>
      <c r="AV123" s="23"/>
      <c r="AW123" s="22"/>
      <c r="AX123" s="23"/>
      <c r="AY123" s="22"/>
      <c r="AZ123" s="23"/>
      <c r="BA123" s="22"/>
      <c r="BB123" s="23"/>
      <c r="BC123" s="22"/>
      <c r="BD123" s="23"/>
      <c r="BE123" s="22"/>
      <c r="BF123" s="23"/>
      <c r="BG123" s="22"/>
      <c r="BH123" s="23"/>
      <c r="BI123" s="22"/>
      <c r="BJ123" s="23"/>
      <c r="BK123" s="22"/>
      <c r="BL123" s="23"/>
    </row>
    <row r="124" spans="1:64">
      <c r="A124" s="1176"/>
      <c r="B124" s="1176"/>
      <c r="C124" s="1176"/>
      <c r="D124" s="1176"/>
      <c r="E124" s="1176"/>
      <c r="F124" s="1176"/>
      <c r="G124" s="1174"/>
      <c r="H124" s="1177"/>
      <c r="I124" s="1177"/>
      <c r="J124" s="17" t="s">
        <v>236</v>
      </c>
      <c r="K124" s="18" t="s">
        <v>237</v>
      </c>
      <c r="L124" s="18"/>
      <c r="M124" s="19"/>
      <c r="N124" s="20"/>
      <c r="O124" s="19"/>
      <c r="P124" s="20"/>
      <c r="Q124" s="1180"/>
      <c r="R124" s="20"/>
      <c r="S124" s="19"/>
      <c r="T124" s="1177"/>
      <c r="U124" s="19"/>
      <c r="V124" s="20"/>
      <c r="W124" s="1180"/>
      <c r="X124" s="21"/>
      <c r="Y124" s="19"/>
      <c r="Z124" s="20"/>
      <c r="AA124" s="1180"/>
      <c r="AB124" s="21"/>
      <c r="AC124" s="19"/>
      <c r="AD124" s="20"/>
      <c r="AE124" s="1180"/>
      <c r="AF124" s="21"/>
      <c r="AG124" s="19"/>
      <c r="AH124" s="20"/>
      <c r="AI124" s="1180"/>
      <c r="AJ124" s="21"/>
      <c r="AK124" s="19"/>
      <c r="AL124" s="20"/>
      <c r="AM124" s="1180"/>
      <c r="AN124" s="21"/>
      <c r="AO124" s="19"/>
      <c r="AP124" s="20"/>
      <c r="AQ124" s="19"/>
      <c r="AR124" s="20"/>
      <c r="AS124" s="19"/>
      <c r="AT124" s="20"/>
      <c r="AU124" s="19"/>
      <c r="AV124" s="20"/>
      <c r="AW124" s="19"/>
      <c r="AX124" s="20"/>
      <c r="AY124" s="19"/>
      <c r="AZ124" s="20"/>
      <c r="BA124" s="19"/>
      <c r="BB124" s="20"/>
      <c r="BC124" s="19"/>
      <c r="BD124" s="20"/>
      <c r="BE124" s="19"/>
      <c r="BF124" s="20"/>
      <c r="BG124" s="19"/>
      <c r="BH124" s="20"/>
      <c r="BI124" s="19"/>
      <c r="BJ124" s="20"/>
      <c r="BK124" s="19"/>
      <c r="BL124" s="20"/>
    </row>
    <row r="125" spans="1:64">
      <c r="A125" s="1176"/>
      <c r="B125" s="1176"/>
      <c r="C125" s="1176"/>
      <c r="D125" s="1176"/>
      <c r="E125" s="1176"/>
      <c r="F125" s="1176"/>
      <c r="G125" s="1174"/>
      <c r="H125" s="1177"/>
      <c r="I125" s="1177"/>
      <c r="J125" s="17" t="s">
        <v>238</v>
      </c>
      <c r="K125" s="18" t="s">
        <v>239</v>
      </c>
      <c r="L125" s="18"/>
      <c r="M125" s="19"/>
      <c r="N125" s="20"/>
      <c r="O125" s="19"/>
      <c r="P125" s="20"/>
      <c r="Q125" s="1180"/>
      <c r="R125" s="20"/>
      <c r="S125" s="19"/>
      <c r="T125" s="1177"/>
      <c r="U125" s="19"/>
      <c r="V125" s="20"/>
      <c r="W125" s="1180"/>
      <c r="X125" s="21"/>
      <c r="Y125" s="19"/>
      <c r="Z125" s="20"/>
      <c r="AA125" s="1180"/>
      <c r="AB125" s="21"/>
      <c r="AC125" s="19"/>
      <c r="AD125" s="20"/>
      <c r="AE125" s="1180"/>
      <c r="AF125" s="21"/>
      <c r="AG125" s="19"/>
      <c r="AH125" s="20"/>
      <c r="AI125" s="1180"/>
      <c r="AJ125" s="21"/>
      <c r="AK125" s="19"/>
      <c r="AL125" s="20"/>
      <c r="AM125" s="1180"/>
      <c r="AN125" s="21"/>
      <c r="AO125" s="19"/>
      <c r="AP125" s="20"/>
      <c r="AQ125" s="19"/>
      <c r="AR125" s="20"/>
      <c r="AS125" s="19"/>
      <c r="AT125" s="20"/>
      <c r="AU125" s="19"/>
      <c r="AV125" s="20"/>
      <c r="AW125" s="19"/>
      <c r="AX125" s="20"/>
      <c r="AY125" s="19"/>
      <c r="AZ125" s="20"/>
      <c r="BA125" s="19"/>
      <c r="BB125" s="20"/>
      <c r="BC125" s="19"/>
      <c r="BD125" s="20"/>
      <c r="BE125" s="19"/>
      <c r="BF125" s="20"/>
      <c r="BG125" s="19"/>
      <c r="BH125" s="20"/>
      <c r="BI125" s="19"/>
      <c r="BJ125" s="20"/>
      <c r="BK125" s="19"/>
      <c r="BL125" s="20"/>
    </row>
    <row r="126" spans="1:64">
      <c r="A126" s="1176"/>
      <c r="B126" s="1176"/>
      <c r="C126" s="1176"/>
      <c r="D126" s="1176"/>
      <c r="E126" s="1176"/>
      <c r="F126" s="1176"/>
      <c r="G126" s="1174"/>
      <c r="H126" s="1177"/>
      <c r="I126" s="1177"/>
      <c r="J126" s="1181" t="s">
        <v>240</v>
      </c>
      <c r="K126" s="1181" t="s">
        <v>241</v>
      </c>
      <c r="L126" s="1181"/>
      <c r="M126" s="1182"/>
      <c r="N126" s="1309"/>
      <c r="O126" s="1182"/>
      <c r="P126" s="1309"/>
      <c r="Q126" s="1183"/>
      <c r="R126" s="1309"/>
      <c r="S126" s="1182"/>
      <c r="T126" s="1177"/>
      <c r="U126" s="1182"/>
      <c r="V126" s="1309"/>
      <c r="W126" s="1183"/>
      <c r="X126" s="1309"/>
      <c r="Y126" s="1182"/>
      <c r="Z126" s="1309"/>
      <c r="AA126" s="1183"/>
      <c r="AB126" s="1309"/>
      <c r="AC126" s="1182"/>
      <c r="AD126" s="1309"/>
      <c r="AE126" s="1183"/>
      <c r="AF126" s="1309"/>
      <c r="AG126" s="1182"/>
      <c r="AH126" s="1309"/>
      <c r="AI126" s="1183"/>
      <c r="AJ126" s="1309"/>
      <c r="AK126" s="1182"/>
      <c r="AL126" s="1309"/>
      <c r="AM126" s="1183"/>
      <c r="AN126" s="1309"/>
      <c r="AO126" s="22"/>
      <c r="AP126" s="23"/>
      <c r="AQ126" s="22"/>
      <c r="AR126" s="23"/>
      <c r="AS126" s="22"/>
      <c r="AT126" s="23"/>
      <c r="AU126" s="22"/>
      <c r="AV126" s="23"/>
      <c r="AW126" s="22"/>
      <c r="AX126" s="23"/>
      <c r="AY126" s="22"/>
      <c r="AZ126" s="23"/>
      <c r="BA126" s="22"/>
      <c r="BB126" s="23"/>
      <c r="BC126" s="22"/>
      <c r="BD126" s="23"/>
      <c r="BE126" s="22"/>
      <c r="BF126" s="23"/>
      <c r="BG126" s="22"/>
      <c r="BH126" s="23"/>
      <c r="BI126" s="22"/>
      <c r="BJ126" s="23"/>
      <c r="BK126" s="22"/>
      <c r="BL126" s="23"/>
    </row>
    <row r="127" spans="1:64">
      <c r="A127" s="1176"/>
      <c r="B127" s="1176"/>
      <c r="C127" s="1176"/>
      <c r="D127" s="1176"/>
      <c r="E127" s="1176"/>
      <c r="F127" s="1176"/>
      <c r="G127" s="1174"/>
      <c r="H127" s="1177"/>
      <c r="I127" s="1177"/>
      <c r="J127" s="1181" t="s">
        <v>242</v>
      </c>
      <c r="K127" s="1181" t="s">
        <v>243</v>
      </c>
      <c r="L127" s="1181"/>
      <c r="M127" s="1182"/>
      <c r="N127" s="1309"/>
      <c r="O127" s="1182"/>
      <c r="P127" s="1309"/>
      <c r="Q127" s="1183"/>
      <c r="R127" s="1309"/>
      <c r="S127" s="1182"/>
      <c r="T127" s="1177"/>
      <c r="U127" s="1182"/>
      <c r="V127" s="1309"/>
      <c r="W127" s="1183"/>
      <c r="X127" s="1309"/>
      <c r="Y127" s="1182"/>
      <c r="Z127" s="1309"/>
      <c r="AA127" s="1183"/>
      <c r="AB127" s="1309"/>
      <c r="AC127" s="1182"/>
      <c r="AD127" s="1309"/>
      <c r="AE127" s="1183"/>
      <c r="AF127" s="1309"/>
      <c r="AG127" s="1182"/>
      <c r="AH127" s="1309"/>
      <c r="AI127" s="1183"/>
      <c r="AJ127" s="1309"/>
      <c r="AK127" s="1182"/>
      <c r="AL127" s="1309"/>
      <c r="AM127" s="1183"/>
      <c r="AN127" s="1309"/>
      <c r="AO127" s="22"/>
      <c r="AP127" s="23"/>
      <c r="AQ127" s="22"/>
      <c r="AR127" s="23"/>
      <c r="AS127" s="22"/>
      <c r="AT127" s="23"/>
      <c r="AU127" s="22"/>
      <c r="AV127" s="23"/>
      <c r="AW127" s="22"/>
      <c r="AX127" s="23"/>
      <c r="AY127" s="22"/>
      <c r="AZ127" s="23"/>
      <c r="BA127" s="22"/>
      <c r="BB127" s="23"/>
      <c r="BC127" s="22"/>
      <c r="BD127" s="23"/>
      <c r="BE127" s="22"/>
      <c r="BF127" s="23"/>
      <c r="BG127" s="22"/>
      <c r="BH127" s="23"/>
      <c r="BI127" s="22"/>
      <c r="BJ127" s="23"/>
      <c r="BK127" s="22"/>
      <c r="BL127" s="23"/>
    </row>
    <row r="128" spans="1:64">
      <c r="A128" s="1176"/>
      <c r="B128" s="1176"/>
      <c r="C128" s="1176"/>
      <c r="D128" s="1176"/>
      <c r="E128" s="1176"/>
      <c r="F128" s="1176"/>
      <c r="G128" s="1174"/>
      <c r="H128" s="1177"/>
      <c r="I128" s="1177"/>
      <c r="J128" s="17" t="s">
        <v>244</v>
      </c>
      <c r="K128" s="18" t="s">
        <v>245</v>
      </c>
      <c r="L128" s="18"/>
      <c r="M128" s="19"/>
      <c r="N128" s="20"/>
      <c r="O128" s="19"/>
      <c r="P128" s="20"/>
      <c r="Q128" s="1180"/>
      <c r="R128" s="20"/>
      <c r="S128" s="19"/>
      <c r="T128" s="1177"/>
      <c r="U128" s="19"/>
      <c r="V128" s="20"/>
      <c r="W128" s="1180"/>
      <c r="X128" s="21"/>
      <c r="Y128" s="19"/>
      <c r="Z128" s="20"/>
      <c r="AA128" s="1180"/>
      <c r="AB128" s="21"/>
      <c r="AC128" s="19"/>
      <c r="AD128" s="20"/>
      <c r="AE128" s="1180"/>
      <c r="AF128" s="21"/>
      <c r="AG128" s="19"/>
      <c r="AH128" s="20"/>
      <c r="AI128" s="1180"/>
      <c r="AJ128" s="21"/>
      <c r="AK128" s="19"/>
      <c r="AL128" s="20"/>
      <c r="AM128" s="1180"/>
      <c r="AN128" s="21"/>
      <c r="AO128" s="19"/>
      <c r="AP128" s="20"/>
      <c r="AQ128" s="19"/>
      <c r="AR128" s="20"/>
      <c r="AS128" s="19"/>
      <c r="AT128" s="20"/>
      <c r="AU128" s="19"/>
      <c r="AV128" s="20"/>
      <c r="AW128" s="19"/>
      <c r="AX128" s="20"/>
      <c r="AY128" s="19"/>
      <c r="AZ128" s="20"/>
      <c r="BA128" s="19"/>
      <c r="BB128" s="20"/>
      <c r="BC128" s="19"/>
      <c r="BD128" s="20"/>
      <c r="BE128" s="19"/>
      <c r="BF128" s="20"/>
      <c r="BG128" s="19"/>
      <c r="BH128" s="20"/>
      <c r="BI128" s="19"/>
      <c r="BJ128" s="20"/>
      <c r="BK128" s="19"/>
      <c r="BL128" s="20"/>
    </row>
    <row r="129" spans="1:64">
      <c r="A129" s="1176"/>
      <c r="B129" s="1176"/>
      <c r="C129" s="1176"/>
      <c r="D129" s="1176"/>
      <c r="E129" s="1176"/>
      <c r="F129" s="1176"/>
      <c r="G129" s="1174"/>
      <c r="H129" s="1177"/>
      <c r="I129" s="1177"/>
      <c r="J129" s="1181" t="s">
        <v>1763</v>
      </c>
      <c r="K129" s="1181" t="s">
        <v>1764</v>
      </c>
      <c r="L129" s="1181"/>
      <c r="M129" s="1182"/>
      <c r="N129" s="1309"/>
      <c r="O129" s="1182"/>
      <c r="P129" s="1309"/>
      <c r="Q129" s="1183"/>
      <c r="R129" s="1309"/>
      <c r="S129" s="1182"/>
      <c r="T129" s="1177"/>
      <c r="U129" s="1182"/>
      <c r="V129" s="1309"/>
      <c r="W129" s="1183"/>
      <c r="X129" s="1309"/>
      <c r="Y129" s="1182"/>
      <c r="Z129" s="1309"/>
      <c r="AA129" s="1183"/>
      <c r="AB129" s="1309"/>
      <c r="AC129" s="1182"/>
      <c r="AD129" s="1309"/>
      <c r="AE129" s="1183"/>
      <c r="AF129" s="1309"/>
      <c r="AG129" s="1182"/>
      <c r="AH129" s="1309"/>
      <c r="AI129" s="1183"/>
      <c r="AJ129" s="1309"/>
      <c r="AK129" s="1182"/>
      <c r="AL129" s="1309"/>
      <c r="AM129" s="1183"/>
      <c r="AN129" s="1309"/>
      <c r="AO129" s="22"/>
      <c r="AP129" s="23"/>
      <c r="AQ129" s="22"/>
      <c r="AR129" s="23"/>
      <c r="AS129" s="22"/>
      <c r="AT129" s="23"/>
      <c r="AU129" s="22"/>
      <c r="AV129" s="23"/>
      <c r="AW129" s="22"/>
      <c r="AX129" s="23"/>
      <c r="AY129" s="22"/>
      <c r="AZ129" s="23"/>
      <c r="BA129" s="22"/>
      <c r="BB129" s="23"/>
      <c r="BC129" s="22"/>
      <c r="BD129" s="23"/>
      <c r="BE129" s="22"/>
      <c r="BF129" s="23"/>
      <c r="BG129" s="22"/>
      <c r="BH129" s="23"/>
      <c r="BI129" s="22"/>
      <c r="BJ129" s="23"/>
      <c r="BK129" s="22"/>
      <c r="BL129" s="23"/>
    </row>
    <row r="130" spans="1:64">
      <c r="A130" s="1176"/>
      <c r="B130" s="1176"/>
      <c r="C130" s="1176"/>
      <c r="D130" s="1176"/>
      <c r="E130" s="1176"/>
      <c r="F130" s="1176"/>
      <c r="G130" s="1174"/>
      <c r="H130" s="1177"/>
      <c r="I130" s="1177"/>
      <c r="J130" s="17" t="s">
        <v>1765</v>
      </c>
      <c r="K130" s="18" t="s">
        <v>1766</v>
      </c>
      <c r="L130" s="18"/>
      <c r="M130" s="19"/>
      <c r="N130" s="20"/>
      <c r="O130" s="19"/>
      <c r="P130" s="20"/>
      <c r="Q130" s="1180"/>
      <c r="R130" s="20"/>
      <c r="S130" s="19"/>
      <c r="T130" s="1177"/>
      <c r="U130" s="19"/>
      <c r="V130" s="20"/>
      <c r="W130" s="1180"/>
      <c r="X130" s="21"/>
      <c r="Y130" s="19"/>
      <c r="Z130" s="20"/>
      <c r="AA130" s="1180"/>
      <c r="AB130" s="21"/>
      <c r="AC130" s="19"/>
      <c r="AD130" s="20"/>
      <c r="AE130" s="1180"/>
      <c r="AF130" s="21"/>
      <c r="AG130" s="19"/>
      <c r="AH130" s="20"/>
      <c r="AI130" s="1180"/>
      <c r="AJ130" s="21"/>
      <c r="AK130" s="19"/>
      <c r="AL130" s="20"/>
      <c r="AM130" s="1180"/>
      <c r="AN130" s="21"/>
      <c r="AO130" s="19"/>
      <c r="AP130" s="20"/>
      <c r="AQ130" s="19"/>
      <c r="AR130" s="20"/>
      <c r="AS130" s="19"/>
      <c r="AT130" s="20"/>
      <c r="AU130" s="19"/>
      <c r="AV130" s="20"/>
      <c r="AW130" s="19"/>
      <c r="AX130" s="20"/>
      <c r="AY130" s="19"/>
      <c r="AZ130" s="20"/>
      <c r="BA130" s="19"/>
      <c r="BB130" s="20"/>
      <c r="BC130" s="19"/>
      <c r="BD130" s="20"/>
      <c r="BE130" s="19"/>
      <c r="BF130" s="20"/>
      <c r="BG130" s="19"/>
      <c r="BH130" s="20"/>
      <c r="BI130" s="19"/>
      <c r="BJ130" s="20"/>
      <c r="BK130" s="19"/>
      <c r="BL130" s="20"/>
    </row>
    <row r="131" spans="1:64">
      <c r="A131" s="1176"/>
      <c r="B131" s="1176"/>
      <c r="C131" s="1176"/>
      <c r="D131" s="1176"/>
      <c r="E131" s="1176"/>
      <c r="F131" s="1176"/>
      <c r="G131" s="1174"/>
      <c r="H131" s="1177"/>
      <c r="I131" s="1177"/>
      <c r="J131" s="17" t="s">
        <v>246</v>
      </c>
      <c r="K131" s="18" t="s">
        <v>247</v>
      </c>
      <c r="L131" s="18"/>
      <c r="M131" s="19"/>
      <c r="N131" s="20"/>
      <c r="O131" s="19"/>
      <c r="P131" s="20"/>
      <c r="Q131" s="1180"/>
      <c r="R131" s="20"/>
      <c r="S131" s="19"/>
      <c r="T131" s="1177"/>
      <c r="U131" s="19"/>
      <c r="V131" s="20"/>
      <c r="W131" s="1180"/>
      <c r="X131" s="21"/>
      <c r="Y131" s="19"/>
      <c r="Z131" s="20"/>
      <c r="AA131" s="1180"/>
      <c r="AB131" s="21"/>
      <c r="AC131" s="19"/>
      <c r="AD131" s="20"/>
      <c r="AE131" s="1180"/>
      <c r="AF131" s="21"/>
      <c r="AG131" s="19"/>
      <c r="AH131" s="20"/>
      <c r="AI131" s="1180"/>
      <c r="AJ131" s="21"/>
      <c r="AK131" s="19"/>
      <c r="AL131" s="20"/>
      <c r="AM131" s="1180"/>
      <c r="AN131" s="21"/>
      <c r="AO131" s="19"/>
      <c r="AP131" s="20"/>
      <c r="AQ131" s="19"/>
      <c r="AR131" s="20"/>
      <c r="AS131" s="19"/>
      <c r="AT131" s="20"/>
      <c r="AU131" s="19"/>
      <c r="AV131" s="20"/>
      <c r="AW131" s="19"/>
      <c r="AX131" s="20"/>
      <c r="AY131" s="19"/>
      <c r="AZ131" s="20"/>
      <c r="BA131" s="19"/>
      <c r="BB131" s="20"/>
      <c r="BC131" s="19"/>
      <c r="BD131" s="20"/>
      <c r="BE131" s="19"/>
      <c r="BF131" s="20"/>
      <c r="BG131" s="19"/>
      <c r="BH131" s="20"/>
      <c r="BI131" s="19"/>
      <c r="BJ131" s="20"/>
      <c r="BK131" s="19"/>
      <c r="BL131" s="20"/>
    </row>
    <row r="132" spans="1:64">
      <c r="A132" s="1176"/>
      <c r="B132" s="1176"/>
      <c r="C132" s="1176"/>
      <c r="D132" s="1176"/>
      <c r="E132" s="1176"/>
      <c r="F132" s="1176"/>
      <c r="G132" s="1174"/>
      <c r="H132" s="1177"/>
      <c r="I132" s="1177"/>
      <c r="J132" s="17" t="s">
        <v>248</v>
      </c>
      <c r="K132" s="18" t="s">
        <v>249</v>
      </c>
      <c r="L132" s="18"/>
      <c r="M132" s="19"/>
      <c r="N132" s="20"/>
      <c r="O132" s="19"/>
      <c r="P132" s="20"/>
      <c r="Q132" s="1180"/>
      <c r="R132" s="20"/>
      <c r="S132" s="19"/>
      <c r="T132" s="1177"/>
      <c r="U132" s="19"/>
      <c r="V132" s="20"/>
      <c r="W132" s="1180"/>
      <c r="X132" s="21"/>
      <c r="Y132" s="19"/>
      <c r="Z132" s="20"/>
      <c r="AA132" s="1180"/>
      <c r="AB132" s="21"/>
      <c r="AC132" s="19"/>
      <c r="AD132" s="20"/>
      <c r="AE132" s="1180"/>
      <c r="AF132" s="21"/>
      <c r="AG132" s="19"/>
      <c r="AH132" s="20"/>
      <c r="AI132" s="1180"/>
      <c r="AJ132" s="21"/>
      <c r="AK132" s="19"/>
      <c r="AL132" s="20"/>
      <c r="AM132" s="1180"/>
      <c r="AN132" s="21"/>
      <c r="AO132" s="19"/>
      <c r="AP132" s="20"/>
      <c r="AQ132" s="19"/>
      <c r="AR132" s="20"/>
      <c r="AS132" s="19"/>
      <c r="AT132" s="20"/>
      <c r="AU132" s="19"/>
      <c r="AV132" s="20"/>
      <c r="AW132" s="19"/>
      <c r="AX132" s="20"/>
      <c r="AY132" s="19"/>
      <c r="AZ132" s="20"/>
      <c r="BA132" s="19"/>
      <c r="BB132" s="20"/>
      <c r="BC132" s="19"/>
      <c r="BD132" s="20"/>
      <c r="BE132" s="19"/>
      <c r="BF132" s="20"/>
      <c r="BG132" s="19"/>
      <c r="BH132" s="20"/>
      <c r="BI132" s="19"/>
      <c r="BJ132" s="20"/>
      <c r="BK132" s="19"/>
      <c r="BL132" s="20"/>
    </row>
    <row r="133" spans="1:64">
      <c r="A133" s="1176"/>
      <c r="B133" s="1176"/>
      <c r="C133" s="1176"/>
      <c r="D133" s="1176"/>
      <c r="E133" s="1176"/>
      <c r="F133" s="1176"/>
      <c r="G133" s="1174"/>
      <c r="H133" s="1177"/>
      <c r="I133" s="1177"/>
      <c r="J133" s="17" t="s">
        <v>250</v>
      </c>
      <c r="K133" s="18" t="s">
        <v>251</v>
      </c>
      <c r="L133" s="18"/>
      <c r="M133" s="19"/>
      <c r="N133" s="20"/>
      <c r="O133" s="19"/>
      <c r="P133" s="20"/>
      <c r="Q133" s="1180"/>
      <c r="R133" s="20"/>
      <c r="S133" s="19"/>
      <c r="T133" s="1177"/>
      <c r="U133" s="19"/>
      <c r="V133" s="20"/>
      <c r="W133" s="1180"/>
      <c r="X133" s="21"/>
      <c r="Y133" s="19"/>
      <c r="Z133" s="20"/>
      <c r="AA133" s="1180"/>
      <c r="AB133" s="21"/>
      <c r="AC133" s="19"/>
      <c r="AD133" s="20"/>
      <c r="AE133" s="1180"/>
      <c r="AF133" s="21"/>
      <c r="AG133" s="19"/>
      <c r="AH133" s="20"/>
      <c r="AI133" s="1180"/>
      <c r="AJ133" s="21"/>
      <c r="AK133" s="19"/>
      <c r="AL133" s="20"/>
      <c r="AM133" s="1180"/>
      <c r="AN133" s="21"/>
      <c r="AO133" s="19"/>
      <c r="AP133" s="20"/>
      <c r="AQ133" s="19"/>
      <c r="AR133" s="20"/>
      <c r="AS133" s="19"/>
      <c r="AT133" s="20"/>
      <c r="AU133" s="19"/>
      <c r="AV133" s="20"/>
      <c r="AW133" s="19"/>
      <c r="AX133" s="20"/>
      <c r="AY133" s="19"/>
      <c r="AZ133" s="20"/>
      <c r="BA133" s="19"/>
      <c r="BB133" s="20"/>
      <c r="BC133" s="19"/>
      <c r="BD133" s="20"/>
      <c r="BE133" s="19"/>
      <c r="BF133" s="20"/>
      <c r="BG133" s="19"/>
      <c r="BH133" s="20"/>
      <c r="BI133" s="19"/>
      <c r="BJ133" s="20"/>
      <c r="BK133" s="19"/>
      <c r="BL133" s="20"/>
    </row>
    <row r="134" spans="1:64">
      <c r="A134" s="1176"/>
      <c r="B134" s="1176"/>
      <c r="C134" s="1176"/>
      <c r="D134" s="1176"/>
      <c r="E134" s="1176"/>
      <c r="F134" s="1176"/>
      <c r="G134" s="1174"/>
      <c r="H134" s="1177"/>
      <c r="I134" s="1177"/>
      <c r="J134" s="17" t="s">
        <v>252</v>
      </c>
      <c r="K134" s="18" t="s">
        <v>253</v>
      </c>
      <c r="L134" s="18"/>
      <c r="M134" s="19"/>
      <c r="N134" s="20"/>
      <c r="O134" s="19"/>
      <c r="P134" s="20"/>
      <c r="Q134" s="1180"/>
      <c r="R134" s="20"/>
      <c r="S134" s="19"/>
      <c r="T134" s="1177"/>
      <c r="U134" s="19"/>
      <c r="V134" s="20"/>
      <c r="W134" s="1180"/>
      <c r="X134" s="21"/>
      <c r="Y134" s="19"/>
      <c r="Z134" s="20"/>
      <c r="AA134" s="1180"/>
      <c r="AB134" s="21"/>
      <c r="AC134" s="19"/>
      <c r="AD134" s="20"/>
      <c r="AE134" s="1180"/>
      <c r="AF134" s="21"/>
      <c r="AG134" s="19"/>
      <c r="AH134" s="20"/>
      <c r="AI134" s="1180"/>
      <c r="AJ134" s="21"/>
      <c r="AK134" s="19"/>
      <c r="AL134" s="20"/>
      <c r="AM134" s="1180"/>
      <c r="AN134" s="21"/>
      <c r="AO134" s="19"/>
      <c r="AP134" s="20"/>
      <c r="AQ134" s="19"/>
      <c r="AR134" s="20"/>
      <c r="AS134" s="19"/>
      <c r="AT134" s="20"/>
      <c r="AU134" s="19"/>
      <c r="AV134" s="20"/>
      <c r="AW134" s="19"/>
      <c r="AX134" s="20"/>
      <c r="AY134" s="19"/>
      <c r="AZ134" s="20"/>
      <c r="BA134" s="19"/>
      <c r="BB134" s="20"/>
      <c r="BC134" s="19"/>
      <c r="BD134" s="20"/>
      <c r="BE134" s="19"/>
      <c r="BF134" s="20"/>
      <c r="BG134" s="19"/>
      <c r="BH134" s="20"/>
      <c r="BI134" s="19"/>
      <c r="BJ134" s="20"/>
      <c r="BK134" s="19"/>
      <c r="BL134" s="20"/>
    </row>
    <row r="135" spans="1:64">
      <c r="A135" s="1176"/>
      <c r="B135" s="1176"/>
      <c r="C135" s="1176"/>
      <c r="D135" s="1176"/>
      <c r="E135" s="1176"/>
      <c r="F135" s="1176"/>
      <c r="G135" s="1174"/>
      <c r="H135" s="1177"/>
      <c r="I135" s="1177"/>
      <c r="J135" s="1181" t="s">
        <v>254</v>
      </c>
      <c r="K135" s="1181" t="s">
        <v>255</v>
      </c>
      <c r="L135" s="1181"/>
      <c r="M135" s="1182"/>
      <c r="N135" s="1309"/>
      <c r="O135" s="1182"/>
      <c r="P135" s="1309"/>
      <c r="Q135" s="1183"/>
      <c r="R135" s="1309"/>
      <c r="S135" s="1182"/>
      <c r="T135" s="1177"/>
      <c r="U135" s="1182"/>
      <c r="V135" s="1309"/>
      <c r="W135" s="1183"/>
      <c r="X135" s="1309"/>
      <c r="Y135" s="1182"/>
      <c r="Z135" s="1309"/>
      <c r="AA135" s="1183"/>
      <c r="AB135" s="1309"/>
      <c r="AC135" s="1182"/>
      <c r="AD135" s="1309"/>
      <c r="AE135" s="1183"/>
      <c r="AF135" s="1309"/>
      <c r="AG135" s="1182"/>
      <c r="AH135" s="1309"/>
      <c r="AI135" s="1183"/>
      <c r="AJ135" s="1309"/>
      <c r="AK135" s="1182"/>
      <c r="AL135" s="1309"/>
      <c r="AM135" s="1183"/>
      <c r="AN135" s="1309"/>
      <c r="AO135" s="22"/>
      <c r="AP135" s="23"/>
      <c r="AQ135" s="22"/>
      <c r="AR135" s="23"/>
      <c r="AS135" s="22"/>
      <c r="AT135" s="23"/>
      <c r="AU135" s="22"/>
      <c r="AV135" s="23"/>
      <c r="AW135" s="22"/>
      <c r="AX135" s="23"/>
      <c r="AY135" s="22"/>
      <c r="AZ135" s="23"/>
      <c r="BA135" s="22"/>
      <c r="BB135" s="23"/>
      <c r="BC135" s="22"/>
      <c r="BD135" s="23"/>
      <c r="BE135" s="22"/>
      <c r="BF135" s="23"/>
      <c r="BG135" s="22"/>
      <c r="BH135" s="23"/>
      <c r="BI135" s="22"/>
      <c r="BJ135" s="23"/>
      <c r="BK135" s="22"/>
      <c r="BL135" s="23"/>
    </row>
    <row r="136" spans="1:64">
      <c r="A136" s="1176"/>
      <c r="B136" s="1176"/>
      <c r="C136" s="1176"/>
      <c r="D136" s="1176"/>
      <c r="E136" s="1176"/>
      <c r="F136" s="1176"/>
      <c r="G136" s="1174"/>
      <c r="H136" s="1177"/>
      <c r="I136" s="1177"/>
      <c r="J136" s="17" t="s">
        <v>256</v>
      </c>
      <c r="K136" s="18" t="s">
        <v>257</v>
      </c>
      <c r="L136" s="18"/>
      <c r="M136" s="19"/>
      <c r="N136" s="20"/>
      <c r="O136" s="19"/>
      <c r="P136" s="20"/>
      <c r="Q136" s="1180"/>
      <c r="R136" s="20"/>
      <c r="S136" s="19"/>
      <c r="T136" s="1177"/>
      <c r="U136" s="19"/>
      <c r="V136" s="20"/>
      <c r="W136" s="1180"/>
      <c r="X136" s="21"/>
      <c r="Y136" s="19"/>
      <c r="Z136" s="20"/>
      <c r="AA136" s="1180"/>
      <c r="AB136" s="21"/>
      <c r="AC136" s="19"/>
      <c r="AD136" s="20"/>
      <c r="AE136" s="1180"/>
      <c r="AF136" s="21"/>
      <c r="AG136" s="19"/>
      <c r="AH136" s="20"/>
      <c r="AI136" s="1180"/>
      <c r="AJ136" s="21"/>
      <c r="AK136" s="19"/>
      <c r="AL136" s="20"/>
      <c r="AM136" s="1180"/>
      <c r="AN136" s="21"/>
      <c r="AO136" s="19"/>
      <c r="AP136" s="20"/>
      <c r="AQ136" s="19"/>
      <c r="AR136" s="20"/>
      <c r="AS136" s="19"/>
      <c r="AT136" s="20"/>
      <c r="AU136" s="19"/>
      <c r="AV136" s="20"/>
      <c r="AW136" s="19"/>
      <c r="AX136" s="20"/>
      <c r="AY136" s="19"/>
      <c r="AZ136" s="20"/>
      <c r="BA136" s="19"/>
      <c r="BB136" s="20"/>
      <c r="BC136" s="19"/>
      <c r="BD136" s="20"/>
      <c r="BE136" s="19"/>
      <c r="BF136" s="20"/>
      <c r="BG136" s="19"/>
      <c r="BH136" s="20"/>
      <c r="BI136" s="19"/>
      <c r="BJ136" s="20"/>
      <c r="BK136" s="19"/>
      <c r="BL136" s="20"/>
    </row>
    <row r="137" spans="1:64">
      <c r="A137" s="1176"/>
      <c r="B137" s="1176"/>
      <c r="C137" s="1176"/>
      <c r="D137" s="1176"/>
      <c r="E137" s="1176"/>
      <c r="F137" s="1176"/>
      <c r="G137" s="1174"/>
      <c r="H137" s="1177"/>
      <c r="I137" s="1177"/>
      <c r="J137" s="17" t="s">
        <v>258</v>
      </c>
      <c r="K137" s="18" t="s">
        <v>259</v>
      </c>
      <c r="L137" s="18"/>
      <c r="M137" s="19"/>
      <c r="N137" s="20"/>
      <c r="O137" s="19"/>
      <c r="P137" s="20"/>
      <c r="Q137" s="1180"/>
      <c r="R137" s="20"/>
      <c r="S137" s="19"/>
      <c r="T137" s="1177"/>
      <c r="U137" s="19"/>
      <c r="V137" s="20"/>
      <c r="W137" s="1180"/>
      <c r="X137" s="21"/>
      <c r="Y137" s="19"/>
      <c r="Z137" s="20"/>
      <c r="AA137" s="1180"/>
      <c r="AB137" s="21"/>
      <c r="AC137" s="19"/>
      <c r="AD137" s="20"/>
      <c r="AE137" s="1180"/>
      <c r="AF137" s="21"/>
      <c r="AG137" s="19"/>
      <c r="AH137" s="20"/>
      <c r="AI137" s="1180"/>
      <c r="AJ137" s="21"/>
      <c r="AK137" s="19"/>
      <c r="AL137" s="20"/>
      <c r="AM137" s="1180"/>
      <c r="AN137" s="21"/>
      <c r="AO137" s="19"/>
      <c r="AP137" s="20"/>
      <c r="AQ137" s="19"/>
      <c r="AR137" s="20"/>
      <c r="AS137" s="19"/>
      <c r="AT137" s="20"/>
      <c r="AU137" s="19"/>
      <c r="AV137" s="20"/>
      <c r="AW137" s="19"/>
      <c r="AX137" s="20"/>
      <c r="AY137" s="19"/>
      <c r="AZ137" s="20"/>
      <c r="BA137" s="19"/>
      <c r="BB137" s="20"/>
      <c r="BC137" s="19"/>
      <c r="BD137" s="20"/>
      <c r="BE137" s="19"/>
      <c r="BF137" s="20"/>
      <c r="BG137" s="19"/>
      <c r="BH137" s="20"/>
      <c r="BI137" s="19"/>
      <c r="BJ137" s="20"/>
      <c r="BK137" s="19"/>
      <c r="BL137" s="20"/>
    </row>
    <row r="138" spans="1:64">
      <c r="A138" s="1176"/>
      <c r="B138" s="1176"/>
      <c r="C138" s="1176"/>
      <c r="D138" s="1176"/>
      <c r="E138" s="1176"/>
      <c r="F138" s="1176"/>
      <c r="G138" s="1174"/>
      <c r="H138" s="1177"/>
      <c r="I138" s="1177"/>
      <c r="J138" s="1181" t="s">
        <v>260</v>
      </c>
      <c r="K138" s="1181" t="s">
        <v>261</v>
      </c>
      <c r="L138" s="1181"/>
      <c r="M138" s="1182"/>
      <c r="N138" s="1309"/>
      <c r="O138" s="1182"/>
      <c r="P138" s="1309"/>
      <c r="Q138" s="1183"/>
      <c r="R138" s="1309"/>
      <c r="S138" s="1182"/>
      <c r="T138" s="1177"/>
      <c r="U138" s="1182"/>
      <c r="V138" s="1309"/>
      <c r="W138" s="1183"/>
      <c r="X138" s="1309"/>
      <c r="Y138" s="1182"/>
      <c r="Z138" s="1309"/>
      <c r="AA138" s="1183"/>
      <c r="AB138" s="1309"/>
      <c r="AC138" s="1182"/>
      <c r="AD138" s="1309"/>
      <c r="AE138" s="1183"/>
      <c r="AF138" s="1309"/>
      <c r="AG138" s="1182"/>
      <c r="AH138" s="1309"/>
      <c r="AI138" s="1183"/>
      <c r="AJ138" s="1309"/>
      <c r="AK138" s="1182"/>
      <c r="AL138" s="1309"/>
      <c r="AM138" s="1183"/>
      <c r="AN138" s="1309"/>
      <c r="AO138" s="22"/>
      <c r="AP138" s="23"/>
      <c r="AQ138" s="22"/>
      <c r="AR138" s="23"/>
      <c r="AS138" s="22"/>
      <c r="AT138" s="23"/>
      <c r="AU138" s="22"/>
      <c r="AV138" s="23"/>
      <c r="AW138" s="22"/>
      <c r="AX138" s="23"/>
      <c r="AY138" s="22"/>
      <c r="AZ138" s="23"/>
      <c r="BA138" s="22"/>
      <c r="BB138" s="23"/>
      <c r="BC138" s="22"/>
      <c r="BD138" s="23"/>
      <c r="BE138" s="22"/>
      <c r="BF138" s="23"/>
      <c r="BG138" s="22"/>
      <c r="BH138" s="23"/>
      <c r="BI138" s="22"/>
      <c r="BJ138" s="23"/>
      <c r="BK138" s="22"/>
      <c r="BL138" s="23"/>
    </row>
    <row r="139" spans="1:64">
      <c r="A139" s="1176"/>
      <c r="B139" s="1176"/>
      <c r="C139" s="1176"/>
      <c r="D139" s="1176"/>
      <c r="E139" s="1176"/>
      <c r="F139" s="1176"/>
      <c r="G139" s="1174"/>
      <c r="H139" s="1177"/>
      <c r="I139" s="1177"/>
      <c r="J139" s="1177" t="s">
        <v>262</v>
      </c>
      <c r="K139" s="1177" t="s">
        <v>263</v>
      </c>
      <c r="L139" s="1177"/>
      <c r="M139" s="1177"/>
      <c r="N139" s="1177"/>
      <c r="O139" s="1177"/>
      <c r="P139" s="1177"/>
      <c r="Q139" s="1177"/>
      <c r="R139" s="1177"/>
      <c r="S139" s="1177"/>
      <c r="T139" s="1177"/>
      <c r="U139" s="1177"/>
      <c r="V139" s="1177"/>
      <c r="W139" s="1177"/>
      <c r="X139" s="1177"/>
      <c r="Y139" s="1177"/>
      <c r="Z139" s="1177"/>
      <c r="AA139" s="1177"/>
      <c r="AB139" s="1177"/>
      <c r="AC139" s="1177"/>
      <c r="AD139" s="1177"/>
      <c r="AE139" s="1177"/>
      <c r="AF139" s="1177"/>
      <c r="AG139" s="1177"/>
      <c r="AH139" s="1177"/>
      <c r="AI139" s="1177"/>
      <c r="AJ139" s="1177"/>
      <c r="AK139" s="1177"/>
      <c r="AL139" s="1177"/>
      <c r="AM139" s="1177"/>
      <c r="AN139" s="1177"/>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row>
    <row r="140" spans="1:64">
      <c r="A140" s="1176"/>
      <c r="B140" s="1176"/>
      <c r="C140" s="1176"/>
      <c r="D140" s="1176"/>
      <c r="E140" s="1176"/>
      <c r="F140" s="1176"/>
      <c r="G140" s="1174"/>
      <c r="H140" s="1177"/>
      <c r="I140" s="1177"/>
      <c r="J140" s="1177" t="s">
        <v>264</v>
      </c>
      <c r="K140" s="1177" t="s">
        <v>265</v>
      </c>
      <c r="L140" s="1177"/>
      <c r="M140" s="1177"/>
      <c r="N140" s="1177"/>
      <c r="O140" s="1177"/>
      <c r="P140" s="1177"/>
      <c r="Q140" s="1177"/>
      <c r="R140" s="1177"/>
      <c r="S140" s="1177"/>
      <c r="T140" s="1177"/>
      <c r="U140" s="1177"/>
      <c r="V140" s="1177"/>
      <c r="W140" s="1177"/>
      <c r="X140" s="1177"/>
      <c r="Y140" s="1177"/>
      <c r="Z140" s="1177"/>
      <c r="AA140" s="1177"/>
      <c r="AB140" s="1177"/>
      <c r="AC140" s="1177"/>
      <c r="AD140" s="1177"/>
      <c r="AE140" s="1177"/>
      <c r="AF140" s="1177"/>
      <c r="AG140" s="1177"/>
      <c r="AH140" s="1177"/>
      <c r="AI140" s="1177"/>
      <c r="AJ140" s="1177"/>
      <c r="AK140" s="1177"/>
      <c r="AL140" s="1177"/>
      <c r="AM140" s="1177"/>
      <c r="AN140" s="1177"/>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row>
    <row r="141" spans="1:64">
      <c r="A141" s="1176"/>
      <c r="B141" s="1176"/>
      <c r="C141" s="1176"/>
      <c r="D141" s="1176"/>
      <c r="E141" s="1176"/>
      <c r="F141" s="1176"/>
      <c r="G141" s="1174"/>
      <c r="H141" s="1177"/>
      <c r="I141" s="1177"/>
      <c r="J141" s="17"/>
      <c r="K141" s="1184"/>
      <c r="L141" s="1184"/>
      <c r="M141" s="1185"/>
      <c r="N141" s="1186"/>
      <c r="O141" s="1185"/>
      <c r="P141" s="1186"/>
      <c r="Q141" s="1185"/>
      <c r="R141" s="1186"/>
      <c r="S141" s="1185"/>
      <c r="T141" s="1186"/>
      <c r="U141" s="1185"/>
      <c r="V141" s="1187"/>
      <c r="W141" s="1185"/>
      <c r="X141" s="1187"/>
      <c r="Y141" s="1185"/>
      <c r="Z141" s="1187"/>
      <c r="AA141" s="1185"/>
      <c r="AB141" s="1187"/>
      <c r="AC141" s="1185"/>
      <c r="AD141" s="1187"/>
      <c r="AE141" s="1185"/>
      <c r="AF141" s="1187"/>
      <c r="AG141" s="1185"/>
      <c r="AH141" s="1187"/>
      <c r="AI141" s="1185"/>
      <c r="AJ141" s="1187"/>
      <c r="AK141" s="1185"/>
      <c r="AL141" s="1187"/>
      <c r="AM141" s="1185"/>
      <c r="AN141" s="1187"/>
      <c r="AO141" s="24"/>
      <c r="AP141" s="25"/>
      <c r="AQ141" s="24"/>
      <c r="AR141" s="25"/>
      <c r="AS141" s="24"/>
      <c r="AT141" s="25"/>
      <c r="AU141" s="24"/>
      <c r="AV141" s="25"/>
      <c r="AW141" s="24"/>
      <c r="AX141" s="25"/>
      <c r="AY141" s="24"/>
      <c r="AZ141" s="25"/>
      <c r="BA141" s="24"/>
      <c r="BB141" s="25"/>
      <c r="BC141" s="24"/>
      <c r="BD141" s="25"/>
      <c r="BE141" s="24"/>
      <c r="BF141" s="25"/>
      <c r="BG141" s="24"/>
      <c r="BH141" s="25"/>
      <c r="BI141" s="24"/>
      <c r="BJ141" s="25"/>
      <c r="BK141" s="24"/>
      <c r="BL141" s="25"/>
    </row>
    <row r="142" spans="1:64">
      <c r="A142" s="1176"/>
      <c r="B142" s="1176"/>
      <c r="C142" s="1176"/>
      <c r="D142" s="1176"/>
      <c r="E142" s="1176"/>
      <c r="F142" s="1176"/>
      <c r="G142" s="1174"/>
      <c r="H142" s="1177"/>
      <c r="I142" s="1177"/>
      <c r="J142" s="1181"/>
      <c r="K142" s="26"/>
      <c r="L142" s="26"/>
      <c r="M142" s="27"/>
      <c r="N142" s="28"/>
      <c r="O142" s="27"/>
      <c r="P142" s="28"/>
      <c r="Q142" s="27"/>
      <c r="R142" s="28"/>
      <c r="S142" s="27"/>
      <c r="T142" s="28"/>
      <c r="U142" s="27"/>
      <c r="V142" s="1310"/>
      <c r="W142" s="27"/>
      <c r="X142" s="1310"/>
      <c r="Y142" s="27"/>
      <c r="Z142" s="1310"/>
      <c r="AA142" s="27"/>
      <c r="AB142" s="1310"/>
      <c r="AC142" s="27"/>
      <c r="AD142" s="1310"/>
      <c r="AE142" s="27"/>
      <c r="AF142" s="1310"/>
      <c r="AG142" s="27"/>
      <c r="AH142" s="1310"/>
      <c r="AI142" s="27"/>
      <c r="AJ142" s="1310"/>
      <c r="AK142" s="27"/>
      <c r="AL142" s="1310"/>
      <c r="AM142" s="27"/>
      <c r="AN142" s="1310"/>
      <c r="AO142" s="27"/>
      <c r="AP142" s="28"/>
      <c r="AQ142" s="27"/>
      <c r="AR142" s="28"/>
      <c r="AS142" s="27"/>
      <c r="AT142" s="28"/>
      <c r="AU142" s="27"/>
      <c r="AV142" s="28"/>
      <c r="AW142" s="27"/>
      <c r="AX142" s="28"/>
      <c r="AY142" s="27"/>
      <c r="AZ142" s="28"/>
      <c r="BA142" s="27"/>
      <c r="BB142" s="28"/>
      <c r="BC142" s="27"/>
      <c r="BD142" s="28"/>
      <c r="BE142" s="27"/>
      <c r="BF142" s="28"/>
      <c r="BG142" s="27"/>
      <c r="BH142" s="28"/>
      <c r="BI142" s="27"/>
      <c r="BJ142" s="28"/>
      <c r="BK142" s="27"/>
      <c r="BL142" s="28"/>
    </row>
    <row r="143" spans="1:64">
      <c r="A143" s="1176"/>
      <c r="B143" s="1176"/>
      <c r="C143" s="1176"/>
      <c r="D143" s="1176"/>
      <c r="E143" s="1176"/>
      <c r="F143" s="1176"/>
      <c r="G143" s="1174"/>
      <c r="H143" s="1177"/>
      <c r="I143" s="1177"/>
      <c r="J143" s="1177" t="s">
        <v>266</v>
      </c>
      <c r="K143" s="1177" t="s">
        <v>267</v>
      </c>
      <c r="L143" s="1177"/>
      <c r="M143" s="1177"/>
      <c r="N143" s="1177"/>
      <c r="O143" s="1177"/>
      <c r="P143" s="1177"/>
      <c r="Q143" s="1177"/>
      <c r="R143" s="1177"/>
      <c r="S143" s="1177"/>
      <c r="T143" s="1177"/>
      <c r="U143" s="1177"/>
      <c r="V143" s="1177"/>
      <c r="W143" s="1177"/>
      <c r="X143" s="1177"/>
      <c r="Y143" s="1177"/>
      <c r="Z143" s="1177"/>
      <c r="AA143" s="1177"/>
      <c r="AB143" s="1177"/>
      <c r="AC143" s="1177"/>
      <c r="AD143" s="1177"/>
      <c r="AE143" s="1177"/>
      <c r="AF143" s="1177"/>
      <c r="AG143" s="1177"/>
      <c r="AH143" s="1177"/>
      <c r="AI143" s="1177"/>
      <c r="AJ143" s="1177"/>
      <c r="AK143" s="1177"/>
      <c r="AL143" s="1177"/>
      <c r="AM143" s="1177"/>
      <c r="AN143" s="1177"/>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row>
    <row r="144" spans="1:64">
      <c r="A144" s="1176"/>
      <c r="B144" s="1176"/>
      <c r="C144" s="1176"/>
      <c r="D144" s="1176"/>
      <c r="E144" s="1176"/>
      <c r="F144" s="1176"/>
      <c r="G144" s="1174"/>
      <c r="H144" s="1177"/>
      <c r="I144" s="1177"/>
      <c r="J144" s="1177"/>
      <c r="K144" s="1177" t="s">
        <v>1767</v>
      </c>
      <c r="L144" s="1177"/>
      <c r="M144" s="1177"/>
      <c r="N144" s="1177"/>
      <c r="O144" s="1177"/>
      <c r="P144" s="1177"/>
      <c r="Q144" s="1177"/>
      <c r="R144" s="1177"/>
      <c r="S144" s="1177"/>
      <c r="T144" s="1177"/>
      <c r="U144" s="1177"/>
      <c r="V144" s="1177"/>
      <c r="W144" s="1177"/>
      <c r="X144" s="1177"/>
      <c r="Y144" s="1177"/>
      <c r="Z144" s="1177"/>
      <c r="AA144" s="1177"/>
      <c r="AB144" s="1177"/>
      <c r="AC144" s="1177"/>
      <c r="AD144" s="1177"/>
      <c r="AE144" s="1177"/>
      <c r="AF144" s="1177"/>
      <c r="AG144" s="1177"/>
      <c r="AH144" s="1177"/>
      <c r="AI144" s="1177"/>
      <c r="AJ144" s="1177"/>
      <c r="AK144" s="1177"/>
      <c r="AL144" s="1177"/>
      <c r="AM144" s="1177"/>
      <c r="AN144" s="1177"/>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row>
    <row r="145" spans="1:64">
      <c r="A145" s="1176"/>
      <c r="B145" s="1176"/>
      <c r="C145" s="1176"/>
      <c r="D145" s="1176"/>
      <c r="E145" s="1176"/>
      <c r="F145" s="1176"/>
      <c r="G145" s="1174"/>
      <c r="H145" s="1177"/>
      <c r="I145" s="1177"/>
      <c r="J145" s="29"/>
      <c r="K145" s="26"/>
      <c r="L145" s="26"/>
      <c r="M145" s="27"/>
      <c r="N145" s="28"/>
      <c r="O145" s="27"/>
      <c r="P145" s="28"/>
      <c r="Q145" s="1188"/>
      <c r="R145" s="28"/>
      <c r="S145" s="27"/>
      <c r="T145" s="28"/>
      <c r="U145" s="27"/>
      <c r="V145" s="28"/>
      <c r="W145" s="1188"/>
      <c r="X145" s="1310"/>
      <c r="Y145" s="27"/>
      <c r="Z145" s="28"/>
      <c r="AA145" s="1188"/>
      <c r="AB145" s="1310"/>
      <c r="AC145" s="27"/>
      <c r="AD145" s="28"/>
      <c r="AE145" s="1188"/>
      <c r="AF145" s="1310"/>
      <c r="AG145" s="27"/>
      <c r="AH145" s="28"/>
      <c r="AI145" s="1188"/>
      <c r="AJ145" s="1310"/>
      <c r="AK145" s="27"/>
      <c r="AL145" s="28"/>
      <c r="AM145" s="1188"/>
      <c r="AN145" s="1310"/>
      <c r="AO145" s="27"/>
      <c r="AP145" s="28"/>
      <c r="AQ145" s="27"/>
      <c r="AR145" s="28"/>
      <c r="AS145" s="27"/>
      <c r="AT145" s="28"/>
      <c r="AU145" s="27"/>
      <c r="AV145" s="28"/>
      <c r="AW145" s="27"/>
      <c r="AX145" s="28"/>
      <c r="AY145" s="27"/>
      <c r="AZ145" s="28"/>
      <c r="BA145" s="27"/>
      <c r="BB145" s="28"/>
      <c r="BC145" s="27"/>
      <c r="BD145" s="28"/>
      <c r="BE145" s="27"/>
      <c r="BF145" s="28"/>
      <c r="BG145" s="27"/>
      <c r="BH145" s="28"/>
      <c r="BI145" s="27"/>
      <c r="BJ145" s="28"/>
      <c r="BK145" s="27"/>
      <c r="BL145" s="28"/>
    </row>
    <row r="146" spans="1:64">
      <c r="A146" s="1176"/>
      <c r="B146" s="1176"/>
      <c r="C146" s="1176"/>
      <c r="D146" s="1176"/>
      <c r="E146" s="1176"/>
      <c r="F146" s="1176"/>
      <c r="G146" s="1174"/>
      <c r="H146" s="1177"/>
      <c r="I146" s="1177"/>
      <c r="J146" s="17" t="s">
        <v>282</v>
      </c>
      <c r="K146" s="18"/>
      <c r="L146" s="18"/>
      <c r="M146" s="19"/>
      <c r="N146" s="21"/>
      <c r="O146" s="19"/>
      <c r="P146" s="21"/>
      <c r="Q146" s="1180"/>
      <c r="R146" s="21"/>
      <c r="S146" s="19"/>
      <c r="T146" s="21"/>
      <c r="U146" s="19"/>
      <c r="V146" s="21"/>
      <c r="W146" s="1180"/>
      <c r="X146" s="21"/>
      <c r="Y146" s="19"/>
      <c r="Z146" s="21"/>
      <c r="AA146" s="1180"/>
      <c r="AB146" s="21"/>
      <c r="AC146" s="19"/>
      <c r="AD146" s="21"/>
      <c r="AE146" s="1180"/>
      <c r="AF146" s="21"/>
      <c r="AG146" s="19"/>
      <c r="AH146" s="21"/>
      <c r="AI146" s="1180"/>
      <c r="AJ146" s="21"/>
      <c r="AK146" s="19"/>
      <c r="AL146" s="21"/>
      <c r="AM146" s="1180"/>
      <c r="AN146" s="21"/>
      <c r="AO146" s="19"/>
      <c r="AP146" s="21"/>
      <c r="AQ146" s="19"/>
      <c r="AR146" s="21"/>
      <c r="AS146" s="19"/>
      <c r="AT146" s="21"/>
      <c r="AU146" s="19"/>
      <c r="AV146" s="21"/>
      <c r="AW146" s="19"/>
      <c r="AX146" s="21"/>
      <c r="AY146" s="19"/>
      <c r="AZ146" s="21"/>
      <c r="BA146" s="19"/>
      <c r="BB146" s="21"/>
      <c r="BC146" s="19"/>
      <c r="BD146" s="21"/>
      <c r="BE146" s="19"/>
      <c r="BF146" s="21"/>
      <c r="BG146" s="19"/>
      <c r="BH146" s="21"/>
      <c r="BI146" s="19"/>
      <c r="BJ146" s="21"/>
      <c r="BK146" s="19"/>
      <c r="BL146" s="21"/>
    </row>
    <row r="147" spans="1:64">
      <c r="A147" s="1176"/>
      <c r="B147" s="1176"/>
      <c r="C147" s="1176"/>
      <c r="D147" s="1176"/>
      <c r="E147" s="1176"/>
      <c r="F147" s="1176"/>
      <c r="G147" s="1174"/>
      <c r="H147" s="1177"/>
      <c r="I147" s="1177"/>
      <c r="J147" s="17" t="s">
        <v>269</v>
      </c>
      <c r="K147" s="18"/>
      <c r="L147" s="18"/>
      <c r="M147" s="19"/>
      <c r="N147" s="21"/>
      <c r="O147" s="19"/>
      <c r="P147" s="21"/>
      <c r="Q147" s="1180"/>
      <c r="R147" s="21"/>
      <c r="S147" s="19"/>
      <c r="T147" s="21"/>
      <c r="U147" s="19"/>
      <c r="V147" s="21"/>
      <c r="W147" s="1180"/>
      <c r="X147" s="21"/>
      <c r="Y147" s="19"/>
      <c r="Z147" s="21"/>
      <c r="AA147" s="1180"/>
      <c r="AB147" s="21"/>
      <c r="AC147" s="19"/>
      <c r="AD147" s="21"/>
      <c r="AE147" s="1180"/>
      <c r="AF147" s="21"/>
      <c r="AG147" s="19"/>
      <c r="AH147" s="21"/>
      <c r="AI147" s="1180"/>
      <c r="AJ147" s="21"/>
      <c r="AK147" s="19"/>
      <c r="AL147" s="21"/>
      <c r="AM147" s="1180"/>
      <c r="AN147" s="21"/>
      <c r="AO147" s="19"/>
      <c r="AP147" s="21"/>
      <c r="AQ147" s="19"/>
      <c r="AR147" s="21"/>
      <c r="AS147" s="19"/>
      <c r="AT147" s="21"/>
      <c r="AU147" s="19"/>
      <c r="AV147" s="21"/>
      <c r="AW147" s="19"/>
      <c r="AX147" s="21"/>
      <c r="AY147" s="19"/>
      <c r="AZ147" s="21"/>
      <c r="BA147" s="19"/>
      <c r="BB147" s="21"/>
      <c r="BC147" s="19"/>
      <c r="BD147" s="21"/>
      <c r="BE147" s="19"/>
      <c r="BF147" s="21"/>
      <c r="BG147" s="19"/>
      <c r="BH147" s="21"/>
      <c r="BI147" s="19"/>
      <c r="BJ147" s="21"/>
      <c r="BK147" s="19"/>
      <c r="BL147" s="21"/>
    </row>
    <row r="148" spans="1:64">
      <c r="A148" s="1176"/>
      <c r="B148" s="1176"/>
      <c r="C148" s="1176"/>
      <c r="D148" s="1176"/>
      <c r="E148" s="1176"/>
      <c r="F148" s="1176"/>
      <c r="G148" s="1174"/>
      <c r="H148" s="1177"/>
      <c r="I148" s="1177"/>
      <c r="J148" s="17" t="s">
        <v>270</v>
      </c>
      <c r="K148" s="18"/>
      <c r="L148" s="18"/>
      <c r="M148" s="19"/>
      <c r="N148" s="21"/>
      <c r="O148" s="19"/>
      <c r="P148" s="21"/>
      <c r="Q148" s="1180"/>
      <c r="R148" s="21"/>
      <c r="S148" s="19"/>
      <c r="T148" s="21"/>
      <c r="U148" s="19"/>
      <c r="V148" s="21"/>
      <c r="W148" s="1180"/>
      <c r="X148" s="21"/>
      <c r="Y148" s="19"/>
      <c r="Z148" s="21"/>
      <c r="AA148" s="1180"/>
      <c r="AB148" s="21"/>
      <c r="AC148" s="19"/>
      <c r="AD148" s="21"/>
      <c r="AE148" s="1180"/>
      <c r="AF148" s="21"/>
      <c r="AG148" s="19"/>
      <c r="AH148" s="21"/>
      <c r="AI148" s="1180"/>
      <c r="AJ148" s="21"/>
      <c r="AK148" s="19"/>
      <c r="AL148" s="21"/>
      <c r="AM148" s="1180"/>
      <c r="AN148" s="21"/>
      <c r="AO148" s="19"/>
      <c r="AP148" s="21"/>
      <c r="AQ148" s="19"/>
      <c r="AR148" s="21"/>
      <c r="AS148" s="19"/>
      <c r="AT148" s="21"/>
      <c r="AU148" s="19"/>
      <c r="AV148" s="21"/>
      <c r="AW148" s="19"/>
      <c r="AX148" s="21"/>
      <c r="AY148" s="19"/>
      <c r="AZ148" s="21"/>
      <c r="BA148" s="19"/>
      <c r="BB148" s="21"/>
      <c r="BC148" s="19"/>
      <c r="BD148" s="21"/>
      <c r="BE148" s="19"/>
      <c r="BF148" s="21"/>
      <c r="BG148" s="19"/>
      <c r="BH148" s="21"/>
      <c r="BI148" s="19"/>
      <c r="BJ148" s="21"/>
      <c r="BK148" s="19"/>
      <c r="BL148" s="21"/>
    </row>
    <row r="149" spans="1:64">
      <c r="A149" s="1176"/>
      <c r="B149" s="1176"/>
      <c r="C149" s="1176"/>
      <c r="D149" s="1176"/>
      <c r="E149" s="1176"/>
      <c r="F149" s="1176"/>
      <c r="G149" s="1174"/>
      <c r="H149" s="1177"/>
      <c r="I149" s="1177"/>
      <c r="J149" s="17" t="s">
        <v>271</v>
      </c>
      <c r="K149" s="18"/>
      <c r="L149" s="18"/>
      <c r="M149" s="19"/>
      <c r="N149" s="21"/>
      <c r="O149" s="19"/>
      <c r="P149" s="21"/>
      <c r="Q149" s="1180"/>
      <c r="R149" s="21"/>
      <c r="S149" s="19"/>
      <c r="T149" s="21"/>
      <c r="U149" s="19"/>
      <c r="V149" s="21"/>
      <c r="W149" s="1180"/>
      <c r="X149" s="21"/>
      <c r="Y149" s="19"/>
      <c r="Z149" s="21"/>
      <c r="AA149" s="1180"/>
      <c r="AB149" s="21"/>
      <c r="AC149" s="19"/>
      <c r="AD149" s="21"/>
      <c r="AE149" s="1180"/>
      <c r="AF149" s="21"/>
      <c r="AG149" s="19"/>
      <c r="AH149" s="21"/>
      <c r="AI149" s="1180"/>
      <c r="AJ149" s="21"/>
      <c r="AK149" s="19"/>
      <c r="AL149" s="21"/>
      <c r="AM149" s="1180"/>
      <c r="AN149" s="21"/>
      <c r="AO149" s="19"/>
      <c r="AP149" s="21"/>
      <c r="AQ149" s="19"/>
      <c r="AR149" s="21"/>
      <c r="AS149" s="19"/>
      <c r="AT149" s="21"/>
      <c r="AU149" s="19"/>
      <c r="AV149" s="21"/>
      <c r="AW149" s="19"/>
      <c r="AX149" s="21"/>
      <c r="AY149" s="19"/>
      <c r="AZ149" s="21"/>
      <c r="BA149" s="19"/>
      <c r="BB149" s="21"/>
      <c r="BC149" s="19"/>
      <c r="BD149" s="21"/>
      <c r="BE149" s="19"/>
      <c r="BF149" s="21"/>
      <c r="BG149" s="19"/>
      <c r="BH149" s="21"/>
      <c r="BI149" s="19"/>
      <c r="BJ149" s="21"/>
      <c r="BK149" s="19"/>
      <c r="BL149" s="21"/>
    </row>
    <row r="150" spans="1:64">
      <c r="A150" s="1176"/>
      <c r="B150" s="1176"/>
      <c r="C150" s="1176"/>
      <c r="D150" s="1176"/>
      <c r="E150" s="1176"/>
      <c r="F150" s="1176"/>
      <c r="G150" s="1174"/>
      <c r="H150" s="1177"/>
      <c r="I150" s="1177"/>
      <c r="J150" s="17" t="s">
        <v>272</v>
      </c>
      <c r="K150" s="18"/>
      <c r="L150" s="18"/>
      <c r="M150" s="19"/>
      <c r="N150" s="21"/>
      <c r="O150" s="19"/>
      <c r="P150" s="21"/>
      <c r="Q150" s="1180"/>
      <c r="R150" s="21"/>
      <c r="S150" s="19"/>
      <c r="T150" s="21"/>
      <c r="U150" s="19"/>
      <c r="V150" s="21"/>
      <c r="W150" s="1180"/>
      <c r="X150" s="21"/>
      <c r="Y150" s="19"/>
      <c r="Z150" s="21"/>
      <c r="AA150" s="1180"/>
      <c r="AB150" s="21"/>
      <c r="AC150" s="19"/>
      <c r="AD150" s="21"/>
      <c r="AE150" s="1180"/>
      <c r="AF150" s="21"/>
      <c r="AG150" s="19"/>
      <c r="AH150" s="21"/>
      <c r="AI150" s="1180"/>
      <c r="AJ150" s="21"/>
      <c r="AK150" s="19"/>
      <c r="AL150" s="21"/>
      <c r="AM150" s="1180"/>
      <c r="AN150" s="21"/>
      <c r="AO150" s="19"/>
      <c r="AP150" s="21"/>
      <c r="AQ150" s="19"/>
      <c r="AR150" s="21"/>
      <c r="AS150" s="19"/>
      <c r="AT150" s="21"/>
      <c r="AU150" s="19"/>
      <c r="AV150" s="21"/>
      <c r="AW150" s="19"/>
      <c r="AX150" s="21"/>
      <c r="AY150" s="19"/>
      <c r="AZ150" s="21"/>
      <c r="BA150" s="19"/>
      <c r="BB150" s="21"/>
      <c r="BC150" s="19"/>
      <c r="BD150" s="21"/>
      <c r="BE150" s="19"/>
      <c r="BF150" s="21"/>
      <c r="BG150" s="19"/>
      <c r="BH150" s="21"/>
      <c r="BI150" s="19"/>
      <c r="BJ150" s="21"/>
      <c r="BK150" s="19"/>
      <c r="BL150" s="21"/>
    </row>
    <row r="151" spans="1:64">
      <c r="A151" s="1176"/>
      <c r="B151" s="1176"/>
      <c r="C151" s="1176"/>
      <c r="D151" s="1176"/>
      <c r="E151" s="1176"/>
      <c r="F151" s="1176"/>
      <c r="G151" s="1174"/>
      <c r="H151" s="1177"/>
      <c r="I151" s="1177"/>
      <c r="J151" s="17" t="s">
        <v>273</v>
      </c>
      <c r="K151" s="18"/>
      <c r="L151" s="18"/>
      <c r="M151" s="19"/>
      <c r="N151" s="21"/>
      <c r="O151" s="19"/>
      <c r="P151" s="21"/>
      <c r="Q151" s="1180"/>
      <c r="R151" s="21"/>
      <c r="S151" s="19"/>
      <c r="T151" s="21"/>
      <c r="U151" s="19"/>
      <c r="V151" s="21"/>
      <c r="W151" s="1180"/>
      <c r="X151" s="21"/>
      <c r="Y151" s="19"/>
      <c r="Z151" s="21"/>
      <c r="AA151" s="1180"/>
      <c r="AB151" s="21"/>
      <c r="AC151" s="19"/>
      <c r="AD151" s="21"/>
      <c r="AE151" s="1180"/>
      <c r="AF151" s="21"/>
      <c r="AG151" s="19"/>
      <c r="AH151" s="21"/>
      <c r="AI151" s="1180"/>
      <c r="AJ151" s="21"/>
      <c r="AK151" s="19"/>
      <c r="AL151" s="21"/>
      <c r="AM151" s="1180"/>
      <c r="AN151" s="21"/>
      <c r="AO151" s="19"/>
      <c r="AP151" s="21"/>
      <c r="AQ151" s="19"/>
      <c r="AR151" s="21"/>
      <c r="AS151" s="19"/>
      <c r="AT151" s="21"/>
      <c r="AU151" s="19"/>
      <c r="AV151" s="21"/>
      <c r="AW151" s="19"/>
      <c r="AX151" s="21"/>
      <c r="AY151" s="19"/>
      <c r="AZ151" s="21"/>
      <c r="BA151" s="19"/>
      <c r="BB151" s="21"/>
      <c r="BC151" s="19"/>
      <c r="BD151" s="21"/>
      <c r="BE151" s="19"/>
      <c r="BF151" s="21"/>
      <c r="BG151" s="19"/>
      <c r="BH151" s="21"/>
      <c r="BI151" s="19"/>
      <c r="BJ151" s="21"/>
      <c r="BK151" s="19"/>
      <c r="BL151" s="21"/>
    </row>
    <row r="152" spans="1:64">
      <c r="A152" s="1176"/>
      <c r="B152" s="1176"/>
      <c r="C152" s="1176"/>
      <c r="D152" s="1176"/>
      <c r="E152" s="1176"/>
      <c r="F152" s="1176"/>
      <c r="G152" s="1174"/>
      <c r="H152" s="1177"/>
      <c r="I152" s="1177"/>
      <c r="J152" s="17" t="s">
        <v>274</v>
      </c>
      <c r="K152" s="18"/>
      <c r="L152" s="18"/>
      <c r="M152" s="19"/>
      <c r="N152" s="21"/>
      <c r="O152" s="19"/>
      <c r="P152" s="21"/>
      <c r="Q152" s="1180"/>
      <c r="R152" s="21"/>
      <c r="S152" s="19"/>
      <c r="T152" s="21"/>
      <c r="U152" s="19"/>
      <c r="V152" s="21"/>
      <c r="W152" s="1180"/>
      <c r="X152" s="21"/>
      <c r="Y152" s="19"/>
      <c r="Z152" s="21"/>
      <c r="AA152" s="1180"/>
      <c r="AB152" s="21"/>
      <c r="AC152" s="19"/>
      <c r="AD152" s="21"/>
      <c r="AE152" s="1180"/>
      <c r="AF152" s="21"/>
      <c r="AG152" s="19"/>
      <c r="AH152" s="21"/>
      <c r="AI152" s="1180"/>
      <c r="AJ152" s="21"/>
      <c r="AK152" s="19"/>
      <c r="AL152" s="21"/>
      <c r="AM152" s="1180"/>
      <c r="AN152" s="21"/>
      <c r="AO152" s="19"/>
      <c r="AP152" s="21"/>
      <c r="AQ152" s="19"/>
      <c r="AR152" s="21"/>
      <c r="AS152" s="19"/>
      <c r="AT152" s="21"/>
      <c r="AU152" s="19"/>
      <c r="AV152" s="21"/>
      <c r="AW152" s="19"/>
      <c r="AX152" s="21"/>
      <c r="AY152" s="19"/>
      <c r="AZ152" s="21"/>
      <c r="BA152" s="19"/>
      <c r="BB152" s="21"/>
      <c r="BC152" s="19"/>
      <c r="BD152" s="21"/>
      <c r="BE152" s="19"/>
      <c r="BF152" s="21"/>
      <c r="BG152" s="19"/>
      <c r="BH152" s="21"/>
      <c r="BI152" s="19"/>
      <c r="BJ152" s="21"/>
      <c r="BK152" s="19"/>
      <c r="BL152" s="21"/>
    </row>
    <row r="153" spans="1:64">
      <c r="A153" s="1176"/>
      <c r="B153" s="1176"/>
      <c r="C153" s="1176"/>
      <c r="D153" s="1176"/>
      <c r="E153" s="1176"/>
      <c r="F153" s="1176"/>
      <c r="G153" s="1174"/>
      <c r="H153" s="1177"/>
      <c r="I153" s="1177"/>
      <c r="J153" s="17" t="s">
        <v>275</v>
      </c>
      <c r="K153" s="18"/>
      <c r="L153" s="18"/>
      <c r="M153" s="19"/>
      <c r="N153" s="21"/>
      <c r="O153" s="19"/>
      <c r="P153" s="21"/>
      <c r="Q153" s="1180"/>
      <c r="R153" s="21"/>
      <c r="S153" s="19"/>
      <c r="T153" s="21"/>
      <c r="U153" s="19"/>
      <c r="V153" s="21"/>
      <c r="W153" s="1180"/>
      <c r="X153" s="21"/>
      <c r="Y153" s="19"/>
      <c r="Z153" s="21"/>
      <c r="AA153" s="1180"/>
      <c r="AB153" s="21"/>
      <c r="AC153" s="19"/>
      <c r="AD153" s="21"/>
      <c r="AE153" s="1180"/>
      <c r="AF153" s="21"/>
      <c r="AG153" s="19"/>
      <c r="AH153" s="21"/>
      <c r="AI153" s="1180"/>
      <c r="AJ153" s="21"/>
      <c r="AK153" s="19"/>
      <c r="AL153" s="21"/>
      <c r="AM153" s="1180"/>
      <c r="AN153" s="21"/>
      <c r="AO153" s="19"/>
      <c r="AP153" s="21"/>
      <c r="AQ153" s="19"/>
      <c r="AR153" s="21"/>
      <c r="AS153" s="19"/>
      <c r="AT153" s="21"/>
      <c r="AU153" s="19"/>
      <c r="AV153" s="21"/>
      <c r="AW153" s="19"/>
      <c r="AX153" s="21"/>
      <c r="AY153" s="19"/>
      <c r="AZ153" s="21"/>
      <c r="BA153" s="19"/>
      <c r="BB153" s="21"/>
      <c r="BC153" s="19"/>
      <c r="BD153" s="21"/>
      <c r="BE153" s="19"/>
      <c r="BF153" s="21"/>
      <c r="BG153" s="19"/>
      <c r="BH153" s="21"/>
      <c r="BI153" s="19"/>
      <c r="BJ153" s="21"/>
      <c r="BK153" s="19"/>
      <c r="BL153" s="21"/>
    </row>
    <row r="154" spans="1:64">
      <c r="A154" s="1176"/>
      <c r="B154" s="1176"/>
      <c r="C154" s="1176"/>
      <c r="D154" s="1176"/>
      <c r="E154" s="1176"/>
      <c r="F154" s="1176"/>
      <c r="G154" s="1174"/>
      <c r="H154" s="1177"/>
      <c r="I154" s="1177"/>
      <c r="J154" s="17" t="s">
        <v>276</v>
      </c>
      <c r="K154" s="18"/>
      <c r="L154" s="18"/>
      <c r="M154" s="19"/>
      <c r="N154" s="21"/>
      <c r="O154" s="19"/>
      <c r="P154" s="21"/>
      <c r="Q154" s="1180"/>
      <c r="R154" s="21"/>
      <c r="S154" s="19"/>
      <c r="T154" s="21"/>
      <c r="U154" s="19"/>
      <c r="V154" s="21"/>
      <c r="W154" s="1180"/>
      <c r="X154" s="21"/>
      <c r="Y154" s="19"/>
      <c r="Z154" s="21"/>
      <c r="AA154" s="1180"/>
      <c r="AB154" s="21"/>
      <c r="AC154" s="19"/>
      <c r="AD154" s="21"/>
      <c r="AE154" s="1180"/>
      <c r="AF154" s="21"/>
      <c r="AG154" s="19"/>
      <c r="AH154" s="21"/>
      <c r="AI154" s="1180"/>
      <c r="AJ154" s="21"/>
      <c r="AK154" s="19"/>
      <c r="AL154" s="21"/>
      <c r="AM154" s="1180"/>
      <c r="AN154" s="21"/>
      <c r="AO154" s="19"/>
      <c r="AP154" s="21"/>
      <c r="AQ154" s="19"/>
      <c r="AR154" s="21"/>
      <c r="AS154" s="19"/>
      <c r="AT154" s="21"/>
      <c r="AU154" s="19"/>
      <c r="AV154" s="21"/>
      <c r="AW154" s="19"/>
      <c r="AX154" s="21"/>
      <c r="AY154" s="19"/>
      <c r="AZ154" s="21"/>
      <c r="BA154" s="19"/>
      <c r="BB154" s="21"/>
      <c r="BC154" s="19"/>
      <c r="BD154" s="21"/>
      <c r="BE154" s="19"/>
      <c r="BF154" s="21"/>
      <c r="BG154" s="19"/>
      <c r="BH154" s="21"/>
      <c r="BI154" s="19"/>
      <c r="BJ154" s="21"/>
      <c r="BK154" s="19"/>
      <c r="BL154" s="21"/>
    </row>
    <row r="155" spans="1:64">
      <c r="A155" s="1176"/>
      <c r="B155" s="1176"/>
      <c r="C155" s="1176"/>
      <c r="D155" s="1176"/>
      <c r="E155" s="1176"/>
      <c r="F155" s="1176"/>
      <c r="G155" s="1174"/>
      <c r="H155" s="1177"/>
      <c r="I155" s="1177"/>
      <c r="J155" s="29" t="s">
        <v>277</v>
      </c>
      <c r="K155" s="26"/>
      <c r="L155" s="26"/>
      <c r="M155" s="27"/>
      <c r="N155" s="28"/>
      <c r="O155" s="27"/>
      <c r="P155" s="28"/>
      <c r="Q155" s="1188"/>
      <c r="R155" s="28"/>
      <c r="S155" s="27"/>
      <c r="T155" s="28"/>
      <c r="U155" s="27"/>
      <c r="V155" s="28"/>
      <c r="W155" s="1188"/>
      <c r="X155" s="1310"/>
      <c r="Y155" s="27"/>
      <c r="Z155" s="28"/>
      <c r="AA155" s="1188"/>
      <c r="AB155" s="1310"/>
      <c r="AC155" s="27"/>
      <c r="AD155" s="28"/>
      <c r="AE155" s="1188"/>
      <c r="AF155" s="1310"/>
      <c r="AG155" s="27"/>
      <c r="AH155" s="28"/>
      <c r="AI155" s="1188"/>
      <c r="AJ155" s="1310"/>
      <c r="AK155" s="27"/>
      <c r="AL155" s="28"/>
      <c r="AM155" s="1188"/>
      <c r="AN155" s="1310"/>
      <c r="AO155" s="27"/>
      <c r="AP155" s="28"/>
      <c r="AQ155" s="27"/>
      <c r="AR155" s="28"/>
      <c r="AS155" s="27"/>
      <c r="AT155" s="28"/>
      <c r="AU155" s="27"/>
      <c r="AV155" s="28"/>
      <c r="AW155" s="27"/>
      <c r="AX155" s="28"/>
      <c r="AY155" s="27"/>
      <c r="AZ155" s="28"/>
      <c r="BA155" s="27"/>
      <c r="BB155" s="28"/>
      <c r="BC155" s="27"/>
      <c r="BD155" s="28"/>
      <c r="BE155" s="27"/>
      <c r="BF155" s="28"/>
      <c r="BG155" s="27"/>
      <c r="BH155" s="28"/>
      <c r="BI155" s="27"/>
      <c r="BJ155" s="28"/>
      <c r="BK155" s="27"/>
      <c r="BL155" s="28"/>
    </row>
    <row r="156" spans="1:64">
      <c r="A156" s="1176"/>
      <c r="B156" s="1176"/>
      <c r="C156" s="1176"/>
      <c r="D156" s="1176"/>
      <c r="E156" s="1176"/>
      <c r="F156" s="1176"/>
      <c r="G156" s="1174"/>
      <c r="H156" s="1177"/>
      <c r="I156" s="1177"/>
      <c r="J156" s="17" t="s">
        <v>268</v>
      </c>
      <c r="K156" s="18"/>
      <c r="L156" s="18"/>
      <c r="M156" s="19"/>
      <c r="N156" s="21"/>
      <c r="O156" s="19"/>
      <c r="P156" s="21"/>
      <c r="Q156" s="1180"/>
      <c r="R156" s="21"/>
      <c r="S156" s="19"/>
      <c r="T156" s="21"/>
      <c r="U156" s="19"/>
      <c r="V156" s="21"/>
      <c r="W156" s="1180"/>
      <c r="X156" s="21"/>
      <c r="Y156" s="19"/>
      <c r="Z156" s="21"/>
      <c r="AA156" s="1180"/>
      <c r="AB156" s="21"/>
      <c r="AC156" s="19"/>
      <c r="AD156" s="21"/>
      <c r="AE156" s="1180"/>
      <c r="AF156" s="21"/>
      <c r="AG156" s="19"/>
      <c r="AH156" s="21"/>
      <c r="AI156" s="1180"/>
      <c r="AJ156" s="21"/>
      <c r="AK156" s="19"/>
      <c r="AL156" s="21"/>
      <c r="AM156" s="1180"/>
      <c r="AN156" s="21"/>
      <c r="AO156" s="19"/>
      <c r="AP156" s="21"/>
      <c r="AQ156" s="19"/>
      <c r="AR156" s="21"/>
      <c r="AS156" s="19"/>
      <c r="AT156" s="21"/>
      <c r="AU156" s="19"/>
      <c r="AV156" s="21"/>
      <c r="AW156" s="19"/>
      <c r="AX156" s="21"/>
      <c r="AY156" s="19"/>
      <c r="AZ156" s="21"/>
      <c r="BA156" s="19"/>
      <c r="BB156" s="21"/>
      <c r="BC156" s="19"/>
      <c r="BD156" s="21"/>
      <c r="BE156" s="19"/>
      <c r="BF156" s="21"/>
      <c r="BG156" s="19"/>
      <c r="BH156" s="21"/>
      <c r="BI156" s="19"/>
      <c r="BJ156" s="21"/>
      <c r="BK156" s="19"/>
      <c r="BL156" s="21"/>
    </row>
    <row r="157" spans="1:64">
      <c r="A157" s="1176"/>
      <c r="B157" s="1176"/>
      <c r="C157" s="1176"/>
      <c r="D157" s="1176"/>
      <c r="E157" s="1176"/>
      <c r="F157" s="1176"/>
      <c r="G157" s="1174"/>
      <c r="H157" s="1177"/>
      <c r="I157" s="1177"/>
      <c r="J157" s="17" t="s">
        <v>269</v>
      </c>
      <c r="K157" s="18"/>
      <c r="L157" s="18"/>
      <c r="M157" s="19"/>
      <c r="N157" s="21"/>
      <c r="O157" s="19"/>
      <c r="P157" s="21"/>
      <c r="Q157" s="1180"/>
      <c r="R157" s="21"/>
      <c r="S157" s="19"/>
      <c r="T157" s="21"/>
      <c r="U157" s="19"/>
      <c r="V157" s="21"/>
      <c r="W157" s="1180"/>
      <c r="X157" s="21"/>
      <c r="Y157" s="19"/>
      <c r="Z157" s="21"/>
      <c r="AA157" s="1180"/>
      <c r="AB157" s="21"/>
      <c r="AC157" s="19"/>
      <c r="AD157" s="21"/>
      <c r="AE157" s="1180"/>
      <c r="AF157" s="21"/>
      <c r="AG157" s="19"/>
      <c r="AH157" s="21"/>
      <c r="AI157" s="1180"/>
      <c r="AJ157" s="21"/>
      <c r="AK157" s="19"/>
      <c r="AL157" s="21"/>
      <c r="AM157" s="1180"/>
      <c r="AN157" s="21"/>
      <c r="AO157" s="19"/>
      <c r="AP157" s="21"/>
      <c r="AQ157" s="19"/>
      <c r="AR157" s="21"/>
      <c r="AS157" s="19"/>
      <c r="AT157" s="21"/>
      <c r="AU157" s="19"/>
      <c r="AV157" s="21"/>
      <c r="AW157" s="19"/>
      <c r="AX157" s="21"/>
      <c r="AY157" s="19"/>
      <c r="AZ157" s="21"/>
      <c r="BA157" s="19"/>
      <c r="BB157" s="21"/>
      <c r="BC157" s="19"/>
      <c r="BD157" s="21"/>
      <c r="BE157" s="19"/>
      <c r="BF157" s="21"/>
      <c r="BG157" s="19"/>
      <c r="BH157" s="21"/>
      <c r="BI157" s="19"/>
      <c r="BJ157" s="21"/>
      <c r="BK157" s="19"/>
      <c r="BL157" s="21"/>
    </row>
    <row r="158" spans="1:64">
      <c r="A158" s="1176"/>
      <c r="B158" s="1176"/>
      <c r="C158" s="1176"/>
      <c r="D158" s="1176"/>
      <c r="E158" s="1176"/>
      <c r="F158" s="1176"/>
      <c r="G158" s="1174"/>
      <c r="H158" s="1177"/>
      <c r="I158" s="1177"/>
      <c r="J158" s="17" t="s">
        <v>270</v>
      </c>
      <c r="K158" s="18"/>
      <c r="L158" s="18"/>
      <c r="M158" s="19"/>
      <c r="N158" s="21"/>
      <c r="O158" s="19"/>
      <c r="P158" s="21"/>
      <c r="Q158" s="1180"/>
      <c r="R158" s="21"/>
      <c r="S158" s="19"/>
      <c r="T158" s="21"/>
      <c r="U158" s="19"/>
      <c r="V158" s="21"/>
      <c r="W158" s="1180"/>
      <c r="X158" s="21"/>
      <c r="Y158" s="19"/>
      <c r="Z158" s="21"/>
      <c r="AA158" s="1180"/>
      <c r="AB158" s="21"/>
      <c r="AC158" s="19"/>
      <c r="AD158" s="21"/>
      <c r="AE158" s="1180"/>
      <c r="AF158" s="21"/>
      <c r="AG158" s="19"/>
      <c r="AH158" s="21"/>
      <c r="AI158" s="1180"/>
      <c r="AJ158" s="21"/>
      <c r="AK158" s="19"/>
      <c r="AL158" s="21"/>
      <c r="AM158" s="1180"/>
      <c r="AN158" s="21"/>
      <c r="AO158" s="19"/>
      <c r="AP158" s="21"/>
      <c r="AQ158" s="19"/>
      <c r="AR158" s="21"/>
      <c r="AS158" s="19"/>
      <c r="AT158" s="21"/>
      <c r="AU158" s="19"/>
      <c r="AV158" s="21"/>
      <c r="AW158" s="19"/>
      <c r="AX158" s="21"/>
      <c r="AY158" s="19"/>
      <c r="AZ158" s="21"/>
      <c r="BA158" s="19"/>
      <c r="BB158" s="21"/>
      <c r="BC158" s="19"/>
      <c r="BD158" s="21"/>
      <c r="BE158" s="19"/>
      <c r="BF158" s="21"/>
      <c r="BG158" s="19"/>
      <c r="BH158" s="21"/>
      <c r="BI158" s="19"/>
      <c r="BJ158" s="21"/>
      <c r="BK158" s="19"/>
      <c r="BL158" s="21"/>
    </row>
    <row r="159" spans="1:64">
      <c r="A159" s="1176"/>
      <c r="B159" s="1176"/>
      <c r="C159" s="1176"/>
      <c r="D159" s="1176"/>
      <c r="E159" s="1176"/>
      <c r="F159" s="1176"/>
      <c r="G159" s="1174"/>
      <c r="H159" s="1177"/>
      <c r="I159" s="1177"/>
      <c r="J159" s="17" t="s">
        <v>271</v>
      </c>
      <c r="K159" s="18"/>
      <c r="L159" s="18"/>
      <c r="M159" s="19"/>
      <c r="N159" s="21"/>
      <c r="O159" s="19"/>
      <c r="P159" s="21"/>
      <c r="Q159" s="1180"/>
      <c r="R159" s="21"/>
      <c r="S159" s="19"/>
      <c r="T159" s="21"/>
      <c r="U159" s="19"/>
      <c r="V159" s="21"/>
      <c r="W159" s="1180"/>
      <c r="X159" s="21"/>
      <c r="Y159" s="19"/>
      <c r="Z159" s="21"/>
      <c r="AA159" s="1180"/>
      <c r="AB159" s="21"/>
      <c r="AC159" s="19"/>
      <c r="AD159" s="21"/>
      <c r="AE159" s="1180"/>
      <c r="AF159" s="21"/>
      <c r="AG159" s="19"/>
      <c r="AH159" s="21"/>
      <c r="AI159" s="1180"/>
      <c r="AJ159" s="21"/>
      <c r="AK159" s="19"/>
      <c r="AL159" s="21"/>
      <c r="AM159" s="1180"/>
      <c r="AN159" s="21"/>
      <c r="AO159" s="19"/>
      <c r="AP159" s="21"/>
      <c r="AQ159" s="19"/>
      <c r="AR159" s="21"/>
      <c r="AS159" s="19"/>
      <c r="AT159" s="21"/>
      <c r="AU159" s="19"/>
      <c r="AV159" s="21"/>
      <c r="AW159" s="19"/>
      <c r="AX159" s="21"/>
      <c r="AY159" s="19"/>
      <c r="AZ159" s="21"/>
      <c r="BA159" s="19"/>
      <c r="BB159" s="21"/>
      <c r="BC159" s="19"/>
      <c r="BD159" s="21"/>
      <c r="BE159" s="19"/>
      <c r="BF159" s="21"/>
      <c r="BG159" s="19"/>
      <c r="BH159" s="21"/>
      <c r="BI159" s="19"/>
      <c r="BJ159" s="21"/>
      <c r="BK159" s="19"/>
      <c r="BL159" s="21"/>
    </row>
    <row r="160" spans="1:64">
      <c r="A160" s="1176"/>
      <c r="B160" s="1176"/>
      <c r="C160" s="1176"/>
      <c r="D160" s="1176"/>
      <c r="E160" s="1176"/>
      <c r="F160" s="1176"/>
      <c r="G160" s="1174"/>
      <c r="H160" s="1177"/>
      <c r="I160" s="1177"/>
      <c r="J160" s="17" t="s">
        <v>272</v>
      </c>
      <c r="K160" s="18"/>
      <c r="L160" s="18"/>
      <c r="M160" s="19"/>
      <c r="N160" s="21"/>
      <c r="O160" s="19"/>
      <c r="P160" s="21"/>
      <c r="Q160" s="1180"/>
      <c r="R160" s="21"/>
      <c r="S160" s="19"/>
      <c r="T160" s="21"/>
      <c r="U160" s="19"/>
      <c r="V160" s="21"/>
      <c r="W160" s="1180"/>
      <c r="X160" s="21"/>
      <c r="Y160" s="19"/>
      <c r="Z160" s="21"/>
      <c r="AA160" s="1180"/>
      <c r="AB160" s="21"/>
      <c r="AC160" s="19"/>
      <c r="AD160" s="21"/>
      <c r="AE160" s="1180"/>
      <c r="AF160" s="21"/>
      <c r="AG160" s="19"/>
      <c r="AH160" s="21"/>
      <c r="AI160" s="1180"/>
      <c r="AJ160" s="21"/>
      <c r="AK160" s="19"/>
      <c r="AL160" s="21"/>
      <c r="AM160" s="1180"/>
      <c r="AN160" s="21"/>
      <c r="AO160" s="19"/>
      <c r="AP160" s="21"/>
      <c r="AQ160" s="19"/>
      <c r="AR160" s="21"/>
      <c r="AS160" s="19"/>
      <c r="AT160" s="21"/>
      <c r="AU160" s="19"/>
      <c r="AV160" s="21"/>
      <c r="AW160" s="19"/>
      <c r="AX160" s="21"/>
      <c r="AY160" s="19"/>
      <c r="AZ160" s="21"/>
      <c r="BA160" s="19"/>
      <c r="BB160" s="21"/>
      <c r="BC160" s="19"/>
      <c r="BD160" s="21"/>
      <c r="BE160" s="19"/>
      <c r="BF160" s="21"/>
      <c r="BG160" s="19"/>
      <c r="BH160" s="21"/>
      <c r="BI160" s="19"/>
      <c r="BJ160" s="21"/>
      <c r="BK160" s="19"/>
      <c r="BL160" s="21"/>
    </row>
    <row r="161" spans="1:64">
      <c r="A161" s="1176"/>
      <c r="B161" s="1176"/>
      <c r="C161" s="1176"/>
      <c r="D161" s="1176"/>
      <c r="E161" s="1176"/>
      <c r="F161" s="1176"/>
      <c r="G161" s="1174"/>
      <c r="H161" s="1177"/>
      <c r="I161" s="1177"/>
      <c r="J161" s="17" t="s">
        <v>273</v>
      </c>
      <c r="K161" s="18"/>
      <c r="L161" s="18"/>
      <c r="M161" s="19"/>
      <c r="N161" s="21"/>
      <c r="O161" s="19"/>
      <c r="P161" s="21"/>
      <c r="Q161" s="1180"/>
      <c r="R161" s="21"/>
      <c r="S161" s="19"/>
      <c r="T161" s="21"/>
      <c r="U161" s="19"/>
      <c r="V161" s="21"/>
      <c r="W161" s="1180"/>
      <c r="X161" s="21"/>
      <c r="Y161" s="19"/>
      <c r="Z161" s="21"/>
      <c r="AA161" s="1180"/>
      <c r="AB161" s="21"/>
      <c r="AC161" s="19"/>
      <c r="AD161" s="21"/>
      <c r="AE161" s="1180"/>
      <c r="AF161" s="21"/>
      <c r="AG161" s="19"/>
      <c r="AH161" s="21"/>
      <c r="AI161" s="1180"/>
      <c r="AJ161" s="21"/>
      <c r="AK161" s="19"/>
      <c r="AL161" s="21"/>
      <c r="AM161" s="1180"/>
      <c r="AN161" s="21"/>
      <c r="AO161" s="19"/>
      <c r="AP161" s="21"/>
      <c r="AQ161" s="19"/>
      <c r="AR161" s="21"/>
      <c r="AS161" s="19"/>
      <c r="AT161" s="21"/>
      <c r="AU161" s="19"/>
      <c r="AV161" s="21"/>
      <c r="AW161" s="19"/>
      <c r="AX161" s="21"/>
      <c r="AY161" s="19"/>
      <c r="AZ161" s="21"/>
      <c r="BA161" s="19"/>
      <c r="BB161" s="21"/>
      <c r="BC161" s="19"/>
      <c r="BD161" s="21"/>
      <c r="BE161" s="19"/>
      <c r="BF161" s="21"/>
      <c r="BG161" s="19"/>
      <c r="BH161" s="21"/>
      <c r="BI161" s="19"/>
      <c r="BJ161" s="21"/>
      <c r="BK161" s="19"/>
      <c r="BL161" s="21"/>
    </row>
    <row r="162" spans="1:64">
      <c r="A162" s="1176"/>
      <c r="B162" s="1176"/>
      <c r="C162" s="1176"/>
      <c r="D162" s="1176"/>
      <c r="E162" s="1176"/>
      <c r="F162" s="1176"/>
      <c r="G162" s="1174"/>
      <c r="H162" s="1177"/>
      <c r="I162" s="1177"/>
      <c r="J162" s="17" t="s">
        <v>274</v>
      </c>
      <c r="K162" s="18"/>
      <c r="L162" s="18"/>
      <c r="M162" s="19"/>
      <c r="N162" s="21"/>
      <c r="O162" s="19"/>
      <c r="P162" s="21"/>
      <c r="Q162" s="1180"/>
      <c r="R162" s="21"/>
      <c r="S162" s="19"/>
      <c r="T162" s="21"/>
      <c r="U162" s="19"/>
      <c r="V162" s="21"/>
      <c r="W162" s="1180"/>
      <c r="X162" s="21"/>
      <c r="Y162" s="19"/>
      <c r="Z162" s="21"/>
      <c r="AA162" s="1180"/>
      <c r="AB162" s="21"/>
      <c r="AC162" s="19"/>
      <c r="AD162" s="21"/>
      <c r="AE162" s="1180"/>
      <c r="AF162" s="21"/>
      <c r="AG162" s="19"/>
      <c r="AH162" s="21"/>
      <c r="AI162" s="1180"/>
      <c r="AJ162" s="21"/>
      <c r="AK162" s="19"/>
      <c r="AL162" s="21"/>
      <c r="AM162" s="1180"/>
      <c r="AN162" s="21"/>
      <c r="AO162" s="19"/>
      <c r="AP162" s="21"/>
      <c r="AQ162" s="19"/>
      <c r="AR162" s="21"/>
      <c r="AS162" s="19"/>
      <c r="AT162" s="21"/>
      <c r="AU162" s="19"/>
      <c r="AV162" s="21"/>
      <c r="AW162" s="19"/>
      <c r="AX162" s="21"/>
      <c r="AY162" s="19"/>
      <c r="AZ162" s="21"/>
      <c r="BA162" s="19"/>
      <c r="BB162" s="21"/>
      <c r="BC162" s="19"/>
      <c r="BD162" s="21"/>
      <c r="BE162" s="19"/>
      <c r="BF162" s="21"/>
      <c r="BG162" s="19"/>
      <c r="BH162" s="21"/>
      <c r="BI162" s="19"/>
      <c r="BJ162" s="21"/>
      <c r="BK162" s="19"/>
      <c r="BL162" s="21"/>
    </row>
    <row r="163" spans="1:64">
      <c r="A163" s="1176"/>
      <c r="B163" s="1176"/>
      <c r="C163" s="1176"/>
      <c r="D163" s="1176"/>
      <c r="E163" s="1176"/>
      <c r="F163" s="1176"/>
      <c r="G163" s="1174"/>
      <c r="H163" s="1177"/>
      <c r="I163" s="1177"/>
      <c r="J163" s="17" t="s">
        <v>275</v>
      </c>
      <c r="K163" s="18"/>
      <c r="L163" s="18"/>
      <c r="M163" s="19"/>
      <c r="N163" s="21"/>
      <c r="O163" s="19"/>
      <c r="P163" s="21"/>
      <c r="Q163" s="1180"/>
      <c r="R163" s="21"/>
      <c r="S163" s="19"/>
      <c r="T163" s="21"/>
      <c r="U163" s="19"/>
      <c r="V163" s="21"/>
      <c r="W163" s="1180"/>
      <c r="X163" s="21"/>
      <c r="Y163" s="19"/>
      <c r="Z163" s="21"/>
      <c r="AA163" s="1180"/>
      <c r="AB163" s="21"/>
      <c r="AC163" s="19"/>
      <c r="AD163" s="21"/>
      <c r="AE163" s="1180"/>
      <c r="AF163" s="21"/>
      <c r="AG163" s="19"/>
      <c r="AH163" s="21"/>
      <c r="AI163" s="1180"/>
      <c r="AJ163" s="21"/>
      <c r="AK163" s="19"/>
      <c r="AL163" s="21"/>
      <c r="AM163" s="1180"/>
      <c r="AN163" s="21"/>
      <c r="AO163" s="19"/>
      <c r="AP163" s="21"/>
      <c r="AQ163" s="19"/>
      <c r="AR163" s="21"/>
      <c r="AS163" s="19"/>
      <c r="AT163" s="21"/>
      <c r="AU163" s="19"/>
      <c r="AV163" s="21"/>
      <c r="AW163" s="19"/>
      <c r="AX163" s="21"/>
      <c r="AY163" s="19"/>
      <c r="AZ163" s="21"/>
      <c r="BA163" s="19"/>
      <c r="BB163" s="21"/>
      <c r="BC163" s="19"/>
      <c r="BD163" s="21"/>
      <c r="BE163" s="19"/>
      <c r="BF163" s="21"/>
      <c r="BG163" s="19"/>
      <c r="BH163" s="21"/>
      <c r="BI163" s="19"/>
      <c r="BJ163" s="21"/>
      <c r="BK163" s="19"/>
      <c r="BL163" s="21"/>
    </row>
    <row r="164" spans="1:64">
      <c r="A164" s="1176"/>
      <c r="B164" s="1176"/>
      <c r="C164" s="1176"/>
      <c r="D164" s="1176"/>
      <c r="E164" s="1176"/>
      <c r="F164" s="1176"/>
      <c r="G164" s="1174"/>
      <c r="H164" s="1177"/>
      <c r="I164" s="1177"/>
      <c r="J164" s="17" t="s">
        <v>276</v>
      </c>
      <c r="K164" s="18"/>
      <c r="L164" s="18"/>
      <c r="M164" s="19"/>
      <c r="N164" s="21"/>
      <c r="O164" s="19"/>
      <c r="P164" s="21"/>
      <c r="Q164" s="1180"/>
      <c r="R164" s="21"/>
      <c r="S164" s="19"/>
      <c r="T164" s="21"/>
      <c r="U164" s="19"/>
      <c r="V164" s="21"/>
      <c r="W164" s="1180"/>
      <c r="X164" s="21"/>
      <c r="Y164" s="19"/>
      <c r="Z164" s="21"/>
      <c r="AA164" s="1180"/>
      <c r="AB164" s="21"/>
      <c r="AC164" s="19"/>
      <c r="AD164" s="21"/>
      <c r="AE164" s="1180"/>
      <c r="AF164" s="21"/>
      <c r="AG164" s="19"/>
      <c r="AH164" s="21"/>
      <c r="AI164" s="1180"/>
      <c r="AJ164" s="21"/>
      <c r="AK164" s="19"/>
      <c r="AL164" s="21"/>
      <c r="AM164" s="1180"/>
      <c r="AN164" s="21"/>
      <c r="AO164" s="19"/>
      <c r="AP164" s="21"/>
      <c r="AQ164" s="19"/>
      <c r="AR164" s="21"/>
      <c r="AS164" s="19"/>
      <c r="AT164" s="21"/>
      <c r="AU164" s="19"/>
      <c r="AV164" s="21"/>
      <c r="AW164" s="19"/>
      <c r="AX164" s="21"/>
      <c r="AY164" s="19"/>
      <c r="AZ164" s="21"/>
      <c r="BA164" s="19"/>
      <c r="BB164" s="21"/>
      <c r="BC164" s="19"/>
      <c r="BD164" s="21"/>
      <c r="BE164" s="19"/>
      <c r="BF164" s="21"/>
      <c r="BG164" s="19"/>
      <c r="BH164" s="21"/>
      <c r="BI164" s="19"/>
      <c r="BJ164" s="21"/>
      <c r="BK164" s="19"/>
      <c r="BL164" s="21"/>
    </row>
    <row r="165" spans="1:64">
      <c r="A165" s="1176"/>
      <c r="B165" s="1176"/>
      <c r="C165" s="1176"/>
      <c r="D165" s="1176"/>
      <c r="E165" s="1176"/>
      <c r="F165" s="1176"/>
      <c r="G165" s="1174"/>
      <c r="H165" s="1177"/>
      <c r="I165" s="1177"/>
      <c r="J165" s="29" t="s">
        <v>277</v>
      </c>
      <c r="K165" s="26"/>
      <c r="L165" s="26"/>
      <c r="M165" s="27"/>
      <c r="N165" s="28"/>
      <c r="O165" s="27"/>
      <c r="P165" s="28"/>
      <c r="Q165" s="1188"/>
      <c r="R165" s="28"/>
      <c r="S165" s="27"/>
      <c r="T165" s="28"/>
      <c r="U165" s="27"/>
      <c r="V165" s="28"/>
      <c r="W165" s="1188"/>
      <c r="X165" s="1310"/>
      <c r="Y165" s="27"/>
      <c r="Z165" s="28"/>
      <c r="AA165" s="1188"/>
      <c r="AB165" s="1310"/>
      <c r="AC165" s="27"/>
      <c r="AD165" s="28"/>
      <c r="AE165" s="1188"/>
      <c r="AF165" s="1310"/>
      <c r="AG165" s="27"/>
      <c r="AH165" s="28"/>
      <c r="AI165" s="1188"/>
      <c r="AJ165" s="1310"/>
      <c r="AK165" s="27"/>
      <c r="AL165" s="28"/>
      <c r="AM165" s="1188"/>
      <c r="AN165" s="1310"/>
      <c r="AO165" s="27"/>
      <c r="AP165" s="28"/>
      <c r="AQ165" s="27"/>
      <c r="AR165" s="28"/>
      <c r="AS165" s="27"/>
      <c r="AT165" s="28"/>
      <c r="AU165" s="27"/>
      <c r="AV165" s="28"/>
      <c r="AW165" s="27"/>
      <c r="AX165" s="28"/>
      <c r="AY165" s="27"/>
      <c r="AZ165" s="28"/>
      <c r="BA165" s="27"/>
      <c r="BB165" s="28"/>
      <c r="BC165" s="27"/>
      <c r="BD165" s="28"/>
      <c r="BE165" s="27"/>
      <c r="BF165" s="28"/>
      <c r="BG165" s="27"/>
      <c r="BH165" s="28"/>
      <c r="BI165" s="27"/>
      <c r="BJ165" s="28"/>
      <c r="BK165" s="27"/>
      <c r="BL165" s="28"/>
    </row>
    <row r="166" spans="1:64">
      <c r="A166" s="1176"/>
      <c r="B166" s="1176"/>
      <c r="C166" s="1176"/>
      <c r="D166" s="1176"/>
      <c r="E166" s="1176"/>
      <c r="F166" s="1176"/>
      <c r="G166" s="1174"/>
      <c r="H166" s="1177"/>
      <c r="I166" s="1177"/>
      <c r="J166" s="17" t="s">
        <v>278</v>
      </c>
      <c r="K166" s="18"/>
      <c r="L166" s="18"/>
      <c r="M166" s="19"/>
      <c r="N166" s="21"/>
      <c r="O166" s="19"/>
      <c r="P166" s="21"/>
      <c r="Q166" s="1180"/>
      <c r="R166" s="21"/>
      <c r="S166" s="19"/>
      <c r="T166" s="21"/>
      <c r="U166" s="19"/>
      <c r="V166" s="21"/>
      <c r="W166" s="1180"/>
      <c r="X166" s="21"/>
      <c r="Y166" s="19"/>
      <c r="Z166" s="21"/>
      <c r="AA166" s="1180"/>
      <c r="AB166" s="21"/>
      <c r="AC166" s="19"/>
      <c r="AD166" s="21"/>
      <c r="AE166" s="1180"/>
      <c r="AF166" s="21"/>
      <c r="AG166" s="19"/>
      <c r="AH166" s="21"/>
      <c r="AI166" s="1180"/>
      <c r="AJ166" s="21"/>
      <c r="AK166" s="19"/>
      <c r="AL166" s="21"/>
      <c r="AM166" s="1180"/>
      <c r="AN166" s="21"/>
      <c r="AO166" s="19"/>
      <c r="AP166" s="21"/>
      <c r="AQ166" s="19"/>
      <c r="AR166" s="21"/>
      <c r="AS166" s="19"/>
      <c r="AT166" s="21"/>
      <c r="AU166" s="19"/>
      <c r="AV166" s="21"/>
      <c r="AW166" s="19"/>
      <c r="AX166" s="21"/>
      <c r="AY166" s="19"/>
      <c r="AZ166" s="21"/>
      <c r="BA166" s="19"/>
      <c r="BB166" s="21"/>
      <c r="BC166" s="19"/>
      <c r="BD166" s="21"/>
      <c r="BE166" s="19"/>
      <c r="BF166" s="21"/>
      <c r="BG166" s="19"/>
      <c r="BH166" s="21"/>
      <c r="BI166" s="19"/>
      <c r="BJ166" s="21"/>
      <c r="BK166" s="19"/>
      <c r="BL166" s="21"/>
    </row>
    <row r="167" spans="1:64">
      <c r="A167" s="1176"/>
      <c r="B167" s="1176"/>
      <c r="C167" s="1176"/>
      <c r="D167" s="1176"/>
      <c r="E167" s="1176"/>
      <c r="F167" s="1176"/>
      <c r="G167" s="1174"/>
      <c r="H167" s="1177"/>
      <c r="I167" s="1177"/>
      <c r="J167" s="17" t="s">
        <v>269</v>
      </c>
      <c r="K167" s="18"/>
      <c r="L167" s="18"/>
      <c r="M167" s="19"/>
      <c r="N167" s="21"/>
      <c r="O167" s="19"/>
      <c r="P167" s="21"/>
      <c r="Q167" s="1180"/>
      <c r="R167" s="21"/>
      <c r="S167" s="19"/>
      <c r="T167" s="21"/>
      <c r="U167" s="19"/>
      <c r="V167" s="21"/>
      <c r="W167" s="1180"/>
      <c r="X167" s="21"/>
      <c r="Y167" s="19"/>
      <c r="Z167" s="21"/>
      <c r="AA167" s="1180"/>
      <c r="AB167" s="21"/>
      <c r="AC167" s="19"/>
      <c r="AD167" s="21"/>
      <c r="AE167" s="1180"/>
      <c r="AF167" s="21"/>
      <c r="AG167" s="19"/>
      <c r="AH167" s="21"/>
      <c r="AI167" s="1180"/>
      <c r="AJ167" s="21"/>
      <c r="AK167" s="19"/>
      <c r="AL167" s="21"/>
      <c r="AM167" s="1180"/>
      <c r="AN167" s="21"/>
      <c r="AO167" s="19"/>
      <c r="AP167" s="21"/>
      <c r="AQ167" s="19"/>
      <c r="AR167" s="21"/>
      <c r="AS167" s="19"/>
      <c r="AT167" s="21"/>
      <c r="AU167" s="19"/>
      <c r="AV167" s="21"/>
      <c r="AW167" s="19"/>
      <c r="AX167" s="21"/>
      <c r="AY167" s="19"/>
      <c r="AZ167" s="21"/>
      <c r="BA167" s="19"/>
      <c r="BB167" s="21"/>
      <c r="BC167" s="19"/>
      <c r="BD167" s="21"/>
      <c r="BE167" s="19"/>
      <c r="BF167" s="21"/>
      <c r="BG167" s="19"/>
      <c r="BH167" s="21"/>
      <c r="BI167" s="19"/>
      <c r="BJ167" s="21"/>
      <c r="BK167" s="19"/>
      <c r="BL167" s="21"/>
    </row>
    <row r="168" spans="1:64">
      <c r="A168" s="1176"/>
      <c r="B168" s="1176"/>
      <c r="C168" s="1176"/>
      <c r="D168" s="1176"/>
      <c r="E168" s="1176"/>
      <c r="F168" s="1176"/>
      <c r="G168" s="1174"/>
      <c r="H168" s="1177"/>
      <c r="I168" s="1177"/>
      <c r="J168" s="17" t="s">
        <v>270</v>
      </c>
      <c r="K168" s="18"/>
      <c r="L168" s="18"/>
      <c r="M168" s="19"/>
      <c r="N168" s="21"/>
      <c r="O168" s="19"/>
      <c r="P168" s="21"/>
      <c r="Q168" s="1180"/>
      <c r="R168" s="21"/>
      <c r="S168" s="19"/>
      <c r="T168" s="21"/>
      <c r="U168" s="19"/>
      <c r="V168" s="21"/>
      <c r="W168" s="1180"/>
      <c r="X168" s="21"/>
      <c r="Y168" s="19"/>
      <c r="Z168" s="21"/>
      <c r="AA168" s="1180"/>
      <c r="AB168" s="21"/>
      <c r="AC168" s="19"/>
      <c r="AD168" s="21"/>
      <c r="AE168" s="1180"/>
      <c r="AF168" s="21"/>
      <c r="AG168" s="19"/>
      <c r="AH168" s="21"/>
      <c r="AI168" s="1180"/>
      <c r="AJ168" s="21"/>
      <c r="AK168" s="19"/>
      <c r="AL168" s="21"/>
      <c r="AM168" s="1180"/>
      <c r="AN168" s="21"/>
      <c r="AO168" s="19"/>
      <c r="AP168" s="21"/>
      <c r="AQ168" s="19"/>
      <c r="AR168" s="21"/>
      <c r="AS168" s="19"/>
      <c r="AT168" s="21"/>
      <c r="AU168" s="19"/>
      <c r="AV168" s="21"/>
      <c r="AW168" s="19"/>
      <c r="AX168" s="21"/>
      <c r="AY168" s="19"/>
      <c r="AZ168" s="21"/>
      <c r="BA168" s="19"/>
      <c r="BB168" s="21"/>
      <c r="BC168" s="19"/>
      <c r="BD168" s="21"/>
      <c r="BE168" s="19"/>
      <c r="BF168" s="21"/>
      <c r="BG168" s="19"/>
      <c r="BH168" s="21"/>
      <c r="BI168" s="19"/>
      <c r="BJ168" s="21"/>
      <c r="BK168" s="19"/>
      <c r="BL168" s="21"/>
    </row>
    <row r="169" spans="1:64">
      <c r="A169" s="1176"/>
      <c r="B169" s="1176"/>
      <c r="C169" s="1176"/>
      <c r="D169" s="1176"/>
      <c r="E169" s="1176"/>
      <c r="F169" s="1176"/>
      <c r="G169" s="1174"/>
      <c r="H169" s="1177"/>
      <c r="I169" s="1177"/>
      <c r="J169" s="17" t="s">
        <v>271</v>
      </c>
      <c r="K169" s="18"/>
      <c r="L169" s="18"/>
      <c r="M169" s="19"/>
      <c r="N169" s="21"/>
      <c r="O169" s="19"/>
      <c r="P169" s="21"/>
      <c r="Q169" s="1180"/>
      <c r="R169" s="21"/>
      <c r="S169" s="19"/>
      <c r="T169" s="21"/>
      <c r="U169" s="19"/>
      <c r="V169" s="21"/>
      <c r="W169" s="1180"/>
      <c r="X169" s="21"/>
      <c r="Y169" s="19"/>
      <c r="Z169" s="21"/>
      <c r="AA169" s="1180"/>
      <c r="AB169" s="21"/>
      <c r="AC169" s="19"/>
      <c r="AD169" s="21"/>
      <c r="AE169" s="1180"/>
      <c r="AF169" s="21"/>
      <c r="AG169" s="19"/>
      <c r="AH169" s="21"/>
      <c r="AI169" s="1180"/>
      <c r="AJ169" s="21"/>
      <c r="AK169" s="19"/>
      <c r="AL169" s="21"/>
      <c r="AM169" s="1180"/>
      <c r="AN169" s="21"/>
      <c r="AO169" s="19"/>
      <c r="AP169" s="21"/>
      <c r="AQ169" s="19"/>
      <c r="AR169" s="21"/>
      <c r="AS169" s="19"/>
      <c r="AT169" s="21"/>
      <c r="AU169" s="19"/>
      <c r="AV169" s="21"/>
      <c r="AW169" s="19"/>
      <c r="AX169" s="21"/>
      <c r="AY169" s="19"/>
      <c r="AZ169" s="21"/>
      <c r="BA169" s="19"/>
      <c r="BB169" s="21"/>
      <c r="BC169" s="19"/>
      <c r="BD169" s="21"/>
      <c r="BE169" s="19"/>
      <c r="BF169" s="21"/>
      <c r="BG169" s="19"/>
      <c r="BH169" s="21"/>
      <c r="BI169" s="19"/>
      <c r="BJ169" s="21"/>
      <c r="BK169" s="19"/>
      <c r="BL169" s="21"/>
    </row>
    <row r="170" spans="1:64">
      <c r="A170" s="1176"/>
      <c r="B170" s="1176"/>
      <c r="C170" s="1176"/>
      <c r="D170" s="1176"/>
      <c r="E170" s="1176"/>
      <c r="F170" s="1176"/>
      <c r="G170" s="1174"/>
      <c r="H170" s="1177"/>
      <c r="I170" s="1177"/>
      <c r="J170" s="17" t="s">
        <v>272</v>
      </c>
      <c r="K170" s="18"/>
      <c r="L170" s="18"/>
      <c r="M170" s="19"/>
      <c r="N170" s="21"/>
      <c r="O170" s="19"/>
      <c r="P170" s="21"/>
      <c r="Q170" s="1180"/>
      <c r="R170" s="21"/>
      <c r="S170" s="19"/>
      <c r="T170" s="21"/>
      <c r="U170" s="19"/>
      <c r="V170" s="21"/>
      <c r="W170" s="1180"/>
      <c r="X170" s="21"/>
      <c r="Y170" s="19"/>
      <c r="Z170" s="21"/>
      <c r="AA170" s="1180"/>
      <c r="AB170" s="21"/>
      <c r="AC170" s="19"/>
      <c r="AD170" s="21"/>
      <c r="AE170" s="1180"/>
      <c r="AF170" s="21"/>
      <c r="AG170" s="19"/>
      <c r="AH170" s="21"/>
      <c r="AI170" s="1180"/>
      <c r="AJ170" s="21"/>
      <c r="AK170" s="19"/>
      <c r="AL170" s="21"/>
      <c r="AM170" s="1180"/>
      <c r="AN170" s="21"/>
      <c r="AO170" s="19"/>
      <c r="AP170" s="21"/>
      <c r="AQ170" s="19"/>
      <c r="AR170" s="21"/>
      <c r="AS170" s="19"/>
      <c r="AT170" s="21"/>
      <c r="AU170" s="19"/>
      <c r="AV170" s="21"/>
      <c r="AW170" s="19"/>
      <c r="AX170" s="21"/>
      <c r="AY170" s="19"/>
      <c r="AZ170" s="21"/>
      <c r="BA170" s="19"/>
      <c r="BB170" s="21"/>
      <c r="BC170" s="19"/>
      <c r="BD170" s="21"/>
      <c r="BE170" s="19"/>
      <c r="BF170" s="21"/>
      <c r="BG170" s="19"/>
      <c r="BH170" s="21"/>
      <c r="BI170" s="19"/>
      <c r="BJ170" s="21"/>
      <c r="BK170" s="19"/>
      <c r="BL170" s="21"/>
    </row>
    <row r="171" spans="1:64">
      <c r="A171" s="1176"/>
      <c r="B171" s="1176"/>
      <c r="C171" s="1176"/>
      <c r="D171" s="1176"/>
      <c r="E171" s="1176"/>
      <c r="F171" s="1176"/>
      <c r="G171" s="1174"/>
      <c r="H171" s="1177"/>
      <c r="I171" s="1177"/>
      <c r="J171" s="17" t="s">
        <v>273</v>
      </c>
      <c r="K171" s="18"/>
      <c r="L171" s="18"/>
      <c r="M171" s="19"/>
      <c r="N171" s="21"/>
      <c r="O171" s="19"/>
      <c r="P171" s="21"/>
      <c r="Q171" s="1180"/>
      <c r="R171" s="21"/>
      <c r="S171" s="19"/>
      <c r="T171" s="21"/>
      <c r="U171" s="19"/>
      <c r="V171" s="21"/>
      <c r="W171" s="1180"/>
      <c r="X171" s="21"/>
      <c r="Y171" s="19"/>
      <c r="Z171" s="21"/>
      <c r="AA171" s="1180"/>
      <c r="AB171" s="21"/>
      <c r="AC171" s="19"/>
      <c r="AD171" s="21"/>
      <c r="AE171" s="1180"/>
      <c r="AF171" s="21"/>
      <c r="AG171" s="19"/>
      <c r="AH171" s="21"/>
      <c r="AI171" s="1180"/>
      <c r="AJ171" s="21"/>
      <c r="AK171" s="19"/>
      <c r="AL171" s="21"/>
      <c r="AM171" s="1180"/>
      <c r="AN171" s="21"/>
      <c r="AO171" s="19"/>
      <c r="AP171" s="21"/>
      <c r="AQ171" s="19"/>
      <c r="AR171" s="21"/>
      <c r="AS171" s="19"/>
      <c r="AT171" s="21"/>
      <c r="AU171" s="19"/>
      <c r="AV171" s="21"/>
      <c r="AW171" s="19"/>
      <c r="AX171" s="21"/>
      <c r="AY171" s="19"/>
      <c r="AZ171" s="21"/>
      <c r="BA171" s="19"/>
      <c r="BB171" s="21"/>
      <c r="BC171" s="19"/>
      <c r="BD171" s="21"/>
      <c r="BE171" s="19"/>
      <c r="BF171" s="21"/>
      <c r="BG171" s="19"/>
      <c r="BH171" s="21"/>
      <c r="BI171" s="19"/>
      <c r="BJ171" s="21"/>
      <c r="BK171" s="19"/>
      <c r="BL171" s="21"/>
    </row>
    <row r="172" spans="1:64">
      <c r="A172" s="1176"/>
      <c r="B172" s="1176"/>
      <c r="C172" s="1176"/>
      <c r="D172" s="1176"/>
      <c r="E172" s="1176"/>
      <c r="F172" s="1176"/>
      <c r="G172" s="1174"/>
      <c r="H172" s="1177"/>
      <c r="I172" s="1177"/>
      <c r="J172" s="17" t="s">
        <v>274</v>
      </c>
      <c r="K172" s="18"/>
      <c r="L172" s="18"/>
      <c r="M172" s="19"/>
      <c r="N172" s="21"/>
      <c r="O172" s="19"/>
      <c r="P172" s="21"/>
      <c r="Q172" s="1180"/>
      <c r="R172" s="21"/>
      <c r="S172" s="19"/>
      <c r="T172" s="21"/>
      <c r="U172" s="19"/>
      <c r="V172" s="21"/>
      <c r="W172" s="1180"/>
      <c r="X172" s="21"/>
      <c r="Y172" s="19"/>
      <c r="Z172" s="21"/>
      <c r="AA172" s="1180"/>
      <c r="AB172" s="21"/>
      <c r="AC172" s="19"/>
      <c r="AD172" s="21"/>
      <c r="AE172" s="1180"/>
      <c r="AF172" s="21"/>
      <c r="AG172" s="19"/>
      <c r="AH172" s="21"/>
      <c r="AI172" s="1180"/>
      <c r="AJ172" s="21"/>
      <c r="AK172" s="19"/>
      <c r="AL172" s="21"/>
      <c r="AM172" s="1180"/>
      <c r="AN172" s="21"/>
      <c r="AO172" s="19"/>
      <c r="AP172" s="21"/>
      <c r="AQ172" s="19"/>
      <c r="AR172" s="21"/>
      <c r="AS172" s="19"/>
      <c r="AT172" s="21"/>
      <c r="AU172" s="19"/>
      <c r="AV172" s="21"/>
      <c r="AW172" s="19"/>
      <c r="AX172" s="21"/>
      <c r="AY172" s="19"/>
      <c r="AZ172" s="21"/>
      <c r="BA172" s="19"/>
      <c r="BB172" s="21"/>
      <c r="BC172" s="19"/>
      <c r="BD172" s="21"/>
      <c r="BE172" s="19"/>
      <c r="BF172" s="21"/>
      <c r="BG172" s="19"/>
      <c r="BH172" s="21"/>
      <c r="BI172" s="19"/>
      <c r="BJ172" s="21"/>
      <c r="BK172" s="19"/>
      <c r="BL172" s="21"/>
    </row>
    <row r="173" spans="1:64">
      <c r="A173" s="1176"/>
      <c r="B173" s="1176"/>
      <c r="C173" s="1176"/>
      <c r="D173" s="1176"/>
      <c r="E173" s="1176"/>
      <c r="F173" s="1176"/>
      <c r="G173" s="1174"/>
      <c r="H173" s="1177"/>
      <c r="I173" s="1177"/>
      <c r="J173" s="17" t="s">
        <v>275</v>
      </c>
      <c r="K173" s="18"/>
      <c r="L173" s="18"/>
      <c r="M173" s="19"/>
      <c r="N173" s="21"/>
      <c r="O173" s="19"/>
      <c r="P173" s="21"/>
      <c r="Q173" s="1180"/>
      <c r="R173" s="21"/>
      <c r="S173" s="19"/>
      <c r="T173" s="21"/>
      <c r="U173" s="19"/>
      <c r="V173" s="21"/>
      <c r="W173" s="1180"/>
      <c r="X173" s="21"/>
      <c r="Y173" s="19"/>
      <c r="Z173" s="21"/>
      <c r="AA173" s="1180"/>
      <c r="AB173" s="21"/>
      <c r="AC173" s="19"/>
      <c r="AD173" s="21"/>
      <c r="AE173" s="1180"/>
      <c r="AF173" s="21"/>
      <c r="AG173" s="19"/>
      <c r="AH173" s="21"/>
      <c r="AI173" s="1180"/>
      <c r="AJ173" s="21"/>
      <c r="AK173" s="19"/>
      <c r="AL173" s="21"/>
      <c r="AM173" s="1180"/>
      <c r="AN173" s="21"/>
      <c r="AO173" s="19"/>
      <c r="AP173" s="21"/>
      <c r="AQ173" s="19"/>
      <c r="AR173" s="21"/>
      <c r="AS173" s="19"/>
      <c r="AT173" s="21"/>
      <c r="AU173" s="19"/>
      <c r="AV173" s="21"/>
      <c r="AW173" s="19"/>
      <c r="AX173" s="21"/>
      <c r="AY173" s="19"/>
      <c r="AZ173" s="21"/>
      <c r="BA173" s="19"/>
      <c r="BB173" s="21"/>
      <c r="BC173" s="19"/>
      <c r="BD173" s="21"/>
      <c r="BE173" s="19"/>
      <c r="BF173" s="21"/>
      <c r="BG173" s="19"/>
      <c r="BH173" s="21"/>
      <c r="BI173" s="19"/>
      <c r="BJ173" s="21"/>
      <c r="BK173" s="19"/>
      <c r="BL173" s="21"/>
    </row>
    <row r="174" spans="1:64">
      <c r="A174" s="1176"/>
      <c r="B174" s="1176"/>
      <c r="C174" s="1176"/>
      <c r="D174" s="1176"/>
      <c r="E174" s="1176"/>
      <c r="F174" s="1176"/>
      <c r="G174" s="1174"/>
      <c r="H174" s="1177"/>
      <c r="I174" s="1177"/>
      <c r="J174" s="17" t="s">
        <v>276</v>
      </c>
      <c r="K174" s="18"/>
      <c r="L174" s="18"/>
      <c r="M174" s="19"/>
      <c r="N174" s="21"/>
      <c r="O174" s="19"/>
      <c r="P174" s="21"/>
      <c r="Q174" s="1180"/>
      <c r="R174" s="21"/>
      <c r="S174" s="19"/>
      <c r="T174" s="21"/>
      <c r="U174" s="19"/>
      <c r="V174" s="21"/>
      <c r="W174" s="1180"/>
      <c r="X174" s="21"/>
      <c r="Y174" s="19"/>
      <c r="Z174" s="21"/>
      <c r="AA174" s="1180"/>
      <c r="AB174" s="21"/>
      <c r="AC174" s="19"/>
      <c r="AD174" s="21"/>
      <c r="AE174" s="1180"/>
      <c r="AF174" s="21"/>
      <c r="AG174" s="19"/>
      <c r="AH174" s="21"/>
      <c r="AI174" s="1180"/>
      <c r="AJ174" s="21"/>
      <c r="AK174" s="19"/>
      <c r="AL174" s="21"/>
      <c r="AM174" s="1180"/>
      <c r="AN174" s="21"/>
      <c r="AO174" s="19"/>
      <c r="AP174" s="21"/>
      <c r="AQ174" s="19"/>
      <c r="AR174" s="21"/>
      <c r="AS174" s="19"/>
      <c r="AT174" s="21"/>
      <c r="AU174" s="19"/>
      <c r="AV174" s="21"/>
      <c r="AW174" s="19"/>
      <c r="AX174" s="21"/>
      <c r="AY174" s="19"/>
      <c r="AZ174" s="21"/>
      <c r="BA174" s="19"/>
      <c r="BB174" s="21"/>
      <c r="BC174" s="19"/>
      <c r="BD174" s="21"/>
      <c r="BE174" s="19"/>
      <c r="BF174" s="21"/>
      <c r="BG174" s="19"/>
      <c r="BH174" s="21"/>
      <c r="BI174" s="19"/>
      <c r="BJ174" s="21"/>
      <c r="BK174" s="19"/>
      <c r="BL174" s="21"/>
    </row>
    <row r="175" spans="1:64">
      <c r="A175" s="1176"/>
      <c r="B175" s="1176"/>
      <c r="C175" s="1176"/>
      <c r="D175" s="1176"/>
      <c r="E175" s="1176"/>
      <c r="F175" s="1176"/>
      <c r="G175" s="1174"/>
      <c r="H175" s="1177"/>
      <c r="I175" s="1177"/>
      <c r="J175" s="29" t="s">
        <v>277</v>
      </c>
      <c r="K175" s="26"/>
      <c r="L175" s="26"/>
      <c r="M175" s="27"/>
      <c r="N175" s="28"/>
      <c r="O175" s="27"/>
      <c r="P175" s="28"/>
      <c r="Q175" s="1188"/>
      <c r="R175" s="28"/>
      <c r="S175" s="27"/>
      <c r="T175" s="28"/>
      <c r="U175" s="27"/>
      <c r="V175" s="28"/>
      <c r="W175" s="1188"/>
      <c r="X175" s="1310"/>
      <c r="Y175" s="27"/>
      <c r="Z175" s="28"/>
      <c r="AA175" s="1188"/>
      <c r="AB175" s="1310"/>
      <c r="AC175" s="27"/>
      <c r="AD175" s="28"/>
      <c r="AE175" s="1188"/>
      <c r="AF175" s="1310"/>
      <c r="AG175" s="27"/>
      <c r="AH175" s="28"/>
      <c r="AI175" s="1188"/>
      <c r="AJ175" s="1310"/>
      <c r="AK175" s="27"/>
      <c r="AL175" s="28"/>
      <c r="AM175" s="1188"/>
      <c r="AN175" s="1310"/>
      <c r="AO175" s="27"/>
      <c r="AP175" s="28"/>
      <c r="AQ175" s="27"/>
      <c r="AR175" s="28"/>
      <c r="AS175" s="27"/>
      <c r="AT175" s="28"/>
      <c r="AU175" s="27"/>
      <c r="AV175" s="28"/>
      <c r="AW175" s="27"/>
      <c r="AX175" s="28"/>
      <c r="AY175" s="27"/>
      <c r="AZ175" s="28"/>
      <c r="BA175" s="27"/>
      <c r="BB175" s="28"/>
      <c r="BC175" s="27"/>
      <c r="BD175" s="28"/>
      <c r="BE175" s="27"/>
      <c r="BF175" s="28"/>
      <c r="BG175" s="27"/>
      <c r="BH175" s="28"/>
      <c r="BI175" s="27"/>
      <c r="BJ175" s="28"/>
      <c r="BK175" s="27"/>
      <c r="BL175" s="28"/>
    </row>
    <row r="176" spans="1:64">
      <c r="A176" s="1176"/>
      <c r="B176" s="1176"/>
      <c r="C176" s="1176"/>
      <c r="D176" s="1176"/>
      <c r="E176" s="1176"/>
      <c r="F176" s="1176"/>
      <c r="G176" s="1174"/>
      <c r="H176" s="1177"/>
      <c r="I176" s="1177"/>
      <c r="J176" s="17" t="s">
        <v>279</v>
      </c>
      <c r="K176" s="18"/>
      <c r="L176" s="18"/>
      <c r="M176" s="19"/>
      <c r="N176" s="21"/>
      <c r="O176" s="19"/>
      <c r="P176" s="21"/>
      <c r="Q176" s="1180"/>
      <c r="R176" s="21"/>
      <c r="S176" s="19"/>
      <c r="T176" s="21"/>
      <c r="U176" s="19"/>
      <c r="V176" s="21"/>
      <c r="W176" s="1180"/>
      <c r="X176" s="21"/>
      <c r="Y176" s="19"/>
      <c r="Z176" s="21"/>
      <c r="AA176" s="1180"/>
      <c r="AB176" s="21"/>
      <c r="AC176" s="19"/>
      <c r="AD176" s="21"/>
      <c r="AE176" s="1180"/>
      <c r="AF176" s="21"/>
      <c r="AG176" s="19"/>
      <c r="AH176" s="21"/>
      <c r="AI176" s="1180"/>
      <c r="AJ176" s="21"/>
      <c r="AK176" s="19"/>
      <c r="AL176" s="21"/>
      <c r="AM176" s="1180"/>
      <c r="AN176" s="21"/>
      <c r="AO176" s="19"/>
      <c r="AP176" s="21"/>
      <c r="AQ176" s="19"/>
      <c r="AR176" s="21"/>
      <c r="AS176" s="19"/>
      <c r="AT176" s="21"/>
      <c r="AU176" s="19"/>
      <c r="AV176" s="21"/>
      <c r="AW176" s="19"/>
      <c r="AX176" s="21"/>
      <c r="AY176" s="19"/>
      <c r="AZ176" s="21"/>
      <c r="BA176" s="19"/>
      <c r="BB176" s="21"/>
      <c r="BC176" s="19"/>
      <c r="BD176" s="21"/>
      <c r="BE176" s="19"/>
      <c r="BF176" s="21"/>
      <c r="BG176" s="19"/>
      <c r="BH176" s="21"/>
      <c r="BI176" s="19"/>
      <c r="BJ176" s="21"/>
      <c r="BK176" s="19"/>
      <c r="BL176" s="21"/>
    </row>
    <row r="177" spans="1:64">
      <c r="A177" s="1176"/>
      <c r="B177" s="1176"/>
      <c r="C177" s="1176"/>
      <c r="D177" s="1176"/>
      <c r="E177" s="1176"/>
      <c r="F177" s="1176"/>
      <c r="G177" s="1174"/>
      <c r="H177" s="1177"/>
      <c r="I177" s="1177"/>
      <c r="J177" s="17" t="s">
        <v>269</v>
      </c>
      <c r="K177" s="18"/>
      <c r="L177" s="18"/>
      <c r="M177" s="19"/>
      <c r="N177" s="21"/>
      <c r="O177" s="19"/>
      <c r="P177" s="21"/>
      <c r="Q177" s="1180"/>
      <c r="R177" s="21"/>
      <c r="S177" s="19"/>
      <c r="T177" s="21"/>
      <c r="U177" s="19"/>
      <c r="V177" s="21"/>
      <c r="W177" s="1180"/>
      <c r="X177" s="21"/>
      <c r="Y177" s="19"/>
      <c r="Z177" s="21"/>
      <c r="AA177" s="1180"/>
      <c r="AB177" s="21"/>
      <c r="AC177" s="19"/>
      <c r="AD177" s="21"/>
      <c r="AE177" s="1180"/>
      <c r="AF177" s="21"/>
      <c r="AG177" s="19"/>
      <c r="AH177" s="21"/>
      <c r="AI177" s="1180"/>
      <c r="AJ177" s="21"/>
      <c r="AK177" s="19"/>
      <c r="AL177" s="21"/>
      <c r="AM177" s="1180"/>
      <c r="AN177" s="21"/>
      <c r="AO177" s="19"/>
      <c r="AP177" s="21"/>
      <c r="AQ177" s="19"/>
      <c r="AR177" s="21"/>
      <c r="AS177" s="19"/>
      <c r="AT177" s="21"/>
      <c r="AU177" s="19"/>
      <c r="AV177" s="21"/>
      <c r="AW177" s="19"/>
      <c r="AX177" s="21"/>
      <c r="AY177" s="19"/>
      <c r="AZ177" s="21"/>
      <c r="BA177" s="19"/>
      <c r="BB177" s="21"/>
      <c r="BC177" s="19"/>
      <c r="BD177" s="21"/>
      <c r="BE177" s="19"/>
      <c r="BF177" s="21"/>
      <c r="BG177" s="19"/>
      <c r="BH177" s="21"/>
      <c r="BI177" s="19"/>
      <c r="BJ177" s="21"/>
      <c r="BK177" s="19"/>
      <c r="BL177" s="21"/>
    </row>
    <row r="178" spans="1:64">
      <c r="A178" s="1176"/>
      <c r="B178" s="1176"/>
      <c r="C178" s="1176"/>
      <c r="D178" s="1176"/>
      <c r="E178" s="1176"/>
      <c r="F178" s="1176"/>
      <c r="G178" s="1174"/>
      <c r="H178" s="1177"/>
      <c r="I178" s="1177"/>
      <c r="J178" s="17" t="s">
        <v>270</v>
      </c>
      <c r="K178" s="18"/>
      <c r="L178" s="18"/>
      <c r="M178" s="19"/>
      <c r="N178" s="21"/>
      <c r="O178" s="19"/>
      <c r="P178" s="21"/>
      <c r="Q178" s="1180"/>
      <c r="R178" s="21"/>
      <c r="S178" s="19"/>
      <c r="T178" s="21"/>
      <c r="U178" s="19"/>
      <c r="V178" s="21"/>
      <c r="W178" s="1180"/>
      <c r="X178" s="21"/>
      <c r="Y178" s="19"/>
      <c r="Z178" s="21"/>
      <c r="AA178" s="1180"/>
      <c r="AB178" s="21"/>
      <c r="AC178" s="19"/>
      <c r="AD178" s="21"/>
      <c r="AE178" s="1180"/>
      <c r="AF178" s="21"/>
      <c r="AG178" s="19"/>
      <c r="AH178" s="21"/>
      <c r="AI178" s="1180"/>
      <c r="AJ178" s="21"/>
      <c r="AK178" s="19"/>
      <c r="AL178" s="21"/>
      <c r="AM178" s="1180"/>
      <c r="AN178" s="21"/>
      <c r="AO178" s="19"/>
      <c r="AP178" s="21"/>
      <c r="AQ178" s="19"/>
      <c r="AR178" s="21"/>
      <c r="AS178" s="19"/>
      <c r="AT178" s="21"/>
      <c r="AU178" s="19"/>
      <c r="AV178" s="21"/>
      <c r="AW178" s="19"/>
      <c r="AX178" s="21"/>
      <c r="AY178" s="19"/>
      <c r="AZ178" s="21"/>
      <c r="BA178" s="19"/>
      <c r="BB178" s="21"/>
      <c r="BC178" s="19"/>
      <c r="BD178" s="21"/>
      <c r="BE178" s="19"/>
      <c r="BF178" s="21"/>
      <c r="BG178" s="19"/>
      <c r="BH178" s="21"/>
      <c r="BI178" s="19"/>
      <c r="BJ178" s="21"/>
      <c r="BK178" s="19"/>
      <c r="BL178" s="21"/>
    </row>
    <row r="179" spans="1:64">
      <c r="A179" s="1176"/>
      <c r="B179" s="1176"/>
      <c r="C179" s="1176"/>
      <c r="D179" s="1176"/>
      <c r="E179" s="1176"/>
      <c r="F179" s="1176"/>
      <c r="G179" s="1174"/>
      <c r="H179" s="1177"/>
      <c r="I179" s="1177"/>
      <c r="J179" s="17" t="s">
        <v>271</v>
      </c>
      <c r="K179" s="18"/>
      <c r="L179" s="18"/>
      <c r="M179" s="19"/>
      <c r="N179" s="21"/>
      <c r="O179" s="19"/>
      <c r="P179" s="21"/>
      <c r="Q179" s="1180"/>
      <c r="R179" s="21"/>
      <c r="S179" s="19"/>
      <c r="T179" s="21"/>
      <c r="U179" s="19"/>
      <c r="V179" s="21"/>
      <c r="W179" s="1180"/>
      <c r="X179" s="21"/>
      <c r="Y179" s="19"/>
      <c r="Z179" s="21"/>
      <c r="AA179" s="1180"/>
      <c r="AB179" s="21"/>
      <c r="AC179" s="19"/>
      <c r="AD179" s="21"/>
      <c r="AE179" s="1180"/>
      <c r="AF179" s="21"/>
      <c r="AG179" s="19"/>
      <c r="AH179" s="21"/>
      <c r="AI179" s="1180"/>
      <c r="AJ179" s="21"/>
      <c r="AK179" s="19"/>
      <c r="AL179" s="21"/>
      <c r="AM179" s="1180"/>
      <c r="AN179" s="21"/>
      <c r="AO179" s="19"/>
      <c r="AP179" s="21"/>
      <c r="AQ179" s="19"/>
      <c r="AR179" s="21"/>
      <c r="AS179" s="19"/>
      <c r="AT179" s="21"/>
      <c r="AU179" s="19"/>
      <c r="AV179" s="21"/>
      <c r="AW179" s="19"/>
      <c r="AX179" s="21"/>
      <c r="AY179" s="19"/>
      <c r="AZ179" s="21"/>
      <c r="BA179" s="19"/>
      <c r="BB179" s="21"/>
      <c r="BC179" s="19"/>
      <c r="BD179" s="21"/>
      <c r="BE179" s="19"/>
      <c r="BF179" s="21"/>
      <c r="BG179" s="19"/>
      <c r="BH179" s="21"/>
      <c r="BI179" s="19"/>
      <c r="BJ179" s="21"/>
      <c r="BK179" s="19"/>
      <c r="BL179" s="21"/>
    </row>
    <row r="180" spans="1:64">
      <c r="A180" s="1176"/>
      <c r="B180" s="1176"/>
      <c r="C180" s="1176"/>
      <c r="D180" s="1176"/>
      <c r="E180" s="1176"/>
      <c r="F180" s="1176"/>
      <c r="G180" s="1174"/>
      <c r="H180" s="1177"/>
      <c r="I180" s="1177"/>
      <c r="J180" s="17" t="s">
        <v>272</v>
      </c>
      <c r="K180" s="18"/>
      <c r="L180" s="18"/>
      <c r="M180" s="19"/>
      <c r="N180" s="21"/>
      <c r="O180" s="19"/>
      <c r="P180" s="21"/>
      <c r="Q180" s="1180"/>
      <c r="R180" s="21"/>
      <c r="S180" s="19"/>
      <c r="T180" s="21"/>
      <c r="U180" s="19"/>
      <c r="V180" s="21"/>
      <c r="W180" s="1180"/>
      <c r="X180" s="21"/>
      <c r="Y180" s="19"/>
      <c r="Z180" s="21"/>
      <c r="AA180" s="1180"/>
      <c r="AB180" s="21"/>
      <c r="AC180" s="19"/>
      <c r="AD180" s="21"/>
      <c r="AE180" s="1180"/>
      <c r="AF180" s="21"/>
      <c r="AG180" s="19"/>
      <c r="AH180" s="21"/>
      <c r="AI180" s="1180"/>
      <c r="AJ180" s="21"/>
      <c r="AK180" s="19"/>
      <c r="AL180" s="21"/>
      <c r="AM180" s="1180"/>
      <c r="AN180" s="21"/>
      <c r="AO180" s="19"/>
      <c r="AP180" s="21"/>
      <c r="AQ180" s="19"/>
      <c r="AR180" s="21"/>
      <c r="AS180" s="19"/>
      <c r="AT180" s="21"/>
      <c r="AU180" s="19"/>
      <c r="AV180" s="21"/>
      <c r="AW180" s="19"/>
      <c r="AX180" s="21"/>
      <c r="AY180" s="19"/>
      <c r="AZ180" s="21"/>
      <c r="BA180" s="19"/>
      <c r="BB180" s="21"/>
      <c r="BC180" s="19"/>
      <c r="BD180" s="21"/>
      <c r="BE180" s="19"/>
      <c r="BF180" s="21"/>
      <c r="BG180" s="19"/>
      <c r="BH180" s="21"/>
      <c r="BI180" s="19"/>
      <c r="BJ180" s="21"/>
      <c r="BK180" s="19"/>
      <c r="BL180" s="21"/>
    </row>
    <row r="181" spans="1:64">
      <c r="A181" s="1176"/>
      <c r="B181" s="1176"/>
      <c r="C181" s="1176"/>
      <c r="D181" s="1176"/>
      <c r="E181" s="1176"/>
      <c r="F181" s="1176"/>
      <c r="G181" s="1174"/>
      <c r="H181" s="1177"/>
      <c r="I181" s="1177"/>
      <c r="J181" s="17" t="s">
        <v>273</v>
      </c>
      <c r="K181" s="18"/>
      <c r="L181" s="18"/>
      <c r="M181" s="19"/>
      <c r="N181" s="21"/>
      <c r="O181" s="19"/>
      <c r="P181" s="21"/>
      <c r="Q181" s="1180"/>
      <c r="R181" s="21"/>
      <c r="S181" s="19"/>
      <c r="T181" s="21"/>
      <c r="U181" s="19"/>
      <c r="V181" s="21"/>
      <c r="W181" s="1180"/>
      <c r="X181" s="21"/>
      <c r="Y181" s="19"/>
      <c r="Z181" s="21"/>
      <c r="AA181" s="1180"/>
      <c r="AB181" s="21"/>
      <c r="AC181" s="19"/>
      <c r="AD181" s="21"/>
      <c r="AE181" s="1180"/>
      <c r="AF181" s="21"/>
      <c r="AG181" s="19"/>
      <c r="AH181" s="21"/>
      <c r="AI181" s="1180"/>
      <c r="AJ181" s="21"/>
      <c r="AK181" s="19"/>
      <c r="AL181" s="21"/>
      <c r="AM181" s="1180"/>
      <c r="AN181" s="21"/>
      <c r="AO181" s="19"/>
      <c r="AP181" s="21"/>
      <c r="AQ181" s="19"/>
      <c r="AR181" s="21"/>
      <c r="AS181" s="19"/>
      <c r="AT181" s="21"/>
      <c r="AU181" s="19"/>
      <c r="AV181" s="21"/>
      <c r="AW181" s="19"/>
      <c r="AX181" s="21"/>
      <c r="AY181" s="19"/>
      <c r="AZ181" s="21"/>
      <c r="BA181" s="19"/>
      <c r="BB181" s="21"/>
      <c r="BC181" s="19"/>
      <c r="BD181" s="21"/>
      <c r="BE181" s="19"/>
      <c r="BF181" s="21"/>
      <c r="BG181" s="19"/>
      <c r="BH181" s="21"/>
      <c r="BI181" s="19"/>
      <c r="BJ181" s="21"/>
      <c r="BK181" s="19"/>
      <c r="BL181" s="21"/>
    </row>
    <row r="182" spans="1:64">
      <c r="A182" s="1176"/>
      <c r="B182" s="1176"/>
      <c r="C182" s="1176"/>
      <c r="D182" s="1176"/>
      <c r="E182" s="1176"/>
      <c r="F182" s="1176"/>
      <c r="G182" s="1174"/>
      <c r="H182" s="1177"/>
      <c r="I182" s="1177"/>
      <c r="J182" s="17" t="s">
        <v>274</v>
      </c>
      <c r="K182" s="18"/>
      <c r="L182" s="18"/>
      <c r="M182" s="19"/>
      <c r="N182" s="21"/>
      <c r="O182" s="19"/>
      <c r="P182" s="21"/>
      <c r="Q182" s="1180"/>
      <c r="R182" s="21"/>
      <c r="S182" s="19"/>
      <c r="T182" s="21"/>
      <c r="U182" s="19"/>
      <c r="V182" s="21"/>
      <c r="W182" s="1180"/>
      <c r="X182" s="21"/>
      <c r="Y182" s="19"/>
      <c r="Z182" s="21"/>
      <c r="AA182" s="1180"/>
      <c r="AB182" s="21"/>
      <c r="AC182" s="19"/>
      <c r="AD182" s="21"/>
      <c r="AE182" s="1180"/>
      <c r="AF182" s="21"/>
      <c r="AG182" s="19"/>
      <c r="AH182" s="21"/>
      <c r="AI182" s="1180"/>
      <c r="AJ182" s="21"/>
      <c r="AK182" s="19"/>
      <c r="AL182" s="21"/>
      <c r="AM182" s="1180"/>
      <c r="AN182" s="21"/>
      <c r="AO182" s="19"/>
      <c r="AP182" s="21"/>
      <c r="AQ182" s="19"/>
      <c r="AR182" s="21"/>
      <c r="AS182" s="19"/>
      <c r="AT182" s="21"/>
      <c r="AU182" s="19"/>
      <c r="AV182" s="21"/>
      <c r="AW182" s="19"/>
      <c r="AX182" s="21"/>
      <c r="AY182" s="19"/>
      <c r="AZ182" s="21"/>
      <c r="BA182" s="19"/>
      <c r="BB182" s="21"/>
      <c r="BC182" s="19"/>
      <c r="BD182" s="21"/>
      <c r="BE182" s="19"/>
      <c r="BF182" s="21"/>
      <c r="BG182" s="19"/>
      <c r="BH182" s="21"/>
      <c r="BI182" s="19"/>
      <c r="BJ182" s="21"/>
      <c r="BK182" s="19"/>
      <c r="BL182" s="21"/>
    </row>
    <row r="183" spans="1:64">
      <c r="A183" s="1176"/>
      <c r="B183" s="1176"/>
      <c r="C183" s="1176"/>
      <c r="D183" s="1176"/>
      <c r="E183" s="1176"/>
      <c r="F183" s="1176"/>
      <c r="G183" s="1174"/>
      <c r="H183" s="1177"/>
      <c r="I183" s="1177"/>
      <c r="J183" s="17" t="s">
        <v>275</v>
      </c>
      <c r="K183" s="18"/>
      <c r="L183" s="18"/>
      <c r="M183" s="19"/>
      <c r="N183" s="21"/>
      <c r="O183" s="19"/>
      <c r="P183" s="21"/>
      <c r="Q183" s="1180"/>
      <c r="R183" s="21"/>
      <c r="S183" s="19"/>
      <c r="T183" s="21"/>
      <c r="U183" s="19"/>
      <c r="V183" s="21"/>
      <c r="W183" s="1180"/>
      <c r="X183" s="21"/>
      <c r="Y183" s="19"/>
      <c r="Z183" s="21"/>
      <c r="AA183" s="1180"/>
      <c r="AB183" s="21"/>
      <c r="AC183" s="19"/>
      <c r="AD183" s="21"/>
      <c r="AE183" s="1180"/>
      <c r="AF183" s="21"/>
      <c r="AG183" s="19"/>
      <c r="AH183" s="21"/>
      <c r="AI183" s="1180"/>
      <c r="AJ183" s="21"/>
      <c r="AK183" s="19"/>
      <c r="AL183" s="21"/>
      <c r="AM183" s="1180"/>
      <c r="AN183" s="21"/>
      <c r="AO183" s="19"/>
      <c r="AP183" s="21"/>
      <c r="AQ183" s="19"/>
      <c r="AR183" s="21"/>
      <c r="AS183" s="19"/>
      <c r="AT183" s="21"/>
      <c r="AU183" s="19"/>
      <c r="AV183" s="21"/>
      <c r="AW183" s="19"/>
      <c r="AX183" s="21"/>
      <c r="AY183" s="19"/>
      <c r="AZ183" s="21"/>
      <c r="BA183" s="19"/>
      <c r="BB183" s="21"/>
      <c r="BC183" s="19"/>
      <c r="BD183" s="21"/>
      <c r="BE183" s="19"/>
      <c r="BF183" s="21"/>
      <c r="BG183" s="19"/>
      <c r="BH183" s="21"/>
      <c r="BI183" s="19"/>
      <c r="BJ183" s="21"/>
      <c r="BK183" s="19"/>
      <c r="BL183" s="21"/>
    </row>
    <row r="184" spans="1:64">
      <c r="A184" s="1176"/>
      <c r="B184" s="1176"/>
      <c r="C184" s="1176"/>
      <c r="D184" s="1176"/>
      <c r="E184" s="1176"/>
      <c r="F184" s="1176"/>
      <c r="G184" s="1174"/>
      <c r="H184" s="1177"/>
      <c r="I184" s="1177"/>
      <c r="J184" s="17" t="s">
        <v>276</v>
      </c>
      <c r="K184" s="18"/>
      <c r="L184" s="18"/>
      <c r="M184" s="19"/>
      <c r="N184" s="21"/>
      <c r="O184" s="19"/>
      <c r="P184" s="21"/>
      <c r="Q184" s="1180"/>
      <c r="R184" s="21"/>
      <c r="S184" s="19"/>
      <c r="T184" s="21"/>
      <c r="U184" s="19"/>
      <c r="V184" s="21"/>
      <c r="W184" s="1180"/>
      <c r="X184" s="21"/>
      <c r="Y184" s="19"/>
      <c r="Z184" s="21"/>
      <c r="AA184" s="1180"/>
      <c r="AB184" s="21"/>
      <c r="AC184" s="19"/>
      <c r="AD184" s="21"/>
      <c r="AE184" s="1180"/>
      <c r="AF184" s="21"/>
      <c r="AG184" s="19"/>
      <c r="AH184" s="21"/>
      <c r="AI184" s="1180"/>
      <c r="AJ184" s="21"/>
      <c r="AK184" s="19"/>
      <c r="AL184" s="21"/>
      <c r="AM184" s="1180"/>
      <c r="AN184" s="21"/>
      <c r="AO184" s="19"/>
      <c r="AP184" s="21"/>
      <c r="AQ184" s="19"/>
      <c r="AR184" s="21"/>
      <c r="AS184" s="19"/>
      <c r="AT184" s="21"/>
      <c r="AU184" s="19"/>
      <c r="AV184" s="21"/>
      <c r="AW184" s="19"/>
      <c r="AX184" s="21"/>
      <c r="AY184" s="19"/>
      <c r="AZ184" s="21"/>
      <c r="BA184" s="19"/>
      <c r="BB184" s="21"/>
      <c r="BC184" s="19"/>
      <c r="BD184" s="21"/>
      <c r="BE184" s="19"/>
      <c r="BF184" s="21"/>
      <c r="BG184" s="19"/>
      <c r="BH184" s="21"/>
      <c r="BI184" s="19"/>
      <c r="BJ184" s="21"/>
      <c r="BK184" s="19"/>
      <c r="BL184" s="21"/>
    </row>
    <row r="185" spans="1:64">
      <c r="A185" s="1176"/>
      <c r="B185" s="1176"/>
      <c r="C185" s="1176"/>
      <c r="D185" s="1176"/>
      <c r="E185" s="1176"/>
      <c r="F185" s="1176"/>
      <c r="G185" s="1174"/>
      <c r="H185" s="1177"/>
      <c r="I185" s="1177"/>
      <c r="J185" s="29" t="s">
        <v>277</v>
      </c>
      <c r="K185" s="26"/>
      <c r="L185" s="26"/>
      <c r="M185" s="27"/>
      <c r="N185" s="28"/>
      <c r="O185" s="27"/>
      <c r="P185" s="28"/>
      <c r="Q185" s="1188"/>
      <c r="R185" s="28"/>
      <c r="S185" s="27"/>
      <c r="T185" s="28"/>
      <c r="U185" s="27"/>
      <c r="V185" s="28"/>
      <c r="W185" s="1188"/>
      <c r="X185" s="1310"/>
      <c r="Y185" s="27"/>
      <c r="Z185" s="28"/>
      <c r="AA185" s="1188"/>
      <c r="AB185" s="1310"/>
      <c r="AC185" s="27"/>
      <c r="AD185" s="28"/>
      <c r="AE185" s="1188"/>
      <c r="AF185" s="1310"/>
      <c r="AG185" s="27"/>
      <c r="AH185" s="28"/>
      <c r="AI185" s="1188"/>
      <c r="AJ185" s="1310"/>
      <c r="AK185" s="27"/>
      <c r="AL185" s="28"/>
      <c r="AM185" s="1188"/>
      <c r="AN185" s="1310"/>
      <c r="AO185" s="27"/>
      <c r="AP185" s="28"/>
      <c r="AQ185" s="27"/>
      <c r="AR185" s="28"/>
      <c r="AS185" s="27"/>
      <c r="AT185" s="28"/>
      <c r="AU185" s="27"/>
      <c r="AV185" s="28"/>
      <c r="AW185" s="27"/>
      <c r="AX185" s="28"/>
      <c r="AY185" s="27"/>
      <c r="AZ185" s="28"/>
      <c r="BA185" s="27"/>
      <c r="BB185" s="28"/>
      <c r="BC185" s="27"/>
      <c r="BD185" s="28"/>
      <c r="BE185" s="27"/>
      <c r="BF185" s="28"/>
      <c r="BG185" s="27"/>
      <c r="BH185" s="28"/>
      <c r="BI185" s="27"/>
      <c r="BJ185" s="28"/>
      <c r="BK185" s="27"/>
      <c r="BL185" s="28"/>
    </row>
    <row r="186" spans="1:64">
      <c r="A186" s="1176"/>
      <c r="B186" s="1176"/>
      <c r="C186" s="1176"/>
      <c r="D186" s="1176"/>
      <c r="E186" s="1176"/>
      <c r="F186" s="1176"/>
      <c r="G186" s="1174"/>
      <c r="H186" s="1177"/>
      <c r="I186" s="1177"/>
      <c r="J186" s="17" t="s">
        <v>280</v>
      </c>
      <c r="K186" s="18"/>
      <c r="L186" s="18"/>
      <c r="M186" s="19"/>
      <c r="N186" s="21"/>
      <c r="O186" s="19"/>
      <c r="P186" s="21"/>
      <c r="Q186" s="1180"/>
      <c r="R186" s="21"/>
      <c r="S186" s="19"/>
      <c r="T186" s="21"/>
      <c r="U186" s="19"/>
      <c r="V186" s="21"/>
      <c r="W186" s="1180"/>
      <c r="X186" s="21"/>
      <c r="Y186" s="19"/>
      <c r="Z186" s="21"/>
      <c r="AA186" s="1180"/>
      <c r="AB186" s="21"/>
      <c r="AC186" s="19"/>
      <c r="AD186" s="21"/>
      <c r="AE186" s="1180"/>
      <c r="AF186" s="21"/>
      <c r="AG186" s="19"/>
      <c r="AH186" s="21"/>
      <c r="AI186" s="1180"/>
      <c r="AJ186" s="21"/>
      <c r="AK186" s="19"/>
      <c r="AL186" s="21"/>
      <c r="AM186" s="1180"/>
      <c r="AN186" s="21"/>
      <c r="AO186" s="19"/>
      <c r="AP186" s="21"/>
      <c r="AQ186" s="19"/>
      <c r="AR186" s="21"/>
      <c r="AS186" s="19"/>
      <c r="AT186" s="21"/>
      <c r="AU186" s="19"/>
      <c r="AV186" s="21"/>
      <c r="AW186" s="19"/>
      <c r="AX186" s="21"/>
      <c r="AY186" s="19"/>
      <c r="AZ186" s="21"/>
      <c r="BA186" s="19"/>
      <c r="BB186" s="21"/>
      <c r="BC186" s="19"/>
      <c r="BD186" s="21"/>
      <c r="BE186" s="19"/>
      <c r="BF186" s="21"/>
      <c r="BG186" s="19"/>
      <c r="BH186" s="21"/>
      <c r="BI186" s="19"/>
      <c r="BJ186" s="21"/>
      <c r="BK186" s="19"/>
      <c r="BL186" s="21"/>
    </row>
    <row r="187" spans="1:64">
      <c r="A187" s="1176"/>
      <c r="B187" s="1176"/>
      <c r="C187" s="1176"/>
      <c r="D187" s="1176"/>
      <c r="E187" s="1176"/>
      <c r="F187" s="1176"/>
      <c r="G187" s="1174"/>
      <c r="H187" s="1177"/>
      <c r="I187" s="1177"/>
      <c r="J187" s="17" t="s">
        <v>269</v>
      </c>
      <c r="K187" s="18"/>
      <c r="L187" s="18"/>
      <c r="M187" s="19"/>
      <c r="N187" s="21"/>
      <c r="O187" s="19"/>
      <c r="P187" s="21"/>
      <c r="Q187" s="1180"/>
      <c r="R187" s="21"/>
      <c r="S187" s="19"/>
      <c r="T187" s="21"/>
      <c r="U187" s="19"/>
      <c r="V187" s="21"/>
      <c r="W187" s="1180"/>
      <c r="X187" s="21"/>
      <c r="Y187" s="19"/>
      <c r="Z187" s="21"/>
      <c r="AA187" s="1180"/>
      <c r="AB187" s="21"/>
      <c r="AC187" s="19"/>
      <c r="AD187" s="21"/>
      <c r="AE187" s="1180"/>
      <c r="AF187" s="21"/>
      <c r="AG187" s="19"/>
      <c r="AH187" s="21"/>
      <c r="AI187" s="1180"/>
      <c r="AJ187" s="21"/>
      <c r="AK187" s="19"/>
      <c r="AL187" s="21"/>
      <c r="AM187" s="1180"/>
      <c r="AN187" s="21"/>
      <c r="AO187" s="19"/>
      <c r="AP187" s="21"/>
      <c r="AQ187" s="19"/>
      <c r="AR187" s="21"/>
      <c r="AS187" s="19"/>
      <c r="AT187" s="21"/>
      <c r="AU187" s="19"/>
      <c r="AV187" s="21"/>
      <c r="AW187" s="19"/>
      <c r="AX187" s="21"/>
      <c r="AY187" s="19"/>
      <c r="AZ187" s="21"/>
      <c r="BA187" s="19"/>
      <c r="BB187" s="21"/>
      <c r="BC187" s="19"/>
      <c r="BD187" s="21"/>
      <c r="BE187" s="19"/>
      <c r="BF187" s="21"/>
      <c r="BG187" s="19"/>
      <c r="BH187" s="21"/>
      <c r="BI187" s="19"/>
      <c r="BJ187" s="21"/>
      <c r="BK187" s="19"/>
      <c r="BL187" s="21"/>
    </row>
    <row r="188" spans="1:64">
      <c r="A188" s="1176"/>
      <c r="B188" s="1176"/>
      <c r="C188" s="1176"/>
      <c r="D188" s="1176"/>
      <c r="E188" s="1176"/>
      <c r="F188" s="1176"/>
      <c r="G188" s="1174"/>
      <c r="H188" s="1177"/>
      <c r="I188" s="1177"/>
      <c r="J188" s="17" t="s">
        <v>270</v>
      </c>
      <c r="K188" s="18"/>
      <c r="L188" s="18"/>
      <c r="M188" s="19"/>
      <c r="N188" s="21"/>
      <c r="O188" s="19"/>
      <c r="P188" s="21"/>
      <c r="Q188" s="1180"/>
      <c r="R188" s="21"/>
      <c r="S188" s="19"/>
      <c r="T188" s="21"/>
      <c r="U188" s="19"/>
      <c r="V188" s="21"/>
      <c r="W188" s="1180"/>
      <c r="X188" s="21"/>
      <c r="Y188" s="19"/>
      <c r="Z188" s="21"/>
      <c r="AA188" s="1180"/>
      <c r="AB188" s="21"/>
      <c r="AC188" s="19"/>
      <c r="AD188" s="21"/>
      <c r="AE188" s="1180"/>
      <c r="AF188" s="21"/>
      <c r="AG188" s="19"/>
      <c r="AH188" s="21"/>
      <c r="AI188" s="1180"/>
      <c r="AJ188" s="21"/>
      <c r="AK188" s="19"/>
      <c r="AL188" s="21"/>
      <c r="AM188" s="1180"/>
      <c r="AN188" s="21"/>
      <c r="AO188" s="19"/>
      <c r="AP188" s="21"/>
      <c r="AQ188" s="19"/>
      <c r="AR188" s="21"/>
      <c r="AS188" s="19"/>
      <c r="AT188" s="21"/>
      <c r="AU188" s="19"/>
      <c r="AV188" s="21"/>
      <c r="AW188" s="19"/>
      <c r="AX188" s="21"/>
      <c r="AY188" s="19"/>
      <c r="AZ188" s="21"/>
      <c r="BA188" s="19"/>
      <c r="BB188" s="21"/>
      <c r="BC188" s="19"/>
      <c r="BD188" s="21"/>
      <c r="BE188" s="19"/>
      <c r="BF188" s="21"/>
      <c r="BG188" s="19"/>
      <c r="BH188" s="21"/>
      <c r="BI188" s="19"/>
      <c r="BJ188" s="21"/>
      <c r="BK188" s="19"/>
      <c r="BL188" s="21"/>
    </row>
    <row r="189" spans="1:64">
      <c r="A189" s="1176"/>
      <c r="B189" s="1176"/>
      <c r="C189" s="1176"/>
      <c r="D189" s="1176"/>
      <c r="E189" s="1176"/>
      <c r="F189" s="1176"/>
      <c r="G189" s="1174"/>
      <c r="H189" s="1177"/>
      <c r="I189" s="1177"/>
      <c r="J189" s="17" t="s">
        <v>271</v>
      </c>
      <c r="K189" s="18"/>
      <c r="L189" s="18"/>
      <c r="M189" s="19"/>
      <c r="N189" s="21"/>
      <c r="O189" s="19"/>
      <c r="P189" s="21"/>
      <c r="Q189" s="1180"/>
      <c r="R189" s="21"/>
      <c r="S189" s="19"/>
      <c r="T189" s="21"/>
      <c r="U189" s="19"/>
      <c r="V189" s="21"/>
      <c r="W189" s="1180"/>
      <c r="X189" s="21"/>
      <c r="Y189" s="19"/>
      <c r="Z189" s="21"/>
      <c r="AA189" s="1180"/>
      <c r="AB189" s="21"/>
      <c r="AC189" s="19"/>
      <c r="AD189" s="21"/>
      <c r="AE189" s="1180"/>
      <c r="AF189" s="21"/>
      <c r="AG189" s="19"/>
      <c r="AH189" s="21"/>
      <c r="AI189" s="1180"/>
      <c r="AJ189" s="21"/>
      <c r="AK189" s="19"/>
      <c r="AL189" s="21"/>
      <c r="AM189" s="1180"/>
      <c r="AN189" s="21"/>
      <c r="AO189" s="19"/>
      <c r="AP189" s="21"/>
      <c r="AQ189" s="19"/>
      <c r="AR189" s="21"/>
      <c r="AS189" s="19"/>
      <c r="AT189" s="21"/>
      <c r="AU189" s="19"/>
      <c r="AV189" s="21"/>
      <c r="AW189" s="19"/>
      <c r="AX189" s="21"/>
      <c r="AY189" s="19"/>
      <c r="AZ189" s="21"/>
      <c r="BA189" s="19"/>
      <c r="BB189" s="21"/>
      <c r="BC189" s="19"/>
      <c r="BD189" s="21"/>
      <c r="BE189" s="19"/>
      <c r="BF189" s="21"/>
      <c r="BG189" s="19"/>
      <c r="BH189" s="21"/>
      <c r="BI189" s="19"/>
      <c r="BJ189" s="21"/>
      <c r="BK189" s="19"/>
      <c r="BL189" s="21"/>
    </row>
    <row r="190" spans="1:64">
      <c r="A190" s="1176"/>
      <c r="B190" s="1176"/>
      <c r="C190" s="1176"/>
      <c r="D190" s="1176"/>
      <c r="E190" s="1176"/>
      <c r="F190" s="1176"/>
      <c r="G190" s="1174"/>
      <c r="H190" s="1177"/>
      <c r="I190" s="1177"/>
      <c r="J190" s="17" t="s">
        <v>272</v>
      </c>
      <c r="K190" s="18"/>
      <c r="L190" s="18"/>
      <c r="M190" s="19"/>
      <c r="N190" s="21"/>
      <c r="O190" s="19"/>
      <c r="P190" s="21"/>
      <c r="Q190" s="1180"/>
      <c r="R190" s="21"/>
      <c r="S190" s="19"/>
      <c r="T190" s="21"/>
      <c r="U190" s="19"/>
      <c r="V190" s="21"/>
      <c r="W190" s="1180"/>
      <c r="X190" s="21"/>
      <c r="Y190" s="19"/>
      <c r="Z190" s="21"/>
      <c r="AA190" s="1180"/>
      <c r="AB190" s="21"/>
      <c r="AC190" s="19"/>
      <c r="AD190" s="21"/>
      <c r="AE190" s="1180"/>
      <c r="AF190" s="21"/>
      <c r="AG190" s="19"/>
      <c r="AH190" s="21"/>
      <c r="AI190" s="1180"/>
      <c r="AJ190" s="21"/>
      <c r="AK190" s="19"/>
      <c r="AL190" s="21"/>
      <c r="AM190" s="1180"/>
      <c r="AN190" s="21"/>
      <c r="AO190" s="19"/>
      <c r="AP190" s="21"/>
      <c r="AQ190" s="19"/>
      <c r="AR190" s="21"/>
      <c r="AS190" s="19"/>
      <c r="AT190" s="21"/>
      <c r="AU190" s="19"/>
      <c r="AV190" s="21"/>
      <c r="AW190" s="19"/>
      <c r="AX190" s="21"/>
      <c r="AY190" s="19"/>
      <c r="AZ190" s="21"/>
      <c r="BA190" s="19"/>
      <c r="BB190" s="21"/>
      <c r="BC190" s="19"/>
      <c r="BD190" s="21"/>
      <c r="BE190" s="19"/>
      <c r="BF190" s="21"/>
      <c r="BG190" s="19"/>
      <c r="BH190" s="21"/>
      <c r="BI190" s="19"/>
      <c r="BJ190" s="21"/>
      <c r="BK190" s="19"/>
      <c r="BL190" s="21"/>
    </row>
    <row r="191" spans="1:64">
      <c r="A191" s="1176"/>
      <c r="B191" s="1176"/>
      <c r="C191" s="1176"/>
      <c r="D191" s="1176"/>
      <c r="E191" s="1176"/>
      <c r="F191" s="1176"/>
      <c r="G191" s="1174"/>
      <c r="H191" s="1177"/>
      <c r="I191" s="1177"/>
      <c r="J191" s="17" t="s">
        <v>273</v>
      </c>
      <c r="K191" s="18"/>
      <c r="L191" s="18"/>
      <c r="M191" s="19"/>
      <c r="N191" s="21"/>
      <c r="O191" s="19"/>
      <c r="P191" s="21"/>
      <c r="Q191" s="1180"/>
      <c r="R191" s="21"/>
      <c r="S191" s="19"/>
      <c r="T191" s="21"/>
      <c r="U191" s="19"/>
      <c r="V191" s="21"/>
      <c r="W191" s="1180"/>
      <c r="X191" s="21"/>
      <c r="Y191" s="19"/>
      <c r="Z191" s="21"/>
      <c r="AA191" s="1180"/>
      <c r="AB191" s="21"/>
      <c r="AC191" s="19"/>
      <c r="AD191" s="21"/>
      <c r="AE191" s="1180"/>
      <c r="AF191" s="21"/>
      <c r="AG191" s="19"/>
      <c r="AH191" s="21"/>
      <c r="AI191" s="1180"/>
      <c r="AJ191" s="21"/>
      <c r="AK191" s="19"/>
      <c r="AL191" s="21"/>
      <c r="AM191" s="1180"/>
      <c r="AN191" s="21"/>
      <c r="AO191" s="19"/>
      <c r="AP191" s="21"/>
      <c r="AQ191" s="19"/>
      <c r="AR191" s="21"/>
      <c r="AS191" s="19"/>
      <c r="AT191" s="21"/>
      <c r="AU191" s="19"/>
      <c r="AV191" s="21"/>
      <c r="AW191" s="19"/>
      <c r="AX191" s="21"/>
      <c r="AY191" s="19"/>
      <c r="AZ191" s="21"/>
      <c r="BA191" s="19"/>
      <c r="BB191" s="21"/>
      <c r="BC191" s="19"/>
      <c r="BD191" s="21"/>
      <c r="BE191" s="19"/>
      <c r="BF191" s="21"/>
      <c r="BG191" s="19"/>
      <c r="BH191" s="21"/>
      <c r="BI191" s="19"/>
      <c r="BJ191" s="21"/>
      <c r="BK191" s="19"/>
      <c r="BL191" s="21"/>
    </row>
    <row r="192" spans="1:64">
      <c r="A192" s="1176"/>
      <c r="B192" s="1176"/>
      <c r="C192" s="1176"/>
      <c r="D192" s="1176"/>
      <c r="E192" s="1176"/>
      <c r="F192" s="1176"/>
      <c r="G192" s="1174"/>
      <c r="H192" s="1177"/>
      <c r="I192" s="1177"/>
      <c r="J192" s="17" t="s">
        <v>274</v>
      </c>
      <c r="K192" s="18"/>
      <c r="L192" s="18"/>
      <c r="M192" s="19"/>
      <c r="N192" s="21"/>
      <c r="O192" s="19"/>
      <c r="P192" s="21"/>
      <c r="Q192" s="1180"/>
      <c r="R192" s="21"/>
      <c r="S192" s="19"/>
      <c r="T192" s="21"/>
      <c r="U192" s="19"/>
      <c r="V192" s="21"/>
      <c r="W192" s="1180"/>
      <c r="X192" s="21"/>
      <c r="Y192" s="19"/>
      <c r="Z192" s="21"/>
      <c r="AA192" s="1180"/>
      <c r="AB192" s="21"/>
      <c r="AC192" s="19"/>
      <c r="AD192" s="21"/>
      <c r="AE192" s="1180"/>
      <c r="AF192" s="21"/>
      <c r="AG192" s="19"/>
      <c r="AH192" s="21"/>
      <c r="AI192" s="1180"/>
      <c r="AJ192" s="21"/>
      <c r="AK192" s="19"/>
      <c r="AL192" s="21"/>
      <c r="AM192" s="1180"/>
      <c r="AN192" s="21"/>
      <c r="AO192" s="19"/>
      <c r="AP192" s="21"/>
      <c r="AQ192" s="19"/>
      <c r="AR192" s="21"/>
      <c r="AS192" s="19"/>
      <c r="AT192" s="21"/>
      <c r="AU192" s="19"/>
      <c r="AV192" s="21"/>
      <c r="AW192" s="19"/>
      <c r="AX192" s="21"/>
      <c r="AY192" s="19"/>
      <c r="AZ192" s="21"/>
      <c r="BA192" s="19"/>
      <c r="BB192" s="21"/>
      <c r="BC192" s="19"/>
      <c r="BD192" s="21"/>
      <c r="BE192" s="19"/>
      <c r="BF192" s="21"/>
      <c r="BG192" s="19"/>
      <c r="BH192" s="21"/>
      <c r="BI192" s="19"/>
      <c r="BJ192" s="21"/>
      <c r="BK192" s="19"/>
      <c r="BL192" s="21"/>
    </row>
    <row r="193" spans="1:64">
      <c r="A193" s="1176"/>
      <c r="B193" s="1176"/>
      <c r="C193" s="1176"/>
      <c r="D193" s="1176"/>
      <c r="E193" s="1176"/>
      <c r="F193" s="1176"/>
      <c r="G193" s="1174"/>
      <c r="H193" s="1177"/>
      <c r="I193" s="1177"/>
      <c r="J193" s="17" t="s">
        <v>275</v>
      </c>
      <c r="K193" s="18"/>
      <c r="L193" s="18"/>
      <c r="M193" s="19"/>
      <c r="N193" s="21"/>
      <c r="O193" s="19"/>
      <c r="P193" s="21"/>
      <c r="Q193" s="1180"/>
      <c r="R193" s="21"/>
      <c r="S193" s="19"/>
      <c r="T193" s="21"/>
      <c r="U193" s="19"/>
      <c r="V193" s="21"/>
      <c r="W193" s="1180"/>
      <c r="X193" s="21"/>
      <c r="Y193" s="19"/>
      <c r="Z193" s="21"/>
      <c r="AA193" s="1180"/>
      <c r="AB193" s="21"/>
      <c r="AC193" s="19"/>
      <c r="AD193" s="21"/>
      <c r="AE193" s="1180"/>
      <c r="AF193" s="21"/>
      <c r="AG193" s="19"/>
      <c r="AH193" s="21"/>
      <c r="AI193" s="1180"/>
      <c r="AJ193" s="21"/>
      <c r="AK193" s="19"/>
      <c r="AL193" s="21"/>
      <c r="AM193" s="1180"/>
      <c r="AN193" s="21"/>
      <c r="AO193" s="19"/>
      <c r="AP193" s="21"/>
      <c r="AQ193" s="19"/>
      <c r="AR193" s="21"/>
      <c r="AS193" s="19"/>
      <c r="AT193" s="21"/>
      <c r="AU193" s="19"/>
      <c r="AV193" s="21"/>
      <c r="AW193" s="19"/>
      <c r="AX193" s="21"/>
      <c r="AY193" s="19"/>
      <c r="AZ193" s="21"/>
      <c r="BA193" s="19"/>
      <c r="BB193" s="21"/>
      <c r="BC193" s="19"/>
      <c r="BD193" s="21"/>
      <c r="BE193" s="19"/>
      <c r="BF193" s="21"/>
      <c r="BG193" s="19"/>
      <c r="BH193" s="21"/>
      <c r="BI193" s="19"/>
      <c r="BJ193" s="21"/>
      <c r="BK193" s="19"/>
      <c r="BL193" s="21"/>
    </row>
    <row r="194" spans="1:64">
      <c r="A194" s="1176"/>
      <c r="B194" s="1176"/>
      <c r="C194" s="1176"/>
      <c r="D194" s="1176"/>
      <c r="E194" s="1176"/>
      <c r="F194" s="1176"/>
      <c r="G194" s="1174"/>
      <c r="H194" s="1177"/>
      <c r="I194" s="1177"/>
      <c r="J194" s="17" t="s">
        <v>276</v>
      </c>
      <c r="K194" s="18"/>
      <c r="L194" s="18"/>
      <c r="M194" s="19"/>
      <c r="N194" s="21"/>
      <c r="O194" s="19"/>
      <c r="P194" s="21"/>
      <c r="Q194" s="1180"/>
      <c r="R194" s="21"/>
      <c r="S194" s="19"/>
      <c r="T194" s="21"/>
      <c r="U194" s="19"/>
      <c r="V194" s="21"/>
      <c r="W194" s="1180"/>
      <c r="X194" s="21"/>
      <c r="Y194" s="19"/>
      <c r="Z194" s="21"/>
      <c r="AA194" s="1180"/>
      <c r="AB194" s="21"/>
      <c r="AC194" s="19"/>
      <c r="AD194" s="21"/>
      <c r="AE194" s="1180"/>
      <c r="AF194" s="21"/>
      <c r="AG194" s="19"/>
      <c r="AH194" s="21"/>
      <c r="AI194" s="1180"/>
      <c r="AJ194" s="21"/>
      <c r="AK194" s="19"/>
      <c r="AL194" s="21"/>
      <c r="AM194" s="1180"/>
      <c r="AN194" s="21"/>
      <c r="AO194" s="19"/>
      <c r="AP194" s="21"/>
      <c r="AQ194" s="19"/>
      <c r="AR194" s="21"/>
      <c r="AS194" s="19"/>
      <c r="AT194" s="21"/>
      <c r="AU194" s="19"/>
      <c r="AV194" s="21"/>
      <c r="AW194" s="19"/>
      <c r="AX194" s="21"/>
      <c r="AY194" s="19"/>
      <c r="AZ194" s="21"/>
      <c r="BA194" s="19"/>
      <c r="BB194" s="21"/>
      <c r="BC194" s="19"/>
      <c r="BD194" s="21"/>
      <c r="BE194" s="19"/>
      <c r="BF194" s="21"/>
      <c r="BG194" s="19"/>
      <c r="BH194" s="21"/>
      <c r="BI194" s="19"/>
      <c r="BJ194" s="21"/>
      <c r="BK194" s="19"/>
      <c r="BL194" s="21"/>
    </row>
    <row r="195" spans="1:64">
      <c r="A195" s="1176"/>
      <c r="B195" s="1176"/>
      <c r="C195" s="1176"/>
      <c r="D195" s="1176"/>
      <c r="E195" s="1176"/>
      <c r="F195" s="1176"/>
      <c r="G195" s="1174"/>
      <c r="H195" s="1177"/>
      <c r="I195" s="1177"/>
      <c r="J195" s="29" t="s">
        <v>277</v>
      </c>
      <c r="K195" s="26"/>
      <c r="L195" s="26"/>
      <c r="M195" s="27"/>
      <c r="N195" s="28"/>
      <c r="O195" s="27"/>
      <c r="P195" s="28"/>
      <c r="Q195" s="1188"/>
      <c r="R195" s="28"/>
      <c r="S195" s="27"/>
      <c r="T195" s="28"/>
      <c r="U195" s="27"/>
      <c r="V195" s="28"/>
      <c r="W195" s="1188"/>
      <c r="X195" s="1310"/>
      <c r="Y195" s="27"/>
      <c r="Z195" s="28"/>
      <c r="AA195" s="1188"/>
      <c r="AB195" s="1310"/>
      <c r="AC195" s="27"/>
      <c r="AD195" s="28"/>
      <c r="AE195" s="1188"/>
      <c r="AF195" s="1310"/>
      <c r="AG195" s="27"/>
      <c r="AH195" s="28"/>
      <c r="AI195" s="1188"/>
      <c r="AJ195" s="1310"/>
      <c r="AK195" s="27"/>
      <c r="AL195" s="28"/>
      <c r="AM195" s="1188"/>
      <c r="AN195" s="1310"/>
      <c r="AO195" s="27"/>
      <c r="AP195" s="28"/>
      <c r="AQ195" s="27"/>
      <c r="AR195" s="28"/>
      <c r="AS195" s="27"/>
      <c r="AT195" s="28"/>
      <c r="AU195" s="27"/>
      <c r="AV195" s="28"/>
      <c r="AW195" s="27"/>
      <c r="AX195" s="28"/>
      <c r="AY195" s="27"/>
      <c r="AZ195" s="28"/>
      <c r="BA195" s="27"/>
      <c r="BB195" s="28"/>
      <c r="BC195" s="27"/>
      <c r="BD195" s="28"/>
      <c r="BE195" s="27"/>
      <c r="BF195" s="28"/>
      <c r="BG195" s="27"/>
      <c r="BH195" s="28"/>
      <c r="BI195" s="27"/>
      <c r="BJ195" s="28"/>
      <c r="BK195" s="27"/>
      <c r="BL195" s="28"/>
    </row>
    <row r="196" spans="1:64">
      <c r="A196" s="1176"/>
      <c r="B196" s="1176"/>
      <c r="C196" s="1176"/>
      <c r="D196" s="1176"/>
      <c r="E196" s="1176"/>
      <c r="F196" s="1176"/>
      <c r="G196" s="1174"/>
      <c r="H196" s="1177"/>
      <c r="I196" s="1177"/>
      <c r="J196" s="17" t="s">
        <v>281</v>
      </c>
      <c r="K196" s="18"/>
      <c r="L196" s="18"/>
      <c r="M196" s="19"/>
      <c r="N196" s="21"/>
      <c r="O196" s="19"/>
      <c r="P196" s="21"/>
      <c r="Q196" s="1180"/>
      <c r="R196" s="21"/>
      <c r="S196" s="19"/>
      <c r="T196" s="21"/>
      <c r="U196" s="19"/>
      <c r="V196" s="21"/>
      <c r="W196" s="1180"/>
      <c r="X196" s="21"/>
      <c r="Y196" s="19"/>
      <c r="Z196" s="21"/>
      <c r="AA196" s="1180"/>
      <c r="AB196" s="21"/>
      <c r="AC196" s="19"/>
      <c r="AD196" s="21"/>
      <c r="AE196" s="1180"/>
      <c r="AF196" s="21"/>
      <c r="AG196" s="19"/>
      <c r="AH196" s="21"/>
      <c r="AI196" s="1180"/>
      <c r="AJ196" s="21"/>
      <c r="AK196" s="19"/>
      <c r="AL196" s="21"/>
      <c r="AM196" s="1180"/>
      <c r="AN196" s="21"/>
      <c r="AO196" s="19"/>
      <c r="AP196" s="21"/>
      <c r="AQ196" s="19"/>
      <c r="AR196" s="21"/>
      <c r="AS196" s="19"/>
      <c r="AT196" s="21"/>
      <c r="AU196" s="19"/>
      <c r="AV196" s="21"/>
      <c r="AW196" s="19"/>
      <c r="AX196" s="21"/>
      <c r="AY196" s="19"/>
      <c r="AZ196" s="21"/>
      <c r="BA196" s="19"/>
      <c r="BB196" s="21"/>
      <c r="BC196" s="19"/>
      <c r="BD196" s="21"/>
      <c r="BE196" s="19"/>
      <c r="BF196" s="21"/>
      <c r="BG196" s="19"/>
      <c r="BH196" s="21"/>
      <c r="BI196" s="19"/>
      <c r="BJ196" s="21"/>
      <c r="BK196" s="19"/>
      <c r="BL196" s="21"/>
    </row>
    <row r="197" spans="1:64">
      <c r="A197" s="1176"/>
      <c r="B197" s="1176"/>
      <c r="C197" s="1176"/>
      <c r="D197" s="1176"/>
      <c r="E197" s="1176"/>
      <c r="F197" s="1176"/>
      <c r="G197" s="1174"/>
      <c r="H197" s="1177"/>
      <c r="I197" s="1177"/>
      <c r="J197" s="17" t="s">
        <v>269</v>
      </c>
      <c r="K197" s="18"/>
      <c r="L197" s="18"/>
      <c r="M197" s="19"/>
      <c r="N197" s="21"/>
      <c r="O197" s="19"/>
      <c r="P197" s="21"/>
      <c r="Q197" s="1180"/>
      <c r="R197" s="21"/>
      <c r="S197" s="19"/>
      <c r="T197" s="21"/>
      <c r="U197" s="19"/>
      <c r="V197" s="21"/>
      <c r="W197" s="1180"/>
      <c r="X197" s="21"/>
      <c r="Y197" s="19"/>
      <c r="Z197" s="21"/>
      <c r="AA197" s="1180"/>
      <c r="AB197" s="21"/>
      <c r="AC197" s="19"/>
      <c r="AD197" s="21"/>
      <c r="AE197" s="1180"/>
      <c r="AF197" s="21"/>
      <c r="AG197" s="19"/>
      <c r="AH197" s="21"/>
      <c r="AI197" s="1180"/>
      <c r="AJ197" s="21"/>
      <c r="AK197" s="19"/>
      <c r="AL197" s="21"/>
      <c r="AM197" s="1180"/>
      <c r="AN197" s="21"/>
      <c r="AO197" s="19"/>
      <c r="AP197" s="21"/>
      <c r="AQ197" s="19"/>
      <c r="AR197" s="21"/>
      <c r="AS197" s="19"/>
      <c r="AT197" s="21"/>
      <c r="AU197" s="19"/>
      <c r="AV197" s="21"/>
      <c r="AW197" s="19"/>
      <c r="AX197" s="21"/>
      <c r="AY197" s="19"/>
      <c r="AZ197" s="21"/>
      <c r="BA197" s="19"/>
      <c r="BB197" s="21"/>
      <c r="BC197" s="19"/>
      <c r="BD197" s="21"/>
      <c r="BE197" s="19"/>
      <c r="BF197" s="21"/>
      <c r="BG197" s="19"/>
      <c r="BH197" s="21"/>
      <c r="BI197" s="19"/>
      <c r="BJ197" s="21"/>
      <c r="BK197" s="19"/>
      <c r="BL197" s="21"/>
    </row>
    <row r="198" spans="1:64">
      <c r="A198" s="1176"/>
      <c r="B198" s="1176"/>
      <c r="C198" s="1176"/>
      <c r="D198" s="1176"/>
      <c r="E198" s="1176"/>
      <c r="F198" s="1176"/>
      <c r="G198" s="1174"/>
      <c r="H198" s="1177"/>
      <c r="I198" s="1177"/>
      <c r="J198" s="17" t="s">
        <v>270</v>
      </c>
      <c r="K198" s="18"/>
      <c r="L198" s="18"/>
      <c r="M198" s="19"/>
      <c r="N198" s="21"/>
      <c r="O198" s="19"/>
      <c r="P198" s="21"/>
      <c r="Q198" s="1180"/>
      <c r="R198" s="21"/>
      <c r="S198" s="19"/>
      <c r="T198" s="21"/>
      <c r="U198" s="19"/>
      <c r="V198" s="21"/>
      <c r="W198" s="1180"/>
      <c r="X198" s="21"/>
      <c r="Y198" s="19"/>
      <c r="Z198" s="21"/>
      <c r="AA198" s="1180"/>
      <c r="AB198" s="21"/>
      <c r="AC198" s="19"/>
      <c r="AD198" s="21"/>
      <c r="AE198" s="1180"/>
      <c r="AF198" s="21"/>
      <c r="AG198" s="19"/>
      <c r="AH198" s="21"/>
      <c r="AI198" s="1180"/>
      <c r="AJ198" s="21"/>
      <c r="AK198" s="19"/>
      <c r="AL198" s="21"/>
      <c r="AM198" s="1180"/>
      <c r="AN198" s="21"/>
      <c r="AO198" s="19"/>
      <c r="AP198" s="21"/>
      <c r="AQ198" s="19"/>
      <c r="AR198" s="21"/>
      <c r="AS198" s="19"/>
      <c r="AT198" s="21"/>
      <c r="AU198" s="19"/>
      <c r="AV198" s="21"/>
      <c r="AW198" s="19"/>
      <c r="AX198" s="21"/>
      <c r="AY198" s="19"/>
      <c r="AZ198" s="21"/>
      <c r="BA198" s="19"/>
      <c r="BB198" s="21"/>
      <c r="BC198" s="19"/>
      <c r="BD198" s="21"/>
      <c r="BE198" s="19"/>
      <c r="BF198" s="21"/>
      <c r="BG198" s="19"/>
      <c r="BH198" s="21"/>
      <c r="BI198" s="19"/>
      <c r="BJ198" s="21"/>
      <c r="BK198" s="19"/>
      <c r="BL198" s="21"/>
    </row>
    <row r="199" spans="1:64">
      <c r="A199" s="1176"/>
      <c r="B199" s="1176"/>
      <c r="C199" s="1176"/>
      <c r="D199" s="1176"/>
      <c r="E199" s="1176"/>
      <c r="F199" s="1176"/>
      <c r="G199" s="1174"/>
      <c r="H199" s="1177"/>
      <c r="I199" s="1177"/>
      <c r="J199" s="17" t="s">
        <v>271</v>
      </c>
      <c r="K199" s="18"/>
      <c r="L199" s="18"/>
      <c r="M199" s="19"/>
      <c r="N199" s="21"/>
      <c r="O199" s="19"/>
      <c r="P199" s="21"/>
      <c r="Q199" s="1180"/>
      <c r="R199" s="21"/>
      <c r="S199" s="19"/>
      <c r="T199" s="21"/>
      <c r="U199" s="19"/>
      <c r="V199" s="21"/>
      <c r="W199" s="1180"/>
      <c r="X199" s="21"/>
      <c r="Y199" s="19"/>
      <c r="Z199" s="21"/>
      <c r="AA199" s="1180"/>
      <c r="AB199" s="21"/>
      <c r="AC199" s="19"/>
      <c r="AD199" s="21"/>
      <c r="AE199" s="1180"/>
      <c r="AF199" s="21"/>
      <c r="AG199" s="19"/>
      <c r="AH199" s="21"/>
      <c r="AI199" s="1180"/>
      <c r="AJ199" s="21"/>
      <c r="AK199" s="19"/>
      <c r="AL199" s="21"/>
      <c r="AM199" s="1180"/>
      <c r="AN199" s="21"/>
      <c r="AO199" s="19"/>
      <c r="AP199" s="21"/>
      <c r="AQ199" s="19"/>
      <c r="AR199" s="21"/>
      <c r="AS199" s="19"/>
      <c r="AT199" s="21"/>
      <c r="AU199" s="19"/>
      <c r="AV199" s="21"/>
      <c r="AW199" s="19"/>
      <c r="AX199" s="21"/>
      <c r="AY199" s="19"/>
      <c r="AZ199" s="21"/>
      <c r="BA199" s="19"/>
      <c r="BB199" s="21"/>
      <c r="BC199" s="19"/>
      <c r="BD199" s="21"/>
      <c r="BE199" s="19"/>
      <c r="BF199" s="21"/>
      <c r="BG199" s="19"/>
      <c r="BH199" s="21"/>
      <c r="BI199" s="19"/>
      <c r="BJ199" s="21"/>
      <c r="BK199" s="19"/>
      <c r="BL199" s="21"/>
    </row>
    <row r="200" spans="1:64">
      <c r="A200" s="1176"/>
      <c r="B200" s="1176"/>
      <c r="C200" s="1176"/>
      <c r="D200" s="1176"/>
      <c r="E200" s="1176"/>
      <c r="F200" s="1176"/>
      <c r="G200" s="1174"/>
      <c r="H200" s="1177"/>
      <c r="I200" s="1177"/>
      <c r="J200" s="17" t="s">
        <v>272</v>
      </c>
      <c r="K200" s="18"/>
      <c r="L200" s="18"/>
      <c r="M200" s="19"/>
      <c r="N200" s="21"/>
      <c r="O200" s="19"/>
      <c r="P200" s="21"/>
      <c r="Q200" s="1180"/>
      <c r="R200" s="21"/>
      <c r="S200" s="19"/>
      <c r="T200" s="21"/>
      <c r="U200" s="19"/>
      <c r="V200" s="21"/>
      <c r="W200" s="1180"/>
      <c r="X200" s="21"/>
      <c r="Y200" s="19"/>
      <c r="Z200" s="21"/>
      <c r="AA200" s="1180"/>
      <c r="AB200" s="21"/>
      <c r="AC200" s="19"/>
      <c r="AD200" s="21"/>
      <c r="AE200" s="1180"/>
      <c r="AF200" s="21"/>
      <c r="AG200" s="19"/>
      <c r="AH200" s="21"/>
      <c r="AI200" s="1180"/>
      <c r="AJ200" s="21"/>
      <c r="AK200" s="19"/>
      <c r="AL200" s="21"/>
      <c r="AM200" s="1180"/>
      <c r="AN200" s="21"/>
      <c r="AO200" s="19"/>
      <c r="AP200" s="21"/>
      <c r="AQ200" s="19"/>
      <c r="AR200" s="21"/>
      <c r="AS200" s="19"/>
      <c r="AT200" s="21"/>
      <c r="AU200" s="19"/>
      <c r="AV200" s="21"/>
      <c r="AW200" s="19"/>
      <c r="AX200" s="21"/>
      <c r="AY200" s="19"/>
      <c r="AZ200" s="21"/>
      <c r="BA200" s="19"/>
      <c r="BB200" s="21"/>
      <c r="BC200" s="19"/>
      <c r="BD200" s="21"/>
      <c r="BE200" s="19"/>
      <c r="BF200" s="21"/>
      <c r="BG200" s="19"/>
      <c r="BH200" s="21"/>
      <c r="BI200" s="19"/>
      <c r="BJ200" s="21"/>
      <c r="BK200" s="19"/>
      <c r="BL200" s="21"/>
    </row>
    <row r="201" spans="1:64">
      <c r="A201" s="1176"/>
      <c r="B201" s="1176"/>
      <c r="C201" s="1176"/>
      <c r="D201" s="1176"/>
      <c r="E201" s="1176"/>
      <c r="F201" s="1176"/>
      <c r="G201" s="1174"/>
      <c r="H201" s="1177"/>
      <c r="I201" s="1177"/>
      <c r="J201" s="17" t="s">
        <v>273</v>
      </c>
      <c r="K201" s="18"/>
      <c r="L201" s="18"/>
      <c r="M201" s="19"/>
      <c r="N201" s="21"/>
      <c r="O201" s="19"/>
      <c r="P201" s="21"/>
      <c r="Q201" s="1180"/>
      <c r="R201" s="21"/>
      <c r="S201" s="19"/>
      <c r="T201" s="21"/>
      <c r="U201" s="19"/>
      <c r="V201" s="21"/>
      <c r="W201" s="1180"/>
      <c r="X201" s="21"/>
      <c r="Y201" s="19"/>
      <c r="Z201" s="21"/>
      <c r="AA201" s="1180"/>
      <c r="AB201" s="21"/>
      <c r="AC201" s="19"/>
      <c r="AD201" s="21"/>
      <c r="AE201" s="1180"/>
      <c r="AF201" s="21"/>
      <c r="AG201" s="19"/>
      <c r="AH201" s="21"/>
      <c r="AI201" s="1180"/>
      <c r="AJ201" s="21"/>
      <c r="AK201" s="19"/>
      <c r="AL201" s="21"/>
      <c r="AM201" s="1180"/>
      <c r="AN201" s="21"/>
      <c r="AO201" s="19"/>
      <c r="AP201" s="21"/>
      <c r="AQ201" s="19"/>
      <c r="AR201" s="21"/>
      <c r="AS201" s="19"/>
      <c r="AT201" s="21"/>
      <c r="AU201" s="19"/>
      <c r="AV201" s="21"/>
      <c r="AW201" s="19"/>
      <c r="AX201" s="21"/>
      <c r="AY201" s="19"/>
      <c r="AZ201" s="21"/>
      <c r="BA201" s="19"/>
      <c r="BB201" s="21"/>
      <c r="BC201" s="19"/>
      <c r="BD201" s="21"/>
      <c r="BE201" s="19"/>
      <c r="BF201" s="21"/>
      <c r="BG201" s="19"/>
      <c r="BH201" s="21"/>
      <c r="BI201" s="19"/>
      <c r="BJ201" s="21"/>
      <c r="BK201" s="19"/>
      <c r="BL201" s="21"/>
    </row>
    <row r="202" spans="1:64">
      <c r="A202" s="1176"/>
      <c r="B202" s="1176"/>
      <c r="C202" s="1176"/>
      <c r="D202" s="1176"/>
      <c r="E202" s="1176"/>
      <c r="F202" s="1176"/>
      <c r="G202" s="1174"/>
      <c r="H202" s="1177"/>
      <c r="I202" s="1177"/>
      <c r="J202" s="17" t="s">
        <v>274</v>
      </c>
      <c r="K202" s="18"/>
      <c r="L202" s="18"/>
      <c r="M202" s="19"/>
      <c r="N202" s="21"/>
      <c r="O202" s="19"/>
      <c r="P202" s="21"/>
      <c r="Q202" s="1180"/>
      <c r="R202" s="21"/>
      <c r="S202" s="19"/>
      <c r="T202" s="21"/>
      <c r="U202" s="19"/>
      <c r="V202" s="21"/>
      <c r="W202" s="1180"/>
      <c r="X202" s="21"/>
      <c r="Y202" s="19"/>
      <c r="Z202" s="21"/>
      <c r="AA202" s="1180"/>
      <c r="AB202" s="21"/>
      <c r="AC202" s="19"/>
      <c r="AD202" s="21"/>
      <c r="AE202" s="1180"/>
      <c r="AF202" s="21"/>
      <c r="AG202" s="19"/>
      <c r="AH202" s="21"/>
      <c r="AI202" s="1180"/>
      <c r="AJ202" s="21"/>
      <c r="AK202" s="19"/>
      <c r="AL202" s="21"/>
      <c r="AM202" s="1180"/>
      <c r="AN202" s="21"/>
      <c r="AO202" s="19"/>
      <c r="AP202" s="21"/>
      <c r="AQ202" s="19"/>
      <c r="AR202" s="21"/>
      <c r="AS202" s="19"/>
      <c r="AT202" s="21"/>
      <c r="AU202" s="19"/>
      <c r="AV202" s="21"/>
      <c r="AW202" s="19"/>
      <c r="AX202" s="21"/>
      <c r="AY202" s="19"/>
      <c r="AZ202" s="21"/>
      <c r="BA202" s="19"/>
      <c r="BB202" s="21"/>
      <c r="BC202" s="19"/>
      <c r="BD202" s="21"/>
      <c r="BE202" s="19"/>
      <c r="BF202" s="21"/>
      <c r="BG202" s="19"/>
      <c r="BH202" s="21"/>
      <c r="BI202" s="19"/>
      <c r="BJ202" s="21"/>
      <c r="BK202" s="19"/>
      <c r="BL202" s="21"/>
    </row>
    <row r="203" spans="1:64">
      <c r="A203" s="1176"/>
      <c r="B203" s="1176"/>
      <c r="C203" s="1176"/>
      <c r="D203" s="1176"/>
      <c r="E203" s="1176"/>
      <c r="F203" s="1176"/>
      <c r="G203" s="1174"/>
      <c r="H203" s="1177"/>
      <c r="I203" s="1177"/>
      <c r="J203" s="17" t="s">
        <v>275</v>
      </c>
      <c r="K203" s="18"/>
      <c r="L203" s="18"/>
      <c r="M203" s="19"/>
      <c r="N203" s="21"/>
      <c r="O203" s="19"/>
      <c r="P203" s="21"/>
      <c r="Q203" s="1180"/>
      <c r="R203" s="21"/>
      <c r="S203" s="19"/>
      <c r="T203" s="21"/>
      <c r="U203" s="19"/>
      <c r="V203" s="21"/>
      <c r="W203" s="1180"/>
      <c r="X203" s="21"/>
      <c r="Y203" s="19"/>
      <c r="Z203" s="21"/>
      <c r="AA203" s="1180"/>
      <c r="AB203" s="21"/>
      <c r="AC203" s="19"/>
      <c r="AD203" s="21"/>
      <c r="AE203" s="1180"/>
      <c r="AF203" s="21"/>
      <c r="AG203" s="19"/>
      <c r="AH203" s="21"/>
      <c r="AI203" s="1180"/>
      <c r="AJ203" s="21"/>
      <c r="AK203" s="19"/>
      <c r="AL203" s="21"/>
      <c r="AM203" s="1180"/>
      <c r="AN203" s="21"/>
      <c r="AO203" s="19"/>
      <c r="AP203" s="21"/>
      <c r="AQ203" s="19"/>
      <c r="AR203" s="21"/>
      <c r="AS203" s="19"/>
      <c r="AT203" s="21"/>
      <c r="AU203" s="19"/>
      <c r="AV203" s="21"/>
      <c r="AW203" s="19"/>
      <c r="AX203" s="21"/>
      <c r="AY203" s="19"/>
      <c r="AZ203" s="21"/>
      <c r="BA203" s="19"/>
      <c r="BB203" s="21"/>
      <c r="BC203" s="19"/>
      <c r="BD203" s="21"/>
      <c r="BE203" s="19"/>
      <c r="BF203" s="21"/>
      <c r="BG203" s="19"/>
      <c r="BH203" s="21"/>
      <c r="BI203" s="19"/>
      <c r="BJ203" s="21"/>
      <c r="BK203" s="19"/>
      <c r="BL203" s="21"/>
    </row>
    <row r="204" spans="1:64">
      <c r="A204" s="1176"/>
      <c r="B204" s="1176"/>
      <c r="C204" s="1176"/>
      <c r="D204" s="1176"/>
      <c r="E204" s="1176"/>
      <c r="F204" s="1176"/>
      <c r="G204" s="1174"/>
      <c r="H204" s="1177"/>
      <c r="I204" s="1177"/>
      <c r="J204" s="17" t="s">
        <v>276</v>
      </c>
      <c r="K204" s="18"/>
      <c r="L204" s="18"/>
      <c r="M204" s="19"/>
      <c r="N204" s="21"/>
      <c r="O204" s="19"/>
      <c r="P204" s="21"/>
      <c r="Q204" s="1180"/>
      <c r="R204" s="21"/>
      <c r="S204" s="19"/>
      <c r="T204" s="21"/>
      <c r="U204" s="19"/>
      <c r="V204" s="21"/>
      <c r="W204" s="1180"/>
      <c r="X204" s="21"/>
      <c r="Y204" s="19"/>
      <c r="Z204" s="21"/>
      <c r="AA204" s="1180"/>
      <c r="AB204" s="21"/>
      <c r="AC204" s="19"/>
      <c r="AD204" s="21"/>
      <c r="AE204" s="1180"/>
      <c r="AF204" s="21"/>
      <c r="AG204" s="19"/>
      <c r="AH204" s="21"/>
      <c r="AI204" s="1180"/>
      <c r="AJ204" s="21"/>
      <c r="AK204" s="19"/>
      <c r="AL204" s="21"/>
      <c r="AM204" s="1180"/>
      <c r="AN204" s="21"/>
      <c r="AO204" s="19"/>
      <c r="AP204" s="21"/>
      <c r="AQ204" s="19"/>
      <c r="AR204" s="21"/>
      <c r="AS204" s="19"/>
      <c r="AT204" s="21"/>
      <c r="AU204" s="19"/>
      <c r="AV204" s="21"/>
      <c r="AW204" s="19"/>
      <c r="AX204" s="21"/>
      <c r="AY204" s="19"/>
      <c r="AZ204" s="21"/>
      <c r="BA204" s="19"/>
      <c r="BB204" s="21"/>
      <c r="BC204" s="19"/>
      <c r="BD204" s="21"/>
      <c r="BE204" s="19"/>
      <c r="BF204" s="21"/>
      <c r="BG204" s="19"/>
      <c r="BH204" s="21"/>
      <c r="BI204" s="19"/>
      <c r="BJ204" s="21"/>
      <c r="BK204" s="19"/>
      <c r="BL204" s="21"/>
    </row>
    <row r="205" spans="1:64">
      <c r="A205" s="1176"/>
      <c r="B205" s="1176"/>
      <c r="C205" s="1176"/>
      <c r="D205" s="1176"/>
      <c r="E205" s="1176"/>
      <c r="F205" s="1176"/>
      <c r="G205" s="1174"/>
      <c r="H205" s="1177"/>
      <c r="I205" s="1177"/>
      <c r="J205" s="29" t="s">
        <v>277</v>
      </c>
      <c r="K205" s="26"/>
      <c r="L205" s="26"/>
      <c r="M205" s="27"/>
      <c r="N205" s="28"/>
      <c r="O205" s="27"/>
      <c r="P205" s="28"/>
      <c r="Q205" s="1188"/>
      <c r="R205" s="28"/>
      <c r="S205" s="27"/>
      <c r="T205" s="28"/>
      <c r="U205" s="27"/>
      <c r="V205" s="28"/>
      <c r="W205" s="1188"/>
      <c r="X205" s="1310"/>
      <c r="Y205" s="27"/>
      <c r="Z205" s="28"/>
      <c r="AA205" s="1188"/>
      <c r="AB205" s="1310"/>
      <c r="AC205" s="27"/>
      <c r="AD205" s="28"/>
      <c r="AE205" s="1188"/>
      <c r="AF205" s="1310"/>
      <c r="AG205" s="27"/>
      <c r="AH205" s="28"/>
      <c r="AI205" s="1188"/>
      <c r="AJ205" s="1310"/>
      <c r="AK205" s="27"/>
      <c r="AL205" s="28"/>
      <c r="AM205" s="1188"/>
      <c r="AN205" s="1310"/>
      <c r="AO205" s="27"/>
      <c r="AP205" s="28"/>
      <c r="AQ205" s="27"/>
      <c r="AR205" s="28"/>
      <c r="AS205" s="27"/>
      <c r="AT205" s="28"/>
      <c r="AU205" s="27"/>
      <c r="AV205" s="28"/>
      <c r="AW205" s="27"/>
      <c r="AX205" s="28"/>
      <c r="AY205" s="27"/>
      <c r="AZ205" s="28"/>
      <c r="BA205" s="27"/>
      <c r="BB205" s="28"/>
      <c r="BC205" s="27"/>
      <c r="BD205" s="28"/>
      <c r="BE205" s="27"/>
      <c r="BF205" s="28"/>
      <c r="BG205" s="27"/>
      <c r="BH205" s="28"/>
      <c r="BI205" s="27"/>
      <c r="BJ205" s="28"/>
      <c r="BK205" s="27"/>
      <c r="BL205" s="28"/>
    </row>
    <row r="206" spans="1:64">
      <c r="A206" s="1176"/>
      <c r="B206" s="1176"/>
      <c r="C206" s="1176"/>
      <c r="D206" s="1176"/>
      <c r="E206" s="1176"/>
      <c r="F206" s="1176"/>
      <c r="G206" s="1174"/>
      <c r="H206" s="1177"/>
      <c r="I206" s="1177"/>
      <c r="J206" s="17" t="s">
        <v>282</v>
      </c>
      <c r="K206" s="18"/>
      <c r="L206" s="18"/>
      <c r="M206" s="19"/>
      <c r="N206" s="21"/>
      <c r="O206" s="19"/>
      <c r="P206" s="21"/>
      <c r="Q206" s="1180"/>
      <c r="R206" s="21"/>
      <c r="S206" s="19"/>
      <c r="T206" s="21"/>
      <c r="U206" s="19"/>
      <c r="V206" s="21"/>
      <c r="W206" s="1180"/>
      <c r="X206" s="1189"/>
      <c r="Y206" s="19"/>
      <c r="Z206" s="21"/>
      <c r="AA206" s="1180"/>
      <c r="AB206" s="1189"/>
      <c r="AC206" s="19"/>
      <c r="AD206" s="21"/>
      <c r="AE206" s="1180"/>
      <c r="AF206" s="1189"/>
      <c r="AG206" s="19"/>
      <c r="AH206" s="21"/>
      <c r="AI206" s="1180"/>
      <c r="AJ206" s="1189"/>
      <c r="AK206" s="19"/>
      <c r="AL206" s="21"/>
      <c r="AM206" s="1180"/>
      <c r="AN206" s="1189"/>
      <c r="AO206" s="19"/>
      <c r="AP206" s="21"/>
      <c r="AQ206" s="19"/>
      <c r="AR206" s="21"/>
      <c r="AS206" s="19"/>
      <c r="AT206" s="21"/>
      <c r="AU206" s="19"/>
      <c r="AV206" s="21"/>
      <c r="AW206" s="19"/>
      <c r="AX206" s="21"/>
      <c r="AY206" s="19"/>
      <c r="AZ206" s="21"/>
      <c r="BA206" s="19"/>
      <c r="BB206" s="21"/>
      <c r="BC206" s="19"/>
      <c r="BD206" s="21"/>
      <c r="BE206" s="19"/>
      <c r="BF206" s="21"/>
      <c r="BG206" s="19"/>
      <c r="BH206" s="21"/>
      <c r="BI206" s="19"/>
      <c r="BJ206" s="21"/>
      <c r="BK206" s="19"/>
      <c r="BL206" s="21"/>
    </row>
    <row r="207" spans="1:64">
      <c r="A207" s="1176"/>
      <c r="B207" s="1176"/>
      <c r="C207" s="1176"/>
      <c r="D207" s="1176"/>
      <c r="E207" s="1176"/>
      <c r="F207" s="1176"/>
      <c r="G207" s="1174"/>
      <c r="H207" s="1177"/>
      <c r="I207" s="1177"/>
      <c r="J207" s="17" t="s">
        <v>283</v>
      </c>
      <c r="K207" s="18"/>
      <c r="L207" s="18"/>
      <c r="M207" s="19"/>
      <c r="N207" s="21"/>
      <c r="O207" s="19"/>
      <c r="P207" s="21"/>
      <c r="Q207" s="1180"/>
      <c r="R207" s="21"/>
      <c r="S207" s="19"/>
      <c r="T207" s="21"/>
      <c r="U207" s="19"/>
      <c r="V207" s="21"/>
      <c r="W207" s="1180"/>
      <c r="X207" s="1189"/>
      <c r="Y207" s="19"/>
      <c r="Z207" s="21"/>
      <c r="AA207" s="1180"/>
      <c r="AB207" s="1189"/>
      <c r="AC207" s="19"/>
      <c r="AD207" s="21"/>
      <c r="AE207" s="1180"/>
      <c r="AF207" s="1189"/>
      <c r="AG207" s="19"/>
      <c r="AH207" s="21"/>
      <c r="AI207" s="1180"/>
      <c r="AJ207" s="1189"/>
      <c r="AK207" s="19"/>
      <c r="AL207" s="21"/>
      <c r="AM207" s="1180"/>
      <c r="AN207" s="1189"/>
      <c r="AO207" s="19"/>
      <c r="AP207" s="21"/>
      <c r="AQ207" s="19"/>
      <c r="AR207" s="21"/>
      <c r="AS207" s="19"/>
      <c r="AT207" s="21"/>
      <c r="AU207" s="19"/>
      <c r="AV207" s="21"/>
      <c r="AW207" s="19"/>
      <c r="AX207" s="21"/>
      <c r="AY207" s="19"/>
      <c r="AZ207" s="21"/>
      <c r="BA207" s="19"/>
      <c r="BB207" s="21"/>
      <c r="BC207" s="19"/>
      <c r="BD207" s="21"/>
      <c r="BE207" s="19"/>
      <c r="BF207" s="21"/>
      <c r="BG207" s="19"/>
      <c r="BH207" s="21"/>
      <c r="BI207" s="19"/>
      <c r="BJ207" s="21"/>
      <c r="BK207" s="19"/>
      <c r="BL207" s="21"/>
    </row>
    <row r="208" spans="1:64">
      <c r="A208" s="1176"/>
      <c r="B208" s="1176"/>
      <c r="C208" s="1176"/>
      <c r="D208" s="1176"/>
      <c r="E208" s="1176"/>
      <c r="F208" s="1176"/>
      <c r="G208" s="1174"/>
      <c r="H208" s="1177"/>
      <c r="I208" s="1177"/>
      <c r="J208" s="17" t="s">
        <v>284</v>
      </c>
      <c r="K208" s="18"/>
      <c r="L208" s="18"/>
      <c r="M208" s="19"/>
      <c r="N208" s="21"/>
      <c r="O208" s="19"/>
      <c r="P208" s="21"/>
      <c r="Q208" s="1180"/>
      <c r="R208" s="21"/>
      <c r="S208" s="19"/>
      <c r="T208" s="21"/>
      <c r="U208" s="19"/>
      <c r="V208" s="21"/>
      <c r="W208" s="1180"/>
      <c r="X208" s="1189"/>
      <c r="Y208" s="19"/>
      <c r="Z208" s="21"/>
      <c r="AA208" s="1180"/>
      <c r="AB208" s="1189"/>
      <c r="AC208" s="19"/>
      <c r="AD208" s="21"/>
      <c r="AE208" s="1180"/>
      <c r="AF208" s="1189"/>
      <c r="AG208" s="19"/>
      <c r="AH208" s="21"/>
      <c r="AI208" s="1180"/>
      <c r="AJ208" s="1189"/>
      <c r="AK208" s="19"/>
      <c r="AL208" s="21"/>
      <c r="AM208" s="1180"/>
      <c r="AN208" s="1189"/>
      <c r="AO208" s="19"/>
      <c r="AP208" s="21"/>
      <c r="AQ208" s="19"/>
      <c r="AR208" s="21"/>
      <c r="AS208" s="19"/>
      <c r="AT208" s="21"/>
      <c r="AU208" s="19"/>
      <c r="AV208" s="21"/>
      <c r="AW208" s="19"/>
      <c r="AX208" s="21"/>
      <c r="AY208" s="19"/>
      <c r="AZ208" s="21"/>
      <c r="BA208" s="19"/>
      <c r="BB208" s="21"/>
      <c r="BC208" s="19"/>
      <c r="BD208" s="21"/>
      <c r="BE208" s="19"/>
      <c r="BF208" s="21"/>
      <c r="BG208" s="19"/>
      <c r="BH208" s="21"/>
      <c r="BI208" s="19"/>
      <c r="BJ208" s="21"/>
      <c r="BK208" s="19"/>
      <c r="BL208" s="21"/>
    </row>
    <row r="209" spans="1:64">
      <c r="A209" s="1176"/>
      <c r="B209" s="1176"/>
      <c r="C209" s="1176"/>
      <c r="D209" s="1176"/>
      <c r="E209" s="1176"/>
      <c r="F209" s="1176"/>
      <c r="G209" s="1174"/>
      <c r="H209" s="1177"/>
      <c r="I209" s="1177"/>
      <c r="J209" s="29" t="s">
        <v>285</v>
      </c>
      <c r="K209" s="26"/>
      <c r="L209" s="26"/>
      <c r="M209" s="27"/>
      <c r="N209" s="28"/>
      <c r="O209" s="27"/>
      <c r="P209" s="28"/>
      <c r="Q209" s="1188"/>
      <c r="R209" s="28"/>
      <c r="S209" s="27"/>
      <c r="T209" s="28"/>
      <c r="U209" s="27"/>
      <c r="V209" s="28"/>
      <c r="W209" s="1188"/>
      <c r="X209" s="1310"/>
      <c r="Y209" s="27"/>
      <c r="Z209" s="28"/>
      <c r="AA209" s="1188"/>
      <c r="AB209" s="1310"/>
      <c r="AC209" s="27"/>
      <c r="AD209" s="28"/>
      <c r="AE209" s="1188"/>
      <c r="AF209" s="1310"/>
      <c r="AG209" s="27"/>
      <c r="AH209" s="28"/>
      <c r="AI209" s="1188"/>
      <c r="AJ209" s="1310"/>
      <c r="AK209" s="27"/>
      <c r="AL209" s="28"/>
      <c r="AM209" s="1188"/>
      <c r="AN209" s="1310"/>
      <c r="AO209" s="27"/>
      <c r="AP209" s="28"/>
      <c r="AQ209" s="27"/>
      <c r="AR209" s="28"/>
      <c r="AS209" s="27"/>
      <c r="AT209" s="28"/>
      <c r="AU209" s="27"/>
      <c r="AV209" s="28"/>
      <c r="AW209" s="27"/>
      <c r="AX209" s="28"/>
      <c r="AY209" s="27"/>
      <c r="AZ209" s="28"/>
      <c r="BA209" s="27"/>
      <c r="BB209" s="28"/>
      <c r="BC209" s="27"/>
      <c r="BD209" s="28"/>
      <c r="BE209" s="27"/>
      <c r="BF209" s="28"/>
      <c r="BG209" s="27"/>
      <c r="BH209" s="28"/>
      <c r="BI209" s="27"/>
      <c r="BJ209" s="28"/>
      <c r="BK209" s="27"/>
      <c r="BL209" s="28"/>
    </row>
    <row r="210" spans="1:64">
      <c r="A210" s="1176"/>
      <c r="B210" s="1176"/>
      <c r="C210" s="1176"/>
      <c r="D210" s="1176"/>
      <c r="E210" s="1176"/>
      <c r="F210" s="1176"/>
      <c r="G210" s="1174"/>
      <c r="H210" s="1177"/>
      <c r="I210" s="1177"/>
      <c r="J210" s="17" t="s">
        <v>268</v>
      </c>
      <c r="K210" s="18"/>
      <c r="L210" s="18"/>
      <c r="M210" s="19"/>
      <c r="N210" s="21"/>
      <c r="O210" s="19"/>
      <c r="P210" s="21"/>
      <c r="Q210" s="1180"/>
      <c r="R210" s="21"/>
      <c r="S210" s="19"/>
      <c r="T210" s="21"/>
      <c r="U210" s="19"/>
      <c r="V210" s="21"/>
      <c r="W210" s="1180"/>
      <c r="X210" s="1189"/>
      <c r="Y210" s="19"/>
      <c r="Z210" s="21"/>
      <c r="AA210" s="1180"/>
      <c r="AB210" s="1189"/>
      <c r="AC210" s="19"/>
      <c r="AD210" s="21"/>
      <c r="AE210" s="1180"/>
      <c r="AF210" s="1189"/>
      <c r="AG210" s="19"/>
      <c r="AH210" s="21"/>
      <c r="AI210" s="1180"/>
      <c r="AJ210" s="1189"/>
      <c r="AK210" s="19"/>
      <c r="AL210" s="21"/>
      <c r="AM210" s="1180"/>
      <c r="AN210" s="1189"/>
      <c r="AO210" s="19"/>
      <c r="AP210" s="21"/>
      <c r="AQ210" s="19"/>
      <c r="AR210" s="21"/>
      <c r="AS210" s="19"/>
      <c r="AT210" s="21"/>
      <c r="AU210" s="19"/>
      <c r="AV210" s="21"/>
      <c r="AW210" s="19"/>
      <c r="AX210" s="21"/>
      <c r="AY210" s="19"/>
      <c r="AZ210" s="21"/>
      <c r="BA210" s="19"/>
      <c r="BB210" s="21"/>
      <c r="BC210" s="19"/>
      <c r="BD210" s="21"/>
      <c r="BE210" s="19"/>
      <c r="BF210" s="21"/>
      <c r="BG210" s="19"/>
      <c r="BH210" s="21"/>
      <c r="BI210" s="19"/>
      <c r="BJ210" s="21"/>
      <c r="BK210" s="19"/>
      <c r="BL210" s="21"/>
    </row>
    <row r="211" spans="1:64">
      <c r="A211" s="1176"/>
      <c r="B211" s="1176"/>
      <c r="C211" s="1176"/>
      <c r="D211" s="1176"/>
      <c r="E211" s="1176"/>
      <c r="F211" s="1176"/>
      <c r="G211" s="1174"/>
      <c r="H211" s="1177"/>
      <c r="I211" s="1177"/>
      <c r="J211" s="17" t="s">
        <v>283</v>
      </c>
      <c r="K211" s="18"/>
      <c r="L211" s="18"/>
      <c r="M211" s="19"/>
      <c r="N211" s="21"/>
      <c r="O211" s="19"/>
      <c r="P211" s="21"/>
      <c r="Q211" s="1180"/>
      <c r="R211" s="21"/>
      <c r="S211" s="19"/>
      <c r="T211" s="21"/>
      <c r="U211" s="19"/>
      <c r="V211" s="21"/>
      <c r="W211" s="1180"/>
      <c r="X211" s="1189"/>
      <c r="Y211" s="19"/>
      <c r="Z211" s="21"/>
      <c r="AA211" s="1180"/>
      <c r="AB211" s="1189"/>
      <c r="AC211" s="19"/>
      <c r="AD211" s="21"/>
      <c r="AE211" s="1180"/>
      <c r="AF211" s="1189"/>
      <c r="AG211" s="19"/>
      <c r="AH211" s="21"/>
      <c r="AI211" s="1180"/>
      <c r="AJ211" s="1189"/>
      <c r="AK211" s="19"/>
      <c r="AL211" s="21"/>
      <c r="AM211" s="1180"/>
      <c r="AN211" s="1189"/>
      <c r="AO211" s="19"/>
      <c r="AP211" s="21"/>
      <c r="AQ211" s="19"/>
      <c r="AR211" s="21"/>
      <c r="AS211" s="19"/>
      <c r="AT211" s="21"/>
      <c r="AU211" s="19"/>
      <c r="AV211" s="21"/>
      <c r="AW211" s="19"/>
      <c r="AX211" s="21"/>
      <c r="AY211" s="19"/>
      <c r="AZ211" s="21"/>
      <c r="BA211" s="19"/>
      <c r="BB211" s="21"/>
      <c r="BC211" s="19"/>
      <c r="BD211" s="21"/>
      <c r="BE211" s="19"/>
      <c r="BF211" s="21"/>
      <c r="BG211" s="19"/>
      <c r="BH211" s="21"/>
      <c r="BI211" s="19"/>
      <c r="BJ211" s="21"/>
      <c r="BK211" s="19"/>
      <c r="BL211" s="21"/>
    </row>
    <row r="212" spans="1:64">
      <c r="A212" s="1176"/>
      <c r="B212" s="1176"/>
      <c r="C212" s="1176"/>
      <c r="D212" s="1176"/>
      <c r="E212" s="1176"/>
      <c r="F212" s="1176"/>
      <c r="G212" s="1174"/>
      <c r="H212" s="1177"/>
      <c r="I212" s="1177"/>
      <c r="J212" s="17" t="s">
        <v>284</v>
      </c>
      <c r="K212" s="18"/>
      <c r="L212" s="18"/>
      <c r="M212" s="19"/>
      <c r="N212" s="21"/>
      <c r="O212" s="19"/>
      <c r="P212" s="21"/>
      <c r="Q212" s="1180"/>
      <c r="R212" s="21"/>
      <c r="S212" s="19"/>
      <c r="T212" s="21"/>
      <c r="U212" s="19"/>
      <c r="V212" s="21"/>
      <c r="W212" s="1180"/>
      <c r="X212" s="1189"/>
      <c r="Y212" s="19"/>
      <c r="Z212" s="21"/>
      <c r="AA212" s="1180"/>
      <c r="AB212" s="1189"/>
      <c r="AC212" s="19"/>
      <c r="AD212" s="21"/>
      <c r="AE212" s="1180"/>
      <c r="AF212" s="1189"/>
      <c r="AG212" s="19"/>
      <c r="AH212" s="21"/>
      <c r="AI212" s="1180"/>
      <c r="AJ212" s="1189"/>
      <c r="AK212" s="19"/>
      <c r="AL212" s="21"/>
      <c r="AM212" s="1180"/>
      <c r="AN212" s="1189"/>
      <c r="AO212" s="19"/>
      <c r="AP212" s="21"/>
      <c r="AQ212" s="19"/>
      <c r="AR212" s="21"/>
      <c r="AS212" s="19"/>
      <c r="AT212" s="21"/>
      <c r="AU212" s="19"/>
      <c r="AV212" s="21"/>
      <c r="AW212" s="19"/>
      <c r="AX212" s="21"/>
      <c r="AY212" s="19"/>
      <c r="AZ212" s="21"/>
      <c r="BA212" s="19"/>
      <c r="BB212" s="21"/>
      <c r="BC212" s="19"/>
      <c r="BD212" s="21"/>
      <c r="BE212" s="19"/>
      <c r="BF212" s="21"/>
      <c r="BG212" s="19"/>
      <c r="BH212" s="21"/>
      <c r="BI212" s="19"/>
      <c r="BJ212" s="21"/>
      <c r="BK212" s="19"/>
      <c r="BL212" s="21"/>
    </row>
    <row r="213" spans="1:64">
      <c r="A213" s="1176"/>
      <c r="B213" s="1176"/>
      <c r="C213" s="1176"/>
      <c r="D213" s="1176"/>
      <c r="E213" s="1176"/>
      <c r="F213" s="1176"/>
      <c r="G213" s="1174"/>
      <c r="H213" s="1177"/>
      <c r="I213" s="1177"/>
      <c r="J213" s="29" t="s">
        <v>285</v>
      </c>
      <c r="K213" s="26"/>
      <c r="L213" s="26"/>
      <c r="M213" s="27"/>
      <c r="N213" s="28"/>
      <c r="O213" s="27"/>
      <c r="P213" s="28"/>
      <c r="Q213" s="1188"/>
      <c r="R213" s="28"/>
      <c r="S213" s="27"/>
      <c r="T213" s="28"/>
      <c r="U213" s="27"/>
      <c r="V213" s="28"/>
      <c r="W213" s="1188"/>
      <c r="X213" s="1310"/>
      <c r="Y213" s="27"/>
      <c r="Z213" s="28"/>
      <c r="AA213" s="1188"/>
      <c r="AB213" s="1310"/>
      <c r="AC213" s="27"/>
      <c r="AD213" s="28"/>
      <c r="AE213" s="1188"/>
      <c r="AF213" s="1310"/>
      <c r="AG213" s="27"/>
      <c r="AH213" s="28"/>
      <c r="AI213" s="1188"/>
      <c r="AJ213" s="1310"/>
      <c r="AK213" s="27"/>
      <c r="AL213" s="28"/>
      <c r="AM213" s="1188"/>
      <c r="AN213" s="1310"/>
      <c r="AO213" s="27"/>
      <c r="AP213" s="28"/>
      <c r="AQ213" s="27"/>
      <c r="AR213" s="28"/>
      <c r="AS213" s="27"/>
      <c r="AT213" s="28"/>
      <c r="AU213" s="27"/>
      <c r="AV213" s="28"/>
      <c r="AW213" s="27"/>
      <c r="AX213" s="28"/>
      <c r="AY213" s="27"/>
      <c r="AZ213" s="28"/>
      <c r="BA213" s="27"/>
      <c r="BB213" s="28"/>
      <c r="BC213" s="27"/>
      <c r="BD213" s="28"/>
      <c r="BE213" s="27"/>
      <c r="BF213" s="28"/>
      <c r="BG213" s="27"/>
      <c r="BH213" s="28"/>
      <c r="BI213" s="27"/>
      <c r="BJ213" s="28"/>
      <c r="BK213" s="27"/>
      <c r="BL213" s="28"/>
    </row>
    <row r="214" spans="1:64">
      <c r="A214" s="1176"/>
      <c r="B214" s="1176"/>
      <c r="C214" s="1176"/>
      <c r="D214" s="1176"/>
      <c r="E214" s="1176"/>
      <c r="F214" s="1176"/>
      <c r="G214" s="1174"/>
      <c r="H214" s="1177"/>
      <c r="I214" s="1177"/>
      <c r="J214" s="17" t="s">
        <v>278</v>
      </c>
      <c r="K214" s="18"/>
      <c r="L214" s="18"/>
      <c r="M214" s="19"/>
      <c r="N214" s="21"/>
      <c r="O214" s="19"/>
      <c r="P214" s="21"/>
      <c r="Q214" s="1180"/>
      <c r="R214" s="21"/>
      <c r="S214" s="19"/>
      <c r="T214" s="21"/>
      <c r="U214" s="19"/>
      <c r="V214" s="21"/>
      <c r="W214" s="1180"/>
      <c r="X214" s="1189"/>
      <c r="Y214" s="19"/>
      <c r="Z214" s="21"/>
      <c r="AA214" s="1180"/>
      <c r="AB214" s="1189"/>
      <c r="AC214" s="19"/>
      <c r="AD214" s="21"/>
      <c r="AE214" s="1180"/>
      <c r="AF214" s="1189"/>
      <c r="AG214" s="19"/>
      <c r="AH214" s="21"/>
      <c r="AI214" s="1180"/>
      <c r="AJ214" s="1189"/>
      <c r="AK214" s="19"/>
      <c r="AL214" s="21"/>
      <c r="AM214" s="1180"/>
      <c r="AN214" s="1189"/>
      <c r="AO214" s="19"/>
      <c r="AP214" s="21"/>
      <c r="AQ214" s="19"/>
      <c r="AR214" s="21"/>
      <c r="AS214" s="19"/>
      <c r="AT214" s="21"/>
      <c r="AU214" s="19"/>
      <c r="AV214" s="21"/>
      <c r="AW214" s="19"/>
      <c r="AX214" s="21"/>
      <c r="AY214" s="19"/>
      <c r="AZ214" s="21"/>
      <c r="BA214" s="19"/>
      <c r="BB214" s="21"/>
      <c r="BC214" s="19"/>
      <c r="BD214" s="21"/>
      <c r="BE214" s="19"/>
      <c r="BF214" s="21"/>
      <c r="BG214" s="19"/>
      <c r="BH214" s="21"/>
      <c r="BI214" s="19"/>
      <c r="BJ214" s="21"/>
      <c r="BK214" s="19"/>
      <c r="BL214" s="21"/>
    </row>
    <row r="215" spans="1:64">
      <c r="A215" s="1176"/>
      <c r="B215" s="1176"/>
      <c r="C215" s="1176"/>
      <c r="D215" s="1176"/>
      <c r="E215" s="1176"/>
      <c r="F215" s="1176"/>
      <c r="G215" s="1174"/>
      <c r="H215" s="1177"/>
      <c r="I215" s="1177"/>
      <c r="J215" s="17" t="s">
        <v>283</v>
      </c>
      <c r="K215" s="18"/>
      <c r="L215" s="18"/>
      <c r="M215" s="19"/>
      <c r="N215" s="21"/>
      <c r="O215" s="19"/>
      <c r="P215" s="21"/>
      <c r="Q215" s="1180"/>
      <c r="R215" s="21"/>
      <c r="S215" s="19"/>
      <c r="T215" s="21"/>
      <c r="U215" s="19"/>
      <c r="V215" s="21"/>
      <c r="W215" s="1180"/>
      <c r="X215" s="1189"/>
      <c r="Y215" s="19"/>
      <c r="Z215" s="21"/>
      <c r="AA215" s="1180"/>
      <c r="AB215" s="1189"/>
      <c r="AC215" s="19"/>
      <c r="AD215" s="21"/>
      <c r="AE215" s="1180"/>
      <c r="AF215" s="1189"/>
      <c r="AG215" s="19"/>
      <c r="AH215" s="21"/>
      <c r="AI215" s="1180"/>
      <c r="AJ215" s="1189"/>
      <c r="AK215" s="19"/>
      <c r="AL215" s="21"/>
      <c r="AM215" s="1180"/>
      <c r="AN215" s="1189"/>
      <c r="AO215" s="19"/>
      <c r="AP215" s="21"/>
      <c r="AQ215" s="19"/>
      <c r="AR215" s="21"/>
      <c r="AS215" s="19"/>
      <c r="AT215" s="21"/>
      <c r="AU215" s="19"/>
      <c r="AV215" s="21"/>
      <c r="AW215" s="19"/>
      <c r="AX215" s="21"/>
      <c r="AY215" s="19"/>
      <c r="AZ215" s="21"/>
      <c r="BA215" s="19"/>
      <c r="BB215" s="21"/>
      <c r="BC215" s="19"/>
      <c r="BD215" s="21"/>
      <c r="BE215" s="19"/>
      <c r="BF215" s="21"/>
      <c r="BG215" s="19"/>
      <c r="BH215" s="21"/>
      <c r="BI215" s="19"/>
      <c r="BJ215" s="21"/>
      <c r="BK215" s="19"/>
      <c r="BL215" s="21"/>
    </row>
    <row r="216" spans="1:64">
      <c r="A216" s="1176"/>
      <c r="B216" s="1176"/>
      <c r="C216" s="1176"/>
      <c r="D216" s="1176"/>
      <c r="E216" s="1176"/>
      <c r="F216" s="1176"/>
      <c r="G216" s="1174"/>
      <c r="H216" s="1177"/>
      <c r="I216" s="1177"/>
      <c r="J216" s="17" t="s">
        <v>284</v>
      </c>
      <c r="K216" s="18"/>
      <c r="L216" s="18"/>
      <c r="M216" s="19"/>
      <c r="N216" s="21"/>
      <c r="O216" s="19"/>
      <c r="P216" s="21"/>
      <c r="Q216" s="1180"/>
      <c r="R216" s="21"/>
      <c r="S216" s="19"/>
      <c r="T216" s="21"/>
      <c r="U216" s="19"/>
      <c r="V216" s="21"/>
      <c r="W216" s="1180"/>
      <c r="X216" s="1189"/>
      <c r="Y216" s="19"/>
      <c r="Z216" s="21"/>
      <c r="AA216" s="1180"/>
      <c r="AB216" s="1189"/>
      <c r="AC216" s="19"/>
      <c r="AD216" s="21"/>
      <c r="AE216" s="1180"/>
      <c r="AF216" s="1189"/>
      <c r="AG216" s="19"/>
      <c r="AH216" s="21"/>
      <c r="AI216" s="1180"/>
      <c r="AJ216" s="1189"/>
      <c r="AK216" s="19"/>
      <c r="AL216" s="21"/>
      <c r="AM216" s="1180"/>
      <c r="AN216" s="1189"/>
      <c r="AO216" s="19"/>
      <c r="AP216" s="21"/>
      <c r="AQ216" s="19"/>
      <c r="AR216" s="21"/>
      <c r="AS216" s="19"/>
      <c r="AT216" s="21"/>
      <c r="AU216" s="19"/>
      <c r="AV216" s="21"/>
      <c r="AW216" s="19"/>
      <c r="AX216" s="21"/>
      <c r="AY216" s="19"/>
      <c r="AZ216" s="21"/>
      <c r="BA216" s="19"/>
      <c r="BB216" s="21"/>
      <c r="BC216" s="19"/>
      <c r="BD216" s="21"/>
      <c r="BE216" s="19"/>
      <c r="BF216" s="21"/>
      <c r="BG216" s="19"/>
      <c r="BH216" s="21"/>
      <c r="BI216" s="19"/>
      <c r="BJ216" s="21"/>
      <c r="BK216" s="19"/>
      <c r="BL216" s="21"/>
    </row>
    <row r="217" spans="1:64">
      <c r="A217" s="1176"/>
      <c r="B217" s="1176"/>
      <c r="C217" s="1176"/>
      <c r="D217" s="1176"/>
      <c r="E217" s="1176"/>
      <c r="F217" s="1176"/>
      <c r="G217" s="1174"/>
      <c r="H217" s="1177"/>
      <c r="I217" s="1177"/>
      <c r="J217" s="29" t="s">
        <v>285</v>
      </c>
      <c r="K217" s="26"/>
      <c r="L217" s="26"/>
      <c r="M217" s="27"/>
      <c r="N217" s="28"/>
      <c r="O217" s="27"/>
      <c r="P217" s="28"/>
      <c r="Q217" s="1188"/>
      <c r="R217" s="28"/>
      <c r="S217" s="27"/>
      <c r="T217" s="28"/>
      <c r="U217" s="27"/>
      <c r="V217" s="28"/>
      <c r="W217" s="1188"/>
      <c r="X217" s="1310"/>
      <c r="Y217" s="27"/>
      <c r="Z217" s="28"/>
      <c r="AA217" s="1188"/>
      <c r="AB217" s="1310"/>
      <c r="AC217" s="27"/>
      <c r="AD217" s="28"/>
      <c r="AE217" s="1188"/>
      <c r="AF217" s="1310"/>
      <c r="AG217" s="27"/>
      <c r="AH217" s="28"/>
      <c r="AI217" s="1188"/>
      <c r="AJ217" s="1310"/>
      <c r="AK217" s="27"/>
      <c r="AL217" s="28"/>
      <c r="AM217" s="1188"/>
      <c r="AN217" s="1310"/>
      <c r="AO217" s="27"/>
      <c r="AP217" s="28"/>
      <c r="AQ217" s="27"/>
      <c r="AR217" s="28"/>
      <c r="AS217" s="27"/>
      <c r="AT217" s="28"/>
      <c r="AU217" s="27"/>
      <c r="AV217" s="28"/>
      <c r="AW217" s="27"/>
      <c r="AX217" s="28"/>
      <c r="AY217" s="27"/>
      <c r="AZ217" s="28"/>
      <c r="BA217" s="27"/>
      <c r="BB217" s="28"/>
      <c r="BC217" s="27"/>
      <c r="BD217" s="28"/>
      <c r="BE217" s="27"/>
      <c r="BF217" s="28"/>
      <c r="BG217" s="27"/>
      <c r="BH217" s="28"/>
      <c r="BI217" s="27"/>
      <c r="BJ217" s="28"/>
      <c r="BK217" s="27"/>
      <c r="BL217" s="28"/>
    </row>
    <row r="218" spans="1:64">
      <c r="A218" s="1176"/>
      <c r="B218" s="1176"/>
      <c r="C218" s="1176"/>
      <c r="D218" s="1176"/>
      <c r="E218" s="1176"/>
      <c r="F218" s="1176"/>
      <c r="G218" s="1174"/>
      <c r="H218" s="1177"/>
      <c r="I218" s="1177"/>
      <c r="J218" s="17" t="s">
        <v>279</v>
      </c>
      <c r="K218" s="18"/>
      <c r="L218" s="18"/>
      <c r="M218" s="19"/>
      <c r="N218" s="21"/>
      <c r="O218" s="19"/>
      <c r="P218" s="21"/>
      <c r="Q218" s="1180"/>
      <c r="R218" s="21"/>
      <c r="S218" s="19"/>
      <c r="T218" s="21"/>
      <c r="U218" s="19"/>
      <c r="V218" s="21"/>
      <c r="W218" s="1180"/>
      <c r="X218" s="1189"/>
      <c r="Y218" s="19"/>
      <c r="Z218" s="21"/>
      <c r="AA218" s="1180"/>
      <c r="AB218" s="1189"/>
      <c r="AC218" s="19"/>
      <c r="AD218" s="21"/>
      <c r="AE218" s="1180"/>
      <c r="AF218" s="1189"/>
      <c r="AG218" s="19"/>
      <c r="AH218" s="21"/>
      <c r="AI218" s="1180"/>
      <c r="AJ218" s="1189"/>
      <c r="AK218" s="19"/>
      <c r="AL218" s="21"/>
      <c r="AM218" s="1180"/>
      <c r="AN218" s="1189"/>
      <c r="AO218" s="19"/>
      <c r="AP218" s="21"/>
      <c r="AQ218" s="19"/>
      <c r="AR218" s="21"/>
      <c r="AS218" s="19"/>
      <c r="AT218" s="21"/>
      <c r="AU218" s="19"/>
      <c r="AV218" s="21"/>
      <c r="AW218" s="19"/>
      <c r="AX218" s="21"/>
      <c r="AY218" s="19"/>
      <c r="AZ218" s="21"/>
      <c r="BA218" s="19"/>
      <c r="BB218" s="21"/>
      <c r="BC218" s="19"/>
      <c r="BD218" s="21"/>
      <c r="BE218" s="19"/>
      <c r="BF218" s="21"/>
      <c r="BG218" s="19"/>
      <c r="BH218" s="21"/>
      <c r="BI218" s="19"/>
      <c r="BJ218" s="21"/>
      <c r="BK218" s="19"/>
      <c r="BL218" s="21"/>
    </row>
    <row r="219" spans="1:64">
      <c r="A219" s="1176"/>
      <c r="B219" s="1176"/>
      <c r="C219" s="1176"/>
      <c r="D219" s="1176"/>
      <c r="E219" s="1176"/>
      <c r="F219" s="1176"/>
      <c r="G219" s="1174"/>
      <c r="H219" s="1177"/>
      <c r="I219" s="1177"/>
      <c r="J219" s="17" t="s">
        <v>283</v>
      </c>
      <c r="K219" s="18"/>
      <c r="L219" s="18"/>
      <c r="M219" s="19"/>
      <c r="N219" s="21"/>
      <c r="O219" s="19"/>
      <c r="P219" s="21"/>
      <c r="Q219" s="1180"/>
      <c r="R219" s="21"/>
      <c r="S219" s="19"/>
      <c r="T219" s="21"/>
      <c r="U219" s="19"/>
      <c r="V219" s="21"/>
      <c r="W219" s="1180"/>
      <c r="X219" s="1189"/>
      <c r="Y219" s="19"/>
      <c r="Z219" s="21"/>
      <c r="AA219" s="1180"/>
      <c r="AB219" s="1189"/>
      <c r="AC219" s="19"/>
      <c r="AD219" s="21"/>
      <c r="AE219" s="1180"/>
      <c r="AF219" s="1189"/>
      <c r="AG219" s="19"/>
      <c r="AH219" s="21"/>
      <c r="AI219" s="1180"/>
      <c r="AJ219" s="1189"/>
      <c r="AK219" s="19"/>
      <c r="AL219" s="21"/>
      <c r="AM219" s="1180"/>
      <c r="AN219" s="1189"/>
      <c r="AO219" s="19"/>
      <c r="AP219" s="21"/>
      <c r="AQ219" s="19"/>
      <c r="AR219" s="21"/>
      <c r="AS219" s="19"/>
      <c r="AT219" s="21"/>
      <c r="AU219" s="19"/>
      <c r="AV219" s="21"/>
      <c r="AW219" s="19"/>
      <c r="AX219" s="21"/>
      <c r="AY219" s="19"/>
      <c r="AZ219" s="21"/>
      <c r="BA219" s="19"/>
      <c r="BB219" s="21"/>
      <c r="BC219" s="19"/>
      <c r="BD219" s="21"/>
      <c r="BE219" s="19"/>
      <c r="BF219" s="21"/>
      <c r="BG219" s="19"/>
      <c r="BH219" s="21"/>
      <c r="BI219" s="19"/>
      <c r="BJ219" s="21"/>
      <c r="BK219" s="19"/>
      <c r="BL219" s="21"/>
    </row>
    <row r="220" spans="1:64">
      <c r="A220" s="1176"/>
      <c r="B220" s="1176"/>
      <c r="C220" s="1176"/>
      <c r="D220" s="1176"/>
      <c r="E220" s="1176"/>
      <c r="F220" s="1176"/>
      <c r="G220" s="1174"/>
      <c r="H220" s="1177"/>
      <c r="I220" s="1177"/>
      <c r="J220" s="17" t="s">
        <v>284</v>
      </c>
      <c r="K220" s="18"/>
      <c r="L220" s="18"/>
      <c r="M220" s="19"/>
      <c r="N220" s="21"/>
      <c r="O220" s="19"/>
      <c r="P220" s="21"/>
      <c r="Q220" s="1180"/>
      <c r="R220" s="21"/>
      <c r="S220" s="19"/>
      <c r="T220" s="21"/>
      <c r="U220" s="19"/>
      <c r="V220" s="21"/>
      <c r="W220" s="1180"/>
      <c r="X220" s="1189"/>
      <c r="Y220" s="19"/>
      <c r="Z220" s="21"/>
      <c r="AA220" s="1180"/>
      <c r="AB220" s="1189"/>
      <c r="AC220" s="19"/>
      <c r="AD220" s="21"/>
      <c r="AE220" s="1180"/>
      <c r="AF220" s="1189"/>
      <c r="AG220" s="19"/>
      <c r="AH220" s="21"/>
      <c r="AI220" s="1180"/>
      <c r="AJ220" s="1189"/>
      <c r="AK220" s="19"/>
      <c r="AL220" s="21"/>
      <c r="AM220" s="1180"/>
      <c r="AN220" s="1189"/>
      <c r="AO220" s="19"/>
      <c r="AP220" s="21"/>
      <c r="AQ220" s="19"/>
      <c r="AR220" s="21"/>
      <c r="AS220" s="19"/>
      <c r="AT220" s="21"/>
      <c r="AU220" s="19"/>
      <c r="AV220" s="21"/>
      <c r="AW220" s="19"/>
      <c r="AX220" s="21"/>
      <c r="AY220" s="19"/>
      <c r="AZ220" s="21"/>
      <c r="BA220" s="19"/>
      <c r="BB220" s="21"/>
      <c r="BC220" s="19"/>
      <c r="BD220" s="21"/>
      <c r="BE220" s="19"/>
      <c r="BF220" s="21"/>
      <c r="BG220" s="19"/>
      <c r="BH220" s="21"/>
      <c r="BI220" s="19"/>
      <c r="BJ220" s="21"/>
      <c r="BK220" s="19"/>
      <c r="BL220" s="21"/>
    </row>
    <row r="221" spans="1:64">
      <c r="A221" s="1176"/>
      <c r="B221" s="1176"/>
      <c r="C221" s="1176"/>
      <c r="D221" s="1176"/>
      <c r="E221" s="1176"/>
      <c r="F221" s="1176"/>
      <c r="G221" s="1174"/>
      <c r="H221" s="1177"/>
      <c r="I221" s="1177"/>
      <c r="J221" s="29" t="s">
        <v>285</v>
      </c>
      <c r="K221" s="26"/>
      <c r="L221" s="26"/>
      <c r="M221" s="27"/>
      <c r="N221" s="28"/>
      <c r="O221" s="27"/>
      <c r="P221" s="28"/>
      <c r="Q221" s="1188"/>
      <c r="R221" s="28"/>
      <c r="S221" s="27"/>
      <c r="T221" s="28"/>
      <c r="U221" s="27"/>
      <c r="V221" s="28"/>
      <c r="W221" s="1188"/>
      <c r="X221" s="1310"/>
      <c r="Y221" s="27"/>
      <c r="Z221" s="28"/>
      <c r="AA221" s="1188"/>
      <c r="AB221" s="1310"/>
      <c r="AC221" s="27"/>
      <c r="AD221" s="28"/>
      <c r="AE221" s="1188"/>
      <c r="AF221" s="1310"/>
      <c r="AG221" s="27"/>
      <c r="AH221" s="28"/>
      <c r="AI221" s="1188"/>
      <c r="AJ221" s="1310"/>
      <c r="AK221" s="27"/>
      <c r="AL221" s="28"/>
      <c r="AM221" s="1188"/>
      <c r="AN221" s="1310"/>
      <c r="AO221" s="27"/>
      <c r="AP221" s="28"/>
      <c r="AQ221" s="27"/>
      <c r="AR221" s="28"/>
      <c r="AS221" s="27"/>
      <c r="AT221" s="28"/>
      <c r="AU221" s="27"/>
      <c r="AV221" s="28"/>
      <c r="AW221" s="27"/>
      <c r="AX221" s="28"/>
      <c r="AY221" s="27"/>
      <c r="AZ221" s="28"/>
      <c r="BA221" s="27"/>
      <c r="BB221" s="28"/>
      <c r="BC221" s="27"/>
      <c r="BD221" s="28"/>
      <c r="BE221" s="27"/>
      <c r="BF221" s="28"/>
      <c r="BG221" s="27"/>
      <c r="BH221" s="28"/>
      <c r="BI221" s="27"/>
      <c r="BJ221" s="28"/>
      <c r="BK221" s="27"/>
      <c r="BL221" s="28"/>
    </row>
    <row r="222" spans="1:64">
      <c r="A222" s="1176"/>
      <c r="B222" s="1176"/>
      <c r="C222" s="1176"/>
      <c r="D222" s="1176"/>
      <c r="E222" s="1176"/>
      <c r="F222" s="1176"/>
      <c r="G222" s="1174"/>
      <c r="H222" s="1177"/>
      <c r="I222" s="1177"/>
      <c r="J222" s="17" t="s">
        <v>280</v>
      </c>
      <c r="K222" s="18"/>
      <c r="L222" s="18"/>
      <c r="M222" s="19"/>
      <c r="N222" s="21"/>
      <c r="O222" s="19"/>
      <c r="P222" s="21"/>
      <c r="Q222" s="1180"/>
      <c r="R222" s="21"/>
      <c r="S222" s="19"/>
      <c r="T222" s="21"/>
      <c r="U222" s="19"/>
      <c r="V222" s="21"/>
      <c r="W222" s="1180"/>
      <c r="X222" s="1189"/>
      <c r="Y222" s="19"/>
      <c r="Z222" s="21"/>
      <c r="AA222" s="1180"/>
      <c r="AB222" s="1189"/>
      <c r="AC222" s="19"/>
      <c r="AD222" s="21"/>
      <c r="AE222" s="1180"/>
      <c r="AF222" s="1189"/>
      <c r="AG222" s="19"/>
      <c r="AH222" s="21"/>
      <c r="AI222" s="1180"/>
      <c r="AJ222" s="1189"/>
      <c r="AK222" s="19"/>
      <c r="AL222" s="21"/>
      <c r="AM222" s="1180"/>
      <c r="AN222" s="1189"/>
      <c r="AO222" s="19"/>
      <c r="AP222" s="21"/>
      <c r="AQ222" s="19"/>
      <c r="AR222" s="21"/>
      <c r="AS222" s="19"/>
      <c r="AT222" s="21"/>
      <c r="AU222" s="19"/>
      <c r="AV222" s="21"/>
      <c r="AW222" s="19"/>
      <c r="AX222" s="21"/>
      <c r="AY222" s="19"/>
      <c r="AZ222" s="21"/>
      <c r="BA222" s="19"/>
      <c r="BB222" s="21"/>
      <c r="BC222" s="19"/>
      <c r="BD222" s="21"/>
      <c r="BE222" s="19"/>
      <c r="BF222" s="21"/>
      <c r="BG222" s="19"/>
      <c r="BH222" s="21"/>
      <c r="BI222" s="19"/>
      <c r="BJ222" s="21"/>
      <c r="BK222" s="19"/>
      <c r="BL222" s="21"/>
    </row>
    <row r="223" spans="1:64">
      <c r="A223" s="1176"/>
      <c r="B223" s="1176"/>
      <c r="C223" s="1176"/>
      <c r="D223" s="1176"/>
      <c r="E223" s="1176"/>
      <c r="F223" s="1176"/>
      <c r="G223" s="1174"/>
      <c r="H223" s="1177"/>
      <c r="I223" s="1177"/>
      <c r="J223" s="17" t="s">
        <v>283</v>
      </c>
      <c r="K223" s="18"/>
      <c r="L223" s="18"/>
      <c r="M223" s="19"/>
      <c r="N223" s="21"/>
      <c r="O223" s="19"/>
      <c r="P223" s="21"/>
      <c r="Q223" s="1180"/>
      <c r="R223" s="21"/>
      <c r="S223" s="19"/>
      <c r="T223" s="21"/>
      <c r="U223" s="19"/>
      <c r="V223" s="21"/>
      <c r="W223" s="1180"/>
      <c r="X223" s="1189"/>
      <c r="Y223" s="19"/>
      <c r="Z223" s="21"/>
      <c r="AA223" s="1180"/>
      <c r="AB223" s="1189"/>
      <c r="AC223" s="19"/>
      <c r="AD223" s="21"/>
      <c r="AE223" s="1180"/>
      <c r="AF223" s="1189"/>
      <c r="AG223" s="19"/>
      <c r="AH223" s="21"/>
      <c r="AI223" s="1180"/>
      <c r="AJ223" s="1189"/>
      <c r="AK223" s="19"/>
      <c r="AL223" s="21"/>
      <c r="AM223" s="1180"/>
      <c r="AN223" s="1189"/>
      <c r="AO223" s="19"/>
      <c r="AP223" s="21"/>
      <c r="AQ223" s="19"/>
      <c r="AR223" s="21"/>
      <c r="AS223" s="19"/>
      <c r="AT223" s="21"/>
      <c r="AU223" s="19"/>
      <c r="AV223" s="21"/>
      <c r="AW223" s="19"/>
      <c r="AX223" s="21"/>
      <c r="AY223" s="19"/>
      <c r="AZ223" s="21"/>
      <c r="BA223" s="19"/>
      <c r="BB223" s="21"/>
      <c r="BC223" s="19"/>
      <c r="BD223" s="21"/>
      <c r="BE223" s="19"/>
      <c r="BF223" s="21"/>
      <c r="BG223" s="19"/>
      <c r="BH223" s="21"/>
      <c r="BI223" s="19"/>
      <c r="BJ223" s="21"/>
      <c r="BK223" s="19"/>
      <c r="BL223" s="21"/>
    </row>
    <row r="224" spans="1:64">
      <c r="A224" s="1176"/>
      <c r="B224" s="1176"/>
      <c r="C224" s="1176"/>
      <c r="D224" s="1176"/>
      <c r="E224" s="1176"/>
      <c r="F224" s="1176"/>
      <c r="G224" s="1174"/>
      <c r="H224" s="1177"/>
      <c r="I224" s="1177"/>
      <c r="J224" s="17" t="s">
        <v>284</v>
      </c>
      <c r="K224" s="18"/>
      <c r="L224" s="18"/>
      <c r="M224" s="19"/>
      <c r="N224" s="21"/>
      <c r="O224" s="19"/>
      <c r="P224" s="21"/>
      <c r="Q224" s="1180"/>
      <c r="R224" s="21"/>
      <c r="S224" s="19"/>
      <c r="T224" s="21"/>
      <c r="U224" s="19"/>
      <c r="V224" s="21"/>
      <c r="W224" s="1180"/>
      <c r="X224" s="1189"/>
      <c r="Y224" s="19"/>
      <c r="Z224" s="21"/>
      <c r="AA224" s="1180"/>
      <c r="AB224" s="1189"/>
      <c r="AC224" s="19"/>
      <c r="AD224" s="21"/>
      <c r="AE224" s="1180"/>
      <c r="AF224" s="1189"/>
      <c r="AG224" s="19"/>
      <c r="AH224" s="21"/>
      <c r="AI224" s="1180"/>
      <c r="AJ224" s="1189"/>
      <c r="AK224" s="19"/>
      <c r="AL224" s="21"/>
      <c r="AM224" s="1180"/>
      <c r="AN224" s="1189"/>
      <c r="AO224" s="19"/>
      <c r="AP224" s="21"/>
      <c r="AQ224" s="19"/>
      <c r="AR224" s="21"/>
      <c r="AS224" s="19"/>
      <c r="AT224" s="21"/>
      <c r="AU224" s="19"/>
      <c r="AV224" s="21"/>
      <c r="AW224" s="19"/>
      <c r="AX224" s="21"/>
      <c r="AY224" s="19"/>
      <c r="AZ224" s="21"/>
      <c r="BA224" s="19"/>
      <c r="BB224" s="21"/>
      <c r="BC224" s="19"/>
      <c r="BD224" s="21"/>
      <c r="BE224" s="19"/>
      <c r="BF224" s="21"/>
      <c r="BG224" s="19"/>
      <c r="BH224" s="21"/>
      <c r="BI224" s="19"/>
      <c r="BJ224" s="21"/>
      <c r="BK224" s="19"/>
      <c r="BL224" s="21"/>
    </row>
    <row r="225" spans="1:64">
      <c r="A225" s="1176"/>
      <c r="B225" s="1176"/>
      <c r="C225" s="1176"/>
      <c r="D225" s="1176"/>
      <c r="E225" s="1176"/>
      <c r="F225" s="1176"/>
      <c r="G225" s="1174"/>
      <c r="H225" s="1177"/>
      <c r="I225" s="1177"/>
      <c r="J225" s="29" t="s">
        <v>285</v>
      </c>
      <c r="K225" s="26"/>
      <c r="L225" s="26"/>
      <c r="M225" s="27"/>
      <c r="N225" s="28"/>
      <c r="O225" s="27"/>
      <c r="P225" s="28"/>
      <c r="Q225" s="1188"/>
      <c r="R225" s="28"/>
      <c r="S225" s="27"/>
      <c r="T225" s="28"/>
      <c r="U225" s="27"/>
      <c r="V225" s="28"/>
      <c r="W225" s="1188"/>
      <c r="X225" s="1310"/>
      <c r="Y225" s="27"/>
      <c r="Z225" s="28"/>
      <c r="AA225" s="1188"/>
      <c r="AB225" s="1310"/>
      <c r="AC225" s="27"/>
      <c r="AD225" s="28"/>
      <c r="AE225" s="1188"/>
      <c r="AF225" s="1310"/>
      <c r="AG225" s="27"/>
      <c r="AH225" s="28"/>
      <c r="AI225" s="1188"/>
      <c r="AJ225" s="1310"/>
      <c r="AK225" s="27"/>
      <c r="AL225" s="28"/>
      <c r="AM225" s="1188"/>
      <c r="AN225" s="1310"/>
      <c r="AO225" s="27"/>
      <c r="AP225" s="28"/>
      <c r="AQ225" s="27"/>
      <c r="AR225" s="28"/>
      <c r="AS225" s="27"/>
      <c r="AT225" s="28"/>
      <c r="AU225" s="27"/>
      <c r="AV225" s="28"/>
      <c r="AW225" s="27"/>
      <c r="AX225" s="28"/>
      <c r="AY225" s="27"/>
      <c r="AZ225" s="28"/>
      <c r="BA225" s="27"/>
      <c r="BB225" s="28"/>
      <c r="BC225" s="27"/>
      <c r="BD225" s="28"/>
      <c r="BE225" s="27"/>
      <c r="BF225" s="28"/>
      <c r="BG225" s="27"/>
      <c r="BH225" s="28"/>
      <c r="BI225" s="27"/>
      <c r="BJ225" s="28"/>
      <c r="BK225" s="27"/>
      <c r="BL225" s="28"/>
    </row>
    <row r="226" spans="1:64">
      <c r="A226" s="1176"/>
      <c r="B226" s="1176"/>
      <c r="C226" s="1176"/>
      <c r="D226" s="1176"/>
      <c r="E226" s="1176"/>
      <c r="F226" s="1176"/>
      <c r="G226" s="1174"/>
      <c r="H226" s="1177"/>
      <c r="I226" s="1177"/>
      <c r="J226" s="17" t="s">
        <v>281</v>
      </c>
      <c r="K226" s="18"/>
      <c r="L226" s="18"/>
      <c r="M226" s="19"/>
      <c r="N226" s="21"/>
      <c r="O226" s="19"/>
      <c r="P226" s="21"/>
      <c r="Q226" s="1180"/>
      <c r="R226" s="21"/>
      <c r="S226" s="19"/>
      <c r="T226" s="21"/>
      <c r="U226" s="19"/>
      <c r="V226" s="21"/>
      <c r="W226" s="1180"/>
      <c r="X226" s="1189"/>
      <c r="Y226" s="19"/>
      <c r="Z226" s="21"/>
      <c r="AA226" s="1180"/>
      <c r="AB226" s="1189"/>
      <c r="AC226" s="19"/>
      <c r="AD226" s="21"/>
      <c r="AE226" s="1180"/>
      <c r="AF226" s="1189"/>
      <c r="AG226" s="19"/>
      <c r="AH226" s="21"/>
      <c r="AI226" s="1180"/>
      <c r="AJ226" s="1189"/>
      <c r="AK226" s="19"/>
      <c r="AL226" s="21"/>
      <c r="AM226" s="1180"/>
      <c r="AN226" s="1189"/>
      <c r="AO226" s="19"/>
      <c r="AP226" s="21"/>
      <c r="AQ226" s="19"/>
      <c r="AR226" s="21"/>
      <c r="AS226" s="19"/>
      <c r="AT226" s="21"/>
      <c r="AU226" s="19"/>
      <c r="AV226" s="21"/>
      <c r="AW226" s="19"/>
      <c r="AX226" s="21"/>
      <c r="AY226" s="19"/>
      <c r="AZ226" s="21"/>
      <c r="BA226" s="19"/>
      <c r="BB226" s="21"/>
      <c r="BC226" s="19"/>
      <c r="BD226" s="21"/>
      <c r="BE226" s="19"/>
      <c r="BF226" s="21"/>
      <c r="BG226" s="19"/>
      <c r="BH226" s="21"/>
      <c r="BI226" s="19"/>
      <c r="BJ226" s="21"/>
      <c r="BK226" s="19"/>
      <c r="BL226" s="21"/>
    </row>
    <row r="227" spans="1:64">
      <c r="A227" s="1176"/>
      <c r="B227" s="1176"/>
      <c r="C227" s="1176"/>
      <c r="D227" s="1176"/>
      <c r="E227" s="1176"/>
      <c r="F227" s="1176"/>
      <c r="G227" s="1174"/>
      <c r="H227" s="1177"/>
      <c r="I227" s="1177"/>
      <c r="J227" s="17" t="s">
        <v>283</v>
      </c>
      <c r="K227" s="18"/>
      <c r="L227" s="18"/>
      <c r="M227" s="19"/>
      <c r="N227" s="21"/>
      <c r="O227" s="19"/>
      <c r="P227" s="21"/>
      <c r="Q227" s="1180"/>
      <c r="R227" s="21"/>
      <c r="S227" s="19"/>
      <c r="T227" s="21"/>
      <c r="U227" s="19"/>
      <c r="V227" s="21"/>
      <c r="W227" s="1180"/>
      <c r="X227" s="1189"/>
      <c r="Y227" s="19"/>
      <c r="Z227" s="21"/>
      <c r="AA227" s="1180"/>
      <c r="AB227" s="1189"/>
      <c r="AC227" s="19"/>
      <c r="AD227" s="21"/>
      <c r="AE227" s="1180"/>
      <c r="AF227" s="1189"/>
      <c r="AG227" s="19"/>
      <c r="AH227" s="21"/>
      <c r="AI227" s="1180"/>
      <c r="AJ227" s="1189"/>
      <c r="AK227" s="19"/>
      <c r="AL227" s="21"/>
      <c r="AM227" s="1180"/>
      <c r="AN227" s="1189"/>
      <c r="AO227" s="19"/>
      <c r="AP227" s="21"/>
      <c r="AQ227" s="19"/>
      <c r="AR227" s="21"/>
      <c r="AS227" s="19"/>
      <c r="AT227" s="21"/>
      <c r="AU227" s="19"/>
      <c r="AV227" s="21"/>
      <c r="AW227" s="19"/>
      <c r="AX227" s="21"/>
      <c r="AY227" s="19"/>
      <c r="AZ227" s="21"/>
      <c r="BA227" s="19"/>
      <c r="BB227" s="21"/>
      <c r="BC227" s="19"/>
      <c r="BD227" s="21"/>
      <c r="BE227" s="19"/>
      <c r="BF227" s="21"/>
      <c r="BG227" s="19"/>
      <c r="BH227" s="21"/>
      <c r="BI227" s="19"/>
      <c r="BJ227" s="21"/>
      <c r="BK227" s="19"/>
      <c r="BL227" s="21"/>
    </row>
    <row r="228" spans="1:64">
      <c r="A228" s="1176"/>
      <c r="B228" s="1176"/>
      <c r="C228" s="1176"/>
      <c r="D228" s="1176"/>
      <c r="E228" s="1176"/>
      <c r="F228" s="1176"/>
      <c r="G228" s="1174"/>
      <c r="H228" s="1177"/>
      <c r="I228" s="1177"/>
      <c r="J228" s="17" t="s">
        <v>284</v>
      </c>
      <c r="K228" s="18"/>
      <c r="L228" s="18"/>
      <c r="M228" s="19"/>
      <c r="N228" s="21"/>
      <c r="O228" s="19"/>
      <c r="P228" s="21"/>
      <c r="Q228" s="1180"/>
      <c r="R228" s="21"/>
      <c r="S228" s="19"/>
      <c r="T228" s="21"/>
      <c r="U228" s="19"/>
      <c r="V228" s="21"/>
      <c r="W228" s="1180"/>
      <c r="X228" s="1189"/>
      <c r="Y228" s="19"/>
      <c r="Z228" s="21"/>
      <c r="AA228" s="1180"/>
      <c r="AB228" s="1189"/>
      <c r="AC228" s="19"/>
      <c r="AD228" s="21"/>
      <c r="AE228" s="1180"/>
      <c r="AF228" s="1189"/>
      <c r="AG228" s="19"/>
      <c r="AH228" s="21"/>
      <c r="AI228" s="1180"/>
      <c r="AJ228" s="1189"/>
      <c r="AK228" s="19"/>
      <c r="AL228" s="21"/>
      <c r="AM228" s="1180"/>
      <c r="AN228" s="1189"/>
      <c r="AO228" s="19"/>
      <c r="AP228" s="21"/>
      <c r="AQ228" s="19"/>
      <c r="AR228" s="21"/>
      <c r="AS228" s="19"/>
      <c r="AT228" s="21"/>
      <c r="AU228" s="19"/>
      <c r="AV228" s="21"/>
      <c r="AW228" s="19"/>
      <c r="AX228" s="21"/>
      <c r="AY228" s="19"/>
      <c r="AZ228" s="21"/>
      <c r="BA228" s="19"/>
      <c r="BB228" s="21"/>
      <c r="BC228" s="19"/>
      <c r="BD228" s="21"/>
      <c r="BE228" s="19"/>
      <c r="BF228" s="21"/>
      <c r="BG228" s="19"/>
      <c r="BH228" s="21"/>
      <c r="BI228" s="19"/>
      <c r="BJ228" s="21"/>
      <c r="BK228" s="19"/>
      <c r="BL228" s="21"/>
    </row>
    <row r="229" spans="1:64">
      <c r="A229" s="1176"/>
      <c r="B229" s="1176"/>
      <c r="C229" s="1176"/>
      <c r="D229" s="1176"/>
      <c r="E229" s="1176"/>
      <c r="F229" s="1176"/>
      <c r="G229" s="1174"/>
      <c r="H229" s="1177"/>
      <c r="I229" s="1177"/>
      <c r="J229" s="1177" t="s">
        <v>285</v>
      </c>
      <c r="K229" s="1177"/>
      <c r="L229" s="1177"/>
      <c r="M229" s="1177"/>
      <c r="N229" s="1177"/>
      <c r="O229" s="1177"/>
      <c r="P229" s="1177"/>
      <c r="Q229" s="1177"/>
      <c r="R229" s="1177"/>
      <c r="S229" s="1177"/>
      <c r="T229" s="1177"/>
      <c r="U229" s="1177"/>
      <c r="V229" s="1177"/>
      <c r="W229" s="1177"/>
      <c r="X229" s="1177"/>
      <c r="Y229" s="1177"/>
      <c r="Z229" s="1177"/>
      <c r="AA229" s="1177"/>
      <c r="AB229" s="1177"/>
      <c r="AC229" s="1177"/>
      <c r="AD229" s="1177"/>
      <c r="AE229" s="1177"/>
      <c r="AF229" s="1177"/>
      <c r="AG229" s="1177"/>
      <c r="AH229" s="1177"/>
      <c r="AI229" s="1177"/>
      <c r="AJ229" s="1177"/>
      <c r="AK229" s="1177"/>
      <c r="AL229" s="1177"/>
      <c r="AM229" s="1177"/>
      <c r="AN229" s="1177"/>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row>
    <row r="230" spans="1:64" s="520" customFormat="1">
      <c r="A230" s="1176"/>
      <c r="B230" s="1176"/>
      <c r="C230" s="1176"/>
      <c r="D230" s="1176"/>
      <c r="E230" s="1176"/>
      <c r="F230" s="1176"/>
      <c r="G230" s="1174"/>
      <c r="H230" s="1177"/>
      <c r="I230" s="1177"/>
      <c r="J230" s="1375"/>
      <c r="K230" s="1190"/>
      <c r="L230" s="1191"/>
      <c r="M230" s="1192"/>
      <c r="N230" s="1191"/>
      <c r="O230" s="1192"/>
      <c r="P230" s="1191"/>
      <c r="Q230" s="1193"/>
      <c r="R230" s="1191"/>
      <c r="S230" s="1192"/>
      <c r="T230" s="1191"/>
      <c r="U230" s="1192"/>
      <c r="V230" s="1191"/>
      <c r="W230" s="1193"/>
      <c r="X230" s="1191"/>
      <c r="Y230" s="1192"/>
      <c r="Z230" s="1191"/>
      <c r="AA230" s="1193"/>
      <c r="AB230" s="1191"/>
      <c r="AC230" s="1192"/>
      <c r="AD230" s="1191"/>
      <c r="AE230" s="1193"/>
      <c r="AF230" s="1191"/>
      <c r="AG230" s="1192"/>
      <c r="AH230" s="1191"/>
      <c r="AI230" s="1193"/>
      <c r="AJ230" s="1191"/>
      <c r="AK230" s="1192"/>
      <c r="AL230" s="1191"/>
      <c r="AM230" s="1193"/>
      <c r="AN230" s="1191"/>
      <c r="AO230" s="519"/>
      <c r="AP230" s="518"/>
      <c r="AQ230" s="519"/>
      <c r="AR230" s="518"/>
      <c r="AS230" s="519"/>
      <c r="AT230" s="518"/>
      <c r="AU230" s="519"/>
      <c r="AV230" s="518"/>
      <c r="AW230" s="519"/>
      <c r="AX230" s="518"/>
      <c r="AY230" s="519"/>
      <c r="AZ230" s="518"/>
      <c r="BA230" s="519"/>
      <c r="BB230" s="518"/>
      <c r="BC230" s="519"/>
      <c r="BD230" s="518"/>
      <c r="BE230" s="519"/>
      <c r="BF230" s="518"/>
      <c r="BG230" s="519"/>
      <c r="BH230" s="518"/>
      <c r="BI230" s="519"/>
      <c r="BJ230" s="518"/>
      <c r="BK230" s="519"/>
      <c r="BL230" s="518"/>
    </row>
    <row r="231" spans="1:64">
      <c r="A231" s="1176"/>
      <c r="B231" s="1176"/>
      <c r="C231" s="1176"/>
      <c r="D231" s="1176"/>
      <c r="E231" s="1176"/>
      <c r="F231" s="1176"/>
      <c r="G231" s="1174"/>
      <c r="H231" s="1177"/>
      <c r="I231" s="1177"/>
      <c r="J231" s="17" t="s">
        <v>286</v>
      </c>
      <c r="K231" s="18"/>
      <c r="L231" s="30"/>
      <c r="M231" s="31"/>
      <c r="N231" s="30"/>
      <c r="O231" s="31"/>
      <c r="P231" s="30"/>
      <c r="Q231" s="1180"/>
      <c r="R231" s="30"/>
      <c r="S231" s="31"/>
      <c r="T231" s="30"/>
      <c r="U231" s="31"/>
      <c r="V231" s="30"/>
      <c r="W231" s="1180"/>
      <c r="X231" s="30"/>
      <c r="Y231" s="31"/>
      <c r="Z231" s="30"/>
      <c r="AA231" s="1180"/>
      <c r="AB231" s="30"/>
      <c r="AC231" s="31"/>
      <c r="AD231" s="30"/>
      <c r="AE231" s="1180"/>
      <c r="AF231" s="30"/>
      <c r="AG231" s="31"/>
      <c r="AH231" s="30"/>
      <c r="AI231" s="1180"/>
      <c r="AJ231" s="30"/>
      <c r="AK231" s="31"/>
      <c r="AL231" s="30"/>
      <c r="AM231" s="1180"/>
      <c r="AN231" s="30"/>
      <c r="AO231" s="31"/>
      <c r="AP231" s="30"/>
      <c r="AQ231" s="31"/>
      <c r="AR231" s="30"/>
      <c r="AS231" s="31"/>
      <c r="AT231" s="30"/>
      <c r="AU231" s="31"/>
      <c r="AV231" s="30"/>
      <c r="AW231" s="31"/>
      <c r="AX231" s="30"/>
      <c r="AY231" s="31"/>
      <c r="AZ231" s="30"/>
      <c r="BA231" s="31"/>
      <c r="BB231" s="30"/>
      <c r="BC231" s="31"/>
      <c r="BD231" s="30"/>
      <c r="BE231" s="31"/>
      <c r="BF231" s="30"/>
      <c r="BG231" s="31"/>
      <c r="BH231" s="30"/>
      <c r="BI231" s="31"/>
      <c r="BJ231" s="30"/>
      <c r="BK231" s="31"/>
      <c r="BL231" s="30"/>
    </row>
    <row r="232" spans="1:64">
      <c r="A232" s="1176"/>
      <c r="B232" s="1176"/>
      <c r="C232" s="1176"/>
      <c r="D232" s="1176"/>
      <c r="E232" s="1176"/>
      <c r="F232" s="1176"/>
      <c r="G232" s="1174"/>
      <c r="H232" s="1177"/>
      <c r="I232" s="1177"/>
      <c r="J232" s="17" t="s">
        <v>287</v>
      </c>
      <c r="K232" s="18"/>
      <c r="L232" s="30"/>
      <c r="M232" s="31"/>
      <c r="N232" s="30"/>
      <c r="O232" s="31"/>
      <c r="P232" s="30"/>
      <c r="Q232" s="1180"/>
      <c r="R232" s="30"/>
      <c r="S232" s="31"/>
      <c r="T232" s="30"/>
      <c r="U232" s="31"/>
      <c r="V232" s="30"/>
      <c r="W232" s="1180"/>
      <c r="X232" s="30"/>
      <c r="Y232" s="31"/>
      <c r="Z232" s="30"/>
      <c r="AA232" s="1180"/>
      <c r="AB232" s="30"/>
      <c r="AC232" s="31"/>
      <c r="AD232" s="30"/>
      <c r="AE232" s="1180"/>
      <c r="AF232" s="30"/>
      <c r="AG232" s="31"/>
      <c r="AH232" s="30"/>
      <c r="AI232" s="1180"/>
      <c r="AJ232" s="30"/>
      <c r="AK232" s="31"/>
      <c r="AL232" s="30"/>
      <c r="AM232" s="1180"/>
      <c r="AN232" s="30"/>
      <c r="AO232" s="31"/>
      <c r="AP232" s="30"/>
      <c r="AQ232" s="31"/>
      <c r="AR232" s="30"/>
      <c r="AS232" s="31"/>
      <c r="AT232" s="30"/>
      <c r="AU232" s="31"/>
      <c r="AV232" s="30"/>
      <c r="AW232" s="31"/>
      <c r="AX232" s="30"/>
      <c r="AY232" s="31"/>
      <c r="AZ232" s="30"/>
      <c r="BA232" s="31"/>
      <c r="BB232" s="30"/>
      <c r="BC232" s="31"/>
      <c r="BD232" s="30"/>
      <c r="BE232" s="31"/>
      <c r="BF232" s="30"/>
      <c r="BG232" s="31"/>
      <c r="BH232" s="30"/>
      <c r="BI232" s="31"/>
      <c r="BJ232" s="30"/>
      <c r="BK232" s="31"/>
      <c r="BL232" s="30"/>
    </row>
    <row r="233" spans="1:64">
      <c r="A233" s="1176"/>
      <c r="B233" s="1176"/>
      <c r="C233" s="1176"/>
      <c r="D233" s="1176"/>
      <c r="E233" s="1176"/>
      <c r="F233" s="1176"/>
      <c r="G233" s="1174"/>
      <c r="H233" s="1177"/>
      <c r="I233" s="1177"/>
      <c r="J233" s="17" t="s">
        <v>288</v>
      </c>
      <c r="K233" s="18"/>
      <c r="L233" s="30"/>
      <c r="M233" s="31"/>
      <c r="N233" s="30"/>
      <c r="O233" s="31"/>
      <c r="P233" s="30"/>
      <c r="Q233" s="1180"/>
      <c r="R233" s="30"/>
      <c r="S233" s="31"/>
      <c r="T233" s="30"/>
      <c r="U233" s="31"/>
      <c r="V233" s="30"/>
      <c r="W233" s="1180"/>
      <c r="X233" s="30"/>
      <c r="Y233" s="31"/>
      <c r="Z233" s="30"/>
      <c r="AA233" s="1180"/>
      <c r="AB233" s="30"/>
      <c r="AC233" s="31"/>
      <c r="AD233" s="30"/>
      <c r="AE233" s="1180"/>
      <c r="AF233" s="30"/>
      <c r="AG233" s="31"/>
      <c r="AH233" s="30"/>
      <c r="AI233" s="1180"/>
      <c r="AJ233" s="30"/>
      <c r="AK233" s="31"/>
      <c r="AL233" s="30"/>
      <c r="AM233" s="1180"/>
      <c r="AN233" s="30"/>
      <c r="AO233" s="31"/>
      <c r="AP233" s="30"/>
      <c r="AQ233" s="31"/>
      <c r="AR233" s="30"/>
      <c r="AS233" s="31"/>
      <c r="AT233" s="30"/>
      <c r="AU233" s="31"/>
      <c r="AV233" s="30"/>
      <c r="AW233" s="31"/>
      <c r="AX233" s="30"/>
      <c r="AY233" s="31"/>
      <c r="AZ233" s="30"/>
      <c r="BA233" s="31"/>
      <c r="BB233" s="30"/>
      <c r="BC233" s="31"/>
      <c r="BD233" s="30"/>
      <c r="BE233" s="31"/>
      <c r="BF233" s="30"/>
      <c r="BG233" s="31"/>
      <c r="BH233" s="30"/>
      <c r="BI233" s="31"/>
      <c r="BJ233" s="30"/>
      <c r="BK233" s="31"/>
      <c r="BL233" s="30"/>
    </row>
    <row r="234" spans="1:64">
      <c r="A234" s="1176"/>
      <c r="B234" s="1176"/>
      <c r="C234" s="1176"/>
      <c r="D234" s="1176"/>
      <c r="E234" s="1176"/>
      <c r="F234" s="1176"/>
      <c r="G234" s="1174"/>
      <c r="H234" s="1177"/>
      <c r="I234" s="1177"/>
      <c r="J234" s="1194" t="s">
        <v>71</v>
      </c>
      <c r="K234" s="1194"/>
      <c r="L234" s="30"/>
      <c r="M234" s="1195"/>
      <c r="N234" s="30"/>
      <c r="O234" s="1195"/>
      <c r="P234" s="30"/>
      <c r="Q234" s="1196"/>
      <c r="R234" s="30"/>
      <c r="S234" s="1195"/>
      <c r="T234" s="30"/>
      <c r="U234" s="1195"/>
      <c r="V234" s="30"/>
      <c r="W234" s="1196"/>
      <c r="X234" s="30"/>
      <c r="Y234" s="1195"/>
      <c r="Z234" s="30"/>
      <c r="AA234" s="1196"/>
      <c r="AB234" s="30"/>
      <c r="AC234" s="1195"/>
      <c r="AD234" s="30"/>
      <c r="AE234" s="1196"/>
      <c r="AF234" s="30"/>
      <c r="AG234" s="1195"/>
      <c r="AH234" s="30"/>
      <c r="AI234" s="1196"/>
      <c r="AJ234" s="30"/>
      <c r="AK234" s="1195"/>
      <c r="AL234" s="30"/>
      <c r="AM234" s="1196"/>
      <c r="AN234" s="30"/>
      <c r="AO234" s="32"/>
      <c r="AP234" s="30"/>
      <c r="AQ234" s="32"/>
      <c r="AR234" s="30"/>
      <c r="AS234" s="32"/>
      <c r="AT234" s="30"/>
      <c r="AU234" s="32"/>
      <c r="AV234" s="30"/>
      <c r="AW234" s="32"/>
      <c r="AX234" s="30"/>
      <c r="AY234" s="32"/>
      <c r="AZ234" s="30"/>
      <c r="BA234" s="32"/>
      <c r="BB234" s="30"/>
      <c r="BC234" s="32"/>
      <c r="BD234" s="30"/>
      <c r="BE234" s="32"/>
      <c r="BF234" s="30"/>
      <c r="BG234" s="32"/>
      <c r="BH234" s="30"/>
      <c r="BI234" s="32"/>
      <c r="BJ234" s="30"/>
      <c r="BK234" s="32"/>
      <c r="BL234" s="30"/>
    </row>
    <row r="235" spans="1:64">
      <c r="A235" s="1176"/>
      <c r="B235" s="1176"/>
      <c r="C235" s="1176"/>
      <c r="D235" s="1176"/>
      <c r="E235" s="1176"/>
      <c r="F235" s="1176"/>
      <c r="G235" s="1174"/>
      <c r="H235" s="1177"/>
      <c r="I235" s="1177"/>
      <c r="J235" s="17" t="s">
        <v>289</v>
      </c>
      <c r="K235" s="18"/>
      <c r="L235" s="30"/>
      <c r="M235" s="31"/>
      <c r="N235" s="30"/>
      <c r="O235" s="31"/>
      <c r="P235" s="30"/>
      <c r="Q235" s="1180"/>
      <c r="R235" s="30"/>
      <c r="S235" s="31"/>
      <c r="T235" s="30"/>
      <c r="U235" s="31"/>
      <c r="V235" s="30"/>
      <c r="W235" s="1180"/>
      <c r="X235" s="30"/>
      <c r="Y235" s="31"/>
      <c r="Z235" s="30"/>
      <c r="AA235" s="1180"/>
      <c r="AB235" s="30"/>
      <c r="AC235" s="31"/>
      <c r="AD235" s="30"/>
      <c r="AE235" s="1180"/>
      <c r="AF235" s="30"/>
      <c r="AG235" s="31"/>
      <c r="AH235" s="30"/>
      <c r="AI235" s="1180"/>
      <c r="AJ235" s="30"/>
      <c r="AK235" s="31"/>
      <c r="AL235" s="30"/>
      <c r="AM235" s="1180"/>
      <c r="AN235" s="30"/>
      <c r="AO235" s="31"/>
      <c r="AP235" s="30"/>
      <c r="AQ235" s="31"/>
      <c r="AR235" s="30"/>
      <c r="AS235" s="31"/>
      <c r="AT235" s="30"/>
      <c r="AU235" s="31"/>
      <c r="AV235" s="30"/>
      <c r="AW235" s="31"/>
      <c r="AX235" s="30"/>
      <c r="AY235" s="31"/>
      <c r="AZ235" s="30"/>
      <c r="BA235" s="31"/>
      <c r="BB235" s="30"/>
      <c r="BC235" s="31"/>
      <c r="BD235" s="30"/>
      <c r="BE235" s="31"/>
      <c r="BF235" s="30"/>
      <c r="BG235" s="31"/>
      <c r="BH235" s="30"/>
      <c r="BI235" s="31"/>
      <c r="BJ235" s="30"/>
      <c r="BK235" s="31"/>
      <c r="BL235" s="30"/>
    </row>
    <row r="236" spans="1:64">
      <c r="A236" s="1176"/>
      <c r="B236" s="1176"/>
      <c r="C236" s="1176"/>
      <c r="D236" s="1176"/>
      <c r="E236" s="1176"/>
      <c r="F236" s="1176"/>
      <c r="G236" s="1174"/>
      <c r="H236" s="1177"/>
      <c r="I236" s="1177"/>
      <c r="J236" s="1181" t="s">
        <v>290</v>
      </c>
      <c r="K236" s="1181"/>
      <c r="L236" s="1197"/>
      <c r="M236" s="1198"/>
      <c r="N236" s="1197"/>
      <c r="O236" s="1198"/>
      <c r="P236" s="1197"/>
      <c r="Q236" s="1183"/>
      <c r="R236" s="1197"/>
      <c r="S236" s="1198"/>
      <c r="T236" s="1197"/>
      <c r="U236" s="1198"/>
      <c r="V236" s="1197"/>
      <c r="W236" s="1183"/>
      <c r="X236" s="1197"/>
      <c r="Y236" s="1198"/>
      <c r="Z236" s="1197"/>
      <c r="AA236" s="1183"/>
      <c r="AB236" s="1197"/>
      <c r="AC236" s="1198"/>
      <c r="AD236" s="1197"/>
      <c r="AE236" s="1183"/>
      <c r="AF236" s="1197"/>
      <c r="AG236" s="1198"/>
      <c r="AH236" s="1197"/>
      <c r="AI236" s="1183"/>
      <c r="AJ236" s="1197"/>
      <c r="AK236" s="1198"/>
      <c r="AL236" s="1197"/>
      <c r="AM236" s="1183"/>
      <c r="AN236" s="1197"/>
      <c r="AO236" s="34"/>
      <c r="AP236" s="33"/>
      <c r="AQ236" s="34"/>
      <c r="AR236" s="33"/>
      <c r="AS236" s="34"/>
      <c r="AT236" s="33"/>
      <c r="AU236" s="34"/>
      <c r="AV236" s="33"/>
      <c r="AW236" s="34"/>
      <c r="AX236" s="33"/>
      <c r="AY236" s="34"/>
      <c r="AZ236" s="33"/>
      <c r="BA236" s="34"/>
      <c r="BB236" s="33"/>
      <c r="BC236" s="34"/>
      <c r="BD236" s="33"/>
      <c r="BE236" s="34"/>
      <c r="BF236" s="33"/>
      <c r="BG236" s="34"/>
      <c r="BH236" s="33"/>
      <c r="BI236" s="34"/>
      <c r="BJ236" s="33"/>
      <c r="BK236" s="34"/>
      <c r="BL236" s="33"/>
    </row>
    <row r="237" spans="1:64">
      <c r="A237" s="1176"/>
      <c r="B237" s="1176"/>
      <c r="C237" s="1176"/>
      <c r="D237" s="1176"/>
      <c r="E237" s="1176"/>
      <c r="F237" s="1176"/>
      <c r="G237" s="1174"/>
      <c r="H237" s="1177"/>
      <c r="I237" s="1177"/>
      <c r="J237" s="1181" t="s">
        <v>291</v>
      </c>
      <c r="K237" s="1181"/>
      <c r="L237" s="1197"/>
      <c r="M237" s="1198"/>
      <c r="N237" s="1197"/>
      <c r="O237" s="1198"/>
      <c r="P237" s="1197"/>
      <c r="Q237" s="1183"/>
      <c r="R237" s="1197"/>
      <c r="S237" s="1198"/>
      <c r="T237" s="1197"/>
      <c r="U237" s="1198"/>
      <c r="V237" s="1197"/>
      <c r="W237" s="1183"/>
      <c r="X237" s="1197"/>
      <c r="Y237" s="1198"/>
      <c r="Z237" s="1197"/>
      <c r="AA237" s="1183"/>
      <c r="AB237" s="1197"/>
      <c r="AC237" s="1198"/>
      <c r="AD237" s="1197"/>
      <c r="AE237" s="1183"/>
      <c r="AF237" s="1197"/>
      <c r="AG237" s="1198"/>
      <c r="AH237" s="1197"/>
      <c r="AI237" s="1183"/>
      <c r="AJ237" s="1197"/>
      <c r="AK237" s="1198"/>
      <c r="AL237" s="1197"/>
      <c r="AM237" s="1183"/>
      <c r="AN237" s="1197"/>
      <c r="AO237" s="34"/>
      <c r="AP237" s="33"/>
      <c r="AQ237" s="34"/>
      <c r="AR237" s="33"/>
      <c r="AS237" s="34"/>
      <c r="AT237" s="33"/>
      <c r="AU237" s="34"/>
      <c r="AV237" s="33"/>
      <c r="AW237" s="34"/>
      <c r="AX237" s="33"/>
      <c r="AY237" s="34"/>
      <c r="AZ237" s="33"/>
      <c r="BA237" s="34"/>
      <c r="BB237" s="33"/>
      <c r="BC237" s="34"/>
      <c r="BD237" s="33"/>
      <c r="BE237" s="34"/>
      <c r="BF237" s="33"/>
      <c r="BG237" s="34"/>
      <c r="BH237" s="33"/>
      <c r="BI237" s="34"/>
      <c r="BJ237" s="33"/>
      <c r="BK237" s="34"/>
      <c r="BL237" s="33"/>
    </row>
    <row r="238" spans="1:64">
      <c r="A238" s="1176"/>
      <c r="B238" s="1176"/>
      <c r="C238" s="1176"/>
      <c r="D238" s="1176"/>
      <c r="E238" s="1176"/>
      <c r="F238" s="1176"/>
      <c r="G238" s="1174"/>
      <c r="H238" s="1177"/>
      <c r="I238" s="1177"/>
      <c r="J238" s="1181" t="s">
        <v>292</v>
      </c>
      <c r="K238" s="1181"/>
      <c r="L238" s="1197"/>
      <c r="M238" s="1198"/>
      <c r="N238" s="1197"/>
      <c r="O238" s="1198"/>
      <c r="P238" s="1197"/>
      <c r="Q238" s="1183"/>
      <c r="R238" s="1197"/>
      <c r="S238" s="1198"/>
      <c r="T238" s="1197"/>
      <c r="U238" s="1198"/>
      <c r="V238" s="1197"/>
      <c r="W238" s="1183"/>
      <c r="X238" s="1197"/>
      <c r="Y238" s="1198"/>
      <c r="Z238" s="1197"/>
      <c r="AA238" s="1183"/>
      <c r="AB238" s="1197"/>
      <c r="AC238" s="1198"/>
      <c r="AD238" s="1197"/>
      <c r="AE238" s="1183"/>
      <c r="AF238" s="1197"/>
      <c r="AG238" s="1198"/>
      <c r="AH238" s="1197"/>
      <c r="AI238" s="1183"/>
      <c r="AJ238" s="1197"/>
      <c r="AK238" s="1198"/>
      <c r="AL238" s="1197"/>
      <c r="AM238" s="1183"/>
      <c r="AN238" s="1197"/>
      <c r="AO238" s="34"/>
      <c r="AP238" s="33"/>
      <c r="AQ238" s="34"/>
      <c r="AR238" s="33"/>
      <c r="AS238" s="34"/>
      <c r="AT238" s="33"/>
      <c r="AU238" s="34"/>
      <c r="AV238" s="33"/>
      <c r="AW238" s="34"/>
      <c r="AX238" s="33"/>
      <c r="AY238" s="34"/>
      <c r="AZ238" s="33"/>
      <c r="BA238" s="34"/>
      <c r="BB238" s="33"/>
      <c r="BC238" s="34"/>
      <c r="BD238" s="33"/>
      <c r="BE238" s="34"/>
      <c r="BF238" s="33"/>
      <c r="BG238" s="34"/>
      <c r="BH238" s="33"/>
      <c r="BI238" s="34"/>
      <c r="BJ238" s="33"/>
      <c r="BK238" s="34"/>
      <c r="BL238" s="33"/>
    </row>
    <row r="239" spans="1:64">
      <c r="A239" s="1176"/>
      <c r="B239" s="1176"/>
      <c r="C239" s="1176"/>
      <c r="D239" s="1176"/>
      <c r="E239" s="1176"/>
      <c r="F239" s="1176"/>
      <c r="G239" s="1174"/>
      <c r="H239" s="1177"/>
      <c r="I239" s="1177"/>
      <c r="J239" s="1181" t="s">
        <v>293</v>
      </c>
      <c r="K239" s="1181"/>
      <c r="L239" s="1197"/>
      <c r="M239" s="1198"/>
      <c r="N239" s="1197"/>
      <c r="O239" s="1198"/>
      <c r="P239" s="1197"/>
      <c r="Q239" s="1183"/>
      <c r="R239" s="1197"/>
      <c r="S239" s="1198"/>
      <c r="T239" s="1197"/>
      <c r="U239" s="1198"/>
      <c r="V239" s="1197"/>
      <c r="W239" s="1183"/>
      <c r="X239" s="1197"/>
      <c r="Y239" s="1198"/>
      <c r="Z239" s="1197"/>
      <c r="AA239" s="1183"/>
      <c r="AB239" s="1197"/>
      <c r="AC239" s="1198"/>
      <c r="AD239" s="1197"/>
      <c r="AE239" s="1183"/>
      <c r="AF239" s="1197"/>
      <c r="AG239" s="1198"/>
      <c r="AH239" s="1197"/>
      <c r="AI239" s="1183"/>
      <c r="AJ239" s="1197"/>
      <c r="AK239" s="1198"/>
      <c r="AL239" s="1197"/>
      <c r="AM239" s="1183"/>
      <c r="AN239" s="1197"/>
      <c r="AO239" s="34"/>
      <c r="AP239" s="33"/>
      <c r="AQ239" s="34"/>
      <c r="AR239" s="33"/>
      <c r="AS239" s="34"/>
      <c r="AT239" s="33"/>
      <c r="AU239" s="34"/>
      <c r="AV239" s="33"/>
      <c r="AW239" s="34"/>
      <c r="AX239" s="33"/>
      <c r="AY239" s="34"/>
      <c r="AZ239" s="33"/>
      <c r="BA239" s="34"/>
      <c r="BB239" s="33"/>
      <c r="BC239" s="34"/>
      <c r="BD239" s="33"/>
      <c r="BE239" s="34"/>
      <c r="BF239" s="33"/>
      <c r="BG239" s="34"/>
      <c r="BH239" s="33"/>
      <c r="BI239" s="34"/>
      <c r="BJ239" s="33"/>
      <c r="BK239" s="34"/>
      <c r="BL239" s="33"/>
    </row>
    <row r="240" spans="1:64">
      <c r="A240" s="1176"/>
      <c r="B240" s="1176"/>
      <c r="C240" s="1176"/>
      <c r="D240" s="1176"/>
      <c r="E240" s="1176"/>
      <c r="F240" s="1176"/>
      <c r="G240" s="1174"/>
      <c r="H240" s="1177"/>
      <c r="I240" s="1177"/>
      <c r="J240" s="1181" t="s">
        <v>294</v>
      </c>
      <c r="K240" s="1181"/>
      <c r="L240" s="1197"/>
      <c r="M240" s="1198"/>
      <c r="N240" s="1197"/>
      <c r="O240" s="1198"/>
      <c r="P240" s="1197"/>
      <c r="Q240" s="1183"/>
      <c r="R240" s="1197"/>
      <c r="S240" s="1198"/>
      <c r="T240" s="1197"/>
      <c r="U240" s="1198"/>
      <c r="V240" s="1197"/>
      <c r="W240" s="1183"/>
      <c r="X240" s="1197"/>
      <c r="Y240" s="1198"/>
      <c r="Z240" s="1197"/>
      <c r="AA240" s="1183"/>
      <c r="AB240" s="1197"/>
      <c r="AC240" s="1198"/>
      <c r="AD240" s="1197"/>
      <c r="AE240" s="1183"/>
      <c r="AF240" s="1197"/>
      <c r="AG240" s="1198"/>
      <c r="AH240" s="1197"/>
      <c r="AI240" s="1183"/>
      <c r="AJ240" s="1197"/>
      <c r="AK240" s="1198"/>
      <c r="AL240" s="1197"/>
      <c r="AM240" s="1183"/>
      <c r="AN240" s="1197"/>
      <c r="AO240" s="31"/>
      <c r="AP240" s="30"/>
      <c r="AQ240" s="31"/>
      <c r="AR240" s="30"/>
      <c r="AS240" s="31"/>
      <c r="AT240" s="30"/>
      <c r="AU240" s="31"/>
      <c r="AV240" s="30"/>
      <c r="AW240" s="31"/>
      <c r="AX240" s="30"/>
      <c r="AY240" s="31"/>
      <c r="AZ240" s="30"/>
      <c r="BA240" s="31"/>
      <c r="BB240" s="30"/>
      <c r="BC240" s="31"/>
      <c r="BD240" s="30"/>
      <c r="BE240" s="31"/>
      <c r="BF240" s="30"/>
      <c r="BG240" s="31"/>
      <c r="BH240" s="30"/>
      <c r="BI240" s="31"/>
      <c r="BJ240" s="30"/>
      <c r="BK240" s="31"/>
      <c r="BL240" s="30"/>
    </row>
    <row r="241" spans="1:64">
      <c r="A241" s="1176"/>
      <c r="B241" s="1176"/>
      <c r="C241" s="1176"/>
      <c r="D241" s="1176"/>
      <c r="E241" s="1176"/>
      <c r="F241" s="1176"/>
      <c r="G241" s="1174"/>
      <c r="H241" s="1177"/>
      <c r="I241" s="1177"/>
      <c r="J241" s="17" t="s">
        <v>117</v>
      </c>
      <c r="K241" s="18"/>
      <c r="L241" s="30"/>
      <c r="M241" s="31"/>
      <c r="N241" s="30"/>
      <c r="O241" s="31"/>
      <c r="P241" s="30"/>
      <c r="Q241" s="1180"/>
      <c r="R241" s="30"/>
      <c r="S241" s="31"/>
      <c r="T241" s="30"/>
      <c r="U241" s="31"/>
      <c r="V241" s="30"/>
      <c r="W241" s="1180"/>
      <c r="X241" s="30"/>
      <c r="Y241" s="31"/>
      <c r="Z241" s="30"/>
      <c r="AA241" s="1180"/>
      <c r="AB241" s="30"/>
      <c r="AC241" s="31"/>
      <c r="AD241" s="30"/>
      <c r="AE241" s="1180"/>
      <c r="AF241" s="30"/>
      <c r="AG241" s="31"/>
      <c r="AH241" s="30"/>
      <c r="AI241" s="1180"/>
      <c r="AJ241" s="30"/>
      <c r="AK241" s="31"/>
      <c r="AL241" s="30"/>
      <c r="AM241" s="1180"/>
      <c r="AN241" s="30"/>
      <c r="AO241" s="31"/>
      <c r="AP241" s="30"/>
      <c r="AQ241" s="31"/>
      <c r="AR241" s="30"/>
      <c r="AS241" s="31"/>
      <c r="AT241" s="30"/>
      <c r="AU241" s="31"/>
      <c r="AV241" s="30"/>
      <c r="AW241" s="31"/>
      <c r="AX241" s="30"/>
      <c r="AY241" s="31"/>
      <c r="AZ241" s="30"/>
      <c r="BA241" s="31"/>
      <c r="BB241" s="30"/>
      <c r="BC241" s="31"/>
      <c r="BD241" s="30"/>
      <c r="BE241" s="31"/>
      <c r="BF241" s="30"/>
      <c r="BG241" s="31"/>
      <c r="BH241" s="30"/>
      <c r="BI241" s="31"/>
      <c r="BJ241" s="30"/>
      <c r="BK241" s="31"/>
      <c r="BL241" s="30"/>
    </row>
    <row r="242" spans="1:64">
      <c r="A242" s="1176"/>
      <c r="B242" s="1176"/>
      <c r="C242" s="1176"/>
      <c r="D242" s="1176"/>
      <c r="E242" s="1176"/>
      <c r="F242" s="1176"/>
      <c r="G242" s="1174"/>
      <c r="H242" s="1177"/>
      <c r="I242" s="1177"/>
      <c r="J242" s="17" t="s">
        <v>295</v>
      </c>
      <c r="K242" s="18"/>
      <c r="L242" s="30"/>
      <c r="M242" s="31"/>
      <c r="N242" s="30"/>
      <c r="O242" s="31"/>
      <c r="P242" s="30"/>
      <c r="Q242" s="1180"/>
      <c r="R242" s="30"/>
      <c r="S242" s="31"/>
      <c r="T242" s="30"/>
      <c r="U242" s="31"/>
      <c r="V242" s="30"/>
      <c r="W242" s="1180"/>
      <c r="X242" s="30"/>
      <c r="Y242" s="31"/>
      <c r="Z242" s="30"/>
      <c r="AA242" s="1180"/>
      <c r="AB242" s="30"/>
      <c r="AC242" s="31"/>
      <c r="AD242" s="30"/>
      <c r="AE242" s="1180"/>
      <c r="AF242" s="30"/>
      <c r="AG242" s="31"/>
      <c r="AH242" s="30"/>
      <c r="AI242" s="1180"/>
      <c r="AJ242" s="30"/>
      <c r="AK242" s="31"/>
      <c r="AL242" s="30"/>
      <c r="AM242" s="1180"/>
      <c r="AN242" s="30"/>
      <c r="AO242" s="31"/>
      <c r="AP242" s="30"/>
      <c r="AQ242" s="31"/>
      <c r="AR242" s="30"/>
      <c r="AS242" s="31"/>
      <c r="AT242" s="30"/>
      <c r="AU242" s="31"/>
      <c r="AV242" s="30"/>
      <c r="AW242" s="31"/>
      <c r="AX242" s="30"/>
      <c r="AY242" s="31"/>
      <c r="AZ242" s="30"/>
      <c r="BA242" s="31"/>
      <c r="BB242" s="30"/>
      <c r="BC242" s="31"/>
      <c r="BD242" s="30"/>
      <c r="BE242" s="31"/>
      <c r="BF242" s="30"/>
      <c r="BG242" s="31"/>
      <c r="BH242" s="30"/>
      <c r="BI242" s="31"/>
      <c r="BJ242" s="30"/>
      <c r="BK242" s="31"/>
      <c r="BL242" s="30"/>
    </row>
    <row r="243" spans="1:64">
      <c r="A243" s="1176"/>
      <c r="B243" s="1176"/>
      <c r="C243" s="1176"/>
      <c r="D243" s="1176"/>
      <c r="E243" s="1176"/>
      <c r="F243" s="1176"/>
      <c r="G243" s="1174"/>
      <c r="H243" s="1177"/>
      <c r="I243" s="1177"/>
      <c r="J243" s="17" t="s">
        <v>296</v>
      </c>
      <c r="K243" s="18"/>
      <c r="L243" s="30"/>
      <c r="M243" s="31"/>
      <c r="N243" s="30"/>
      <c r="O243" s="31"/>
      <c r="P243" s="30"/>
      <c r="Q243" s="1180"/>
      <c r="R243" s="30"/>
      <c r="S243" s="31"/>
      <c r="T243" s="30"/>
      <c r="U243" s="31"/>
      <c r="V243" s="30"/>
      <c r="W243" s="1180"/>
      <c r="X243" s="30"/>
      <c r="Y243" s="31"/>
      <c r="Z243" s="30"/>
      <c r="AA243" s="1180"/>
      <c r="AB243" s="30"/>
      <c r="AC243" s="31"/>
      <c r="AD243" s="30"/>
      <c r="AE243" s="1180"/>
      <c r="AF243" s="30"/>
      <c r="AG243" s="31"/>
      <c r="AH243" s="30"/>
      <c r="AI243" s="1180"/>
      <c r="AJ243" s="30"/>
      <c r="AK243" s="31"/>
      <c r="AL243" s="30"/>
      <c r="AM243" s="1180"/>
      <c r="AN243" s="30"/>
      <c r="AO243" s="31"/>
      <c r="AP243" s="30"/>
      <c r="AQ243" s="31"/>
      <c r="AR243" s="30"/>
      <c r="AS243" s="31"/>
      <c r="AT243" s="30"/>
      <c r="AU243" s="31"/>
      <c r="AV243" s="30"/>
      <c r="AW243" s="31"/>
      <c r="AX243" s="30"/>
      <c r="AY243" s="31"/>
      <c r="AZ243" s="30"/>
      <c r="BA243" s="31"/>
      <c r="BB243" s="30"/>
      <c r="BC243" s="31"/>
      <c r="BD243" s="30"/>
      <c r="BE243" s="31"/>
      <c r="BF243" s="30"/>
      <c r="BG243" s="31"/>
      <c r="BH243" s="30"/>
      <c r="BI243" s="31"/>
      <c r="BJ243" s="30"/>
      <c r="BK243" s="31"/>
      <c r="BL243" s="30"/>
    </row>
    <row r="244" spans="1:64">
      <c r="A244" s="1176"/>
      <c r="B244" s="1176"/>
      <c r="C244" s="1176"/>
      <c r="D244" s="1176"/>
      <c r="E244" s="1176"/>
      <c r="F244" s="1176"/>
      <c r="G244" s="1174"/>
      <c r="H244" s="1177"/>
      <c r="I244" s="1177"/>
      <c r="J244" s="17" t="s">
        <v>297</v>
      </c>
      <c r="K244" s="18"/>
      <c r="L244" s="30"/>
      <c r="M244" s="31"/>
      <c r="N244" s="30"/>
      <c r="O244" s="31"/>
      <c r="P244" s="30"/>
      <c r="Q244" s="1180"/>
      <c r="R244" s="30"/>
      <c r="S244" s="31"/>
      <c r="T244" s="30"/>
      <c r="U244" s="31"/>
      <c r="V244" s="30"/>
      <c r="W244" s="1180"/>
      <c r="X244" s="30"/>
      <c r="Y244" s="31"/>
      <c r="Z244" s="30"/>
      <c r="AA244" s="1180"/>
      <c r="AB244" s="30"/>
      <c r="AC244" s="31"/>
      <c r="AD244" s="30"/>
      <c r="AE244" s="1180"/>
      <c r="AF244" s="30"/>
      <c r="AG244" s="31"/>
      <c r="AH244" s="30"/>
      <c r="AI244" s="1180"/>
      <c r="AJ244" s="30"/>
      <c r="AK244" s="31"/>
      <c r="AL244" s="30"/>
      <c r="AM244" s="1180"/>
      <c r="AN244" s="30"/>
      <c r="AO244" s="31"/>
      <c r="AP244" s="30"/>
      <c r="AQ244" s="31"/>
      <c r="AR244" s="30"/>
      <c r="AS244" s="31"/>
      <c r="AT244" s="30"/>
      <c r="AU244" s="31"/>
      <c r="AV244" s="30"/>
      <c r="AW244" s="31"/>
      <c r="AX244" s="30"/>
      <c r="AY244" s="31"/>
      <c r="AZ244" s="30"/>
      <c r="BA244" s="31"/>
      <c r="BB244" s="30"/>
      <c r="BC244" s="31"/>
      <c r="BD244" s="30"/>
      <c r="BE244" s="31"/>
      <c r="BF244" s="30"/>
      <c r="BG244" s="31"/>
      <c r="BH244" s="30"/>
      <c r="BI244" s="31"/>
      <c r="BJ244" s="30"/>
      <c r="BK244" s="31"/>
      <c r="BL244" s="30"/>
    </row>
    <row r="245" spans="1:64">
      <c r="A245" s="1176"/>
      <c r="B245" s="1176"/>
      <c r="C245" s="1176"/>
      <c r="D245" s="1176"/>
      <c r="E245" s="1176"/>
      <c r="F245" s="1176"/>
      <c r="G245" s="1174"/>
      <c r="H245" s="1177"/>
      <c r="I245" s="1177"/>
      <c r="J245" s="17" t="s">
        <v>298</v>
      </c>
      <c r="K245" s="18"/>
      <c r="L245" s="30"/>
      <c r="M245" s="31"/>
      <c r="N245" s="30"/>
      <c r="O245" s="31"/>
      <c r="P245" s="30"/>
      <c r="Q245" s="1180"/>
      <c r="R245" s="30"/>
      <c r="S245" s="31"/>
      <c r="T245" s="30"/>
      <c r="U245" s="31"/>
      <c r="V245" s="30"/>
      <c r="W245" s="1180"/>
      <c r="X245" s="30"/>
      <c r="Y245" s="31"/>
      <c r="Z245" s="30"/>
      <c r="AA245" s="1180"/>
      <c r="AB245" s="30"/>
      <c r="AC245" s="31"/>
      <c r="AD245" s="30"/>
      <c r="AE245" s="1180"/>
      <c r="AF245" s="30"/>
      <c r="AG245" s="31"/>
      <c r="AH245" s="30"/>
      <c r="AI245" s="1180"/>
      <c r="AJ245" s="30"/>
      <c r="AK245" s="31"/>
      <c r="AL245" s="30"/>
      <c r="AM245" s="1180"/>
      <c r="AN245" s="30"/>
      <c r="AO245" s="31"/>
      <c r="AP245" s="30"/>
      <c r="AQ245" s="31"/>
      <c r="AR245" s="30"/>
      <c r="AS245" s="31"/>
      <c r="AT245" s="30"/>
      <c r="AU245" s="31"/>
      <c r="AV245" s="30"/>
      <c r="AW245" s="31"/>
      <c r="AX245" s="30"/>
      <c r="AY245" s="31"/>
      <c r="AZ245" s="30"/>
      <c r="BA245" s="31"/>
      <c r="BB245" s="30"/>
      <c r="BC245" s="31"/>
      <c r="BD245" s="30"/>
      <c r="BE245" s="31"/>
      <c r="BF245" s="30"/>
      <c r="BG245" s="31"/>
      <c r="BH245" s="30"/>
      <c r="BI245" s="31"/>
      <c r="BJ245" s="30"/>
      <c r="BK245" s="31"/>
      <c r="BL245" s="30"/>
    </row>
    <row r="246" spans="1:64">
      <c r="A246" s="1176"/>
      <c r="B246" s="1176"/>
      <c r="C246" s="1176"/>
      <c r="D246" s="1176"/>
      <c r="E246" s="1176"/>
      <c r="F246" s="1176"/>
      <c r="G246" s="1174"/>
      <c r="H246" s="1177"/>
      <c r="I246" s="1177"/>
      <c r="J246" s="17" t="s">
        <v>299</v>
      </c>
      <c r="K246" s="18"/>
      <c r="L246" s="30"/>
      <c r="M246" s="31"/>
      <c r="N246" s="30"/>
      <c r="O246" s="31"/>
      <c r="P246" s="30"/>
      <c r="Q246" s="1180"/>
      <c r="R246" s="30"/>
      <c r="S246" s="31"/>
      <c r="T246" s="30"/>
      <c r="U246" s="31"/>
      <c r="V246" s="30"/>
      <c r="W246" s="1180"/>
      <c r="X246" s="30"/>
      <c r="Y246" s="31"/>
      <c r="Z246" s="30"/>
      <c r="AA246" s="1180"/>
      <c r="AB246" s="30"/>
      <c r="AC246" s="31"/>
      <c r="AD246" s="30"/>
      <c r="AE246" s="1180"/>
      <c r="AF246" s="30"/>
      <c r="AG246" s="31"/>
      <c r="AH246" s="30"/>
      <c r="AI246" s="1180"/>
      <c r="AJ246" s="30"/>
      <c r="AK246" s="31"/>
      <c r="AL246" s="30"/>
      <c r="AM246" s="1180"/>
      <c r="AN246" s="30"/>
      <c r="AO246" s="31"/>
      <c r="AP246" s="30"/>
      <c r="AQ246" s="31"/>
      <c r="AR246" s="30"/>
      <c r="AS246" s="31"/>
      <c r="AT246" s="30"/>
      <c r="AU246" s="31"/>
      <c r="AV246" s="30"/>
      <c r="AW246" s="31"/>
      <c r="AX246" s="30"/>
      <c r="AY246" s="31"/>
      <c r="AZ246" s="30"/>
      <c r="BA246" s="31"/>
      <c r="BB246" s="30"/>
      <c r="BC246" s="31"/>
      <c r="BD246" s="30"/>
      <c r="BE246" s="31"/>
      <c r="BF246" s="30"/>
      <c r="BG246" s="31"/>
      <c r="BH246" s="30"/>
      <c r="BI246" s="31"/>
      <c r="BJ246" s="30"/>
      <c r="BK246" s="31"/>
      <c r="BL246" s="30"/>
    </row>
    <row r="247" spans="1:64">
      <c r="A247" s="1176"/>
      <c r="B247" s="1176"/>
      <c r="C247" s="1176"/>
      <c r="D247" s="1176"/>
      <c r="E247" s="1176"/>
      <c r="F247" s="1176"/>
      <c r="G247" s="1174"/>
      <c r="H247" s="1177"/>
      <c r="I247" s="1177"/>
      <c r="J247" s="17" t="s">
        <v>183</v>
      </c>
      <c r="K247" s="18"/>
      <c r="L247" s="30"/>
      <c r="M247" s="31"/>
      <c r="N247" s="30"/>
      <c r="O247" s="31"/>
      <c r="P247" s="30"/>
      <c r="Q247" s="1180"/>
      <c r="R247" s="30"/>
      <c r="S247" s="31"/>
      <c r="T247" s="30"/>
      <c r="U247" s="31"/>
      <c r="V247" s="30"/>
      <c r="W247" s="1180"/>
      <c r="X247" s="30"/>
      <c r="Y247" s="31"/>
      <c r="Z247" s="30"/>
      <c r="AA247" s="1180"/>
      <c r="AB247" s="30"/>
      <c r="AC247" s="31"/>
      <c r="AD247" s="30"/>
      <c r="AE247" s="1180"/>
      <c r="AF247" s="30"/>
      <c r="AG247" s="31"/>
      <c r="AH247" s="30"/>
      <c r="AI247" s="1180"/>
      <c r="AJ247" s="30"/>
      <c r="AK247" s="31"/>
      <c r="AL247" s="30"/>
      <c r="AM247" s="1180"/>
      <c r="AN247" s="30"/>
      <c r="AO247" s="31"/>
      <c r="AP247" s="30"/>
      <c r="AQ247" s="31"/>
      <c r="AR247" s="30"/>
      <c r="AS247" s="31"/>
      <c r="AT247" s="30"/>
      <c r="AU247" s="31"/>
      <c r="AV247" s="30"/>
      <c r="AW247" s="31"/>
      <c r="AX247" s="30"/>
      <c r="AY247" s="31"/>
      <c r="AZ247" s="30"/>
      <c r="BA247" s="31"/>
      <c r="BB247" s="30"/>
      <c r="BC247" s="31"/>
      <c r="BD247" s="30"/>
      <c r="BE247" s="31"/>
      <c r="BF247" s="30"/>
      <c r="BG247" s="31"/>
      <c r="BH247" s="30"/>
      <c r="BI247" s="31"/>
      <c r="BJ247" s="30"/>
      <c r="BK247" s="31"/>
      <c r="BL247" s="30"/>
    </row>
    <row r="248" spans="1:64">
      <c r="A248" s="1176"/>
      <c r="B248" s="1176"/>
      <c r="C248" s="1176"/>
      <c r="D248" s="1176"/>
      <c r="E248" s="1176"/>
      <c r="F248" s="1176"/>
      <c r="G248" s="1174"/>
      <c r="H248" s="1177"/>
      <c r="I248" s="1177"/>
      <c r="J248" s="17" t="s">
        <v>281</v>
      </c>
      <c r="K248" s="18"/>
      <c r="L248" s="30"/>
      <c r="M248" s="31"/>
      <c r="N248" s="30"/>
      <c r="O248" s="31"/>
      <c r="P248" s="30"/>
      <c r="Q248" s="1180"/>
      <c r="R248" s="30"/>
      <c r="S248" s="31"/>
      <c r="T248" s="30"/>
      <c r="U248" s="31"/>
      <c r="V248" s="30"/>
      <c r="W248" s="1180"/>
      <c r="X248" s="30"/>
      <c r="Y248" s="31"/>
      <c r="Z248" s="30"/>
      <c r="AA248" s="1180"/>
      <c r="AB248" s="30"/>
      <c r="AC248" s="31"/>
      <c r="AD248" s="30"/>
      <c r="AE248" s="1180"/>
      <c r="AF248" s="30"/>
      <c r="AG248" s="31"/>
      <c r="AH248" s="30"/>
      <c r="AI248" s="1180"/>
      <c r="AJ248" s="30"/>
      <c r="AK248" s="31"/>
      <c r="AL248" s="30"/>
      <c r="AM248" s="1180"/>
      <c r="AN248" s="30"/>
      <c r="AO248" s="34"/>
      <c r="AP248" s="33"/>
      <c r="AQ248" s="34"/>
      <c r="AR248" s="33"/>
      <c r="AS248" s="34"/>
      <c r="AT248" s="33"/>
      <c r="AU248" s="34"/>
      <c r="AV248" s="33"/>
      <c r="AW248" s="34"/>
      <c r="AX248" s="33"/>
      <c r="AY248" s="34"/>
      <c r="AZ248" s="33"/>
      <c r="BA248" s="34"/>
      <c r="BB248" s="33"/>
      <c r="BC248" s="34"/>
      <c r="BD248" s="33"/>
      <c r="BE248" s="34"/>
      <c r="BF248" s="33"/>
      <c r="BG248" s="34"/>
      <c r="BH248" s="33"/>
      <c r="BI248" s="34"/>
      <c r="BJ248" s="33"/>
      <c r="BK248" s="34"/>
      <c r="BL248" s="33"/>
    </row>
    <row r="249" spans="1:64">
      <c r="A249" s="1176"/>
      <c r="B249" s="1176"/>
      <c r="C249" s="1176"/>
      <c r="D249" s="1176"/>
      <c r="E249" s="1176"/>
      <c r="F249" s="1176"/>
      <c r="G249" s="1174"/>
      <c r="H249" s="1177"/>
      <c r="I249" s="1177"/>
      <c r="J249" s="1181" t="s">
        <v>300</v>
      </c>
      <c r="K249" s="1181"/>
      <c r="L249" s="1197"/>
      <c r="M249" s="1198"/>
      <c r="N249" s="1197"/>
      <c r="O249" s="1198"/>
      <c r="P249" s="1197"/>
      <c r="Q249" s="1183"/>
      <c r="R249" s="1197"/>
      <c r="S249" s="1198"/>
      <c r="T249" s="1197"/>
      <c r="U249" s="1198"/>
      <c r="V249" s="1197"/>
      <c r="W249" s="1183"/>
      <c r="X249" s="1197"/>
      <c r="Y249" s="1198"/>
      <c r="Z249" s="1197"/>
      <c r="AA249" s="1183"/>
      <c r="AB249" s="1197"/>
      <c r="AC249" s="1198"/>
      <c r="AD249" s="1197"/>
      <c r="AE249" s="1183"/>
      <c r="AF249" s="1197"/>
      <c r="AG249" s="1198"/>
      <c r="AH249" s="1197"/>
      <c r="AI249" s="1183"/>
      <c r="AJ249" s="1197"/>
      <c r="AK249" s="1198"/>
      <c r="AL249" s="1197"/>
      <c r="AM249" s="1183"/>
      <c r="AN249" s="1197"/>
      <c r="AO249" s="34"/>
      <c r="AP249" s="33"/>
      <c r="AQ249" s="34"/>
      <c r="AR249" s="33"/>
      <c r="AS249" s="34"/>
      <c r="AT249" s="33"/>
      <c r="AU249" s="34"/>
      <c r="AV249" s="33"/>
      <c r="AW249" s="34"/>
      <c r="AX249" s="33"/>
      <c r="AY249" s="34"/>
      <c r="AZ249" s="33"/>
      <c r="BA249" s="34"/>
      <c r="BB249" s="33"/>
      <c r="BC249" s="34"/>
      <c r="BD249" s="33"/>
      <c r="BE249" s="34"/>
      <c r="BF249" s="33"/>
      <c r="BG249" s="34"/>
      <c r="BH249" s="33"/>
      <c r="BI249" s="34"/>
      <c r="BJ249" s="33"/>
      <c r="BK249" s="34"/>
      <c r="BL249" s="33"/>
    </row>
    <row r="250" spans="1:64">
      <c r="A250" s="1176"/>
      <c r="B250" s="1176"/>
      <c r="C250" s="1176"/>
      <c r="D250" s="1176"/>
      <c r="E250" s="1176"/>
      <c r="F250" s="1176"/>
      <c r="G250" s="1174"/>
      <c r="H250" s="1177"/>
      <c r="I250" s="1177"/>
      <c r="J250" s="1181" t="s">
        <v>301</v>
      </c>
      <c r="K250" s="1181"/>
      <c r="L250" s="1197"/>
      <c r="M250" s="1198"/>
      <c r="N250" s="1197"/>
      <c r="O250" s="1198"/>
      <c r="P250" s="1197"/>
      <c r="Q250" s="1183"/>
      <c r="R250" s="1197"/>
      <c r="S250" s="1198"/>
      <c r="T250" s="1197"/>
      <c r="U250" s="1198"/>
      <c r="V250" s="1197"/>
      <c r="W250" s="1183"/>
      <c r="X250" s="1197"/>
      <c r="Y250" s="1198"/>
      <c r="Z250" s="1197"/>
      <c r="AA250" s="1183"/>
      <c r="AB250" s="1197"/>
      <c r="AC250" s="1198"/>
      <c r="AD250" s="1197"/>
      <c r="AE250" s="1183"/>
      <c r="AF250" s="1197"/>
      <c r="AG250" s="1198"/>
      <c r="AH250" s="1197"/>
      <c r="AI250" s="1183"/>
      <c r="AJ250" s="1197"/>
      <c r="AK250" s="1198"/>
      <c r="AL250" s="1197"/>
      <c r="AM250" s="1183"/>
      <c r="AN250" s="1197"/>
      <c r="AO250" s="34"/>
      <c r="AP250" s="33"/>
      <c r="AQ250" s="34"/>
      <c r="AR250" s="33"/>
      <c r="AS250" s="34"/>
      <c r="AT250" s="33"/>
      <c r="AU250" s="34"/>
      <c r="AV250" s="33"/>
      <c r="AW250" s="34"/>
      <c r="AX250" s="33"/>
      <c r="AY250" s="34"/>
      <c r="AZ250" s="33"/>
      <c r="BA250" s="34"/>
      <c r="BB250" s="33"/>
      <c r="BC250" s="34"/>
      <c r="BD250" s="33"/>
      <c r="BE250" s="34"/>
      <c r="BF250" s="33"/>
      <c r="BG250" s="34"/>
      <c r="BH250" s="33"/>
      <c r="BI250" s="34"/>
      <c r="BJ250" s="33"/>
      <c r="BK250" s="34"/>
      <c r="BL250" s="33"/>
    </row>
    <row r="251" spans="1:64">
      <c r="A251" s="1176"/>
      <c r="B251" s="1176"/>
      <c r="C251" s="1176"/>
      <c r="D251" s="1176"/>
      <c r="E251" s="1176"/>
      <c r="F251" s="1176"/>
      <c r="G251" s="1174"/>
      <c r="H251" s="1177"/>
      <c r="I251" s="1177"/>
      <c r="J251" s="1181" t="s">
        <v>302</v>
      </c>
      <c r="K251" s="1181"/>
      <c r="L251" s="1197"/>
      <c r="M251" s="1198"/>
      <c r="N251" s="1197"/>
      <c r="O251" s="1198"/>
      <c r="P251" s="1197"/>
      <c r="Q251" s="1183"/>
      <c r="R251" s="1197"/>
      <c r="S251" s="1198"/>
      <c r="T251" s="1197"/>
      <c r="U251" s="1198"/>
      <c r="V251" s="1197"/>
      <c r="W251" s="1183"/>
      <c r="X251" s="1197"/>
      <c r="Y251" s="1198"/>
      <c r="Z251" s="1197"/>
      <c r="AA251" s="1183"/>
      <c r="AB251" s="1197"/>
      <c r="AC251" s="1198"/>
      <c r="AD251" s="1197"/>
      <c r="AE251" s="1183"/>
      <c r="AF251" s="1197"/>
      <c r="AG251" s="1198"/>
      <c r="AH251" s="1197"/>
      <c r="AI251" s="1183"/>
      <c r="AJ251" s="1197"/>
      <c r="AK251" s="1198"/>
      <c r="AL251" s="1197"/>
      <c r="AM251" s="1183"/>
      <c r="AN251" s="1197"/>
      <c r="AO251" s="34"/>
      <c r="AP251" s="33"/>
      <c r="AQ251" s="34"/>
      <c r="AR251" s="33"/>
      <c r="AS251" s="34"/>
      <c r="AT251" s="33"/>
      <c r="AU251" s="34"/>
      <c r="AV251" s="33"/>
      <c r="AW251" s="34"/>
      <c r="AX251" s="33"/>
      <c r="AY251" s="34"/>
      <c r="AZ251" s="33"/>
      <c r="BA251" s="34"/>
      <c r="BB251" s="33"/>
      <c r="BC251" s="34"/>
      <c r="BD251" s="33"/>
      <c r="BE251" s="34"/>
      <c r="BF251" s="33"/>
      <c r="BG251" s="34"/>
      <c r="BH251" s="33"/>
      <c r="BI251" s="34"/>
      <c r="BJ251" s="33"/>
      <c r="BK251" s="34"/>
      <c r="BL251" s="33"/>
    </row>
    <row r="252" spans="1:64">
      <c r="A252" s="1176"/>
      <c r="B252" s="1176"/>
      <c r="C252" s="1176"/>
      <c r="D252" s="1176"/>
      <c r="E252" s="1176"/>
      <c r="F252" s="1176"/>
      <c r="G252" s="1174"/>
      <c r="H252" s="1177"/>
      <c r="I252" s="1177"/>
      <c r="J252" s="1181" t="s">
        <v>101</v>
      </c>
      <c r="K252" s="1181"/>
      <c r="L252" s="1197"/>
      <c r="M252" s="1198"/>
      <c r="N252" s="1197"/>
      <c r="O252" s="1198"/>
      <c r="P252" s="1197"/>
      <c r="Q252" s="1183"/>
      <c r="R252" s="1197"/>
      <c r="S252" s="1198"/>
      <c r="T252" s="1197"/>
      <c r="U252" s="1198"/>
      <c r="V252" s="1197"/>
      <c r="W252" s="1183"/>
      <c r="X252" s="1197"/>
      <c r="Y252" s="1198"/>
      <c r="Z252" s="1197"/>
      <c r="AA252" s="1183"/>
      <c r="AB252" s="1197"/>
      <c r="AC252" s="1198"/>
      <c r="AD252" s="1197"/>
      <c r="AE252" s="1183"/>
      <c r="AF252" s="1197"/>
      <c r="AG252" s="1198"/>
      <c r="AH252" s="1197"/>
      <c r="AI252" s="1183"/>
      <c r="AJ252" s="1197"/>
      <c r="AK252" s="1198"/>
      <c r="AL252" s="1197"/>
      <c r="AM252" s="1183"/>
      <c r="AN252" s="1197"/>
      <c r="AO252" s="31"/>
      <c r="AP252" s="30"/>
      <c r="AQ252" s="31"/>
      <c r="AR252" s="30"/>
      <c r="AS252" s="31"/>
      <c r="AT252" s="30"/>
      <c r="AU252" s="31"/>
      <c r="AV252" s="30"/>
      <c r="AW252" s="31"/>
      <c r="AX252" s="30"/>
      <c r="AY252" s="31"/>
      <c r="AZ252" s="30"/>
      <c r="BA252" s="31"/>
      <c r="BB252" s="30"/>
      <c r="BC252" s="31"/>
      <c r="BD252" s="30"/>
      <c r="BE252" s="31"/>
      <c r="BF252" s="30"/>
      <c r="BG252" s="31"/>
      <c r="BH252" s="30"/>
      <c r="BI252" s="31"/>
      <c r="BJ252" s="30"/>
      <c r="BK252" s="31"/>
      <c r="BL252" s="30"/>
    </row>
    <row r="253" spans="1:64">
      <c r="A253" s="1176"/>
      <c r="B253" s="1176"/>
      <c r="C253" s="1176"/>
      <c r="D253" s="1176"/>
      <c r="E253" s="1176"/>
      <c r="F253" s="1176"/>
      <c r="G253" s="1174"/>
      <c r="H253" s="1177"/>
      <c r="I253" s="1177"/>
      <c r="J253" s="17" t="s">
        <v>103</v>
      </c>
      <c r="K253" s="18"/>
      <c r="L253" s="30"/>
      <c r="M253" s="31"/>
      <c r="N253" s="30"/>
      <c r="O253" s="31"/>
      <c r="P253" s="30"/>
      <c r="Q253" s="1180"/>
      <c r="R253" s="30"/>
      <c r="S253" s="31"/>
      <c r="T253" s="30"/>
      <c r="U253" s="31"/>
      <c r="V253" s="30"/>
      <c r="W253" s="1180"/>
      <c r="X253" s="30"/>
      <c r="Y253" s="31"/>
      <c r="Z253" s="30"/>
      <c r="AA253" s="1180"/>
      <c r="AB253" s="30"/>
      <c r="AC253" s="31"/>
      <c r="AD253" s="30"/>
      <c r="AE253" s="1180"/>
      <c r="AF253" s="30"/>
      <c r="AG253" s="31"/>
      <c r="AH253" s="30"/>
      <c r="AI253" s="1180"/>
      <c r="AJ253" s="30"/>
      <c r="AK253" s="31"/>
      <c r="AL253" s="30"/>
      <c r="AM253" s="1180"/>
      <c r="AN253" s="30"/>
      <c r="AO253" s="31"/>
      <c r="AP253" s="30"/>
      <c r="AQ253" s="31"/>
      <c r="AR253" s="30"/>
      <c r="AS253" s="31"/>
      <c r="AT253" s="30"/>
      <c r="AU253" s="31"/>
      <c r="AV253" s="30"/>
      <c r="AW253" s="31"/>
      <c r="AX253" s="30"/>
      <c r="AY253" s="31"/>
      <c r="AZ253" s="30"/>
      <c r="BA253" s="31"/>
      <c r="BB253" s="30"/>
      <c r="BC253" s="31"/>
      <c r="BD253" s="30"/>
      <c r="BE253" s="31"/>
      <c r="BF253" s="30"/>
      <c r="BG253" s="31"/>
      <c r="BH253" s="30"/>
      <c r="BI253" s="31"/>
      <c r="BJ253" s="30"/>
      <c r="BK253" s="31"/>
      <c r="BL253" s="30"/>
    </row>
    <row r="254" spans="1:64">
      <c r="A254" s="1176"/>
      <c r="B254" s="1176"/>
      <c r="C254" s="1176"/>
      <c r="D254" s="1176"/>
      <c r="E254" s="1176"/>
      <c r="F254" s="1176"/>
      <c r="G254" s="1174"/>
      <c r="H254" s="1177"/>
      <c r="I254" s="1177"/>
      <c r="J254" s="17" t="s">
        <v>107</v>
      </c>
      <c r="K254" s="18"/>
      <c r="L254" s="30"/>
      <c r="M254" s="31"/>
      <c r="N254" s="30"/>
      <c r="O254" s="31"/>
      <c r="P254" s="30"/>
      <c r="Q254" s="1180"/>
      <c r="R254" s="30"/>
      <c r="S254" s="31"/>
      <c r="T254" s="30"/>
      <c r="U254" s="31"/>
      <c r="V254" s="30"/>
      <c r="W254" s="1180"/>
      <c r="X254" s="30"/>
      <c r="Y254" s="31"/>
      <c r="Z254" s="30"/>
      <c r="AA254" s="1180"/>
      <c r="AB254" s="30"/>
      <c r="AC254" s="31"/>
      <c r="AD254" s="30"/>
      <c r="AE254" s="1180"/>
      <c r="AF254" s="30"/>
      <c r="AG254" s="31"/>
      <c r="AH254" s="30"/>
      <c r="AI254" s="1180"/>
      <c r="AJ254" s="30"/>
      <c r="AK254" s="31"/>
      <c r="AL254" s="30"/>
      <c r="AM254" s="1180"/>
      <c r="AN254" s="30"/>
      <c r="AO254" s="31"/>
      <c r="AP254" s="30"/>
      <c r="AQ254" s="31"/>
      <c r="AR254" s="30"/>
      <c r="AS254" s="31"/>
      <c r="AT254" s="30"/>
      <c r="AU254" s="31"/>
      <c r="AV254" s="30"/>
      <c r="AW254" s="31"/>
      <c r="AX254" s="30"/>
      <c r="AY254" s="31"/>
      <c r="AZ254" s="30"/>
      <c r="BA254" s="31"/>
      <c r="BB254" s="30"/>
      <c r="BC254" s="31"/>
      <c r="BD254" s="30"/>
      <c r="BE254" s="31"/>
      <c r="BF254" s="30"/>
      <c r="BG254" s="31"/>
      <c r="BH254" s="30"/>
      <c r="BI254" s="31"/>
      <c r="BJ254" s="30"/>
      <c r="BK254" s="31"/>
      <c r="BL254" s="30"/>
    </row>
    <row r="255" spans="1:64">
      <c r="A255" s="1176"/>
      <c r="B255" s="1176"/>
      <c r="C255" s="1176"/>
      <c r="D255" s="1176"/>
      <c r="E255" s="1176"/>
      <c r="F255" s="1176"/>
      <c r="G255" s="1174"/>
      <c r="H255" s="1177"/>
      <c r="I255" s="1177"/>
      <c r="J255" s="17" t="s">
        <v>303</v>
      </c>
      <c r="K255" s="18"/>
      <c r="L255" s="30"/>
      <c r="M255" s="31"/>
      <c r="N255" s="30"/>
      <c r="O255" s="31"/>
      <c r="P255" s="30"/>
      <c r="Q255" s="1180"/>
      <c r="R255" s="30"/>
      <c r="S255" s="31"/>
      <c r="T255" s="30"/>
      <c r="U255" s="31"/>
      <c r="V255" s="30"/>
      <c r="W255" s="1180"/>
      <c r="X255" s="30"/>
      <c r="Y255" s="31"/>
      <c r="Z255" s="30"/>
      <c r="AA255" s="1180"/>
      <c r="AB255" s="30"/>
      <c r="AC255" s="31"/>
      <c r="AD255" s="30"/>
      <c r="AE255" s="1180"/>
      <c r="AF255" s="30"/>
      <c r="AG255" s="31"/>
      <c r="AH255" s="30"/>
      <c r="AI255" s="1180"/>
      <c r="AJ255" s="30"/>
      <c r="AK255" s="31"/>
      <c r="AL255" s="30"/>
      <c r="AM255" s="1180"/>
      <c r="AN255" s="30"/>
      <c r="AO255" s="31"/>
      <c r="AP255" s="30"/>
      <c r="AQ255" s="31"/>
      <c r="AR255" s="30"/>
      <c r="AS255" s="31"/>
      <c r="AT255" s="30"/>
      <c r="AU255" s="31"/>
      <c r="AV255" s="30"/>
      <c r="AW255" s="31"/>
      <c r="AX255" s="30"/>
      <c r="AY255" s="31"/>
      <c r="AZ255" s="30"/>
      <c r="BA255" s="31"/>
      <c r="BB255" s="30"/>
      <c r="BC255" s="31"/>
      <c r="BD255" s="30"/>
      <c r="BE255" s="31"/>
      <c r="BF255" s="30"/>
      <c r="BG255" s="31"/>
      <c r="BH255" s="30"/>
      <c r="BI255" s="31"/>
      <c r="BJ255" s="30"/>
      <c r="BK255" s="31"/>
      <c r="BL255" s="30"/>
    </row>
    <row r="256" spans="1:64">
      <c r="A256" s="1176"/>
      <c r="B256" s="1176"/>
      <c r="C256" s="1176"/>
      <c r="D256" s="1176"/>
      <c r="E256" s="1176"/>
      <c r="F256" s="1176"/>
      <c r="G256" s="1174"/>
      <c r="H256" s="1177"/>
      <c r="I256" s="1177"/>
      <c r="J256" s="17" t="s">
        <v>304</v>
      </c>
      <c r="K256" s="18"/>
      <c r="L256" s="30"/>
      <c r="M256" s="31"/>
      <c r="N256" s="30"/>
      <c r="O256" s="31"/>
      <c r="P256" s="30"/>
      <c r="Q256" s="1180"/>
      <c r="R256" s="30"/>
      <c r="S256" s="31"/>
      <c r="T256" s="30"/>
      <c r="U256" s="31"/>
      <c r="V256" s="30"/>
      <c r="W256" s="1180"/>
      <c r="X256" s="30"/>
      <c r="Y256" s="31"/>
      <c r="Z256" s="30"/>
      <c r="AA256" s="1180"/>
      <c r="AB256" s="30"/>
      <c r="AC256" s="31"/>
      <c r="AD256" s="30"/>
      <c r="AE256" s="1180"/>
      <c r="AF256" s="30"/>
      <c r="AG256" s="31"/>
      <c r="AH256" s="30"/>
      <c r="AI256" s="1180"/>
      <c r="AJ256" s="30"/>
      <c r="AK256" s="31"/>
      <c r="AL256" s="30"/>
      <c r="AM256" s="1180"/>
      <c r="AN256" s="30"/>
      <c r="AO256" s="34"/>
      <c r="AP256" s="33"/>
      <c r="AQ256" s="34"/>
      <c r="AR256" s="33"/>
      <c r="AS256" s="34"/>
      <c r="AT256" s="33"/>
      <c r="AU256" s="34"/>
      <c r="AV256" s="33"/>
      <c r="AW256" s="34"/>
      <c r="AX256" s="33"/>
      <c r="AY256" s="34"/>
      <c r="AZ256" s="33"/>
      <c r="BA256" s="34"/>
      <c r="BB256" s="33"/>
      <c r="BC256" s="34"/>
      <c r="BD256" s="33"/>
      <c r="BE256" s="34"/>
      <c r="BF256" s="33"/>
      <c r="BG256" s="34"/>
      <c r="BH256" s="33"/>
      <c r="BI256" s="34"/>
      <c r="BJ256" s="33"/>
      <c r="BK256" s="34"/>
      <c r="BL256" s="33"/>
    </row>
    <row r="257" spans="1:64">
      <c r="A257" s="1176"/>
      <c r="B257" s="1176"/>
      <c r="C257" s="1176"/>
      <c r="D257" s="1176"/>
      <c r="E257" s="1176"/>
      <c r="F257" s="1176"/>
      <c r="G257" s="1174"/>
      <c r="H257" s="1177"/>
      <c r="I257" s="1177"/>
      <c r="J257" s="1181" t="s">
        <v>305</v>
      </c>
      <c r="K257" s="1181"/>
      <c r="L257" s="1197"/>
      <c r="M257" s="1198"/>
      <c r="N257" s="1197"/>
      <c r="O257" s="1198"/>
      <c r="P257" s="1197"/>
      <c r="Q257" s="1183"/>
      <c r="R257" s="1197"/>
      <c r="S257" s="1198"/>
      <c r="T257" s="1197"/>
      <c r="U257" s="1198"/>
      <c r="V257" s="1197"/>
      <c r="W257" s="1183"/>
      <c r="X257" s="1197"/>
      <c r="Y257" s="1198"/>
      <c r="Z257" s="1197"/>
      <c r="AA257" s="1183"/>
      <c r="AB257" s="1197"/>
      <c r="AC257" s="1198"/>
      <c r="AD257" s="1197"/>
      <c r="AE257" s="1183"/>
      <c r="AF257" s="1197"/>
      <c r="AG257" s="1198"/>
      <c r="AH257" s="1197"/>
      <c r="AI257" s="1183"/>
      <c r="AJ257" s="1197"/>
      <c r="AK257" s="1198"/>
      <c r="AL257" s="1197"/>
      <c r="AM257" s="1183"/>
      <c r="AN257" s="1197"/>
      <c r="AO257" s="31"/>
      <c r="AP257" s="30"/>
      <c r="AQ257" s="31"/>
      <c r="AR257" s="30"/>
      <c r="AS257" s="31"/>
      <c r="AT257" s="30"/>
      <c r="AU257" s="31"/>
      <c r="AV257" s="30"/>
      <c r="AW257" s="31"/>
      <c r="AX257" s="30"/>
      <c r="AY257" s="31"/>
      <c r="AZ257" s="30"/>
      <c r="BA257" s="31"/>
      <c r="BB257" s="30"/>
      <c r="BC257" s="31"/>
      <c r="BD257" s="30"/>
      <c r="BE257" s="31"/>
      <c r="BF257" s="30"/>
      <c r="BG257" s="31"/>
      <c r="BH257" s="30"/>
      <c r="BI257" s="31"/>
      <c r="BJ257" s="30"/>
      <c r="BK257" s="31"/>
      <c r="BL257" s="30"/>
    </row>
    <row r="258" spans="1:64">
      <c r="A258" s="1176"/>
      <c r="B258" s="1176"/>
      <c r="C258" s="1176"/>
      <c r="D258" s="1176"/>
      <c r="E258" s="1176"/>
      <c r="F258" s="1176"/>
      <c r="G258" s="1174"/>
      <c r="H258" s="1177"/>
      <c r="I258" s="1177"/>
      <c r="J258" s="17" t="s">
        <v>119</v>
      </c>
      <c r="K258" s="18"/>
      <c r="L258" s="30"/>
      <c r="M258" s="31"/>
      <c r="N258" s="30"/>
      <c r="O258" s="31"/>
      <c r="P258" s="30"/>
      <c r="Q258" s="1180"/>
      <c r="R258" s="30"/>
      <c r="S258" s="31"/>
      <c r="T258" s="30"/>
      <c r="U258" s="31"/>
      <c r="V258" s="30"/>
      <c r="W258" s="1180"/>
      <c r="X258" s="30"/>
      <c r="Y258" s="31"/>
      <c r="Z258" s="30"/>
      <c r="AA258" s="1180"/>
      <c r="AB258" s="30"/>
      <c r="AC258" s="31"/>
      <c r="AD258" s="30"/>
      <c r="AE258" s="1180"/>
      <c r="AF258" s="30"/>
      <c r="AG258" s="31"/>
      <c r="AH258" s="30"/>
      <c r="AI258" s="1180"/>
      <c r="AJ258" s="30"/>
      <c r="AK258" s="31"/>
      <c r="AL258" s="30"/>
      <c r="AM258" s="1180"/>
      <c r="AN258" s="30"/>
      <c r="AO258" s="31"/>
      <c r="AP258" s="30"/>
      <c r="AQ258" s="31"/>
      <c r="AR258" s="30"/>
      <c r="AS258" s="31"/>
      <c r="AT258" s="30"/>
      <c r="AU258" s="31"/>
      <c r="AV258" s="30"/>
      <c r="AW258" s="31"/>
      <c r="AX258" s="30"/>
      <c r="AY258" s="31"/>
      <c r="AZ258" s="30"/>
      <c r="BA258" s="31"/>
      <c r="BB258" s="30"/>
      <c r="BC258" s="31"/>
      <c r="BD258" s="30"/>
      <c r="BE258" s="31"/>
      <c r="BF258" s="30"/>
      <c r="BG258" s="31"/>
      <c r="BH258" s="30"/>
      <c r="BI258" s="31"/>
      <c r="BJ258" s="30"/>
      <c r="BK258" s="31"/>
      <c r="BL258" s="30"/>
    </row>
    <row r="259" spans="1:64">
      <c r="A259" s="1176"/>
      <c r="B259" s="1176"/>
      <c r="C259" s="1176"/>
      <c r="D259" s="1176"/>
      <c r="E259" s="1176"/>
      <c r="F259" s="1176"/>
      <c r="G259" s="1174"/>
      <c r="H259" s="1177"/>
      <c r="I259" s="1177"/>
      <c r="J259" s="17" t="s">
        <v>127</v>
      </c>
      <c r="K259" s="18"/>
      <c r="L259" s="30"/>
      <c r="M259" s="31"/>
      <c r="N259" s="30"/>
      <c r="O259" s="31"/>
      <c r="P259" s="30"/>
      <c r="Q259" s="1180"/>
      <c r="R259" s="30"/>
      <c r="S259" s="31"/>
      <c r="T259" s="30"/>
      <c r="U259" s="31"/>
      <c r="V259" s="30"/>
      <c r="W259" s="1180"/>
      <c r="X259" s="30"/>
      <c r="Y259" s="31"/>
      <c r="Z259" s="30"/>
      <c r="AA259" s="1180"/>
      <c r="AB259" s="30"/>
      <c r="AC259" s="31"/>
      <c r="AD259" s="30"/>
      <c r="AE259" s="1180"/>
      <c r="AF259" s="30"/>
      <c r="AG259" s="31"/>
      <c r="AH259" s="30"/>
      <c r="AI259" s="1180"/>
      <c r="AJ259" s="30"/>
      <c r="AK259" s="31"/>
      <c r="AL259" s="30"/>
      <c r="AM259" s="1180"/>
      <c r="AN259" s="30"/>
      <c r="AO259" s="31"/>
      <c r="AP259" s="30"/>
      <c r="AQ259" s="31"/>
      <c r="AR259" s="30"/>
      <c r="AS259" s="31"/>
      <c r="AT259" s="30"/>
      <c r="AU259" s="31"/>
      <c r="AV259" s="30"/>
      <c r="AW259" s="31"/>
      <c r="AX259" s="30"/>
      <c r="AY259" s="31"/>
      <c r="AZ259" s="30"/>
      <c r="BA259" s="31"/>
      <c r="BB259" s="30"/>
      <c r="BC259" s="31"/>
      <c r="BD259" s="30"/>
      <c r="BE259" s="31"/>
      <c r="BF259" s="30"/>
      <c r="BG259" s="31"/>
      <c r="BH259" s="30"/>
      <c r="BI259" s="31"/>
      <c r="BJ259" s="30"/>
      <c r="BK259" s="31"/>
      <c r="BL259" s="30"/>
    </row>
    <row r="260" spans="1:64">
      <c r="A260" s="1176"/>
      <c r="B260" s="1176"/>
      <c r="C260" s="1176"/>
      <c r="D260" s="1176"/>
      <c r="E260" s="1176"/>
      <c r="F260" s="1176"/>
      <c r="G260" s="1174"/>
      <c r="H260" s="1177"/>
      <c r="I260" s="1177"/>
      <c r="J260" s="17" t="s">
        <v>306</v>
      </c>
      <c r="K260" s="18"/>
      <c r="L260" s="30"/>
      <c r="M260" s="31"/>
      <c r="N260" s="30"/>
      <c r="O260" s="31"/>
      <c r="P260" s="30"/>
      <c r="Q260" s="1180"/>
      <c r="R260" s="30"/>
      <c r="S260" s="31"/>
      <c r="T260" s="30"/>
      <c r="U260" s="31"/>
      <c r="V260" s="30"/>
      <c r="W260" s="1180"/>
      <c r="X260" s="30"/>
      <c r="Y260" s="31"/>
      <c r="Z260" s="30"/>
      <c r="AA260" s="1180"/>
      <c r="AB260" s="30"/>
      <c r="AC260" s="31"/>
      <c r="AD260" s="30"/>
      <c r="AE260" s="1180"/>
      <c r="AF260" s="30"/>
      <c r="AG260" s="31"/>
      <c r="AH260" s="30"/>
      <c r="AI260" s="1180"/>
      <c r="AJ260" s="30"/>
      <c r="AK260" s="31"/>
      <c r="AL260" s="30"/>
      <c r="AM260" s="1180"/>
      <c r="AN260" s="30"/>
      <c r="AO260" s="34"/>
      <c r="AP260" s="33"/>
      <c r="AQ260" s="34"/>
      <c r="AR260" s="33"/>
      <c r="AS260" s="34"/>
      <c r="AT260" s="33"/>
      <c r="AU260" s="34"/>
      <c r="AV260" s="33"/>
      <c r="AW260" s="34"/>
      <c r="AX260" s="33"/>
      <c r="AY260" s="34"/>
      <c r="AZ260" s="33"/>
      <c r="BA260" s="34"/>
      <c r="BB260" s="33"/>
      <c r="BC260" s="34"/>
      <c r="BD260" s="33"/>
      <c r="BE260" s="34"/>
      <c r="BF260" s="33"/>
      <c r="BG260" s="34"/>
      <c r="BH260" s="33"/>
      <c r="BI260" s="34"/>
      <c r="BJ260" s="33"/>
      <c r="BK260" s="34"/>
      <c r="BL260" s="33"/>
    </row>
    <row r="261" spans="1:64">
      <c r="A261" s="1176"/>
      <c r="B261" s="1176"/>
      <c r="C261" s="1176"/>
      <c r="D261" s="1176"/>
      <c r="E261" s="1176"/>
      <c r="F261" s="1176"/>
      <c r="G261" s="1174"/>
      <c r="H261" s="1177"/>
      <c r="I261" s="1177"/>
      <c r="J261" s="17" t="s">
        <v>183</v>
      </c>
      <c r="K261" s="18"/>
      <c r="L261" s="30"/>
      <c r="M261" s="31"/>
      <c r="N261" s="30"/>
      <c r="O261" s="31"/>
      <c r="P261" s="30"/>
      <c r="Q261" s="1180"/>
      <c r="R261" s="30"/>
      <c r="S261" s="31"/>
      <c r="T261" s="30"/>
      <c r="U261" s="31"/>
      <c r="V261" s="30"/>
      <c r="W261" s="1180"/>
      <c r="X261" s="30"/>
      <c r="Y261" s="31"/>
      <c r="Z261" s="30"/>
      <c r="AA261" s="1180"/>
      <c r="AB261" s="30"/>
      <c r="AC261" s="31"/>
      <c r="AD261" s="30"/>
      <c r="AE261" s="1180"/>
      <c r="AF261" s="30"/>
      <c r="AG261" s="31"/>
      <c r="AH261" s="30"/>
      <c r="AI261" s="1180"/>
      <c r="AJ261" s="30"/>
      <c r="AK261" s="31"/>
      <c r="AL261" s="30"/>
      <c r="AM261" s="1180"/>
      <c r="AN261" s="30"/>
      <c r="AO261" s="31"/>
      <c r="AP261" s="30"/>
      <c r="AQ261" s="31"/>
      <c r="AR261" s="30"/>
      <c r="AS261" s="31"/>
      <c r="AT261" s="30"/>
      <c r="AU261" s="31"/>
      <c r="AV261" s="30"/>
      <c r="AW261" s="31"/>
      <c r="AX261" s="30"/>
      <c r="AY261" s="31"/>
      <c r="AZ261" s="30"/>
      <c r="BA261" s="31"/>
      <c r="BB261" s="30"/>
      <c r="BC261" s="31"/>
      <c r="BD261" s="30"/>
      <c r="BE261" s="31"/>
      <c r="BF261" s="30"/>
      <c r="BG261" s="31"/>
      <c r="BH261" s="30"/>
      <c r="BI261" s="31"/>
      <c r="BJ261" s="30"/>
      <c r="BK261" s="31"/>
      <c r="BL261" s="30"/>
    </row>
    <row r="262" spans="1:64">
      <c r="A262" s="1176"/>
      <c r="B262" s="1176"/>
      <c r="C262" s="1176"/>
      <c r="D262" s="1176"/>
      <c r="E262" s="1176"/>
      <c r="F262" s="1176"/>
      <c r="G262" s="1174"/>
      <c r="H262" s="1177"/>
      <c r="I262" s="1177"/>
      <c r="J262" s="1181" t="s">
        <v>153</v>
      </c>
      <c r="K262" s="1181"/>
      <c r="L262" s="1197"/>
      <c r="M262" s="1198"/>
      <c r="N262" s="1197"/>
      <c r="O262" s="1198"/>
      <c r="P262" s="1197"/>
      <c r="Q262" s="1183"/>
      <c r="R262" s="1197"/>
      <c r="S262" s="1198"/>
      <c r="T262" s="1197"/>
      <c r="U262" s="1198"/>
      <c r="V262" s="1197"/>
      <c r="W262" s="1183"/>
      <c r="X262" s="1197"/>
      <c r="Y262" s="1198"/>
      <c r="Z262" s="1197"/>
      <c r="AA262" s="1183"/>
      <c r="AB262" s="1197"/>
      <c r="AC262" s="1198"/>
      <c r="AD262" s="1197"/>
      <c r="AE262" s="1183"/>
      <c r="AF262" s="1197"/>
      <c r="AG262" s="1198"/>
      <c r="AH262" s="1197"/>
      <c r="AI262" s="1183"/>
      <c r="AJ262" s="1197"/>
      <c r="AK262" s="1198"/>
      <c r="AL262" s="1197"/>
      <c r="AM262" s="1183"/>
      <c r="AN262" s="1197"/>
      <c r="AO262" s="34"/>
      <c r="AP262" s="33"/>
      <c r="AQ262" s="34"/>
      <c r="AR262" s="33"/>
      <c r="AS262" s="34"/>
      <c r="AT262" s="33"/>
      <c r="AU262" s="34"/>
      <c r="AV262" s="33"/>
      <c r="AW262" s="34"/>
      <c r="AX262" s="33"/>
      <c r="AY262" s="34"/>
      <c r="AZ262" s="33"/>
      <c r="BA262" s="34"/>
      <c r="BB262" s="33"/>
      <c r="BC262" s="34"/>
      <c r="BD262" s="33"/>
      <c r="BE262" s="34"/>
      <c r="BF262" s="33"/>
      <c r="BG262" s="34"/>
      <c r="BH262" s="33"/>
      <c r="BI262" s="34"/>
      <c r="BJ262" s="33"/>
      <c r="BK262" s="34"/>
      <c r="BL262" s="33"/>
    </row>
    <row r="263" spans="1:64">
      <c r="A263" s="1176"/>
      <c r="B263" s="1176"/>
      <c r="C263" s="1176"/>
      <c r="D263" s="1176"/>
      <c r="E263" s="1176"/>
      <c r="F263" s="1176"/>
      <c r="G263" s="1174"/>
      <c r="H263" s="1177"/>
      <c r="I263" s="1177"/>
      <c r="J263" s="1181" t="s">
        <v>307</v>
      </c>
      <c r="K263" s="1181"/>
      <c r="L263" s="1197"/>
      <c r="M263" s="1198"/>
      <c r="N263" s="1197"/>
      <c r="O263" s="1198"/>
      <c r="P263" s="1197"/>
      <c r="Q263" s="1183"/>
      <c r="R263" s="1197"/>
      <c r="S263" s="1198"/>
      <c r="T263" s="1197"/>
      <c r="U263" s="1198"/>
      <c r="V263" s="1197"/>
      <c r="W263" s="1183"/>
      <c r="X263" s="1197"/>
      <c r="Y263" s="1198"/>
      <c r="Z263" s="1197"/>
      <c r="AA263" s="1183"/>
      <c r="AB263" s="1197"/>
      <c r="AC263" s="1198"/>
      <c r="AD263" s="1197"/>
      <c r="AE263" s="1183"/>
      <c r="AF263" s="1197"/>
      <c r="AG263" s="1198"/>
      <c r="AH263" s="1197"/>
      <c r="AI263" s="1183"/>
      <c r="AJ263" s="1197"/>
      <c r="AK263" s="1198"/>
      <c r="AL263" s="1197"/>
      <c r="AM263" s="1183"/>
      <c r="AN263" s="1197"/>
      <c r="AO263" s="34"/>
      <c r="AP263" s="33"/>
      <c r="AQ263" s="34"/>
      <c r="AR263" s="33"/>
      <c r="AS263" s="34"/>
      <c r="AT263" s="33"/>
      <c r="AU263" s="34"/>
      <c r="AV263" s="33"/>
      <c r="AW263" s="34"/>
      <c r="AX263" s="33"/>
      <c r="AY263" s="34"/>
      <c r="AZ263" s="33"/>
      <c r="BA263" s="34"/>
      <c r="BB263" s="33"/>
      <c r="BC263" s="34"/>
      <c r="BD263" s="33"/>
      <c r="BE263" s="34"/>
      <c r="BF263" s="33"/>
      <c r="BG263" s="34"/>
      <c r="BH263" s="33"/>
      <c r="BI263" s="34"/>
      <c r="BJ263" s="33"/>
      <c r="BK263" s="34"/>
      <c r="BL263" s="33"/>
    </row>
    <row r="264" spans="1:64">
      <c r="A264" s="1176"/>
      <c r="B264" s="1176"/>
      <c r="C264" s="1176"/>
      <c r="D264" s="1176"/>
      <c r="E264" s="1176"/>
      <c r="F264" s="1176"/>
      <c r="G264" s="1174"/>
      <c r="H264" s="1177"/>
      <c r="I264" s="1177"/>
      <c r="J264" s="1181" t="s">
        <v>308</v>
      </c>
      <c r="K264" s="1181"/>
      <c r="L264" s="1197"/>
      <c r="M264" s="1198"/>
      <c r="N264" s="1197"/>
      <c r="O264" s="1198"/>
      <c r="P264" s="1197"/>
      <c r="Q264" s="1183"/>
      <c r="R264" s="1197"/>
      <c r="S264" s="1198"/>
      <c r="T264" s="1197"/>
      <c r="U264" s="1198"/>
      <c r="V264" s="1197"/>
      <c r="W264" s="1183"/>
      <c r="X264" s="1197"/>
      <c r="Y264" s="1198"/>
      <c r="Z264" s="1197"/>
      <c r="AA264" s="1183"/>
      <c r="AB264" s="1197"/>
      <c r="AC264" s="1198"/>
      <c r="AD264" s="1197"/>
      <c r="AE264" s="1183"/>
      <c r="AF264" s="1197"/>
      <c r="AG264" s="1198"/>
      <c r="AH264" s="1197"/>
      <c r="AI264" s="1183"/>
      <c r="AJ264" s="1197"/>
      <c r="AK264" s="1198"/>
      <c r="AL264" s="1197"/>
      <c r="AM264" s="1183"/>
      <c r="AN264" s="1197"/>
      <c r="AO264" s="34"/>
      <c r="AP264" s="33"/>
      <c r="AQ264" s="34"/>
      <c r="AR264" s="33"/>
      <c r="AS264" s="34"/>
      <c r="AT264" s="33"/>
      <c r="AU264" s="34"/>
      <c r="AV264" s="33"/>
      <c r="AW264" s="34"/>
      <c r="AX264" s="33"/>
      <c r="AY264" s="34"/>
      <c r="AZ264" s="33"/>
      <c r="BA264" s="34"/>
      <c r="BB264" s="33"/>
      <c r="BC264" s="34"/>
      <c r="BD264" s="33"/>
      <c r="BE264" s="34"/>
      <c r="BF264" s="33"/>
      <c r="BG264" s="34"/>
      <c r="BH264" s="33"/>
      <c r="BI264" s="34"/>
      <c r="BJ264" s="33"/>
      <c r="BK264" s="34"/>
      <c r="BL264" s="33"/>
    </row>
    <row r="265" spans="1:64">
      <c r="A265" s="1176"/>
      <c r="B265" s="1176"/>
      <c r="C265" s="1176"/>
      <c r="D265" s="1176"/>
      <c r="E265" s="1176"/>
      <c r="F265" s="1176"/>
      <c r="G265" s="1174"/>
      <c r="H265" s="1177"/>
      <c r="I265" s="1177"/>
      <c r="J265" s="1181" t="s">
        <v>1663</v>
      </c>
      <c r="K265" s="1181"/>
      <c r="L265" s="1197"/>
      <c r="M265" s="1198"/>
      <c r="N265" s="1197"/>
      <c r="O265" s="1198"/>
      <c r="P265" s="1197"/>
      <c r="Q265" s="1183"/>
      <c r="R265" s="1197"/>
      <c r="S265" s="1198"/>
      <c r="T265" s="1197"/>
      <c r="U265" s="1198"/>
      <c r="V265" s="1197"/>
      <c r="W265" s="1183"/>
      <c r="X265" s="1197"/>
      <c r="Y265" s="1198"/>
      <c r="Z265" s="1197"/>
      <c r="AA265" s="1183"/>
      <c r="AB265" s="1197"/>
      <c r="AC265" s="1198"/>
      <c r="AD265" s="1197"/>
      <c r="AE265" s="1183"/>
      <c r="AF265" s="1197"/>
      <c r="AG265" s="1198"/>
      <c r="AH265" s="1197"/>
      <c r="AI265" s="1183"/>
      <c r="AJ265" s="1197"/>
      <c r="AK265" s="1198"/>
      <c r="AL265" s="1197"/>
      <c r="AM265" s="1183"/>
      <c r="AN265" s="1197"/>
      <c r="AO265" s="31"/>
      <c r="AP265" s="30"/>
      <c r="AQ265" s="31"/>
      <c r="AR265" s="30"/>
      <c r="AS265" s="31"/>
      <c r="AT265" s="30"/>
      <c r="AU265" s="31"/>
      <c r="AV265" s="30"/>
      <c r="AW265" s="31"/>
      <c r="AX265" s="30"/>
      <c r="AY265" s="31"/>
      <c r="AZ265" s="30"/>
      <c r="BA265" s="31"/>
      <c r="BB265" s="30"/>
      <c r="BC265" s="31"/>
      <c r="BD265" s="30"/>
      <c r="BE265" s="31"/>
      <c r="BF265" s="30"/>
      <c r="BG265" s="31"/>
      <c r="BH265" s="30"/>
      <c r="BI265" s="31"/>
      <c r="BJ265" s="30"/>
      <c r="BK265" s="31"/>
      <c r="BL265" s="30"/>
    </row>
    <row r="266" spans="1:64">
      <c r="A266" s="1176"/>
      <c r="B266" s="1176"/>
      <c r="C266" s="1176"/>
      <c r="D266" s="1176"/>
      <c r="E266" s="1176"/>
      <c r="F266" s="1176"/>
      <c r="G266" s="1174"/>
      <c r="H266" s="1177"/>
      <c r="I266" s="1177"/>
      <c r="J266" s="17" t="s">
        <v>173</v>
      </c>
      <c r="K266" s="18"/>
      <c r="L266" s="30"/>
      <c r="M266" s="31"/>
      <c r="N266" s="30"/>
      <c r="O266" s="31"/>
      <c r="P266" s="30"/>
      <c r="Q266" s="1180"/>
      <c r="R266" s="30"/>
      <c r="S266" s="31"/>
      <c r="T266" s="30"/>
      <c r="U266" s="31"/>
      <c r="V266" s="30"/>
      <c r="W266" s="1180"/>
      <c r="X266" s="30"/>
      <c r="Y266" s="31"/>
      <c r="Z266" s="30"/>
      <c r="AA266" s="1180"/>
      <c r="AB266" s="30"/>
      <c r="AC266" s="31"/>
      <c r="AD266" s="30"/>
      <c r="AE266" s="1180"/>
      <c r="AF266" s="30"/>
      <c r="AG266" s="31"/>
      <c r="AH266" s="30"/>
      <c r="AI266" s="1180"/>
      <c r="AJ266" s="30"/>
      <c r="AK266" s="31"/>
      <c r="AL266" s="30"/>
      <c r="AM266" s="1180"/>
      <c r="AN266" s="30"/>
      <c r="AO266" s="31"/>
      <c r="AP266" s="30"/>
      <c r="AQ266" s="31"/>
      <c r="AR266" s="30"/>
      <c r="AS266" s="31"/>
      <c r="AT266" s="30"/>
      <c r="AU266" s="31"/>
      <c r="AV266" s="30"/>
      <c r="AW266" s="31"/>
      <c r="AX266" s="30"/>
      <c r="AY266" s="31"/>
      <c r="AZ266" s="30"/>
      <c r="BA266" s="31"/>
      <c r="BB266" s="30"/>
      <c r="BC266" s="31"/>
      <c r="BD266" s="30"/>
      <c r="BE266" s="31"/>
      <c r="BF266" s="30"/>
      <c r="BG266" s="31"/>
      <c r="BH266" s="30"/>
      <c r="BI266" s="31"/>
      <c r="BJ266" s="30"/>
      <c r="BK266" s="31"/>
      <c r="BL266" s="30"/>
    </row>
    <row r="267" spans="1:64">
      <c r="A267" s="1176"/>
      <c r="B267" s="1176"/>
      <c r="C267" s="1176"/>
      <c r="D267" s="1176"/>
      <c r="E267" s="1176"/>
      <c r="F267" s="1176"/>
      <c r="G267" s="1174"/>
      <c r="H267" s="1177"/>
      <c r="I267" s="1177"/>
      <c r="J267" s="17" t="s">
        <v>185</v>
      </c>
      <c r="K267" s="18"/>
      <c r="L267" s="30"/>
      <c r="M267" s="31"/>
      <c r="N267" s="30"/>
      <c r="O267" s="31"/>
      <c r="P267" s="30"/>
      <c r="Q267" s="1180"/>
      <c r="R267" s="30"/>
      <c r="S267" s="31"/>
      <c r="T267" s="30"/>
      <c r="U267" s="31"/>
      <c r="V267" s="30"/>
      <c r="W267" s="1180"/>
      <c r="X267" s="30"/>
      <c r="Y267" s="31"/>
      <c r="Z267" s="30"/>
      <c r="AA267" s="1180"/>
      <c r="AB267" s="30"/>
      <c r="AC267" s="31"/>
      <c r="AD267" s="30"/>
      <c r="AE267" s="1180"/>
      <c r="AF267" s="30"/>
      <c r="AG267" s="31"/>
      <c r="AH267" s="30"/>
      <c r="AI267" s="1180"/>
      <c r="AJ267" s="30"/>
      <c r="AK267" s="31"/>
      <c r="AL267" s="30"/>
      <c r="AM267" s="1180"/>
      <c r="AN267" s="30"/>
      <c r="AO267" s="31"/>
      <c r="AP267" s="30"/>
      <c r="AQ267" s="31"/>
      <c r="AR267" s="30"/>
      <c r="AS267" s="31"/>
      <c r="AT267" s="30"/>
      <c r="AU267" s="31"/>
      <c r="AV267" s="30"/>
      <c r="AW267" s="31"/>
      <c r="AX267" s="30"/>
      <c r="AY267" s="31"/>
      <c r="AZ267" s="30"/>
      <c r="BA267" s="31"/>
      <c r="BB267" s="30"/>
      <c r="BC267" s="31"/>
      <c r="BD267" s="30"/>
      <c r="BE267" s="31"/>
      <c r="BF267" s="30"/>
      <c r="BG267" s="31"/>
      <c r="BH267" s="30"/>
      <c r="BI267" s="31"/>
      <c r="BJ267" s="30"/>
      <c r="BK267" s="31"/>
      <c r="BL267" s="30"/>
    </row>
    <row r="268" spans="1:64">
      <c r="A268" s="1176"/>
      <c r="B268" s="1176"/>
      <c r="C268" s="1176"/>
      <c r="D268" s="1176"/>
      <c r="E268" s="1176"/>
      <c r="F268" s="1176"/>
      <c r="G268" s="1174"/>
      <c r="H268" s="1177"/>
      <c r="I268" s="1177"/>
      <c r="J268" s="17" t="s">
        <v>243</v>
      </c>
      <c r="K268" s="18"/>
      <c r="L268" s="30"/>
      <c r="M268" s="31"/>
      <c r="N268" s="30"/>
      <c r="O268" s="31"/>
      <c r="P268" s="30"/>
      <c r="Q268" s="1180"/>
      <c r="R268" s="30"/>
      <c r="S268" s="31"/>
      <c r="T268" s="30"/>
      <c r="U268" s="31"/>
      <c r="V268" s="30"/>
      <c r="W268" s="1180"/>
      <c r="X268" s="30"/>
      <c r="Y268" s="31"/>
      <c r="Z268" s="30"/>
      <c r="AA268" s="1180"/>
      <c r="AB268" s="30"/>
      <c r="AC268" s="31"/>
      <c r="AD268" s="30"/>
      <c r="AE268" s="1180"/>
      <c r="AF268" s="30"/>
      <c r="AG268" s="31"/>
      <c r="AH268" s="30"/>
      <c r="AI268" s="1180"/>
      <c r="AJ268" s="30"/>
      <c r="AK268" s="31"/>
      <c r="AL268" s="30"/>
      <c r="AM268" s="1180"/>
      <c r="AN268" s="30"/>
      <c r="AO268" s="35"/>
      <c r="AP268" s="30"/>
      <c r="AQ268" s="35"/>
      <c r="AR268" s="30"/>
      <c r="AS268" s="35"/>
      <c r="AT268" s="30"/>
      <c r="AU268" s="35"/>
      <c r="AV268" s="30"/>
      <c r="AW268" s="35"/>
      <c r="AX268" s="30"/>
      <c r="AY268" s="35"/>
      <c r="AZ268" s="30"/>
      <c r="BA268" s="35"/>
      <c r="BB268" s="30"/>
      <c r="BC268" s="35"/>
      <c r="BD268" s="30"/>
      <c r="BE268" s="35"/>
      <c r="BF268" s="30"/>
      <c r="BG268" s="35"/>
      <c r="BH268" s="30"/>
      <c r="BI268" s="35"/>
      <c r="BJ268" s="30"/>
      <c r="BK268" s="35"/>
      <c r="BL268" s="30"/>
    </row>
    <row r="269" spans="1:64">
      <c r="A269" s="1176"/>
      <c r="B269" s="1176"/>
      <c r="C269" s="1176"/>
      <c r="D269" s="1176"/>
      <c r="E269" s="1176"/>
      <c r="F269" s="1176"/>
      <c r="G269" s="1174"/>
      <c r="H269" s="1177"/>
      <c r="I269" s="1177"/>
      <c r="J269" s="17" t="s">
        <v>309</v>
      </c>
      <c r="K269" s="18"/>
      <c r="L269" s="30"/>
      <c r="M269" s="1311"/>
      <c r="N269" s="30"/>
      <c r="O269" s="1311"/>
      <c r="P269" s="30"/>
      <c r="Q269" s="1180"/>
      <c r="R269" s="30"/>
      <c r="S269" s="1311"/>
      <c r="T269" s="30"/>
      <c r="U269" s="1311"/>
      <c r="V269" s="30"/>
      <c r="W269" s="1180"/>
      <c r="X269" s="30"/>
      <c r="Y269" s="1311"/>
      <c r="Z269" s="30"/>
      <c r="AA269" s="1180"/>
      <c r="AB269" s="30"/>
      <c r="AC269" s="1311"/>
      <c r="AD269" s="30"/>
      <c r="AE269" s="1180"/>
      <c r="AF269" s="30"/>
      <c r="AG269" s="1311"/>
      <c r="AH269" s="30"/>
      <c r="AI269" s="1180"/>
      <c r="AJ269" s="30"/>
      <c r="AK269" s="1311"/>
      <c r="AL269" s="30"/>
      <c r="AM269" s="1180"/>
      <c r="AN269" s="30"/>
      <c r="AO269" s="31"/>
      <c r="AP269" s="30"/>
      <c r="AQ269" s="31"/>
      <c r="AR269" s="30"/>
      <c r="AS269" s="31"/>
      <c r="AT269" s="30"/>
      <c r="AU269" s="31"/>
      <c r="AV269" s="30"/>
      <c r="AW269" s="31"/>
      <c r="AX269" s="30"/>
      <c r="AY269" s="31"/>
      <c r="AZ269" s="30"/>
      <c r="BA269" s="31"/>
      <c r="BB269" s="30"/>
      <c r="BC269" s="31"/>
      <c r="BD269" s="30"/>
      <c r="BE269" s="31"/>
      <c r="BF269" s="30"/>
      <c r="BG269" s="31"/>
      <c r="BH269" s="30"/>
      <c r="BI269" s="31"/>
      <c r="BJ269" s="30"/>
      <c r="BK269" s="31"/>
      <c r="BL269" s="30"/>
    </row>
    <row r="270" spans="1:64" s="520" customFormat="1">
      <c r="A270" s="1176"/>
      <c r="B270" s="1176"/>
      <c r="C270" s="1176"/>
      <c r="D270" s="1176"/>
      <c r="E270" s="1176"/>
      <c r="F270" s="1176"/>
      <c r="G270" s="1174"/>
      <c r="H270" s="1177"/>
      <c r="I270" s="1177"/>
      <c r="J270" s="1375" t="s">
        <v>310</v>
      </c>
      <c r="K270" s="1190"/>
      <c r="L270" s="1191"/>
      <c r="M270" s="1192"/>
      <c r="N270" s="1191"/>
      <c r="O270" s="1192"/>
      <c r="P270" s="1191"/>
      <c r="Q270" s="1193"/>
      <c r="R270" s="1191"/>
      <c r="S270" s="1192"/>
      <c r="T270" s="1191"/>
      <c r="U270" s="1192"/>
      <c r="V270" s="1191"/>
      <c r="W270" s="1193"/>
      <c r="X270" s="1191"/>
      <c r="Y270" s="1192"/>
      <c r="Z270" s="1191"/>
      <c r="AA270" s="1193"/>
      <c r="AB270" s="1191"/>
      <c r="AC270" s="1192"/>
      <c r="AD270" s="1191"/>
      <c r="AE270" s="1193"/>
      <c r="AF270" s="1191"/>
      <c r="AG270" s="1192"/>
      <c r="AH270" s="1191"/>
      <c r="AI270" s="1193"/>
      <c r="AJ270" s="1191"/>
      <c r="AK270" s="1192"/>
      <c r="AL270" s="1191"/>
      <c r="AM270" s="1193"/>
      <c r="AN270" s="1191"/>
      <c r="AO270" s="519"/>
      <c r="AP270" s="518"/>
      <c r="AQ270" s="519"/>
      <c r="AR270" s="518"/>
      <c r="AS270" s="519"/>
      <c r="AT270" s="518"/>
      <c r="AU270" s="519"/>
      <c r="AV270" s="518"/>
      <c r="AW270" s="519"/>
      <c r="AX270" s="518"/>
      <c r="AY270" s="519"/>
      <c r="AZ270" s="518"/>
      <c r="BA270" s="519"/>
      <c r="BB270" s="518"/>
      <c r="BC270" s="519"/>
      <c r="BD270" s="518"/>
      <c r="BE270" s="519"/>
      <c r="BF270" s="518"/>
      <c r="BG270" s="519"/>
      <c r="BH270" s="518"/>
      <c r="BI270" s="519"/>
      <c r="BJ270" s="518"/>
      <c r="BK270" s="519"/>
      <c r="BL270" s="518"/>
    </row>
    <row r="271" spans="1:64">
      <c r="A271" s="1176"/>
      <c r="B271" s="1176"/>
      <c r="C271" s="1176"/>
      <c r="D271" s="1176"/>
      <c r="E271" s="1176"/>
      <c r="F271" s="1176"/>
      <c r="G271" s="1174"/>
      <c r="H271" s="1177"/>
      <c r="I271" s="1177"/>
      <c r="J271" s="17" t="s">
        <v>287</v>
      </c>
      <c r="K271" s="18"/>
      <c r="L271" s="30"/>
      <c r="M271" s="31"/>
      <c r="N271" s="30"/>
      <c r="O271" s="31"/>
      <c r="P271" s="30"/>
      <c r="Q271" s="1180"/>
      <c r="R271" s="30"/>
      <c r="S271" s="31"/>
      <c r="T271" s="30"/>
      <c r="U271" s="31"/>
      <c r="V271" s="30"/>
      <c r="W271" s="1180"/>
      <c r="X271" s="30"/>
      <c r="Y271" s="31"/>
      <c r="Z271" s="30"/>
      <c r="AA271" s="1180"/>
      <c r="AB271" s="30"/>
      <c r="AC271" s="31"/>
      <c r="AD271" s="30"/>
      <c r="AE271" s="1180"/>
      <c r="AF271" s="30"/>
      <c r="AG271" s="31"/>
      <c r="AH271" s="30"/>
      <c r="AI271" s="1180"/>
      <c r="AJ271" s="30"/>
      <c r="AK271" s="31"/>
      <c r="AL271" s="30"/>
      <c r="AM271" s="1180"/>
      <c r="AN271" s="30"/>
      <c r="AO271" s="31"/>
      <c r="AP271" s="30"/>
      <c r="AQ271" s="31"/>
      <c r="AR271" s="30"/>
      <c r="AS271" s="31"/>
      <c r="AT271" s="30"/>
      <c r="AU271" s="31"/>
      <c r="AV271" s="30"/>
      <c r="AW271" s="31"/>
      <c r="AX271" s="30"/>
      <c r="AY271" s="31"/>
      <c r="AZ271" s="30"/>
      <c r="BA271" s="31"/>
      <c r="BB271" s="30"/>
      <c r="BC271" s="31"/>
      <c r="BD271" s="30"/>
      <c r="BE271" s="31"/>
      <c r="BF271" s="30"/>
      <c r="BG271" s="31"/>
      <c r="BH271" s="30"/>
      <c r="BI271" s="31"/>
      <c r="BJ271" s="30"/>
      <c r="BK271" s="31"/>
      <c r="BL271" s="30"/>
    </row>
    <row r="272" spans="1:64">
      <c r="A272" s="1176"/>
      <c r="B272" s="1176"/>
      <c r="C272" s="1176"/>
      <c r="D272" s="1176"/>
      <c r="E272" s="1176"/>
      <c r="F272" s="1176"/>
      <c r="G272" s="1174"/>
      <c r="H272" s="1177"/>
      <c r="I272" s="1177"/>
      <c r="J272" s="17" t="s">
        <v>311</v>
      </c>
      <c r="K272" s="18"/>
      <c r="L272" s="30"/>
      <c r="M272" s="31"/>
      <c r="N272" s="30"/>
      <c r="O272" s="31"/>
      <c r="P272" s="30"/>
      <c r="Q272" s="1180"/>
      <c r="R272" s="30"/>
      <c r="S272" s="31"/>
      <c r="T272" s="30"/>
      <c r="U272" s="31"/>
      <c r="V272" s="30"/>
      <c r="W272" s="1180"/>
      <c r="X272" s="30"/>
      <c r="Y272" s="31"/>
      <c r="Z272" s="30"/>
      <c r="AA272" s="1180"/>
      <c r="AB272" s="30"/>
      <c r="AC272" s="31"/>
      <c r="AD272" s="30"/>
      <c r="AE272" s="1180"/>
      <c r="AF272" s="30"/>
      <c r="AG272" s="31"/>
      <c r="AH272" s="30"/>
      <c r="AI272" s="1180"/>
      <c r="AJ272" s="30"/>
      <c r="AK272" s="31"/>
      <c r="AL272" s="30"/>
      <c r="AM272" s="1180"/>
      <c r="AN272" s="30"/>
      <c r="AO272" s="31"/>
      <c r="AP272" s="30"/>
      <c r="AQ272" s="31"/>
      <c r="AR272" s="30"/>
      <c r="AS272" s="31"/>
      <c r="AT272" s="30"/>
      <c r="AU272" s="31"/>
      <c r="AV272" s="30"/>
      <c r="AW272" s="31"/>
      <c r="AX272" s="30"/>
      <c r="AY272" s="31"/>
      <c r="AZ272" s="30"/>
      <c r="BA272" s="31"/>
      <c r="BB272" s="30"/>
      <c r="BC272" s="31"/>
      <c r="BD272" s="30"/>
      <c r="BE272" s="31"/>
      <c r="BF272" s="30"/>
      <c r="BG272" s="31"/>
      <c r="BH272" s="30"/>
      <c r="BI272" s="31"/>
      <c r="BJ272" s="30"/>
      <c r="BK272" s="31"/>
      <c r="BL272" s="30"/>
    </row>
    <row r="273" spans="1:64">
      <c r="A273" s="1176"/>
      <c r="B273" s="1176"/>
      <c r="C273" s="1176"/>
      <c r="D273" s="1176"/>
      <c r="E273" s="1176"/>
      <c r="F273" s="1176"/>
      <c r="G273" s="1174"/>
      <c r="H273" s="1177"/>
      <c r="I273" s="1177"/>
      <c r="J273" s="17" t="s">
        <v>71</v>
      </c>
      <c r="K273" s="18"/>
      <c r="L273" s="30"/>
      <c r="M273" s="31"/>
      <c r="N273" s="30"/>
      <c r="O273" s="31"/>
      <c r="P273" s="30"/>
      <c r="Q273" s="1180"/>
      <c r="R273" s="30"/>
      <c r="S273" s="31"/>
      <c r="T273" s="30"/>
      <c r="U273" s="31"/>
      <c r="V273" s="30"/>
      <c r="W273" s="1180"/>
      <c r="X273" s="30"/>
      <c r="Y273" s="31"/>
      <c r="Z273" s="30"/>
      <c r="AA273" s="1180"/>
      <c r="AB273" s="30"/>
      <c r="AC273" s="31"/>
      <c r="AD273" s="30"/>
      <c r="AE273" s="1180"/>
      <c r="AF273" s="30"/>
      <c r="AG273" s="31"/>
      <c r="AH273" s="30"/>
      <c r="AI273" s="1180"/>
      <c r="AJ273" s="30"/>
      <c r="AK273" s="31"/>
      <c r="AL273" s="30"/>
      <c r="AM273" s="1180"/>
      <c r="AN273" s="30"/>
      <c r="AO273" s="31"/>
      <c r="AP273" s="30"/>
      <c r="AQ273" s="31"/>
      <c r="AR273" s="30"/>
      <c r="AS273" s="31"/>
      <c r="AT273" s="30"/>
      <c r="AU273" s="31"/>
      <c r="AV273" s="30"/>
      <c r="AW273" s="31"/>
      <c r="AX273" s="30"/>
      <c r="AY273" s="31"/>
      <c r="AZ273" s="30"/>
      <c r="BA273" s="31"/>
      <c r="BB273" s="30"/>
      <c r="BC273" s="31"/>
      <c r="BD273" s="30"/>
      <c r="BE273" s="31"/>
      <c r="BF273" s="30"/>
      <c r="BG273" s="31"/>
      <c r="BH273" s="30"/>
      <c r="BI273" s="31"/>
      <c r="BJ273" s="30"/>
      <c r="BK273" s="31"/>
      <c r="BL273" s="30"/>
    </row>
    <row r="274" spans="1:64">
      <c r="A274" s="1176"/>
      <c r="B274" s="1176"/>
      <c r="C274" s="1176"/>
      <c r="D274" s="1176"/>
      <c r="E274" s="1176"/>
      <c r="F274" s="1176"/>
      <c r="G274" s="1174"/>
      <c r="H274" s="1177"/>
      <c r="I274" s="1177"/>
      <c r="J274" s="1194" t="s">
        <v>312</v>
      </c>
      <c r="K274" s="1194"/>
      <c r="L274" s="30"/>
      <c r="M274" s="1195"/>
      <c r="N274" s="30"/>
      <c r="O274" s="1195"/>
      <c r="P274" s="30"/>
      <c r="Q274" s="1196"/>
      <c r="R274" s="30"/>
      <c r="S274" s="1195"/>
      <c r="T274" s="30"/>
      <c r="U274" s="1195"/>
      <c r="V274" s="30"/>
      <c r="W274" s="1196"/>
      <c r="X274" s="30"/>
      <c r="Y274" s="1195"/>
      <c r="Z274" s="30"/>
      <c r="AA274" s="1196"/>
      <c r="AB274" s="30"/>
      <c r="AC274" s="1195"/>
      <c r="AD274" s="30"/>
      <c r="AE274" s="1196"/>
      <c r="AF274" s="30"/>
      <c r="AG274" s="1195"/>
      <c r="AH274" s="30"/>
      <c r="AI274" s="1196"/>
      <c r="AJ274" s="30"/>
      <c r="AK274" s="1195"/>
      <c r="AL274" s="30"/>
      <c r="AM274" s="1196"/>
      <c r="AN274" s="30"/>
      <c r="AO274" s="32"/>
      <c r="AP274" s="30"/>
      <c r="AQ274" s="32"/>
      <c r="AR274" s="30"/>
      <c r="AS274" s="32"/>
      <c r="AT274" s="30"/>
      <c r="AU274" s="32"/>
      <c r="AV274" s="30"/>
      <c r="AW274" s="32"/>
      <c r="AX274" s="30"/>
      <c r="AY274" s="32"/>
      <c r="AZ274" s="30"/>
      <c r="BA274" s="32"/>
      <c r="BB274" s="30"/>
      <c r="BC274" s="32"/>
      <c r="BD274" s="30"/>
      <c r="BE274" s="32"/>
      <c r="BF274" s="30"/>
      <c r="BG274" s="32"/>
      <c r="BH274" s="30"/>
      <c r="BI274" s="32"/>
      <c r="BJ274" s="30"/>
      <c r="BK274" s="32"/>
      <c r="BL274" s="30"/>
    </row>
    <row r="275" spans="1:64">
      <c r="A275" s="1176"/>
      <c r="B275" s="1176"/>
      <c r="C275" s="1176"/>
      <c r="D275" s="1176"/>
      <c r="E275" s="1176"/>
      <c r="F275" s="1176"/>
      <c r="G275" s="1174"/>
      <c r="H275" s="1177"/>
      <c r="I275" s="1177"/>
      <c r="J275" s="17" t="s">
        <v>290</v>
      </c>
      <c r="K275" s="18"/>
      <c r="L275" s="30"/>
      <c r="M275" s="31"/>
      <c r="N275" s="30"/>
      <c r="O275" s="31"/>
      <c r="P275" s="30"/>
      <c r="Q275" s="1180"/>
      <c r="R275" s="30"/>
      <c r="S275" s="31"/>
      <c r="T275" s="30"/>
      <c r="U275" s="31"/>
      <c r="V275" s="30"/>
      <c r="W275" s="1180"/>
      <c r="X275" s="30"/>
      <c r="Y275" s="31"/>
      <c r="Z275" s="30"/>
      <c r="AA275" s="1180"/>
      <c r="AB275" s="30"/>
      <c r="AC275" s="31"/>
      <c r="AD275" s="30"/>
      <c r="AE275" s="1180"/>
      <c r="AF275" s="30"/>
      <c r="AG275" s="31"/>
      <c r="AH275" s="30"/>
      <c r="AI275" s="1180"/>
      <c r="AJ275" s="30"/>
      <c r="AK275" s="31"/>
      <c r="AL275" s="30"/>
      <c r="AM275" s="1180"/>
      <c r="AN275" s="30"/>
      <c r="AO275" s="31"/>
      <c r="AP275" s="30"/>
      <c r="AQ275" s="31"/>
      <c r="AR275" s="30"/>
      <c r="AS275" s="31"/>
      <c r="AT275" s="30"/>
      <c r="AU275" s="31"/>
      <c r="AV275" s="30"/>
      <c r="AW275" s="31"/>
      <c r="AX275" s="30"/>
      <c r="AY275" s="31"/>
      <c r="AZ275" s="30"/>
      <c r="BA275" s="31"/>
      <c r="BB275" s="30"/>
      <c r="BC275" s="31"/>
      <c r="BD275" s="30"/>
      <c r="BE275" s="31"/>
      <c r="BF275" s="30"/>
      <c r="BG275" s="31"/>
      <c r="BH275" s="30"/>
      <c r="BI275" s="31"/>
      <c r="BJ275" s="30"/>
      <c r="BK275" s="31"/>
      <c r="BL275" s="30"/>
    </row>
    <row r="276" spans="1:64">
      <c r="A276" s="1176"/>
      <c r="B276" s="1176"/>
      <c r="C276" s="1176"/>
      <c r="D276" s="1176"/>
      <c r="E276" s="1176"/>
      <c r="F276" s="1176"/>
      <c r="G276" s="1174"/>
      <c r="H276" s="1177"/>
      <c r="I276" s="1177"/>
      <c r="J276" s="1181" t="s">
        <v>313</v>
      </c>
      <c r="K276" s="1181"/>
      <c r="L276" s="1197"/>
      <c r="M276" s="1198"/>
      <c r="N276" s="1197"/>
      <c r="O276" s="1198"/>
      <c r="P276" s="1197"/>
      <c r="Q276" s="1183"/>
      <c r="R276" s="1197"/>
      <c r="S276" s="1198"/>
      <c r="T276" s="1197"/>
      <c r="U276" s="1198"/>
      <c r="V276" s="1197"/>
      <c r="W276" s="1183"/>
      <c r="X276" s="1197"/>
      <c r="Y276" s="1198"/>
      <c r="Z276" s="1197"/>
      <c r="AA276" s="1183"/>
      <c r="AB276" s="1197"/>
      <c r="AC276" s="1198"/>
      <c r="AD276" s="1197"/>
      <c r="AE276" s="1183"/>
      <c r="AF276" s="1197"/>
      <c r="AG276" s="1198"/>
      <c r="AH276" s="1197"/>
      <c r="AI276" s="1183"/>
      <c r="AJ276" s="1197"/>
      <c r="AK276" s="1198"/>
      <c r="AL276" s="1197"/>
      <c r="AM276" s="1183"/>
      <c r="AN276" s="1197"/>
      <c r="AO276" s="34"/>
      <c r="AP276" s="33"/>
      <c r="AQ276" s="34"/>
      <c r="AR276" s="33"/>
      <c r="AS276" s="34"/>
      <c r="AT276" s="33"/>
      <c r="AU276" s="34"/>
      <c r="AV276" s="33"/>
      <c r="AW276" s="34"/>
      <c r="AX276" s="33"/>
      <c r="AY276" s="34"/>
      <c r="AZ276" s="33"/>
      <c r="BA276" s="34"/>
      <c r="BB276" s="33"/>
      <c r="BC276" s="34"/>
      <c r="BD276" s="33"/>
      <c r="BE276" s="34"/>
      <c r="BF276" s="33"/>
      <c r="BG276" s="34"/>
      <c r="BH276" s="33"/>
      <c r="BI276" s="34"/>
      <c r="BJ276" s="33"/>
      <c r="BK276" s="34"/>
      <c r="BL276" s="33"/>
    </row>
    <row r="277" spans="1:64">
      <c r="A277" s="1176"/>
      <c r="B277" s="1176"/>
      <c r="C277" s="1176"/>
      <c r="D277" s="1176"/>
      <c r="E277" s="1176"/>
      <c r="F277" s="1176"/>
      <c r="G277" s="1174"/>
      <c r="H277" s="1177"/>
      <c r="I277" s="1177"/>
      <c r="J277" s="1181" t="s">
        <v>91</v>
      </c>
      <c r="K277" s="1181"/>
      <c r="L277" s="1197"/>
      <c r="M277" s="1198"/>
      <c r="N277" s="1197"/>
      <c r="O277" s="1198"/>
      <c r="P277" s="1197"/>
      <c r="Q277" s="1183"/>
      <c r="R277" s="1197"/>
      <c r="S277" s="1198"/>
      <c r="T277" s="1197"/>
      <c r="U277" s="1198"/>
      <c r="V277" s="1197"/>
      <c r="W277" s="1183"/>
      <c r="X277" s="1197"/>
      <c r="Y277" s="1198"/>
      <c r="Z277" s="1197"/>
      <c r="AA277" s="1183"/>
      <c r="AB277" s="1197"/>
      <c r="AC277" s="1198"/>
      <c r="AD277" s="1197"/>
      <c r="AE277" s="1183"/>
      <c r="AF277" s="1197"/>
      <c r="AG277" s="1198"/>
      <c r="AH277" s="1197"/>
      <c r="AI277" s="1183"/>
      <c r="AJ277" s="1197"/>
      <c r="AK277" s="1198"/>
      <c r="AL277" s="1197"/>
      <c r="AM277" s="1183"/>
      <c r="AN277" s="1197"/>
      <c r="AO277" s="34"/>
      <c r="AP277" s="33"/>
      <c r="AQ277" s="34"/>
      <c r="AR277" s="33"/>
      <c r="AS277" s="34"/>
      <c r="AT277" s="33"/>
      <c r="AU277" s="34"/>
      <c r="AV277" s="33"/>
      <c r="AW277" s="34"/>
      <c r="AX277" s="33"/>
      <c r="AY277" s="34"/>
      <c r="AZ277" s="33"/>
      <c r="BA277" s="34"/>
      <c r="BB277" s="33"/>
      <c r="BC277" s="34"/>
      <c r="BD277" s="33"/>
      <c r="BE277" s="34"/>
      <c r="BF277" s="33"/>
      <c r="BG277" s="34"/>
      <c r="BH277" s="33"/>
      <c r="BI277" s="34"/>
      <c r="BJ277" s="33"/>
      <c r="BK277" s="34"/>
      <c r="BL277" s="33"/>
    </row>
    <row r="278" spans="1:64">
      <c r="A278" s="1176"/>
      <c r="B278" s="1176"/>
      <c r="C278" s="1176"/>
      <c r="D278" s="1176"/>
      <c r="E278" s="1176"/>
      <c r="F278" s="1176"/>
      <c r="G278" s="1174"/>
      <c r="H278" s="1177"/>
      <c r="I278" s="1177"/>
      <c r="J278" s="1181" t="s">
        <v>314</v>
      </c>
      <c r="K278" s="1181"/>
      <c r="L278" s="1197"/>
      <c r="M278" s="1198"/>
      <c r="N278" s="1197"/>
      <c r="O278" s="1198"/>
      <c r="P278" s="1197"/>
      <c r="Q278" s="1183"/>
      <c r="R278" s="1197"/>
      <c r="S278" s="1198"/>
      <c r="T278" s="1197"/>
      <c r="U278" s="1198"/>
      <c r="V278" s="1197"/>
      <c r="W278" s="1183"/>
      <c r="X278" s="1197"/>
      <c r="Y278" s="1198"/>
      <c r="Z278" s="1197"/>
      <c r="AA278" s="1183"/>
      <c r="AB278" s="1197"/>
      <c r="AC278" s="1198"/>
      <c r="AD278" s="1197"/>
      <c r="AE278" s="1183"/>
      <c r="AF278" s="1197"/>
      <c r="AG278" s="1198"/>
      <c r="AH278" s="1197"/>
      <c r="AI278" s="1183"/>
      <c r="AJ278" s="1197"/>
      <c r="AK278" s="1198"/>
      <c r="AL278" s="1197"/>
      <c r="AM278" s="1183"/>
      <c r="AN278" s="1197"/>
      <c r="AO278" s="34"/>
      <c r="AP278" s="33"/>
      <c r="AQ278" s="34"/>
      <c r="AR278" s="33"/>
      <c r="AS278" s="34"/>
      <c r="AT278" s="33"/>
      <c r="AU278" s="34"/>
      <c r="AV278" s="33"/>
      <c r="AW278" s="34"/>
      <c r="AX278" s="33"/>
      <c r="AY278" s="34"/>
      <c r="AZ278" s="33"/>
      <c r="BA278" s="34"/>
      <c r="BB278" s="33"/>
      <c r="BC278" s="34"/>
      <c r="BD278" s="33"/>
      <c r="BE278" s="34"/>
      <c r="BF278" s="33"/>
      <c r="BG278" s="34"/>
      <c r="BH278" s="33"/>
      <c r="BI278" s="34"/>
      <c r="BJ278" s="33"/>
      <c r="BK278" s="34"/>
      <c r="BL278" s="33"/>
    </row>
    <row r="279" spans="1:64">
      <c r="A279" s="1176"/>
      <c r="B279" s="1176"/>
      <c r="C279" s="1176"/>
      <c r="D279" s="1176"/>
      <c r="E279" s="1176"/>
      <c r="F279" s="1176"/>
      <c r="G279" s="1174"/>
      <c r="H279" s="1177"/>
      <c r="I279" s="1177"/>
      <c r="J279" s="1181" t="s">
        <v>308</v>
      </c>
      <c r="K279" s="1181"/>
      <c r="L279" s="1197"/>
      <c r="M279" s="1198"/>
      <c r="N279" s="1197"/>
      <c r="O279" s="1198"/>
      <c r="P279" s="1197"/>
      <c r="Q279" s="1183"/>
      <c r="R279" s="1197"/>
      <c r="S279" s="1198"/>
      <c r="T279" s="1197"/>
      <c r="U279" s="1198"/>
      <c r="V279" s="1197"/>
      <c r="W279" s="1183"/>
      <c r="X279" s="1197"/>
      <c r="Y279" s="1198"/>
      <c r="Z279" s="1197"/>
      <c r="AA279" s="1183"/>
      <c r="AB279" s="1197"/>
      <c r="AC279" s="1198"/>
      <c r="AD279" s="1197"/>
      <c r="AE279" s="1183"/>
      <c r="AF279" s="1197"/>
      <c r="AG279" s="1198"/>
      <c r="AH279" s="1197"/>
      <c r="AI279" s="1183"/>
      <c r="AJ279" s="1197"/>
      <c r="AK279" s="1198"/>
      <c r="AL279" s="1197"/>
      <c r="AM279" s="1183"/>
      <c r="AN279" s="1197"/>
      <c r="AO279" s="34"/>
      <c r="AP279" s="33"/>
      <c r="AQ279" s="34"/>
      <c r="AR279" s="33"/>
      <c r="AS279" s="34"/>
      <c r="AT279" s="33"/>
      <c r="AU279" s="34"/>
      <c r="AV279" s="33"/>
      <c r="AW279" s="34"/>
      <c r="AX279" s="33"/>
      <c r="AY279" s="34"/>
      <c r="AZ279" s="33"/>
      <c r="BA279" s="34"/>
      <c r="BB279" s="33"/>
      <c r="BC279" s="34"/>
      <c r="BD279" s="33"/>
      <c r="BE279" s="34"/>
      <c r="BF279" s="33"/>
      <c r="BG279" s="34"/>
      <c r="BH279" s="33"/>
      <c r="BI279" s="34"/>
      <c r="BJ279" s="33"/>
      <c r="BK279" s="34"/>
      <c r="BL279" s="33"/>
    </row>
    <row r="280" spans="1:64">
      <c r="A280" s="1176"/>
      <c r="B280" s="1176"/>
      <c r="C280" s="1176"/>
      <c r="D280" s="1176"/>
      <c r="E280" s="1176"/>
      <c r="F280" s="1176"/>
      <c r="G280" s="1174"/>
      <c r="H280" s="1177"/>
      <c r="I280" s="1177"/>
      <c r="J280" s="1181" t="s">
        <v>1663</v>
      </c>
      <c r="K280" s="1181"/>
      <c r="L280" s="1197"/>
      <c r="M280" s="1198"/>
      <c r="N280" s="1197"/>
      <c r="O280" s="1198"/>
      <c r="P280" s="1197"/>
      <c r="Q280" s="1183"/>
      <c r="R280" s="1197"/>
      <c r="S280" s="1198"/>
      <c r="T280" s="1197"/>
      <c r="U280" s="1198"/>
      <c r="V280" s="1197"/>
      <c r="W280" s="1183"/>
      <c r="X280" s="1197"/>
      <c r="Y280" s="1198"/>
      <c r="Z280" s="1197"/>
      <c r="AA280" s="1183"/>
      <c r="AB280" s="1197"/>
      <c r="AC280" s="1198"/>
      <c r="AD280" s="1197"/>
      <c r="AE280" s="1183"/>
      <c r="AF280" s="1197"/>
      <c r="AG280" s="1198"/>
      <c r="AH280" s="1197"/>
      <c r="AI280" s="1183"/>
      <c r="AJ280" s="1197"/>
      <c r="AK280" s="1198"/>
      <c r="AL280" s="1197"/>
      <c r="AM280" s="1183"/>
      <c r="AN280" s="1197"/>
      <c r="AO280" s="31"/>
      <c r="AP280" s="30"/>
      <c r="AQ280" s="31"/>
      <c r="AR280" s="30"/>
      <c r="AS280" s="31"/>
      <c r="AT280" s="30"/>
      <c r="AU280" s="31"/>
      <c r="AV280" s="30"/>
      <c r="AW280" s="31"/>
      <c r="AX280" s="30"/>
      <c r="AY280" s="31"/>
      <c r="AZ280" s="30"/>
      <c r="BA280" s="31"/>
      <c r="BB280" s="30"/>
      <c r="BC280" s="31"/>
      <c r="BD280" s="30"/>
      <c r="BE280" s="31"/>
      <c r="BF280" s="30"/>
      <c r="BG280" s="31"/>
      <c r="BH280" s="30"/>
      <c r="BI280" s="31"/>
      <c r="BJ280" s="30"/>
      <c r="BK280" s="31"/>
      <c r="BL280" s="30"/>
    </row>
    <row r="281" spans="1:64">
      <c r="A281" s="1176"/>
      <c r="B281" s="1176"/>
      <c r="C281" s="1176"/>
      <c r="D281" s="1176"/>
      <c r="E281" s="1176"/>
      <c r="F281" s="1176"/>
      <c r="G281" s="1174"/>
      <c r="H281" s="1177"/>
      <c r="I281" s="1177"/>
      <c r="J281" s="17" t="s">
        <v>173</v>
      </c>
      <c r="K281" s="18"/>
      <c r="L281" s="30"/>
      <c r="M281" s="31"/>
      <c r="N281" s="30"/>
      <c r="O281" s="31"/>
      <c r="P281" s="30"/>
      <c r="Q281" s="1180"/>
      <c r="R281" s="30"/>
      <c r="S281" s="31"/>
      <c r="T281" s="30"/>
      <c r="U281" s="31"/>
      <c r="V281" s="30"/>
      <c r="W281" s="1180"/>
      <c r="X281" s="30"/>
      <c r="Y281" s="31"/>
      <c r="Z281" s="30"/>
      <c r="AA281" s="1180"/>
      <c r="AB281" s="30"/>
      <c r="AC281" s="31"/>
      <c r="AD281" s="30"/>
      <c r="AE281" s="1180"/>
      <c r="AF281" s="30"/>
      <c r="AG281" s="31"/>
      <c r="AH281" s="30"/>
      <c r="AI281" s="1180"/>
      <c r="AJ281" s="30"/>
      <c r="AK281" s="31"/>
      <c r="AL281" s="30"/>
      <c r="AM281" s="1180"/>
      <c r="AN281" s="30"/>
      <c r="AO281" s="31"/>
      <c r="AP281" s="30"/>
      <c r="AQ281" s="31"/>
      <c r="AR281" s="30"/>
      <c r="AS281" s="31"/>
      <c r="AT281" s="30"/>
      <c r="AU281" s="31"/>
      <c r="AV281" s="30"/>
      <c r="AW281" s="31"/>
      <c r="AX281" s="30"/>
      <c r="AY281" s="31"/>
      <c r="AZ281" s="30"/>
      <c r="BA281" s="31"/>
      <c r="BB281" s="30"/>
      <c r="BC281" s="31"/>
      <c r="BD281" s="30"/>
      <c r="BE281" s="31"/>
      <c r="BF281" s="30"/>
      <c r="BG281" s="31"/>
      <c r="BH281" s="30"/>
      <c r="BI281" s="31"/>
      <c r="BJ281" s="30"/>
      <c r="BK281" s="31"/>
      <c r="BL281" s="30"/>
    </row>
    <row r="282" spans="1:64">
      <c r="A282" s="1176"/>
      <c r="B282" s="1176"/>
      <c r="C282" s="1176"/>
      <c r="D282" s="1176"/>
      <c r="E282" s="1176"/>
      <c r="F282" s="1176"/>
      <c r="G282" s="1174"/>
      <c r="H282" s="1177"/>
      <c r="I282" s="1177"/>
      <c r="J282" s="17" t="s">
        <v>185</v>
      </c>
      <c r="K282" s="18"/>
      <c r="L282" s="30"/>
      <c r="M282" s="31"/>
      <c r="N282" s="30"/>
      <c r="O282" s="31"/>
      <c r="P282" s="30"/>
      <c r="Q282" s="1180"/>
      <c r="R282" s="30"/>
      <c r="S282" s="31"/>
      <c r="T282" s="30"/>
      <c r="U282" s="31"/>
      <c r="V282" s="30"/>
      <c r="W282" s="1180"/>
      <c r="X282" s="30"/>
      <c r="Y282" s="31"/>
      <c r="Z282" s="30"/>
      <c r="AA282" s="1180"/>
      <c r="AB282" s="30"/>
      <c r="AC282" s="31"/>
      <c r="AD282" s="30"/>
      <c r="AE282" s="1180"/>
      <c r="AF282" s="30"/>
      <c r="AG282" s="31"/>
      <c r="AH282" s="30"/>
      <c r="AI282" s="1180"/>
      <c r="AJ282" s="30"/>
      <c r="AK282" s="31"/>
      <c r="AL282" s="30"/>
      <c r="AM282" s="1180"/>
      <c r="AN282" s="30"/>
      <c r="AO282" s="31"/>
      <c r="AP282" s="30"/>
      <c r="AQ282" s="31"/>
      <c r="AR282" s="30"/>
      <c r="AS282" s="31"/>
      <c r="AT282" s="30"/>
      <c r="AU282" s="31"/>
      <c r="AV282" s="30"/>
      <c r="AW282" s="31"/>
      <c r="AX282" s="30"/>
      <c r="AY282" s="31"/>
      <c r="AZ282" s="30"/>
      <c r="BA282" s="31"/>
      <c r="BB282" s="30"/>
      <c r="BC282" s="31"/>
      <c r="BD282" s="30"/>
      <c r="BE282" s="31"/>
      <c r="BF282" s="30"/>
      <c r="BG282" s="31"/>
      <c r="BH282" s="30"/>
      <c r="BI282" s="31"/>
      <c r="BJ282" s="30"/>
      <c r="BK282" s="31"/>
      <c r="BL282" s="30"/>
    </row>
    <row r="283" spans="1:64">
      <c r="A283" s="1176"/>
      <c r="B283" s="1176"/>
      <c r="C283" s="1176"/>
      <c r="D283" s="1176"/>
      <c r="E283" s="1176"/>
      <c r="F283" s="1176"/>
      <c r="G283" s="1174"/>
      <c r="H283" s="1177"/>
      <c r="I283" s="1177"/>
      <c r="J283" s="17" t="s">
        <v>243</v>
      </c>
      <c r="K283" s="18"/>
      <c r="L283" s="30"/>
      <c r="M283" s="31"/>
      <c r="N283" s="30"/>
      <c r="O283" s="31"/>
      <c r="P283" s="30"/>
      <c r="Q283" s="1180"/>
      <c r="R283" s="30"/>
      <c r="S283" s="31"/>
      <c r="T283" s="30"/>
      <c r="U283" s="31"/>
      <c r="V283" s="30"/>
      <c r="W283" s="1180"/>
      <c r="X283" s="30"/>
      <c r="Y283" s="31"/>
      <c r="Z283" s="30"/>
      <c r="AA283" s="1180"/>
      <c r="AB283" s="30"/>
      <c r="AC283" s="31"/>
      <c r="AD283" s="30"/>
      <c r="AE283" s="1180"/>
      <c r="AF283" s="30"/>
      <c r="AG283" s="31"/>
      <c r="AH283" s="30"/>
      <c r="AI283" s="1180"/>
      <c r="AJ283" s="30"/>
      <c r="AK283" s="31"/>
      <c r="AL283" s="30"/>
      <c r="AM283" s="1180"/>
      <c r="AN283" s="30"/>
      <c r="AO283" s="35"/>
      <c r="AP283" s="30"/>
      <c r="AQ283" s="35"/>
      <c r="AR283" s="30"/>
      <c r="AS283" s="35"/>
      <c r="AT283" s="30"/>
      <c r="AU283" s="35"/>
      <c r="AV283" s="30"/>
      <c r="AW283" s="35"/>
      <c r="AX283" s="30"/>
      <c r="AY283" s="35"/>
      <c r="AZ283" s="30"/>
      <c r="BA283" s="35"/>
      <c r="BB283" s="30"/>
      <c r="BC283" s="35"/>
      <c r="BD283" s="30"/>
      <c r="BE283" s="35"/>
      <c r="BF283" s="30"/>
      <c r="BG283" s="35"/>
      <c r="BH283" s="30"/>
      <c r="BI283" s="35"/>
      <c r="BJ283" s="30"/>
      <c r="BK283" s="35"/>
      <c r="BL283" s="30"/>
    </row>
    <row r="284" spans="1:64">
      <c r="A284" s="1176"/>
      <c r="B284" s="1176"/>
      <c r="C284" s="1176"/>
      <c r="D284" s="1176"/>
      <c r="E284" s="1176"/>
      <c r="F284" s="1176"/>
      <c r="G284" s="1174"/>
      <c r="H284" s="1177"/>
      <c r="I284" s="1177"/>
      <c r="J284" s="17" t="s">
        <v>309</v>
      </c>
      <c r="K284" s="18"/>
      <c r="L284" s="30"/>
      <c r="M284" s="1311"/>
      <c r="N284" s="30"/>
      <c r="O284" s="1311"/>
      <c r="P284" s="30"/>
      <c r="Q284" s="1180"/>
      <c r="R284" s="30"/>
      <c r="S284" s="1311"/>
      <c r="T284" s="30"/>
      <c r="U284" s="1311"/>
      <c r="V284" s="30"/>
      <c r="W284" s="1180"/>
      <c r="X284" s="30"/>
      <c r="Y284" s="1311"/>
      <c r="Z284" s="30"/>
      <c r="AA284" s="1180"/>
      <c r="AB284" s="30"/>
      <c r="AC284" s="1311"/>
      <c r="AD284" s="30"/>
      <c r="AE284" s="1180"/>
      <c r="AF284" s="30"/>
      <c r="AG284" s="1311"/>
      <c r="AH284" s="30"/>
      <c r="AI284" s="1180"/>
      <c r="AJ284" s="30"/>
      <c r="AK284" s="1311"/>
      <c r="AL284" s="30"/>
      <c r="AM284" s="1180"/>
      <c r="AN284" s="30"/>
      <c r="AO284" s="31"/>
      <c r="AP284" s="30"/>
      <c r="AQ284" s="31"/>
      <c r="AR284" s="30"/>
      <c r="AS284" s="31"/>
      <c r="AT284" s="30"/>
      <c r="AU284" s="31"/>
      <c r="AV284" s="30"/>
      <c r="AW284" s="31"/>
      <c r="AX284" s="30"/>
      <c r="AY284" s="31"/>
      <c r="AZ284" s="30"/>
      <c r="BA284" s="31"/>
      <c r="BB284" s="30"/>
      <c r="BC284" s="31"/>
      <c r="BD284" s="30"/>
      <c r="BE284" s="31"/>
      <c r="BF284" s="30"/>
      <c r="BG284" s="31"/>
      <c r="BH284" s="30"/>
      <c r="BI284" s="31"/>
      <c r="BJ284" s="30"/>
      <c r="BK284" s="31"/>
      <c r="BL284" s="30"/>
    </row>
    <row r="285" spans="1:64" s="520" customFormat="1">
      <c r="A285" s="1176"/>
      <c r="B285" s="1176"/>
      <c r="C285" s="1176"/>
      <c r="D285" s="1176"/>
      <c r="E285" s="1176"/>
      <c r="F285" s="1176"/>
      <c r="G285" s="1174"/>
      <c r="H285" s="1177"/>
      <c r="I285" s="1177"/>
      <c r="J285" s="1375" t="s">
        <v>315</v>
      </c>
      <c r="K285" s="1190"/>
      <c r="L285" s="1191"/>
      <c r="M285" s="1192"/>
      <c r="N285" s="1191"/>
      <c r="O285" s="1192"/>
      <c r="P285" s="1191"/>
      <c r="Q285" s="1193"/>
      <c r="R285" s="1191"/>
      <c r="S285" s="1192"/>
      <c r="T285" s="1191"/>
      <c r="U285" s="1192"/>
      <c r="V285" s="1191"/>
      <c r="W285" s="1193"/>
      <c r="X285" s="1191"/>
      <c r="Y285" s="1192"/>
      <c r="Z285" s="1191"/>
      <c r="AA285" s="1193"/>
      <c r="AB285" s="1191"/>
      <c r="AC285" s="1192"/>
      <c r="AD285" s="1191"/>
      <c r="AE285" s="1193"/>
      <c r="AF285" s="1191"/>
      <c r="AG285" s="1192"/>
      <c r="AH285" s="1191"/>
      <c r="AI285" s="1193"/>
      <c r="AJ285" s="1191"/>
      <c r="AK285" s="1192"/>
      <c r="AL285" s="1191"/>
      <c r="AM285" s="1193"/>
      <c r="AN285" s="1191"/>
      <c r="AO285" s="519"/>
      <c r="AP285" s="518"/>
      <c r="AQ285" s="519"/>
      <c r="AR285" s="518"/>
      <c r="AS285" s="519"/>
      <c r="AT285" s="518"/>
      <c r="AU285" s="519"/>
      <c r="AV285" s="518"/>
      <c r="AW285" s="519"/>
      <c r="AX285" s="518"/>
      <c r="AY285" s="519"/>
      <c r="AZ285" s="518"/>
      <c r="BA285" s="519"/>
      <c r="BB285" s="518"/>
      <c r="BC285" s="519"/>
      <c r="BD285" s="518"/>
      <c r="BE285" s="519"/>
      <c r="BF285" s="518"/>
      <c r="BG285" s="519"/>
      <c r="BH285" s="518"/>
      <c r="BI285" s="519"/>
      <c r="BJ285" s="518"/>
      <c r="BK285" s="519"/>
      <c r="BL285" s="518"/>
    </row>
    <row r="286" spans="1:64">
      <c r="A286" s="1176"/>
      <c r="B286" s="1176"/>
      <c r="C286" s="1176"/>
      <c r="D286" s="1176"/>
      <c r="E286" s="1176"/>
      <c r="F286" s="1176"/>
      <c r="G286" s="1174"/>
      <c r="H286" s="1177"/>
      <c r="I286" s="1177"/>
      <c r="J286" s="17" t="s">
        <v>287</v>
      </c>
      <c r="K286" s="18"/>
      <c r="L286" s="30"/>
      <c r="M286" s="31"/>
      <c r="N286" s="30"/>
      <c r="O286" s="31"/>
      <c r="P286" s="30"/>
      <c r="Q286" s="1180"/>
      <c r="R286" s="30"/>
      <c r="S286" s="31"/>
      <c r="T286" s="30"/>
      <c r="U286" s="31"/>
      <c r="V286" s="30"/>
      <c r="W286" s="1180"/>
      <c r="X286" s="30"/>
      <c r="Y286" s="31"/>
      <c r="Z286" s="30"/>
      <c r="AA286" s="1180"/>
      <c r="AB286" s="30"/>
      <c r="AC286" s="31"/>
      <c r="AD286" s="30"/>
      <c r="AE286" s="1180"/>
      <c r="AF286" s="30"/>
      <c r="AG286" s="31"/>
      <c r="AH286" s="30"/>
      <c r="AI286" s="1180"/>
      <c r="AJ286" s="30"/>
      <c r="AK286" s="31"/>
      <c r="AL286" s="30"/>
      <c r="AM286" s="1180"/>
      <c r="AN286" s="30"/>
      <c r="AO286" s="31"/>
      <c r="AP286" s="30"/>
      <c r="AQ286" s="31"/>
      <c r="AR286" s="30"/>
      <c r="AS286" s="31"/>
      <c r="AT286" s="30"/>
      <c r="AU286" s="31"/>
      <c r="AV286" s="30"/>
      <c r="AW286" s="31"/>
      <c r="AX286" s="30"/>
      <c r="AY286" s="31"/>
      <c r="AZ286" s="30"/>
      <c r="BA286" s="31"/>
      <c r="BB286" s="30"/>
      <c r="BC286" s="31"/>
      <c r="BD286" s="30"/>
      <c r="BE286" s="31"/>
      <c r="BF286" s="30"/>
      <c r="BG286" s="31"/>
      <c r="BH286" s="30"/>
      <c r="BI286" s="31"/>
      <c r="BJ286" s="30"/>
      <c r="BK286" s="31"/>
      <c r="BL286" s="30"/>
    </row>
    <row r="287" spans="1:64">
      <c r="A287" s="1176"/>
      <c r="B287" s="1176"/>
      <c r="C287" s="1176"/>
      <c r="D287" s="1176"/>
      <c r="E287" s="1176"/>
      <c r="F287" s="1176"/>
      <c r="G287" s="1174"/>
      <c r="H287" s="1177"/>
      <c r="I287" s="1177"/>
      <c r="J287" s="17" t="s">
        <v>316</v>
      </c>
      <c r="K287" s="18"/>
      <c r="L287" s="30"/>
      <c r="M287" s="31"/>
      <c r="N287" s="30"/>
      <c r="O287" s="31"/>
      <c r="P287" s="30"/>
      <c r="Q287" s="1180"/>
      <c r="R287" s="30"/>
      <c r="S287" s="31"/>
      <c r="T287" s="30"/>
      <c r="U287" s="31"/>
      <c r="V287" s="30"/>
      <c r="W287" s="1180"/>
      <c r="X287" s="30"/>
      <c r="Y287" s="31"/>
      <c r="Z287" s="30"/>
      <c r="AA287" s="1180"/>
      <c r="AB287" s="30"/>
      <c r="AC287" s="31"/>
      <c r="AD287" s="30"/>
      <c r="AE287" s="1180"/>
      <c r="AF287" s="30"/>
      <c r="AG287" s="31"/>
      <c r="AH287" s="30"/>
      <c r="AI287" s="1180"/>
      <c r="AJ287" s="30"/>
      <c r="AK287" s="31"/>
      <c r="AL287" s="30"/>
      <c r="AM287" s="1180"/>
      <c r="AN287" s="30"/>
      <c r="AO287" s="31"/>
      <c r="AP287" s="30"/>
      <c r="AQ287" s="31"/>
      <c r="AR287" s="30"/>
      <c r="AS287" s="31"/>
      <c r="AT287" s="30"/>
      <c r="AU287" s="31"/>
      <c r="AV287" s="30"/>
      <c r="AW287" s="31"/>
      <c r="AX287" s="30"/>
      <c r="AY287" s="31"/>
      <c r="AZ287" s="30"/>
      <c r="BA287" s="31"/>
      <c r="BB287" s="30"/>
      <c r="BC287" s="31"/>
      <c r="BD287" s="30"/>
      <c r="BE287" s="31"/>
      <c r="BF287" s="30"/>
      <c r="BG287" s="31"/>
      <c r="BH287" s="30"/>
      <c r="BI287" s="31"/>
      <c r="BJ287" s="30"/>
      <c r="BK287" s="31"/>
      <c r="BL287" s="30"/>
    </row>
    <row r="288" spans="1:64">
      <c r="A288" s="1176"/>
      <c r="B288" s="1176"/>
      <c r="C288" s="1176"/>
      <c r="D288" s="1176"/>
      <c r="E288" s="1176"/>
      <c r="F288" s="1176"/>
      <c r="G288" s="1174"/>
      <c r="H288" s="1177"/>
      <c r="I288" s="1177"/>
      <c r="J288" s="17" t="s">
        <v>71</v>
      </c>
      <c r="K288" s="18"/>
      <c r="L288" s="30"/>
      <c r="M288" s="31"/>
      <c r="N288" s="30"/>
      <c r="O288" s="31"/>
      <c r="P288" s="30"/>
      <c r="Q288" s="1180"/>
      <c r="R288" s="30"/>
      <c r="S288" s="31"/>
      <c r="T288" s="30"/>
      <c r="U288" s="31"/>
      <c r="V288" s="30"/>
      <c r="W288" s="1180"/>
      <c r="X288" s="30"/>
      <c r="Y288" s="31"/>
      <c r="Z288" s="30"/>
      <c r="AA288" s="1180"/>
      <c r="AB288" s="30"/>
      <c r="AC288" s="31"/>
      <c r="AD288" s="30"/>
      <c r="AE288" s="1180"/>
      <c r="AF288" s="30"/>
      <c r="AG288" s="31"/>
      <c r="AH288" s="30"/>
      <c r="AI288" s="1180"/>
      <c r="AJ288" s="30"/>
      <c r="AK288" s="31"/>
      <c r="AL288" s="30"/>
      <c r="AM288" s="1180"/>
      <c r="AN288" s="30"/>
      <c r="AO288" s="31"/>
      <c r="AP288" s="30"/>
      <c r="AQ288" s="31"/>
      <c r="AR288" s="30"/>
      <c r="AS288" s="31"/>
      <c r="AT288" s="30"/>
      <c r="AU288" s="31"/>
      <c r="AV288" s="30"/>
      <c r="AW288" s="31"/>
      <c r="AX288" s="30"/>
      <c r="AY288" s="31"/>
      <c r="AZ288" s="30"/>
      <c r="BA288" s="31"/>
      <c r="BB288" s="30"/>
      <c r="BC288" s="31"/>
      <c r="BD288" s="30"/>
      <c r="BE288" s="31"/>
      <c r="BF288" s="30"/>
      <c r="BG288" s="31"/>
      <c r="BH288" s="30"/>
      <c r="BI288" s="31"/>
      <c r="BJ288" s="30"/>
      <c r="BK288" s="31"/>
      <c r="BL288" s="30"/>
    </row>
    <row r="289" spans="1:64">
      <c r="A289" s="1176"/>
      <c r="B289" s="1176"/>
      <c r="C289" s="1176"/>
      <c r="D289" s="1176"/>
      <c r="E289" s="1176"/>
      <c r="F289" s="1176"/>
      <c r="G289" s="1174"/>
      <c r="H289" s="1177"/>
      <c r="I289" s="1177"/>
      <c r="J289" s="17" t="s">
        <v>290</v>
      </c>
      <c r="K289" s="18"/>
      <c r="L289" s="30"/>
      <c r="M289" s="31"/>
      <c r="N289" s="30"/>
      <c r="O289" s="31"/>
      <c r="P289" s="30"/>
      <c r="Q289" s="1180"/>
      <c r="R289" s="30"/>
      <c r="S289" s="31"/>
      <c r="T289" s="30"/>
      <c r="U289" s="31"/>
      <c r="V289" s="30"/>
      <c r="W289" s="1180"/>
      <c r="X289" s="30"/>
      <c r="Y289" s="31"/>
      <c r="Z289" s="30"/>
      <c r="AA289" s="1180"/>
      <c r="AB289" s="30"/>
      <c r="AC289" s="31"/>
      <c r="AD289" s="30"/>
      <c r="AE289" s="1180"/>
      <c r="AF289" s="30"/>
      <c r="AG289" s="31"/>
      <c r="AH289" s="30"/>
      <c r="AI289" s="1180"/>
      <c r="AJ289" s="30"/>
      <c r="AK289" s="31"/>
      <c r="AL289" s="30"/>
      <c r="AM289" s="1180"/>
      <c r="AN289" s="30"/>
      <c r="AO289" s="31"/>
      <c r="AP289" s="30"/>
      <c r="AQ289" s="31"/>
      <c r="AR289" s="30"/>
      <c r="AS289" s="31"/>
      <c r="AT289" s="30"/>
      <c r="AU289" s="31"/>
      <c r="AV289" s="30"/>
      <c r="AW289" s="31"/>
      <c r="AX289" s="30"/>
      <c r="AY289" s="31"/>
      <c r="AZ289" s="30"/>
      <c r="BA289" s="31"/>
      <c r="BB289" s="30"/>
      <c r="BC289" s="31"/>
      <c r="BD289" s="30"/>
      <c r="BE289" s="31"/>
      <c r="BF289" s="30"/>
      <c r="BG289" s="31"/>
      <c r="BH289" s="30"/>
      <c r="BI289" s="31"/>
      <c r="BJ289" s="30"/>
      <c r="BK289" s="31"/>
      <c r="BL289" s="30"/>
    </row>
    <row r="290" spans="1:64">
      <c r="A290" s="1176"/>
      <c r="B290" s="1176"/>
      <c r="C290" s="1176"/>
      <c r="D290" s="1176"/>
      <c r="E290" s="1176"/>
      <c r="F290" s="1176"/>
      <c r="G290" s="1174"/>
      <c r="H290" s="1177"/>
      <c r="I290" s="1177"/>
      <c r="J290" s="1181" t="s">
        <v>317</v>
      </c>
      <c r="K290" s="1181"/>
      <c r="L290" s="1197"/>
      <c r="M290" s="1198"/>
      <c r="N290" s="1197"/>
      <c r="O290" s="1198"/>
      <c r="P290" s="1197"/>
      <c r="Q290" s="1183"/>
      <c r="R290" s="1197"/>
      <c r="S290" s="1198"/>
      <c r="T290" s="1197"/>
      <c r="U290" s="1198"/>
      <c r="V290" s="1197"/>
      <c r="W290" s="1183"/>
      <c r="X290" s="1197"/>
      <c r="Y290" s="1198"/>
      <c r="Z290" s="1197"/>
      <c r="AA290" s="1183"/>
      <c r="AB290" s="1197"/>
      <c r="AC290" s="1198"/>
      <c r="AD290" s="1197"/>
      <c r="AE290" s="1183"/>
      <c r="AF290" s="1197"/>
      <c r="AG290" s="1198"/>
      <c r="AH290" s="1197"/>
      <c r="AI290" s="1183"/>
      <c r="AJ290" s="1197"/>
      <c r="AK290" s="1198"/>
      <c r="AL290" s="1197"/>
      <c r="AM290" s="1183"/>
      <c r="AN290" s="1197"/>
      <c r="AO290" s="34"/>
      <c r="AP290" s="33"/>
      <c r="AQ290" s="34"/>
      <c r="AR290" s="33"/>
      <c r="AS290" s="34"/>
      <c r="AT290" s="33"/>
      <c r="AU290" s="34"/>
      <c r="AV290" s="33"/>
      <c r="AW290" s="34"/>
      <c r="AX290" s="33"/>
      <c r="AY290" s="34"/>
      <c r="AZ290" s="33"/>
      <c r="BA290" s="34"/>
      <c r="BB290" s="33"/>
      <c r="BC290" s="34"/>
      <c r="BD290" s="33"/>
      <c r="BE290" s="34"/>
      <c r="BF290" s="33"/>
      <c r="BG290" s="34"/>
      <c r="BH290" s="33"/>
      <c r="BI290" s="34"/>
      <c r="BJ290" s="33"/>
      <c r="BK290" s="34"/>
      <c r="BL290" s="33"/>
    </row>
    <row r="291" spans="1:64">
      <c r="A291" s="1176"/>
      <c r="B291" s="1176"/>
      <c r="C291" s="1176"/>
      <c r="D291" s="1176"/>
      <c r="E291" s="1176"/>
      <c r="F291" s="1176"/>
      <c r="G291" s="1174"/>
      <c r="H291" s="1177"/>
      <c r="I291" s="1177"/>
      <c r="J291" s="1181" t="s">
        <v>117</v>
      </c>
      <c r="K291" s="1181"/>
      <c r="L291" s="1197"/>
      <c r="M291" s="1198"/>
      <c r="N291" s="1197"/>
      <c r="O291" s="1198"/>
      <c r="P291" s="1197"/>
      <c r="Q291" s="1183"/>
      <c r="R291" s="1197"/>
      <c r="S291" s="1198"/>
      <c r="T291" s="1197"/>
      <c r="U291" s="1198"/>
      <c r="V291" s="1197"/>
      <c r="W291" s="1183"/>
      <c r="X291" s="1197"/>
      <c r="Y291" s="1198"/>
      <c r="Z291" s="1197"/>
      <c r="AA291" s="1183"/>
      <c r="AB291" s="1197"/>
      <c r="AC291" s="1198"/>
      <c r="AD291" s="1197"/>
      <c r="AE291" s="1183"/>
      <c r="AF291" s="1197"/>
      <c r="AG291" s="1198"/>
      <c r="AH291" s="1197"/>
      <c r="AI291" s="1183"/>
      <c r="AJ291" s="1197"/>
      <c r="AK291" s="1198"/>
      <c r="AL291" s="1197"/>
      <c r="AM291" s="1183"/>
      <c r="AN291" s="1197"/>
      <c r="AO291" s="34"/>
      <c r="AP291" s="33"/>
      <c r="AQ291" s="34"/>
      <c r="AR291" s="33"/>
      <c r="AS291" s="34"/>
      <c r="AT291" s="33"/>
      <c r="AU291" s="34"/>
      <c r="AV291" s="33"/>
      <c r="AW291" s="34"/>
      <c r="AX291" s="33"/>
      <c r="AY291" s="34"/>
      <c r="AZ291" s="33"/>
      <c r="BA291" s="34"/>
      <c r="BB291" s="33"/>
      <c r="BC291" s="34"/>
      <c r="BD291" s="33"/>
      <c r="BE291" s="34"/>
      <c r="BF291" s="33"/>
      <c r="BG291" s="34"/>
      <c r="BH291" s="33"/>
      <c r="BI291" s="34"/>
      <c r="BJ291" s="33"/>
      <c r="BK291" s="34"/>
      <c r="BL291" s="33"/>
    </row>
    <row r="292" spans="1:64">
      <c r="A292" s="1176"/>
      <c r="B292" s="1176"/>
      <c r="C292" s="1176"/>
      <c r="D292" s="1176"/>
      <c r="E292" s="1176"/>
      <c r="F292" s="1176"/>
      <c r="G292" s="1174"/>
      <c r="H292" s="1177"/>
      <c r="I292" s="1177"/>
      <c r="J292" s="1181" t="s">
        <v>314</v>
      </c>
      <c r="K292" s="1181"/>
      <c r="L292" s="1197"/>
      <c r="M292" s="1198"/>
      <c r="N292" s="1197"/>
      <c r="O292" s="1198"/>
      <c r="P292" s="1197"/>
      <c r="Q292" s="1183"/>
      <c r="R292" s="1197"/>
      <c r="S292" s="1198"/>
      <c r="T292" s="1197"/>
      <c r="U292" s="1198"/>
      <c r="V292" s="1197"/>
      <c r="W292" s="1183"/>
      <c r="X292" s="1197"/>
      <c r="Y292" s="1198"/>
      <c r="Z292" s="1197"/>
      <c r="AA292" s="1183"/>
      <c r="AB292" s="1197"/>
      <c r="AC292" s="1198"/>
      <c r="AD292" s="1197"/>
      <c r="AE292" s="1183"/>
      <c r="AF292" s="1197"/>
      <c r="AG292" s="1198"/>
      <c r="AH292" s="1197"/>
      <c r="AI292" s="1183"/>
      <c r="AJ292" s="1197"/>
      <c r="AK292" s="1198"/>
      <c r="AL292" s="1197"/>
      <c r="AM292" s="1183"/>
      <c r="AN292" s="1197"/>
      <c r="AO292" s="34"/>
      <c r="AP292" s="33"/>
      <c r="AQ292" s="34"/>
      <c r="AR292" s="33"/>
      <c r="AS292" s="34"/>
      <c r="AT292" s="33"/>
      <c r="AU292" s="34"/>
      <c r="AV292" s="33"/>
      <c r="AW292" s="34"/>
      <c r="AX292" s="33"/>
      <c r="AY292" s="34"/>
      <c r="AZ292" s="33"/>
      <c r="BA292" s="34"/>
      <c r="BB292" s="33"/>
      <c r="BC292" s="34"/>
      <c r="BD292" s="33"/>
      <c r="BE292" s="34"/>
      <c r="BF292" s="33"/>
      <c r="BG292" s="34"/>
      <c r="BH292" s="33"/>
      <c r="BI292" s="34"/>
      <c r="BJ292" s="33"/>
      <c r="BK292" s="34"/>
      <c r="BL292" s="33"/>
    </row>
    <row r="293" spans="1:64">
      <c r="A293" s="1176"/>
      <c r="B293" s="1176"/>
      <c r="C293" s="1176"/>
      <c r="D293" s="1176"/>
      <c r="E293" s="1176"/>
      <c r="F293" s="1176"/>
      <c r="G293" s="1174"/>
      <c r="H293" s="1177"/>
      <c r="I293" s="1177"/>
      <c r="J293" s="1181" t="s">
        <v>308</v>
      </c>
      <c r="K293" s="1181"/>
      <c r="L293" s="1197"/>
      <c r="M293" s="1198"/>
      <c r="N293" s="1197"/>
      <c r="O293" s="1198"/>
      <c r="P293" s="1197"/>
      <c r="Q293" s="1183"/>
      <c r="R293" s="1197"/>
      <c r="S293" s="1198"/>
      <c r="T293" s="1197"/>
      <c r="U293" s="1198"/>
      <c r="V293" s="1197"/>
      <c r="W293" s="1183"/>
      <c r="X293" s="1197"/>
      <c r="Y293" s="1198"/>
      <c r="Z293" s="1197"/>
      <c r="AA293" s="1183"/>
      <c r="AB293" s="1197"/>
      <c r="AC293" s="1198"/>
      <c r="AD293" s="1197"/>
      <c r="AE293" s="1183"/>
      <c r="AF293" s="1197"/>
      <c r="AG293" s="1198"/>
      <c r="AH293" s="1197"/>
      <c r="AI293" s="1183"/>
      <c r="AJ293" s="1197"/>
      <c r="AK293" s="1198"/>
      <c r="AL293" s="1197"/>
      <c r="AM293" s="1183"/>
      <c r="AN293" s="1197"/>
      <c r="AO293" s="34"/>
      <c r="AP293" s="33"/>
      <c r="AQ293" s="34"/>
      <c r="AR293" s="33"/>
      <c r="AS293" s="34"/>
      <c r="AT293" s="33"/>
      <c r="AU293" s="34"/>
      <c r="AV293" s="33"/>
      <c r="AW293" s="34"/>
      <c r="AX293" s="33"/>
      <c r="AY293" s="34"/>
      <c r="AZ293" s="33"/>
      <c r="BA293" s="34"/>
      <c r="BB293" s="33"/>
      <c r="BC293" s="34"/>
      <c r="BD293" s="33"/>
      <c r="BE293" s="34"/>
      <c r="BF293" s="33"/>
      <c r="BG293" s="34"/>
      <c r="BH293" s="33"/>
      <c r="BI293" s="34"/>
      <c r="BJ293" s="33"/>
      <c r="BK293" s="34"/>
      <c r="BL293" s="33"/>
    </row>
    <row r="294" spans="1:64">
      <c r="A294" s="1176"/>
      <c r="B294" s="1176"/>
      <c r="C294" s="1176"/>
      <c r="D294" s="1176"/>
      <c r="E294" s="1176"/>
      <c r="F294" s="1176"/>
      <c r="G294" s="1174"/>
      <c r="H294" s="1177"/>
      <c r="I294" s="1177"/>
      <c r="J294" s="1181" t="s">
        <v>1663</v>
      </c>
      <c r="K294" s="1181"/>
      <c r="L294" s="1197"/>
      <c r="M294" s="1198"/>
      <c r="N294" s="1197"/>
      <c r="O294" s="1198"/>
      <c r="P294" s="1197"/>
      <c r="Q294" s="1183"/>
      <c r="R294" s="1197"/>
      <c r="S294" s="1198"/>
      <c r="T294" s="1197"/>
      <c r="U294" s="1198"/>
      <c r="V294" s="1197"/>
      <c r="W294" s="1183"/>
      <c r="X294" s="1197"/>
      <c r="Y294" s="1198"/>
      <c r="Z294" s="1197"/>
      <c r="AA294" s="1183"/>
      <c r="AB294" s="1197"/>
      <c r="AC294" s="1198"/>
      <c r="AD294" s="1197"/>
      <c r="AE294" s="1183"/>
      <c r="AF294" s="1197"/>
      <c r="AG294" s="1198"/>
      <c r="AH294" s="1197"/>
      <c r="AI294" s="1183"/>
      <c r="AJ294" s="1197"/>
      <c r="AK294" s="1198"/>
      <c r="AL294" s="1197"/>
      <c r="AM294" s="1183"/>
      <c r="AN294" s="1197"/>
      <c r="AO294" s="31"/>
      <c r="AP294" s="30"/>
      <c r="AQ294" s="31"/>
      <c r="AR294" s="30"/>
      <c r="AS294" s="31"/>
      <c r="AT294" s="30"/>
      <c r="AU294" s="31"/>
      <c r="AV294" s="30"/>
      <c r="AW294" s="31"/>
      <c r="AX294" s="30"/>
      <c r="AY294" s="31"/>
      <c r="AZ294" s="30"/>
      <c r="BA294" s="31"/>
      <c r="BB294" s="30"/>
      <c r="BC294" s="31"/>
      <c r="BD294" s="30"/>
      <c r="BE294" s="31"/>
      <c r="BF294" s="30"/>
      <c r="BG294" s="31"/>
      <c r="BH294" s="30"/>
      <c r="BI294" s="31"/>
      <c r="BJ294" s="30"/>
      <c r="BK294" s="31"/>
      <c r="BL294" s="30"/>
    </row>
    <row r="295" spans="1:64">
      <c r="A295" s="1176"/>
      <c r="B295" s="1176"/>
      <c r="C295" s="1176"/>
      <c r="D295" s="1176"/>
      <c r="E295" s="1176"/>
      <c r="F295" s="1176"/>
      <c r="G295" s="1174"/>
      <c r="H295" s="1177"/>
      <c r="I295" s="1177"/>
      <c r="J295" s="17" t="s">
        <v>173</v>
      </c>
      <c r="K295" s="18"/>
      <c r="L295" s="30"/>
      <c r="M295" s="31"/>
      <c r="N295" s="30"/>
      <c r="O295" s="31"/>
      <c r="P295" s="30"/>
      <c r="Q295" s="1180"/>
      <c r="R295" s="30"/>
      <c r="S295" s="31"/>
      <c r="T295" s="30"/>
      <c r="U295" s="31"/>
      <c r="V295" s="30"/>
      <c r="W295" s="1180"/>
      <c r="X295" s="30"/>
      <c r="Y295" s="31"/>
      <c r="Z295" s="30"/>
      <c r="AA295" s="1180"/>
      <c r="AB295" s="30"/>
      <c r="AC295" s="31"/>
      <c r="AD295" s="30"/>
      <c r="AE295" s="1180"/>
      <c r="AF295" s="30"/>
      <c r="AG295" s="31"/>
      <c r="AH295" s="30"/>
      <c r="AI295" s="1180"/>
      <c r="AJ295" s="30"/>
      <c r="AK295" s="31"/>
      <c r="AL295" s="30"/>
      <c r="AM295" s="1180"/>
      <c r="AN295" s="30"/>
      <c r="AO295" s="31"/>
      <c r="AP295" s="30"/>
      <c r="AQ295" s="31"/>
      <c r="AR295" s="30"/>
      <c r="AS295" s="31"/>
      <c r="AT295" s="30"/>
      <c r="AU295" s="31"/>
      <c r="AV295" s="30"/>
      <c r="AW295" s="31"/>
      <c r="AX295" s="30"/>
      <c r="AY295" s="31"/>
      <c r="AZ295" s="30"/>
      <c r="BA295" s="31"/>
      <c r="BB295" s="30"/>
      <c r="BC295" s="31"/>
      <c r="BD295" s="30"/>
      <c r="BE295" s="31"/>
      <c r="BF295" s="30"/>
      <c r="BG295" s="31"/>
      <c r="BH295" s="30"/>
      <c r="BI295" s="31"/>
      <c r="BJ295" s="30"/>
      <c r="BK295" s="31"/>
      <c r="BL295" s="30"/>
    </row>
    <row r="296" spans="1:64">
      <c r="A296" s="1176"/>
      <c r="B296" s="1176"/>
      <c r="C296" s="1176"/>
      <c r="D296" s="1176"/>
      <c r="E296" s="1176"/>
      <c r="F296" s="1176"/>
      <c r="G296" s="1174"/>
      <c r="H296" s="1177"/>
      <c r="I296" s="1177"/>
      <c r="J296" s="17" t="s">
        <v>185</v>
      </c>
      <c r="K296" s="18"/>
      <c r="L296" s="30"/>
      <c r="M296" s="31"/>
      <c r="N296" s="30"/>
      <c r="O296" s="31"/>
      <c r="P296" s="30"/>
      <c r="Q296" s="1180"/>
      <c r="R296" s="30"/>
      <c r="S296" s="31"/>
      <c r="T296" s="30"/>
      <c r="U296" s="31"/>
      <c r="V296" s="30"/>
      <c r="W296" s="1180"/>
      <c r="X296" s="30"/>
      <c r="Y296" s="31"/>
      <c r="Z296" s="30"/>
      <c r="AA296" s="1180"/>
      <c r="AB296" s="30"/>
      <c r="AC296" s="31"/>
      <c r="AD296" s="30"/>
      <c r="AE296" s="1180"/>
      <c r="AF296" s="30"/>
      <c r="AG296" s="31"/>
      <c r="AH296" s="30"/>
      <c r="AI296" s="1180"/>
      <c r="AJ296" s="30"/>
      <c r="AK296" s="31"/>
      <c r="AL296" s="30"/>
      <c r="AM296" s="1180"/>
      <c r="AN296" s="30"/>
      <c r="AO296" s="31"/>
      <c r="AP296" s="30"/>
      <c r="AQ296" s="31"/>
      <c r="AR296" s="30"/>
      <c r="AS296" s="31"/>
      <c r="AT296" s="30"/>
      <c r="AU296" s="31"/>
      <c r="AV296" s="30"/>
      <c r="AW296" s="31"/>
      <c r="AX296" s="30"/>
      <c r="AY296" s="31"/>
      <c r="AZ296" s="30"/>
      <c r="BA296" s="31"/>
      <c r="BB296" s="30"/>
      <c r="BC296" s="31"/>
      <c r="BD296" s="30"/>
      <c r="BE296" s="31"/>
      <c r="BF296" s="30"/>
      <c r="BG296" s="31"/>
      <c r="BH296" s="30"/>
      <c r="BI296" s="31"/>
      <c r="BJ296" s="30"/>
      <c r="BK296" s="31"/>
      <c r="BL296" s="30"/>
    </row>
    <row r="297" spans="1:64">
      <c r="A297" s="1176"/>
      <c r="B297" s="1176"/>
      <c r="C297" s="1176"/>
      <c r="D297" s="1176"/>
      <c r="E297" s="1176"/>
      <c r="F297" s="1176"/>
      <c r="G297" s="1174"/>
      <c r="H297" s="1177"/>
      <c r="I297" s="1177"/>
      <c r="J297" s="17" t="s">
        <v>243</v>
      </c>
      <c r="K297" s="18"/>
      <c r="L297" s="30"/>
      <c r="M297" s="31"/>
      <c r="N297" s="30"/>
      <c r="O297" s="31"/>
      <c r="P297" s="30"/>
      <c r="Q297" s="1180"/>
      <c r="R297" s="30"/>
      <c r="S297" s="31"/>
      <c r="T297" s="30"/>
      <c r="U297" s="31"/>
      <c r="V297" s="30"/>
      <c r="W297" s="1180"/>
      <c r="X297" s="30"/>
      <c r="Y297" s="31"/>
      <c r="Z297" s="30"/>
      <c r="AA297" s="1180"/>
      <c r="AB297" s="30"/>
      <c r="AC297" s="31"/>
      <c r="AD297" s="30"/>
      <c r="AE297" s="1180"/>
      <c r="AF297" s="30"/>
      <c r="AG297" s="31"/>
      <c r="AH297" s="30"/>
      <c r="AI297" s="1180"/>
      <c r="AJ297" s="30"/>
      <c r="AK297" s="31"/>
      <c r="AL297" s="30"/>
      <c r="AM297" s="1180"/>
      <c r="AN297" s="30"/>
      <c r="AO297" s="35"/>
      <c r="AP297" s="30"/>
      <c r="AQ297" s="35"/>
      <c r="AR297" s="30"/>
      <c r="AS297" s="35"/>
      <c r="AT297" s="30"/>
      <c r="AU297" s="35"/>
      <c r="AV297" s="30"/>
      <c r="AW297" s="35"/>
      <c r="AX297" s="30"/>
      <c r="AY297" s="35"/>
      <c r="AZ297" s="30"/>
      <c r="BA297" s="35"/>
      <c r="BB297" s="30"/>
      <c r="BC297" s="35"/>
      <c r="BD297" s="30"/>
      <c r="BE297" s="35"/>
      <c r="BF297" s="30"/>
      <c r="BG297" s="35"/>
      <c r="BH297" s="30"/>
      <c r="BI297" s="35"/>
      <c r="BJ297" s="30"/>
      <c r="BK297" s="35"/>
      <c r="BL297" s="30"/>
    </row>
    <row r="298" spans="1:64">
      <c r="A298" s="1176"/>
      <c r="B298" s="1176"/>
      <c r="C298" s="1176"/>
      <c r="D298" s="1176"/>
      <c r="E298" s="1176"/>
      <c r="F298" s="1176"/>
      <c r="G298" s="1174"/>
      <c r="H298" s="1177"/>
      <c r="I298" s="1177"/>
      <c r="J298" s="17" t="s">
        <v>309</v>
      </c>
      <c r="K298" s="18"/>
      <c r="L298" s="30"/>
      <c r="M298" s="1311"/>
      <c r="N298" s="30"/>
      <c r="O298" s="1311"/>
      <c r="P298" s="30"/>
      <c r="Q298" s="1180"/>
      <c r="R298" s="30"/>
      <c r="S298" s="1311"/>
      <c r="T298" s="30"/>
      <c r="U298" s="1311"/>
      <c r="V298" s="30"/>
      <c r="W298" s="1180"/>
      <c r="X298" s="30"/>
      <c r="Y298" s="1311"/>
      <c r="Z298" s="30"/>
      <c r="AA298" s="1180"/>
      <c r="AB298" s="30"/>
      <c r="AC298" s="1311"/>
      <c r="AD298" s="30"/>
      <c r="AE298" s="1180"/>
      <c r="AF298" s="30"/>
      <c r="AG298" s="1311"/>
      <c r="AH298" s="30"/>
      <c r="AI298" s="1180"/>
      <c r="AJ298" s="30"/>
      <c r="AK298" s="1311"/>
      <c r="AL298" s="30"/>
      <c r="AM298" s="1180"/>
      <c r="AN298" s="30"/>
      <c r="AO298" s="31"/>
      <c r="AP298" s="30"/>
      <c r="AQ298" s="31"/>
      <c r="AR298" s="30"/>
      <c r="AS298" s="31"/>
      <c r="AT298" s="30"/>
      <c r="AU298" s="31"/>
      <c r="AV298" s="30"/>
      <c r="AW298" s="31"/>
      <c r="AX298" s="30"/>
      <c r="AY298" s="31"/>
      <c r="AZ298" s="30"/>
      <c r="BA298" s="31"/>
      <c r="BB298" s="30"/>
      <c r="BC298" s="31"/>
      <c r="BD298" s="30"/>
      <c r="BE298" s="31"/>
      <c r="BF298" s="30"/>
      <c r="BG298" s="31"/>
      <c r="BH298" s="30"/>
      <c r="BI298" s="31"/>
      <c r="BJ298" s="30"/>
      <c r="BK298" s="31"/>
      <c r="BL298" s="30"/>
    </row>
    <row r="299" spans="1:64" s="520" customFormat="1">
      <c r="A299" s="1176"/>
      <c r="B299" s="1176"/>
      <c r="C299" s="1176"/>
      <c r="D299" s="1176"/>
      <c r="E299" s="1176"/>
      <c r="F299" s="1176"/>
      <c r="G299" s="1174"/>
      <c r="H299" s="1177"/>
      <c r="I299" s="1177"/>
      <c r="J299" s="1375" t="s">
        <v>1664</v>
      </c>
      <c r="K299" s="1190"/>
      <c r="L299" s="1191"/>
      <c r="M299" s="1192"/>
      <c r="N299" s="1191"/>
      <c r="O299" s="1192"/>
      <c r="P299" s="1191"/>
      <c r="Q299" s="1193"/>
      <c r="R299" s="1191"/>
      <c r="S299" s="1192"/>
      <c r="T299" s="1191"/>
      <c r="U299" s="1192"/>
      <c r="V299" s="1191"/>
      <c r="W299" s="1193"/>
      <c r="X299" s="1191"/>
      <c r="Y299" s="1192"/>
      <c r="Z299" s="1191"/>
      <c r="AA299" s="1193"/>
      <c r="AB299" s="1191"/>
      <c r="AC299" s="1192"/>
      <c r="AD299" s="1191"/>
      <c r="AE299" s="1193"/>
      <c r="AF299" s="1191"/>
      <c r="AG299" s="1192"/>
      <c r="AH299" s="1191"/>
      <c r="AI299" s="1193"/>
      <c r="AJ299" s="1191"/>
      <c r="AK299" s="1192"/>
      <c r="AL299" s="1191"/>
      <c r="AM299" s="1193"/>
      <c r="AN299" s="1191"/>
      <c r="AO299" s="519"/>
      <c r="AP299" s="518"/>
      <c r="AQ299" s="519"/>
      <c r="AR299" s="518"/>
      <c r="AS299" s="519"/>
      <c r="AT299" s="518"/>
      <c r="AU299" s="519"/>
      <c r="AV299" s="518"/>
      <c r="AW299" s="519"/>
      <c r="AX299" s="518"/>
      <c r="AY299" s="519"/>
      <c r="AZ299" s="518"/>
      <c r="BA299" s="519"/>
      <c r="BB299" s="518"/>
      <c r="BC299" s="519"/>
      <c r="BD299" s="518"/>
      <c r="BE299" s="519"/>
      <c r="BF299" s="518"/>
      <c r="BG299" s="519"/>
      <c r="BH299" s="518"/>
      <c r="BI299" s="519"/>
      <c r="BJ299" s="518"/>
      <c r="BK299" s="519"/>
      <c r="BL299" s="518"/>
    </row>
    <row r="300" spans="1:64">
      <c r="A300" s="1176"/>
      <c r="B300" s="1176"/>
      <c r="C300" s="1176"/>
      <c r="D300" s="1176"/>
      <c r="E300" s="1176"/>
      <c r="F300" s="1176"/>
      <c r="G300" s="1174"/>
      <c r="H300" s="1177"/>
      <c r="I300" s="1177"/>
      <c r="J300" s="17" t="s">
        <v>287</v>
      </c>
      <c r="K300" s="18"/>
      <c r="L300" s="30"/>
      <c r="M300" s="31"/>
      <c r="N300" s="30"/>
      <c r="O300" s="31"/>
      <c r="P300" s="30"/>
      <c r="Q300" s="1180"/>
      <c r="R300" s="30"/>
      <c r="S300" s="31"/>
      <c r="T300" s="30"/>
      <c r="U300" s="31"/>
      <c r="V300" s="30"/>
      <c r="W300" s="1180"/>
      <c r="X300" s="30"/>
      <c r="Y300" s="31"/>
      <c r="Z300" s="30"/>
      <c r="AA300" s="1180"/>
      <c r="AB300" s="30"/>
      <c r="AC300" s="31"/>
      <c r="AD300" s="30"/>
      <c r="AE300" s="1180"/>
      <c r="AF300" s="30"/>
      <c r="AG300" s="31"/>
      <c r="AH300" s="30"/>
      <c r="AI300" s="1180"/>
      <c r="AJ300" s="30"/>
      <c r="AK300" s="31"/>
      <c r="AL300" s="30"/>
      <c r="AM300" s="1180"/>
      <c r="AN300" s="30"/>
      <c r="AO300" s="31"/>
      <c r="AP300" s="30"/>
      <c r="AQ300" s="31"/>
      <c r="AR300" s="30"/>
      <c r="AS300" s="31"/>
      <c r="AT300" s="30"/>
      <c r="AU300" s="31"/>
      <c r="AV300" s="30"/>
      <c r="AW300" s="31"/>
      <c r="AX300" s="30"/>
      <c r="AY300" s="31"/>
      <c r="AZ300" s="30"/>
      <c r="BA300" s="31"/>
      <c r="BB300" s="30"/>
      <c r="BC300" s="31"/>
      <c r="BD300" s="30"/>
      <c r="BE300" s="31"/>
      <c r="BF300" s="30"/>
      <c r="BG300" s="31"/>
      <c r="BH300" s="30"/>
      <c r="BI300" s="31"/>
      <c r="BJ300" s="30"/>
      <c r="BK300" s="31"/>
      <c r="BL300" s="30"/>
    </row>
    <row r="301" spans="1:64">
      <c r="A301" s="1176"/>
      <c r="B301" s="1176"/>
      <c r="C301" s="1176"/>
      <c r="D301" s="1176"/>
      <c r="E301" s="1176"/>
      <c r="F301" s="1176"/>
      <c r="G301" s="1174"/>
      <c r="H301" s="1177"/>
      <c r="I301" s="1177"/>
      <c r="J301" s="17" t="s">
        <v>318</v>
      </c>
      <c r="K301" s="18"/>
      <c r="L301" s="30"/>
      <c r="M301" s="31"/>
      <c r="N301" s="30"/>
      <c r="O301" s="31"/>
      <c r="P301" s="30"/>
      <c r="Q301" s="1180"/>
      <c r="R301" s="30"/>
      <c r="S301" s="31"/>
      <c r="T301" s="30"/>
      <c r="U301" s="31"/>
      <c r="V301" s="30"/>
      <c r="W301" s="1180"/>
      <c r="X301" s="30"/>
      <c r="Y301" s="31"/>
      <c r="Z301" s="30"/>
      <c r="AA301" s="1180"/>
      <c r="AB301" s="30"/>
      <c r="AC301" s="31"/>
      <c r="AD301" s="30"/>
      <c r="AE301" s="1180"/>
      <c r="AF301" s="30"/>
      <c r="AG301" s="31"/>
      <c r="AH301" s="30"/>
      <c r="AI301" s="1180"/>
      <c r="AJ301" s="30"/>
      <c r="AK301" s="31"/>
      <c r="AL301" s="30"/>
      <c r="AM301" s="1180"/>
      <c r="AN301" s="30"/>
      <c r="AO301" s="31"/>
      <c r="AP301" s="30"/>
      <c r="AQ301" s="31"/>
      <c r="AR301" s="30"/>
      <c r="AS301" s="31"/>
      <c r="AT301" s="30"/>
      <c r="AU301" s="31"/>
      <c r="AV301" s="30"/>
      <c r="AW301" s="31"/>
      <c r="AX301" s="30"/>
      <c r="AY301" s="31"/>
      <c r="AZ301" s="30"/>
      <c r="BA301" s="31"/>
      <c r="BB301" s="30"/>
      <c r="BC301" s="31"/>
      <c r="BD301" s="30"/>
      <c r="BE301" s="31"/>
      <c r="BF301" s="30"/>
      <c r="BG301" s="31"/>
      <c r="BH301" s="30"/>
      <c r="BI301" s="31"/>
      <c r="BJ301" s="30"/>
      <c r="BK301" s="31"/>
      <c r="BL301" s="30"/>
    </row>
    <row r="302" spans="1:64">
      <c r="A302" s="1176"/>
      <c r="B302" s="1176"/>
      <c r="C302" s="1176"/>
      <c r="D302" s="1176"/>
      <c r="E302" s="1176"/>
      <c r="F302" s="1176"/>
      <c r="G302" s="1174"/>
      <c r="H302" s="1177"/>
      <c r="I302" s="1177"/>
      <c r="J302" s="1181" t="s">
        <v>314</v>
      </c>
      <c r="K302" s="1181"/>
      <c r="L302" s="1197"/>
      <c r="M302" s="1198"/>
      <c r="N302" s="1197"/>
      <c r="O302" s="1198"/>
      <c r="P302" s="1197"/>
      <c r="Q302" s="1183"/>
      <c r="R302" s="1197"/>
      <c r="S302" s="1198"/>
      <c r="T302" s="1197"/>
      <c r="U302" s="1198"/>
      <c r="V302" s="1197"/>
      <c r="W302" s="1183"/>
      <c r="X302" s="1197"/>
      <c r="Y302" s="1198"/>
      <c r="Z302" s="1197"/>
      <c r="AA302" s="1183"/>
      <c r="AB302" s="1197"/>
      <c r="AC302" s="1198"/>
      <c r="AD302" s="1197"/>
      <c r="AE302" s="1183"/>
      <c r="AF302" s="1197"/>
      <c r="AG302" s="1198"/>
      <c r="AH302" s="1197"/>
      <c r="AI302" s="1183"/>
      <c r="AJ302" s="1197"/>
      <c r="AK302" s="1198"/>
      <c r="AL302" s="1197"/>
      <c r="AM302" s="1183"/>
      <c r="AN302" s="1197"/>
      <c r="AO302" s="31"/>
      <c r="AP302" s="30"/>
      <c r="AQ302" s="31"/>
      <c r="AR302" s="30"/>
      <c r="AS302" s="31"/>
      <c r="AT302" s="30"/>
      <c r="AU302" s="31"/>
      <c r="AV302" s="30"/>
      <c r="AW302" s="31"/>
      <c r="AX302" s="30"/>
      <c r="AY302" s="31"/>
      <c r="AZ302" s="30"/>
      <c r="BA302" s="31"/>
      <c r="BB302" s="30"/>
      <c r="BC302" s="31"/>
      <c r="BD302" s="30"/>
      <c r="BE302" s="31"/>
      <c r="BF302" s="30"/>
      <c r="BG302" s="31"/>
      <c r="BH302" s="30"/>
      <c r="BI302" s="31"/>
      <c r="BJ302" s="30"/>
      <c r="BK302" s="31"/>
      <c r="BL302" s="30"/>
    </row>
    <row r="303" spans="1:64">
      <c r="A303" s="1176"/>
      <c r="B303" s="1176"/>
      <c r="C303" s="1176"/>
      <c r="D303" s="1176"/>
      <c r="E303" s="1176"/>
      <c r="F303" s="1176"/>
      <c r="G303" s="1174"/>
      <c r="H303" s="1177"/>
      <c r="I303" s="1177"/>
      <c r="J303" s="1181" t="s">
        <v>308</v>
      </c>
      <c r="K303" s="1181"/>
      <c r="L303" s="1197"/>
      <c r="M303" s="1198"/>
      <c r="N303" s="1197"/>
      <c r="O303" s="1198"/>
      <c r="P303" s="1197"/>
      <c r="Q303" s="1183"/>
      <c r="R303" s="1197"/>
      <c r="S303" s="1198"/>
      <c r="T303" s="1197"/>
      <c r="U303" s="1198"/>
      <c r="V303" s="1197"/>
      <c r="W303" s="1183"/>
      <c r="X303" s="1197"/>
      <c r="Y303" s="1198"/>
      <c r="Z303" s="1197"/>
      <c r="AA303" s="1183"/>
      <c r="AB303" s="1197"/>
      <c r="AC303" s="1198"/>
      <c r="AD303" s="1197"/>
      <c r="AE303" s="1183"/>
      <c r="AF303" s="1197"/>
      <c r="AG303" s="1198"/>
      <c r="AH303" s="1197"/>
      <c r="AI303" s="1183"/>
      <c r="AJ303" s="1197"/>
      <c r="AK303" s="1198"/>
      <c r="AL303" s="1197"/>
      <c r="AM303" s="1183"/>
      <c r="AN303" s="1197"/>
      <c r="AO303" s="31"/>
      <c r="AP303" s="30"/>
      <c r="AQ303" s="31"/>
      <c r="AR303" s="30"/>
      <c r="AS303" s="31"/>
      <c r="AT303" s="30"/>
      <c r="AU303" s="31"/>
      <c r="AV303" s="30"/>
      <c r="AW303" s="31"/>
      <c r="AX303" s="30"/>
      <c r="AY303" s="31"/>
      <c r="AZ303" s="30"/>
      <c r="BA303" s="31"/>
      <c r="BB303" s="30"/>
      <c r="BC303" s="31"/>
      <c r="BD303" s="30"/>
      <c r="BE303" s="31"/>
      <c r="BF303" s="30"/>
      <c r="BG303" s="31"/>
      <c r="BH303" s="30"/>
      <c r="BI303" s="31"/>
      <c r="BJ303" s="30"/>
      <c r="BK303" s="31"/>
      <c r="BL303" s="30"/>
    </row>
    <row r="304" spans="1:64">
      <c r="A304" s="1176"/>
      <c r="B304" s="1176"/>
      <c r="C304" s="1176"/>
      <c r="D304" s="1176"/>
      <c r="E304" s="1176"/>
      <c r="F304" s="1176"/>
      <c r="G304" s="1174"/>
      <c r="H304" s="1177"/>
      <c r="I304" s="1177"/>
      <c r="J304" s="1181" t="s">
        <v>1663</v>
      </c>
      <c r="K304" s="1181"/>
      <c r="L304" s="1197"/>
      <c r="M304" s="1198"/>
      <c r="N304" s="1197"/>
      <c r="O304" s="1198"/>
      <c r="P304" s="1197"/>
      <c r="Q304" s="1183"/>
      <c r="R304" s="1197"/>
      <c r="S304" s="1198"/>
      <c r="T304" s="1197"/>
      <c r="U304" s="1198"/>
      <c r="V304" s="1197"/>
      <c r="W304" s="1183"/>
      <c r="X304" s="1197"/>
      <c r="Y304" s="1198"/>
      <c r="Z304" s="1197"/>
      <c r="AA304" s="1183"/>
      <c r="AB304" s="1197"/>
      <c r="AC304" s="1198"/>
      <c r="AD304" s="1197"/>
      <c r="AE304" s="1183"/>
      <c r="AF304" s="1197"/>
      <c r="AG304" s="1198"/>
      <c r="AH304" s="1197"/>
      <c r="AI304" s="1183"/>
      <c r="AJ304" s="1197"/>
      <c r="AK304" s="1198"/>
      <c r="AL304" s="1197"/>
      <c r="AM304" s="1183"/>
      <c r="AN304" s="1197"/>
      <c r="AO304" s="31"/>
      <c r="AP304" s="30"/>
      <c r="AQ304" s="31"/>
      <c r="AR304" s="30"/>
      <c r="AS304" s="31"/>
      <c r="AT304" s="30"/>
      <c r="AU304" s="31"/>
      <c r="AV304" s="30"/>
      <c r="AW304" s="31"/>
      <c r="AX304" s="30"/>
      <c r="AY304" s="31"/>
      <c r="AZ304" s="30"/>
      <c r="BA304" s="31"/>
      <c r="BB304" s="30"/>
      <c r="BC304" s="31"/>
      <c r="BD304" s="30"/>
      <c r="BE304" s="31"/>
      <c r="BF304" s="30"/>
      <c r="BG304" s="31"/>
      <c r="BH304" s="30"/>
      <c r="BI304" s="31"/>
      <c r="BJ304" s="30"/>
      <c r="BK304" s="31"/>
      <c r="BL304" s="30"/>
    </row>
    <row r="305" spans="1:64">
      <c r="A305" s="1176"/>
      <c r="B305" s="1176"/>
      <c r="C305" s="1176"/>
      <c r="D305" s="1176"/>
      <c r="E305" s="1176"/>
      <c r="F305" s="1176"/>
      <c r="G305" s="1174"/>
      <c r="H305" s="1177"/>
      <c r="I305" s="1177"/>
      <c r="J305" s="17" t="s">
        <v>173</v>
      </c>
      <c r="K305" s="18"/>
      <c r="L305" s="30"/>
      <c r="M305" s="31"/>
      <c r="N305" s="30"/>
      <c r="O305" s="31"/>
      <c r="P305" s="30"/>
      <c r="Q305" s="1180"/>
      <c r="R305" s="30"/>
      <c r="S305" s="31"/>
      <c r="T305" s="30"/>
      <c r="U305" s="31"/>
      <c r="V305" s="30"/>
      <c r="W305" s="1180"/>
      <c r="X305" s="30"/>
      <c r="Y305" s="31"/>
      <c r="Z305" s="30"/>
      <c r="AA305" s="1180"/>
      <c r="AB305" s="30"/>
      <c r="AC305" s="31"/>
      <c r="AD305" s="30"/>
      <c r="AE305" s="1180"/>
      <c r="AF305" s="30"/>
      <c r="AG305" s="31"/>
      <c r="AH305" s="30"/>
      <c r="AI305" s="1180"/>
      <c r="AJ305" s="30"/>
      <c r="AK305" s="31"/>
      <c r="AL305" s="30"/>
      <c r="AM305" s="1180"/>
      <c r="AN305" s="30"/>
      <c r="AO305" s="31"/>
      <c r="AP305" s="30"/>
      <c r="AQ305" s="31"/>
      <c r="AR305" s="30"/>
      <c r="AS305" s="31"/>
      <c r="AT305" s="30"/>
      <c r="AU305" s="31"/>
      <c r="AV305" s="30"/>
      <c r="AW305" s="31"/>
      <c r="AX305" s="30"/>
      <c r="AY305" s="31"/>
      <c r="AZ305" s="30"/>
      <c r="BA305" s="31"/>
      <c r="BB305" s="30"/>
      <c r="BC305" s="31"/>
      <c r="BD305" s="30"/>
      <c r="BE305" s="31"/>
      <c r="BF305" s="30"/>
      <c r="BG305" s="31"/>
      <c r="BH305" s="30"/>
      <c r="BI305" s="31"/>
      <c r="BJ305" s="30"/>
      <c r="BK305" s="31"/>
      <c r="BL305" s="30"/>
    </row>
    <row r="306" spans="1:64">
      <c r="A306" s="1176"/>
      <c r="B306" s="1176"/>
      <c r="C306" s="1176"/>
      <c r="D306" s="1176"/>
      <c r="E306" s="1176"/>
      <c r="F306" s="1176"/>
      <c r="G306" s="1174"/>
      <c r="H306" s="1177"/>
      <c r="I306" s="1177"/>
      <c r="J306" s="17" t="s">
        <v>185</v>
      </c>
      <c r="K306" s="18"/>
      <c r="L306" s="30"/>
      <c r="M306" s="31"/>
      <c r="N306" s="30"/>
      <c r="O306" s="31"/>
      <c r="P306" s="30"/>
      <c r="Q306" s="1180"/>
      <c r="R306" s="30"/>
      <c r="S306" s="31"/>
      <c r="T306" s="30"/>
      <c r="U306" s="31"/>
      <c r="V306" s="30"/>
      <c r="W306" s="1180"/>
      <c r="X306" s="30"/>
      <c r="Y306" s="31"/>
      <c r="Z306" s="30"/>
      <c r="AA306" s="1180"/>
      <c r="AB306" s="30"/>
      <c r="AC306" s="31"/>
      <c r="AD306" s="30"/>
      <c r="AE306" s="1180"/>
      <c r="AF306" s="30"/>
      <c r="AG306" s="31"/>
      <c r="AH306" s="30"/>
      <c r="AI306" s="1180"/>
      <c r="AJ306" s="30"/>
      <c r="AK306" s="31"/>
      <c r="AL306" s="30"/>
      <c r="AM306" s="1180"/>
      <c r="AN306" s="30"/>
      <c r="AO306" s="35"/>
      <c r="AP306" s="30"/>
      <c r="AQ306" s="35"/>
      <c r="AR306" s="30"/>
      <c r="AS306" s="35"/>
      <c r="AT306" s="30"/>
      <c r="AU306" s="35"/>
      <c r="AV306" s="30"/>
      <c r="AW306" s="35"/>
      <c r="AX306" s="30"/>
      <c r="AY306" s="35"/>
      <c r="AZ306" s="30"/>
      <c r="BA306" s="35"/>
      <c r="BB306" s="30"/>
      <c r="BC306" s="35"/>
      <c r="BD306" s="30"/>
      <c r="BE306" s="35"/>
      <c r="BF306" s="30"/>
      <c r="BG306" s="35"/>
      <c r="BH306" s="30"/>
      <c r="BI306" s="35"/>
      <c r="BJ306" s="30"/>
      <c r="BK306" s="35"/>
      <c r="BL306" s="30"/>
    </row>
    <row r="307" spans="1:64">
      <c r="A307" s="1176"/>
      <c r="B307" s="1176"/>
      <c r="C307" s="1176"/>
      <c r="D307" s="1176"/>
      <c r="E307" s="1176"/>
      <c r="F307" s="1176"/>
      <c r="G307" s="1174"/>
      <c r="H307" s="1177"/>
      <c r="I307" s="1177"/>
      <c r="J307" s="17" t="s">
        <v>243</v>
      </c>
      <c r="K307" s="18"/>
      <c r="L307" s="30"/>
      <c r="M307" s="31"/>
      <c r="N307" s="30"/>
      <c r="O307" s="31"/>
      <c r="P307" s="30"/>
      <c r="Q307" s="1180"/>
      <c r="R307" s="30"/>
      <c r="S307" s="31"/>
      <c r="T307" s="30"/>
      <c r="U307" s="31"/>
      <c r="V307" s="30"/>
      <c r="W307" s="1180"/>
      <c r="X307" s="30"/>
      <c r="Y307" s="31"/>
      <c r="Z307" s="30"/>
      <c r="AA307" s="1180"/>
      <c r="AB307" s="30"/>
      <c r="AC307" s="31"/>
      <c r="AD307" s="30"/>
      <c r="AE307" s="1180"/>
      <c r="AF307" s="30"/>
      <c r="AG307" s="31"/>
      <c r="AH307" s="30"/>
      <c r="AI307" s="1180"/>
      <c r="AJ307" s="30"/>
      <c r="AK307" s="31"/>
      <c r="AL307" s="30"/>
      <c r="AM307" s="1180"/>
      <c r="AN307" s="30"/>
      <c r="AO307" s="35"/>
      <c r="AP307" s="30"/>
      <c r="AQ307" s="35"/>
      <c r="AR307" s="30"/>
      <c r="AS307" s="35"/>
      <c r="AT307" s="30"/>
      <c r="AU307" s="35"/>
      <c r="AV307" s="30"/>
      <c r="AW307" s="35"/>
      <c r="AX307" s="30"/>
      <c r="AY307" s="35"/>
      <c r="AZ307" s="30"/>
      <c r="BA307" s="35"/>
      <c r="BB307" s="30"/>
      <c r="BC307" s="35"/>
      <c r="BD307" s="30"/>
      <c r="BE307" s="35"/>
      <c r="BF307" s="30"/>
      <c r="BG307" s="35"/>
      <c r="BH307" s="30"/>
      <c r="BI307" s="35"/>
      <c r="BJ307" s="30"/>
      <c r="BK307" s="35"/>
      <c r="BL307" s="30"/>
    </row>
    <row r="308" spans="1:64" s="520" customFormat="1">
      <c r="A308" s="1176"/>
      <c r="B308" s="1176"/>
      <c r="C308" s="1176"/>
      <c r="D308" s="1176"/>
      <c r="E308" s="1176"/>
      <c r="F308" s="1176"/>
      <c r="G308" s="1174"/>
      <c r="H308" s="1177"/>
      <c r="I308" s="1177"/>
      <c r="J308" s="17" t="s">
        <v>309</v>
      </c>
      <c r="K308" s="18"/>
      <c r="L308" s="30"/>
      <c r="M308" s="1311"/>
      <c r="N308" s="30"/>
      <c r="O308" s="1311"/>
      <c r="P308" s="30"/>
      <c r="Q308" s="1180"/>
      <c r="R308" s="30"/>
      <c r="S308" s="1311"/>
      <c r="T308" s="30"/>
      <c r="U308" s="1311"/>
      <c r="V308" s="30"/>
      <c r="W308" s="1180"/>
      <c r="X308" s="30"/>
      <c r="Y308" s="1311"/>
      <c r="Z308" s="30"/>
      <c r="AA308" s="1180"/>
      <c r="AB308" s="30"/>
      <c r="AC308" s="1311"/>
      <c r="AD308" s="30"/>
      <c r="AE308" s="1180"/>
      <c r="AF308" s="30"/>
      <c r="AG308" s="1311"/>
      <c r="AH308" s="30"/>
      <c r="AI308" s="1180"/>
      <c r="AJ308" s="30"/>
      <c r="AK308" s="1311"/>
      <c r="AL308" s="30"/>
      <c r="AM308" s="1180"/>
      <c r="AN308" s="30"/>
      <c r="AO308" s="31"/>
      <c r="AP308" s="30"/>
      <c r="AQ308" s="31"/>
      <c r="AR308" s="30"/>
      <c r="AS308" s="31"/>
      <c r="AT308" s="30"/>
      <c r="AU308" s="31"/>
      <c r="AV308" s="30"/>
      <c r="AW308" s="31"/>
      <c r="AX308" s="30"/>
      <c r="AY308" s="31"/>
      <c r="AZ308" s="30"/>
      <c r="BA308" s="31"/>
      <c r="BB308" s="30"/>
      <c r="BC308" s="31"/>
      <c r="BD308" s="30"/>
      <c r="BE308" s="31"/>
      <c r="BF308" s="30"/>
      <c r="BG308" s="31"/>
      <c r="BH308" s="30"/>
      <c r="BI308" s="31"/>
      <c r="BJ308" s="30"/>
      <c r="BK308" s="31"/>
      <c r="BL308" s="30"/>
    </row>
    <row r="309" spans="1:64">
      <c r="A309" s="1176"/>
      <c r="B309" s="1176"/>
      <c r="C309" s="1176"/>
      <c r="D309" s="1176"/>
      <c r="E309" s="1176"/>
      <c r="F309" s="1176"/>
      <c r="G309" s="1174"/>
      <c r="H309" s="1177"/>
      <c r="I309" s="1177"/>
      <c r="J309" s="1375" t="s">
        <v>1665</v>
      </c>
      <c r="K309" s="1190"/>
      <c r="L309" s="1191"/>
      <c r="M309" s="1192"/>
      <c r="N309" s="1191"/>
      <c r="O309" s="1192"/>
      <c r="P309" s="1191"/>
      <c r="Q309" s="1193"/>
      <c r="R309" s="1191"/>
      <c r="S309" s="1192"/>
      <c r="T309" s="1191"/>
      <c r="U309" s="1192"/>
      <c r="V309" s="1191"/>
      <c r="W309" s="1193"/>
      <c r="X309" s="1191"/>
      <c r="Y309" s="1192"/>
      <c r="Z309" s="1191"/>
      <c r="AA309" s="1193"/>
      <c r="AB309" s="1191"/>
      <c r="AC309" s="1192"/>
      <c r="AD309" s="1191"/>
      <c r="AE309" s="1193"/>
      <c r="AF309" s="1191"/>
      <c r="AG309" s="1192"/>
      <c r="AH309" s="1191"/>
      <c r="AI309" s="1193"/>
      <c r="AJ309" s="1191"/>
      <c r="AK309" s="1192"/>
      <c r="AL309" s="1191"/>
      <c r="AM309" s="1193"/>
      <c r="AN309" s="1191"/>
      <c r="AO309" s="519"/>
      <c r="AP309" s="518"/>
      <c r="AQ309" s="519"/>
      <c r="AR309" s="518"/>
      <c r="AS309" s="519"/>
      <c r="AT309" s="518"/>
      <c r="AU309" s="519"/>
      <c r="AV309" s="518"/>
      <c r="AW309" s="519"/>
      <c r="AX309" s="518"/>
      <c r="AY309" s="519"/>
      <c r="AZ309" s="518"/>
      <c r="BA309" s="519"/>
      <c r="BB309" s="518"/>
      <c r="BC309" s="519"/>
      <c r="BD309" s="518"/>
      <c r="BE309" s="519"/>
      <c r="BF309" s="518"/>
      <c r="BG309" s="519"/>
      <c r="BH309" s="518"/>
      <c r="BI309" s="519"/>
      <c r="BJ309" s="518"/>
      <c r="BK309" s="519"/>
      <c r="BL309" s="518"/>
    </row>
    <row r="310" spans="1:64">
      <c r="A310" s="1176"/>
      <c r="B310" s="1176"/>
      <c r="C310" s="1176"/>
      <c r="D310" s="1176"/>
      <c r="E310" s="1176"/>
      <c r="F310" s="1176"/>
      <c r="G310" s="1174"/>
      <c r="H310" s="1177"/>
      <c r="I310" s="1177"/>
      <c r="J310" s="17" t="s">
        <v>287</v>
      </c>
      <c r="K310" s="18"/>
      <c r="L310" s="30"/>
      <c r="M310" s="31"/>
      <c r="N310" s="30"/>
      <c r="O310" s="31"/>
      <c r="P310" s="30"/>
      <c r="Q310" s="1180"/>
      <c r="R310" s="30"/>
      <c r="S310" s="31"/>
      <c r="T310" s="30"/>
      <c r="U310" s="31"/>
      <c r="V310" s="30"/>
      <c r="W310" s="1180"/>
      <c r="X310" s="30"/>
      <c r="Y310" s="31"/>
      <c r="Z310" s="30"/>
      <c r="AA310" s="1180"/>
      <c r="AB310" s="30"/>
      <c r="AC310" s="31"/>
      <c r="AD310" s="30"/>
      <c r="AE310" s="1180"/>
      <c r="AF310" s="30"/>
      <c r="AG310" s="31"/>
      <c r="AH310" s="30"/>
      <c r="AI310" s="1180"/>
      <c r="AJ310" s="30"/>
      <c r="AK310" s="31"/>
      <c r="AL310" s="30"/>
      <c r="AM310" s="1180"/>
      <c r="AN310" s="30"/>
      <c r="AO310" s="31"/>
      <c r="AP310" s="30"/>
      <c r="AQ310" s="31"/>
      <c r="AR310" s="30"/>
      <c r="AS310" s="31"/>
      <c r="AT310" s="30"/>
      <c r="AU310" s="31"/>
      <c r="AV310" s="30"/>
      <c r="AW310" s="31"/>
      <c r="AX310" s="30"/>
      <c r="AY310" s="31"/>
      <c r="AZ310" s="30"/>
      <c r="BA310" s="31"/>
      <c r="BB310" s="30"/>
      <c r="BC310" s="31"/>
      <c r="BD310" s="30"/>
      <c r="BE310" s="31"/>
      <c r="BF310" s="30"/>
      <c r="BG310" s="31"/>
      <c r="BH310" s="30"/>
      <c r="BI310" s="31"/>
      <c r="BJ310" s="30"/>
      <c r="BK310" s="31"/>
      <c r="BL310" s="30"/>
    </row>
    <row r="311" spans="1:64">
      <c r="A311" s="1176"/>
      <c r="B311" s="1176"/>
      <c r="C311" s="1176"/>
      <c r="D311" s="1176"/>
      <c r="E311" s="1176"/>
      <c r="F311" s="1176"/>
      <c r="G311" s="1174"/>
      <c r="H311" s="1177"/>
      <c r="I311" s="1177"/>
      <c r="J311" s="17" t="s">
        <v>1666</v>
      </c>
      <c r="K311" s="18"/>
      <c r="L311" s="30"/>
      <c r="M311" s="31"/>
      <c r="N311" s="30"/>
      <c r="O311" s="31"/>
      <c r="P311" s="30"/>
      <c r="Q311" s="1180"/>
      <c r="R311" s="30"/>
      <c r="S311" s="31"/>
      <c r="T311" s="30"/>
      <c r="U311" s="31"/>
      <c r="V311" s="30"/>
      <c r="W311" s="1180"/>
      <c r="X311" s="30"/>
      <c r="Y311" s="31"/>
      <c r="Z311" s="30"/>
      <c r="AA311" s="1180"/>
      <c r="AB311" s="30"/>
      <c r="AC311" s="31"/>
      <c r="AD311" s="30"/>
      <c r="AE311" s="1180"/>
      <c r="AF311" s="30"/>
      <c r="AG311" s="31"/>
      <c r="AH311" s="30"/>
      <c r="AI311" s="1180"/>
      <c r="AJ311" s="30"/>
      <c r="AK311" s="31"/>
      <c r="AL311" s="30"/>
      <c r="AM311" s="1180"/>
      <c r="AN311" s="30"/>
      <c r="AO311" s="31"/>
      <c r="AP311" s="30"/>
      <c r="AQ311" s="31"/>
      <c r="AR311" s="30"/>
      <c r="AS311" s="31"/>
      <c r="AT311" s="30"/>
      <c r="AU311" s="31"/>
      <c r="AV311" s="30"/>
      <c r="AW311" s="31"/>
      <c r="AX311" s="30"/>
      <c r="AY311" s="31"/>
      <c r="AZ311" s="30"/>
      <c r="BA311" s="31"/>
      <c r="BB311" s="30"/>
      <c r="BC311" s="31"/>
      <c r="BD311" s="30"/>
      <c r="BE311" s="31"/>
      <c r="BF311" s="30"/>
      <c r="BG311" s="31"/>
      <c r="BH311" s="30"/>
      <c r="BI311" s="31"/>
      <c r="BJ311" s="30"/>
      <c r="BK311" s="31"/>
      <c r="BL311" s="30"/>
    </row>
    <row r="312" spans="1:64">
      <c r="A312" s="1176"/>
      <c r="B312" s="1176"/>
      <c r="C312" s="1176"/>
      <c r="D312" s="1176"/>
      <c r="E312" s="1176"/>
      <c r="F312" s="1176"/>
      <c r="G312" s="1174"/>
      <c r="H312" s="1177"/>
      <c r="I312" s="1177"/>
      <c r="J312" s="1181" t="s">
        <v>314</v>
      </c>
      <c r="K312" s="1181"/>
      <c r="L312" s="1197"/>
      <c r="M312" s="1198"/>
      <c r="N312" s="1197"/>
      <c r="O312" s="1198"/>
      <c r="P312" s="1197"/>
      <c r="Q312" s="1183"/>
      <c r="R312" s="1197"/>
      <c r="S312" s="1198"/>
      <c r="T312" s="1197"/>
      <c r="U312" s="1198"/>
      <c r="V312" s="1197"/>
      <c r="W312" s="1183"/>
      <c r="X312" s="1197"/>
      <c r="Y312" s="1198"/>
      <c r="Z312" s="1197"/>
      <c r="AA312" s="1183"/>
      <c r="AB312" s="1197"/>
      <c r="AC312" s="1198"/>
      <c r="AD312" s="1197"/>
      <c r="AE312" s="1183"/>
      <c r="AF312" s="1197"/>
      <c r="AG312" s="1198"/>
      <c r="AH312" s="1197"/>
      <c r="AI312" s="1183"/>
      <c r="AJ312" s="1197"/>
      <c r="AK312" s="1198"/>
      <c r="AL312" s="1197"/>
      <c r="AM312" s="1183"/>
      <c r="AN312" s="1197"/>
      <c r="AO312" s="31"/>
      <c r="AP312" s="30"/>
      <c r="AQ312" s="31"/>
      <c r="AR312" s="30"/>
      <c r="AS312" s="31"/>
      <c r="AT312" s="30"/>
      <c r="AU312" s="31"/>
      <c r="AV312" s="30"/>
      <c r="AW312" s="31"/>
      <c r="AX312" s="30"/>
      <c r="AY312" s="31"/>
      <c r="AZ312" s="30"/>
      <c r="BA312" s="31"/>
      <c r="BB312" s="30"/>
      <c r="BC312" s="31"/>
      <c r="BD312" s="30"/>
      <c r="BE312" s="31"/>
      <c r="BF312" s="30"/>
      <c r="BG312" s="31"/>
      <c r="BH312" s="30"/>
      <c r="BI312" s="31"/>
      <c r="BJ312" s="30"/>
      <c r="BK312" s="31"/>
      <c r="BL312" s="30"/>
    </row>
    <row r="313" spans="1:64">
      <c r="A313" s="1176"/>
      <c r="B313" s="1176"/>
      <c r="C313" s="1176"/>
      <c r="D313" s="1176"/>
      <c r="E313" s="1176"/>
      <c r="F313" s="1176"/>
      <c r="G313" s="1174"/>
      <c r="H313" s="1177"/>
      <c r="I313" s="1177"/>
      <c r="J313" s="1181" t="s">
        <v>308</v>
      </c>
      <c r="K313" s="1181"/>
      <c r="L313" s="1197"/>
      <c r="M313" s="1198"/>
      <c r="N313" s="1197"/>
      <c r="O313" s="1198"/>
      <c r="P313" s="1197"/>
      <c r="Q313" s="1183"/>
      <c r="R313" s="1197"/>
      <c r="S313" s="1198"/>
      <c r="T313" s="1197"/>
      <c r="U313" s="1198"/>
      <c r="V313" s="1197"/>
      <c r="W313" s="1183"/>
      <c r="X313" s="1197"/>
      <c r="Y313" s="1198"/>
      <c r="Z313" s="1197"/>
      <c r="AA313" s="1183"/>
      <c r="AB313" s="1197"/>
      <c r="AC313" s="1198"/>
      <c r="AD313" s="1197"/>
      <c r="AE313" s="1183"/>
      <c r="AF313" s="1197"/>
      <c r="AG313" s="1198"/>
      <c r="AH313" s="1197"/>
      <c r="AI313" s="1183"/>
      <c r="AJ313" s="1197"/>
      <c r="AK313" s="1198"/>
      <c r="AL313" s="1197"/>
      <c r="AM313" s="1183"/>
      <c r="AN313" s="1197"/>
      <c r="AO313" s="31"/>
      <c r="AP313" s="30"/>
      <c r="AQ313" s="31"/>
      <c r="AR313" s="30"/>
      <c r="AS313" s="31"/>
      <c r="AT313" s="30"/>
      <c r="AU313" s="31"/>
      <c r="AV313" s="30"/>
      <c r="AW313" s="31"/>
      <c r="AX313" s="30"/>
      <c r="AY313" s="31"/>
      <c r="AZ313" s="30"/>
      <c r="BA313" s="31"/>
      <c r="BB313" s="30"/>
      <c r="BC313" s="31"/>
      <c r="BD313" s="30"/>
      <c r="BE313" s="31"/>
      <c r="BF313" s="30"/>
      <c r="BG313" s="31"/>
      <c r="BH313" s="30"/>
      <c r="BI313" s="31"/>
      <c r="BJ313" s="30"/>
      <c r="BK313" s="31"/>
      <c r="BL313" s="30"/>
    </row>
    <row r="314" spans="1:64">
      <c r="A314" s="1176"/>
      <c r="B314" s="1176"/>
      <c r="C314" s="1176"/>
      <c r="D314" s="1176"/>
      <c r="E314" s="1176"/>
      <c r="F314" s="1176"/>
      <c r="G314" s="1174"/>
      <c r="H314" s="1177"/>
      <c r="I314" s="1177"/>
      <c r="J314" s="1181" t="s">
        <v>1663</v>
      </c>
      <c r="K314" s="1181"/>
      <c r="L314" s="1197"/>
      <c r="M314" s="1198"/>
      <c r="N314" s="1197"/>
      <c r="O314" s="1198"/>
      <c r="P314" s="1197"/>
      <c r="Q314" s="1183"/>
      <c r="R314" s="1197"/>
      <c r="S314" s="1198"/>
      <c r="T314" s="1197"/>
      <c r="U314" s="1198"/>
      <c r="V314" s="1197"/>
      <c r="W314" s="1183"/>
      <c r="X314" s="1197"/>
      <c r="Y314" s="1198"/>
      <c r="Z314" s="1197"/>
      <c r="AA314" s="1183"/>
      <c r="AB314" s="1197"/>
      <c r="AC314" s="1198"/>
      <c r="AD314" s="1197"/>
      <c r="AE314" s="1183"/>
      <c r="AF314" s="1197"/>
      <c r="AG314" s="1198"/>
      <c r="AH314" s="1197"/>
      <c r="AI314" s="1183"/>
      <c r="AJ314" s="1197"/>
      <c r="AK314" s="1198"/>
      <c r="AL314" s="1197"/>
      <c r="AM314" s="1183"/>
      <c r="AN314" s="1197"/>
      <c r="AO314" s="31"/>
      <c r="AP314" s="30"/>
      <c r="AQ314" s="31"/>
      <c r="AR314" s="30"/>
      <c r="AS314" s="31"/>
      <c r="AT314" s="30"/>
      <c r="AU314" s="31"/>
      <c r="AV314" s="30"/>
      <c r="AW314" s="31"/>
      <c r="AX314" s="30"/>
      <c r="AY314" s="31"/>
      <c r="AZ314" s="30"/>
      <c r="BA314" s="31"/>
      <c r="BB314" s="30"/>
      <c r="BC314" s="31"/>
      <c r="BD314" s="30"/>
      <c r="BE314" s="31"/>
      <c r="BF314" s="30"/>
      <c r="BG314" s="31"/>
      <c r="BH314" s="30"/>
      <c r="BI314" s="31"/>
      <c r="BJ314" s="30"/>
      <c r="BK314" s="31"/>
      <c r="BL314" s="30"/>
    </row>
    <row r="315" spans="1:64">
      <c r="A315" s="1176"/>
      <c r="B315" s="1176"/>
      <c r="C315" s="1176"/>
      <c r="D315" s="1176"/>
      <c r="E315" s="1176"/>
      <c r="F315" s="1176"/>
      <c r="G315" s="1174"/>
      <c r="H315" s="1177"/>
      <c r="I315" s="1177"/>
      <c r="J315" s="17" t="s">
        <v>173</v>
      </c>
      <c r="K315" s="18"/>
      <c r="L315" s="30"/>
      <c r="M315" s="31"/>
      <c r="N315" s="30"/>
      <c r="O315" s="31"/>
      <c r="P315" s="30"/>
      <c r="Q315" s="1180"/>
      <c r="R315" s="30"/>
      <c r="S315" s="31"/>
      <c r="T315" s="30"/>
      <c r="U315" s="31"/>
      <c r="V315" s="30"/>
      <c r="W315" s="1180"/>
      <c r="X315" s="30"/>
      <c r="Y315" s="31"/>
      <c r="Z315" s="30"/>
      <c r="AA315" s="1180"/>
      <c r="AB315" s="30"/>
      <c r="AC315" s="31"/>
      <c r="AD315" s="30"/>
      <c r="AE315" s="1180"/>
      <c r="AF315" s="30"/>
      <c r="AG315" s="31"/>
      <c r="AH315" s="30"/>
      <c r="AI315" s="1180"/>
      <c r="AJ315" s="30"/>
      <c r="AK315" s="31"/>
      <c r="AL315" s="30"/>
      <c r="AM315" s="1180"/>
      <c r="AN315" s="30"/>
      <c r="AO315" s="35"/>
      <c r="AP315" s="30"/>
      <c r="AQ315" s="35"/>
      <c r="AR315" s="30"/>
      <c r="AS315" s="35"/>
      <c r="AT315" s="30"/>
      <c r="AU315" s="35"/>
      <c r="AV315" s="30"/>
      <c r="AW315" s="35"/>
      <c r="AX315" s="30"/>
      <c r="AY315" s="35"/>
      <c r="AZ315" s="30"/>
      <c r="BA315" s="35"/>
      <c r="BB315" s="30"/>
      <c r="BC315" s="35"/>
      <c r="BD315" s="30"/>
      <c r="BE315" s="35"/>
      <c r="BF315" s="30"/>
      <c r="BG315" s="35"/>
      <c r="BH315" s="30"/>
      <c r="BI315" s="35"/>
      <c r="BJ315" s="30"/>
      <c r="BK315" s="35"/>
      <c r="BL315" s="30"/>
    </row>
    <row r="316" spans="1:64">
      <c r="A316" s="1176"/>
      <c r="B316" s="1176"/>
      <c r="C316" s="1176"/>
      <c r="D316" s="1176"/>
      <c r="E316" s="1176"/>
      <c r="F316" s="1176"/>
      <c r="G316" s="1174"/>
      <c r="H316" s="1177"/>
      <c r="I316" s="1177"/>
      <c r="J316" s="17" t="s">
        <v>185</v>
      </c>
      <c r="K316" s="18"/>
      <c r="L316" s="30"/>
      <c r="M316" s="31"/>
      <c r="N316" s="30"/>
      <c r="O316" s="31"/>
      <c r="P316" s="30"/>
      <c r="Q316" s="1180"/>
      <c r="R316" s="30"/>
      <c r="S316" s="31"/>
      <c r="T316" s="30"/>
      <c r="U316" s="31"/>
      <c r="V316" s="30"/>
      <c r="W316" s="1180"/>
      <c r="X316" s="30"/>
      <c r="Y316" s="31"/>
      <c r="Z316" s="30"/>
      <c r="AA316" s="1180"/>
      <c r="AB316" s="30"/>
      <c r="AC316" s="31"/>
      <c r="AD316" s="30"/>
      <c r="AE316" s="1180"/>
      <c r="AF316" s="30"/>
      <c r="AG316" s="31"/>
      <c r="AH316" s="30"/>
      <c r="AI316" s="1180"/>
      <c r="AJ316" s="30"/>
      <c r="AK316" s="31"/>
      <c r="AL316" s="30"/>
      <c r="AM316" s="1180"/>
      <c r="AN316" s="30"/>
      <c r="AO316" s="31"/>
      <c r="AP316" s="30"/>
      <c r="AQ316" s="31"/>
      <c r="AR316" s="30"/>
      <c r="AS316" s="31"/>
      <c r="AT316" s="30"/>
      <c r="AU316" s="31"/>
      <c r="AV316" s="30"/>
      <c r="AW316" s="31"/>
      <c r="AX316" s="30"/>
      <c r="AY316" s="31"/>
      <c r="AZ316" s="30"/>
      <c r="BA316" s="31"/>
      <c r="BB316" s="30"/>
      <c r="BC316" s="31"/>
      <c r="BD316" s="30"/>
      <c r="BE316" s="31"/>
      <c r="BF316" s="30"/>
      <c r="BG316" s="31"/>
      <c r="BH316" s="30"/>
      <c r="BI316" s="31"/>
      <c r="BJ316" s="30"/>
      <c r="BK316" s="31"/>
      <c r="BL316" s="30"/>
    </row>
    <row r="317" spans="1:64">
      <c r="A317" s="1176"/>
      <c r="B317" s="1176"/>
      <c r="C317" s="1176"/>
      <c r="D317" s="1176"/>
      <c r="E317" s="1176"/>
      <c r="F317" s="1176"/>
      <c r="G317" s="1174"/>
      <c r="H317" s="1177"/>
      <c r="I317" s="1177"/>
      <c r="J317" s="17" t="s">
        <v>243</v>
      </c>
      <c r="K317" s="18"/>
      <c r="L317" s="30"/>
      <c r="M317" s="31"/>
      <c r="N317" s="30"/>
      <c r="O317" s="31"/>
      <c r="P317" s="30"/>
      <c r="Q317" s="1180"/>
      <c r="R317" s="30"/>
      <c r="S317" s="31"/>
      <c r="T317" s="30"/>
      <c r="U317" s="31"/>
      <c r="V317" s="30"/>
      <c r="W317" s="1180"/>
      <c r="X317" s="30"/>
      <c r="Y317" s="31"/>
      <c r="Z317" s="30"/>
      <c r="AA317" s="1180"/>
      <c r="AB317" s="30"/>
      <c r="AC317" s="31"/>
      <c r="AD317" s="30"/>
      <c r="AE317" s="1180"/>
      <c r="AF317" s="30"/>
      <c r="AG317" s="31"/>
      <c r="AH317" s="30"/>
      <c r="AI317" s="1180"/>
      <c r="AJ317" s="30"/>
      <c r="AK317" s="31"/>
      <c r="AL317" s="30"/>
      <c r="AM317" s="1180"/>
      <c r="AN317" s="30"/>
      <c r="AO317" s="31"/>
      <c r="AP317" s="30"/>
      <c r="AQ317" s="31"/>
      <c r="AR317" s="30"/>
      <c r="AS317" s="31"/>
      <c r="AT317" s="30"/>
      <c r="AU317" s="31"/>
      <c r="AV317" s="30"/>
      <c r="AW317" s="31"/>
      <c r="AX317" s="30"/>
      <c r="AY317" s="31"/>
      <c r="AZ317" s="30"/>
      <c r="BA317" s="31"/>
      <c r="BB317" s="30"/>
      <c r="BC317" s="31"/>
      <c r="BD317" s="30"/>
      <c r="BE317" s="31"/>
      <c r="BF317" s="30"/>
      <c r="BG317" s="31"/>
      <c r="BH317" s="30"/>
      <c r="BI317" s="31"/>
      <c r="BJ317" s="30"/>
      <c r="BK317" s="31"/>
      <c r="BL317" s="30"/>
    </row>
    <row r="318" spans="1:64">
      <c r="A318" s="1176"/>
      <c r="B318" s="1176"/>
      <c r="C318" s="1176"/>
      <c r="D318" s="1176"/>
      <c r="E318" s="1176"/>
      <c r="F318" s="1176"/>
      <c r="G318" s="1174"/>
      <c r="H318" s="1177"/>
      <c r="I318" s="1177"/>
      <c r="J318" s="17" t="s">
        <v>309</v>
      </c>
      <c r="K318" s="18"/>
      <c r="L318" s="30"/>
      <c r="M318" s="1311"/>
      <c r="N318" s="30"/>
      <c r="O318" s="1311"/>
      <c r="P318" s="30"/>
      <c r="Q318" s="1180"/>
      <c r="R318" s="30"/>
      <c r="S318" s="1311"/>
      <c r="T318" s="30"/>
      <c r="U318" s="1311"/>
      <c r="V318" s="30"/>
      <c r="W318" s="1180"/>
      <c r="X318" s="30"/>
      <c r="Y318" s="1311"/>
      <c r="Z318" s="30"/>
      <c r="AA318" s="1180"/>
      <c r="AB318" s="30"/>
      <c r="AC318" s="1311"/>
      <c r="AD318" s="30"/>
      <c r="AE318" s="1180"/>
      <c r="AF318" s="30"/>
      <c r="AG318" s="1311"/>
      <c r="AH318" s="30"/>
      <c r="AI318" s="1180"/>
      <c r="AJ318" s="30"/>
      <c r="AK318" s="1311"/>
      <c r="AL318" s="30"/>
      <c r="AM318" s="1180"/>
      <c r="AN318" s="30"/>
      <c r="AO318" s="31"/>
      <c r="AP318" s="30"/>
      <c r="AQ318" s="31"/>
      <c r="AR318" s="30"/>
      <c r="AS318" s="31"/>
      <c r="AT318" s="30"/>
      <c r="AU318" s="31"/>
      <c r="AV318" s="30"/>
      <c r="AW318" s="31"/>
      <c r="AX318" s="30"/>
      <c r="AY318" s="31"/>
      <c r="AZ318" s="30"/>
      <c r="BA318" s="31"/>
      <c r="BB318" s="30"/>
      <c r="BC318" s="31"/>
      <c r="BD318" s="30"/>
      <c r="BE318" s="31"/>
      <c r="BF318" s="30"/>
      <c r="BG318" s="31"/>
      <c r="BH318" s="30"/>
      <c r="BI318" s="31"/>
      <c r="BJ318" s="30"/>
      <c r="BK318" s="31"/>
      <c r="BL318" s="30"/>
    </row>
    <row r="319" spans="1:64">
      <c r="A319" s="1176"/>
      <c r="B319" s="1176"/>
      <c r="C319" s="1176"/>
      <c r="D319" s="1176"/>
      <c r="E319" s="1176"/>
      <c r="F319" s="1176"/>
      <c r="G319" s="1174"/>
      <c r="H319" s="1177"/>
      <c r="I319" s="1177"/>
      <c r="J319" s="1375" t="s">
        <v>319</v>
      </c>
      <c r="K319" s="1190"/>
      <c r="L319" s="1191"/>
      <c r="M319" s="1192"/>
      <c r="N319" s="1191"/>
      <c r="O319" s="1192"/>
      <c r="P319" s="1191"/>
      <c r="Q319" s="1193"/>
      <c r="R319" s="1191"/>
      <c r="S319" s="1192"/>
      <c r="T319" s="1191"/>
      <c r="U319" s="1192"/>
      <c r="V319" s="1191"/>
      <c r="W319" s="1193"/>
      <c r="X319" s="1191"/>
      <c r="Y319" s="1192"/>
      <c r="Z319" s="1191"/>
      <c r="AA319" s="1193"/>
      <c r="AB319" s="1191"/>
      <c r="AC319" s="1192"/>
      <c r="AD319" s="1191"/>
      <c r="AE319" s="1193"/>
      <c r="AF319" s="1191"/>
      <c r="AG319" s="1192"/>
      <c r="AH319" s="1191"/>
      <c r="AI319" s="1193"/>
      <c r="AJ319" s="1191"/>
      <c r="AK319" s="1192"/>
      <c r="AL319" s="1191"/>
      <c r="AM319" s="1193"/>
      <c r="AN319" s="1191"/>
      <c r="AO319" s="519"/>
      <c r="AP319" s="518"/>
      <c r="AQ319" s="519"/>
      <c r="AR319" s="518"/>
      <c r="AS319" s="519"/>
      <c r="AT319" s="518"/>
      <c r="AU319" s="519"/>
      <c r="AV319" s="518"/>
      <c r="AW319" s="519"/>
      <c r="AX319" s="518"/>
      <c r="AY319" s="519"/>
      <c r="AZ319" s="518"/>
      <c r="BA319" s="519"/>
      <c r="BB319" s="518"/>
      <c r="BC319" s="519"/>
      <c r="BD319" s="518"/>
      <c r="BE319" s="519"/>
      <c r="BF319" s="518"/>
      <c r="BG319" s="519"/>
      <c r="BH319" s="518"/>
      <c r="BI319" s="519"/>
      <c r="BJ319" s="518"/>
      <c r="BK319" s="519"/>
      <c r="BL319" s="518"/>
    </row>
    <row r="320" spans="1:64">
      <c r="A320" s="1176"/>
      <c r="B320" s="1176"/>
      <c r="C320" s="1176"/>
      <c r="D320" s="1176"/>
      <c r="E320" s="1176"/>
      <c r="F320" s="1176"/>
      <c r="G320" s="1174"/>
      <c r="H320" s="1177"/>
      <c r="I320" s="1177"/>
      <c r="J320" s="17" t="s">
        <v>287</v>
      </c>
      <c r="K320" s="18"/>
      <c r="L320" s="30"/>
      <c r="M320" s="31"/>
      <c r="N320" s="30"/>
      <c r="O320" s="31"/>
      <c r="P320" s="30"/>
      <c r="Q320" s="1180"/>
      <c r="R320" s="30"/>
      <c r="S320" s="31"/>
      <c r="T320" s="30"/>
      <c r="U320" s="31"/>
      <c r="V320" s="30"/>
      <c r="W320" s="1180"/>
      <c r="X320" s="30"/>
      <c r="Y320" s="31"/>
      <c r="Z320" s="30"/>
      <c r="AA320" s="1180"/>
      <c r="AB320" s="30"/>
      <c r="AC320" s="31"/>
      <c r="AD320" s="30"/>
      <c r="AE320" s="1180"/>
      <c r="AF320" s="30"/>
      <c r="AG320" s="31"/>
      <c r="AH320" s="30"/>
      <c r="AI320" s="1180"/>
      <c r="AJ320" s="30"/>
      <c r="AK320" s="31"/>
      <c r="AL320" s="30"/>
      <c r="AM320" s="1180"/>
      <c r="AN320" s="30"/>
      <c r="AO320" s="31"/>
      <c r="AP320" s="30"/>
      <c r="AQ320" s="31"/>
      <c r="AR320" s="30"/>
      <c r="AS320" s="31"/>
      <c r="AT320" s="30"/>
      <c r="AU320" s="31"/>
      <c r="AV320" s="30"/>
      <c r="AW320" s="31"/>
      <c r="AX320" s="30"/>
      <c r="AY320" s="31"/>
      <c r="AZ320" s="30"/>
      <c r="BA320" s="31"/>
      <c r="BB320" s="30"/>
      <c r="BC320" s="31"/>
      <c r="BD320" s="30"/>
      <c r="BE320" s="31"/>
      <c r="BF320" s="30"/>
      <c r="BG320" s="31"/>
      <c r="BH320" s="30"/>
      <c r="BI320" s="31"/>
      <c r="BJ320" s="30"/>
      <c r="BK320" s="31"/>
      <c r="BL320" s="30"/>
    </row>
    <row r="321" spans="1:64">
      <c r="A321" s="1176"/>
      <c r="B321" s="1176"/>
      <c r="C321" s="1176"/>
      <c r="D321" s="1176"/>
      <c r="E321" s="1176"/>
      <c r="F321" s="1176"/>
      <c r="G321" s="1174"/>
      <c r="H321" s="1177"/>
      <c r="I321" s="1177"/>
      <c r="J321" s="17" t="s">
        <v>320</v>
      </c>
      <c r="K321" s="18"/>
      <c r="L321" s="30"/>
      <c r="M321" s="31"/>
      <c r="N321" s="30"/>
      <c r="O321" s="31"/>
      <c r="P321" s="30"/>
      <c r="Q321" s="1180"/>
      <c r="R321" s="30"/>
      <c r="S321" s="31"/>
      <c r="T321" s="30"/>
      <c r="U321" s="31"/>
      <c r="V321" s="30"/>
      <c r="W321" s="1180"/>
      <c r="X321" s="30"/>
      <c r="Y321" s="31"/>
      <c r="Z321" s="30"/>
      <c r="AA321" s="1180"/>
      <c r="AB321" s="30"/>
      <c r="AC321" s="31"/>
      <c r="AD321" s="30"/>
      <c r="AE321" s="1180"/>
      <c r="AF321" s="30"/>
      <c r="AG321" s="31"/>
      <c r="AH321" s="30"/>
      <c r="AI321" s="1180"/>
      <c r="AJ321" s="30"/>
      <c r="AK321" s="31"/>
      <c r="AL321" s="30"/>
      <c r="AM321" s="1180"/>
      <c r="AN321" s="30"/>
      <c r="AO321" s="31"/>
      <c r="AP321" s="30"/>
      <c r="AQ321" s="31"/>
      <c r="AR321" s="30"/>
      <c r="AS321" s="31"/>
      <c r="AT321" s="30"/>
      <c r="AU321" s="31"/>
      <c r="AV321" s="30"/>
      <c r="AW321" s="31"/>
      <c r="AX321" s="30"/>
      <c r="AY321" s="31"/>
      <c r="AZ321" s="30"/>
      <c r="BA321" s="31"/>
      <c r="BB321" s="30"/>
      <c r="BC321" s="31"/>
      <c r="BD321" s="30"/>
      <c r="BE321" s="31"/>
      <c r="BF321" s="30"/>
      <c r="BG321" s="31"/>
      <c r="BH321" s="30"/>
      <c r="BI321" s="31"/>
      <c r="BJ321" s="30"/>
      <c r="BK321" s="31"/>
      <c r="BL321" s="30"/>
    </row>
    <row r="322" spans="1:64">
      <c r="A322" s="1176"/>
      <c r="B322" s="1176"/>
      <c r="C322" s="1176"/>
      <c r="D322" s="1176"/>
      <c r="E322" s="1176"/>
      <c r="F322" s="1176"/>
      <c r="G322" s="1174"/>
      <c r="H322" s="1177"/>
      <c r="I322" s="1177"/>
      <c r="J322" s="17" t="s">
        <v>314</v>
      </c>
      <c r="K322" s="18"/>
      <c r="L322" s="30"/>
      <c r="M322" s="31"/>
      <c r="N322" s="30"/>
      <c r="O322" s="31"/>
      <c r="P322" s="30"/>
      <c r="Q322" s="1180"/>
      <c r="R322" s="30"/>
      <c r="S322" s="31"/>
      <c r="T322" s="30"/>
      <c r="U322" s="31"/>
      <c r="V322" s="30"/>
      <c r="W322" s="1180"/>
      <c r="X322" s="30"/>
      <c r="Y322" s="31"/>
      <c r="Z322" s="30"/>
      <c r="AA322" s="1180"/>
      <c r="AB322" s="30"/>
      <c r="AC322" s="31"/>
      <c r="AD322" s="30"/>
      <c r="AE322" s="1180"/>
      <c r="AF322" s="30"/>
      <c r="AG322" s="31"/>
      <c r="AH322" s="30"/>
      <c r="AI322" s="1180"/>
      <c r="AJ322" s="30"/>
      <c r="AK322" s="31"/>
      <c r="AL322" s="30"/>
      <c r="AM322" s="1180"/>
      <c r="AN322" s="30"/>
      <c r="AO322" s="31"/>
      <c r="AP322" s="30"/>
      <c r="AQ322" s="31"/>
      <c r="AR322" s="30"/>
      <c r="AS322" s="31"/>
      <c r="AT322" s="30"/>
      <c r="AU322" s="31"/>
      <c r="AV322" s="30"/>
      <c r="AW322" s="31"/>
      <c r="AX322" s="30"/>
      <c r="AY322" s="31"/>
      <c r="AZ322" s="30"/>
      <c r="BA322" s="31"/>
      <c r="BB322" s="30"/>
      <c r="BC322" s="31"/>
      <c r="BD322" s="30"/>
      <c r="BE322" s="31"/>
      <c r="BF322" s="30"/>
      <c r="BG322" s="31"/>
      <c r="BH322" s="30"/>
      <c r="BI322" s="31"/>
      <c r="BJ322" s="30"/>
      <c r="BK322" s="31"/>
      <c r="BL322" s="30"/>
    </row>
    <row r="323" spans="1:64">
      <c r="A323" s="1176"/>
      <c r="B323" s="1176"/>
      <c r="C323" s="1176"/>
      <c r="D323" s="1176"/>
      <c r="E323" s="1176"/>
      <c r="F323" s="1176"/>
      <c r="G323" s="1174"/>
      <c r="H323" s="1177"/>
      <c r="I323" s="1177"/>
      <c r="J323" s="17" t="s">
        <v>173</v>
      </c>
      <c r="K323" s="18"/>
      <c r="L323" s="30"/>
      <c r="M323" s="31"/>
      <c r="N323" s="30"/>
      <c r="O323" s="31"/>
      <c r="P323" s="30"/>
      <c r="Q323" s="1180"/>
      <c r="R323" s="30"/>
      <c r="S323" s="31"/>
      <c r="T323" s="30"/>
      <c r="U323" s="31"/>
      <c r="V323" s="30"/>
      <c r="W323" s="1180"/>
      <c r="X323" s="30"/>
      <c r="Y323" s="31"/>
      <c r="Z323" s="30"/>
      <c r="AA323" s="1180"/>
      <c r="AB323" s="30"/>
      <c r="AC323" s="31"/>
      <c r="AD323" s="30"/>
      <c r="AE323" s="1180"/>
      <c r="AF323" s="30"/>
      <c r="AG323" s="31"/>
      <c r="AH323" s="30"/>
      <c r="AI323" s="1180"/>
      <c r="AJ323" s="30"/>
      <c r="AK323" s="31"/>
      <c r="AL323" s="30"/>
      <c r="AM323" s="1180"/>
      <c r="AN323" s="30"/>
      <c r="AO323" s="31"/>
      <c r="AP323" s="30"/>
      <c r="AQ323" s="31"/>
      <c r="AR323" s="30"/>
      <c r="AS323" s="31"/>
      <c r="AT323" s="30"/>
      <c r="AU323" s="31"/>
      <c r="AV323" s="30"/>
      <c r="AW323" s="31"/>
      <c r="AX323" s="30"/>
      <c r="AY323" s="31"/>
      <c r="AZ323" s="30"/>
      <c r="BA323" s="31"/>
      <c r="BB323" s="30"/>
      <c r="BC323" s="31"/>
      <c r="BD323" s="30"/>
      <c r="BE323" s="31"/>
      <c r="BF323" s="30"/>
      <c r="BG323" s="31"/>
      <c r="BH323" s="30"/>
      <c r="BI323" s="31"/>
      <c r="BJ323" s="30"/>
      <c r="BK323" s="31"/>
      <c r="BL323" s="30"/>
    </row>
    <row r="324" spans="1:64">
      <c r="A324" s="1176"/>
      <c r="B324" s="1176"/>
      <c r="C324" s="1176"/>
      <c r="D324" s="1176"/>
      <c r="E324" s="1176"/>
      <c r="F324" s="1176"/>
      <c r="G324" s="1174"/>
      <c r="H324" s="1177"/>
      <c r="I324" s="1177"/>
      <c r="J324" s="17" t="s">
        <v>185</v>
      </c>
      <c r="K324" s="18"/>
      <c r="L324" s="30"/>
      <c r="M324" s="31"/>
      <c r="N324" s="30"/>
      <c r="O324" s="31"/>
      <c r="P324" s="30"/>
      <c r="Q324" s="1180"/>
      <c r="R324" s="30"/>
      <c r="S324" s="31"/>
      <c r="T324" s="30"/>
      <c r="U324" s="31"/>
      <c r="V324" s="30"/>
      <c r="W324" s="1180"/>
      <c r="X324" s="30"/>
      <c r="Y324" s="31"/>
      <c r="Z324" s="30"/>
      <c r="AA324" s="1180"/>
      <c r="AB324" s="30"/>
      <c r="AC324" s="31"/>
      <c r="AD324" s="30"/>
      <c r="AE324" s="1180"/>
      <c r="AF324" s="30"/>
      <c r="AG324" s="31"/>
      <c r="AH324" s="30"/>
      <c r="AI324" s="1180"/>
      <c r="AJ324" s="30"/>
      <c r="AK324" s="31"/>
      <c r="AL324" s="30"/>
      <c r="AM324" s="1180"/>
      <c r="AN324" s="30"/>
      <c r="AO324" s="31"/>
      <c r="AP324" s="30"/>
      <c r="AQ324" s="31"/>
      <c r="AR324" s="30"/>
      <c r="AS324" s="31"/>
      <c r="AT324" s="30"/>
      <c r="AU324" s="31"/>
      <c r="AV324" s="30"/>
      <c r="AW324" s="31"/>
      <c r="AX324" s="30"/>
      <c r="AY324" s="31"/>
      <c r="AZ324" s="30"/>
      <c r="BA324" s="31"/>
      <c r="BB324" s="30"/>
      <c r="BC324" s="31"/>
      <c r="BD324" s="30"/>
      <c r="BE324" s="31"/>
      <c r="BF324" s="30"/>
      <c r="BG324" s="31"/>
      <c r="BH324" s="30"/>
      <c r="BI324" s="31"/>
      <c r="BJ324" s="30"/>
      <c r="BK324" s="31"/>
      <c r="BL324" s="30"/>
    </row>
    <row r="325" spans="1:64">
      <c r="A325" s="1176"/>
      <c r="B325" s="1176"/>
      <c r="C325" s="1176"/>
      <c r="D325" s="1176"/>
      <c r="E325" s="1176"/>
      <c r="F325" s="1176"/>
      <c r="G325" s="1174"/>
      <c r="H325" s="1177"/>
      <c r="I325" s="1177"/>
      <c r="J325" s="17" t="s">
        <v>243</v>
      </c>
      <c r="K325" s="18"/>
      <c r="L325" s="30"/>
      <c r="M325" s="31"/>
      <c r="N325" s="30"/>
      <c r="O325" s="31"/>
      <c r="P325" s="30"/>
      <c r="Q325" s="1180"/>
      <c r="R325" s="30"/>
      <c r="S325" s="31"/>
      <c r="T325" s="30"/>
      <c r="U325" s="31"/>
      <c r="V325" s="30"/>
      <c r="W325" s="1180"/>
      <c r="X325" s="30"/>
      <c r="Y325" s="31"/>
      <c r="Z325" s="30"/>
      <c r="AA325" s="1180"/>
      <c r="AB325" s="30"/>
      <c r="AC325" s="31"/>
      <c r="AD325" s="30"/>
      <c r="AE325" s="1180"/>
      <c r="AF325" s="30"/>
      <c r="AG325" s="31"/>
      <c r="AH325" s="30"/>
      <c r="AI325" s="1180"/>
      <c r="AJ325" s="30"/>
      <c r="AK325" s="31"/>
      <c r="AL325" s="30"/>
      <c r="AM325" s="1180"/>
      <c r="AN325" s="30"/>
      <c r="AO325" s="31"/>
      <c r="AP325" s="30"/>
      <c r="AQ325" s="31"/>
      <c r="AR325" s="30"/>
      <c r="AS325" s="31"/>
      <c r="AT325" s="30"/>
      <c r="AU325" s="31"/>
      <c r="AV325" s="30"/>
      <c r="AW325" s="31"/>
      <c r="AX325" s="30"/>
      <c r="AY325" s="31"/>
      <c r="AZ325" s="30"/>
      <c r="BA325" s="31"/>
      <c r="BB325" s="30"/>
      <c r="BC325" s="31"/>
      <c r="BD325" s="30"/>
      <c r="BE325" s="31"/>
      <c r="BF325" s="30"/>
      <c r="BG325" s="31"/>
      <c r="BH325" s="30"/>
      <c r="BI325" s="31"/>
      <c r="BJ325" s="30"/>
      <c r="BK325" s="31"/>
      <c r="BL325" s="30"/>
    </row>
    <row r="326" spans="1:64">
      <c r="A326" s="1176"/>
      <c r="B326" s="1176"/>
      <c r="C326" s="1176"/>
      <c r="D326" s="1176"/>
      <c r="E326" s="1176"/>
      <c r="F326" s="1176"/>
      <c r="G326" s="1174"/>
      <c r="H326" s="1177"/>
      <c r="I326" s="1177"/>
      <c r="J326" s="17" t="s">
        <v>309</v>
      </c>
      <c r="K326" s="18"/>
      <c r="L326" s="30"/>
      <c r="M326" s="1311"/>
      <c r="N326" s="30"/>
      <c r="O326" s="1311"/>
      <c r="P326" s="30"/>
      <c r="Q326" s="1180"/>
      <c r="R326" s="30"/>
      <c r="S326" s="1311"/>
      <c r="T326" s="30"/>
      <c r="U326" s="1311"/>
      <c r="V326" s="30"/>
      <c r="W326" s="1180"/>
      <c r="X326" s="30"/>
      <c r="Y326" s="1311"/>
      <c r="Z326" s="30"/>
      <c r="AA326" s="1180"/>
      <c r="AB326" s="30"/>
      <c r="AC326" s="1311"/>
      <c r="AD326" s="30"/>
      <c r="AE326" s="1180"/>
      <c r="AF326" s="30"/>
      <c r="AG326" s="1311"/>
      <c r="AH326" s="30"/>
      <c r="AI326" s="1180"/>
      <c r="AJ326" s="30"/>
      <c r="AK326" s="1311"/>
      <c r="AL326" s="30"/>
      <c r="AM326" s="1180"/>
      <c r="AN326" s="30"/>
      <c r="AO326" s="31"/>
      <c r="AP326" s="30"/>
      <c r="AQ326" s="31"/>
      <c r="AR326" s="30"/>
      <c r="AS326" s="31"/>
      <c r="AT326" s="30"/>
      <c r="AU326" s="31"/>
      <c r="AV326" s="30"/>
      <c r="AW326" s="31"/>
      <c r="AX326" s="30"/>
      <c r="AY326" s="31"/>
      <c r="AZ326" s="30"/>
      <c r="BA326" s="31"/>
      <c r="BB326" s="30"/>
      <c r="BC326" s="31"/>
      <c r="BD326" s="30"/>
      <c r="BE326" s="31"/>
      <c r="BF326" s="30"/>
      <c r="BG326" s="31"/>
      <c r="BH326" s="30"/>
      <c r="BI326" s="31"/>
      <c r="BJ326" s="30"/>
      <c r="BK326" s="31"/>
      <c r="BL326" s="30"/>
    </row>
    <row r="327" spans="1:64">
      <c r="A327" s="1176"/>
      <c r="B327" s="1176"/>
      <c r="C327" s="1176"/>
      <c r="D327" s="1176"/>
      <c r="E327" s="1176"/>
      <c r="F327" s="1176"/>
      <c r="G327" s="1174"/>
      <c r="H327" s="1177"/>
      <c r="I327" s="1177"/>
      <c r="J327" s="1177"/>
      <c r="K327" s="1177"/>
      <c r="L327" s="1177"/>
      <c r="M327" s="1177"/>
      <c r="N327" s="1177"/>
      <c r="O327" s="1177"/>
      <c r="P327" s="1177"/>
      <c r="Q327" s="1177"/>
      <c r="R327" s="1177"/>
      <c r="S327" s="1177"/>
      <c r="T327" s="1177"/>
      <c r="U327" s="1177"/>
      <c r="V327" s="1177"/>
      <c r="W327" s="1177"/>
      <c r="X327" s="1177"/>
      <c r="Y327" s="1177"/>
      <c r="Z327" s="1177"/>
      <c r="AA327" s="1177"/>
      <c r="AB327" s="1177"/>
      <c r="AC327" s="1177"/>
      <c r="AD327" s="1177"/>
      <c r="AE327" s="1177"/>
      <c r="AF327" s="1177"/>
      <c r="AG327" s="1177"/>
      <c r="AH327" s="1177"/>
      <c r="AI327" s="1177"/>
      <c r="AJ327" s="1177"/>
      <c r="AK327" s="1177"/>
      <c r="AL327" s="1177"/>
      <c r="AM327" s="1177"/>
      <c r="AN327" s="1177"/>
      <c r="AO327" s="31"/>
      <c r="AP327" s="30"/>
      <c r="AQ327" s="31"/>
      <c r="AR327" s="30"/>
      <c r="AS327" s="31"/>
      <c r="AT327" s="30"/>
      <c r="AU327" s="31"/>
      <c r="AV327" s="30"/>
      <c r="AW327" s="31"/>
      <c r="AX327" s="30"/>
      <c r="AY327" s="31"/>
      <c r="AZ327" s="30"/>
      <c r="BA327" s="31"/>
      <c r="BB327" s="30"/>
      <c r="BC327" s="31"/>
      <c r="BD327" s="30"/>
      <c r="BE327" s="31"/>
      <c r="BF327" s="30"/>
      <c r="BG327" s="31"/>
      <c r="BH327" s="30"/>
      <c r="BI327" s="31"/>
      <c r="BJ327" s="30"/>
      <c r="BK327" s="31"/>
      <c r="BL327" s="30"/>
    </row>
    <row r="328" spans="1:64">
      <c r="A328" s="1176"/>
      <c r="B328" s="1176"/>
      <c r="C328" s="1176"/>
      <c r="D328" s="1176"/>
      <c r="E328" s="1176"/>
      <c r="F328" s="1176"/>
      <c r="G328" s="1174"/>
      <c r="H328" s="1177"/>
      <c r="I328" s="1177"/>
      <c r="J328" s="1177"/>
      <c r="K328" s="1177"/>
      <c r="L328" s="1177"/>
      <c r="M328" s="1177"/>
      <c r="N328" s="1177"/>
      <c r="O328" s="1177"/>
      <c r="P328" s="1177"/>
      <c r="Q328" s="1177"/>
      <c r="R328" s="1177"/>
      <c r="S328" s="1177"/>
      <c r="T328" s="1177"/>
      <c r="U328" s="1177"/>
      <c r="V328" s="1177"/>
      <c r="W328" s="1177"/>
      <c r="X328" s="1177"/>
      <c r="Y328" s="1177"/>
      <c r="Z328" s="1177"/>
      <c r="AA328" s="1177"/>
      <c r="AB328" s="1177"/>
      <c r="AC328" s="1177"/>
      <c r="AD328" s="1177"/>
      <c r="AE328" s="1177"/>
      <c r="AF328" s="1177"/>
      <c r="AG328" s="1177"/>
      <c r="AH328" s="1177"/>
      <c r="AI328" s="1177"/>
      <c r="AJ328" s="1177"/>
      <c r="AK328" s="1177"/>
      <c r="AL328" s="1177"/>
      <c r="AM328" s="1177"/>
      <c r="AN328" s="1177"/>
      <c r="AO328" s="31"/>
      <c r="AP328" s="30"/>
      <c r="AQ328" s="31"/>
      <c r="AR328" s="30"/>
      <c r="AS328" s="31"/>
      <c r="AT328" s="30"/>
      <c r="AU328" s="31"/>
      <c r="AV328" s="30"/>
      <c r="AW328" s="31"/>
      <c r="AX328" s="30"/>
      <c r="AY328" s="31"/>
      <c r="AZ328" s="30"/>
      <c r="BA328" s="31"/>
      <c r="BB328" s="30"/>
      <c r="BC328" s="31"/>
      <c r="BD328" s="30"/>
      <c r="BE328" s="31"/>
      <c r="BF328" s="30"/>
      <c r="BG328" s="31"/>
      <c r="BH328" s="30"/>
      <c r="BI328" s="31"/>
      <c r="BJ328" s="30"/>
      <c r="BK328" s="31"/>
      <c r="BL328" s="30"/>
    </row>
    <row r="329" spans="1:64">
      <c r="A329" s="1176"/>
      <c r="B329" s="1176"/>
      <c r="C329" s="1176"/>
      <c r="D329" s="1176"/>
      <c r="E329" s="1176"/>
      <c r="F329" s="1176"/>
      <c r="G329" s="1174"/>
      <c r="H329" s="1177"/>
      <c r="I329" s="1177"/>
      <c r="J329" s="1177"/>
      <c r="K329" s="1177"/>
      <c r="L329" s="1177"/>
      <c r="M329" s="1177"/>
      <c r="N329" s="1177"/>
      <c r="O329" s="1177"/>
      <c r="P329" s="1177"/>
      <c r="Q329" s="1177"/>
      <c r="R329" s="1177"/>
      <c r="S329" s="1177"/>
      <c r="T329" s="1177"/>
      <c r="U329" s="1177"/>
      <c r="V329" s="1177"/>
      <c r="W329" s="1177"/>
      <c r="X329" s="1177"/>
      <c r="Y329" s="1177"/>
      <c r="Z329" s="1177"/>
      <c r="AA329" s="1177"/>
      <c r="AB329" s="1177"/>
      <c r="AC329" s="1177"/>
      <c r="AD329" s="1177"/>
      <c r="AE329" s="1177"/>
      <c r="AF329" s="1177"/>
      <c r="AG329" s="1177"/>
      <c r="AH329" s="1177"/>
      <c r="AI329" s="1177"/>
      <c r="AJ329" s="1177"/>
      <c r="AK329" s="1177"/>
      <c r="AL329" s="1177"/>
      <c r="AM329" s="1177"/>
      <c r="AN329" s="1177"/>
      <c r="AO329" s="31"/>
      <c r="AP329" s="30"/>
      <c r="AQ329" s="31"/>
      <c r="AR329" s="30"/>
      <c r="AS329" s="31"/>
      <c r="AT329" s="30"/>
      <c r="AU329" s="31"/>
      <c r="AV329" s="30"/>
      <c r="AW329" s="31"/>
      <c r="AX329" s="30"/>
      <c r="AY329" s="31"/>
      <c r="AZ329" s="30"/>
      <c r="BA329" s="31"/>
      <c r="BB329" s="30"/>
      <c r="BC329" s="31"/>
      <c r="BD329" s="30"/>
      <c r="BE329" s="31"/>
      <c r="BF329" s="30"/>
      <c r="BG329" s="31"/>
      <c r="BH329" s="30"/>
      <c r="BI329" s="31"/>
      <c r="BJ329" s="30"/>
      <c r="BK329" s="31"/>
      <c r="BL329" s="30"/>
    </row>
    <row r="330" spans="1:64">
      <c r="A330" s="1176"/>
      <c r="B330" s="1176"/>
      <c r="C330" s="1176"/>
      <c r="D330" s="1176"/>
      <c r="E330" s="1176"/>
      <c r="F330" s="1176"/>
      <c r="G330" s="1174"/>
      <c r="H330" s="1177"/>
      <c r="I330" s="1177"/>
      <c r="J330" s="1177"/>
      <c r="K330" s="1177"/>
      <c r="L330" s="1177"/>
      <c r="M330" s="1177"/>
      <c r="N330" s="1177"/>
      <c r="O330" s="1177"/>
      <c r="P330" s="1177"/>
      <c r="Q330" s="1177"/>
      <c r="R330" s="1177"/>
      <c r="S330" s="1177"/>
      <c r="T330" s="1177"/>
      <c r="U330" s="1177"/>
      <c r="V330" s="1177"/>
      <c r="W330" s="1177"/>
      <c r="X330" s="1177"/>
      <c r="Y330" s="1177"/>
      <c r="Z330" s="1177"/>
      <c r="AA330" s="1177"/>
      <c r="AB330" s="1177"/>
      <c r="AC330" s="1177"/>
      <c r="AD330" s="1177"/>
      <c r="AE330" s="1177"/>
      <c r="AF330" s="1177"/>
      <c r="AG330" s="1177"/>
      <c r="AH330" s="1177"/>
      <c r="AI330" s="1177"/>
      <c r="AJ330" s="1177"/>
      <c r="AK330" s="1177"/>
      <c r="AL330" s="1177"/>
      <c r="AM330" s="1177"/>
      <c r="AN330" s="1177"/>
      <c r="AO330" s="31"/>
      <c r="AP330" s="30"/>
      <c r="AQ330" s="31"/>
      <c r="AR330" s="30"/>
      <c r="AS330" s="31"/>
      <c r="AT330" s="30"/>
      <c r="AU330" s="31"/>
      <c r="AV330" s="30"/>
      <c r="AW330" s="31"/>
      <c r="AX330" s="30"/>
      <c r="AY330" s="31"/>
      <c r="AZ330" s="30"/>
      <c r="BA330" s="31"/>
      <c r="BB330" s="30"/>
      <c r="BC330" s="31"/>
      <c r="BD330" s="30"/>
      <c r="BE330" s="31"/>
      <c r="BF330" s="30"/>
      <c r="BG330" s="31"/>
      <c r="BH330" s="30"/>
      <c r="BI330" s="31"/>
      <c r="BJ330" s="30"/>
      <c r="BK330" s="31"/>
      <c r="BL330" s="30"/>
    </row>
    <row r="331" spans="1:64">
      <c r="A331" s="1176"/>
      <c r="B331" s="1176"/>
      <c r="C331" s="1176"/>
      <c r="D331" s="1176"/>
      <c r="E331" s="1176"/>
      <c r="F331" s="1176"/>
      <c r="G331" s="1174"/>
      <c r="H331" s="1177"/>
      <c r="I331" s="1177"/>
      <c r="J331" s="1177"/>
      <c r="K331" s="1177"/>
      <c r="L331" s="1177"/>
      <c r="M331" s="1177"/>
      <c r="N331" s="1177"/>
      <c r="O331" s="1177"/>
      <c r="P331" s="1177"/>
      <c r="Q331" s="1177"/>
      <c r="R331" s="1177"/>
      <c r="S331" s="1177"/>
      <c r="T331" s="1177"/>
      <c r="U331" s="1177"/>
      <c r="V331" s="1177"/>
      <c r="W331" s="1177"/>
      <c r="X331" s="1177"/>
      <c r="Y331" s="1177"/>
      <c r="Z331" s="1177"/>
      <c r="AA331" s="1177"/>
      <c r="AB331" s="1177"/>
      <c r="AC331" s="1177"/>
      <c r="AD331" s="1177"/>
      <c r="AE331" s="1177"/>
      <c r="AF331" s="1177"/>
      <c r="AG331" s="1177"/>
      <c r="AH331" s="1177"/>
      <c r="AI331" s="1177"/>
      <c r="AJ331" s="1177"/>
      <c r="AK331" s="1177"/>
      <c r="AL331" s="1177"/>
      <c r="AM331" s="1177"/>
      <c r="AN331" s="1177"/>
      <c r="AO331" s="31"/>
      <c r="AP331" s="30"/>
      <c r="AQ331" s="31"/>
      <c r="AR331" s="30"/>
      <c r="AS331" s="31"/>
      <c r="AT331" s="30"/>
      <c r="AU331" s="31"/>
      <c r="AV331" s="30"/>
      <c r="AW331" s="31"/>
      <c r="AX331" s="30"/>
      <c r="AY331" s="31"/>
      <c r="AZ331" s="30"/>
      <c r="BA331" s="31"/>
      <c r="BB331" s="30"/>
      <c r="BC331" s="31"/>
      <c r="BD331" s="30"/>
      <c r="BE331" s="31"/>
      <c r="BF331" s="30"/>
      <c r="BG331" s="31"/>
      <c r="BH331" s="30"/>
      <c r="BI331" s="31"/>
      <c r="BJ331" s="30"/>
      <c r="BK331" s="31"/>
      <c r="BL331" s="30"/>
    </row>
    <row r="332" spans="1:64">
      <c r="A332" s="1176"/>
      <c r="B332" s="1176"/>
      <c r="C332" s="1176"/>
      <c r="D332" s="1176"/>
      <c r="E332" s="1176"/>
      <c r="F332" s="1176"/>
      <c r="G332" s="1174"/>
      <c r="H332" s="1177"/>
      <c r="I332" s="1177"/>
      <c r="J332" s="1177"/>
      <c r="K332" s="1177"/>
      <c r="L332" s="1177"/>
      <c r="M332" s="1177"/>
      <c r="N332" s="1177"/>
      <c r="O332" s="1177"/>
      <c r="P332" s="1177"/>
      <c r="Q332" s="1177"/>
      <c r="R332" s="1177"/>
      <c r="S332" s="1177"/>
      <c r="T332" s="1177"/>
      <c r="U332" s="1177"/>
      <c r="V332" s="1177"/>
      <c r="W332" s="1177"/>
      <c r="X332" s="1177"/>
      <c r="Y332" s="1177"/>
      <c r="Z332" s="1177"/>
      <c r="AA332" s="1177"/>
      <c r="AB332" s="1177"/>
      <c r="AC332" s="1177"/>
      <c r="AD332" s="1177"/>
      <c r="AE332" s="1177"/>
      <c r="AF332" s="1177"/>
      <c r="AG332" s="1177"/>
      <c r="AH332" s="1177"/>
      <c r="AI332" s="1177"/>
      <c r="AJ332" s="1177"/>
      <c r="AK332" s="1177"/>
      <c r="AL332" s="1177"/>
      <c r="AM332" s="1177"/>
      <c r="AN332" s="1177"/>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A1:BQ330"/>
  <sheetViews>
    <sheetView topLeftCell="B1" zoomScaleNormal="100" workbookViewId="0">
      <selection activeCell="I17" sqref="I17"/>
    </sheetView>
  </sheetViews>
  <sheetFormatPr defaultColWidth="11.5703125" defaultRowHeight="15" outlineLevelRow="1"/>
  <cols>
    <col min="1" max="1" width="6.28515625" hidden="1" customWidth="1"/>
    <col min="2" max="2" width="8" customWidth="1"/>
    <col min="3" max="3" width="37.85546875" bestFit="1" customWidth="1"/>
    <col min="5" max="5" width="16" customWidth="1"/>
    <col min="6" max="6" width="4.7109375" customWidth="1"/>
    <col min="7" max="7" width="16" customWidth="1"/>
    <col min="8" max="8" width="4.7109375" customWidth="1"/>
    <col min="9" max="9" width="16" customWidth="1"/>
    <col min="10" max="10" width="4.7109375" customWidth="1"/>
    <col min="11" max="11" width="16" customWidth="1"/>
    <col min="12" max="12" width="4.7109375" customWidth="1"/>
    <col min="13" max="13" width="16" customWidth="1"/>
    <col min="14" max="14" width="4.7109375" customWidth="1"/>
    <col min="15" max="15" width="16" customWidth="1"/>
    <col min="16" max="16" width="4.7109375" customWidth="1"/>
    <col min="17" max="17" width="16" customWidth="1"/>
    <col min="18" max="18" width="4.7109375" customWidth="1"/>
    <col min="19" max="19" width="16" customWidth="1"/>
    <col min="20" max="20" width="4.7109375" customWidth="1"/>
    <col min="21" max="21" width="16" customWidth="1"/>
    <col min="22" max="22" width="4.7109375" customWidth="1"/>
    <col min="23" max="23" width="16" customWidth="1"/>
    <col min="24" max="24" width="4.7109375" customWidth="1"/>
    <col min="25" max="25" width="16" customWidth="1"/>
    <col min="26" max="26" width="4.7109375" customWidth="1"/>
    <col min="27" max="27" width="16" customWidth="1"/>
    <col min="28" max="28" width="4.7109375" customWidth="1"/>
    <col min="29" max="29" width="16" customWidth="1"/>
    <col min="30" max="30" width="4.7109375" customWidth="1"/>
    <col min="31" max="31" width="16" customWidth="1"/>
    <col min="32" max="32" width="4.7109375" customWidth="1"/>
    <col min="33" max="33" width="16" customWidth="1"/>
    <col min="34" max="34" width="4.7109375" customWidth="1"/>
    <col min="35" max="35" width="16" customWidth="1"/>
    <col min="36" max="36" width="4.7109375" customWidth="1"/>
    <col min="37" max="37" width="16" customWidth="1"/>
    <col min="38" max="38" width="4.7109375" customWidth="1"/>
    <col min="39" max="39" width="16" customWidth="1"/>
    <col min="40" max="40" width="4.7109375" customWidth="1"/>
    <col min="41" max="41" width="16" customWidth="1"/>
    <col min="42" max="42" width="4.7109375" customWidth="1"/>
    <col min="43" max="43" width="16" customWidth="1"/>
    <col min="44" max="44" width="4.7109375" customWidth="1"/>
    <col min="45" max="45" width="16" customWidth="1"/>
    <col min="46" max="46" width="4.7109375" customWidth="1"/>
    <col min="47" max="47" width="16" customWidth="1"/>
    <col min="48" max="48" width="4.7109375" customWidth="1"/>
    <col min="49" max="49" width="16" customWidth="1"/>
    <col min="50" max="50" width="4.7109375" customWidth="1"/>
    <col min="51" max="51" width="16" customWidth="1"/>
    <col min="52" max="52" width="4.7109375" customWidth="1"/>
    <col min="53" max="53" width="16" customWidth="1"/>
    <col min="54" max="54" width="4.7109375" customWidth="1"/>
    <col min="55" max="55" width="16" customWidth="1"/>
    <col min="56" max="56" width="4.7109375" customWidth="1"/>
    <col min="57" max="57" width="16" customWidth="1"/>
    <col min="58" max="58" width="4.7109375" customWidth="1"/>
    <col min="59" max="59" width="16" customWidth="1"/>
    <col min="60" max="60" width="4.7109375" customWidth="1"/>
    <col min="61" max="61" width="16" customWidth="1"/>
    <col min="62" max="62" width="4.7109375" customWidth="1"/>
    <col min="63" max="63" width="16" customWidth="1"/>
    <col min="64" max="64" width="4.7109375" customWidth="1"/>
    <col min="65" max="65" width="16" customWidth="1"/>
    <col min="66" max="66" width="4.7109375" customWidth="1"/>
    <col min="67" max="67" width="16" customWidth="1"/>
    <col min="68" max="68" width="4.7109375" customWidth="1"/>
    <col min="69" max="69" width="16" customWidth="1"/>
  </cols>
  <sheetData>
    <row r="1" spans="1:6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18">
      <c r="B2" s="3" t="str">
        <f>INF_PrevYearEUR!J2</f>
        <v>ACT Rep - unconsolidated P&amp;L All Depots</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spans="1:69" ht="15.75">
      <c r="B3" s="5" t="str">
        <f>INF_PrevYearEUR!J3</f>
        <v>2018-12 YTD | Actual | 190 HR Ens | in 1.000 | unconsolidated</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row>
    <row r="4" spans="1:69" outlineLevel="1">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row>
    <row r="5" spans="1:69" s="1048" customFormat="1">
      <c r="A5" s="1045"/>
      <c r="B5" s="1162" t="str">
        <f>INF_PrevYearEUR!J5</f>
        <v>Status: Approved by Div</v>
      </c>
      <c r="C5" s="1045"/>
      <c r="D5" s="1045"/>
      <c r="E5" s="1049" t="str">
        <f>E8</f>
        <v>2018-12 YTD</v>
      </c>
      <c r="F5" s="1050">
        <f t="shared" ref="F5:BQ5" si="0">F8</f>
        <v>0</v>
      </c>
      <c r="G5" s="1049" t="str">
        <f t="shared" si="0"/>
        <v>2018-12 YTD</v>
      </c>
      <c r="H5" s="1050">
        <f t="shared" si="0"/>
        <v>0</v>
      </c>
      <c r="I5" s="1049" t="str">
        <f t="shared" si="0"/>
        <v>Dev.</v>
      </c>
      <c r="J5" s="1050">
        <f t="shared" si="0"/>
        <v>0</v>
      </c>
      <c r="K5" s="1049" t="str">
        <f t="shared" si="0"/>
        <v>Total excl. Coll.</v>
      </c>
      <c r="L5" s="1050">
        <f t="shared" si="0"/>
        <v>0</v>
      </c>
      <c r="M5" s="1049" t="str">
        <f t="shared" si="0"/>
        <v>1901 HR Ens</v>
      </c>
      <c r="N5" s="1050">
        <f t="shared" si="0"/>
        <v>0</v>
      </c>
      <c r="O5" s="1049" t="str">
        <f t="shared" si="0"/>
        <v>Dev.</v>
      </c>
      <c r="P5" s="1050">
        <f t="shared" si="0"/>
        <v>0</v>
      </c>
      <c r="Q5" s="1049" t="str">
        <f t="shared" si="0"/>
        <v>190100 Sveta Helena</v>
      </c>
      <c r="R5" s="1050">
        <f t="shared" si="0"/>
        <v>0</v>
      </c>
      <c r="S5" s="1049" t="str">
        <f t="shared" si="0"/>
        <v>Dev.</v>
      </c>
      <c r="T5" s="1050">
        <f t="shared" si="0"/>
        <v>0</v>
      </c>
      <c r="U5" s="1049" t="str">
        <f t="shared" si="0"/>
        <v>190101 Split</v>
      </c>
      <c r="V5" s="1050">
        <f t="shared" si="0"/>
        <v>0</v>
      </c>
      <c r="W5" s="1049" t="str">
        <f t="shared" si="0"/>
        <v>Dev.</v>
      </c>
      <c r="X5" s="1050">
        <f t="shared" si="0"/>
        <v>0</v>
      </c>
      <c r="Y5" s="1049" t="str">
        <f t="shared" si="0"/>
        <v>190102 Osijek</v>
      </c>
      <c r="Z5" s="1050">
        <f t="shared" si="0"/>
        <v>0</v>
      </c>
      <c r="AA5" s="1049" t="str">
        <f t="shared" si="0"/>
        <v>Dev.</v>
      </c>
      <c r="AB5" s="1050">
        <f t="shared" si="0"/>
        <v>0</v>
      </c>
      <c r="AC5" s="1049" t="str">
        <f t="shared" si="0"/>
        <v>190103 Zagreb</v>
      </c>
      <c r="AD5" s="1050">
        <f t="shared" si="0"/>
        <v>0</v>
      </c>
      <c r="AE5" s="1049" t="str">
        <f t="shared" si="0"/>
        <v>Dev.</v>
      </c>
      <c r="AF5" s="1050">
        <f t="shared" si="0"/>
        <v>0</v>
      </c>
      <c r="AG5" s="1049">
        <f t="shared" si="0"/>
        <v>0</v>
      </c>
      <c r="AH5" s="1050">
        <f t="shared" si="0"/>
        <v>0</v>
      </c>
      <c r="AI5" s="1049">
        <f t="shared" si="0"/>
        <v>0</v>
      </c>
      <c r="AJ5" s="1050">
        <f t="shared" si="0"/>
        <v>0</v>
      </c>
      <c r="AK5" s="1049">
        <f t="shared" si="0"/>
        <v>0</v>
      </c>
      <c r="AL5" s="1050">
        <f t="shared" si="0"/>
        <v>0</v>
      </c>
      <c r="AM5" s="1049">
        <f t="shared" si="0"/>
        <v>0</v>
      </c>
      <c r="AN5" s="1050">
        <f t="shared" si="0"/>
        <v>0</v>
      </c>
      <c r="AO5" s="1049">
        <f t="shared" si="0"/>
        <v>0</v>
      </c>
      <c r="AP5" s="1050">
        <f t="shared" si="0"/>
        <v>0</v>
      </c>
      <c r="AQ5" s="1049">
        <f t="shared" si="0"/>
        <v>0</v>
      </c>
      <c r="AR5" s="1050">
        <f t="shared" si="0"/>
        <v>0</v>
      </c>
      <c r="AS5" s="1049">
        <f t="shared" si="0"/>
        <v>0</v>
      </c>
      <c r="AT5" s="1050">
        <f t="shared" si="0"/>
        <v>0</v>
      </c>
      <c r="AU5" s="1049">
        <f t="shared" si="0"/>
        <v>0</v>
      </c>
      <c r="AV5" s="1050">
        <f t="shared" si="0"/>
        <v>0</v>
      </c>
      <c r="AW5" s="1049">
        <f t="shared" si="0"/>
        <v>0</v>
      </c>
      <c r="AX5" s="1050">
        <f t="shared" si="0"/>
        <v>0</v>
      </c>
      <c r="AY5" s="1049">
        <f t="shared" si="0"/>
        <v>0</v>
      </c>
      <c r="AZ5" s="1050">
        <f t="shared" si="0"/>
        <v>0</v>
      </c>
      <c r="BA5" s="1049">
        <f t="shared" si="0"/>
        <v>0</v>
      </c>
      <c r="BB5" s="1050">
        <f t="shared" si="0"/>
        <v>0</v>
      </c>
      <c r="BC5" s="1049">
        <f t="shared" si="0"/>
        <v>0</v>
      </c>
      <c r="BD5" s="1050">
        <f t="shared" si="0"/>
        <v>0</v>
      </c>
      <c r="BE5" s="1049">
        <f t="shared" si="0"/>
        <v>0</v>
      </c>
      <c r="BF5" s="1050">
        <f t="shared" si="0"/>
        <v>0</v>
      </c>
      <c r="BG5" s="1049">
        <f t="shared" si="0"/>
        <v>0</v>
      </c>
      <c r="BH5" s="1050">
        <f t="shared" si="0"/>
        <v>0</v>
      </c>
      <c r="BI5" s="1049">
        <f t="shared" si="0"/>
        <v>0</v>
      </c>
      <c r="BJ5" s="1050">
        <f t="shared" si="0"/>
        <v>0</v>
      </c>
      <c r="BK5" s="1049">
        <f t="shared" si="0"/>
        <v>0</v>
      </c>
      <c r="BL5" s="1050">
        <f t="shared" si="0"/>
        <v>0</v>
      </c>
      <c r="BM5" s="1049">
        <f t="shared" si="0"/>
        <v>0</v>
      </c>
      <c r="BN5" s="1050">
        <f t="shared" si="0"/>
        <v>0</v>
      </c>
      <c r="BO5" s="1049">
        <f t="shared" si="0"/>
        <v>0</v>
      </c>
      <c r="BP5" s="1050">
        <f t="shared" si="0"/>
        <v>0</v>
      </c>
      <c r="BQ5" s="1049">
        <f t="shared" si="0"/>
        <v>0</v>
      </c>
    </row>
    <row r="6" spans="1:69" outlineLevel="1">
      <c r="A6" s="6"/>
      <c r="B6" s="6"/>
      <c r="C6" s="6"/>
      <c r="D6" s="6"/>
      <c r="E6" s="653">
        <f>IF(E5=0,"",COLUMN())</f>
        <v>5</v>
      </c>
      <c r="F6" s="653" t="str">
        <f t="shared" ref="F6:BQ6" si="1">IF(F5=0,"",COLUMN())</f>
        <v/>
      </c>
      <c r="G6" s="653">
        <f t="shared" si="1"/>
        <v>7</v>
      </c>
      <c r="H6" s="653" t="str">
        <f t="shared" si="1"/>
        <v/>
      </c>
      <c r="I6" s="653">
        <f t="shared" si="1"/>
        <v>9</v>
      </c>
      <c r="J6" s="653" t="str">
        <f t="shared" si="1"/>
        <v/>
      </c>
      <c r="K6" s="653">
        <f t="shared" si="1"/>
        <v>11</v>
      </c>
      <c r="L6" s="653" t="str">
        <f t="shared" si="1"/>
        <v/>
      </c>
      <c r="M6" s="653">
        <f t="shared" si="1"/>
        <v>13</v>
      </c>
      <c r="N6" s="653" t="str">
        <f t="shared" si="1"/>
        <v/>
      </c>
      <c r="O6" s="653">
        <f t="shared" si="1"/>
        <v>15</v>
      </c>
      <c r="P6" s="653" t="str">
        <f t="shared" si="1"/>
        <v/>
      </c>
      <c r="Q6" s="653">
        <f t="shared" si="1"/>
        <v>17</v>
      </c>
      <c r="R6" s="653" t="str">
        <f t="shared" si="1"/>
        <v/>
      </c>
      <c r="S6" s="653">
        <f t="shared" si="1"/>
        <v>19</v>
      </c>
      <c r="T6" s="653" t="str">
        <f t="shared" si="1"/>
        <v/>
      </c>
      <c r="U6" s="653">
        <f t="shared" si="1"/>
        <v>21</v>
      </c>
      <c r="V6" s="653" t="str">
        <f t="shared" si="1"/>
        <v/>
      </c>
      <c r="W6" s="653">
        <f t="shared" si="1"/>
        <v>23</v>
      </c>
      <c r="X6" s="653" t="str">
        <f t="shared" si="1"/>
        <v/>
      </c>
      <c r="Y6" s="653">
        <f t="shared" si="1"/>
        <v>25</v>
      </c>
      <c r="Z6" s="653" t="str">
        <f t="shared" si="1"/>
        <v/>
      </c>
      <c r="AA6" s="653">
        <f t="shared" si="1"/>
        <v>27</v>
      </c>
      <c r="AB6" s="653" t="str">
        <f t="shared" si="1"/>
        <v/>
      </c>
      <c r="AC6" s="653">
        <f t="shared" si="1"/>
        <v>29</v>
      </c>
      <c r="AD6" s="653" t="str">
        <f t="shared" si="1"/>
        <v/>
      </c>
      <c r="AE6" s="653">
        <f t="shared" si="1"/>
        <v>31</v>
      </c>
      <c r="AF6" s="653" t="str">
        <f t="shared" si="1"/>
        <v/>
      </c>
      <c r="AG6" s="653" t="str">
        <f t="shared" si="1"/>
        <v/>
      </c>
      <c r="AH6" s="653" t="str">
        <f t="shared" si="1"/>
        <v/>
      </c>
      <c r="AI6" s="653" t="str">
        <f t="shared" si="1"/>
        <v/>
      </c>
      <c r="AJ6" s="653" t="str">
        <f t="shared" si="1"/>
        <v/>
      </c>
      <c r="AK6" s="653" t="str">
        <f t="shared" si="1"/>
        <v/>
      </c>
      <c r="AL6" s="653" t="str">
        <f t="shared" si="1"/>
        <v/>
      </c>
      <c r="AM6" s="653" t="str">
        <f t="shared" si="1"/>
        <v/>
      </c>
      <c r="AN6" s="653" t="str">
        <f t="shared" si="1"/>
        <v/>
      </c>
      <c r="AO6" s="653" t="str">
        <f t="shared" si="1"/>
        <v/>
      </c>
      <c r="AP6" s="653" t="str">
        <f t="shared" si="1"/>
        <v/>
      </c>
      <c r="AQ6" s="653" t="str">
        <f t="shared" si="1"/>
        <v/>
      </c>
      <c r="AR6" s="653" t="str">
        <f t="shared" si="1"/>
        <v/>
      </c>
      <c r="AS6" s="653" t="str">
        <f t="shared" si="1"/>
        <v/>
      </c>
      <c r="AT6" s="653" t="str">
        <f t="shared" si="1"/>
        <v/>
      </c>
      <c r="AU6" s="653" t="str">
        <f t="shared" si="1"/>
        <v/>
      </c>
      <c r="AV6" s="653" t="str">
        <f t="shared" si="1"/>
        <v/>
      </c>
      <c r="AW6" s="653" t="str">
        <f t="shared" si="1"/>
        <v/>
      </c>
      <c r="AX6" s="653" t="str">
        <f t="shared" si="1"/>
        <v/>
      </c>
      <c r="AY6" s="653" t="str">
        <f t="shared" si="1"/>
        <v/>
      </c>
      <c r="AZ6" s="653" t="str">
        <f t="shared" si="1"/>
        <v/>
      </c>
      <c r="BA6" s="653" t="str">
        <f t="shared" si="1"/>
        <v/>
      </c>
      <c r="BB6" s="653" t="str">
        <f t="shared" si="1"/>
        <v/>
      </c>
      <c r="BC6" s="653" t="str">
        <f t="shared" si="1"/>
        <v/>
      </c>
      <c r="BD6" s="653" t="str">
        <f t="shared" si="1"/>
        <v/>
      </c>
      <c r="BE6" s="653" t="str">
        <f t="shared" si="1"/>
        <v/>
      </c>
      <c r="BF6" s="653" t="str">
        <f t="shared" si="1"/>
        <v/>
      </c>
      <c r="BG6" s="653" t="str">
        <f t="shared" si="1"/>
        <v/>
      </c>
      <c r="BH6" s="653" t="str">
        <f t="shared" si="1"/>
        <v/>
      </c>
      <c r="BI6" s="653" t="str">
        <f t="shared" si="1"/>
        <v/>
      </c>
      <c r="BJ6" s="653" t="str">
        <f t="shared" si="1"/>
        <v/>
      </c>
      <c r="BK6" s="653" t="str">
        <f t="shared" si="1"/>
        <v/>
      </c>
      <c r="BL6" s="653" t="str">
        <f t="shared" si="1"/>
        <v/>
      </c>
      <c r="BM6" s="653" t="str">
        <f t="shared" si="1"/>
        <v/>
      </c>
      <c r="BN6" s="653" t="str">
        <f t="shared" si="1"/>
        <v/>
      </c>
      <c r="BO6" s="653" t="str">
        <f t="shared" si="1"/>
        <v/>
      </c>
      <c r="BP6" s="653" t="str">
        <f t="shared" si="1"/>
        <v/>
      </c>
      <c r="BQ6" s="653" t="str">
        <f t="shared" si="1"/>
        <v/>
      </c>
    </row>
    <row r="7" spans="1:69" outlineLevel="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row>
    <row r="8" spans="1:69" s="1048" customFormat="1" outlineLevel="1">
      <c r="A8" s="1045"/>
      <c r="B8" s="1045">
        <f>INF_PrevYearEUR!J8</f>
        <v>0</v>
      </c>
      <c r="C8" s="1045">
        <f>INF_PrevYearEUR!K8</f>
        <v>0</v>
      </c>
      <c r="D8" s="1045">
        <f>INF_PrevYearEUR!L8</f>
        <v>0</v>
      </c>
      <c r="E8" s="1046" t="str">
        <f>INF_PrevYearEUR!M8</f>
        <v>2018-12 YTD</v>
      </c>
      <c r="F8" s="1047">
        <f>INF_PrevYearEUR!N8</f>
        <v>0</v>
      </c>
      <c r="G8" s="1046" t="str">
        <f>INF_PrevYearEUR!O8</f>
        <v>2018-12 YTD</v>
      </c>
      <c r="H8" s="1047">
        <f>INF_PrevYearEUR!P8</f>
        <v>0</v>
      </c>
      <c r="I8" s="1046" t="str">
        <f>INF_PrevYearEUR!Q8</f>
        <v>Dev.</v>
      </c>
      <c r="J8" s="1047">
        <f>INF_PrevYearEUR!R8</f>
        <v>0</v>
      </c>
      <c r="K8" s="1046" t="str">
        <f>INF_PrevYearEUR!S8</f>
        <v>Total excl. Coll.</v>
      </c>
      <c r="L8" s="1047">
        <f>INF_PrevYearEUR!T8</f>
        <v>0</v>
      </c>
      <c r="M8" s="1046" t="str">
        <f>INF_PrevYearEUR!U8</f>
        <v>1901 HR Ens</v>
      </c>
      <c r="N8" s="1047">
        <f>INF_PrevYearEUR!V8</f>
        <v>0</v>
      </c>
      <c r="O8" s="1046" t="str">
        <f>INF_PrevYearEUR!W8</f>
        <v>Dev.</v>
      </c>
      <c r="P8" s="1047">
        <f>INF_PrevYearEUR!X8</f>
        <v>0</v>
      </c>
      <c r="Q8" s="1046" t="str">
        <f>INF_PrevYearEUR!Y8</f>
        <v>190100 Sveta Helena</v>
      </c>
      <c r="R8" s="1047">
        <f>INF_PrevYearEUR!Z8</f>
        <v>0</v>
      </c>
      <c r="S8" s="1046" t="str">
        <f>INF_PrevYearEUR!AA8</f>
        <v>Dev.</v>
      </c>
      <c r="T8" s="1047">
        <f>INF_PrevYearEUR!AB8</f>
        <v>0</v>
      </c>
      <c r="U8" s="1046" t="str">
        <f>INF_PrevYearEUR!AC8</f>
        <v>190101 Split</v>
      </c>
      <c r="V8" s="1047">
        <f>INF_PrevYearEUR!AD8</f>
        <v>0</v>
      </c>
      <c r="W8" s="1046" t="str">
        <f>INF_PrevYearEUR!AE8</f>
        <v>Dev.</v>
      </c>
      <c r="X8" s="1047">
        <f>INF_PrevYearEUR!AF8</f>
        <v>0</v>
      </c>
      <c r="Y8" s="1046" t="str">
        <f>INF_PrevYearEUR!AG8</f>
        <v>190102 Osijek</v>
      </c>
      <c r="Z8" s="1047">
        <f>INF_PrevYearEUR!AH8</f>
        <v>0</v>
      </c>
      <c r="AA8" s="1046" t="str">
        <f>INF_PrevYearEUR!AI8</f>
        <v>Dev.</v>
      </c>
      <c r="AB8" s="1047">
        <f>INF_PrevYearEUR!AJ8</f>
        <v>0</v>
      </c>
      <c r="AC8" s="1046" t="str">
        <f>INF_PrevYearEUR!AK8</f>
        <v>190103 Zagreb</v>
      </c>
      <c r="AD8" s="1047">
        <f>INF_PrevYearEUR!AL8</f>
        <v>0</v>
      </c>
      <c r="AE8" s="1046" t="str">
        <f>INF_PrevYearEUR!AM8</f>
        <v>Dev.</v>
      </c>
      <c r="AF8" s="1047">
        <f>INF_PrevYearEUR!AN8</f>
        <v>0</v>
      </c>
      <c r="AG8" s="1046">
        <f>INF_PrevYearEUR!AO8</f>
        <v>0</v>
      </c>
      <c r="AH8" s="1047">
        <f>INF_PrevYearEUR!AP8</f>
        <v>0</v>
      </c>
      <c r="AI8" s="1046">
        <f>INF_PrevYearEUR!AQ8</f>
        <v>0</v>
      </c>
      <c r="AJ8" s="1047">
        <f>INF_PrevYearEUR!AR8</f>
        <v>0</v>
      </c>
      <c r="AK8" s="1046">
        <f>INF_PrevYearEUR!AS8</f>
        <v>0</v>
      </c>
      <c r="AL8" s="1047">
        <f>INF_PrevYearEUR!AT8</f>
        <v>0</v>
      </c>
      <c r="AM8" s="1046">
        <f>INF_PrevYearEUR!AU8</f>
        <v>0</v>
      </c>
      <c r="AN8" s="1047">
        <f>INF_PrevYearEUR!AV8</f>
        <v>0</v>
      </c>
      <c r="AO8" s="1046">
        <f>INF_PrevYearEUR!AW8</f>
        <v>0</v>
      </c>
      <c r="AP8" s="1047">
        <f>INF_PrevYearEUR!AX8</f>
        <v>0</v>
      </c>
      <c r="AQ8" s="1046">
        <f>INF_PrevYearEUR!AY8</f>
        <v>0</v>
      </c>
      <c r="AR8" s="1047">
        <f>INF_PrevYearEUR!AZ8</f>
        <v>0</v>
      </c>
      <c r="AS8" s="1046">
        <f>INF_PrevYearEUR!BA8</f>
        <v>0</v>
      </c>
      <c r="AT8" s="1047">
        <f>INF_PrevYearEUR!BB8</f>
        <v>0</v>
      </c>
      <c r="AU8" s="1046">
        <f>INF_PrevYearEUR!BC8</f>
        <v>0</v>
      </c>
      <c r="AV8" s="1047">
        <f>INF_PrevYearEUR!BD8</f>
        <v>0</v>
      </c>
      <c r="AW8" s="1046">
        <f>INF_PrevYearEUR!BE8</f>
        <v>0</v>
      </c>
      <c r="AX8" s="1047">
        <f>INF_PrevYearEUR!BF8</f>
        <v>0</v>
      </c>
      <c r="AY8" s="1046">
        <f>INF_PrevYearEUR!BG8</f>
        <v>0</v>
      </c>
      <c r="AZ8" s="1047">
        <f>INF_PrevYearEUR!BH8</f>
        <v>0</v>
      </c>
      <c r="BA8" s="1046">
        <f>INF_PrevYearEUR!BI8</f>
        <v>0</v>
      </c>
      <c r="BB8" s="1047">
        <f>INF_PrevYearEUR!BJ8</f>
        <v>0</v>
      </c>
      <c r="BC8" s="1046">
        <f>INF_PrevYearEUR!BK8</f>
        <v>0</v>
      </c>
      <c r="BD8" s="1047">
        <f>INF_PrevYearEUR!BL8</f>
        <v>0</v>
      </c>
      <c r="BE8" s="1046">
        <f>INF_PrevYearEUR!BM8</f>
        <v>0</v>
      </c>
      <c r="BF8" s="1047">
        <f>INF_PrevYearEUR!BN8</f>
        <v>0</v>
      </c>
      <c r="BG8" s="1046">
        <f>INF_PrevYearEUR!BO8</f>
        <v>0</v>
      </c>
      <c r="BH8" s="1047">
        <f>INF_PrevYearEUR!BP8</f>
        <v>0</v>
      </c>
      <c r="BI8" s="1046">
        <f>INF_PrevYearEUR!BQ8</f>
        <v>0</v>
      </c>
      <c r="BJ8" s="1047">
        <f>INF_PrevYearEUR!BR8</f>
        <v>0</v>
      </c>
      <c r="BK8" s="1046">
        <f>INF_PrevYearEUR!BS8</f>
        <v>0</v>
      </c>
      <c r="BL8" s="1047">
        <f>INF_PrevYearEUR!BT8</f>
        <v>0</v>
      </c>
      <c r="BM8" s="1046">
        <f>INF_PrevYearEUR!BU8</f>
        <v>0</v>
      </c>
      <c r="BN8" s="1047">
        <f>INF_PrevYearEUR!BV8</f>
        <v>0</v>
      </c>
      <c r="BO8" s="1046">
        <f>INF_PrevYearEUR!BW8</f>
        <v>0</v>
      </c>
      <c r="BP8" s="1047">
        <f>INF_PrevYearEUR!BX8</f>
        <v>0</v>
      </c>
      <c r="BQ8" s="1046">
        <f>INF_PrevYearEUR!BY8</f>
        <v>0</v>
      </c>
    </row>
    <row r="9" spans="1:69" s="1048" customFormat="1">
      <c r="A9" s="1045"/>
      <c r="B9" s="1045">
        <f>INF_PrevYearEUR!J9</f>
        <v>0</v>
      </c>
      <c r="C9" s="1045">
        <f>INF_PrevYearEUR!K9</f>
        <v>0</v>
      </c>
      <c r="D9" s="1045">
        <f>INF_PrevYearEUR!L9</f>
        <v>0</v>
      </c>
      <c r="E9" s="1049" t="str">
        <f>INF_PrevYearEUR!M9</f>
        <v>Actual</v>
      </c>
      <c r="F9" s="1050">
        <f>INF_PrevYearEUR!N9</f>
        <v>0</v>
      </c>
      <c r="G9" s="1049" t="str">
        <f>INF_PrevYearEUR!O9</f>
        <v>Actual</v>
      </c>
      <c r="H9" s="1050">
        <f>INF_PrevYearEUR!P9</f>
        <v>0</v>
      </c>
      <c r="I9" s="1049" t="str">
        <f>INF_PrevYearEUR!Q9</f>
        <v>in %</v>
      </c>
      <c r="J9" s="1050">
        <f>INF_PrevYearEUR!R9</f>
        <v>0</v>
      </c>
      <c r="K9" s="1049" t="str">
        <f>INF_PrevYearEUR!S9</f>
        <v>Actual</v>
      </c>
      <c r="L9" s="1050">
        <f>INF_PrevYearEUR!T9</f>
        <v>0</v>
      </c>
      <c r="M9" s="1049" t="str">
        <f>INF_PrevYearEUR!U9</f>
        <v>Actual</v>
      </c>
      <c r="N9" s="1050">
        <f>INF_PrevYearEUR!V9</f>
        <v>0</v>
      </c>
      <c r="O9" s="1049" t="str">
        <f>INF_PrevYearEUR!W9</f>
        <v>in %</v>
      </c>
      <c r="P9" s="1050">
        <f>INF_PrevYearEUR!X9</f>
        <v>0</v>
      </c>
      <c r="Q9" s="1049" t="str">
        <f>INF_PrevYearEUR!Y9</f>
        <v>Actual</v>
      </c>
      <c r="R9" s="1050">
        <f>INF_PrevYearEUR!Z9</f>
        <v>0</v>
      </c>
      <c r="S9" s="1049" t="str">
        <f>INF_PrevYearEUR!AA9</f>
        <v>in %</v>
      </c>
      <c r="T9" s="1050">
        <f>INF_PrevYearEUR!AB9</f>
        <v>0</v>
      </c>
      <c r="U9" s="1049" t="str">
        <f>INF_PrevYearEUR!AC9</f>
        <v>Actual</v>
      </c>
      <c r="V9" s="1050">
        <f>INF_PrevYearEUR!AD9</f>
        <v>0</v>
      </c>
      <c r="W9" s="1049" t="str">
        <f>INF_PrevYearEUR!AE9</f>
        <v>in %</v>
      </c>
      <c r="X9" s="1050">
        <f>INF_PrevYearEUR!AF9</f>
        <v>0</v>
      </c>
      <c r="Y9" s="1049" t="str">
        <f>INF_PrevYearEUR!AG9</f>
        <v>Actual</v>
      </c>
      <c r="Z9" s="1050">
        <f>INF_PrevYearEUR!AH9</f>
        <v>0</v>
      </c>
      <c r="AA9" s="1049" t="str">
        <f>INF_PrevYearEUR!AI9</f>
        <v>in %</v>
      </c>
      <c r="AB9" s="1050">
        <f>INF_PrevYearEUR!AJ9</f>
        <v>0</v>
      </c>
      <c r="AC9" s="1049" t="str">
        <f>INF_PrevYearEUR!AK9</f>
        <v>Actual</v>
      </c>
      <c r="AD9" s="1050">
        <f>INF_PrevYearEUR!AL9</f>
        <v>0</v>
      </c>
      <c r="AE9" s="1049" t="str">
        <f>INF_PrevYearEUR!AM9</f>
        <v>in %</v>
      </c>
      <c r="AF9" s="1050">
        <f>INF_PrevYearEUR!AN9</f>
        <v>0</v>
      </c>
      <c r="AG9" s="1049">
        <f>INF_PrevYearEUR!AO9</f>
        <v>0</v>
      </c>
      <c r="AH9" s="1050">
        <f>INF_PrevYearEUR!AP9</f>
        <v>0</v>
      </c>
      <c r="AI9" s="1049">
        <f>INF_PrevYearEUR!AQ9</f>
        <v>0</v>
      </c>
      <c r="AJ9" s="1050">
        <f>INF_PrevYearEUR!AR9</f>
        <v>0</v>
      </c>
      <c r="AK9" s="1049">
        <f>INF_PrevYearEUR!AS9</f>
        <v>0</v>
      </c>
      <c r="AL9" s="1050">
        <f>INF_PrevYearEUR!AT9</f>
        <v>0</v>
      </c>
      <c r="AM9" s="1049">
        <f>INF_PrevYearEUR!AU9</f>
        <v>0</v>
      </c>
      <c r="AN9" s="1050">
        <f>INF_PrevYearEUR!AV9</f>
        <v>0</v>
      </c>
      <c r="AO9" s="1049">
        <f>INF_PrevYearEUR!AW9</f>
        <v>0</v>
      </c>
      <c r="AP9" s="1050">
        <f>INF_PrevYearEUR!AX9</f>
        <v>0</v>
      </c>
      <c r="AQ9" s="1049">
        <f>INF_PrevYearEUR!AY9</f>
        <v>0</v>
      </c>
      <c r="AR9" s="1050">
        <f>INF_PrevYearEUR!AZ9</f>
        <v>0</v>
      </c>
      <c r="AS9" s="1049">
        <f>INF_PrevYearEUR!BA9</f>
        <v>0</v>
      </c>
      <c r="AT9" s="1050">
        <f>INF_PrevYearEUR!BB9</f>
        <v>0</v>
      </c>
      <c r="AU9" s="1049">
        <f>INF_PrevYearEUR!BC9</f>
        <v>0</v>
      </c>
      <c r="AV9" s="1050">
        <f>INF_PrevYearEUR!BD9</f>
        <v>0</v>
      </c>
      <c r="AW9" s="1049">
        <f>INF_PrevYearEUR!BE9</f>
        <v>0</v>
      </c>
      <c r="AX9" s="1050">
        <f>INF_PrevYearEUR!BF9</f>
        <v>0</v>
      </c>
      <c r="AY9" s="1049">
        <f>INF_PrevYearEUR!BG9</f>
        <v>0</v>
      </c>
      <c r="AZ9" s="1050">
        <f>INF_PrevYearEUR!BH9</f>
        <v>0</v>
      </c>
      <c r="BA9" s="1049">
        <f>INF_PrevYearEUR!BI9</f>
        <v>0</v>
      </c>
      <c r="BB9" s="1050">
        <f>INF_PrevYearEUR!BJ9</f>
        <v>0</v>
      </c>
      <c r="BC9" s="1049">
        <f>INF_PrevYearEUR!BK9</f>
        <v>0</v>
      </c>
      <c r="BD9" s="1050">
        <f>INF_PrevYearEUR!BL9</f>
        <v>0</v>
      </c>
      <c r="BE9" s="1049">
        <f>INF_PrevYearEUR!BM9</f>
        <v>0</v>
      </c>
      <c r="BF9" s="1050">
        <f>INF_PrevYearEUR!BN9</f>
        <v>0</v>
      </c>
      <c r="BG9" s="1049">
        <f>INF_PrevYearEUR!BO9</f>
        <v>0</v>
      </c>
      <c r="BH9" s="1050">
        <f>INF_PrevYearEUR!BP9</f>
        <v>0</v>
      </c>
      <c r="BI9" s="1049">
        <f>INF_PrevYearEUR!BQ9</f>
        <v>0</v>
      </c>
      <c r="BJ9" s="1050">
        <f>INF_PrevYearEUR!BR9</f>
        <v>0</v>
      </c>
      <c r="BK9" s="1049">
        <f>INF_PrevYearEUR!BS9</f>
        <v>0</v>
      </c>
      <c r="BL9" s="1050">
        <f>INF_PrevYearEUR!BT9</f>
        <v>0</v>
      </c>
      <c r="BM9" s="1049">
        <f>INF_PrevYearEUR!BU9</f>
        <v>0</v>
      </c>
      <c r="BN9" s="1050">
        <f>INF_PrevYearEUR!BV9</f>
        <v>0</v>
      </c>
      <c r="BO9" s="1049">
        <f>INF_PrevYearEUR!BW9</f>
        <v>0</v>
      </c>
      <c r="BP9" s="1050">
        <f>INF_PrevYearEUR!BX9</f>
        <v>0</v>
      </c>
      <c r="BQ9" s="1049">
        <f>INF_PrevYearEUR!BY9</f>
        <v>0</v>
      </c>
    </row>
    <row r="10" spans="1:69" s="1048" customFormat="1" ht="15.75" thickBot="1">
      <c r="A10" s="1051" t="s">
        <v>7</v>
      </c>
      <c r="B10" s="1051" t="str">
        <f>INF_PrevYearEUR!J10</f>
        <v>Acc</v>
      </c>
      <c r="C10" s="1051" t="str">
        <f>INF_PrevYearEUR!K10</f>
        <v>Name</v>
      </c>
      <c r="D10" s="1051">
        <f>INF_PrevYearEUR!L10</f>
        <v>0</v>
      </c>
      <c r="E10" s="1052" t="str">
        <f>INF_PrevYearEUR!M10</f>
        <v>in 1.000 EUR</v>
      </c>
      <c r="F10" s="1053">
        <f>INF_PrevYearEUR!N10</f>
        <v>0</v>
      </c>
      <c r="G10" s="1052" t="str">
        <f>INF_PrevYearEUR!O10</f>
        <v>in 1.000 EUR</v>
      </c>
      <c r="H10" s="1053">
        <f>INF_PrevYearEUR!P10</f>
        <v>0</v>
      </c>
      <c r="I10" s="1052">
        <f>INF_PrevYearEUR!Q10</f>
        <v>0</v>
      </c>
      <c r="J10" s="1053">
        <f>INF_PrevYearEUR!R10</f>
        <v>0</v>
      </c>
      <c r="K10" s="1052" t="str">
        <f>INF_PrevYearEUR!S10</f>
        <v>in 1.000 EUR</v>
      </c>
      <c r="L10" s="1053">
        <f>INF_PrevYearEUR!T10</f>
        <v>0</v>
      </c>
      <c r="M10" s="1052" t="str">
        <f>INF_PrevYearEUR!U10</f>
        <v>in 1.000 EUR</v>
      </c>
      <c r="N10" s="1053">
        <f>INF_PrevYearEUR!V10</f>
        <v>0</v>
      </c>
      <c r="O10" s="1052">
        <f>INF_PrevYearEUR!W10</f>
        <v>0</v>
      </c>
      <c r="P10" s="1053">
        <f>INF_PrevYearEUR!X10</f>
        <v>0</v>
      </c>
      <c r="Q10" s="1052" t="str">
        <f>INF_PrevYearEUR!Y10</f>
        <v>in 1.000 EUR</v>
      </c>
      <c r="R10" s="1053">
        <f>INF_PrevYearEUR!Z10</f>
        <v>0</v>
      </c>
      <c r="S10" s="1052">
        <f>INF_PrevYearEUR!AA10</f>
        <v>0</v>
      </c>
      <c r="T10" s="1053">
        <f>INF_PrevYearEUR!AB10</f>
        <v>0</v>
      </c>
      <c r="U10" s="1052" t="str">
        <f>INF_PrevYearEUR!AC10</f>
        <v>in 1.000 EUR</v>
      </c>
      <c r="V10" s="1053">
        <f>INF_PrevYearEUR!AD10</f>
        <v>0</v>
      </c>
      <c r="W10" s="1052">
        <f>INF_PrevYearEUR!AE10</f>
        <v>0</v>
      </c>
      <c r="X10" s="1053">
        <f>INF_PrevYearEUR!AF10</f>
        <v>0</v>
      </c>
      <c r="Y10" s="1052" t="str">
        <f>INF_PrevYearEUR!AG10</f>
        <v>in 1.000 EUR</v>
      </c>
      <c r="Z10" s="1053">
        <f>INF_PrevYearEUR!AH10</f>
        <v>0</v>
      </c>
      <c r="AA10" s="1052">
        <f>INF_PrevYearEUR!AI10</f>
        <v>0</v>
      </c>
      <c r="AB10" s="1053">
        <f>INF_PrevYearEUR!AJ10</f>
        <v>0</v>
      </c>
      <c r="AC10" s="1052" t="str">
        <f>INF_PrevYearEUR!AK10</f>
        <v>in 1.000 EUR</v>
      </c>
      <c r="AD10" s="1053">
        <f>INF_PrevYearEUR!AL10</f>
        <v>0</v>
      </c>
      <c r="AE10" s="1052">
        <f>INF_PrevYearEUR!AM10</f>
        <v>0</v>
      </c>
      <c r="AF10" s="1053">
        <f>INF_PrevYearEUR!AN10</f>
        <v>0</v>
      </c>
      <c r="AG10" s="1052">
        <f>INF_PrevYearEUR!AO10</f>
        <v>0</v>
      </c>
      <c r="AH10" s="1053">
        <f>INF_PrevYearEUR!AP10</f>
        <v>0</v>
      </c>
      <c r="AI10" s="1052">
        <f>INF_PrevYearEUR!AQ10</f>
        <v>0</v>
      </c>
      <c r="AJ10" s="1053">
        <f>INF_PrevYearEUR!AR10</f>
        <v>0</v>
      </c>
      <c r="AK10" s="1052">
        <f>INF_PrevYearEUR!AS10</f>
        <v>0</v>
      </c>
      <c r="AL10" s="1053">
        <f>INF_PrevYearEUR!AT10</f>
        <v>0</v>
      </c>
      <c r="AM10" s="1052">
        <f>INF_PrevYearEUR!AU10</f>
        <v>0</v>
      </c>
      <c r="AN10" s="1053">
        <f>INF_PrevYearEUR!AV10</f>
        <v>0</v>
      </c>
      <c r="AO10" s="1052">
        <f>INF_PrevYearEUR!AW10</f>
        <v>0</v>
      </c>
      <c r="AP10" s="1053">
        <f>INF_PrevYearEUR!AX10</f>
        <v>0</v>
      </c>
      <c r="AQ10" s="1052">
        <f>INF_PrevYearEUR!AY10</f>
        <v>0</v>
      </c>
      <c r="AR10" s="1053">
        <f>INF_PrevYearEUR!AZ10</f>
        <v>0</v>
      </c>
      <c r="AS10" s="1052">
        <f>INF_PrevYearEUR!BA10</f>
        <v>0</v>
      </c>
      <c r="AT10" s="1053">
        <f>INF_PrevYearEUR!BB10</f>
        <v>0</v>
      </c>
      <c r="AU10" s="1052">
        <f>INF_PrevYearEUR!BC10</f>
        <v>0</v>
      </c>
      <c r="AV10" s="1053">
        <f>INF_PrevYearEUR!BD10</f>
        <v>0</v>
      </c>
      <c r="AW10" s="1052">
        <f>INF_PrevYearEUR!BE10</f>
        <v>0</v>
      </c>
      <c r="AX10" s="1053">
        <f>INF_PrevYearEUR!BF10</f>
        <v>0</v>
      </c>
      <c r="AY10" s="1052">
        <f>INF_PrevYearEUR!BG10</f>
        <v>0</v>
      </c>
      <c r="AZ10" s="1053">
        <f>INF_PrevYearEUR!BH10</f>
        <v>0</v>
      </c>
      <c r="BA10" s="1052">
        <f>INF_PrevYearEUR!BI10</f>
        <v>0</v>
      </c>
      <c r="BB10" s="1053">
        <f>INF_PrevYearEUR!BJ10</f>
        <v>0</v>
      </c>
      <c r="BC10" s="1052">
        <f>INF_PrevYearEUR!BK10</f>
        <v>0</v>
      </c>
      <c r="BD10" s="1053">
        <f>INF_PrevYearEUR!BL10</f>
        <v>0</v>
      </c>
      <c r="BE10" s="1052">
        <f>INF_PrevYearEUR!BM10</f>
        <v>0</v>
      </c>
      <c r="BF10" s="1053">
        <f>INF_PrevYearEUR!BN10</f>
        <v>0</v>
      </c>
      <c r="BG10" s="1052">
        <f>INF_PrevYearEUR!BO10</f>
        <v>0</v>
      </c>
      <c r="BH10" s="1053">
        <f>INF_PrevYearEUR!BP10</f>
        <v>0</v>
      </c>
      <c r="BI10" s="1052">
        <f>INF_PrevYearEUR!BQ10</f>
        <v>0</v>
      </c>
      <c r="BJ10" s="1053">
        <f>INF_PrevYearEUR!BR10</f>
        <v>0</v>
      </c>
      <c r="BK10" s="1052">
        <f>INF_PrevYearEUR!BS10</f>
        <v>0</v>
      </c>
      <c r="BL10" s="1053">
        <f>INF_PrevYearEUR!BT10</f>
        <v>0</v>
      </c>
      <c r="BM10" s="1052">
        <f>INF_PrevYearEUR!BU10</f>
        <v>0</v>
      </c>
      <c r="BN10" s="1053">
        <f>INF_PrevYearEUR!BV10</f>
        <v>0</v>
      </c>
      <c r="BO10" s="1052">
        <f>INF_PrevYearEUR!BW10</f>
        <v>0</v>
      </c>
      <c r="BP10" s="1053">
        <f>INF_PrevYearEUR!BX10</f>
        <v>0</v>
      </c>
      <c r="BQ10" s="1052">
        <f>INF_PrevYearEUR!BY10</f>
        <v>0</v>
      </c>
    </row>
    <row r="11" spans="1:69" s="1048" customFormat="1" ht="15.75" thickBot="1">
      <c r="A11" s="1054" t="str">
        <f>IF(OR(B11=0,B11=""),"",B11&amp;IF(COUNTIF(B11:$B$11,B11)&gt;1,COUNTIF(B11:$B$11,B11),""))</f>
        <v>M105</v>
      </c>
      <c r="B11" s="1051" t="str">
        <f>INF_PrevYearEUR!J11</f>
        <v>M105</v>
      </c>
      <c r="C11" s="1055" t="str">
        <f>INF_PrevYearEUR!K11</f>
        <v>Sales (gross) - Core Business ext.</v>
      </c>
      <c r="D11" s="1055">
        <f>INF_PrevYearEUR!L11</f>
        <v>0</v>
      </c>
      <c r="E11" s="1056">
        <f>INF_PrevYearEUR!M11</f>
        <v>0</v>
      </c>
      <c r="F11" s="1057">
        <f>INF_PrevYearEUR!N11</f>
        <v>0</v>
      </c>
      <c r="G11" s="1056">
        <f>INF_PrevYearEUR!O11</f>
        <v>0</v>
      </c>
      <c r="H11" s="1057">
        <f>INF_PrevYearEUR!P11</f>
        <v>0</v>
      </c>
      <c r="I11" s="1056">
        <f>INF_PrevYearEUR!Q11</f>
        <v>0</v>
      </c>
      <c r="J11" s="1057">
        <f>INF_PrevYearEUR!R11</f>
        <v>0</v>
      </c>
      <c r="K11" s="1056">
        <f>INF_PrevYearEUR!S11</f>
        <v>0</v>
      </c>
      <c r="L11" s="1057">
        <f>INF_PrevYearEUR!T11</f>
        <v>0</v>
      </c>
      <c r="M11" s="1056">
        <f>INF_PrevYearEUR!U11</f>
        <v>0</v>
      </c>
      <c r="N11" s="1057">
        <f>INF_PrevYearEUR!V11</f>
        <v>0</v>
      </c>
      <c r="O11" s="1056">
        <f>INF_PrevYearEUR!W11</f>
        <v>0</v>
      </c>
      <c r="P11" s="1057">
        <f>INF_PrevYearEUR!X11</f>
        <v>0</v>
      </c>
      <c r="Q11" s="1056">
        <f>INF_PrevYearEUR!Y11</f>
        <v>0</v>
      </c>
      <c r="R11" s="1057">
        <f>INF_PrevYearEUR!Z11</f>
        <v>0</v>
      </c>
      <c r="S11" s="1056">
        <f>INF_PrevYearEUR!AA11</f>
        <v>0</v>
      </c>
      <c r="T11" s="1057">
        <f>INF_PrevYearEUR!AB11</f>
        <v>0</v>
      </c>
      <c r="U11" s="1056">
        <f>INF_PrevYearEUR!AC11</f>
        <v>0</v>
      </c>
      <c r="V11" s="1057">
        <f>INF_PrevYearEUR!AD11</f>
        <v>0</v>
      </c>
      <c r="W11" s="1056">
        <f>INF_PrevYearEUR!AE11</f>
        <v>0</v>
      </c>
      <c r="X11" s="1057">
        <f>INF_PrevYearEUR!AF11</f>
        <v>0</v>
      </c>
      <c r="Y11" s="1056">
        <f>INF_PrevYearEUR!AG11</f>
        <v>0</v>
      </c>
      <c r="Z11" s="1057">
        <f>INF_PrevYearEUR!AH11</f>
        <v>0</v>
      </c>
      <c r="AA11" s="1056">
        <f>INF_PrevYearEUR!AI11</f>
        <v>0</v>
      </c>
      <c r="AB11" s="1057">
        <f>INF_PrevYearEUR!AJ11</f>
        <v>0</v>
      </c>
      <c r="AC11" s="1056">
        <f>INF_PrevYearEUR!AK11</f>
        <v>0</v>
      </c>
      <c r="AD11" s="1057">
        <f>INF_PrevYearEUR!AL11</f>
        <v>0</v>
      </c>
      <c r="AE11" s="1056">
        <f>INF_PrevYearEUR!AM11</f>
        <v>0</v>
      </c>
      <c r="AF11" s="1057">
        <f>INF_PrevYearEUR!AN11</f>
        <v>0</v>
      </c>
      <c r="AG11" s="1056">
        <f>INF_PrevYearEUR!AO11</f>
        <v>0</v>
      </c>
      <c r="AH11" s="1057">
        <f>INF_PrevYearEUR!AP11</f>
        <v>0</v>
      </c>
      <c r="AI11" s="1056">
        <f>INF_PrevYearEUR!AQ11</f>
        <v>0</v>
      </c>
      <c r="AJ11" s="1057">
        <f>INF_PrevYearEUR!AR11</f>
        <v>0</v>
      </c>
      <c r="AK11" s="1056">
        <f>INF_PrevYearEUR!AS11</f>
        <v>0</v>
      </c>
      <c r="AL11" s="1057">
        <f>INF_PrevYearEUR!AT11</f>
        <v>0</v>
      </c>
      <c r="AM11" s="1056">
        <f>INF_PrevYearEUR!AU11</f>
        <v>0</v>
      </c>
      <c r="AN11" s="1057">
        <f>INF_PrevYearEUR!AV11</f>
        <v>0</v>
      </c>
      <c r="AO11" s="1056">
        <f>INF_PrevYearEUR!AW11</f>
        <v>0</v>
      </c>
      <c r="AP11" s="1057">
        <f>INF_PrevYearEUR!AX11</f>
        <v>0</v>
      </c>
      <c r="AQ11" s="1056">
        <f>INF_PrevYearEUR!AY11</f>
        <v>0</v>
      </c>
      <c r="AR11" s="1057">
        <f>INF_PrevYearEUR!AZ11</f>
        <v>0</v>
      </c>
      <c r="AS11" s="1056">
        <f>INF_PrevYearEUR!BA11</f>
        <v>0</v>
      </c>
      <c r="AT11" s="1057">
        <f>INF_PrevYearEUR!BB11</f>
        <v>0</v>
      </c>
      <c r="AU11" s="1056">
        <f>INF_PrevYearEUR!BC11</f>
        <v>0</v>
      </c>
      <c r="AV11" s="1057">
        <f>INF_PrevYearEUR!BD11</f>
        <v>0</v>
      </c>
      <c r="AW11" s="1056">
        <f>INF_PrevYearEUR!BE11</f>
        <v>0</v>
      </c>
      <c r="AX11" s="1057">
        <f>INF_PrevYearEUR!BF11</f>
        <v>0</v>
      </c>
      <c r="AY11" s="1056">
        <f>INF_PrevYearEUR!BG11</f>
        <v>0</v>
      </c>
      <c r="AZ11" s="1057">
        <f>INF_PrevYearEUR!BH11</f>
        <v>0</v>
      </c>
      <c r="BA11" s="1056">
        <f>INF_PrevYearEUR!BI11</f>
        <v>0</v>
      </c>
      <c r="BB11" s="1057">
        <f>INF_PrevYearEUR!BJ11</f>
        <v>0</v>
      </c>
      <c r="BC11" s="1056">
        <f>INF_PrevYearEUR!BK11</f>
        <v>0</v>
      </c>
      <c r="BD11" s="1057">
        <f>INF_PrevYearEUR!BL11</f>
        <v>0</v>
      </c>
      <c r="BE11" s="1056">
        <f>INF_PrevYearEUR!BM11</f>
        <v>0</v>
      </c>
      <c r="BF11" s="1057">
        <f>INF_PrevYearEUR!BN11</f>
        <v>0</v>
      </c>
      <c r="BG11" s="1056">
        <f>INF_PrevYearEUR!BO11</f>
        <v>0</v>
      </c>
      <c r="BH11" s="1057">
        <f>INF_PrevYearEUR!BP11</f>
        <v>0</v>
      </c>
      <c r="BI11" s="1056">
        <f>INF_PrevYearEUR!BQ11</f>
        <v>0</v>
      </c>
      <c r="BJ11" s="1057">
        <f>INF_PrevYearEUR!BR11</f>
        <v>0</v>
      </c>
      <c r="BK11" s="1056">
        <f>INF_PrevYearEUR!BS11</f>
        <v>0</v>
      </c>
      <c r="BL11" s="1057">
        <f>INF_PrevYearEUR!BT11</f>
        <v>0</v>
      </c>
      <c r="BM11" s="1056">
        <f>INF_PrevYearEUR!BU11</f>
        <v>0</v>
      </c>
      <c r="BN11" s="1057">
        <f>INF_PrevYearEUR!BV11</f>
        <v>0</v>
      </c>
      <c r="BO11" s="1056">
        <f>INF_PrevYearEUR!BW11</f>
        <v>0</v>
      </c>
      <c r="BP11" s="1057">
        <f>INF_PrevYearEUR!BX11</f>
        <v>0</v>
      </c>
      <c r="BQ11" s="1056">
        <f>INF_PrevYearEUR!BY11</f>
        <v>0</v>
      </c>
    </row>
    <row r="12" spans="1:69" s="1048" customFormat="1">
      <c r="A12" s="1054" t="str">
        <f>IF(OR(B12=0,B12=""),"",B12&amp;IF(COUNTIF(B$11:$B12,B12)&gt;1,COUNTIF(B$11:$B12,B12),""))</f>
        <v>M106</v>
      </c>
      <c r="B12" s="1054" t="str">
        <f>INF_PrevYearEUR!J12</f>
        <v>M106</v>
      </c>
      <c r="C12" s="1055" t="str">
        <f>INF_PrevYearEUR!K12</f>
        <v>Sales (gross) - Core Business affil.</v>
      </c>
      <c r="D12" s="1055">
        <f>INF_PrevYearEUR!L12</f>
        <v>0</v>
      </c>
      <c r="E12" s="1056">
        <f>INF_PrevYearEUR!M12</f>
        <v>0</v>
      </c>
      <c r="F12" s="1057">
        <f>INF_PrevYearEUR!N12</f>
        <v>0</v>
      </c>
      <c r="G12" s="1056">
        <f>INF_PrevYearEUR!O12</f>
        <v>0</v>
      </c>
      <c r="H12" s="1057">
        <f>INF_PrevYearEUR!P12</f>
        <v>0</v>
      </c>
      <c r="I12" s="1056">
        <f>INF_PrevYearEUR!Q12</f>
        <v>0</v>
      </c>
      <c r="J12" s="1057">
        <f>INF_PrevYearEUR!R12</f>
        <v>0</v>
      </c>
      <c r="K12" s="1056">
        <f>INF_PrevYearEUR!S12</f>
        <v>0</v>
      </c>
      <c r="L12" s="1057">
        <f>INF_PrevYearEUR!T12</f>
        <v>0</v>
      </c>
      <c r="M12" s="1056">
        <f>INF_PrevYearEUR!U12</f>
        <v>0</v>
      </c>
      <c r="N12" s="1057">
        <f>INF_PrevYearEUR!V12</f>
        <v>0</v>
      </c>
      <c r="O12" s="1056">
        <f>INF_PrevYearEUR!W12</f>
        <v>0</v>
      </c>
      <c r="P12" s="1057">
        <f>INF_PrevYearEUR!X12</f>
        <v>0</v>
      </c>
      <c r="Q12" s="1056">
        <f>INF_PrevYearEUR!Y12</f>
        <v>0</v>
      </c>
      <c r="R12" s="1057">
        <f>INF_PrevYearEUR!Z12</f>
        <v>0</v>
      </c>
      <c r="S12" s="1056">
        <f>INF_PrevYearEUR!AA12</f>
        <v>0</v>
      </c>
      <c r="T12" s="1057">
        <f>INF_PrevYearEUR!AB12</f>
        <v>0</v>
      </c>
      <c r="U12" s="1056">
        <f>INF_PrevYearEUR!AC12</f>
        <v>0</v>
      </c>
      <c r="V12" s="1057">
        <f>INF_PrevYearEUR!AD12</f>
        <v>0</v>
      </c>
      <c r="W12" s="1056">
        <f>INF_PrevYearEUR!AE12</f>
        <v>0</v>
      </c>
      <c r="X12" s="1057">
        <f>INF_PrevYearEUR!AF12</f>
        <v>0</v>
      </c>
      <c r="Y12" s="1056">
        <f>INF_PrevYearEUR!AG12</f>
        <v>0</v>
      </c>
      <c r="Z12" s="1057">
        <f>INF_PrevYearEUR!AH12</f>
        <v>0</v>
      </c>
      <c r="AA12" s="1056">
        <f>INF_PrevYearEUR!AI12</f>
        <v>0</v>
      </c>
      <c r="AB12" s="1057">
        <f>INF_PrevYearEUR!AJ12</f>
        <v>0</v>
      </c>
      <c r="AC12" s="1056">
        <f>INF_PrevYearEUR!AK12</f>
        <v>0</v>
      </c>
      <c r="AD12" s="1057">
        <f>INF_PrevYearEUR!AL12</f>
        <v>0</v>
      </c>
      <c r="AE12" s="1056">
        <f>INF_PrevYearEUR!AM12</f>
        <v>0</v>
      </c>
      <c r="AF12" s="1057">
        <f>INF_PrevYearEUR!AN12</f>
        <v>0</v>
      </c>
      <c r="AG12" s="1056">
        <f>INF_PrevYearEUR!AO12</f>
        <v>0</v>
      </c>
      <c r="AH12" s="1057">
        <f>INF_PrevYearEUR!AP12</f>
        <v>0</v>
      </c>
      <c r="AI12" s="1056">
        <f>INF_PrevYearEUR!AQ12</f>
        <v>0</v>
      </c>
      <c r="AJ12" s="1057">
        <f>INF_PrevYearEUR!AR12</f>
        <v>0</v>
      </c>
      <c r="AK12" s="1056">
        <f>INF_PrevYearEUR!AS12</f>
        <v>0</v>
      </c>
      <c r="AL12" s="1057">
        <f>INF_PrevYearEUR!AT12</f>
        <v>0</v>
      </c>
      <c r="AM12" s="1056">
        <f>INF_PrevYearEUR!AU12</f>
        <v>0</v>
      </c>
      <c r="AN12" s="1057">
        <f>INF_PrevYearEUR!AV12</f>
        <v>0</v>
      </c>
      <c r="AO12" s="1056">
        <f>INF_PrevYearEUR!AW12</f>
        <v>0</v>
      </c>
      <c r="AP12" s="1057">
        <f>INF_PrevYearEUR!AX12</f>
        <v>0</v>
      </c>
      <c r="AQ12" s="1056">
        <f>INF_PrevYearEUR!AY12</f>
        <v>0</v>
      </c>
      <c r="AR12" s="1057">
        <f>INF_PrevYearEUR!AZ12</f>
        <v>0</v>
      </c>
      <c r="AS12" s="1056">
        <f>INF_PrevYearEUR!BA12</f>
        <v>0</v>
      </c>
      <c r="AT12" s="1057">
        <f>INF_PrevYearEUR!BB12</f>
        <v>0</v>
      </c>
      <c r="AU12" s="1056">
        <f>INF_PrevYearEUR!BC12</f>
        <v>0</v>
      </c>
      <c r="AV12" s="1057">
        <f>INF_PrevYearEUR!BD12</f>
        <v>0</v>
      </c>
      <c r="AW12" s="1056">
        <f>INF_PrevYearEUR!BE12</f>
        <v>0</v>
      </c>
      <c r="AX12" s="1057">
        <f>INF_PrevYearEUR!BF12</f>
        <v>0</v>
      </c>
      <c r="AY12" s="1056">
        <f>INF_PrevYearEUR!BG12</f>
        <v>0</v>
      </c>
      <c r="AZ12" s="1057">
        <f>INF_PrevYearEUR!BH12</f>
        <v>0</v>
      </c>
      <c r="BA12" s="1056">
        <f>INF_PrevYearEUR!BI12</f>
        <v>0</v>
      </c>
      <c r="BB12" s="1057">
        <f>INF_PrevYearEUR!BJ12</f>
        <v>0</v>
      </c>
      <c r="BC12" s="1056">
        <f>INF_PrevYearEUR!BK12</f>
        <v>0</v>
      </c>
      <c r="BD12" s="1057">
        <f>INF_PrevYearEUR!BL12</f>
        <v>0</v>
      </c>
      <c r="BE12" s="1056">
        <f>INF_PrevYearEUR!BM12</f>
        <v>0</v>
      </c>
      <c r="BF12" s="1057">
        <f>INF_PrevYearEUR!BN12</f>
        <v>0</v>
      </c>
      <c r="BG12" s="1056">
        <f>INF_PrevYearEUR!BO12</f>
        <v>0</v>
      </c>
      <c r="BH12" s="1057">
        <f>INF_PrevYearEUR!BP12</f>
        <v>0</v>
      </c>
      <c r="BI12" s="1056">
        <f>INF_PrevYearEUR!BQ12</f>
        <v>0</v>
      </c>
      <c r="BJ12" s="1057">
        <f>INF_PrevYearEUR!BR12</f>
        <v>0</v>
      </c>
      <c r="BK12" s="1056">
        <f>INF_PrevYearEUR!BS12</f>
        <v>0</v>
      </c>
      <c r="BL12" s="1057">
        <f>INF_PrevYearEUR!BT12</f>
        <v>0</v>
      </c>
      <c r="BM12" s="1056">
        <f>INF_PrevYearEUR!BU12</f>
        <v>0</v>
      </c>
      <c r="BN12" s="1057">
        <f>INF_PrevYearEUR!BV12</f>
        <v>0</v>
      </c>
      <c r="BO12" s="1056">
        <f>INF_PrevYearEUR!BW12</f>
        <v>0</v>
      </c>
      <c r="BP12" s="1057">
        <f>INF_PrevYearEUR!BX12</f>
        <v>0</v>
      </c>
      <c r="BQ12" s="1056">
        <f>INF_PrevYearEUR!BY12</f>
        <v>0</v>
      </c>
    </row>
    <row r="13" spans="1:69" s="1048" customFormat="1">
      <c r="A13" s="1058" t="str">
        <f>IF(OR(B13=0,B13=""),"",B13&amp;IF(COUNTIF(B$11:$B13,B13)&gt;1,COUNTIF(B$11:$B13,B13),""))</f>
        <v>M109</v>
      </c>
      <c r="B13" s="1058" t="str">
        <f>INF_PrevYearEUR!J13</f>
        <v>M109</v>
      </c>
      <c r="C13" s="1058" t="str">
        <f>INF_PrevYearEUR!K13</f>
        <v>Total Sales (gross) - Core Business</v>
      </c>
      <c r="D13" s="1058">
        <f>INF_PrevYearEUR!L13</f>
        <v>0</v>
      </c>
      <c r="E13" s="22">
        <f>INF_PrevYearEUR!M13</f>
        <v>0</v>
      </c>
      <c r="F13" s="23">
        <f>INF_PrevYearEUR!N13</f>
        <v>0</v>
      </c>
      <c r="G13" s="22">
        <f>INF_PrevYearEUR!O13</f>
        <v>0</v>
      </c>
      <c r="H13" s="23">
        <f>INF_PrevYearEUR!P13</f>
        <v>0</v>
      </c>
      <c r="I13" s="22">
        <f>INF_PrevYearEUR!Q13</f>
        <v>0</v>
      </c>
      <c r="J13" s="23">
        <f>INF_PrevYearEUR!R13</f>
        <v>0</v>
      </c>
      <c r="K13" s="22">
        <f>INF_PrevYearEUR!S13</f>
        <v>0</v>
      </c>
      <c r="L13" s="23">
        <f>INF_PrevYearEUR!T13</f>
        <v>0</v>
      </c>
      <c r="M13" s="22">
        <f>INF_PrevYearEUR!U13</f>
        <v>0</v>
      </c>
      <c r="N13" s="23">
        <f>INF_PrevYearEUR!V13</f>
        <v>0</v>
      </c>
      <c r="O13" s="22">
        <f>INF_PrevYearEUR!W13</f>
        <v>0</v>
      </c>
      <c r="P13" s="23">
        <f>INF_PrevYearEUR!X13</f>
        <v>0</v>
      </c>
      <c r="Q13" s="22">
        <f>INF_PrevYearEUR!Y13</f>
        <v>0</v>
      </c>
      <c r="R13" s="23">
        <f>INF_PrevYearEUR!Z13</f>
        <v>0</v>
      </c>
      <c r="S13" s="22">
        <f>INF_PrevYearEUR!AA13</f>
        <v>0</v>
      </c>
      <c r="T13" s="23">
        <f>INF_PrevYearEUR!AB13</f>
        <v>0</v>
      </c>
      <c r="U13" s="22">
        <f>INF_PrevYearEUR!AC13</f>
        <v>0</v>
      </c>
      <c r="V13" s="23">
        <f>INF_PrevYearEUR!AD13</f>
        <v>0</v>
      </c>
      <c r="W13" s="22">
        <f>INF_PrevYearEUR!AE13</f>
        <v>0</v>
      </c>
      <c r="X13" s="23">
        <f>INF_PrevYearEUR!AF13</f>
        <v>0</v>
      </c>
      <c r="Y13" s="22">
        <f>INF_PrevYearEUR!AG13</f>
        <v>0</v>
      </c>
      <c r="Z13" s="23">
        <f>INF_PrevYearEUR!AH13</f>
        <v>0</v>
      </c>
      <c r="AA13" s="22">
        <f>INF_PrevYearEUR!AI13</f>
        <v>0</v>
      </c>
      <c r="AB13" s="23">
        <f>INF_PrevYearEUR!AJ13</f>
        <v>0</v>
      </c>
      <c r="AC13" s="22">
        <f>INF_PrevYearEUR!AK13</f>
        <v>0</v>
      </c>
      <c r="AD13" s="23">
        <f>INF_PrevYearEUR!AL13</f>
        <v>0</v>
      </c>
      <c r="AE13" s="22">
        <f>INF_PrevYearEUR!AM13</f>
        <v>0</v>
      </c>
      <c r="AF13" s="23">
        <f>INF_PrevYearEUR!AN13</f>
        <v>0</v>
      </c>
      <c r="AG13" s="22">
        <f>INF_PrevYearEUR!AO13</f>
        <v>0</v>
      </c>
      <c r="AH13" s="23">
        <f>INF_PrevYearEUR!AP13</f>
        <v>0</v>
      </c>
      <c r="AI13" s="22">
        <f>INF_PrevYearEUR!AQ13</f>
        <v>0</v>
      </c>
      <c r="AJ13" s="23">
        <f>INF_PrevYearEUR!AR13</f>
        <v>0</v>
      </c>
      <c r="AK13" s="22">
        <f>INF_PrevYearEUR!AS13</f>
        <v>0</v>
      </c>
      <c r="AL13" s="23">
        <f>INF_PrevYearEUR!AT13</f>
        <v>0</v>
      </c>
      <c r="AM13" s="22">
        <f>INF_PrevYearEUR!AU13</f>
        <v>0</v>
      </c>
      <c r="AN13" s="23">
        <f>INF_PrevYearEUR!AV13</f>
        <v>0</v>
      </c>
      <c r="AO13" s="22">
        <f>INF_PrevYearEUR!AW13</f>
        <v>0</v>
      </c>
      <c r="AP13" s="23">
        <f>INF_PrevYearEUR!AX13</f>
        <v>0</v>
      </c>
      <c r="AQ13" s="22">
        <f>INF_PrevYearEUR!AY13</f>
        <v>0</v>
      </c>
      <c r="AR13" s="23">
        <f>INF_PrevYearEUR!AZ13</f>
        <v>0</v>
      </c>
      <c r="AS13" s="22">
        <f>INF_PrevYearEUR!BA13</f>
        <v>0</v>
      </c>
      <c r="AT13" s="23">
        <f>INF_PrevYearEUR!BB13</f>
        <v>0</v>
      </c>
      <c r="AU13" s="22">
        <f>INF_PrevYearEUR!BC13</f>
        <v>0</v>
      </c>
      <c r="AV13" s="23">
        <f>INF_PrevYearEUR!BD13</f>
        <v>0</v>
      </c>
      <c r="AW13" s="22">
        <f>INF_PrevYearEUR!BE13</f>
        <v>0</v>
      </c>
      <c r="AX13" s="23">
        <f>INF_PrevYearEUR!BF13</f>
        <v>0</v>
      </c>
      <c r="AY13" s="22">
        <f>INF_PrevYearEUR!BG13</f>
        <v>0</v>
      </c>
      <c r="AZ13" s="23">
        <f>INF_PrevYearEUR!BH13</f>
        <v>0</v>
      </c>
      <c r="BA13" s="22">
        <f>INF_PrevYearEUR!BI13</f>
        <v>0</v>
      </c>
      <c r="BB13" s="23">
        <f>INF_PrevYearEUR!BJ13</f>
        <v>0</v>
      </c>
      <c r="BC13" s="22">
        <f>INF_PrevYearEUR!BK13</f>
        <v>0</v>
      </c>
      <c r="BD13" s="23">
        <f>INF_PrevYearEUR!BL13</f>
        <v>0</v>
      </c>
      <c r="BE13" s="22">
        <f>INF_PrevYearEUR!BM13</f>
        <v>0</v>
      </c>
      <c r="BF13" s="23">
        <f>INF_PrevYearEUR!BN13</f>
        <v>0</v>
      </c>
      <c r="BG13" s="22">
        <f>INF_PrevYearEUR!BO13</f>
        <v>0</v>
      </c>
      <c r="BH13" s="23">
        <f>INF_PrevYearEUR!BP13</f>
        <v>0</v>
      </c>
      <c r="BI13" s="22">
        <f>INF_PrevYearEUR!BQ13</f>
        <v>0</v>
      </c>
      <c r="BJ13" s="23">
        <f>INF_PrevYearEUR!BR13</f>
        <v>0</v>
      </c>
      <c r="BK13" s="22">
        <f>INF_PrevYearEUR!BS13</f>
        <v>0</v>
      </c>
      <c r="BL13" s="23">
        <f>INF_PrevYearEUR!BT13</f>
        <v>0</v>
      </c>
      <c r="BM13" s="22">
        <f>INF_PrevYearEUR!BU13</f>
        <v>0</v>
      </c>
      <c r="BN13" s="23">
        <f>INF_PrevYearEUR!BV13</f>
        <v>0</v>
      </c>
      <c r="BO13" s="22">
        <f>INF_PrevYearEUR!BW13</f>
        <v>0</v>
      </c>
      <c r="BP13" s="23">
        <f>INF_PrevYearEUR!BX13</f>
        <v>0</v>
      </c>
      <c r="BQ13" s="22">
        <f>INF_PrevYearEUR!BY13</f>
        <v>0</v>
      </c>
    </row>
    <row r="14" spans="1:69" s="1048" customFormat="1">
      <c r="A14" s="1054" t="str">
        <f>IF(OR(B14=0,B14=""),"",B14&amp;IF(COUNTIF(B$11:$B14,B14)&gt;1,COUNTIF(B$11:$B14,B14),""))</f>
        <v>M115</v>
      </c>
      <c r="B14" s="1054" t="str">
        <f>INF_PrevYearEUR!J14</f>
        <v>M115</v>
      </c>
      <c r="C14" s="1055" t="str">
        <f>INF_PrevYearEUR!K14</f>
        <v>Customer Bonus</v>
      </c>
      <c r="D14" s="1055">
        <f>INF_PrevYearEUR!L14</f>
        <v>0</v>
      </c>
      <c r="E14" s="1056">
        <f>INF_PrevYearEUR!M14</f>
        <v>0</v>
      </c>
      <c r="F14" s="1057">
        <f>INF_PrevYearEUR!N14</f>
        <v>0</v>
      </c>
      <c r="G14" s="1056">
        <f>INF_PrevYearEUR!O14</f>
        <v>0</v>
      </c>
      <c r="H14" s="1057">
        <f>INF_PrevYearEUR!P14</f>
        <v>0</v>
      </c>
      <c r="I14" s="1056">
        <f>INF_PrevYearEUR!Q14</f>
        <v>0</v>
      </c>
      <c r="J14" s="1057">
        <f>INF_PrevYearEUR!R14</f>
        <v>0</v>
      </c>
      <c r="K14" s="1056">
        <f>INF_PrevYearEUR!S14</f>
        <v>0</v>
      </c>
      <c r="L14" s="1057">
        <f>INF_PrevYearEUR!T14</f>
        <v>0</v>
      </c>
      <c r="M14" s="1056">
        <f>INF_PrevYearEUR!U14</f>
        <v>0</v>
      </c>
      <c r="N14" s="1057">
        <f>INF_PrevYearEUR!V14</f>
        <v>0</v>
      </c>
      <c r="O14" s="1056">
        <f>INF_PrevYearEUR!W14</f>
        <v>0</v>
      </c>
      <c r="P14" s="1057">
        <f>INF_PrevYearEUR!X14</f>
        <v>0</v>
      </c>
      <c r="Q14" s="1056">
        <f>INF_PrevYearEUR!Y14</f>
        <v>0</v>
      </c>
      <c r="R14" s="1057">
        <f>INF_PrevYearEUR!Z14</f>
        <v>0</v>
      </c>
      <c r="S14" s="1056">
        <f>INF_PrevYearEUR!AA14</f>
        <v>0</v>
      </c>
      <c r="T14" s="1057">
        <f>INF_PrevYearEUR!AB14</f>
        <v>0</v>
      </c>
      <c r="U14" s="1056">
        <f>INF_PrevYearEUR!AC14</f>
        <v>0</v>
      </c>
      <c r="V14" s="1057">
        <f>INF_PrevYearEUR!AD14</f>
        <v>0</v>
      </c>
      <c r="W14" s="1056">
        <f>INF_PrevYearEUR!AE14</f>
        <v>0</v>
      </c>
      <c r="X14" s="1057">
        <f>INF_PrevYearEUR!AF14</f>
        <v>0</v>
      </c>
      <c r="Y14" s="1056">
        <f>INF_PrevYearEUR!AG14</f>
        <v>0</v>
      </c>
      <c r="Z14" s="1057">
        <f>INF_PrevYearEUR!AH14</f>
        <v>0</v>
      </c>
      <c r="AA14" s="1056">
        <f>INF_PrevYearEUR!AI14</f>
        <v>0</v>
      </c>
      <c r="AB14" s="1057">
        <f>INF_PrevYearEUR!AJ14</f>
        <v>0</v>
      </c>
      <c r="AC14" s="1056">
        <f>INF_PrevYearEUR!AK14</f>
        <v>0</v>
      </c>
      <c r="AD14" s="1057">
        <f>INF_PrevYearEUR!AL14</f>
        <v>0</v>
      </c>
      <c r="AE14" s="1056">
        <f>INF_PrevYearEUR!AM14</f>
        <v>0</v>
      </c>
      <c r="AF14" s="1057">
        <f>INF_PrevYearEUR!AN14</f>
        <v>0</v>
      </c>
      <c r="AG14" s="1056">
        <f>INF_PrevYearEUR!AO14</f>
        <v>0</v>
      </c>
      <c r="AH14" s="1057">
        <f>INF_PrevYearEUR!AP14</f>
        <v>0</v>
      </c>
      <c r="AI14" s="1056">
        <f>INF_PrevYearEUR!AQ14</f>
        <v>0</v>
      </c>
      <c r="AJ14" s="1057">
        <f>INF_PrevYearEUR!AR14</f>
        <v>0</v>
      </c>
      <c r="AK14" s="1056">
        <f>INF_PrevYearEUR!AS14</f>
        <v>0</v>
      </c>
      <c r="AL14" s="1057">
        <f>INF_PrevYearEUR!AT14</f>
        <v>0</v>
      </c>
      <c r="AM14" s="1056">
        <f>INF_PrevYearEUR!AU14</f>
        <v>0</v>
      </c>
      <c r="AN14" s="1057">
        <f>INF_PrevYearEUR!AV14</f>
        <v>0</v>
      </c>
      <c r="AO14" s="1056">
        <f>INF_PrevYearEUR!AW14</f>
        <v>0</v>
      </c>
      <c r="AP14" s="1057">
        <f>INF_PrevYearEUR!AX14</f>
        <v>0</v>
      </c>
      <c r="AQ14" s="1056">
        <f>INF_PrevYearEUR!AY14</f>
        <v>0</v>
      </c>
      <c r="AR14" s="1057">
        <f>INF_PrevYearEUR!AZ14</f>
        <v>0</v>
      </c>
      <c r="AS14" s="1056">
        <f>INF_PrevYearEUR!BA14</f>
        <v>0</v>
      </c>
      <c r="AT14" s="1057">
        <f>INF_PrevYearEUR!BB14</f>
        <v>0</v>
      </c>
      <c r="AU14" s="1056">
        <f>INF_PrevYearEUR!BC14</f>
        <v>0</v>
      </c>
      <c r="AV14" s="1057">
        <f>INF_PrevYearEUR!BD14</f>
        <v>0</v>
      </c>
      <c r="AW14" s="1056">
        <f>INF_PrevYearEUR!BE14</f>
        <v>0</v>
      </c>
      <c r="AX14" s="1057">
        <f>INF_PrevYearEUR!BF14</f>
        <v>0</v>
      </c>
      <c r="AY14" s="1056">
        <f>INF_PrevYearEUR!BG14</f>
        <v>0</v>
      </c>
      <c r="AZ14" s="1057">
        <f>INF_PrevYearEUR!BH14</f>
        <v>0</v>
      </c>
      <c r="BA14" s="1056">
        <f>INF_PrevYearEUR!BI14</f>
        <v>0</v>
      </c>
      <c r="BB14" s="1057">
        <f>INF_PrevYearEUR!BJ14</f>
        <v>0</v>
      </c>
      <c r="BC14" s="1056">
        <f>INF_PrevYearEUR!BK14</f>
        <v>0</v>
      </c>
      <c r="BD14" s="1057">
        <f>INF_PrevYearEUR!BL14</f>
        <v>0</v>
      </c>
      <c r="BE14" s="1056">
        <f>INF_PrevYearEUR!BM14</f>
        <v>0</v>
      </c>
      <c r="BF14" s="1057">
        <f>INF_PrevYearEUR!BN14</f>
        <v>0</v>
      </c>
      <c r="BG14" s="1056">
        <f>INF_PrevYearEUR!BO14</f>
        <v>0</v>
      </c>
      <c r="BH14" s="1057">
        <f>INF_PrevYearEUR!BP14</f>
        <v>0</v>
      </c>
      <c r="BI14" s="1056">
        <f>INF_PrevYearEUR!BQ14</f>
        <v>0</v>
      </c>
      <c r="BJ14" s="1057">
        <f>INF_PrevYearEUR!BR14</f>
        <v>0</v>
      </c>
      <c r="BK14" s="1056">
        <f>INF_PrevYearEUR!BS14</f>
        <v>0</v>
      </c>
      <c r="BL14" s="1057">
        <f>INF_PrevYearEUR!BT14</f>
        <v>0</v>
      </c>
      <c r="BM14" s="1056">
        <f>INF_PrevYearEUR!BU14</f>
        <v>0</v>
      </c>
      <c r="BN14" s="1057">
        <f>INF_PrevYearEUR!BV14</f>
        <v>0</v>
      </c>
      <c r="BO14" s="1056">
        <f>INF_PrevYearEUR!BW14</f>
        <v>0</v>
      </c>
      <c r="BP14" s="1057">
        <f>INF_PrevYearEUR!BX14</f>
        <v>0</v>
      </c>
      <c r="BQ14" s="1056">
        <f>INF_PrevYearEUR!BY14</f>
        <v>0</v>
      </c>
    </row>
    <row r="15" spans="1:69" s="1048" customFormat="1">
      <c r="A15" s="1054" t="str">
        <f>IF(OR(B15=0,B15=""),"",B15&amp;IF(COUNTIF(B$11:$B15,B15)&gt;1,COUNTIF(B$11:$B15,B15),""))</f>
        <v>M116</v>
      </c>
      <c r="B15" s="1054" t="str">
        <f>INF_PrevYearEUR!J15</f>
        <v>M116</v>
      </c>
      <c r="C15" s="1055" t="str">
        <f>INF_PrevYearEUR!K15</f>
        <v>Customer Bonus affil.</v>
      </c>
      <c r="D15" s="1055">
        <f>INF_PrevYearEUR!L15</f>
        <v>0</v>
      </c>
      <c r="E15" s="1056">
        <f>INF_PrevYearEUR!M15</f>
        <v>0</v>
      </c>
      <c r="F15" s="1057">
        <f>INF_PrevYearEUR!N15</f>
        <v>0</v>
      </c>
      <c r="G15" s="1056">
        <f>INF_PrevYearEUR!O15</f>
        <v>0</v>
      </c>
      <c r="H15" s="1057">
        <f>INF_PrevYearEUR!P15</f>
        <v>0</v>
      </c>
      <c r="I15" s="1056">
        <f>INF_PrevYearEUR!Q15</f>
        <v>0</v>
      </c>
      <c r="J15" s="1057">
        <f>INF_PrevYearEUR!R15</f>
        <v>0</v>
      </c>
      <c r="K15" s="1056">
        <f>INF_PrevYearEUR!S15</f>
        <v>0</v>
      </c>
      <c r="L15" s="1057">
        <f>INF_PrevYearEUR!T15</f>
        <v>0</v>
      </c>
      <c r="M15" s="1056">
        <f>INF_PrevYearEUR!U15</f>
        <v>0</v>
      </c>
      <c r="N15" s="1057">
        <f>INF_PrevYearEUR!V15</f>
        <v>0</v>
      </c>
      <c r="O15" s="1056">
        <f>INF_PrevYearEUR!W15</f>
        <v>0</v>
      </c>
      <c r="P15" s="1057">
        <f>INF_PrevYearEUR!X15</f>
        <v>0</v>
      </c>
      <c r="Q15" s="1056">
        <f>INF_PrevYearEUR!Y15</f>
        <v>0</v>
      </c>
      <c r="R15" s="1057">
        <f>INF_PrevYearEUR!Z15</f>
        <v>0</v>
      </c>
      <c r="S15" s="1056">
        <f>INF_PrevYearEUR!AA15</f>
        <v>0</v>
      </c>
      <c r="T15" s="1057">
        <f>INF_PrevYearEUR!AB15</f>
        <v>0</v>
      </c>
      <c r="U15" s="1056">
        <f>INF_PrevYearEUR!AC15</f>
        <v>0</v>
      </c>
      <c r="V15" s="1057">
        <f>INF_PrevYearEUR!AD15</f>
        <v>0</v>
      </c>
      <c r="W15" s="1056">
        <f>INF_PrevYearEUR!AE15</f>
        <v>0</v>
      </c>
      <c r="X15" s="1057">
        <f>INF_PrevYearEUR!AF15</f>
        <v>0</v>
      </c>
      <c r="Y15" s="1056">
        <f>INF_PrevYearEUR!AG15</f>
        <v>0</v>
      </c>
      <c r="Z15" s="1057">
        <f>INF_PrevYearEUR!AH15</f>
        <v>0</v>
      </c>
      <c r="AA15" s="1056">
        <f>INF_PrevYearEUR!AI15</f>
        <v>0</v>
      </c>
      <c r="AB15" s="1057">
        <f>INF_PrevYearEUR!AJ15</f>
        <v>0</v>
      </c>
      <c r="AC15" s="1056">
        <f>INF_PrevYearEUR!AK15</f>
        <v>0</v>
      </c>
      <c r="AD15" s="1057">
        <f>INF_PrevYearEUR!AL15</f>
        <v>0</v>
      </c>
      <c r="AE15" s="1056">
        <f>INF_PrevYearEUR!AM15</f>
        <v>0</v>
      </c>
      <c r="AF15" s="1057">
        <f>INF_PrevYearEUR!AN15</f>
        <v>0</v>
      </c>
      <c r="AG15" s="1056">
        <f>INF_PrevYearEUR!AO15</f>
        <v>0</v>
      </c>
      <c r="AH15" s="1057">
        <f>INF_PrevYearEUR!AP15</f>
        <v>0</v>
      </c>
      <c r="AI15" s="1056">
        <f>INF_PrevYearEUR!AQ15</f>
        <v>0</v>
      </c>
      <c r="AJ15" s="1057">
        <f>INF_PrevYearEUR!AR15</f>
        <v>0</v>
      </c>
      <c r="AK15" s="1056">
        <f>INF_PrevYearEUR!AS15</f>
        <v>0</v>
      </c>
      <c r="AL15" s="1057">
        <f>INF_PrevYearEUR!AT15</f>
        <v>0</v>
      </c>
      <c r="AM15" s="1056">
        <f>INF_PrevYearEUR!AU15</f>
        <v>0</v>
      </c>
      <c r="AN15" s="1057">
        <f>INF_PrevYearEUR!AV15</f>
        <v>0</v>
      </c>
      <c r="AO15" s="1056">
        <f>INF_PrevYearEUR!AW15</f>
        <v>0</v>
      </c>
      <c r="AP15" s="1057">
        <f>INF_PrevYearEUR!AX15</f>
        <v>0</v>
      </c>
      <c r="AQ15" s="1056">
        <f>INF_PrevYearEUR!AY15</f>
        <v>0</v>
      </c>
      <c r="AR15" s="1057">
        <f>INF_PrevYearEUR!AZ15</f>
        <v>0</v>
      </c>
      <c r="AS15" s="1056">
        <f>INF_PrevYearEUR!BA15</f>
        <v>0</v>
      </c>
      <c r="AT15" s="1057">
        <f>INF_PrevYearEUR!BB15</f>
        <v>0</v>
      </c>
      <c r="AU15" s="1056">
        <f>INF_PrevYearEUR!BC15</f>
        <v>0</v>
      </c>
      <c r="AV15" s="1057">
        <f>INF_PrevYearEUR!BD15</f>
        <v>0</v>
      </c>
      <c r="AW15" s="1056">
        <f>INF_PrevYearEUR!BE15</f>
        <v>0</v>
      </c>
      <c r="AX15" s="1057">
        <f>INF_PrevYearEUR!BF15</f>
        <v>0</v>
      </c>
      <c r="AY15" s="1056">
        <f>INF_PrevYearEUR!BG15</f>
        <v>0</v>
      </c>
      <c r="AZ15" s="1057">
        <f>INF_PrevYearEUR!BH15</f>
        <v>0</v>
      </c>
      <c r="BA15" s="1056">
        <f>INF_PrevYearEUR!BI15</f>
        <v>0</v>
      </c>
      <c r="BB15" s="1057">
        <f>INF_PrevYearEUR!BJ15</f>
        <v>0</v>
      </c>
      <c r="BC15" s="1056">
        <f>INF_PrevYearEUR!BK15</f>
        <v>0</v>
      </c>
      <c r="BD15" s="1057">
        <f>INF_PrevYearEUR!BL15</f>
        <v>0</v>
      </c>
      <c r="BE15" s="1056">
        <f>INF_PrevYearEUR!BM15</f>
        <v>0</v>
      </c>
      <c r="BF15" s="1057">
        <f>INF_PrevYearEUR!BN15</f>
        <v>0</v>
      </c>
      <c r="BG15" s="1056">
        <f>INF_PrevYearEUR!BO15</f>
        <v>0</v>
      </c>
      <c r="BH15" s="1057">
        <f>INF_PrevYearEUR!BP15</f>
        <v>0</v>
      </c>
      <c r="BI15" s="1056">
        <f>INF_PrevYearEUR!BQ15</f>
        <v>0</v>
      </c>
      <c r="BJ15" s="1057">
        <f>INF_PrevYearEUR!BR15</f>
        <v>0</v>
      </c>
      <c r="BK15" s="1056">
        <f>INF_PrevYearEUR!BS15</f>
        <v>0</v>
      </c>
      <c r="BL15" s="1057">
        <f>INF_PrevYearEUR!BT15</f>
        <v>0</v>
      </c>
      <c r="BM15" s="1056">
        <f>INF_PrevYearEUR!BU15</f>
        <v>0</v>
      </c>
      <c r="BN15" s="1057">
        <f>INF_PrevYearEUR!BV15</f>
        <v>0</v>
      </c>
      <c r="BO15" s="1056">
        <f>INF_PrevYearEUR!BW15</f>
        <v>0</v>
      </c>
      <c r="BP15" s="1057">
        <f>INF_PrevYearEUR!BX15</f>
        <v>0</v>
      </c>
      <c r="BQ15" s="1056">
        <f>INF_PrevYearEUR!BY15</f>
        <v>0</v>
      </c>
    </row>
    <row r="16" spans="1:69" s="1048" customFormat="1">
      <c r="A16" s="1054" t="str">
        <f>IF(OR(B16=0,B16=""),"",B16&amp;IF(COUNTIF(B$11:$B16,B16)&gt;1,COUNTIF(B$11:$B16,B16),""))</f>
        <v>M120</v>
      </c>
      <c r="B16" s="1054" t="str">
        <f>INF_PrevYearEUR!J16</f>
        <v>M120</v>
      </c>
      <c r="C16" s="1055" t="str">
        <f>INF_PrevYearEUR!K16</f>
        <v>Claims</v>
      </c>
      <c r="D16" s="1055">
        <f>INF_PrevYearEUR!L16</f>
        <v>0</v>
      </c>
      <c r="E16" s="1056">
        <f>INF_PrevYearEUR!M16</f>
        <v>0</v>
      </c>
      <c r="F16" s="1057">
        <f>INF_PrevYearEUR!N16</f>
        <v>0</v>
      </c>
      <c r="G16" s="1056">
        <f>INF_PrevYearEUR!O16</f>
        <v>0</v>
      </c>
      <c r="H16" s="1057">
        <f>INF_PrevYearEUR!P16</f>
        <v>0</v>
      </c>
      <c r="I16" s="1056">
        <f>INF_PrevYearEUR!Q16</f>
        <v>0</v>
      </c>
      <c r="J16" s="1057">
        <f>INF_PrevYearEUR!R16</f>
        <v>0</v>
      </c>
      <c r="K16" s="1056">
        <f>INF_PrevYearEUR!S16</f>
        <v>0</v>
      </c>
      <c r="L16" s="1057">
        <f>INF_PrevYearEUR!T16</f>
        <v>0</v>
      </c>
      <c r="M16" s="1056">
        <f>INF_PrevYearEUR!U16</f>
        <v>0</v>
      </c>
      <c r="N16" s="1057">
        <f>INF_PrevYearEUR!V16</f>
        <v>0</v>
      </c>
      <c r="O16" s="1056">
        <f>INF_PrevYearEUR!W16</f>
        <v>0</v>
      </c>
      <c r="P16" s="1057">
        <f>INF_PrevYearEUR!X16</f>
        <v>0</v>
      </c>
      <c r="Q16" s="1056">
        <f>INF_PrevYearEUR!Y16</f>
        <v>0</v>
      </c>
      <c r="R16" s="1057">
        <f>INF_PrevYearEUR!Z16</f>
        <v>0</v>
      </c>
      <c r="S16" s="1056">
        <f>INF_PrevYearEUR!AA16</f>
        <v>0</v>
      </c>
      <c r="T16" s="1057">
        <f>INF_PrevYearEUR!AB16</f>
        <v>0</v>
      </c>
      <c r="U16" s="1056">
        <f>INF_PrevYearEUR!AC16</f>
        <v>0</v>
      </c>
      <c r="V16" s="1057">
        <f>INF_PrevYearEUR!AD16</f>
        <v>0</v>
      </c>
      <c r="W16" s="1056">
        <f>INF_PrevYearEUR!AE16</f>
        <v>0</v>
      </c>
      <c r="X16" s="1057">
        <f>INF_PrevYearEUR!AF16</f>
        <v>0</v>
      </c>
      <c r="Y16" s="1056">
        <f>INF_PrevYearEUR!AG16</f>
        <v>0</v>
      </c>
      <c r="Z16" s="1057">
        <f>INF_PrevYearEUR!AH16</f>
        <v>0</v>
      </c>
      <c r="AA16" s="1056">
        <f>INF_PrevYearEUR!AI16</f>
        <v>0</v>
      </c>
      <c r="AB16" s="1057">
        <f>INF_PrevYearEUR!AJ16</f>
        <v>0</v>
      </c>
      <c r="AC16" s="1056">
        <f>INF_PrevYearEUR!AK16</f>
        <v>0</v>
      </c>
      <c r="AD16" s="1057">
        <f>INF_PrevYearEUR!AL16</f>
        <v>0</v>
      </c>
      <c r="AE16" s="1056">
        <f>INF_PrevYearEUR!AM16</f>
        <v>0</v>
      </c>
      <c r="AF16" s="1057">
        <f>INF_PrevYearEUR!AN16</f>
        <v>0</v>
      </c>
      <c r="AG16" s="1056">
        <f>INF_PrevYearEUR!AO16</f>
        <v>0</v>
      </c>
      <c r="AH16" s="1057">
        <f>INF_PrevYearEUR!AP16</f>
        <v>0</v>
      </c>
      <c r="AI16" s="1056">
        <f>INF_PrevYearEUR!AQ16</f>
        <v>0</v>
      </c>
      <c r="AJ16" s="1057">
        <f>INF_PrevYearEUR!AR16</f>
        <v>0</v>
      </c>
      <c r="AK16" s="1056">
        <f>INF_PrevYearEUR!AS16</f>
        <v>0</v>
      </c>
      <c r="AL16" s="1057">
        <f>INF_PrevYearEUR!AT16</f>
        <v>0</v>
      </c>
      <c r="AM16" s="1056">
        <f>INF_PrevYearEUR!AU16</f>
        <v>0</v>
      </c>
      <c r="AN16" s="1057">
        <f>INF_PrevYearEUR!AV16</f>
        <v>0</v>
      </c>
      <c r="AO16" s="1056">
        <f>INF_PrevYearEUR!AW16</f>
        <v>0</v>
      </c>
      <c r="AP16" s="1057">
        <f>INF_PrevYearEUR!AX16</f>
        <v>0</v>
      </c>
      <c r="AQ16" s="1056">
        <f>INF_PrevYearEUR!AY16</f>
        <v>0</v>
      </c>
      <c r="AR16" s="1057">
        <f>INF_PrevYearEUR!AZ16</f>
        <v>0</v>
      </c>
      <c r="AS16" s="1056">
        <f>INF_PrevYearEUR!BA16</f>
        <v>0</v>
      </c>
      <c r="AT16" s="1057">
        <f>INF_PrevYearEUR!BB16</f>
        <v>0</v>
      </c>
      <c r="AU16" s="1056">
        <f>INF_PrevYearEUR!BC16</f>
        <v>0</v>
      </c>
      <c r="AV16" s="1057">
        <f>INF_PrevYearEUR!BD16</f>
        <v>0</v>
      </c>
      <c r="AW16" s="1056">
        <f>INF_PrevYearEUR!BE16</f>
        <v>0</v>
      </c>
      <c r="AX16" s="1057">
        <f>INF_PrevYearEUR!BF16</f>
        <v>0</v>
      </c>
      <c r="AY16" s="1056">
        <f>INF_PrevYearEUR!BG16</f>
        <v>0</v>
      </c>
      <c r="AZ16" s="1057">
        <f>INF_PrevYearEUR!BH16</f>
        <v>0</v>
      </c>
      <c r="BA16" s="1056">
        <f>INF_PrevYearEUR!BI16</f>
        <v>0</v>
      </c>
      <c r="BB16" s="1057">
        <f>INF_PrevYearEUR!BJ16</f>
        <v>0</v>
      </c>
      <c r="BC16" s="1056">
        <f>INF_PrevYearEUR!BK16</f>
        <v>0</v>
      </c>
      <c r="BD16" s="1057">
        <f>INF_PrevYearEUR!BL16</f>
        <v>0</v>
      </c>
      <c r="BE16" s="1056">
        <f>INF_PrevYearEUR!BM16</f>
        <v>0</v>
      </c>
      <c r="BF16" s="1057">
        <f>INF_PrevYearEUR!BN16</f>
        <v>0</v>
      </c>
      <c r="BG16" s="1056">
        <f>INF_PrevYearEUR!BO16</f>
        <v>0</v>
      </c>
      <c r="BH16" s="1057">
        <f>INF_PrevYearEUR!BP16</f>
        <v>0</v>
      </c>
      <c r="BI16" s="1056">
        <f>INF_PrevYearEUR!BQ16</f>
        <v>0</v>
      </c>
      <c r="BJ16" s="1057">
        <f>INF_PrevYearEUR!BR16</f>
        <v>0</v>
      </c>
      <c r="BK16" s="1056">
        <f>INF_PrevYearEUR!BS16</f>
        <v>0</v>
      </c>
      <c r="BL16" s="1057">
        <f>INF_PrevYearEUR!BT16</f>
        <v>0</v>
      </c>
      <c r="BM16" s="1056">
        <f>INF_PrevYearEUR!BU16</f>
        <v>0</v>
      </c>
      <c r="BN16" s="1057">
        <f>INF_PrevYearEUR!BV16</f>
        <v>0</v>
      </c>
      <c r="BO16" s="1056">
        <f>INF_PrevYearEUR!BW16</f>
        <v>0</v>
      </c>
      <c r="BP16" s="1057">
        <f>INF_PrevYearEUR!BX16</f>
        <v>0</v>
      </c>
      <c r="BQ16" s="1056">
        <f>INF_PrevYearEUR!BY16</f>
        <v>0</v>
      </c>
    </row>
    <row r="17" spans="1:69" s="1048" customFormat="1">
      <c r="A17" s="1054" t="str">
        <f>IF(OR(B17=0,B17=""),"",B17&amp;IF(COUNTIF(B$11:$B17,B17)&gt;1,COUNTIF(B$11:$B17,B17),""))</f>
        <v>M121</v>
      </c>
      <c r="B17" s="1054" t="str">
        <f>INF_PrevYearEUR!J17</f>
        <v>M121</v>
      </c>
      <c r="C17" s="1055" t="str">
        <f>INF_PrevYearEUR!K17</f>
        <v>Claims affil.</v>
      </c>
      <c r="D17" s="1055">
        <f>INF_PrevYearEUR!L17</f>
        <v>0</v>
      </c>
      <c r="E17" s="1056">
        <f>INF_PrevYearEUR!M17</f>
        <v>0</v>
      </c>
      <c r="F17" s="1057">
        <f>INF_PrevYearEUR!N17</f>
        <v>0</v>
      </c>
      <c r="G17" s="1056">
        <f>INF_PrevYearEUR!O17</f>
        <v>0</v>
      </c>
      <c r="H17" s="1057">
        <f>INF_PrevYearEUR!P17</f>
        <v>0</v>
      </c>
      <c r="I17" s="1056">
        <f>INF_PrevYearEUR!Q17</f>
        <v>0</v>
      </c>
      <c r="J17" s="1057">
        <f>INF_PrevYearEUR!R17</f>
        <v>0</v>
      </c>
      <c r="K17" s="1056">
        <f>INF_PrevYearEUR!S17</f>
        <v>0</v>
      </c>
      <c r="L17" s="1057">
        <f>INF_PrevYearEUR!T17</f>
        <v>0</v>
      </c>
      <c r="M17" s="1056">
        <f>INF_PrevYearEUR!U17</f>
        <v>0</v>
      </c>
      <c r="N17" s="1057">
        <f>INF_PrevYearEUR!V17</f>
        <v>0</v>
      </c>
      <c r="O17" s="1056">
        <f>INF_PrevYearEUR!W17</f>
        <v>0</v>
      </c>
      <c r="P17" s="1057">
        <f>INF_PrevYearEUR!X17</f>
        <v>0</v>
      </c>
      <c r="Q17" s="1056">
        <f>INF_PrevYearEUR!Y17</f>
        <v>0</v>
      </c>
      <c r="R17" s="1057">
        <f>INF_PrevYearEUR!Z17</f>
        <v>0</v>
      </c>
      <c r="S17" s="1056">
        <f>INF_PrevYearEUR!AA17</f>
        <v>0</v>
      </c>
      <c r="T17" s="1057">
        <f>INF_PrevYearEUR!AB17</f>
        <v>0</v>
      </c>
      <c r="U17" s="1056">
        <f>INF_PrevYearEUR!AC17</f>
        <v>0</v>
      </c>
      <c r="V17" s="1057">
        <f>INF_PrevYearEUR!AD17</f>
        <v>0</v>
      </c>
      <c r="W17" s="1056">
        <f>INF_PrevYearEUR!AE17</f>
        <v>0</v>
      </c>
      <c r="X17" s="1057">
        <f>INF_PrevYearEUR!AF17</f>
        <v>0</v>
      </c>
      <c r="Y17" s="1056">
        <f>INF_PrevYearEUR!AG17</f>
        <v>0</v>
      </c>
      <c r="Z17" s="1057">
        <f>INF_PrevYearEUR!AH17</f>
        <v>0</v>
      </c>
      <c r="AA17" s="1056">
        <f>INF_PrevYearEUR!AI17</f>
        <v>0</v>
      </c>
      <c r="AB17" s="1057">
        <f>INF_PrevYearEUR!AJ17</f>
        <v>0</v>
      </c>
      <c r="AC17" s="1056">
        <f>INF_PrevYearEUR!AK17</f>
        <v>0</v>
      </c>
      <c r="AD17" s="1057">
        <f>INF_PrevYearEUR!AL17</f>
        <v>0</v>
      </c>
      <c r="AE17" s="1056">
        <f>INF_PrevYearEUR!AM17</f>
        <v>0</v>
      </c>
      <c r="AF17" s="1057">
        <f>INF_PrevYearEUR!AN17</f>
        <v>0</v>
      </c>
      <c r="AG17" s="1056">
        <f>INF_PrevYearEUR!AO17</f>
        <v>0</v>
      </c>
      <c r="AH17" s="1057">
        <f>INF_PrevYearEUR!AP17</f>
        <v>0</v>
      </c>
      <c r="AI17" s="1056">
        <f>INF_PrevYearEUR!AQ17</f>
        <v>0</v>
      </c>
      <c r="AJ17" s="1057">
        <f>INF_PrevYearEUR!AR17</f>
        <v>0</v>
      </c>
      <c r="AK17" s="1056">
        <f>INF_PrevYearEUR!AS17</f>
        <v>0</v>
      </c>
      <c r="AL17" s="1057">
        <f>INF_PrevYearEUR!AT17</f>
        <v>0</v>
      </c>
      <c r="AM17" s="1056">
        <f>INF_PrevYearEUR!AU17</f>
        <v>0</v>
      </c>
      <c r="AN17" s="1057">
        <f>INF_PrevYearEUR!AV17</f>
        <v>0</v>
      </c>
      <c r="AO17" s="1056">
        <f>INF_PrevYearEUR!AW17</f>
        <v>0</v>
      </c>
      <c r="AP17" s="1057">
        <f>INF_PrevYearEUR!AX17</f>
        <v>0</v>
      </c>
      <c r="AQ17" s="1056">
        <f>INF_PrevYearEUR!AY17</f>
        <v>0</v>
      </c>
      <c r="AR17" s="1057">
        <f>INF_PrevYearEUR!AZ17</f>
        <v>0</v>
      </c>
      <c r="AS17" s="1056">
        <f>INF_PrevYearEUR!BA17</f>
        <v>0</v>
      </c>
      <c r="AT17" s="1057">
        <f>INF_PrevYearEUR!BB17</f>
        <v>0</v>
      </c>
      <c r="AU17" s="1056">
        <f>INF_PrevYearEUR!BC17</f>
        <v>0</v>
      </c>
      <c r="AV17" s="1057">
        <f>INF_PrevYearEUR!BD17</f>
        <v>0</v>
      </c>
      <c r="AW17" s="1056">
        <f>INF_PrevYearEUR!BE17</f>
        <v>0</v>
      </c>
      <c r="AX17" s="1057">
        <f>INF_PrevYearEUR!BF17</f>
        <v>0</v>
      </c>
      <c r="AY17" s="1056">
        <f>INF_PrevYearEUR!BG17</f>
        <v>0</v>
      </c>
      <c r="AZ17" s="1057">
        <f>INF_PrevYearEUR!BH17</f>
        <v>0</v>
      </c>
      <c r="BA17" s="1056">
        <f>INF_PrevYearEUR!BI17</f>
        <v>0</v>
      </c>
      <c r="BB17" s="1057">
        <f>INF_PrevYearEUR!BJ17</f>
        <v>0</v>
      </c>
      <c r="BC17" s="1056">
        <f>INF_PrevYearEUR!BK17</f>
        <v>0</v>
      </c>
      <c r="BD17" s="1057">
        <f>INF_PrevYearEUR!BL17</f>
        <v>0</v>
      </c>
      <c r="BE17" s="1056">
        <f>INF_PrevYearEUR!BM17</f>
        <v>0</v>
      </c>
      <c r="BF17" s="1057">
        <f>INF_PrevYearEUR!BN17</f>
        <v>0</v>
      </c>
      <c r="BG17" s="1056">
        <f>INF_PrevYearEUR!BO17</f>
        <v>0</v>
      </c>
      <c r="BH17" s="1057">
        <f>INF_PrevYearEUR!BP17</f>
        <v>0</v>
      </c>
      <c r="BI17" s="1056">
        <f>INF_PrevYearEUR!BQ17</f>
        <v>0</v>
      </c>
      <c r="BJ17" s="1057">
        <f>INF_PrevYearEUR!BR17</f>
        <v>0</v>
      </c>
      <c r="BK17" s="1056">
        <f>INF_PrevYearEUR!BS17</f>
        <v>0</v>
      </c>
      <c r="BL17" s="1057">
        <f>INF_PrevYearEUR!BT17</f>
        <v>0</v>
      </c>
      <c r="BM17" s="1056">
        <f>INF_PrevYearEUR!BU17</f>
        <v>0</v>
      </c>
      <c r="BN17" s="1057">
        <f>INF_PrevYearEUR!BV17</f>
        <v>0</v>
      </c>
      <c r="BO17" s="1056">
        <f>INF_PrevYearEUR!BW17</f>
        <v>0</v>
      </c>
      <c r="BP17" s="1057">
        <f>INF_PrevYearEUR!BX17</f>
        <v>0</v>
      </c>
      <c r="BQ17" s="1056">
        <f>INF_PrevYearEUR!BY17</f>
        <v>0</v>
      </c>
    </row>
    <row r="18" spans="1:69" s="1048" customFormat="1">
      <c r="A18" s="1054" t="str">
        <f>IF(OR(B18=0,B18=""),"",B18&amp;IF(COUNTIF(B$11:$B18,B18)&gt;1,COUNTIF(B$11:$B18,B18),""))</f>
        <v>M125</v>
      </c>
      <c r="B18" s="1054" t="str">
        <f>INF_PrevYearEUR!J18</f>
        <v>M125</v>
      </c>
      <c r="C18" s="1055" t="str">
        <f>INF_PrevYearEUR!K18</f>
        <v>Discount</v>
      </c>
      <c r="D18" s="1055">
        <f>INF_PrevYearEUR!L18</f>
        <v>0</v>
      </c>
      <c r="E18" s="1056">
        <f>INF_PrevYearEUR!M18</f>
        <v>0</v>
      </c>
      <c r="F18" s="1057">
        <f>INF_PrevYearEUR!N18</f>
        <v>0</v>
      </c>
      <c r="G18" s="1056">
        <f>INF_PrevYearEUR!O18</f>
        <v>0</v>
      </c>
      <c r="H18" s="1057">
        <f>INF_PrevYearEUR!P18</f>
        <v>0</v>
      </c>
      <c r="I18" s="1056">
        <f>INF_PrevYearEUR!Q18</f>
        <v>0</v>
      </c>
      <c r="J18" s="1057">
        <f>INF_PrevYearEUR!R18</f>
        <v>0</v>
      </c>
      <c r="K18" s="1056">
        <f>INF_PrevYearEUR!S18</f>
        <v>0</v>
      </c>
      <c r="L18" s="1057">
        <f>INF_PrevYearEUR!T18</f>
        <v>0</v>
      </c>
      <c r="M18" s="1056">
        <f>INF_PrevYearEUR!U18</f>
        <v>0</v>
      </c>
      <c r="N18" s="1057">
        <f>INF_PrevYearEUR!V18</f>
        <v>0</v>
      </c>
      <c r="O18" s="1056">
        <f>INF_PrevYearEUR!W18</f>
        <v>0</v>
      </c>
      <c r="P18" s="1057">
        <f>INF_PrevYearEUR!X18</f>
        <v>0</v>
      </c>
      <c r="Q18" s="1056">
        <f>INF_PrevYearEUR!Y18</f>
        <v>0</v>
      </c>
      <c r="R18" s="1057">
        <f>INF_PrevYearEUR!Z18</f>
        <v>0</v>
      </c>
      <c r="S18" s="1056">
        <f>INF_PrevYearEUR!AA18</f>
        <v>0</v>
      </c>
      <c r="T18" s="1057">
        <f>INF_PrevYearEUR!AB18</f>
        <v>0</v>
      </c>
      <c r="U18" s="1056">
        <f>INF_PrevYearEUR!AC18</f>
        <v>0</v>
      </c>
      <c r="V18" s="1057">
        <f>INF_PrevYearEUR!AD18</f>
        <v>0</v>
      </c>
      <c r="W18" s="1056">
        <f>INF_PrevYearEUR!AE18</f>
        <v>0</v>
      </c>
      <c r="X18" s="1057">
        <f>INF_PrevYearEUR!AF18</f>
        <v>0</v>
      </c>
      <c r="Y18" s="1056">
        <f>INF_PrevYearEUR!AG18</f>
        <v>0</v>
      </c>
      <c r="Z18" s="1057">
        <f>INF_PrevYearEUR!AH18</f>
        <v>0</v>
      </c>
      <c r="AA18" s="1056">
        <f>INF_PrevYearEUR!AI18</f>
        <v>0</v>
      </c>
      <c r="AB18" s="1057">
        <f>INF_PrevYearEUR!AJ18</f>
        <v>0</v>
      </c>
      <c r="AC18" s="1056">
        <f>INF_PrevYearEUR!AK18</f>
        <v>0</v>
      </c>
      <c r="AD18" s="1057">
        <f>INF_PrevYearEUR!AL18</f>
        <v>0</v>
      </c>
      <c r="AE18" s="1056">
        <f>INF_PrevYearEUR!AM18</f>
        <v>0</v>
      </c>
      <c r="AF18" s="1057">
        <f>INF_PrevYearEUR!AN18</f>
        <v>0</v>
      </c>
      <c r="AG18" s="1056">
        <f>INF_PrevYearEUR!AO18</f>
        <v>0</v>
      </c>
      <c r="AH18" s="1057">
        <f>INF_PrevYearEUR!AP18</f>
        <v>0</v>
      </c>
      <c r="AI18" s="1056">
        <f>INF_PrevYearEUR!AQ18</f>
        <v>0</v>
      </c>
      <c r="AJ18" s="1057">
        <f>INF_PrevYearEUR!AR18</f>
        <v>0</v>
      </c>
      <c r="AK18" s="1056">
        <f>INF_PrevYearEUR!AS18</f>
        <v>0</v>
      </c>
      <c r="AL18" s="1057">
        <f>INF_PrevYearEUR!AT18</f>
        <v>0</v>
      </c>
      <c r="AM18" s="1056">
        <f>INF_PrevYearEUR!AU18</f>
        <v>0</v>
      </c>
      <c r="AN18" s="1057">
        <f>INF_PrevYearEUR!AV18</f>
        <v>0</v>
      </c>
      <c r="AO18" s="1056">
        <f>INF_PrevYearEUR!AW18</f>
        <v>0</v>
      </c>
      <c r="AP18" s="1057">
        <f>INF_PrevYearEUR!AX18</f>
        <v>0</v>
      </c>
      <c r="AQ18" s="1056">
        <f>INF_PrevYearEUR!AY18</f>
        <v>0</v>
      </c>
      <c r="AR18" s="1057">
        <f>INF_PrevYearEUR!AZ18</f>
        <v>0</v>
      </c>
      <c r="AS18" s="1056">
        <f>INF_PrevYearEUR!BA18</f>
        <v>0</v>
      </c>
      <c r="AT18" s="1057">
        <f>INF_PrevYearEUR!BB18</f>
        <v>0</v>
      </c>
      <c r="AU18" s="1056">
        <f>INF_PrevYearEUR!BC18</f>
        <v>0</v>
      </c>
      <c r="AV18" s="1057">
        <f>INF_PrevYearEUR!BD18</f>
        <v>0</v>
      </c>
      <c r="AW18" s="1056">
        <f>INF_PrevYearEUR!BE18</f>
        <v>0</v>
      </c>
      <c r="AX18" s="1057">
        <f>INF_PrevYearEUR!BF18</f>
        <v>0</v>
      </c>
      <c r="AY18" s="1056">
        <f>INF_PrevYearEUR!BG18</f>
        <v>0</v>
      </c>
      <c r="AZ18" s="1057">
        <f>INF_PrevYearEUR!BH18</f>
        <v>0</v>
      </c>
      <c r="BA18" s="1056">
        <f>INF_PrevYearEUR!BI18</f>
        <v>0</v>
      </c>
      <c r="BB18" s="1057">
        <f>INF_PrevYearEUR!BJ18</f>
        <v>0</v>
      </c>
      <c r="BC18" s="1056">
        <f>INF_PrevYearEUR!BK18</f>
        <v>0</v>
      </c>
      <c r="BD18" s="1057">
        <f>INF_PrevYearEUR!BL18</f>
        <v>0</v>
      </c>
      <c r="BE18" s="1056">
        <f>INF_PrevYearEUR!BM18</f>
        <v>0</v>
      </c>
      <c r="BF18" s="1057">
        <f>INF_PrevYearEUR!BN18</f>
        <v>0</v>
      </c>
      <c r="BG18" s="1056">
        <f>INF_PrevYearEUR!BO18</f>
        <v>0</v>
      </c>
      <c r="BH18" s="1057">
        <f>INF_PrevYearEUR!BP18</f>
        <v>0</v>
      </c>
      <c r="BI18" s="1056">
        <f>INF_PrevYearEUR!BQ18</f>
        <v>0</v>
      </c>
      <c r="BJ18" s="1057">
        <f>INF_PrevYearEUR!BR18</f>
        <v>0</v>
      </c>
      <c r="BK18" s="1056">
        <f>INF_PrevYearEUR!BS18</f>
        <v>0</v>
      </c>
      <c r="BL18" s="1057">
        <f>INF_PrevYearEUR!BT18</f>
        <v>0</v>
      </c>
      <c r="BM18" s="1056">
        <f>INF_PrevYearEUR!BU18</f>
        <v>0</v>
      </c>
      <c r="BN18" s="1057">
        <f>INF_PrevYearEUR!BV18</f>
        <v>0</v>
      </c>
      <c r="BO18" s="1056">
        <f>INF_PrevYearEUR!BW18</f>
        <v>0</v>
      </c>
      <c r="BP18" s="1057">
        <f>INF_PrevYearEUR!BX18</f>
        <v>0</v>
      </c>
      <c r="BQ18" s="1056">
        <f>INF_PrevYearEUR!BY18</f>
        <v>0</v>
      </c>
    </row>
    <row r="19" spans="1:69" s="1048" customFormat="1">
      <c r="A19" s="1054" t="str">
        <f>IF(OR(B19=0,B19=""),"",B19&amp;IF(COUNTIF(B$11:$B19,B19)&gt;1,COUNTIF(B$11:$B19,B19),""))</f>
        <v>M126</v>
      </c>
      <c r="B19" s="1054" t="str">
        <f>INF_PrevYearEUR!J19</f>
        <v>M126</v>
      </c>
      <c r="C19" s="1055" t="str">
        <f>INF_PrevYearEUR!K19</f>
        <v xml:space="preserve">Discount affil. </v>
      </c>
      <c r="D19" s="1055">
        <f>INF_PrevYearEUR!L19</f>
        <v>0</v>
      </c>
      <c r="E19" s="1056">
        <f>INF_PrevYearEUR!M19</f>
        <v>0</v>
      </c>
      <c r="F19" s="1057">
        <f>INF_PrevYearEUR!N19</f>
        <v>0</v>
      </c>
      <c r="G19" s="1056">
        <f>INF_PrevYearEUR!O19</f>
        <v>0</v>
      </c>
      <c r="H19" s="1057">
        <f>INF_PrevYearEUR!P19</f>
        <v>0</v>
      </c>
      <c r="I19" s="1056">
        <f>INF_PrevYearEUR!Q19</f>
        <v>0</v>
      </c>
      <c r="J19" s="1057">
        <f>INF_PrevYearEUR!R19</f>
        <v>0</v>
      </c>
      <c r="K19" s="1056">
        <f>INF_PrevYearEUR!S19</f>
        <v>0</v>
      </c>
      <c r="L19" s="1057">
        <f>INF_PrevYearEUR!T19</f>
        <v>0</v>
      </c>
      <c r="M19" s="1056">
        <f>INF_PrevYearEUR!U19</f>
        <v>0</v>
      </c>
      <c r="N19" s="1057">
        <f>INF_PrevYearEUR!V19</f>
        <v>0</v>
      </c>
      <c r="O19" s="1056">
        <f>INF_PrevYearEUR!W19</f>
        <v>0</v>
      </c>
      <c r="P19" s="1057">
        <f>INF_PrevYearEUR!X19</f>
        <v>0</v>
      </c>
      <c r="Q19" s="1056">
        <f>INF_PrevYearEUR!Y19</f>
        <v>0</v>
      </c>
      <c r="R19" s="1057">
        <f>INF_PrevYearEUR!Z19</f>
        <v>0</v>
      </c>
      <c r="S19" s="1056">
        <f>INF_PrevYearEUR!AA19</f>
        <v>0</v>
      </c>
      <c r="T19" s="1057">
        <f>INF_PrevYearEUR!AB19</f>
        <v>0</v>
      </c>
      <c r="U19" s="1056">
        <f>INF_PrevYearEUR!AC19</f>
        <v>0</v>
      </c>
      <c r="V19" s="1057">
        <f>INF_PrevYearEUR!AD19</f>
        <v>0</v>
      </c>
      <c r="W19" s="1056">
        <f>INF_PrevYearEUR!AE19</f>
        <v>0</v>
      </c>
      <c r="X19" s="1057">
        <f>INF_PrevYearEUR!AF19</f>
        <v>0</v>
      </c>
      <c r="Y19" s="1056">
        <f>INF_PrevYearEUR!AG19</f>
        <v>0</v>
      </c>
      <c r="Z19" s="1057">
        <f>INF_PrevYearEUR!AH19</f>
        <v>0</v>
      </c>
      <c r="AA19" s="1056">
        <f>INF_PrevYearEUR!AI19</f>
        <v>0</v>
      </c>
      <c r="AB19" s="1057">
        <f>INF_PrevYearEUR!AJ19</f>
        <v>0</v>
      </c>
      <c r="AC19" s="1056">
        <f>INF_PrevYearEUR!AK19</f>
        <v>0</v>
      </c>
      <c r="AD19" s="1057">
        <f>INF_PrevYearEUR!AL19</f>
        <v>0</v>
      </c>
      <c r="AE19" s="1056">
        <f>INF_PrevYearEUR!AM19</f>
        <v>0</v>
      </c>
      <c r="AF19" s="1057">
        <f>INF_PrevYearEUR!AN19</f>
        <v>0</v>
      </c>
      <c r="AG19" s="1056">
        <f>INF_PrevYearEUR!AO19</f>
        <v>0</v>
      </c>
      <c r="AH19" s="1057">
        <f>INF_PrevYearEUR!AP19</f>
        <v>0</v>
      </c>
      <c r="AI19" s="1056">
        <f>INF_PrevYearEUR!AQ19</f>
        <v>0</v>
      </c>
      <c r="AJ19" s="1057">
        <f>INF_PrevYearEUR!AR19</f>
        <v>0</v>
      </c>
      <c r="AK19" s="1056">
        <f>INF_PrevYearEUR!AS19</f>
        <v>0</v>
      </c>
      <c r="AL19" s="1057">
        <f>INF_PrevYearEUR!AT19</f>
        <v>0</v>
      </c>
      <c r="AM19" s="1056">
        <f>INF_PrevYearEUR!AU19</f>
        <v>0</v>
      </c>
      <c r="AN19" s="1057">
        <f>INF_PrevYearEUR!AV19</f>
        <v>0</v>
      </c>
      <c r="AO19" s="1056">
        <f>INF_PrevYearEUR!AW19</f>
        <v>0</v>
      </c>
      <c r="AP19" s="1057">
        <f>INF_PrevYearEUR!AX19</f>
        <v>0</v>
      </c>
      <c r="AQ19" s="1056">
        <f>INF_PrevYearEUR!AY19</f>
        <v>0</v>
      </c>
      <c r="AR19" s="1057">
        <f>INF_PrevYearEUR!AZ19</f>
        <v>0</v>
      </c>
      <c r="AS19" s="1056">
        <f>INF_PrevYearEUR!BA19</f>
        <v>0</v>
      </c>
      <c r="AT19" s="1057">
        <f>INF_PrevYearEUR!BB19</f>
        <v>0</v>
      </c>
      <c r="AU19" s="1056">
        <f>INF_PrevYearEUR!BC19</f>
        <v>0</v>
      </c>
      <c r="AV19" s="1057">
        <f>INF_PrevYearEUR!BD19</f>
        <v>0</v>
      </c>
      <c r="AW19" s="1056">
        <f>INF_PrevYearEUR!BE19</f>
        <v>0</v>
      </c>
      <c r="AX19" s="1057">
        <f>INF_PrevYearEUR!BF19</f>
        <v>0</v>
      </c>
      <c r="AY19" s="1056">
        <f>INF_PrevYearEUR!BG19</f>
        <v>0</v>
      </c>
      <c r="AZ19" s="1057">
        <f>INF_PrevYearEUR!BH19</f>
        <v>0</v>
      </c>
      <c r="BA19" s="1056">
        <f>INF_PrevYearEUR!BI19</f>
        <v>0</v>
      </c>
      <c r="BB19" s="1057">
        <f>INF_PrevYearEUR!BJ19</f>
        <v>0</v>
      </c>
      <c r="BC19" s="1056">
        <f>INF_PrevYearEUR!BK19</f>
        <v>0</v>
      </c>
      <c r="BD19" s="1057">
        <f>INF_PrevYearEUR!BL19</f>
        <v>0</v>
      </c>
      <c r="BE19" s="1056">
        <f>INF_PrevYearEUR!BM19</f>
        <v>0</v>
      </c>
      <c r="BF19" s="1057">
        <f>INF_PrevYearEUR!BN19</f>
        <v>0</v>
      </c>
      <c r="BG19" s="1056">
        <f>INF_PrevYearEUR!BO19</f>
        <v>0</v>
      </c>
      <c r="BH19" s="1057">
        <f>INF_PrevYearEUR!BP19</f>
        <v>0</v>
      </c>
      <c r="BI19" s="1056">
        <f>INF_PrevYearEUR!BQ19</f>
        <v>0</v>
      </c>
      <c r="BJ19" s="1057">
        <f>INF_PrevYearEUR!BR19</f>
        <v>0</v>
      </c>
      <c r="BK19" s="1056">
        <f>INF_PrevYearEUR!BS19</f>
        <v>0</v>
      </c>
      <c r="BL19" s="1057">
        <f>INF_PrevYearEUR!BT19</f>
        <v>0</v>
      </c>
      <c r="BM19" s="1056">
        <f>INF_PrevYearEUR!BU19</f>
        <v>0</v>
      </c>
      <c r="BN19" s="1057">
        <f>INF_PrevYearEUR!BV19</f>
        <v>0</v>
      </c>
      <c r="BO19" s="1056">
        <f>INF_PrevYearEUR!BW19</f>
        <v>0</v>
      </c>
      <c r="BP19" s="1057">
        <f>INF_PrevYearEUR!BX19</f>
        <v>0</v>
      </c>
      <c r="BQ19" s="1056">
        <f>INF_PrevYearEUR!BY19</f>
        <v>0</v>
      </c>
    </row>
    <row r="20" spans="1:69" s="1048" customFormat="1">
      <c r="A20" s="1054" t="str">
        <f>IF(OR(B20=0,B20=""),"",B20&amp;IF(COUNTIF(B$11:$B20,B20)&gt;1,COUNTIF(B$11:$B20,B20),""))</f>
        <v>M130</v>
      </c>
      <c r="B20" s="1054" t="str">
        <f>INF_PrevYearEUR!J20</f>
        <v>M130</v>
      </c>
      <c r="C20" s="1055" t="str">
        <f>INF_PrevYearEUR!K20</f>
        <v>Freight refund</v>
      </c>
      <c r="D20" s="1055">
        <f>INF_PrevYearEUR!L20</f>
        <v>0</v>
      </c>
      <c r="E20" s="1056">
        <f>INF_PrevYearEUR!M20</f>
        <v>0</v>
      </c>
      <c r="F20" s="1057">
        <f>INF_PrevYearEUR!N20</f>
        <v>0</v>
      </c>
      <c r="G20" s="1056">
        <f>INF_PrevYearEUR!O20</f>
        <v>0</v>
      </c>
      <c r="H20" s="1057">
        <f>INF_PrevYearEUR!P20</f>
        <v>0</v>
      </c>
      <c r="I20" s="1056">
        <f>INF_PrevYearEUR!Q20</f>
        <v>0</v>
      </c>
      <c r="J20" s="1057">
        <f>INF_PrevYearEUR!R20</f>
        <v>0</v>
      </c>
      <c r="K20" s="1056">
        <f>INF_PrevYearEUR!S20</f>
        <v>0</v>
      </c>
      <c r="L20" s="1057">
        <f>INF_PrevYearEUR!T20</f>
        <v>0</v>
      </c>
      <c r="M20" s="1056">
        <f>INF_PrevYearEUR!U20</f>
        <v>0</v>
      </c>
      <c r="N20" s="1057">
        <f>INF_PrevYearEUR!V20</f>
        <v>0</v>
      </c>
      <c r="O20" s="1056">
        <f>INF_PrevYearEUR!W20</f>
        <v>0</v>
      </c>
      <c r="P20" s="1057">
        <f>INF_PrevYearEUR!X20</f>
        <v>0</v>
      </c>
      <c r="Q20" s="1056">
        <f>INF_PrevYearEUR!Y20</f>
        <v>0</v>
      </c>
      <c r="R20" s="1057">
        <f>INF_PrevYearEUR!Z20</f>
        <v>0</v>
      </c>
      <c r="S20" s="1056">
        <f>INF_PrevYearEUR!AA20</f>
        <v>0</v>
      </c>
      <c r="T20" s="1057">
        <f>INF_PrevYearEUR!AB20</f>
        <v>0</v>
      </c>
      <c r="U20" s="1056">
        <f>INF_PrevYearEUR!AC20</f>
        <v>0</v>
      </c>
      <c r="V20" s="1057">
        <f>INF_PrevYearEUR!AD20</f>
        <v>0</v>
      </c>
      <c r="W20" s="1056">
        <f>INF_PrevYearEUR!AE20</f>
        <v>0</v>
      </c>
      <c r="X20" s="1057">
        <f>INF_PrevYearEUR!AF20</f>
        <v>0</v>
      </c>
      <c r="Y20" s="1056">
        <f>INF_PrevYearEUR!AG20</f>
        <v>0</v>
      </c>
      <c r="Z20" s="1057">
        <f>INF_PrevYearEUR!AH20</f>
        <v>0</v>
      </c>
      <c r="AA20" s="1056">
        <f>INF_PrevYearEUR!AI20</f>
        <v>0</v>
      </c>
      <c r="AB20" s="1057">
        <f>INF_PrevYearEUR!AJ20</f>
        <v>0</v>
      </c>
      <c r="AC20" s="1056">
        <f>INF_PrevYearEUR!AK20</f>
        <v>0</v>
      </c>
      <c r="AD20" s="1057">
        <f>INF_PrevYearEUR!AL20</f>
        <v>0</v>
      </c>
      <c r="AE20" s="1056">
        <f>INF_PrevYearEUR!AM20</f>
        <v>0</v>
      </c>
      <c r="AF20" s="1057">
        <f>INF_PrevYearEUR!AN20</f>
        <v>0</v>
      </c>
      <c r="AG20" s="1056">
        <f>INF_PrevYearEUR!AO20</f>
        <v>0</v>
      </c>
      <c r="AH20" s="1057">
        <f>INF_PrevYearEUR!AP20</f>
        <v>0</v>
      </c>
      <c r="AI20" s="1056">
        <f>INF_PrevYearEUR!AQ20</f>
        <v>0</v>
      </c>
      <c r="AJ20" s="1057">
        <f>INF_PrevYearEUR!AR20</f>
        <v>0</v>
      </c>
      <c r="AK20" s="1056">
        <f>INF_PrevYearEUR!AS20</f>
        <v>0</v>
      </c>
      <c r="AL20" s="1057">
        <f>INF_PrevYearEUR!AT20</f>
        <v>0</v>
      </c>
      <c r="AM20" s="1056">
        <f>INF_PrevYearEUR!AU20</f>
        <v>0</v>
      </c>
      <c r="AN20" s="1057">
        <f>INF_PrevYearEUR!AV20</f>
        <v>0</v>
      </c>
      <c r="AO20" s="1056">
        <f>INF_PrevYearEUR!AW20</f>
        <v>0</v>
      </c>
      <c r="AP20" s="1057">
        <f>INF_PrevYearEUR!AX20</f>
        <v>0</v>
      </c>
      <c r="AQ20" s="1056">
        <f>INF_PrevYearEUR!AY20</f>
        <v>0</v>
      </c>
      <c r="AR20" s="1057">
        <f>INF_PrevYearEUR!AZ20</f>
        <v>0</v>
      </c>
      <c r="AS20" s="1056">
        <f>INF_PrevYearEUR!BA20</f>
        <v>0</v>
      </c>
      <c r="AT20" s="1057">
        <f>INF_PrevYearEUR!BB20</f>
        <v>0</v>
      </c>
      <c r="AU20" s="1056">
        <f>INF_PrevYearEUR!BC20</f>
        <v>0</v>
      </c>
      <c r="AV20" s="1057">
        <f>INF_PrevYearEUR!BD20</f>
        <v>0</v>
      </c>
      <c r="AW20" s="1056">
        <f>INF_PrevYearEUR!BE20</f>
        <v>0</v>
      </c>
      <c r="AX20" s="1057">
        <f>INF_PrevYearEUR!BF20</f>
        <v>0</v>
      </c>
      <c r="AY20" s="1056">
        <f>INF_PrevYearEUR!BG20</f>
        <v>0</v>
      </c>
      <c r="AZ20" s="1057">
        <f>INF_PrevYearEUR!BH20</f>
        <v>0</v>
      </c>
      <c r="BA20" s="1056">
        <f>INF_PrevYearEUR!BI20</f>
        <v>0</v>
      </c>
      <c r="BB20" s="1057">
        <f>INF_PrevYearEUR!BJ20</f>
        <v>0</v>
      </c>
      <c r="BC20" s="1056">
        <f>INF_PrevYearEUR!BK20</f>
        <v>0</v>
      </c>
      <c r="BD20" s="1057">
        <f>INF_PrevYearEUR!BL20</f>
        <v>0</v>
      </c>
      <c r="BE20" s="1056">
        <f>INF_PrevYearEUR!BM20</f>
        <v>0</v>
      </c>
      <c r="BF20" s="1057">
        <f>INF_PrevYearEUR!BN20</f>
        <v>0</v>
      </c>
      <c r="BG20" s="1056">
        <f>INF_PrevYearEUR!BO20</f>
        <v>0</v>
      </c>
      <c r="BH20" s="1057">
        <f>INF_PrevYearEUR!BP20</f>
        <v>0</v>
      </c>
      <c r="BI20" s="1056">
        <f>INF_PrevYearEUR!BQ20</f>
        <v>0</v>
      </c>
      <c r="BJ20" s="1057">
        <f>INF_PrevYearEUR!BR20</f>
        <v>0</v>
      </c>
      <c r="BK20" s="1056">
        <f>INF_PrevYearEUR!BS20</f>
        <v>0</v>
      </c>
      <c r="BL20" s="1057">
        <f>INF_PrevYearEUR!BT20</f>
        <v>0</v>
      </c>
      <c r="BM20" s="1056">
        <f>INF_PrevYearEUR!BU20</f>
        <v>0</v>
      </c>
      <c r="BN20" s="1057">
        <f>INF_PrevYearEUR!BV20</f>
        <v>0</v>
      </c>
      <c r="BO20" s="1056">
        <f>INF_PrevYearEUR!BW20</f>
        <v>0</v>
      </c>
      <c r="BP20" s="1057">
        <f>INF_PrevYearEUR!BX20</f>
        <v>0</v>
      </c>
      <c r="BQ20" s="1056">
        <f>INF_PrevYearEUR!BY20</f>
        <v>0</v>
      </c>
    </row>
    <row r="21" spans="1:69" s="1048" customFormat="1">
      <c r="A21" s="1054" t="str">
        <f>IF(OR(B21=0,B21=""),"",B21&amp;IF(COUNTIF(B$11:$B21,B21)&gt;1,COUNTIF(B$11:$B21,B21),""))</f>
        <v>M131</v>
      </c>
      <c r="B21" s="1054" t="str">
        <f>INF_PrevYearEUR!J21</f>
        <v>M131</v>
      </c>
      <c r="C21" s="1055" t="str">
        <f>INF_PrevYearEUR!K21</f>
        <v>Freight refund affil.</v>
      </c>
      <c r="D21" s="1055">
        <f>INF_PrevYearEUR!L21</f>
        <v>0</v>
      </c>
      <c r="E21" s="1056">
        <f>INF_PrevYearEUR!M21</f>
        <v>0</v>
      </c>
      <c r="F21" s="1057">
        <f>INF_PrevYearEUR!N21</f>
        <v>0</v>
      </c>
      <c r="G21" s="1056">
        <f>INF_PrevYearEUR!O21</f>
        <v>0</v>
      </c>
      <c r="H21" s="1057">
        <f>INF_PrevYearEUR!P21</f>
        <v>0</v>
      </c>
      <c r="I21" s="1056">
        <f>INF_PrevYearEUR!Q21</f>
        <v>0</v>
      </c>
      <c r="J21" s="1057">
        <f>INF_PrevYearEUR!R21</f>
        <v>0</v>
      </c>
      <c r="K21" s="1056">
        <f>INF_PrevYearEUR!S21</f>
        <v>0</v>
      </c>
      <c r="L21" s="1057">
        <f>INF_PrevYearEUR!T21</f>
        <v>0</v>
      </c>
      <c r="M21" s="1056">
        <f>INF_PrevYearEUR!U21</f>
        <v>0</v>
      </c>
      <c r="N21" s="1057">
        <f>INF_PrevYearEUR!V21</f>
        <v>0</v>
      </c>
      <c r="O21" s="1056">
        <f>INF_PrevYearEUR!W21</f>
        <v>0</v>
      </c>
      <c r="P21" s="1057">
        <f>INF_PrevYearEUR!X21</f>
        <v>0</v>
      </c>
      <c r="Q21" s="1056">
        <f>INF_PrevYearEUR!Y21</f>
        <v>0</v>
      </c>
      <c r="R21" s="1057">
        <f>INF_PrevYearEUR!Z21</f>
        <v>0</v>
      </c>
      <c r="S21" s="1056">
        <f>INF_PrevYearEUR!AA21</f>
        <v>0</v>
      </c>
      <c r="T21" s="1057">
        <f>INF_PrevYearEUR!AB21</f>
        <v>0</v>
      </c>
      <c r="U21" s="1056">
        <f>INF_PrevYearEUR!AC21</f>
        <v>0</v>
      </c>
      <c r="V21" s="1057">
        <f>INF_PrevYearEUR!AD21</f>
        <v>0</v>
      </c>
      <c r="W21" s="1056">
        <f>INF_PrevYearEUR!AE21</f>
        <v>0</v>
      </c>
      <c r="X21" s="1057">
        <f>INF_PrevYearEUR!AF21</f>
        <v>0</v>
      </c>
      <c r="Y21" s="1056">
        <f>INF_PrevYearEUR!AG21</f>
        <v>0</v>
      </c>
      <c r="Z21" s="1057">
        <f>INF_PrevYearEUR!AH21</f>
        <v>0</v>
      </c>
      <c r="AA21" s="1056">
        <f>INF_PrevYearEUR!AI21</f>
        <v>0</v>
      </c>
      <c r="AB21" s="1057">
        <f>INF_PrevYearEUR!AJ21</f>
        <v>0</v>
      </c>
      <c r="AC21" s="1056">
        <f>INF_PrevYearEUR!AK21</f>
        <v>0</v>
      </c>
      <c r="AD21" s="1057">
        <f>INF_PrevYearEUR!AL21</f>
        <v>0</v>
      </c>
      <c r="AE21" s="1056">
        <f>INF_PrevYearEUR!AM21</f>
        <v>0</v>
      </c>
      <c r="AF21" s="1057">
        <f>INF_PrevYearEUR!AN21</f>
        <v>0</v>
      </c>
      <c r="AG21" s="1056">
        <f>INF_PrevYearEUR!AO21</f>
        <v>0</v>
      </c>
      <c r="AH21" s="1057">
        <f>INF_PrevYearEUR!AP21</f>
        <v>0</v>
      </c>
      <c r="AI21" s="1056">
        <f>INF_PrevYearEUR!AQ21</f>
        <v>0</v>
      </c>
      <c r="AJ21" s="1057">
        <f>INF_PrevYearEUR!AR21</f>
        <v>0</v>
      </c>
      <c r="AK21" s="1056">
        <f>INF_PrevYearEUR!AS21</f>
        <v>0</v>
      </c>
      <c r="AL21" s="1057">
        <f>INF_PrevYearEUR!AT21</f>
        <v>0</v>
      </c>
      <c r="AM21" s="1056">
        <f>INF_PrevYearEUR!AU21</f>
        <v>0</v>
      </c>
      <c r="AN21" s="1057">
        <f>INF_PrevYearEUR!AV21</f>
        <v>0</v>
      </c>
      <c r="AO21" s="1056">
        <f>INF_PrevYearEUR!AW21</f>
        <v>0</v>
      </c>
      <c r="AP21" s="1057">
        <f>INF_PrevYearEUR!AX21</f>
        <v>0</v>
      </c>
      <c r="AQ21" s="1056">
        <f>INF_PrevYearEUR!AY21</f>
        <v>0</v>
      </c>
      <c r="AR21" s="1057">
        <f>INF_PrevYearEUR!AZ21</f>
        <v>0</v>
      </c>
      <c r="AS21" s="1056">
        <f>INF_PrevYearEUR!BA21</f>
        <v>0</v>
      </c>
      <c r="AT21" s="1057">
        <f>INF_PrevYearEUR!BB21</f>
        <v>0</v>
      </c>
      <c r="AU21" s="1056">
        <f>INF_PrevYearEUR!BC21</f>
        <v>0</v>
      </c>
      <c r="AV21" s="1057">
        <f>INF_PrevYearEUR!BD21</f>
        <v>0</v>
      </c>
      <c r="AW21" s="1056">
        <f>INF_PrevYearEUR!BE21</f>
        <v>0</v>
      </c>
      <c r="AX21" s="1057">
        <f>INF_PrevYearEUR!BF21</f>
        <v>0</v>
      </c>
      <c r="AY21" s="1056">
        <f>INF_PrevYearEUR!BG21</f>
        <v>0</v>
      </c>
      <c r="AZ21" s="1057">
        <f>INF_PrevYearEUR!BH21</f>
        <v>0</v>
      </c>
      <c r="BA21" s="1056">
        <f>INF_PrevYearEUR!BI21</f>
        <v>0</v>
      </c>
      <c r="BB21" s="1057">
        <f>INF_PrevYearEUR!BJ21</f>
        <v>0</v>
      </c>
      <c r="BC21" s="1056">
        <f>INF_PrevYearEUR!BK21</f>
        <v>0</v>
      </c>
      <c r="BD21" s="1057">
        <f>INF_PrevYearEUR!BL21</f>
        <v>0</v>
      </c>
      <c r="BE21" s="1056">
        <f>INF_PrevYearEUR!BM21</f>
        <v>0</v>
      </c>
      <c r="BF21" s="1057">
        <f>INF_PrevYearEUR!BN21</f>
        <v>0</v>
      </c>
      <c r="BG21" s="1056">
        <f>INF_PrevYearEUR!BO21</f>
        <v>0</v>
      </c>
      <c r="BH21" s="1057">
        <f>INF_PrevYearEUR!BP21</f>
        <v>0</v>
      </c>
      <c r="BI21" s="1056">
        <f>INF_PrevYearEUR!BQ21</f>
        <v>0</v>
      </c>
      <c r="BJ21" s="1057">
        <f>INF_PrevYearEUR!BR21</f>
        <v>0</v>
      </c>
      <c r="BK21" s="1056">
        <f>INF_PrevYearEUR!BS21</f>
        <v>0</v>
      </c>
      <c r="BL21" s="1057">
        <f>INF_PrevYearEUR!BT21</f>
        <v>0</v>
      </c>
      <c r="BM21" s="1056">
        <f>INF_PrevYearEUR!BU21</f>
        <v>0</v>
      </c>
      <c r="BN21" s="1057">
        <f>INF_PrevYearEUR!BV21</f>
        <v>0</v>
      </c>
      <c r="BO21" s="1056">
        <f>INF_PrevYearEUR!BW21</f>
        <v>0</v>
      </c>
      <c r="BP21" s="1057">
        <f>INF_PrevYearEUR!BX21</f>
        <v>0</v>
      </c>
      <c r="BQ21" s="1056">
        <f>INF_PrevYearEUR!BY21</f>
        <v>0</v>
      </c>
    </row>
    <row r="22" spans="1:69" s="1048" customFormat="1">
      <c r="A22" s="1058" t="str">
        <f>IF(OR(B22=0,B22=""),"",B22&amp;IF(COUNTIF(B$11:$B22,B22)&gt;1,COUNTIF(B$11:$B22,B22),""))</f>
        <v>M139</v>
      </c>
      <c r="B22" s="1058" t="str">
        <f>INF_PrevYearEUR!J22</f>
        <v>M139</v>
      </c>
      <c r="C22" s="1058" t="str">
        <f>INF_PrevYearEUR!K22</f>
        <v>Reduction in Sales - Core Business</v>
      </c>
      <c r="D22" s="1058">
        <f>INF_PrevYearEUR!L22</f>
        <v>0</v>
      </c>
      <c r="E22" s="22">
        <f>INF_PrevYearEUR!M22</f>
        <v>0</v>
      </c>
      <c r="F22" s="23">
        <f>INF_PrevYearEUR!N22</f>
        <v>0</v>
      </c>
      <c r="G22" s="22">
        <f>INF_PrevYearEUR!O22</f>
        <v>0</v>
      </c>
      <c r="H22" s="23">
        <f>INF_PrevYearEUR!P22</f>
        <v>0</v>
      </c>
      <c r="I22" s="22">
        <f>INF_PrevYearEUR!Q22</f>
        <v>0</v>
      </c>
      <c r="J22" s="23">
        <f>INF_PrevYearEUR!R22</f>
        <v>0</v>
      </c>
      <c r="K22" s="22">
        <f>INF_PrevYearEUR!S22</f>
        <v>0</v>
      </c>
      <c r="L22" s="23">
        <f>INF_PrevYearEUR!T22</f>
        <v>0</v>
      </c>
      <c r="M22" s="22">
        <f>INF_PrevYearEUR!U22</f>
        <v>0</v>
      </c>
      <c r="N22" s="23">
        <f>INF_PrevYearEUR!V22</f>
        <v>0</v>
      </c>
      <c r="O22" s="22">
        <f>INF_PrevYearEUR!W22</f>
        <v>0</v>
      </c>
      <c r="P22" s="23">
        <f>INF_PrevYearEUR!X22</f>
        <v>0</v>
      </c>
      <c r="Q22" s="22">
        <f>INF_PrevYearEUR!Y22</f>
        <v>0</v>
      </c>
      <c r="R22" s="23">
        <f>INF_PrevYearEUR!Z22</f>
        <v>0</v>
      </c>
      <c r="S22" s="22">
        <f>INF_PrevYearEUR!AA22</f>
        <v>0</v>
      </c>
      <c r="T22" s="23">
        <f>INF_PrevYearEUR!AB22</f>
        <v>0</v>
      </c>
      <c r="U22" s="22">
        <f>INF_PrevYearEUR!AC22</f>
        <v>0</v>
      </c>
      <c r="V22" s="23">
        <f>INF_PrevYearEUR!AD22</f>
        <v>0</v>
      </c>
      <c r="W22" s="22">
        <f>INF_PrevYearEUR!AE22</f>
        <v>0</v>
      </c>
      <c r="X22" s="23">
        <f>INF_PrevYearEUR!AF22</f>
        <v>0</v>
      </c>
      <c r="Y22" s="22">
        <f>INF_PrevYearEUR!AG22</f>
        <v>0</v>
      </c>
      <c r="Z22" s="23">
        <f>INF_PrevYearEUR!AH22</f>
        <v>0</v>
      </c>
      <c r="AA22" s="22">
        <f>INF_PrevYearEUR!AI22</f>
        <v>0</v>
      </c>
      <c r="AB22" s="23">
        <f>INF_PrevYearEUR!AJ22</f>
        <v>0</v>
      </c>
      <c r="AC22" s="22">
        <f>INF_PrevYearEUR!AK22</f>
        <v>0</v>
      </c>
      <c r="AD22" s="23">
        <f>INF_PrevYearEUR!AL22</f>
        <v>0</v>
      </c>
      <c r="AE22" s="22">
        <f>INF_PrevYearEUR!AM22</f>
        <v>0</v>
      </c>
      <c r="AF22" s="23">
        <f>INF_PrevYearEUR!AN22</f>
        <v>0</v>
      </c>
      <c r="AG22" s="22">
        <f>INF_PrevYearEUR!AO22</f>
        <v>0</v>
      </c>
      <c r="AH22" s="23">
        <f>INF_PrevYearEUR!AP22</f>
        <v>0</v>
      </c>
      <c r="AI22" s="22">
        <f>INF_PrevYearEUR!AQ22</f>
        <v>0</v>
      </c>
      <c r="AJ22" s="23">
        <f>INF_PrevYearEUR!AR22</f>
        <v>0</v>
      </c>
      <c r="AK22" s="22">
        <f>INF_PrevYearEUR!AS22</f>
        <v>0</v>
      </c>
      <c r="AL22" s="23">
        <f>INF_PrevYearEUR!AT22</f>
        <v>0</v>
      </c>
      <c r="AM22" s="22">
        <f>INF_PrevYearEUR!AU22</f>
        <v>0</v>
      </c>
      <c r="AN22" s="23">
        <f>INF_PrevYearEUR!AV22</f>
        <v>0</v>
      </c>
      <c r="AO22" s="22">
        <f>INF_PrevYearEUR!AW22</f>
        <v>0</v>
      </c>
      <c r="AP22" s="23">
        <f>INF_PrevYearEUR!AX22</f>
        <v>0</v>
      </c>
      <c r="AQ22" s="22">
        <f>INF_PrevYearEUR!AY22</f>
        <v>0</v>
      </c>
      <c r="AR22" s="23">
        <f>INF_PrevYearEUR!AZ22</f>
        <v>0</v>
      </c>
      <c r="AS22" s="22">
        <f>INF_PrevYearEUR!BA22</f>
        <v>0</v>
      </c>
      <c r="AT22" s="23">
        <f>INF_PrevYearEUR!BB22</f>
        <v>0</v>
      </c>
      <c r="AU22" s="22">
        <f>INF_PrevYearEUR!BC22</f>
        <v>0</v>
      </c>
      <c r="AV22" s="23">
        <f>INF_PrevYearEUR!BD22</f>
        <v>0</v>
      </c>
      <c r="AW22" s="22">
        <f>INF_PrevYearEUR!BE22</f>
        <v>0</v>
      </c>
      <c r="AX22" s="23">
        <f>INF_PrevYearEUR!BF22</f>
        <v>0</v>
      </c>
      <c r="AY22" s="22">
        <f>INF_PrevYearEUR!BG22</f>
        <v>0</v>
      </c>
      <c r="AZ22" s="23">
        <f>INF_PrevYearEUR!BH22</f>
        <v>0</v>
      </c>
      <c r="BA22" s="22">
        <f>INF_PrevYearEUR!BI22</f>
        <v>0</v>
      </c>
      <c r="BB22" s="23">
        <f>INF_PrevYearEUR!BJ22</f>
        <v>0</v>
      </c>
      <c r="BC22" s="22">
        <f>INF_PrevYearEUR!BK22</f>
        <v>0</v>
      </c>
      <c r="BD22" s="23">
        <f>INF_PrevYearEUR!BL22</f>
        <v>0</v>
      </c>
      <c r="BE22" s="22">
        <f>INF_PrevYearEUR!BM22</f>
        <v>0</v>
      </c>
      <c r="BF22" s="23">
        <f>INF_PrevYearEUR!BN22</f>
        <v>0</v>
      </c>
      <c r="BG22" s="22">
        <f>INF_PrevYearEUR!BO22</f>
        <v>0</v>
      </c>
      <c r="BH22" s="23">
        <f>INF_PrevYearEUR!BP22</f>
        <v>0</v>
      </c>
      <c r="BI22" s="22">
        <f>INF_PrevYearEUR!BQ22</f>
        <v>0</v>
      </c>
      <c r="BJ22" s="23">
        <f>INF_PrevYearEUR!BR22</f>
        <v>0</v>
      </c>
      <c r="BK22" s="22">
        <f>INF_PrevYearEUR!BS22</f>
        <v>0</v>
      </c>
      <c r="BL22" s="23">
        <f>INF_PrevYearEUR!BT22</f>
        <v>0</v>
      </c>
      <c r="BM22" s="22">
        <f>INF_PrevYearEUR!BU22</f>
        <v>0</v>
      </c>
      <c r="BN22" s="23">
        <f>INF_PrevYearEUR!BV22</f>
        <v>0</v>
      </c>
      <c r="BO22" s="22">
        <f>INF_PrevYearEUR!BW22</f>
        <v>0</v>
      </c>
      <c r="BP22" s="23">
        <f>INF_PrevYearEUR!BX22</f>
        <v>0</v>
      </c>
      <c r="BQ22" s="22">
        <f>INF_PrevYearEUR!BY22</f>
        <v>0</v>
      </c>
    </row>
    <row r="23" spans="1:69" s="1048" customFormat="1">
      <c r="A23" s="1054" t="str">
        <f>IF(OR(B23=0,B23=""),"",B23&amp;IF(COUNTIF(B$11:$B23,B23)&gt;1,COUNTIF(B$11:$B23,B23),""))</f>
        <v>M145</v>
      </c>
      <c r="B23" s="1054" t="str">
        <f>INF_PrevYearEUR!J23</f>
        <v>M145</v>
      </c>
      <c r="C23" s="1055" t="str">
        <f>INF_PrevYearEUR!K23</f>
        <v>Revenues from trade goods ext.</v>
      </c>
      <c r="D23" s="1055">
        <f>INF_PrevYearEUR!L23</f>
        <v>0</v>
      </c>
      <c r="E23" s="1056">
        <f>INF_PrevYearEUR!M23</f>
        <v>0</v>
      </c>
      <c r="F23" s="1057">
        <f>INF_PrevYearEUR!N23</f>
        <v>0</v>
      </c>
      <c r="G23" s="1056">
        <f>INF_PrevYearEUR!O23</f>
        <v>0</v>
      </c>
      <c r="H23" s="1057">
        <f>INF_PrevYearEUR!P23</f>
        <v>0</v>
      </c>
      <c r="I23" s="1056">
        <f>INF_PrevYearEUR!Q23</f>
        <v>0</v>
      </c>
      <c r="J23" s="1057">
        <f>INF_PrevYearEUR!R23</f>
        <v>0</v>
      </c>
      <c r="K23" s="1056">
        <f>INF_PrevYearEUR!S23</f>
        <v>0</v>
      </c>
      <c r="L23" s="1057">
        <f>INF_PrevYearEUR!T23</f>
        <v>0</v>
      </c>
      <c r="M23" s="1056">
        <f>INF_PrevYearEUR!U23</f>
        <v>0</v>
      </c>
      <c r="N23" s="1057">
        <f>INF_PrevYearEUR!V23</f>
        <v>0</v>
      </c>
      <c r="O23" s="1056">
        <f>INF_PrevYearEUR!W23</f>
        <v>0</v>
      </c>
      <c r="P23" s="1057">
        <f>INF_PrevYearEUR!X23</f>
        <v>0</v>
      </c>
      <c r="Q23" s="1056">
        <f>INF_PrevYearEUR!Y23</f>
        <v>0</v>
      </c>
      <c r="R23" s="1057">
        <f>INF_PrevYearEUR!Z23</f>
        <v>0</v>
      </c>
      <c r="S23" s="1056">
        <f>INF_PrevYearEUR!AA23</f>
        <v>0</v>
      </c>
      <c r="T23" s="1057">
        <f>INF_PrevYearEUR!AB23</f>
        <v>0</v>
      </c>
      <c r="U23" s="1056">
        <f>INF_PrevYearEUR!AC23</f>
        <v>0</v>
      </c>
      <c r="V23" s="1057">
        <f>INF_PrevYearEUR!AD23</f>
        <v>0</v>
      </c>
      <c r="W23" s="1056">
        <f>INF_PrevYearEUR!AE23</f>
        <v>0</v>
      </c>
      <c r="X23" s="1057">
        <f>INF_PrevYearEUR!AF23</f>
        <v>0</v>
      </c>
      <c r="Y23" s="1056">
        <f>INF_PrevYearEUR!AG23</f>
        <v>0</v>
      </c>
      <c r="Z23" s="1057">
        <f>INF_PrevYearEUR!AH23</f>
        <v>0</v>
      </c>
      <c r="AA23" s="1056">
        <f>INF_PrevYearEUR!AI23</f>
        <v>0</v>
      </c>
      <c r="AB23" s="1057">
        <f>INF_PrevYearEUR!AJ23</f>
        <v>0</v>
      </c>
      <c r="AC23" s="1056">
        <f>INF_PrevYearEUR!AK23</f>
        <v>0</v>
      </c>
      <c r="AD23" s="1057">
        <f>INF_PrevYearEUR!AL23</f>
        <v>0</v>
      </c>
      <c r="AE23" s="1056">
        <f>INF_PrevYearEUR!AM23</f>
        <v>0</v>
      </c>
      <c r="AF23" s="1057">
        <f>INF_PrevYearEUR!AN23</f>
        <v>0</v>
      </c>
      <c r="AG23" s="1056">
        <f>INF_PrevYearEUR!AO23</f>
        <v>0</v>
      </c>
      <c r="AH23" s="1057">
        <f>INF_PrevYearEUR!AP23</f>
        <v>0</v>
      </c>
      <c r="AI23" s="1056">
        <f>INF_PrevYearEUR!AQ23</f>
        <v>0</v>
      </c>
      <c r="AJ23" s="1057">
        <f>INF_PrevYearEUR!AR23</f>
        <v>0</v>
      </c>
      <c r="AK23" s="1056">
        <f>INF_PrevYearEUR!AS23</f>
        <v>0</v>
      </c>
      <c r="AL23" s="1057">
        <f>INF_PrevYearEUR!AT23</f>
        <v>0</v>
      </c>
      <c r="AM23" s="1056">
        <f>INF_PrevYearEUR!AU23</f>
        <v>0</v>
      </c>
      <c r="AN23" s="1057">
        <f>INF_PrevYearEUR!AV23</f>
        <v>0</v>
      </c>
      <c r="AO23" s="1056">
        <f>INF_PrevYearEUR!AW23</f>
        <v>0</v>
      </c>
      <c r="AP23" s="1057">
        <f>INF_PrevYearEUR!AX23</f>
        <v>0</v>
      </c>
      <c r="AQ23" s="1056">
        <f>INF_PrevYearEUR!AY23</f>
        <v>0</v>
      </c>
      <c r="AR23" s="1057">
        <f>INF_PrevYearEUR!AZ23</f>
        <v>0</v>
      </c>
      <c r="AS23" s="1056">
        <f>INF_PrevYearEUR!BA23</f>
        <v>0</v>
      </c>
      <c r="AT23" s="1057">
        <f>INF_PrevYearEUR!BB23</f>
        <v>0</v>
      </c>
      <c r="AU23" s="1056">
        <f>INF_PrevYearEUR!BC23</f>
        <v>0</v>
      </c>
      <c r="AV23" s="1057">
        <f>INF_PrevYearEUR!BD23</f>
        <v>0</v>
      </c>
      <c r="AW23" s="1056">
        <f>INF_PrevYearEUR!BE23</f>
        <v>0</v>
      </c>
      <c r="AX23" s="1057">
        <f>INF_PrevYearEUR!BF23</f>
        <v>0</v>
      </c>
      <c r="AY23" s="1056">
        <f>INF_PrevYearEUR!BG23</f>
        <v>0</v>
      </c>
      <c r="AZ23" s="1057">
        <f>INF_PrevYearEUR!BH23</f>
        <v>0</v>
      </c>
      <c r="BA23" s="1056">
        <f>INF_PrevYearEUR!BI23</f>
        <v>0</v>
      </c>
      <c r="BB23" s="1057">
        <f>INF_PrevYearEUR!BJ23</f>
        <v>0</v>
      </c>
      <c r="BC23" s="1056">
        <f>INF_PrevYearEUR!BK23</f>
        <v>0</v>
      </c>
      <c r="BD23" s="1057">
        <f>INF_PrevYearEUR!BL23</f>
        <v>0</v>
      </c>
      <c r="BE23" s="1056">
        <f>INF_PrevYearEUR!BM23</f>
        <v>0</v>
      </c>
      <c r="BF23" s="1057">
        <f>INF_PrevYearEUR!BN23</f>
        <v>0</v>
      </c>
      <c r="BG23" s="1056">
        <f>INF_PrevYearEUR!BO23</f>
        <v>0</v>
      </c>
      <c r="BH23" s="1057">
        <f>INF_PrevYearEUR!BP23</f>
        <v>0</v>
      </c>
      <c r="BI23" s="1056">
        <f>INF_PrevYearEUR!BQ23</f>
        <v>0</v>
      </c>
      <c r="BJ23" s="1057">
        <f>INF_PrevYearEUR!BR23</f>
        <v>0</v>
      </c>
      <c r="BK23" s="1056">
        <f>INF_PrevYearEUR!BS23</f>
        <v>0</v>
      </c>
      <c r="BL23" s="1057">
        <f>INF_PrevYearEUR!BT23</f>
        <v>0</v>
      </c>
      <c r="BM23" s="1056">
        <f>INF_PrevYearEUR!BU23</f>
        <v>0</v>
      </c>
      <c r="BN23" s="1057">
        <f>INF_PrevYearEUR!BV23</f>
        <v>0</v>
      </c>
      <c r="BO23" s="1056">
        <f>INF_PrevYearEUR!BW23</f>
        <v>0</v>
      </c>
      <c r="BP23" s="1057">
        <f>INF_PrevYearEUR!BX23</f>
        <v>0</v>
      </c>
      <c r="BQ23" s="1056">
        <f>INF_PrevYearEUR!BY23</f>
        <v>0</v>
      </c>
    </row>
    <row r="24" spans="1:69" s="1048" customFormat="1">
      <c r="A24" s="1054" t="str">
        <f>IF(OR(B24=0,B24=""),"",B24&amp;IF(COUNTIF(B$11:$B24,B24)&gt;1,COUNTIF(B$11:$B24,B24),""))</f>
        <v>M146</v>
      </c>
      <c r="B24" s="1054" t="str">
        <f>INF_PrevYearEUR!J24</f>
        <v>M146</v>
      </c>
      <c r="C24" s="1055" t="str">
        <f>INF_PrevYearEUR!K24</f>
        <v>Revenues from trade goods affil.</v>
      </c>
      <c r="D24" s="1055">
        <f>INF_PrevYearEUR!L24</f>
        <v>0</v>
      </c>
      <c r="E24" s="1056">
        <f>INF_PrevYearEUR!M24</f>
        <v>0</v>
      </c>
      <c r="F24" s="1057">
        <f>INF_PrevYearEUR!N24</f>
        <v>0</v>
      </c>
      <c r="G24" s="1056">
        <f>INF_PrevYearEUR!O24</f>
        <v>0</v>
      </c>
      <c r="H24" s="1057">
        <f>INF_PrevYearEUR!P24</f>
        <v>0</v>
      </c>
      <c r="I24" s="1056">
        <f>INF_PrevYearEUR!Q24</f>
        <v>0</v>
      </c>
      <c r="J24" s="1057">
        <f>INF_PrevYearEUR!R24</f>
        <v>0</v>
      </c>
      <c r="K24" s="1056">
        <f>INF_PrevYearEUR!S24</f>
        <v>0</v>
      </c>
      <c r="L24" s="1057">
        <f>INF_PrevYearEUR!T24</f>
        <v>0</v>
      </c>
      <c r="M24" s="1056">
        <f>INF_PrevYearEUR!U24</f>
        <v>0</v>
      </c>
      <c r="N24" s="1057">
        <f>INF_PrevYearEUR!V24</f>
        <v>0</v>
      </c>
      <c r="O24" s="1056">
        <f>INF_PrevYearEUR!W24</f>
        <v>0</v>
      </c>
      <c r="P24" s="1057">
        <f>INF_PrevYearEUR!X24</f>
        <v>0</v>
      </c>
      <c r="Q24" s="1056">
        <f>INF_PrevYearEUR!Y24</f>
        <v>0</v>
      </c>
      <c r="R24" s="1057">
        <f>INF_PrevYearEUR!Z24</f>
        <v>0</v>
      </c>
      <c r="S24" s="1056">
        <f>INF_PrevYearEUR!AA24</f>
        <v>0</v>
      </c>
      <c r="T24" s="1057">
        <f>INF_PrevYearEUR!AB24</f>
        <v>0</v>
      </c>
      <c r="U24" s="1056">
        <f>INF_PrevYearEUR!AC24</f>
        <v>0</v>
      </c>
      <c r="V24" s="1057">
        <f>INF_PrevYearEUR!AD24</f>
        <v>0</v>
      </c>
      <c r="W24" s="1056">
        <f>INF_PrevYearEUR!AE24</f>
        <v>0</v>
      </c>
      <c r="X24" s="1057">
        <f>INF_PrevYearEUR!AF24</f>
        <v>0</v>
      </c>
      <c r="Y24" s="1056">
        <f>INF_PrevYearEUR!AG24</f>
        <v>0</v>
      </c>
      <c r="Z24" s="1057">
        <f>INF_PrevYearEUR!AH24</f>
        <v>0</v>
      </c>
      <c r="AA24" s="1056">
        <f>INF_PrevYearEUR!AI24</f>
        <v>0</v>
      </c>
      <c r="AB24" s="1057">
        <f>INF_PrevYearEUR!AJ24</f>
        <v>0</v>
      </c>
      <c r="AC24" s="1056">
        <f>INF_PrevYearEUR!AK24</f>
        <v>0</v>
      </c>
      <c r="AD24" s="1057">
        <f>INF_PrevYearEUR!AL24</f>
        <v>0</v>
      </c>
      <c r="AE24" s="1056">
        <f>INF_PrevYearEUR!AM24</f>
        <v>0</v>
      </c>
      <c r="AF24" s="1057">
        <f>INF_PrevYearEUR!AN24</f>
        <v>0</v>
      </c>
      <c r="AG24" s="1056">
        <f>INF_PrevYearEUR!AO24</f>
        <v>0</v>
      </c>
      <c r="AH24" s="1057">
        <f>INF_PrevYearEUR!AP24</f>
        <v>0</v>
      </c>
      <c r="AI24" s="1056">
        <f>INF_PrevYearEUR!AQ24</f>
        <v>0</v>
      </c>
      <c r="AJ24" s="1057">
        <f>INF_PrevYearEUR!AR24</f>
        <v>0</v>
      </c>
      <c r="AK24" s="1056">
        <f>INF_PrevYearEUR!AS24</f>
        <v>0</v>
      </c>
      <c r="AL24" s="1057">
        <f>INF_PrevYearEUR!AT24</f>
        <v>0</v>
      </c>
      <c r="AM24" s="1056">
        <f>INF_PrevYearEUR!AU24</f>
        <v>0</v>
      </c>
      <c r="AN24" s="1057">
        <f>INF_PrevYearEUR!AV24</f>
        <v>0</v>
      </c>
      <c r="AO24" s="1056">
        <f>INF_PrevYearEUR!AW24</f>
        <v>0</v>
      </c>
      <c r="AP24" s="1057">
        <f>INF_PrevYearEUR!AX24</f>
        <v>0</v>
      </c>
      <c r="AQ24" s="1056">
        <f>INF_PrevYearEUR!AY24</f>
        <v>0</v>
      </c>
      <c r="AR24" s="1057">
        <f>INF_PrevYearEUR!AZ24</f>
        <v>0</v>
      </c>
      <c r="AS24" s="1056">
        <f>INF_PrevYearEUR!BA24</f>
        <v>0</v>
      </c>
      <c r="AT24" s="1057">
        <f>INF_PrevYearEUR!BB24</f>
        <v>0</v>
      </c>
      <c r="AU24" s="1056">
        <f>INF_PrevYearEUR!BC24</f>
        <v>0</v>
      </c>
      <c r="AV24" s="1057">
        <f>INF_PrevYearEUR!BD24</f>
        <v>0</v>
      </c>
      <c r="AW24" s="1056">
        <f>INF_PrevYearEUR!BE24</f>
        <v>0</v>
      </c>
      <c r="AX24" s="1057">
        <f>INF_PrevYearEUR!BF24</f>
        <v>0</v>
      </c>
      <c r="AY24" s="1056">
        <f>INF_PrevYearEUR!BG24</f>
        <v>0</v>
      </c>
      <c r="AZ24" s="1057">
        <f>INF_PrevYearEUR!BH24</f>
        <v>0</v>
      </c>
      <c r="BA24" s="1056">
        <f>INF_PrevYearEUR!BI24</f>
        <v>0</v>
      </c>
      <c r="BB24" s="1057">
        <f>INF_PrevYearEUR!BJ24</f>
        <v>0</v>
      </c>
      <c r="BC24" s="1056">
        <f>INF_PrevYearEUR!BK24</f>
        <v>0</v>
      </c>
      <c r="BD24" s="1057">
        <f>INF_PrevYearEUR!BL24</f>
        <v>0</v>
      </c>
      <c r="BE24" s="1056">
        <f>INF_PrevYearEUR!BM24</f>
        <v>0</v>
      </c>
      <c r="BF24" s="1057">
        <f>INF_PrevYearEUR!BN24</f>
        <v>0</v>
      </c>
      <c r="BG24" s="1056">
        <f>INF_PrevYearEUR!BO24</f>
        <v>0</v>
      </c>
      <c r="BH24" s="1057">
        <f>INF_PrevYearEUR!BP24</f>
        <v>0</v>
      </c>
      <c r="BI24" s="1056">
        <f>INF_PrevYearEUR!BQ24</f>
        <v>0</v>
      </c>
      <c r="BJ24" s="1057">
        <f>INF_PrevYearEUR!BR24</f>
        <v>0</v>
      </c>
      <c r="BK24" s="1056">
        <f>INF_PrevYearEUR!BS24</f>
        <v>0</v>
      </c>
      <c r="BL24" s="1057">
        <f>INF_PrevYearEUR!BT24</f>
        <v>0</v>
      </c>
      <c r="BM24" s="1056">
        <f>INF_PrevYearEUR!BU24</f>
        <v>0</v>
      </c>
      <c r="BN24" s="1057">
        <f>INF_PrevYearEUR!BV24</f>
        <v>0</v>
      </c>
      <c r="BO24" s="1056">
        <f>INF_PrevYearEUR!BW24</f>
        <v>0</v>
      </c>
      <c r="BP24" s="1057">
        <f>INF_PrevYearEUR!BX24</f>
        <v>0</v>
      </c>
      <c r="BQ24" s="1056">
        <f>INF_PrevYearEUR!BY24</f>
        <v>0</v>
      </c>
    </row>
    <row r="25" spans="1:69" s="1048" customFormat="1">
      <c r="A25" s="1058" t="str">
        <f>IF(OR(B25=0,B25=""),"",B25&amp;IF(COUNTIF(B$11:$B25,B25)&gt;1,COUNTIF(B$11:$B25,B25),""))</f>
        <v>M149</v>
      </c>
      <c r="B25" s="1058" t="str">
        <f>INF_PrevYearEUR!J25</f>
        <v>M149</v>
      </c>
      <c r="C25" s="1058" t="str">
        <f>INF_PrevYearEUR!K25</f>
        <v>Sales from trade goods (net)</v>
      </c>
      <c r="D25" s="1058">
        <f>INF_PrevYearEUR!L25</f>
        <v>0</v>
      </c>
      <c r="E25" s="22">
        <f>INF_PrevYearEUR!M25</f>
        <v>0</v>
      </c>
      <c r="F25" s="23">
        <f>INF_PrevYearEUR!N25</f>
        <v>0</v>
      </c>
      <c r="G25" s="22">
        <f>INF_PrevYearEUR!O25</f>
        <v>0</v>
      </c>
      <c r="H25" s="23">
        <f>INF_PrevYearEUR!P25</f>
        <v>0</v>
      </c>
      <c r="I25" s="22">
        <f>INF_PrevYearEUR!Q25</f>
        <v>0</v>
      </c>
      <c r="J25" s="23">
        <f>INF_PrevYearEUR!R25</f>
        <v>0</v>
      </c>
      <c r="K25" s="22">
        <f>INF_PrevYearEUR!S25</f>
        <v>0</v>
      </c>
      <c r="L25" s="23">
        <f>INF_PrevYearEUR!T25</f>
        <v>0</v>
      </c>
      <c r="M25" s="22">
        <f>INF_PrevYearEUR!U25</f>
        <v>0</v>
      </c>
      <c r="N25" s="23">
        <f>INF_PrevYearEUR!V25</f>
        <v>0</v>
      </c>
      <c r="O25" s="22">
        <f>INF_PrevYearEUR!W25</f>
        <v>0</v>
      </c>
      <c r="P25" s="23">
        <f>INF_PrevYearEUR!X25</f>
        <v>0</v>
      </c>
      <c r="Q25" s="22">
        <f>INF_PrevYearEUR!Y25</f>
        <v>0</v>
      </c>
      <c r="R25" s="23">
        <f>INF_PrevYearEUR!Z25</f>
        <v>0</v>
      </c>
      <c r="S25" s="22">
        <f>INF_PrevYearEUR!AA25</f>
        <v>0</v>
      </c>
      <c r="T25" s="23">
        <f>INF_PrevYearEUR!AB25</f>
        <v>0</v>
      </c>
      <c r="U25" s="22">
        <f>INF_PrevYearEUR!AC25</f>
        <v>0</v>
      </c>
      <c r="V25" s="23">
        <f>INF_PrevYearEUR!AD25</f>
        <v>0</v>
      </c>
      <c r="W25" s="22">
        <f>INF_PrevYearEUR!AE25</f>
        <v>0</v>
      </c>
      <c r="X25" s="23">
        <f>INF_PrevYearEUR!AF25</f>
        <v>0</v>
      </c>
      <c r="Y25" s="22">
        <f>INF_PrevYearEUR!AG25</f>
        <v>0</v>
      </c>
      <c r="Z25" s="23">
        <f>INF_PrevYearEUR!AH25</f>
        <v>0</v>
      </c>
      <c r="AA25" s="22">
        <f>INF_PrevYearEUR!AI25</f>
        <v>0</v>
      </c>
      <c r="AB25" s="23">
        <f>INF_PrevYearEUR!AJ25</f>
        <v>0</v>
      </c>
      <c r="AC25" s="22">
        <f>INF_PrevYearEUR!AK25</f>
        <v>0</v>
      </c>
      <c r="AD25" s="23">
        <f>INF_PrevYearEUR!AL25</f>
        <v>0</v>
      </c>
      <c r="AE25" s="22">
        <f>INF_PrevYearEUR!AM25</f>
        <v>0</v>
      </c>
      <c r="AF25" s="23">
        <f>INF_PrevYearEUR!AN25</f>
        <v>0</v>
      </c>
      <c r="AG25" s="22">
        <f>INF_PrevYearEUR!AO25</f>
        <v>0</v>
      </c>
      <c r="AH25" s="23">
        <f>INF_PrevYearEUR!AP25</f>
        <v>0</v>
      </c>
      <c r="AI25" s="22">
        <f>INF_PrevYearEUR!AQ25</f>
        <v>0</v>
      </c>
      <c r="AJ25" s="23">
        <f>INF_PrevYearEUR!AR25</f>
        <v>0</v>
      </c>
      <c r="AK25" s="22">
        <f>INF_PrevYearEUR!AS25</f>
        <v>0</v>
      </c>
      <c r="AL25" s="23">
        <f>INF_PrevYearEUR!AT25</f>
        <v>0</v>
      </c>
      <c r="AM25" s="22">
        <f>INF_PrevYearEUR!AU25</f>
        <v>0</v>
      </c>
      <c r="AN25" s="23">
        <f>INF_PrevYearEUR!AV25</f>
        <v>0</v>
      </c>
      <c r="AO25" s="22">
        <f>INF_PrevYearEUR!AW25</f>
        <v>0</v>
      </c>
      <c r="AP25" s="23">
        <f>INF_PrevYearEUR!AX25</f>
        <v>0</v>
      </c>
      <c r="AQ25" s="22">
        <f>INF_PrevYearEUR!AY25</f>
        <v>0</v>
      </c>
      <c r="AR25" s="23">
        <f>INF_PrevYearEUR!AZ25</f>
        <v>0</v>
      </c>
      <c r="AS25" s="22">
        <f>INF_PrevYearEUR!BA25</f>
        <v>0</v>
      </c>
      <c r="AT25" s="23">
        <f>INF_PrevYearEUR!BB25</f>
        <v>0</v>
      </c>
      <c r="AU25" s="22">
        <f>INF_PrevYearEUR!BC25</f>
        <v>0</v>
      </c>
      <c r="AV25" s="23">
        <f>INF_PrevYearEUR!BD25</f>
        <v>0</v>
      </c>
      <c r="AW25" s="22">
        <f>INF_PrevYearEUR!BE25</f>
        <v>0</v>
      </c>
      <c r="AX25" s="23">
        <f>INF_PrevYearEUR!BF25</f>
        <v>0</v>
      </c>
      <c r="AY25" s="22">
        <f>INF_PrevYearEUR!BG25</f>
        <v>0</v>
      </c>
      <c r="AZ25" s="23">
        <f>INF_PrevYearEUR!BH25</f>
        <v>0</v>
      </c>
      <c r="BA25" s="22">
        <f>INF_PrevYearEUR!BI25</f>
        <v>0</v>
      </c>
      <c r="BB25" s="23">
        <f>INF_PrevYearEUR!BJ25</f>
        <v>0</v>
      </c>
      <c r="BC25" s="22">
        <f>INF_PrevYearEUR!BK25</f>
        <v>0</v>
      </c>
      <c r="BD25" s="23">
        <f>INF_PrevYearEUR!BL25</f>
        <v>0</v>
      </c>
      <c r="BE25" s="22">
        <f>INF_PrevYearEUR!BM25</f>
        <v>0</v>
      </c>
      <c r="BF25" s="23">
        <f>INF_PrevYearEUR!BN25</f>
        <v>0</v>
      </c>
      <c r="BG25" s="22">
        <f>INF_PrevYearEUR!BO25</f>
        <v>0</v>
      </c>
      <c r="BH25" s="23">
        <f>INF_PrevYearEUR!BP25</f>
        <v>0</v>
      </c>
      <c r="BI25" s="22">
        <f>INF_PrevYearEUR!BQ25</f>
        <v>0</v>
      </c>
      <c r="BJ25" s="23">
        <f>INF_PrevYearEUR!BR25</f>
        <v>0</v>
      </c>
      <c r="BK25" s="22">
        <f>INF_PrevYearEUR!BS25</f>
        <v>0</v>
      </c>
      <c r="BL25" s="23">
        <f>INF_PrevYearEUR!BT25</f>
        <v>0</v>
      </c>
      <c r="BM25" s="22">
        <f>INF_PrevYearEUR!BU25</f>
        <v>0</v>
      </c>
      <c r="BN25" s="23">
        <f>INF_PrevYearEUR!BV25</f>
        <v>0</v>
      </c>
      <c r="BO25" s="22">
        <f>INF_PrevYearEUR!BW25</f>
        <v>0</v>
      </c>
      <c r="BP25" s="23">
        <f>INF_PrevYearEUR!BX25</f>
        <v>0</v>
      </c>
      <c r="BQ25" s="22">
        <f>INF_PrevYearEUR!BY25</f>
        <v>0</v>
      </c>
    </row>
    <row r="26" spans="1:69" s="1048" customFormat="1">
      <c r="A26" s="1054" t="str">
        <f>IF(OR(B26=0,B26=""),"",B26&amp;IF(COUNTIF(B$11:$B26,B26)&gt;1,COUNTIF(B$11:$B26,B26),""))</f>
        <v>M155</v>
      </c>
      <c r="B26" s="1054" t="str">
        <f>INF_PrevYearEUR!J26</f>
        <v>M155</v>
      </c>
      <c r="C26" s="1055" t="str">
        <f>INF_PrevYearEUR!K26</f>
        <v>Other Sales (net) ext.</v>
      </c>
      <c r="D26" s="1055">
        <f>INF_PrevYearEUR!L26</f>
        <v>0</v>
      </c>
      <c r="E26" s="1056">
        <f>INF_PrevYearEUR!M26</f>
        <v>0</v>
      </c>
      <c r="F26" s="1057">
        <f>INF_PrevYearEUR!N26</f>
        <v>0</v>
      </c>
      <c r="G26" s="1056">
        <f>INF_PrevYearEUR!O26</f>
        <v>0</v>
      </c>
      <c r="H26" s="1057">
        <f>INF_PrevYearEUR!P26</f>
        <v>0</v>
      </c>
      <c r="I26" s="1056">
        <f>INF_PrevYearEUR!Q26</f>
        <v>0</v>
      </c>
      <c r="J26" s="1057">
        <f>INF_PrevYearEUR!R26</f>
        <v>0</v>
      </c>
      <c r="K26" s="1056">
        <f>INF_PrevYearEUR!S26</f>
        <v>0</v>
      </c>
      <c r="L26" s="1057">
        <f>INF_PrevYearEUR!T26</f>
        <v>0</v>
      </c>
      <c r="M26" s="1056">
        <f>INF_PrevYearEUR!U26</f>
        <v>0</v>
      </c>
      <c r="N26" s="1057">
        <f>INF_PrevYearEUR!V26</f>
        <v>0</v>
      </c>
      <c r="O26" s="1056">
        <f>INF_PrevYearEUR!W26</f>
        <v>0</v>
      </c>
      <c r="P26" s="1057">
        <f>INF_PrevYearEUR!X26</f>
        <v>0</v>
      </c>
      <c r="Q26" s="1056">
        <f>INF_PrevYearEUR!Y26</f>
        <v>0</v>
      </c>
      <c r="R26" s="1057">
        <f>INF_PrevYearEUR!Z26</f>
        <v>0</v>
      </c>
      <c r="S26" s="1056">
        <f>INF_PrevYearEUR!AA26</f>
        <v>0</v>
      </c>
      <c r="T26" s="1057">
        <f>INF_PrevYearEUR!AB26</f>
        <v>0</v>
      </c>
      <c r="U26" s="1056">
        <f>INF_PrevYearEUR!AC26</f>
        <v>0</v>
      </c>
      <c r="V26" s="1057">
        <f>INF_PrevYearEUR!AD26</f>
        <v>0</v>
      </c>
      <c r="W26" s="1056">
        <f>INF_PrevYearEUR!AE26</f>
        <v>0</v>
      </c>
      <c r="X26" s="1057">
        <f>INF_PrevYearEUR!AF26</f>
        <v>0</v>
      </c>
      <c r="Y26" s="1056">
        <f>INF_PrevYearEUR!AG26</f>
        <v>0</v>
      </c>
      <c r="Z26" s="1057">
        <f>INF_PrevYearEUR!AH26</f>
        <v>0</v>
      </c>
      <c r="AA26" s="1056">
        <f>INF_PrevYearEUR!AI26</f>
        <v>0</v>
      </c>
      <c r="AB26" s="1057">
        <f>INF_PrevYearEUR!AJ26</f>
        <v>0</v>
      </c>
      <c r="AC26" s="1056">
        <f>INF_PrevYearEUR!AK26</f>
        <v>0</v>
      </c>
      <c r="AD26" s="1057">
        <f>INF_PrevYearEUR!AL26</f>
        <v>0</v>
      </c>
      <c r="AE26" s="1056">
        <f>INF_PrevYearEUR!AM26</f>
        <v>0</v>
      </c>
      <c r="AF26" s="1057">
        <f>INF_PrevYearEUR!AN26</f>
        <v>0</v>
      </c>
      <c r="AG26" s="1056">
        <f>INF_PrevYearEUR!AO26</f>
        <v>0</v>
      </c>
      <c r="AH26" s="1057">
        <f>INF_PrevYearEUR!AP26</f>
        <v>0</v>
      </c>
      <c r="AI26" s="1056">
        <f>INF_PrevYearEUR!AQ26</f>
        <v>0</v>
      </c>
      <c r="AJ26" s="1057">
        <f>INF_PrevYearEUR!AR26</f>
        <v>0</v>
      </c>
      <c r="AK26" s="1056">
        <f>INF_PrevYearEUR!AS26</f>
        <v>0</v>
      </c>
      <c r="AL26" s="1057">
        <f>INF_PrevYearEUR!AT26</f>
        <v>0</v>
      </c>
      <c r="AM26" s="1056">
        <f>INF_PrevYearEUR!AU26</f>
        <v>0</v>
      </c>
      <c r="AN26" s="1057">
        <f>INF_PrevYearEUR!AV26</f>
        <v>0</v>
      </c>
      <c r="AO26" s="1056">
        <f>INF_PrevYearEUR!AW26</f>
        <v>0</v>
      </c>
      <c r="AP26" s="1057">
        <f>INF_PrevYearEUR!AX26</f>
        <v>0</v>
      </c>
      <c r="AQ26" s="1056">
        <f>INF_PrevYearEUR!AY26</f>
        <v>0</v>
      </c>
      <c r="AR26" s="1057">
        <f>INF_PrevYearEUR!AZ26</f>
        <v>0</v>
      </c>
      <c r="AS26" s="1056">
        <f>INF_PrevYearEUR!BA26</f>
        <v>0</v>
      </c>
      <c r="AT26" s="1057">
        <f>INF_PrevYearEUR!BB26</f>
        <v>0</v>
      </c>
      <c r="AU26" s="1056">
        <f>INF_PrevYearEUR!BC26</f>
        <v>0</v>
      </c>
      <c r="AV26" s="1057">
        <f>INF_PrevYearEUR!BD26</f>
        <v>0</v>
      </c>
      <c r="AW26" s="1056">
        <f>INF_PrevYearEUR!BE26</f>
        <v>0</v>
      </c>
      <c r="AX26" s="1057">
        <f>INF_PrevYearEUR!BF26</f>
        <v>0</v>
      </c>
      <c r="AY26" s="1056">
        <f>INF_PrevYearEUR!BG26</f>
        <v>0</v>
      </c>
      <c r="AZ26" s="1057">
        <f>INF_PrevYearEUR!BH26</f>
        <v>0</v>
      </c>
      <c r="BA26" s="1056">
        <f>INF_PrevYearEUR!BI26</f>
        <v>0</v>
      </c>
      <c r="BB26" s="1057">
        <f>INF_PrevYearEUR!BJ26</f>
        <v>0</v>
      </c>
      <c r="BC26" s="1056">
        <f>INF_PrevYearEUR!BK26</f>
        <v>0</v>
      </c>
      <c r="BD26" s="1057">
        <f>INF_PrevYearEUR!BL26</f>
        <v>0</v>
      </c>
      <c r="BE26" s="1056">
        <f>INF_PrevYearEUR!BM26</f>
        <v>0</v>
      </c>
      <c r="BF26" s="1057">
        <f>INF_PrevYearEUR!BN26</f>
        <v>0</v>
      </c>
      <c r="BG26" s="1056">
        <f>INF_PrevYearEUR!BO26</f>
        <v>0</v>
      </c>
      <c r="BH26" s="1057">
        <f>INF_PrevYearEUR!BP26</f>
        <v>0</v>
      </c>
      <c r="BI26" s="1056">
        <f>INF_PrevYearEUR!BQ26</f>
        <v>0</v>
      </c>
      <c r="BJ26" s="1057">
        <f>INF_PrevYearEUR!BR26</f>
        <v>0</v>
      </c>
      <c r="BK26" s="1056">
        <f>INF_PrevYearEUR!BS26</f>
        <v>0</v>
      </c>
      <c r="BL26" s="1057">
        <f>INF_PrevYearEUR!BT26</f>
        <v>0</v>
      </c>
      <c r="BM26" s="1056">
        <f>INF_PrevYearEUR!BU26</f>
        <v>0</v>
      </c>
      <c r="BN26" s="1057">
        <f>INF_PrevYearEUR!BV26</f>
        <v>0</v>
      </c>
      <c r="BO26" s="1056">
        <f>INF_PrevYearEUR!BW26</f>
        <v>0</v>
      </c>
      <c r="BP26" s="1057">
        <f>INF_PrevYearEUR!BX26</f>
        <v>0</v>
      </c>
      <c r="BQ26" s="1056">
        <f>INF_PrevYearEUR!BY26</f>
        <v>0</v>
      </c>
    </row>
    <row r="27" spans="1:69" s="1048" customFormat="1">
      <c r="A27" s="1054" t="str">
        <f>IF(OR(B27=0,B27=""),"",B27&amp;IF(COUNTIF(B$11:$B27,B27)&gt;1,COUNTIF(B$11:$B27,B27),""))</f>
        <v>M156</v>
      </c>
      <c r="B27" s="1054" t="str">
        <f>INF_PrevYearEUR!J27</f>
        <v>M156</v>
      </c>
      <c r="C27" s="1055" t="str">
        <f>INF_PrevYearEUR!K27</f>
        <v>Other Sales (net) affil.</v>
      </c>
      <c r="D27" s="1055">
        <f>INF_PrevYearEUR!L27</f>
        <v>0</v>
      </c>
      <c r="E27" s="1056">
        <f>INF_PrevYearEUR!M27</f>
        <v>0</v>
      </c>
      <c r="F27" s="1057">
        <f>INF_PrevYearEUR!N27</f>
        <v>0</v>
      </c>
      <c r="G27" s="1056">
        <f>INF_PrevYearEUR!O27</f>
        <v>0</v>
      </c>
      <c r="H27" s="1057">
        <f>INF_PrevYearEUR!P27</f>
        <v>0</v>
      </c>
      <c r="I27" s="1056">
        <f>INF_PrevYearEUR!Q27</f>
        <v>0</v>
      </c>
      <c r="J27" s="1057">
        <f>INF_PrevYearEUR!R27</f>
        <v>0</v>
      </c>
      <c r="K27" s="1056">
        <f>INF_PrevYearEUR!S27</f>
        <v>0</v>
      </c>
      <c r="L27" s="1057">
        <f>INF_PrevYearEUR!T27</f>
        <v>0</v>
      </c>
      <c r="M27" s="1056">
        <f>INF_PrevYearEUR!U27</f>
        <v>0</v>
      </c>
      <c r="N27" s="1057">
        <f>INF_PrevYearEUR!V27</f>
        <v>0</v>
      </c>
      <c r="O27" s="1056">
        <f>INF_PrevYearEUR!W27</f>
        <v>0</v>
      </c>
      <c r="P27" s="1057">
        <f>INF_PrevYearEUR!X27</f>
        <v>0</v>
      </c>
      <c r="Q27" s="1056">
        <f>INF_PrevYearEUR!Y27</f>
        <v>0</v>
      </c>
      <c r="R27" s="1057">
        <f>INF_PrevYearEUR!Z27</f>
        <v>0</v>
      </c>
      <c r="S27" s="1056">
        <f>INF_PrevYearEUR!AA27</f>
        <v>0</v>
      </c>
      <c r="T27" s="1057">
        <f>INF_PrevYearEUR!AB27</f>
        <v>0</v>
      </c>
      <c r="U27" s="1056">
        <f>INF_PrevYearEUR!AC27</f>
        <v>0</v>
      </c>
      <c r="V27" s="1057">
        <f>INF_PrevYearEUR!AD27</f>
        <v>0</v>
      </c>
      <c r="W27" s="1056">
        <f>INF_PrevYearEUR!AE27</f>
        <v>0</v>
      </c>
      <c r="X27" s="1057">
        <f>INF_PrevYearEUR!AF27</f>
        <v>0</v>
      </c>
      <c r="Y27" s="1056">
        <f>INF_PrevYearEUR!AG27</f>
        <v>0</v>
      </c>
      <c r="Z27" s="1057">
        <f>INF_PrevYearEUR!AH27</f>
        <v>0</v>
      </c>
      <c r="AA27" s="1056">
        <f>INF_PrevYearEUR!AI27</f>
        <v>0</v>
      </c>
      <c r="AB27" s="1057">
        <f>INF_PrevYearEUR!AJ27</f>
        <v>0</v>
      </c>
      <c r="AC27" s="1056">
        <f>INF_PrevYearEUR!AK27</f>
        <v>0</v>
      </c>
      <c r="AD27" s="1057">
        <f>INF_PrevYearEUR!AL27</f>
        <v>0</v>
      </c>
      <c r="AE27" s="1056">
        <f>INF_PrevYearEUR!AM27</f>
        <v>0</v>
      </c>
      <c r="AF27" s="1057">
        <f>INF_PrevYearEUR!AN27</f>
        <v>0</v>
      </c>
      <c r="AG27" s="1056">
        <f>INF_PrevYearEUR!AO27</f>
        <v>0</v>
      </c>
      <c r="AH27" s="1057">
        <f>INF_PrevYearEUR!AP27</f>
        <v>0</v>
      </c>
      <c r="AI27" s="1056">
        <f>INF_PrevYearEUR!AQ27</f>
        <v>0</v>
      </c>
      <c r="AJ27" s="1057">
        <f>INF_PrevYearEUR!AR27</f>
        <v>0</v>
      </c>
      <c r="AK27" s="1056">
        <f>INF_PrevYearEUR!AS27</f>
        <v>0</v>
      </c>
      <c r="AL27" s="1057">
        <f>INF_PrevYearEUR!AT27</f>
        <v>0</v>
      </c>
      <c r="AM27" s="1056">
        <f>INF_PrevYearEUR!AU27</f>
        <v>0</v>
      </c>
      <c r="AN27" s="1057">
        <f>INF_PrevYearEUR!AV27</f>
        <v>0</v>
      </c>
      <c r="AO27" s="1056">
        <f>INF_PrevYearEUR!AW27</f>
        <v>0</v>
      </c>
      <c r="AP27" s="1057">
        <f>INF_PrevYearEUR!AX27</f>
        <v>0</v>
      </c>
      <c r="AQ27" s="1056">
        <f>INF_PrevYearEUR!AY27</f>
        <v>0</v>
      </c>
      <c r="AR27" s="1057">
        <f>INF_PrevYearEUR!AZ27</f>
        <v>0</v>
      </c>
      <c r="AS27" s="1056">
        <f>INF_PrevYearEUR!BA27</f>
        <v>0</v>
      </c>
      <c r="AT27" s="1057">
        <f>INF_PrevYearEUR!BB27</f>
        <v>0</v>
      </c>
      <c r="AU27" s="1056">
        <f>INF_PrevYearEUR!BC27</f>
        <v>0</v>
      </c>
      <c r="AV27" s="1057">
        <f>INF_PrevYearEUR!BD27</f>
        <v>0</v>
      </c>
      <c r="AW27" s="1056">
        <f>INF_PrevYearEUR!BE27</f>
        <v>0</v>
      </c>
      <c r="AX27" s="1057">
        <f>INF_PrevYearEUR!BF27</f>
        <v>0</v>
      </c>
      <c r="AY27" s="1056">
        <f>INF_PrevYearEUR!BG27</f>
        <v>0</v>
      </c>
      <c r="AZ27" s="1057">
        <f>INF_PrevYearEUR!BH27</f>
        <v>0</v>
      </c>
      <c r="BA27" s="1056">
        <f>INF_PrevYearEUR!BI27</f>
        <v>0</v>
      </c>
      <c r="BB27" s="1057">
        <f>INF_PrevYearEUR!BJ27</f>
        <v>0</v>
      </c>
      <c r="BC27" s="1056">
        <f>INF_PrevYearEUR!BK27</f>
        <v>0</v>
      </c>
      <c r="BD27" s="1057">
        <f>INF_PrevYearEUR!BL27</f>
        <v>0</v>
      </c>
      <c r="BE27" s="1056">
        <f>INF_PrevYearEUR!BM27</f>
        <v>0</v>
      </c>
      <c r="BF27" s="1057">
        <f>INF_PrevYearEUR!BN27</f>
        <v>0</v>
      </c>
      <c r="BG27" s="1056">
        <f>INF_PrevYearEUR!BO27</f>
        <v>0</v>
      </c>
      <c r="BH27" s="1057">
        <f>INF_PrevYearEUR!BP27</f>
        <v>0</v>
      </c>
      <c r="BI27" s="1056">
        <f>INF_PrevYearEUR!BQ27</f>
        <v>0</v>
      </c>
      <c r="BJ27" s="1057">
        <f>INF_PrevYearEUR!BR27</f>
        <v>0</v>
      </c>
      <c r="BK27" s="1056">
        <f>INF_PrevYearEUR!BS27</f>
        <v>0</v>
      </c>
      <c r="BL27" s="1057">
        <f>INF_PrevYearEUR!BT27</f>
        <v>0</v>
      </c>
      <c r="BM27" s="1056">
        <f>INF_PrevYearEUR!BU27</f>
        <v>0</v>
      </c>
      <c r="BN27" s="1057">
        <f>INF_PrevYearEUR!BV27</f>
        <v>0</v>
      </c>
      <c r="BO27" s="1056">
        <f>INF_PrevYearEUR!BW27</f>
        <v>0</v>
      </c>
      <c r="BP27" s="1057">
        <f>INF_PrevYearEUR!BX27</f>
        <v>0</v>
      </c>
      <c r="BQ27" s="1056">
        <f>INF_PrevYearEUR!BY27</f>
        <v>0</v>
      </c>
    </row>
    <row r="28" spans="1:69" s="1048" customFormat="1">
      <c r="A28" s="1058" t="str">
        <f>IF(OR(B28=0,B28=""),"",B28&amp;IF(COUNTIF(B$11:$B28,B28)&gt;1,COUNTIF(B$11:$B28,B28),""))</f>
        <v>M159</v>
      </c>
      <c r="B28" s="1058" t="str">
        <f>INF_PrevYearEUR!J28</f>
        <v>M159</v>
      </c>
      <c r="C28" s="1058" t="str">
        <f>INF_PrevYearEUR!K28</f>
        <v>Other Sales (net)</v>
      </c>
      <c r="D28" s="1058">
        <f>INF_PrevYearEUR!L28</f>
        <v>0</v>
      </c>
      <c r="E28" s="22">
        <f>INF_PrevYearEUR!M28</f>
        <v>0</v>
      </c>
      <c r="F28" s="23">
        <f>INF_PrevYearEUR!N28</f>
        <v>0</v>
      </c>
      <c r="G28" s="22">
        <f>INF_PrevYearEUR!O28</f>
        <v>0</v>
      </c>
      <c r="H28" s="23">
        <f>INF_PrevYearEUR!P28</f>
        <v>0</v>
      </c>
      <c r="I28" s="22">
        <f>INF_PrevYearEUR!Q28</f>
        <v>0</v>
      </c>
      <c r="J28" s="23">
        <f>INF_PrevYearEUR!R28</f>
        <v>0</v>
      </c>
      <c r="K28" s="22">
        <f>INF_PrevYearEUR!S28</f>
        <v>0</v>
      </c>
      <c r="L28" s="23">
        <f>INF_PrevYearEUR!T28</f>
        <v>0</v>
      </c>
      <c r="M28" s="22">
        <f>INF_PrevYearEUR!U28</f>
        <v>0</v>
      </c>
      <c r="N28" s="23">
        <f>INF_PrevYearEUR!V28</f>
        <v>0</v>
      </c>
      <c r="O28" s="22">
        <f>INF_PrevYearEUR!W28</f>
        <v>0</v>
      </c>
      <c r="P28" s="23">
        <f>INF_PrevYearEUR!X28</f>
        <v>0</v>
      </c>
      <c r="Q28" s="22">
        <f>INF_PrevYearEUR!Y28</f>
        <v>0</v>
      </c>
      <c r="R28" s="23">
        <f>INF_PrevYearEUR!Z28</f>
        <v>0</v>
      </c>
      <c r="S28" s="22">
        <f>INF_PrevYearEUR!AA28</f>
        <v>0</v>
      </c>
      <c r="T28" s="23">
        <f>INF_PrevYearEUR!AB28</f>
        <v>0</v>
      </c>
      <c r="U28" s="22">
        <f>INF_PrevYearEUR!AC28</f>
        <v>0</v>
      </c>
      <c r="V28" s="23">
        <f>INF_PrevYearEUR!AD28</f>
        <v>0</v>
      </c>
      <c r="W28" s="22">
        <f>INF_PrevYearEUR!AE28</f>
        <v>0</v>
      </c>
      <c r="X28" s="23">
        <f>INF_PrevYearEUR!AF28</f>
        <v>0</v>
      </c>
      <c r="Y28" s="22">
        <f>INF_PrevYearEUR!AG28</f>
        <v>0</v>
      </c>
      <c r="Z28" s="23">
        <f>INF_PrevYearEUR!AH28</f>
        <v>0</v>
      </c>
      <c r="AA28" s="22">
        <f>INF_PrevYearEUR!AI28</f>
        <v>0</v>
      </c>
      <c r="AB28" s="23">
        <f>INF_PrevYearEUR!AJ28</f>
        <v>0</v>
      </c>
      <c r="AC28" s="22">
        <f>INF_PrevYearEUR!AK28</f>
        <v>0</v>
      </c>
      <c r="AD28" s="23">
        <f>INF_PrevYearEUR!AL28</f>
        <v>0</v>
      </c>
      <c r="AE28" s="22">
        <f>INF_PrevYearEUR!AM28</f>
        <v>0</v>
      </c>
      <c r="AF28" s="23">
        <f>INF_PrevYearEUR!AN28</f>
        <v>0</v>
      </c>
      <c r="AG28" s="22">
        <f>INF_PrevYearEUR!AO28</f>
        <v>0</v>
      </c>
      <c r="AH28" s="23">
        <f>INF_PrevYearEUR!AP28</f>
        <v>0</v>
      </c>
      <c r="AI28" s="22">
        <f>INF_PrevYearEUR!AQ28</f>
        <v>0</v>
      </c>
      <c r="AJ28" s="23">
        <f>INF_PrevYearEUR!AR28</f>
        <v>0</v>
      </c>
      <c r="AK28" s="22">
        <f>INF_PrevYearEUR!AS28</f>
        <v>0</v>
      </c>
      <c r="AL28" s="23">
        <f>INF_PrevYearEUR!AT28</f>
        <v>0</v>
      </c>
      <c r="AM28" s="22">
        <f>INF_PrevYearEUR!AU28</f>
        <v>0</v>
      </c>
      <c r="AN28" s="23">
        <f>INF_PrevYearEUR!AV28</f>
        <v>0</v>
      </c>
      <c r="AO28" s="22">
        <f>INF_PrevYearEUR!AW28</f>
        <v>0</v>
      </c>
      <c r="AP28" s="23">
        <f>INF_PrevYearEUR!AX28</f>
        <v>0</v>
      </c>
      <c r="AQ28" s="22">
        <f>INF_PrevYearEUR!AY28</f>
        <v>0</v>
      </c>
      <c r="AR28" s="23">
        <f>INF_PrevYearEUR!AZ28</f>
        <v>0</v>
      </c>
      <c r="AS28" s="22">
        <f>INF_PrevYearEUR!BA28</f>
        <v>0</v>
      </c>
      <c r="AT28" s="23">
        <f>INF_PrevYearEUR!BB28</f>
        <v>0</v>
      </c>
      <c r="AU28" s="22">
        <f>INF_PrevYearEUR!BC28</f>
        <v>0</v>
      </c>
      <c r="AV28" s="23">
        <f>INF_PrevYearEUR!BD28</f>
        <v>0</v>
      </c>
      <c r="AW28" s="22">
        <f>INF_PrevYearEUR!BE28</f>
        <v>0</v>
      </c>
      <c r="AX28" s="23">
        <f>INF_PrevYearEUR!BF28</f>
        <v>0</v>
      </c>
      <c r="AY28" s="22">
        <f>INF_PrevYearEUR!BG28</f>
        <v>0</v>
      </c>
      <c r="AZ28" s="23">
        <f>INF_PrevYearEUR!BH28</f>
        <v>0</v>
      </c>
      <c r="BA28" s="22">
        <f>INF_PrevYearEUR!BI28</f>
        <v>0</v>
      </c>
      <c r="BB28" s="23">
        <f>INF_PrevYearEUR!BJ28</f>
        <v>0</v>
      </c>
      <c r="BC28" s="22">
        <f>INF_PrevYearEUR!BK28</f>
        <v>0</v>
      </c>
      <c r="BD28" s="23">
        <f>INF_PrevYearEUR!BL28</f>
        <v>0</v>
      </c>
      <c r="BE28" s="22">
        <f>INF_PrevYearEUR!BM28</f>
        <v>0</v>
      </c>
      <c r="BF28" s="23">
        <f>INF_PrevYearEUR!BN28</f>
        <v>0</v>
      </c>
      <c r="BG28" s="22">
        <f>INF_PrevYearEUR!BO28</f>
        <v>0</v>
      </c>
      <c r="BH28" s="23">
        <f>INF_PrevYearEUR!BP28</f>
        <v>0</v>
      </c>
      <c r="BI28" s="22">
        <f>INF_PrevYearEUR!BQ28</f>
        <v>0</v>
      </c>
      <c r="BJ28" s="23">
        <f>INF_PrevYearEUR!BR28</f>
        <v>0</v>
      </c>
      <c r="BK28" s="22">
        <f>INF_PrevYearEUR!BS28</f>
        <v>0</v>
      </c>
      <c r="BL28" s="23">
        <f>INF_PrevYearEUR!BT28</f>
        <v>0</v>
      </c>
      <c r="BM28" s="22">
        <f>INF_PrevYearEUR!BU28</f>
        <v>0</v>
      </c>
      <c r="BN28" s="23">
        <f>INF_PrevYearEUR!BV28</f>
        <v>0</v>
      </c>
      <c r="BO28" s="22">
        <f>INF_PrevYearEUR!BW28</f>
        <v>0</v>
      </c>
      <c r="BP28" s="23">
        <f>INF_PrevYearEUR!BX28</f>
        <v>0</v>
      </c>
      <c r="BQ28" s="22">
        <f>INF_PrevYearEUR!BY28</f>
        <v>0</v>
      </c>
    </row>
    <row r="29" spans="1:69" s="1048" customFormat="1">
      <c r="A29" s="1058" t="str">
        <f>IF(OR(B29=0,B29=""),"",B29&amp;IF(COUNTIF(B$11:$B29,B29)&gt;1,COUNTIF(B$11:$B29,B29),""))</f>
        <v>M179</v>
      </c>
      <c r="B29" s="1058" t="str">
        <f>INF_PrevYearEUR!J29</f>
        <v>M179</v>
      </c>
      <c r="C29" s="1058" t="str">
        <f>INF_PrevYearEUR!K29</f>
        <v>TOTAL SALES (net)</v>
      </c>
      <c r="D29" s="1058">
        <f>INF_PrevYearEUR!L29</f>
        <v>0</v>
      </c>
      <c r="E29" s="22">
        <f>INF_PrevYearEUR!M29</f>
        <v>0</v>
      </c>
      <c r="F29" s="23">
        <f>INF_PrevYearEUR!N29</f>
        <v>0</v>
      </c>
      <c r="G29" s="22">
        <f>INF_PrevYearEUR!O29</f>
        <v>0</v>
      </c>
      <c r="H29" s="23">
        <f>INF_PrevYearEUR!P29</f>
        <v>0</v>
      </c>
      <c r="I29" s="22">
        <f>INF_PrevYearEUR!Q29</f>
        <v>0</v>
      </c>
      <c r="J29" s="23">
        <f>INF_PrevYearEUR!R29</f>
        <v>0</v>
      </c>
      <c r="K29" s="22">
        <f>INF_PrevYearEUR!S29</f>
        <v>0</v>
      </c>
      <c r="L29" s="23">
        <f>INF_PrevYearEUR!T29</f>
        <v>0</v>
      </c>
      <c r="M29" s="22">
        <f>INF_PrevYearEUR!U29</f>
        <v>0</v>
      </c>
      <c r="N29" s="23">
        <f>INF_PrevYearEUR!V29</f>
        <v>0</v>
      </c>
      <c r="O29" s="22">
        <f>INF_PrevYearEUR!W29</f>
        <v>0</v>
      </c>
      <c r="P29" s="23">
        <f>INF_PrevYearEUR!X29</f>
        <v>0</v>
      </c>
      <c r="Q29" s="22">
        <f>INF_PrevYearEUR!Y29</f>
        <v>0</v>
      </c>
      <c r="R29" s="23">
        <f>INF_PrevYearEUR!Z29</f>
        <v>0</v>
      </c>
      <c r="S29" s="22">
        <f>INF_PrevYearEUR!AA29</f>
        <v>0</v>
      </c>
      <c r="T29" s="23">
        <f>INF_PrevYearEUR!AB29</f>
        <v>0</v>
      </c>
      <c r="U29" s="22">
        <f>INF_PrevYearEUR!AC29</f>
        <v>0</v>
      </c>
      <c r="V29" s="23">
        <f>INF_PrevYearEUR!AD29</f>
        <v>0</v>
      </c>
      <c r="W29" s="22">
        <f>INF_PrevYearEUR!AE29</f>
        <v>0</v>
      </c>
      <c r="X29" s="23">
        <f>INF_PrevYearEUR!AF29</f>
        <v>0</v>
      </c>
      <c r="Y29" s="22">
        <f>INF_PrevYearEUR!AG29</f>
        <v>0</v>
      </c>
      <c r="Z29" s="23">
        <f>INF_PrevYearEUR!AH29</f>
        <v>0</v>
      </c>
      <c r="AA29" s="22">
        <f>INF_PrevYearEUR!AI29</f>
        <v>0</v>
      </c>
      <c r="AB29" s="23">
        <f>INF_PrevYearEUR!AJ29</f>
        <v>0</v>
      </c>
      <c r="AC29" s="22">
        <f>INF_PrevYearEUR!AK29</f>
        <v>0</v>
      </c>
      <c r="AD29" s="23">
        <f>INF_PrevYearEUR!AL29</f>
        <v>0</v>
      </c>
      <c r="AE29" s="22">
        <f>INF_PrevYearEUR!AM29</f>
        <v>0</v>
      </c>
      <c r="AF29" s="23">
        <f>INF_PrevYearEUR!AN29</f>
        <v>0</v>
      </c>
      <c r="AG29" s="22">
        <f>INF_PrevYearEUR!AO29</f>
        <v>0</v>
      </c>
      <c r="AH29" s="23">
        <f>INF_PrevYearEUR!AP29</f>
        <v>0</v>
      </c>
      <c r="AI29" s="22">
        <f>INF_PrevYearEUR!AQ29</f>
        <v>0</v>
      </c>
      <c r="AJ29" s="23">
        <f>INF_PrevYearEUR!AR29</f>
        <v>0</v>
      </c>
      <c r="AK29" s="22">
        <f>INF_PrevYearEUR!AS29</f>
        <v>0</v>
      </c>
      <c r="AL29" s="23">
        <f>INF_PrevYearEUR!AT29</f>
        <v>0</v>
      </c>
      <c r="AM29" s="22">
        <f>INF_PrevYearEUR!AU29</f>
        <v>0</v>
      </c>
      <c r="AN29" s="23">
        <f>INF_PrevYearEUR!AV29</f>
        <v>0</v>
      </c>
      <c r="AO29" s="22">
        <f>INF_PrevYearEUR!AW29</f>
        <v>0</v>
      </c>
      <c r="AP29" s="23">
        <f>INF_PrevYearEUR!AX29</f>
        <v>0</v>
      </c>
      <c r="AQ29" s="22">
        <f>INF_PrevYearEUR!AY29</f>
        <v>0</v>
      </c>
      <c r="AR29" s="23">
        <f>INF_PrevYearEUR!AZ29</f>
        <v>0</v>
      </c>
      <c r="AS29" s="22">
        <f>INF_PrevYearEUR!BA29</f>
        <v>0</v>
      </c>
      <c r="AT29" s="23">
        <f>INF_PrevYearEUR!BB29</f>
        <v>0</v>
      </c>
      <c r="AU29" s="22">
        <f>INF_PrevYearEUR!BC29</f>
        <v>0</v>
      </c>
      <c r="AV29" s="23">
        <f>INF_PrevYearEUR!BD29</f>
        <v>0</v>
      </c>
      <c r="AW29" s="22">
        <f>INF_PrevYearEUR!BE29</f>
        <v>0</v>
      </c>
      <c r="AX29" s="23">
        <f>INF_PrevYearEUR!BF29</f>
        <v>0</v>
      </c>
      <c r="AY29" s="22">
        <f>INF_PrevYearEUR!BG29</f>
        <v>0</v>
      </c>
      <c r="AZ29" s="23">
        <f>INF_PrevYearEUR!BH29</f>
        <v>0</v>
      </c>
      <c r="BA29" s="22">
        <f>INF_PrevYearEUR!BI29</f>
        <v>0</v>
      </c>
      <c r="BB29" s="23">
        <f>INF_PrevYearEUR!BJ29</f>
        <v>0</v>
      </c>
      <c r="BC29" s="22">
        <f>INF_PrevYearEUR!BK29</f>
        <v>0</v>
      </c>
      <c r="BD29" s="23">
        <f>INF_PrevYearEUR!BL29</f>
        <v>0</v>
      </c>
      <c r="BE29" s="22">
        <f>INF_PrevYearEUR!BM29</f>
        <v>0</v>
      </c>
      <c r="BF29" s="23">
        <f>INF_PrevYearEUR!BN29</f>
        <v>0</v>
      </c>
      <c r="BG29" s="22">
        <f>INF_PrevYearEUR!BO29</f>
        <v>0</v>
      </c>
      <c r="BH29" s="23">
        <f>INF_PrevYearEUR!BP29</f>
        <v>0</v>
      </c>
      <c r="BI29" s="22">
        <f>INF_PrevYearEUR!BQ29</f>
        <v>0</v>
      </c>
      <c r="BJ29" s="23">
        <f>INF_PrevYearEUR!BR29</f>
        <v>0</v>
      </c>
      <c r="BK29" s="22">
        <f>INF_PrevYearEUR!BS29</f>
        <v>0</v>
      </c>
      <c r="BL29" s="23">
        <f>INF_PrevYearEUR!BT29</f>
        <v>0</v>
      </c>
      <c r="BM29" s="22">
        <f>INF_PrevYearEUR!BU29</f>
        <v>0</v>
      </c>
      <c r="BN29" s="23">
        <f>INF_PrevYearEUR!BV29</f>
        <v>0</v>
      </c>
      <c r="BO29" s="22">
        <f>INF_PrevYearEUR!BW29</f>
        <v>0</v>
      </c>
      <c r="BP29" s="23">
        <f>INF_PrevYearEUR!BX29</f>
        <v>0</v>
      </c>
      <c r="BQ29" s="22">
        <f>INF_PrevYearEUR!BY29</f>
        <v>0</v>
      </c>
    </row>
    <row r="30" spans="1:69" s="1048" customFormat="1">
      <c r="A30" s="1058" t="str">
        <f>IF(OR(B30=0,B30=""),"",B30&amp;IF(COUNTIF(B$11:$B30,B30)&gt;1,COUNTIF(B$11:$B30,B30),""))</f>
        <v>M189</v>
      </c>
      <c r="B30" s="1058" t="str">
        <f>INF_PrevYearEUR!J30</f>
        <v>M189</v>
      </c>
      <c r="C30" s="1058" t="str">
        <f>INF_PrevYearEUR!K30</f>
        <v>Change in inventory</v>
      </c>
      <c r="D30" s="1058">
        <f>INF_PrevYearEUR!L30</f>
        <v>0</v>
      </c>
      <c r="E30" s="22">
        <f>INF_PrevYearEUR!M30</f>
        <v>0</v>
      </c>
      <c r="F30" s="23">
        <f>INF_PrevYearEUR!N30</f>
        <v>0</v>
      </c>
      <c r="G30" s="22">
        <f>INF_PrevYearEUR!O30</f>
        <v>0</v>
      </c>
      <c r="H30" s="23">
        <f>INF_PrevYearEUR!P30</f>
        <v>0</v>
      </c>
      <c r="I30" s="22">
        <f>INF_PrevYearEUR!Q30</f>
        <v>0</v>
      </c>
      <c r="J30" s="23">
        <f>INF_PrevYearEUR!R30</f>
        <v>0</v>
      </c>
      <c r="K30" s="22">
        <f>INF_PrevYearEUR!S30</f>
        <v>0</v>
      </c>
      <c r="L30" s="23">
        <f>INF_PrevYearEUR!T30</f>
        <v>0</v>
      </c>
      <c r="M30" s="22">
        <f>INF_PrevYearEUR!U30</f>
        <v>0</v>
      </c>
      <c r="N30" s="23">
        <f>INF_PrevYearEUR!V30</f>
        <v>0</v>
      </c>
      <c r="O30" s="22">
        <f>INF_PrevYearEUR!W30</f>
        <v>0</v>
      </c>
      <c r="P30" s="23">
        <f>INF_PrevYearEUR!X30</f>
        <v>0</v>
      </c>
      <c r="Q30" s="22">
        <f>INF_PrevYearEUR!Y30</f>
        <v>0</v>
      </c>
      <c r="R30" s="23">
        <f>INF_PrevYearEUR!Z30</f>
        <v>0</v>
      </c>
      <c r="S30" s="22">
        <f>INF_PrevYearEUR!AA30</f>
        <v>0</v>
      </c>
      <c r="T30" s="23">
        <f>INF_PrevYearEUR!AB30</f>
        <v>0</v>
      </c>
      <c r="U30" s="22">
        <f>INF_PrevYearEUR!AC30</f>
        <v>0</v>
      </c>
      <c r="V30" s="23">
        <f>INF_PrevYearEUR!AD30</f>
        <v>0</v>
      </c>
      <c r="W30" s="22">
        <f>INF_PrevYearEUR!AE30</f>
        <v>0</v>
      </c>
      <c r="X30" s="23">
        <f>INF_PrevYearEUR!AF30</f>
        <v>0</v>
      </c>
      <c r="Y30" s="22">
        <f>INF_PrevYearEUR!AG30</f>
        <v>0</v>
      </c>
      <c r="Z30" s="23">
        <f>INF_PrevYearEUR!AH30</f>
        <v>0</v>
      </c>
      <c r="AA30" s="22">
        <f>INF_PrevYearEUR!AI30</f>
        <v>0</v>
      </c>
      <c r="AB30" s="23">
        <f>INF_PrevYearEUR!AJ30</f>
        <v>0</v>
      </c>
      <c r="AC30" s="22">
        <f>INF_PrevYearEUR!AK30</f>
        <v>0</v>
      </c>
      <c r="AD30" s="23">
        <f>INF_PrevYearEUR!AL30</f>
        <v>0</v>
      </c>
      <c r="AE30" s="22">
        <f>INF_PrevYearEUR!AM30</f>
        <v>0</v>
      </c>
      <c r="AF30" s="23">
        <f>INF_PrevYearEUR!AN30</f>
        <v>0</v>
      </c>
      <c r="AG30" s="22">
        <f>INF_PrevYearEUR!AO30</f>
        <v>0</v>
      </c>
      <c r="AH30" s="23">
        <f>INF_PrevYearEUR!AP30</f>
        <v>0</v>
      </c>
      <c r="AI30" s="22">
        <f>INF_PrevYearEUR!AQ30</f>
        <v>0</v>
      </c>
      <c r="AJ30" s="23">
        <f>INF_PrevYearEUR!AR30</f>
        <v>0</v>
      </c>
      <c r="AK30" s="22">
        <f>INF_PrevYearEUR!AS30</f>
        <v>0</v>
      </c>
      <c r="AL30" s="23">
        <f>INF_PrevYearEUR!AT30</f>
        <v>0</v>
      </c>
      <c r="AM30" s="22">
        <f>INF_PrevYearEUR!AU30</f>
        <v>0</v>
      </c>
      <c r="AN30" s="23">
        <f>INF_PrevYearEUR!AV30</f>
        <v>0</v>
      </c>
      <c r="AO30" s="22">
        <f>INF_PrevYearEUR!AW30</f>
        <v>0</v>
      </c>
      <c r="AP30" s="23">
        <f>INF_PrevYearEUR!AX30</f>
        <v>0</v>
      </c>
      <c r="AQ30" s="22">
        <f>INF_PrevYearEUR!AY30</f>
        <v>0</v>
      </c>
      <c r="AR30" s="23">
        <f>INF_PrevYearEUR!AZ30</f>
        <v>0</v>
      </c>
      <c r="AS30" s="22">
        <f>INF_PrevYearEUR!BA30</f>
        <v>0</v>
      </c>
      <c r="AT30" s="23">
        <f>INF_PrevYearEUR!BB30</f>
        <v>0</v>
      </c>
      <c r="AU30" s="22">
        <f>INF_PrevYearEUR!BC30</f>
        <v>0</v>
      </c>
      <c r="AV30" s="23">
        <f>INF_PrevYearEUR!BD30</f>
        <v>0</v>
      </c>
      <c r="AW30" s="22">
        <f>INF_PrevYearEUR!BE30</f>
        <v>0</v>
      </c>
      <c r="AX30" s="23">
        <f>INF_PrevYearEUR!BF30</f>
        <v>0</v>
      </c>
      <c r="AY30" s="22">
        <f>INF_PrevYearEUR!BG30</f>
        <v>0</v>
      </c>
      <c r="AZ30" s="23">
        <f>INF_PrevYearEUR!BH30</f>
        <v>0</v>
      </c>
      <c r="BA30" s="22">
        <f>INF_PrevYearEUR!BI30</f>
        <v>0</v>
      </c>
      <c r="BB30" s="23">
        <f>INF_PrevYearEUR!BJ30</f>
        <v>0</v>
      </c>
      <c r="BC30" s="22">
        <f>INF_PrevYearEUR!BK30</f>
        <v>0</v>
      </c>
      <c r="BD30" s="23">
        <f>INF_PrevYearEUR!BL30</f>
        <v>0</v>
      </c>
      <c r="BE30" s="22">
        <f>INF_PrevYearEUR!BM30</f>
        <v>0</v>
      </c>
      <c r="BF30" s="23">
        <f>INF_PrevYearEUR!BN30</f>
        <v>0</v>
      </c>
      <c r="BG30" s="22">
        <f>INF_PrevYearEUR!BO30</f>
        <v>0</v>
      </c>
      <c r="BH30" s="23">
        <f>INF_PrevYearEUR!BP30</f>
        <v>0</v>
      </c>
      <c r="BI30" s="22">
        <f>INF_PrevYearEUR!BQ30</f>
        <v>0</v>
      </c>
      <c r="BJ30" s="23">
        <f>INF_PrevYearEUR!BR30</f>
        <v>0</v>
      </c>
      <c r="BK30" s="22">
        <f>INF_PrevYearEUR!BS30</f>
        <v>0</v>
      </c>
      <c r="BL30" s="23">
        <f>INF_PrevYearEUR!BT30</f>
        <v>0</v>
      </c>
      <c r="BM30" s="22">
        <f>INF_PrevYearEUR!BU30</f>
        <v>0</v>
      </c>
      <c r="BN30" s="23">
        <f>INF_PrevYearEUR!BV30</f>
        <v>0</v>
      </c>
      <c r="BO30" s="22">
        <f>INF_PrevYearEUR!BW30</f>
        <v>0</v>
      </c>
      <c r="BP30" s="23">
        <f>INF_PrevYearEUR!BX30</f>
        <v>0</v>
      </c>
      <c r="BQ30" s="22">
        <f>INF_PrevYearEUR!BY30</f>
        <v>0</v>
      </c>
    </row>
    <row r="31" spans="1:69" s="1048" customFormat="1">
      <c r="A31" s="1058" t="str">
        <f>IF(OR(B31=0,B31=""),"",B31&amp;IF(COUNTIF(B$11:$B31,B31)&gt;1,COUNTIF(B$11:$B31,B31),""))</f>
        <v>M199</v>
      </c>
      <c r="B31" s="1058" t="str">
        <f>INF_PrevYearEUR!J31</f>
        <v>M199</v>
      </c>
      <c r="C31" s="1058" t="str">
        <f>INF_PrevYearEUR!K31</f>
        <v>OPERATING INCOME</v>
      </c>
      <c r="D31" s="1058">
        <f>INF_PrevYearEUR!L31</f>
        <v>0</v>
      </c>
      <c r="E31" s="22">
        <f>INF_PrevYearEUR!M31</f>
        <v>0</v>
      </c>
      <c r="F31" s="23">
        <f>INF_PrevYearEUR!N31</f>
        <v>0</v>
      </c>
      <c r="G31" s="22">
        <f>INF_PrevYearEUR!O31</f>
        <v>0</v>
      </c>
      <c r="H31" s="23">
        <f>INF_PrevYearEUR!P31</f>
        <v>0</v>
      </c>
      <c r="I31" s="22">
        <f>INF_PrevYearEUR!Q31</f>
        <v>0</v>
      </c>
      <c r="J31" s="23">
        <f>INF_PrevYearEUR!R31</f>
        <v>0</v>
      </c>
      <c r="K31" s="22">
        <f>INF_PrevYearEUR!S31</f>
        <v>0</v>
      </c>
      <c r="L31" s="23">
        <f>INF_PrevYearEUR!T31</f>
        <v>0</v>
      </c>
      <c r="M31" s="22">
        <f>INF_PrevYearEUR!U31</f>
        <v>0</v>
      </c>
      <c r="N31" s="23">
        <f>INF_PrevYearEUR!V31</f>
        <v>0</v>
      </c>
      <c r="O31" s="22">
        <f>INF_PrevYearEUR!W31</f>
        <v>0</v>
      </c>
      <c r="P31" s="23">
        <f>INF_PrevYearEUR!X31</f>
        <v>0</v>
      </c>
      <c r="Q31" s="22">
        <f>INF_PrevYearEUR!Y31</f>
        <v>0</v>
      </c>
      <c r="R31" s="23">
        <f>INF_PrevYearEUR!Z31</f>
        <v>0</v>
      </c>
      <c r="S31" s="22">
        <f>INF_PrevYearEUR!AA31</f>
        <v>0</v>
      </c>
      <c r="T31" s="23">
        <f>INF_PrevYearEUR!AB31</f>
        <v>0</v>
      </c>
      <c r="U31" s="22">
        <f>INF_PrevYearEUR!AC31</f>
        <v>0</v>
      </c>
      <c r="V31" s="23">
        <f>INF_PrevYearEUR!AD31</f>
        <v>0</v>
      </c>
      <c r="W31" s="22">
        <f>INF_PrevYearEUR!AE31</f>
        <v>0</v>
      </c>
      <c r="X31" s="23">
        <f>INF_PrevYearEUR!AF31</f>
        <v>0</v>
      </c>
      <c r="Y31" s="22">
        <f>INF_PrevYearEUR!AG31</f>
        <v>0</v>
      </c>
      <c r="Z31" s="23">
        <f>INF_PrevYearEUR!AH31</f>
        <v>0</v>
      </c>
      <c r="AA31" s="22">
        <f>INF_PrevYearEUR!AI31</f>
        <v>0</v>
      </c>
      <c r="AB31" s="23">
        <f>INF_PrevYearEUR!AJ31</f>
        <v>0</v>
      </c>
      <c r="AC31" s="22">
        <f>INF_PrevYearEUR!AK31</f>
        <v>0</v>
      </c>
      <c r="AD31" s="23">
        <f>INF_PrevYearEUR!AL31</f>
        <v>0</v>
      </c>
      <c r="AE31" s="22">
        <f>INF_PrevYearEUR!AM31</f>
        <v>0</v>
      </c>
      <c r="AF31" s="23">
        <f>INF_PrevYearEUR!AN31</f>
        <v>0</v>
      </c>
      <c r="AG31" s="22">
        <f>INF_PrevYearEUR!AO31</f>
        <v>0</v>
      </c>
      <c r="AH31" s="23">
        <f>INF_PrevYearEUR!AP31</f>
        <v>0</v>
      </c>
      <c r="AI31" s="22">
        <f>INF_PrevYearEUR!AQ31</f>
        <v>0</v>
      </c>
      <c r="AJ31" s="23">
        <f>INF_PrevYearEUR!AR31</f>
        <v>0</v>
      </c>
      <c r="AK31" s="22">
        <f>INF_PrevYearEUR!AS31</f>
        <v>0</v>
      </c>
      <c r="AL31" s="23">
        <f>INF_PrevYearEUR!AT31</f>
        <v>0</v>
      </c>
      <c r="AM31" s="22">
        <f>INF_PrevYearEUR!AU31</f>
        <v>0</v>
      </c>
      <c r="AN31" s="23">
        <f>INF_PrevYearEUR!AV31</f>
        <v>0</v>
      </c>
      <c r="AO31" s="22">
        <f>INF_PrevYearEUR!AW31</f>
        <v>0</v>
      </c>
      <c r="AP31" s="23">
        <f>INF_PrevYearEUR!AX31</f>
        <v>0</v>
      </c>
      <c r="AQ31" s="22">
        <f>INF_PrevYearEUR!AY31</f>
        <v>0</v>
      </c>
      <c r="AR31" s="23">
        <f>INF_PrevYearEUR!AZ31</f>
        <v>0</v>
      </c>
      <c r="AS31" s="22">
        <f>INF_PrevYearEUR!BA31</f>
        <v>0</v>
      </c>
      <c r="AT31" s="23">
        <f>INF_PrevYearEUR!BB31</f>
        <v>0</v>
      </c>
      <c r="AU31" s="22">
        <f>INF_PrevYearEUR!BC31</f>
        <v>0</v>
      </c>
      <c r="AV31" s="23">
        <f>INF_PrevYearEUR!BD31</f>
        <v>0</v>
      </c>
      <c r="AW31" s="22">
        <f>INF_PrevYearEUR!BE31</f>
        <v>0</v>
      </c>
      <c r="AX31" s="23">
        <f>INF_PrevYearEUR!BF31</f>
        <v>0</v>
      </c>
      <c r="AY31" s="22">
        <f>INF_PrevYearEUR!BG31</f>
        <v>0</v>
      </c>
      <c r="AZ31" s="23">
        <f>INF_PrevYearEUR!BH31</f>
        <v>0</v>
      </c>
      <c r="BA31" s="22">
        <f>INF_PrevYearEUR!BI31</f>
        <v>0</v>
      </c>
      <c r="BB31" s="23">
        <f>INF_PrevYearEUR!BJ31</f>
        <v>0</v>
      </c>
      <c r="BC31" s="22">
        <f>INF_PrevYearEUR!BK31</f>
        <v>0</v>
      </c>
      <c r="BD31" s="23">
        <f>INF_PrevYearEUR!BL31</f>
        <v>0</v>
      </c>
      <c r="BE31" s="22">
        <f>INF_PrevYearEUR!BM31</f>
        <v>0</v>
      </c>
      <c r="BF31" s="23">
        <f>INF_PrevYearEUR!BN31</f>
        <v>0</v>
      </c>
      <c r="BG31" s="22">
        <f>INF_PrevYearEUR!BO31</f>
        <v>0</v>
      </c>
      <c r="BH31" s="23">
        <f>INF_PrevYearEUR!BP31</f>
        <v>0</v>
      </c>
      <c r="BI31" s="22">
        <f>INF_PrevYearEUR!BQ31</f>
        <v>0</v>
      </c>
      <c r="BJ31" s="23">
        <f>INF_PrevYearEUR!BR31</f>
        <v>0</v>
      </c>
      <c r="BK31" s="22">
        <f>INF_PrevYearEUR!BS31</f>
        <v>0</v>
      </c>
      <c r="BL31" s="23">
        <f>INF_PrevYearEUR!BT31</f>
        <v>0</v>
      </c>
      <c r="BM31" s="22">
        <f>INF_PrevYearEUR!BU31</f>
        <v>0</v>
      </c>
      <c r="BN31" s="23">
        <f>INF_PrevYearEUR!BV31</f>
        <v>0</v>
      </c>
      <c r="BO31" s="22">
        <f>INF_PrevYearEUR!BW31</f>
        <v>0</v>
      </c>
      <c r="BP31" s="23">
        <f>INF_PrevYearEUR!BX31</f>
        <v>0</v>
      </c>
      <c r="BQ31" s="22">
        <f>INF_PrevYearEUR!BY31</f>
        <v>0</v>
      </c>
    </row>
    <row r="32" spans="1:69" s="1048" customFormat="1">
      <c r="A32" s="1054" t="str">
        <f>IF(OR(B32=0,B32=""),"",B32&amp;IF(COUNTIF(B$11:$B32,B32)&gt;1,COUNTIF(B$11:$B32,B32),""))</f>
        <v>M215</v>
      </c>
      <c r="B32" s="1054" t="str">
        <f>INF_PrevYearEUR!J32</f>
        <v>M215</v>
      </c>
      <c r="C32" s="1055" t="str">
        <f>INF_PrevYearEUR!K32</f>
        <v>Storage costs</v>
      </c>
      <c r="D32" s="1055">
        <f>INF_PrevYearEUR!L32</f>
        <v>0</v>
      </c>
      <c r="E32" s="1056">
        <f>INF_PrevYearEUR!M32</f>
        <v>0</v>
      </c>
      <c r="F32" s="1057">
        <f>INF_PrevYearEUR!N32</f>
        <v>0</v>
      </c>
      <c r="G32" s="1056">
        <f>INF_PrevYearEUR!O32</f>
        <v>0</v>
      </c>
      <c r="H32" s="1057">
        <f>INF_PrevYearEUR!P32</f>
        <v>0</v>
      </c>
      <c r="I32" s="1056">
        <f>INF_PrevYearEUR!Q32</f>
        <v>0</v>
      </c>
      <c r="J32" s="1057">
        <f>INF_PrevYearEUR!R32</f>
        <v>0</v>
      </c>
      <c r="K32" s="1056">
        <f>INF_PrevYearEUR!S32</f>
        <v>0</v>
      </c>
      <c r="L32" s="1057">
        <f>INF_PrevYearEUR!T32</f>
        <v>0</v>
      </c>
      <c r="M32" s="1056">
        <f>INF_PrevYearEUR!U32</f>
        <v>0</v>
      </c>
      <c r="N32" s="1057">
        <f>INF_PrevYearEUR!V32</f>
        <v>0</v>
      </c>
      <c r="O32" s="1056">
        <f>INF_PrevYearEUR!W32</f>
        <v>0</v>
      </c>
      <c r="P32" s="1057">
        <f>INF_PrevYearEUR!X32</f>
        <v>0</v>
      </c>
      <c r="Q32" s="1056">
        <f>INF_PrevYearEUR!Y32</f>
        <v>0</v>
      </c>
      <c r="R32" s="1057">
        <f>INF_PrevYearEUR!Z32</f>
        <v>0</v>
      </c>
      <c r="S32" s="1056">
        <f>INF_PrevYearEUR!AA32</f>
        <v>0</v>
      </c>
      <c r="T32" s="1057">
        <f>INF_PrevYearEUR!AB32</f>
        <v>0</v>
      </c>
      <c r="U32" s="1056">
        <f>INF_PrevYearEUR!AC32</f>
        <v>0</v>
      </c>
      <c r="V32" s="1057">
        <f>INF_PrevYearEUR!AD32</f>
        <v>0</v>
      </c>
      <c r="W32" s="1056">
        <f>INF_PrevYearEUR!AE32</f>
        <v>0</v>
      </c>
      <c r="X32" s="1057">
        <f>INF_PrevYearEUR!AF32</f>
        <v>0</v>
      </c>
      <c r="Y32" s="1056">
        <f>INF_PrevYearEUR!AG32</f>
        <v>0</v>
      </c>
      <c r="Z32" s="1057">
        <f>INF_PrevYearEUR!AH32</f>
        <v>0</v>
      </c>
      <c r="AA32" s="1056">
        <f>INF_PrevYearEUR!AI32</f>
        <v>0</v>
      </c>
      <c r="AB32" s="1057">
        <f>INF_PrevYearEUR!AJ32</f>
        <v>0</v>
      </c>
      <c r="AC32" s="1056">
        <f>INF_PrevYearEUR!AK32</f>
        <v>0</v>
      </c>
      <c r="AD32" s="1057">
        <f>INF_PrevYearEUR!AL32</f>
        <v>0</v>
      </c>
      <c r="AE32" s="1056">
        <f>INF_PrevYearEUR!AM32</f>
        <v>0</v>
      </c>
      <c r="AF32" s="1057">
        <f>INF_PrevYearEUR!AN32</f>
        <v>0</v>
      </c>
      <c r="AG32" s="1056">
        <f>INF_PrevYearEUR!AO32</f>
        <v>0</v>
      </c>
      <c r="AH32" s="1057">
        <f>INF_PrevYearEUR!AP32</f>
        <v>0</v>
      </c>
      <c r="AI32" s="1056">
        <f>INF_PrevYearEUR!AQ32</f>
        <v>0</v>
      </c>
      <c r="AJ32" s="1057">
        <f>INF_PrevYearEUR!AR32</f>
        <v>0</v>
      </c>
      <c r="AK32" s="1056">
        <f>INF_PrevYearEUR!AS32</f>
        <v>0</v>
      </c>
      <c r="AL32" s="1057">
        <f>INF_PrevYearEUR!AT32</f>
        <v>0</v>
      </c>
      <c r="AM32" s="1056">
        <f>INF_PrevYearEUR!AU32</f>
        <v>0</v>
      </c>
      <c r="AN32" s="1057">
        <f>INF_PrevYearEUR!AV32</f>
        <v>0</v>
      </c>
      <c r="AO32" s="1056">
        <f>INF_PrevYearEUR!AW32</f>
        <v>0</v>
      </c>
      <c r="AP32" s="1057">
        <f>INF_PrevYearEUR!AX32</f>
        <v>0</v>
      </c>
      <c r="AQ32" s="1056">
        <f>INF_PrevYearEUR!AY32</f>
        <v>0</v>
      </c>
      <c r="AR32" s="1057">
        <f>INF_PrevYearEUR!AZ32</f>
        <v>0</v>
      </c>
      <c r="AS32" s="1056">
        <f>INF_PrevYearEUR!BA32</f>
        <v>0</v>
      </c>
      <c r="AT32" s="1057">
        <f>INF_PrevYearEUR!BB32</f>
        <v>0</v>
      </c>
      <c r="AU32" s="1056">
        <f>INF_PrevYearEUR!BC32</f>
        <v>0</v>
      </c>
      <c r="AV32" s="1057">
        <f>INF_PrevYearEUR!BD32</f>
        <v>0</v>
      </c>
      <c r="AW32" s="1056">
        <f>INF_PrevYearEUR!BE32</f>
        <v>0</v>
      </c>
      <c r="AX32" s="1057">
        <f>INF_PrevYearEUR!BF32</f>
        <v>0</v>
      </c>
      <c r="AY32" s="1056">
        <f>INF_PrevYearEUR!BG32</f>
        <v>0</v>
      </c>
      <c r="AZ32" s="1057">
        <f>INF_PrevYearEUR!BH32</f>
        <v>0</v>
      </c>
      <c r="BA32" s="1056">
        <f>INF_PrevYearEUR!BI32</f>
        <v>0</v>
      </c>
      <c r="BB32" s="1057">
        <f>INF_PrevYearEUR!BJ32</f>
        <v>0</v>
      </c>
      <c r="BC32" s="1056">
        <f>INF_PrevYearEUR!BK32</f>
        <v>0</v>
      </c>
      <c r="BD32" s="1057">
        <f>INF_PrevYearEUR!BL32</f>
        <v>0</v>
      </c>
      <c r="BE32" s="1056">
        <f>INF_PrevYearEUR!BM32</f>
        <v>0</v>
      </c>
      <c r="BF32" s="1057">
        <f>INF_PrevYearEUR!BN32</f>
        <v>0</v>
      </c>
      <c r="BG32" s="1056">
        <f>INF_PrevYearEUR!BO32</f>
        <v>0</v>
      </c>
      <c r="BH32" s="1057">
        <f>INF_PrevYearEUR!BP32</f>
        <v>0</v>
      </c>
      <c r="BI32" s="1056">
        <f>INF_PrevYearEUR!BQ32</f>
        <v>0</v>
      </c>
      <c r="BJ32" s="1057">
        <f>INF_PrevYearEUR!BR32</f>
        <v>0</v>
      </c>
      <c r="BK32" s="1056">
        <f>INF_PrevYearEUR!BS32</f>
        <v>0</v>
      </c>
      <c r="BL32" s="1057">
        <f>INF_PrevYearEUR!BT32</f>
        <v>0</v>
      </c>
      <c r="BM32" s="1056">
        <f>INF_PrevYearEUR!BU32</f>
        <v>0</v>
      </c>
      <c r="BN32" s="1057">
        <f>INF_PrevYearEUR!BV32</f>
        <v>0</v>
      </c>
      <c r="BO32" s="1056">
        <f>INF_PrevYearEUR!BW32</f>
        <v>0</v>
      </c>
      <c r="BP32" s="1057">
        <f>INF_PrevYearEUR!BX32</f>
        <v>0</v>
      </c>
      <c r="BQ32" s="1056">
        <f>INF_PrevYearEUR!BY32</f>
        <v>0</v>
      </c>
    </row>
    <row r="33" spans="1:69" s="1048" customFormat="1">
      <c r="A33" s="1054" t="str">
        <f>IF(OR(B33=0,B33=""),"",B33&amp;IF(COUNTIF(B$11:$B33,B33)&gt;1,COUNTIF(B$11:$B33,B33),""))</f>
        <v>M220</v>
      </c>
      <c r="B33" s="1054" t="str">
        <f>INF_PrevYearEUR!J33</f>
        <v>M220</v>
      </c>
      <c r="C33" s="1055" t="str">
        <f>INF_PrevYearEUR!K33</f>
        <v>Customs duties</v>
      </c>
      <c r="D33" s="1055">
        <f>INF_PrevYearEUR!L33</f>
        <v>0</v>
      </c>
      <c r="E33" s="1056">
        <f>INF_PrevYearEUR!M33</f>
        <v>0</v>
      </c>
      <c r="F33" s="1057">
        <f>INF_PrevYearEUR!N33</f>
        <v>0</v>
      </c>
      <c r="G33" s="1056">
        <f>INF_PrevYearEUR!O33</f>
        <v>0</v>
      </c>
      <c r="H33" s="1057">
        <f>INF_PrevYearEUR!P33</f>
        <v>0</v>
      </c>
      <c r="I33" s="1056">
        <f>INF_PrevYearEUR!Q33</f>
        <v>0</v>
      </c>
      <c r="J33" s="1057">
        <f>INF_PrevYearEUR!R33</f>
        <v>0</v>
      </c>
      <c r="K33" s="1056">
        <f>INF_PrevYearEUR!S33</f>
        <v>0</v>
      </c>
      <c r="L33" s="1057">
        <f>INF_PrevYearEUR!T33</f>
        <v>0</v>
      </c>
      <c r="M33" s="1056">
        <f>INF_PrevYearEUR!U33</f>
        <v>0</v>
      </c>
      <c r="N33" s="1057">
        <f>INF_PrevYearEUR!V33</f>
        <v>0</v>
      </c>
      <c r="O33" s="1056">
        <f>INF_PrevYearEUR!W33</f>
        <v>0</v>
      </c>
      <c r="P33" s="1057">
        <f>INF_PrevYearEUR!X33</f>
        <v>0</v>
      </c>
      <c r="Q33" s="1056">
        <f>INF_PrevYearEUR!Y33</f>
        <v>0</v>
      </c>
      <c r="R33" s="1057">
        <f>INF_PrevYearEUR!Z33</f>
        <v>0</v>
      </c>
      <c r="S33" s="1056">
        <f>INF_PrevYearEUR!AA33</f>
        <v>0</v>
      </c>
      <c r="T33" s="1057">
        <f>INF_PrevYearEUR!AB33</f>
        <v>0</v>
      </c>
      <c r="U33" s="1056">
        <f>INF_PrevYearEUR!AC33</f>
        <v>0</v>
      </c>
      <c r="V33" s="1057">
        <f>INF_PrevYearEUR!AD33</f>
        <v>0</v>
      </c>
      <c r="W33" s="1056">
        <f>INF_PrevYearEUR!AE33</f>
        <v>0</v>
      </c>
      <c r="X33" s="1057">
        <f>INF_PrevYearEUR!AF33</f>
        <v>0</v>
      </c>
      <c r="Y33" s="1056">
        <f>INF_PrevYearEUR!AG33</f>
        <v>0</v>
      </c>
      <c r="Z33" s="1057">
        <f>INF_PrevYearEUR!AH33</f>
        <v>0</v>
      </c>
      <c r="AA33" s="1056">
        <f>INF_PrevYearEUR!AI33</f>
        <v>0</v>
      </c>
      <c r="AB33" s="1057">
        <f>INF_PrevYearEUR!AJ33</f>
        <v>0</v>
      </c>
      <c r="AC33" s="1056">
        <f>INF_PrevYearEUR!AK33</f>
        <v>0</v>
      </c>
      <c r="AD33" s="1057">
        <f>INF_PrevYearEUR!AL33</f>
        <v>0</v>
      </c>
      <c r="AE33" s="1056">
        <f>INF_PrevYearEUR!AM33</f>
        <v>0</v>
      </c>
      <c r="AF33" s="1057">
        <f>INF_PrevYearEUR!AN33</f>
        <v>0</v>
      </c>
      <c r="AG33" s="1056">
        <f>INF_PrevYearEUR!AO33</f>
        <v>0</v>
      </c>
      <c r="AH33" s="1057">
        <f>INF_PrevYearEUR!AP33</f>
        <v>0</v>
      </c>
      <c r="AI33" s="1056">
        <f>INF_PrevYearEUR!AQ33</f>
        <v>0</v>
      </c>
      <c r="AJ33" s="1057">
        <f>INF_PrevYearEUR!AR33</f>
        <v>0</v>
      </c>
      <c r="AK33" s="1056">
        <f>INF_PrevYearEUR!AS33</f>
        <v>0</v>
      </c>
      <c r="AL33" s="1057">
        <f>INF_PrevYearEUR!AT33</f>
        <v>0</v>
      </c>
      <c r="AM33" s="1056">
        <f>INF_PrevYearEUR!AU33</f>
        <v>0</v>
      </c>
      <c r="AN33" s="1057">
        <f>INF_PrevYearEUR!AV33</f>
        <v>0</v>
      </c>
      <c r="AO33" s="1056">
        <f>INF_PrevYearEUR!AW33</f>
        <v>0</v>
      </c>
      <c r="AP33" s="1057">
        <f>INF_PrevYearEUR!AX33</f>
        <v>0</v>
      </c>
      <c r="AQ33" s="1056">
        <f>INF_PrevYearEUR!AY33</f>
        <v>0</v>
      </c>
      <c r="AR33" s="1057">
        <f>INF_PrevYearEUR!AZ33</f>
        <v>0</v>
      </c>
      <c r="AS33" s="1056">
        <f>INF_PrevYearEUR!BA33</f>
        <v>0</v>
      </c>
      <c r="AT33" s="1057">
        <f>INF_PrevYearEUR!BB33</f>
        <v>0</v>
      </c>
      <c r="AU33" s="1056">
        <f>INF_PrevYearEUR!BC33</f>
        <v>0</v>
      </c>
      <c r="AV33" s="1057">
        <f>INF_PrevYearEUR!BD33</f>
        <v>0</v>
      </c>
      <c r="AW33" s="1056">
        <f>INF_PrevYearEUR!BE33</f>
        <v>0</v>
      </c>
      <c r="AX33" s="1057">
        <f>INF_PrevYearEUR!BF33</f>
        <v>0</v>
      </c>
      <c r="AY33" s="1056">
        <f>INF_PrevYearEUR!BG33</f>
        <v>0</v>
      </c>
      <c r="AZ33" s="1057">
        <f>INF_PrevYearEUR!BH33</f>
        <v>0</v>
      </c>
      <c r="BA33" s="1056">
        <f>INF_PrevYearEUR!BI33</f>
        <v>0</v>
      </c>
      <c r="BB33" s="1057">
        <f>INF_PrevYearEUR!BJ33</f>
        <v>0</v>
      </c>
      <c r="BC33" s="1056">
        <f>INF_PrevYearEUR!BK33</f>
        <v>0</v>
      </c>
      <c r="BD33" s="1057">
        <f>INF_PrevYearEUR!BL33</f>
        <v>0</v>
      </c>
      <c r="BE33" s="1056">
        <f>INF_PrevYearEUR!BM33</f>
        <v>0</v>
      </c>
      <c r="BF33" s="1057">
        <f>INF_PrevYearEUR!BN33</f>
        <v>0</v>
      </c>
      <c r="BG33" s="1056">
        <f>INF_PrevYearEUR!BO33</f>
        <v>0</v>
      </c>
      <c r="BH33" s="1057">
        <f>INF_PrevYearEUR!BP33</f>
        <v>0</v>
      </c>
      <c r="BI33" s="1056">
        <f>INF_PrevYearEUR!BQ33</f>
        <v>0</v>
      </c>
      <c r="BJ33" s="1057">
        <f>INF_PrevYearEUR!BR33</f>
        <v>0</v>
      </c>
      <c r="BK33" s="1056">
        <f>INF_PrevYearEUR!BS33</f>
        <v>0</v>
      </c>
      <c r="BL33" s="1057">
        <f>INF_PrevYearEUR!BT33</f>
        <v>0</v>
      </c>
      <c r="BM33" s="1056">
        <f>INF_PrevYearEUR!BU33</f>
        <v>0</v>
      </c>
      <c r="BN33" s="1057">
        <f>INF_PrevYearEUR!BV33</f>
        <v>0</v>
      </c>
      <c r="BO33" s="1056">
        <f>INF_PrevYearEUR!BW33</f>
        <v>0</v>
      </c>
      <c r="BP33" s="1057">
        <f>INF_PrevYearEUR!BX33</f>
        <v>0</v>
      </c>
      <c r="BQ33" s="1056">
        <f>INF_PrevYearEUR!BY33</f>
        <v>0</v>
      </c>
    </row>
    <row r="34" spans="1:69" s="1048" customFormat="1">
      <c r="A34" s="1054" t="str">
        <f>IF(OR(B34=0,B34=""),"",B34&amp;IF(COUNTIF(B$11:$B34,B34)&gt;1,COUNTIF(B$11:$B34,B34),""))</f>
        <v>M225</v>
      </c>
      <c r="B34" s="1054" t="str">
        <f>INF_PrevYearEUR!J34</f>
        <v>M225</v>
      </c>
      <c r="C34" s="1055" t="str">
        <f>INF_PrevYearEUR!K34</f>
        <v>Commissions</v>
      </c>
      <c r="D34" s="1055">
        <f>INF_PrevYearEUR!L34</f>
        <v>0</v>
      </c>
      <c r="E34" s="1056">
        <f>INF_PrevYearEUR!M34</f>
        <v>0</v>
      </c>
      <c r="F34" s="1057">
        <f>INF_PrevYearEUR!N34</f>
        <v>0</v>
      </c>
      <c r="G34" s="1056">
        <f>INF_PrevYearEUR!O34</f>
        <v>0</v>
      </c>
      <c r="H34" s="1057">
        <f>INF_PrevYearEUR!P34</f>
        <v>0</v>
      </c>
      <c r="I34" s="1056">
        <f>INF_PrevYearEUR!Q34</f>
        <v>0</v>
      </c>
      <c r="J34" s="1057">
        <f>INF_PrevYearEUR!R34</f>
        <v>0</v>
      </c>
      <c r="K34" s="1056">
        <f>INF_PrevYearEUR!S34</f>
        <v>0</v>
      </c>
      <c r="L34" s="1057">
        <f>INF_PrevYearEUR!T34</f>
        <v>0</v>
      </c>
      <c r="M34" s="1056">
        <f>INF_PrevYearEUR!U34</f>
        <v>0</v>
      </c>
      <c r="N34" s="1057">
        <f>INF_PrevYearEUR!V34</f>
        <v>0</v>
      </c>
      <c r="O34" s="1056">
        <f>INF_PrevYearEUR!W34</f>
        <v>0</v>
      </c>
      <c r="P34" s="1057">
        <f>INF_PrevYearEUR!X34</f>
        <v>0</v>
      </c>
      <c r="Q34" s="1056">
        <f>INF_PrevYearEUR!Y34</f>
        <v>0</v>
      </c>
      <c r="R34" s="1057">
        <f>INF_PrevYearEUR!Z34</f>
        <v>0</v>
      </c>
      <c r="S34" s="1056">
        <f>INF_PrevYearEUR!AA34</f>
        <v>0</v>
      </c>
      <c r="T34" s="1057">
        <f>INF_PrevYearEUR!AB34</f>
        <v>0</v>
      </c>
      <c r="U34" s="1056">
        <f>INF_PrevYearEUR!AC34</f>
        <v>0</v>
      </c>
      <c r="V34" s="1057">
        <f>INF_PrevYearEUR!AD34</f>
        <v>0</v>
      </c>
      <c r="W34" s="1056">
        <f>INF_PrevYearEUR!AE34</f>
        <v>0</v>
      </c>
      <c r="X34" s="1057">
        <f>INF_PrevYearEUR!AF34</f>
        <v>0</v>
      </c>
      <c r="Y34" s="1056">
        <f>INF_PrevYearEUR!AG34</f>
        <v>0</v>
      </c>
      <c r="Z34" s="1057">
        <f>INF_PrevYearEUR!AH34</f>
        <v>0</v>
      </c>
      <c r="AA34" s="1056">
        <f>INF_PrevYearEUR!AI34</f>
        <v>0</v>
      </c>
      <c r="AB34" s="1057">
        <f>INF_PrevYearEUR!AJ34</f>
        <v>0</v>
      </c>
      <c r="AC34" s="1056">
        <f>INF_PrevYearEUR!AK34</f>
        <v>0</v>
      </c>
      <c r="AD34" s="1057">
        <f>INF_PrevYearEUR!AL34</f>
        <v>0</v>
      </c>
      <c r="AE34" s="1056">
        <f>INF_PrevYearEUR!AM34</f>
        <v>0</v>
      </c>
      <c r="AF34" s="1057">
        <f>INF_PrevYearEUR!AN34</f>
        <v>0</v>
      </c>
      <c r="AG34" s="1056">
        <f>INF_PrevYearEUR!AO34</f>
        <v>0</v>
      </c>
      <c r="AH34" s="1057">
        <f>INF_PrevYearEUR!AP34</f>
        <v>0</v>
      </c>
      <c r="AI34" s="1056">
        <f>INF_PrevYearEUR!AQ34</f>
        <v>0</v>
      </c>
      <c r="AJ34" s="1057">
        <f>INF_PrevYearEUR!AR34</f>
        <v>0</v>
      </c>
      <c r="AK34" s="1056">
        <f>INF_PrevYearEUR!AS34</f>
        <v>0</v>
      </c>
      <c r="AL34" s="1057">
        <f>INF_PrevYearEUR!AT34</f>
        <v>0</v>
      </c>
      <c r="AM34" s="1056">
        <f>INF_PrevYearEUR!AU34</f>
        <v>0</v>
      </c>
      <c r="AN34" s="1057">
        <f>INF_PrevYearEUR!AV34</f>
        <v>0</v>
      </c>
      <c r="AO34" s="1056">
        <f>INF_PrevYearEUR!AW34</f>
        <v>0</v>
      </c>
      <c r="AP34" s="1057">
        <f>INF_PrevYearEUR!AX34</f>
        <v>0</v>
      </c>
      <c r="AQ34" s="1056">
        <f>INF_PrevYearEUR!AY34</f>
        <v>0</v>
      </c>
      <c r="AR34" s="1057">
        <f>INF_PrevYearEUR!AZ34</f>
        <v>0</v>
      </c>
      <c r="AS34" s="1056">
        <f>INF_PrevYearEUR!BA34</f>
        <v>0</v>
      </c>
      <c r="AT34" s="1057">
        <f>INF_PrevYearEUR!BB34</f>
        <v>0</v>
      </c>
      <c r="AU34" s="1056">
        <f>INF_PrevYearEUR!BC34</f>
        <v>0</v>
      </c>
      <c r="AV34" s="1057">
        <f>INF_PrevYearEUR!BD34</f>
        <v>0</v>
      </c>
      <c r="AW34" s="1056">
        <f>INF_PrevYearEUR!BE34</f>
        <v>0</v>
      </c>
      <c r="AX34" s="1057">
        <f>INF_PrevYearEUR!BF34</f>
        <v>0</v>
      </c>
      <c r="AY34" s="1056">
        <f>INF_PrevYearEUR!BG34</f>
        <v>0</v>
      </c>
      <c r="AZ34" s="1057">
        <f>INF_PrevYearEUR!BH34</f>
        <v>0</v>
      </c>
      <c r="BA34" s="1056">
        <f>INF_PrevYearEUR!BI34</f>
        <v>0</v>
      </c>
      <c r="BB34" s="1057">
        <f>INF_PrevYearEUR!BJ34</f>
        <v>0</v>
      </c>
      <c r="BC34" s="1056">
        <f>INF_PrevYearEUR!BK34</f>
        <v>0</v>
      </c>
      <c r="BD34" s="1057">
        <f>INF_PrevYearEUR!BL34</f>
        <v>0</v>
      </c>
      <c r="BE34" s="1056">
        <f>INF_PrevYearEUR!BM34</f>
        <v>0</v>
      </c>
      <c r="BF34" s="1057">
        <f>INF_PrevYearEUR!BN34</f>
        <v>0</v>
      </c>
      <c r="BG34" s="1056">
        <f>INF_PrevYearEUR!BO34</f>
        <v>0</v>
      </c>
      <c r="BH34" s="1057">
        <f>INF_PrevYearEUR!BP34</f>
        <v>0</v>
      </c>
      <c r="BI34" s="1056">
        <f>INF_PrevYearEUR!BQ34</f>
        <v>0</v>
      </c>
      <c r="BJ34" s="1057">
        <f>INF_PrevYearEUR!BR34</f>
        <v>0</v>
      </c>
      <c r="BK34" s="1056">
        <f>INF_PrevYearEUR!BS34</f>
        <v>0</v>
      </c>
      <c r="BL34" s="1057">
        <f>INF_PrevYearEUR!BT34</f>
        <v>0</v>
      </c>
      <c r="BM34" s="1056">
        <f>INF_PrevYearEUR!BU34</f>
        <v>0</v>
      </c>
      <c r="BN34" s="1057">
        <f>INF_PrevYearEUR!BV34</f>
        <v>0</v>
      </c>
      <c r="BO34" s="1056">
        <f>INF_PrevYearEUR!BW34</f>
        <v>0</v>
      </c>
      <c r="BP34" s="1057">
        <f>INF_PrevYearEUR!BX34</f>
        <v>0</v>
      </c>
      <c r="BQ34" s="1056">
        <f>INF_PrevYearEUR!BY34</f>
        <v>0</v>
      </c>
    </row>
    <row r="35" spans="1:69" s="1048" customFormat="1">
      <c r="A35" s="1054" t="str">
        <f>IF(OR(B35=0,B35=""),"",B35&amp;IF(COUNTIF(B$11:$B35,B35)&gt;1,COUNTIF(B$11:$B35,B35),""))</f>
        <v>M226</v>
      </c>
      <c r="B35" s="1054" t="str">
        <f>INF_PrevYearEUR!J35</f>
        <v>M226</v>
      </c>
      <c r="C35" s="1055" t="str">
        <f>INF_PrevYearEUR!K35</f>
        <v>Commissions affil.</v>
      </c>
      <c r="D35" s="1055">
        <f>INF_PrevYearEUR!L35</f>
        <v>0</v>
      </c>
      <c r="E35" s="1056">
        <f>INF_PrevYearEUR!M35</f>
        <v>0</v>
      </c>
      <c r="F35" s="1057">
        <f>INF_PrevYearEUR!N35</f>
        <v>0</v>
      </c>
      <c r="G35" s="1056">
        <f>INF_PrevYearEUR!O35</f>
        <v>0</v>
      </c>
      <c r="H35" s="1057">
        <f>INF_PrevYearEUR!P35</f>
        <v>0</v>
      </c>
      <c r="I35" s="1056">
        <f>INF_PrevYearEUR!Q35</f>
        <v>0</v>
      </c>
      <c r="J35" s="1057">
        <f>INF_PrevYearEUR!R35</f>
        <v>0</v>
      </c>
      <c r="K35" s="1056">
        <f>INF_PrevYearEUR!S35</f>
        <v>0</v>
      </c>
      <c r="L35" s="1057">
        <f>INF_PrevYearEUR!T35</f>
        <v>0</v>
      </c>
      <c r="M35" s="1056">
        <f>INF_PrevYearEUR!U35</f>
        <v>0</v>
      </c>
      <c r="N35" s="1057">
        <f>INF_PrevYearEUR!V35</f>
        <v>0</v>
      </c>
      <c r="O35" s="1056">
        <f>INF_PrevYearEUR!W35</f>
        <v>0</v>
      </c>
      <c r="P35" s="1057">
        <f>INF_PrevYearEUR!X35</f>
        <v>0</v>
      </c>
      <c r="Q35" s="1056">
        <f>INF_PrevYearEUR!Y35</f>
        <v>0</v>
      </c>
      <c r="R35" s="1057">
        <f>INF_PrevYearEUR!Z35</f>
        <v>0</v>
      </c>
      <c r="S35" s="1056">
        <f>INF_PrevYearEUR!AA35</f>
        <v>0</v>
      </c>
      <c r="T35" s="1057">
        <f>INF_PrevYearEUR!AB35</f>
        <v>0</v>
      </c>
      <c r="U35" s="1056">
        <f>INF_PrevYearEUR!AC35</f>
        <v>0</v>
      </c>
      <c r="V35" s="1057">
        <f>INF_PrevYearEUR!AD35</f>
        <v>0</v>
      </c>
      <c r="W35" s="1056">
        <f>INF_PrevYearEUR!AE35</f>
        <v>0</v>
      </c>
      <c r="X35" s="1057">
        <f>INF_PrevYearEUR!AF35</f>
        <v>0</v>
      </c>
      <c r="Y35" s="1056">
        <f>INF_PrevYearEUR!AG35</f>
        <v>0</v>
      </c>
      <c r="Z35" s="1057">
        <f>INF_PrevYearEUR!AH35</f>
        <v>0</v>
      </c>
      <c r="AA35" s="1056">
        <f>INF_PrevYearEUR!AI35</f>
        <v>0</v>
      </c>
      <c r="AB35" s="1057">
        <f>INF_PrevYearEUR!AJ35</f>
        <v>0</v>
      </c>
      <c r="AC35" s="1056">
        <f>INF_PrevYearEUR!AK35</f>
        <v>0</v>
      </c>
      <c r="AD35" s="1057">
        <f>INF_PrevYearEUR!AL35</f>
        <v>0</v>
      </c>
      <c r="AE35" s="1056">
        <f>INF_PrevYearEUR!AM35</f>
        <v>0</v>
      </c>
      <c r="AF35" s="1057">
        <f>INF_PrevYearEUR!AN35</f>
        <v>0</v>
      </c>
      <c r="AG35" s="1056">
        <f>INF_PrevYearEUR!AO35</f>
        <v>0</v>
      </c>
      <c r="AH35" s="1057">
        <f>INF_PrevYearEUR!AP35</f>
        <v>0</v>
      </c>
      <c r="AI35" s="1056">
        <f>INF_PrevYearEUR!AQ35</f>
        <v>0</v>
      </c>
      <c r="AJ35" s="1057">
        <f>INF_PrevYearEUR!AR35</f>
        <v>0</v>
      </c>
      <c r="AK35" s="1056">
        <f>INF_PrevYearEUR!AS35</f>
        <v>0</v>
      </c>
      <c r="AL35" s="1057">
        <f>INF_PrevYearEUR!AT35</f>
        <v>0</v>
      </c>
      <c r="AM35" s="1056">
        <f>INF_PrevYearEUR!AU35</f>
        <v>0</v>
      </c>
      <c r="AN35" s="1057">
        <f>INF_PrevYearEUR!AV35</f>
        <v>0</v>
      </c>
      <c r="AO35" s="1056">
        <f>INF_PrevYearEUR!AW35</f>
        <v>0</v>
      </c>
      <c r="AP35" s="1057">
        <f>INF_PrevYearEUR!AX35</f>
        <v>0</v>
      </c>
      <c r="AQ35" s="1056">
        <f>INF_PrevYearEUR!AY35</f>
        <v>0</v>
      </c>
      <c r="AR35" s="1057">
        <f>INF_PrevYearEUR!AZ35</f>
        <v>0</v>
      </c>
      <c r="AS35" s="1056">
        <f>INF_PrevYearEUR!BA35</f>
        <v>0</v>
      </c>
      <c r="AT35" s="1057">
        <f>INF_PrevYearEUR!BB35</f>
        <v>0</v>
      </c>
      <c r="AU35" s="1056">
        <f>INF_PrevYearEUR!BC35</f>
        <v>0</v>
      </c>
      <c r="AV35" s="1057">
        <f>INF_PrevYearEUR!BD35</f>
        <v>0</v>
      </c>
      <c r="AW35" s="1056">
        <f>INF_PrevYearEUR!BE35</f>
        <v>0</v>
      </c>
      <c r="AX35" s="1057">
        <f>INF_PrevYearEUR!BF35</f>
        <v>0</v>
      </c>
      <c r="AY35" s="1056">
        <f>INF_PrevYearEUR!BG35</f>
        <v>0</v>
      </c>
      <c r="AZ35" s="1057">
        <f>INF_PrevYearEUR!BH35</f>
        <v>0</v>
      </c>
      <c r="BA35" s="1056">
        <f>INF_PrevYearEUR!BI35</f>
        <v>0</v>
      </c>
      <c r="BB35" s="1057">
        <f>INF_PrevYearEUR!BJ35</f>
        <v>0</v>
      </c>
      <c r="BC35" s="1056">
        <f>INF_PrevYearEUR!BK35</f>
        <v>0</v>
      </c>
      <c r="BD35" s="1057">
        <f>INF_PrevYearEUR!BL35</f>
        <v>0</v>
      </c>
      <c r="BE35" s="1056">
        <f>INF_PrevYearEUR!BM35</f>
        <v>0</v>
      </c>
      <c r="BF35" s="1057">
        <f>INF_PrevYearEUR!BN35</f>
        <v>0</v>
      </c>
      <c r="BG35" s="1056">
        <f>INF_PrevYearEUR!BO35</f>
        <v>0</v>
      </c>
      <c r="BH35" s="1057">
        <f>INF_PrevYearEUR!BP35</f>
        <v>0</v>
      </c>
      <c r="BI35" s="1056">
        <f>INF_PrevYearEUR!BQ35</f>
        <v>0</v>
      </c>
      <c r="BJ35" s="1057">
        <f>INF_PrevYearEUR!BR35</f>
        <v>0</v>
      </c>
      <c r="BK35" s="1056">
        <f>INF_PrevYearEUR!BS35</f>
        <v>0</v>
      </c>
      <c r="BL35" s="1057">
        <f>INF_PrevYearEUR!BT35</f>
        <v>0</v>
      </c>
      <c r="BM35" s="1056">
        <f>INF_PrevYearEUR!BU35</f>
        <v>0</v>
      </c>
      <c r="BN35" s="1057">
        <f>INF_PrevYearEUR!BV35</f>
        <v>0</v>
      </c>
      <c r="BO35" s="1056">
        <f>INF_PrevYearEUR!BW35</f>
        <v>0</v>
      </c>
      <c r="BP35" s="1057">
        <f>INF_PrevYearEUR!BX35</f>
        <v>0</v>
      </c>
      <c r="BQ35" s="1056">
        <f>INF_PrevYearEUR!BY35</f>
        <v>0</v>
      </c>
    </row>
    <row r="36" spans="1:69" s="1048" customFormat="1">
      <c r="A36" s="1054" t="str">
        <f>IF(OR(B36=0,B36=""),"",B36&amp;IF(COUNTIF(B$11:$B36,B36)&gt;1,COUNTIF(B$11:$B36,B36),""))</f>
        <v>M230</v>
      </c>
      <c r="B36" s="1054" t="str">
        <f>INF_PrevYearEUR!J36</f>
        <v>M230</v>
      </c>
      <c r="C36" s="1055" t="str">
        <f>INF_PrevYearEUR!K36</f>
        <v>Transport insurance</v>
      </c>
      <c r="D36" s="1055">
        <f>INF_PrevYearEUR!L36</f>
        <v>0</v>
      </c>
      <c r="E36" s="1056">
        <f>INF_PrevYearEUR!M36</f>
        <v>0</v>
      </c>
      <c r="F36" s="1057">
        <f>INF_PrevYearEUR!N36</f>
        <v>0</v>
      </c>
      <c r="G36" s="1056">
        <f>INF_PrevYearEUR!O36</f>
        <v>0</v>
      </c>
      <c r="H36" s="1057">
        <f>INF_PrevYearEUR!P36</f>
        <v>0</v>
      </c>
      <c r="I36" s="1056">
        <f>INF_PrevYearEUR!Q36</f>
        <v>0</v>
      </c>
      <c r="J36" s="1057">
        <f>INF_PrevYearEUR!R36</f>
        <v>0</v>
      </c>
      <c r="K36" s="1056">
        <f>INF_PrevYearEUR!S36</f>
        <v>0</v>
      </c>
      <c r="L36" s="1057">
        <f>INF_PrevYearEUR!T36</f>
        <v>0</v>
      </c>
      <c r="M36" s="1056">
        <f>INF_PrevYearEUR!U36</f>
        <v>0</v>
      </c>
      <c r="N36" s="1057">
        <f>INF_PrevYearEUR!V36</f>
        <v>0</v>
      </c>
      <c r="O36" s="1056">
        <f>INF_PrevYearEUR!W36</f>
        <v>0</v>
      </c>
      <c r="P36" s="1057">
        <f>INF_PrevYearEUR!X36</f>
        <v>0</v>
      </c>
      <c r="Q36" s="1056">
        <f>INF_PrevYearEUR!Y36</f>
        <v>0</v>
      </c>
      <c r="R36" s="1057">
        <f>INF_PrevYearEUR!Z36</f>
        <v>0</v>
      </c>
      <c r="S36" s="1056">
        <f>INF_PrevYearEUR!AA36</f>
        <v>0</v>
      </c>
      <c r="T36" s="1057">
        <f>INF_PrevYearEUR!AB36</f>
        <v>0</v>
      </c>
      <c r="U36" s="1056">
        <f>INF_PrevYearEUR!AC36</f>
        <v>0</v>
      </c>
      <c r="V36" s="1057">
        <f>INF_PrevYearEUR!AD36</f>
        <v>0</v>
      </c>
      <c r="W36" s="1056">
        <f>INF_PrevYearEUR!AE36</f>
        <v>0</v>
      </c>
      <c r="X36" s="1057">
        <f>INF_PrevYearEUR!AF36</f>
        <v>0</v>
      </c>
      <c r="Y36" s="1056">
        <f>INF_PrevYearEUR!AG36</f>
        <v>0</v>
      </c>
      <c r="Z36" s="1057">
        <f>INF_PrevYearEUR!AH36</f>
        <v>0</v>
      </c>
      <c r="AA36" s="1056">
        <f>INF_PrevYearEUR!AI36</f>
        <v>0</v>
      </c>
      <c r="AB36" s="1057">
        <f>INF_PrevYearEUR!AJ36</f>
        <v>0</v>
      </c>
      <c r="AC36" s="1056">
        <f>INF_PrevYearEUR!AK36</f>
        <v>0</v>
      </c>
      <c r="AD36" s="1057">
        <f>INF_PrevYearEUR!AL36</f>
        <v>0</v>
      </c>
      <c r="AE36" s="1056">
        <f>INF_PrevYearEUR!AM36</f>
        <v>0</v>
      </c>
      <c r="AF36" s="1057">
        <f>INF_PrevYearEUR!AN36</f>
        <v>0</v>
      </c>
      <c r="AG36" s="1056">
        <f>INF_PrevYearEUR!AO36</f>
        <v>0</v>
      </c>
      <c r="AH36" s="1057">
        <f>INF_PrevYearEUR!AP36</f>
        <v>0</v>
      </c>
      <c r="AI36" s="1056">
        <f>INF_PrevYearEUR!AQ36</f>
        <v>0</v>
      </c>
      <c r="AJ36" s="1057">
        <f>INF_PrevYearEUR!AR36</f>
        <v>0</v>
      </c>
      <c r="AK36" s="1056">
        <f>INF_PrevYearEUR!AS36</f>
        <v>0</v>
      </c>
      <c r="AL36" s="1057">
        <f>INF_PrevYearEUR!AT36</f>
        <v>0</v>
      </c>
      <c r="AM36" s="1056">
        <f>INF_PrevYearEUR!AU36</f>
        <v>0</v>
      </c>
      <c r="AN36" s="1057">
        <f>INF_PrevYearEUR!AV36</f>
        <v>0</v>
      </c>
      <c r="AO36" s="1056">
        <f>INF_PrevYearEUR!AW36</f>
        <v>0</v>
      </c>
      <c r="AP36" s="1057">
        <f>INF_PrevYearEUR!AX36</f>
        <v>0</v>
      </c>
      <c r="AQ36" s="1056">
        <f>INF_PrevYearEUR!AY36</f>
        <v>0</v>
      </c>
      <c r="AR36" s="1057">
        <f>INF_PrevYearEUR!AZ36</f>
        <v>0</v>
      </c>
      <c r="AS36" s="1056">
        <f>INF_PrevYearEUR!BA36</f>
        <v>0</v>
      </c>
      <c r="AT36" s="1057">
        <f>INF_PrevYearEUR!BB36</f>
        <v>0</v>
      </c>
      <c r="AU36" s="1056">
        <f>INF_PrevYearEUR!BC36</f>
        <v>0</v>
      </c>
      <c r="AV36" s="1057">
        <f>INF_PrevYearEUR!BD36</f>
        <v>0</v>
      </c>
      <c r="AW36" s="1056">
        <f>INF_PrevYearEUR!BE36</f>
        <v>0</v>
      </c>
      <c r="AX36" s="1057">
        <f>INF_PrevYearEUR!BF36</f>
        <v>0</v>
      </c>
      <c r="AY36" s="1056">
        <f>INF_PrevYearEUR!BG36</f>
        <v>0</v>
      </c>
      <c r="AZ36" s="1057">
        <f>INF_PrevYearEUR!BH36</f>
        <v>0</v>
      </c>
      <c r="BA36" s="1056">
        <f>INF_PrevYearEUR!BI36</f>
        <v>0</v>
      </c>
      <c r="BB36" s="1057">
        <f>INF_PrevYearEUR!BJ36</f>
        <v>0</v>
      </c>
      <c r="BC36" s="1056">
        <f>INF_PrevYearEUR!BK36</f>
        <v>0</v>
      </c>
      <c r="BD36" s="1057">
        <f>INF_PrevYearEUR!BL36</f>
        <v>0</v>
      </c>
      <c r="BE36" s="1056">
        <f>INF_PrevYearEUR!BM36</f>
        <v>0</v>
      </c>
      <c r="BF36" s="1057">
        <f>INF_PrevYearEUR!BN36</f>
        <v>0</v>
      </c>
      <c r="BG36" s="1056">
        <f>INF_PrevYearEUR!BO36</f>
        <v>0</v>
      </c>
      <c r="BH36" s="1057">
        <f>INF_PrevYearEUR!BP36</f>
        <v>0</v>
      </c>
      <c r="BI36" s="1056">
        <f>INF_PrevYearEUR!BQ36</f>
        <v>0</v>
      </c>
      <c r="BJ36" s="1057">
        <f>INF_PrevYearEUR!BR36</f>
        <v>0</v>
      </c>
      <c r="BK36" s="1056">
        <f>INF_PrevYearEUR!BS36</f>
        <v>0</v>
      </c>
      <c r="BL36" s="1057">
        <f>INF_PrevYearEUR!BT36</f>
        <v>0</v>
      </c>
      <c r="BM36" s="1056">
        <f>INF_PrevYearEUR!BU36</f>
        <v>0</v>
      </c>
      <c r="BN36" s="1057">
        <f>INF_PrevYearEUR!BV36</f>
        <v>0</v>
      </c>
      <c r="BO36" s="1056">
        <f>INF_PrevYearEUR!BW36</f>
        <v>0</v>
      </c>
      <c r="BP36" s="1057">
        <f>INF_PrevYearEUR!BX36</f>
        <v>0</v>
      </c>
      <c r="BQ36" s="1056">
        <f>INF_PrevYearEUR!BY36</f>
        <v>0</v>
      </c>
    </row>
    <row r="37" spans="1:69" s="1048" customFormat="1">
      <c r="A37" s="1054" t="str">
        <f>IF(OR(B37=0,B37=""),"",B37&amp;IF(COUNTIF(B$11:$B37,B37)&gt;1,COUNTIF(B$11:$B37,B37),""))</f>
        <v>M235</v>
      </c>
      <c r="B37" s="1054" t="str">
        <f>INF_PrevYearEUR!J37</f>
        <v>M235</v>
      </c>
      <c r="C37" s="1055" t="str">
        <f>INF_PrevYearEUR!K37</f>
        <v>Incidental expenses</v>
      </c>
      <c r="D37" s="1055">
        <f>INF_PrevYearEUR!L37</f>
        <v>0</v>
      </c>
      <c r="E37" s="1056">
        <f>INF_PrevYearEUR!M37</f>
        <v>0</v>
      </c>
      <c r="F37" s="1057">
        <f>INF_PrevYearEUR!N37</f>
        <v>0</v>
      </c>
      <c r="G37" s="1056">
        <f>INF_PrevYearEUR!O37</f>
        <v>0</v>
      </c>
      <c r="H37" s="1057">
        <f>INF_PrevYearEUR!P37</f>
        <v>0</v>
      </c>
      <c r="I37" s="1056">
        <f>INF_PrevYearEUR!Q37</f>
        <v>0</v>
      </c>
      <c r="J37" s="1057">
        <f>INF_PrevYearEUR!R37</f>
        <v>0</v>
      </c>
      <c r="K37" s="1056">
        <f>INF_PrevYearEUR!S37</f>
        <v>0</v>
      </c>
      <c r="L37" s="1057">
        <f>INF_PrevYearEUR!T37</f>
        <v>0</v>
      </c>
      <c r="M37" s="1056">
        <f>INF_PrevYearEUR!U37</f>
        <v>0</v>
      </c>
      <c r="N37" s="1057">
        <f>INF_PrevYearEUR!V37</f>
        <v>0</v>
      </c>
      <c r="O37" s="1056">
        <f>INF_PrevYearEUR!W37</f>
        <v>0</v>
      </c>
      <c r="P37" s="1057">
        <f>INF_PrevYearEUR!X37</f>
        <v>0</v>
      </c>
      <c r="Q37" s="1056">
        <f>INF_PrevYearEUR!Y37</f>
        <v>0</v>
      </c>
      <c r="R37" s="1057">
        <f>INF_PrevYearEUR!Z37</f>
        <v>0</v>
      </c>
      <c r="S37" s="1056">
        <f>INF_PrevYearEUR!AA37</f>
        <v>0</v>
      </c>
      <c r="T37" s="1057">
        <f>INF_PrevYearEUR!AB37</f>
        <v>0</v>
      </c>
      <c r="U37" s="1056">
        <f>INF_PrevYearEUR!AC37</f>
        <v>0</v>
      </c>
      <c r="V37" s="1057">
        <f>INF_PrevYearEUR!AD37</f>
        <v>0</v>
      </c>
      <c r="W37" s="1056">
        <f>INF_PrevYearEUR!AE37</f>
        <v>0</v>
      </c>
      <c r="X37" s="1057">
        <f>INF_PrevYearEUR!AF37</f>
        <v>0</v>
      </c>
      <c r="Y37" s="1056">
        <f>INF_PrevYearEUR!AG37</f>
        <v>0</v>
      </c>
      <c r="Z37" s="1057">
        <f>INF_PrevYearEUR!AH37</f>
        <v>0</v>
      </c>
      <c r="AA37" s="1056">
        <f>INF_PrevYearEUR!AI37</f>
        <v>0</v>
      </c>
      <c r="AB37" s="1057">
        <f>INF_PrevYearEUR!AJ37</f>
        <v>0</v>
      </c>
      <c r="AC37" s="1056">
        <f>INF_PrevYearEUR!AK37</f>
        <v>0</v>
      </c>
      <c r="AD37" s="1057">
        <f>INF_PrevYearEUR!AL37</f>
        <v>0</v>
      </c>
      <c r="AE37" s="1056">
        <f>INF_PrevYearEUR!AM37</f>
        <v>0</v>
      </c>
      <c r="AF37" s="1057">
        <f>INF_PrevYearEUR!AN37</f>
        <v>0</v>
      </c>
      <c r="AG37" s="1056">
        <f>INF_PrevYearEUR!AO37</f>
        <v>0</v>
      </c>
      <c r="AH37" s="1057">
        <f>INF_PrevYearEUR!AP37</f>
        <v>0</v>
      </c>
      <c r="AI37" s="1056">
        <f>INF_PrevYearEUR!AQ37</f>
        <v>0</v>
      </c>
      <c r="AJ37" s="1057">
        <f>INF_PrevYearEUR!AR37</f>
        <v>0</v>
      </c>
      <c r="AK37" s="1056">
        <f>INF_PrevYearEUR!AS37</f>
        <v>0</v>
      </c>
      <c r="AL37" s="1057">
        <f>INF_PrevYearEUR!AT37</f>
        <v>0</v>
      </c>
      <c r="AM37" s="1056">
        <f>INF_PrevYearEUR!AU37</f>
        <v>0</v>
      </c>
      <c r="AN37" s="1057">
        <f>INF_PrevYearEUR!AV37</f>
        <v>0</v>
      </c>
      <c r="AO37" s="1056">
        <f>INF_PrevYearEUR!AW37</f>
        <v>0</v>
      </c>
      <c r="AP37" s="1057">
        <f>INF_PrevYearEUR!AX37</f>
        <v>0</v>
      </c>
      <c r="AQ37" s="1056">
        <f>INF_PrevYearEUR!AY37</f>
        <v>0</v>
      </c>
      <c r="AR37" s="1057">
        <f>INF_PrevYearEUR!AZ37</f>
        <v>0</v>
      </c>
      <c r="AS37" s="1056">
        <f>INF_PrevYearEUR!BA37</f>
        <v>0</v>
      </c>
      <c r="AT37" s="1057">
        <f>INF_PrevYearEUR!BB37</f>
        <v>0</v>
      </c>
      <c r="AU37" s="1056">
        <f>INF_PrevYearEUR!BC37</f>
        <v>0</v>
      </c>
      <c r="AV37" s="1057">
        <f>INF_PrevYearEUR!BD37</f>
        <v>0</v>
      </c>
      <c r="AW37" s="1056">
        <f>INF_PrevYearEUR!BE37</f>
        <v>0</v>
      </c>
      <c r="AX37" s="1057">
        <f>INF_PrevYearEUR!BF37</f>
        <v>0</v>
      </c>
      <c r="AY37" s="1056">
        <f>INF_PrevYearEUR!BG37</f>
        <v>0</v>
      </c>
      <c r="AZ37" s="1057">
        <f>INF_PrevYearEUR!BH37</f>
        <v>0</v>
      </c>
      <c r="BA37" s="1056">
        <f>INF_PrevYearEUR!BI37</f>
        <v>0</v>
      </c>
      <c r="BB37" s="1057">
        <f>INF_PrevYearEUR!BJ37</f>
        <v>0</v>
      </c>
      <c r="BC37" s="1056">
        <f>INF_PrevYearEUR!BK37</f>
        <v>0</v>
      </c>
      <c r="BD37" s="1057">
        <f>INF_PrevYearEUR!BL37</f>
        <v>0</v>
      </c>
      <c r="BE37" s="1056">
        <f>INF_PrevYearEUR!BM37</f>
        <v>0</v>
      </c>
      <c r="BF37" s="1057">
        <f>INF_PrevYearEUR!BN37</f>
        <v>0</v>
      </c>
      <c r="BG37" s="1056">
        <f>INF_PrevYearEUR!BO37</f>
        <v>0</v>
      </c>
      <c r="BH37" s="1057">
        <f>INF_PrevYearEUR!BP37</f>
        <v>0</v>
      </c>
      <c r="BI37" s="1056">
        <f>INF_PrevYearEUR!BQ37</f>
        <v>0</v>
      </c>
      <c r="BJ37" s="1057">
        <f>INF_PrevYearEUR!BR37</f>
        <v>0</v>
      </c>
      <c r="BK37" s="1056">
        <f>INF_PrevYearEUR!BS37</f>
        <v>0</v>
      </c>
      <c r="BL37" s="1057">
        <f>INF_PrevYearEUR!BT37</f>
        <v>0</v>
      </c>
      <c r="BM37" s="1056">
        <f>INF_PrevYearEUR!BU37</f>
        <v>0</v>
      </c>
      <c r="BN37" s="1057">
        <f>INF_PrevYearEUR!BV37</f>
        <v>0</v>
      </c>
      <c r="BO37" s="1056">
        <f>INF_PrevYearEUR!BW37</f>
        <v>0</v>
      </c>
      <c r="BP37" s="1057">
        <f>INF_PrevYearEUR!BX37</f>
        <v>0</v>
      </c>
      <c r="BQ37" s="1056">
        <f>INF_PrevYearEUR!BY37</f>
        <v>0</v>
      </c>
    </row>
    <row r="38" spans="1:69" s="1048" customFormat="1">
      <c r="A38" s="1054" t="str">
        <f>IF(OR(B38=0,B38=""),"",B38&amp;IF(COUNTIF(B$11:$B38,B38)&gt;1,COUNTIF(B$11:$B38,B38),""))</f>
        <v>M240</v>
      </c>
      <c r="B38" s="1054" t="str">
        <f>INF_PrevYearEUR!J38</f>
        <v>M240</v>
      </c>
      <c r="C38" s="1055" t="str">
        <f>INF_PrevYearEUR!K38</f>
        <v>Bad debts</v>
      </c>
      <c r="D38" s="1055">
        <f>INF_PrevYearEUR!L38</f>
        <v>0</v>
      </c>
      <c r="E38" s="1056">
        <f>INF_PrevYearEUR!M38</f>
        <v>0</v>
      </c>
      <c r="F38" s="1057">
        <f>INF_PrevYearEUR!N38</f>
        <v>0</v>
      </c>
      <c r="G38" s="1056">
        <f>INF_PrevYearEUR!O38</f>
        <v>0</v>
      </c>
      <c r="H38" s="1057">
        <f>INF_PrevYearEUR!P38</f>
        <v>0</v>
      </c>
      <c r="I38" s="1056">
        <f>INF_PrevYearEUR!Q38</f>
        <v>0</v>
      </c>
      <c r="J38" s="1057">
        <f>INF_PrevYearEUR!R38</f>
        <v>0</v>
      </c>
      <c r="K38" s="1056">
        <f>INF_PrevYearEUR!S38</f>
        <v>0</v>
      </c>
      <c r="L38" s="1057">
        <f>INF_PrevYearEUR!T38</f>
        <v>0</v>
      </c>
      <c r="M38" s="1056">
        <f>INF_PrevYearEUR!U38</f>
        <v>0</v>
      </c>
      <c r="N38" s="1057">
        <f>INF_PrevYearEUR!V38</f>
        <v>0</v>
      </c>
      <c r="O38" s="1056">
        <f>INF_PrevYearEUR!W38</f>
        <v>0</v>
      </c>
      <c r="P38" s="1057">
        <f>INF_PrevYearEUR!X38</f>
        <v>0</v>
      </c>
      <c r="Q38" s="1056">
        <f>INF_PrevYearEUR!Y38</f>
        <v>0</v>
      </c>
      <c r="R38" s="1057">
        <f>INF_PrevYearEUR!Z38</f>
        <v>0</v>
      </c>
      <c r="S38" s="1056">
        <f>INF_PrevYearEUR!AA38</f>
        <v>0</v>
      </c>
      <c r="T38" s="1057">
        <f>INF_PrevYearEUR!AB38</f>
        <v>0</v>
      </c>
      <c r="U38" s="1056">
        <f>INF_PrevYearEUR!AC38</f>
        <v>0</v>
      </c>
      <c r="V38" s="1057">
        <f>INF_PrevYearEUR!AD38</f>
        <v>0</v>
      </c>
      <c r="W38" s="1056">
        <f>INF_PrevYearEUR!AE38</f>
        <v>0</v>
      </c>
      <c r="X38" s="1057">
        <f>INF_PrevYearEUR!AF38</f>
        <v>0</v>
      </c>
      <c r="Y38" s="1056">
        <f>INF_PrevYearEUR!AG38</f>
        <v>0</v>
      </c>
      <c r="Z38" s="1057">
        <f>INF_PrevYearEUR!AH38</f>
        <v>0</v>
      </c>
      <c r="AA38" s="1056">
        <f>INF_PrevYearEUR!AI38</f>
        <v>0</v>
      </c>
      <c r="AB38" s="1057">
        <f>INF_PrevYearEUR!AJ38</f>
        <v>0</v>
      </c>
      <c r="AC38" s="1056">
        <f>INF_PrevYearEUR!AK38</f>
        <v>0</v>
      </c>
      <c r="AD38" s="1057">
        <f>INF_PrevYearEUR!AL38</f>
        <v>0</v>
      </c>
      <c r="AE38" s="1056">
        <f>INF_PrevYearEUR!AM38</f>
        <v>0</v>
      </c>
      <c r="AF38" s="1057">
        <f>INF_PrevYearEUR!AN38</f>
        <v>0</v>
      </c>
      <c r="AG38" s="1056">
        <f>INF_PrevYearEUR!AO38</f>
        <v>0</v>
      </c>
      <c r="AH38" s="1057">
        <f>INF_PrevYearEUR!AP38</f>
        <v>0</v>
      </c>
      <c r="AI38" s="1056">
        <f>INF_PrevYearEUR!AQ38</f>
        <v>0</v>
      </c>
      <c r="AJ38" s="1057">
        <f>INF_PrevYearEUR!AR38</f>
        <v>0</v>
      </c>
      <c r="AK38" s="1056">
        <f>INF_PrevYearEUR!AS38</f>
        <v>0</v>
      </c>
      <c r="AL38" s="1057">
        <f>INF_PrevYearEUR!AT38</f>
        <v>0</v>
      </c>
      <c r="AM38" s="1056">
        <f>INF_PrevYearEUR!AU38</f>
        <v>0</v>
      </c>
      <c r="AN38" s="1057">
        <f>INF_PrevYearEUR!AV38</f>
        <v>0</v>
      </c>
      <c r="AO38" s="1056">
        <f>INF_PrevYearEUR!AW38</f>
        <v>0</v>
      </c>
      <c r="AP38" s="1057">
        <f>INF_PrevYearEUR!AX38</f>
        <v>0</v>
      </c>
      <c r="AQ38" s="1056">
        <f>INF_PrevYearEUR!AY38</f>
        <v>0</v>
      </c>
      <c r="AR38" s="1057">
        <f>INF_PrevYearEUR!AZ38</f>
        <v>0</v>
      </c>
      <c r="AS38" s="1056">
        <f>INF_PrevYearEUR!BA38</f>
        <v>0</v>
      </c>
      <c r="AT38" s="1057">
        <f>INF_PrevYearEUR!BB38</f>
        <v>0</v>
      </c>
      <c r="AU38" s="1056">
        <f>INF_PrevYearEUR!BC38</f>
        <v>0</v>
      </c>
      <c r="AV38" s="1057">
        <f>INF_PrevYearEUR!BD38</f>
        <v>0</v>
      </c>
      <c r="AW38" s="1056">
        <f>INF_PrevYearEUR!BE38</f>
        <v>0</v>
      </c>
      <c r="AX38" s="1057">
        <f>INF_PrevYearEUR!BF38</f>
        <v>0</v>
      </c>
      <c r="AY38" s="1056">
        <f>INF_PrevYearEUR!BG38</f>
        <v>0</v>
      </c>
      <c r="AZ38" s="1057">
        <f>INF_PrevYearEUR!BH38</f>
        <v>0</v>
      </c>
      <c r="BA38" s="1056">
        <f>INF_PrevYearEUR!BI38</f>
        <v>0</v>
      </c>
      <c r="BB38" s="1057">
        <f>INF_PrevYearEUR!BJ38</f>
        <v>0</v>
      </c>
      <c r="BC38" s="1056">
        <f>INF_PrevYearEUR!BK38</f>
        <v>0</v>
      </c>
      <c r="BD38" s="1057">
        <f>INF_PrevYearEUR!BL38</f>
        <v>0</v>
      </c>
      <c r="BE38" s="1056">
        <f>INF_PrevYearEUR!BM38</f>
        <v>0</v>
      </c>
      <c r="BF38" s="1057">
        <f>INF_PrevYearEUR!BN38</f>
        <v>0</v>
      </c>
      <c r="BG38" s="1056">
        <f>INF_PrevYearEUR!BO38</f>
        <v>0</v>
      </c>
      <c r="BH38" s="1057">
        <f>INF_PrevYearEUR!BP38</f>
        <v>0</v>
      </c>
      <c r="BI38" s="1056">
        <f>INF_PrevYearEUR!BQ38</f>
        <v>0</v>
      </c>
      <c r="BJ38" s="1057">
        <f>INF_PrevYearEUR!BR38</f>
        <v>0</v>
      </c>
      <c r="BK38" s="1056">
        <f>INF_PrevYearEUR!BS38</f>
        <v>0</v>
      </c>
      <c r="BL38" s="1057">
        <f>INF_PrevYearEUR!BT38</f>
        <v>0</v>
      </c>
      <c r="BM38" s="1056">
        <f>INF_PrevYearEUR!BU38</f>
        <v>0</v>
      </c>
      <c r="BN38" s="1057">
        <f>INF_PrevYearEUR!BV38</f>
        <v>0</v>
      </c>
      <c r="BO38" s="1056">
        <f>INF_PrevYearEUR!BW38</f>
        <v>0</v>
      </c>
      <c r="BP38" s="1057">
        <f>INF_PrevYearEUR!BX38</f>
        <v>0</v>
      </c>
      <c r="BQ38" s="1056">
        <f>INF_PrevYearEUR!BY38</f>
        <v>0</v>
      </c>
    </row>
    <row r="39" spans="1:69" s="1048" customFormat="1">
      <c r="A39" s="1054" t="str">
        <f>IF(OR(B39=0,B39=""),"",B39&amp;IF(COUNTIF(B$11:$B39,B39)&gt;1,COUNTIF(B$11:$B39,B39),""))</f>
        <v>M245</v>
      </c>
      <c r="B39" s="1054" t="str">
        <f>INF_PrevYearEUR!J39</f>
        <v>M245</v>
      </c>
      <c r="C39" s="1055" t="str">
        <f>INF_PrevYearEUR!K39</f>
        <v>Other sales expenses</v>
      </c>
      <c r="D39" s="1055">
        <f>INF_PrevYearEUR!L39</f>
        <v>0</v>
      </c>
      <c r="E39" s="1056">
        <f>INF_PrevYearEUR!M39</f>
        <v>0</v>
      </c>
      <c r="F39" s="1057">
        <f>INF_PrevYearEUR!N39</f>
        <v>0</v>
      </c>
      <c r="G39" s="1056">
        <f>INF_PrevYearEUR!O39</f>
        <v>0</v>
      </c>
      <c r="H39" s="1057">
        <f>INF_PrevYearEUR!P39</f>
        <v>0</v>
      </c>
      <c r="I39" s="1056">
        <f>INF_PrevYearEUR!Q39</f>
        <v>0</v>
      </c>
      <c r="J39" s="1057">
        <f>INF_PrevYearEUR!R39</f>
        <v>0</v>
      </c>
      <c r="K39" s="1056">
        <f>INF_PrevYearEUR!S39</f>
        <v>0</v>
      </c>
      <c r="L39" s="1057">
        <f>INF_PrevYearEUR!T39</f>
        <v>0</v>
      </c>
      <c r="M39" s="1056">
        <f>INF_PrevYearEUR!U39</f>
        <v>0</v>
      </c>
      <c r="N39" s="1057">
        <f>INF_PrevYearEUR!V39</f>
        <v>0</v>
      </c>
      <c r="O39" s="1056">
        <f>INF_PrevYearEUR!W39</f>
        <v>0</v>
      </c>
      <c r="P39" s="1057">
        <f>INF_PrevYearEUR!X39</f>
        <v>0</v>
      </c>
      <c r="Q39" s="1056">
        <f>INF_PrevYearEUR!Y39</f>
        <v>0</v>
      </c>
      <c r="R39" s="1057">
        <f>INF_PrevYearEUR!Z39</f>
        <v>0</v>
      </c>
      <c r="S39" s="1056">
        <f>INF_PrevYearEUR!AA39</f>
        <v>0</v>
      </c>
      <c r="T39" s="1057">
        <f>INF_PrevYearEUR!AB39</f>
        <v>0</v>
      </c>
      <c r="U39" s="1056">
        <f>INF_PrevYearEUR!AC39</f>
        <v>0</v>
      </c>
      <c r="V39" s="1057">
        <f>INF_PrevYearEUR!AD39</f>
        <v>0</v>
      </c>
      <c r="W39" s="1056">
        <f>INF_PrevYearEUR!AE39</f>
        <v>0</v>
      </c>
      <c r="X39" s="1057">
        <f>INF_PrevYearEUR!AF39</f>
        <v>0</v>
      </c>
      <c r="Y39" s="1056">
        <f>INF_PrevYearEUR!AG39</f>
        <v>0</v>
      </c>
      <c r="Z39" s="1057">
        <f>INF_PrevYearEUR!AH39</f>
        <v>0</v>
      </c>
      <c r="AA39" s="1056">
        <f>INF_PrevYearEUR!AI39</f>
        <v>0</v>
      </c>
      <c r="AB39" s="1057">
        <f>INF_PrevYearEUR!AJ39</f>
        <v>0</v>
      </c>
      <c r="AC39" s="1056">
        <f>INF_PrevYearEUR!AK39</f>
        <v>0</v>
      </c>
      <c r="AD39" s="1057">
        <f>INF_PrevYearEUR!AL39</f>
        <v>0</v>
      </c>
      <c r="AE39" s="1056">
        <f>INF_PrevYearEUR!AM39</f>
        <v>0</v>
      </c>
      <c r="AF39" s="1057">
        <f>INF_PrevYearEUR!AN39</f>
        <v>0</v>
      </c>
      <c r="AG39" s="1056">
        <f>INF_PrevYearEUR!AO39</f>
        <v>0</v>
      </c>
      <c r="AH39" s="1057">
        <f>INF_PrevYearEUR!AP39</f>
        <v>0</v>
      </c>
      <c r="AI39" s="1056">
        <f>INF_PrevYearEUR!AQ39</f>
        <v>0</v>
      </c>
      <c r="AJ39" s="1057">
        <f>INF_PrevYearEUR!AR39</f>
        <v>0</v>
      </c>
      <c r="AK39" s="1056">
        <f>INF_PrevYearEUR!AS39</f>
        <v>0</v>
      </c>
      <c r="AL39" s="1057">
        <f>INF_PrevYearEUR!AT39</f>
        <v>0</v>
      </c>
      <c r="AM39" s="1056">
        <f>INF_PrevYearEUR!AU39</f>
        <v>0</v>
      </c>
      <c r="AN39" s="1057">
        <f>INF_PrevYearEUR!AV39</f>
        <v>0</v>
      </c>
      <c r="AO39" s="1056">
        <f>INF_PrevYearEUR!AW39</f>
        <v>0</v>
      </c>
      <c r="AP39" s="1057">
        <f>INF_PrevYearEUR!AX39</f>
        <v>0</v>
      </c>
      <c r="AQ39" s="1056">
        <f>INF_PrevYearEUR!AY39</f>
        <v>0</v>
      </c>
      <c r="AR39" s="1057">
        <f>INF_PrevYearEUR!AZ39</f>
        <v>0</v>
      </c>
      <c r="AS39" s="1056">
        <f>INF_PrevYearEUR!BA39</f>
        <v>0</v>
      </c>
      <c r="AT39" s="1057">
        <f>INF_PrevYearEUR!BB39</f>
        <v>0</v>
      </c>
      <c r="AU39" s="1056">
        <f>INF_PrevYearEUR!BC39</f>
        <v>0</v>
      </c>
      <c r="AV39" s="1057">
        <f>INF_PrevYearEUR!BD39</f>
        <v>0</v>
      </c>
      <c r="AW39" s="1056">
        <f>INF_PrevYearEUR!BE39</f>
        <v>0</v>
      </c>
      <c r="AX39" s="1057">
        <f>INF_PrevYearEUR!BF39</f>
        <v>0</v>
      </c>
      <c r="AY39" s="1056">
        <f>INF_PrevYearEUR!BG39</f>
        <v>0</v>
      </c>
      <c r="AZ39" s="1057">
        <f>INF_PrevYearEUR!BH39</f>
        <v>0</v>
      </c>
      <c r="BA39" s="1056">
        <f>INF_PrevYearEUR!BI39</f>
        <v>0</v>
      </c>
      <c r="BB39" s="1057">
        <f>INF_PrevYearEUR!BJ39</f>
        <v>0</v>
      </c>
      <c r="BC39" s="1056">
        <f>INF_PrevYearEUR!BK39</f>
        <v>0</v>
      </c>
      <c r="BD39" s="1057">
        <f>INF_PrevYearEUR!BL39</f>
        <v>0</v>
      </c>
      <c r="BE39" s="1056">
        <f>INF_PrevYearEUR!BM39</f>
        <v>0</v>
      </c>
      <c r="BF39" s="1057">
        <f>INF_PrevYearEUR!BN39</f>
        <v>0</v>
      </c>
      <c r="BG39" s="1056">
        <f>INF_PrevYearEUR!BO39</f>
        <v>0</v>
      </c>
      <c r="BH39" s="1057">
        <f>INF_PrevYearEUR!BP39</f>
        <v>0</v>
      </c>
      <c r="BI39" s="1056">
        <f>INF_PrevYearEUR!BQ39</f>
        <v>0</v>
      </c>
      <c r="BJ39" s="1057">
        <f>INF_PrevYearEUR!BR39</f>
        <v>0</v>
      </c>
      <c r="BK39" s="1056">
        <f>INF_PrevYearEUR!BS39</f>
        <v>0</v>
      </c>
      <c r="BL39" s="1057">
        <f>INF_PrevYearEUR!BT39</f>
        <v>0</v>
      </c>
      <c r="BM39" s="1056">
        <f>INF_PrevYearEUR!BU39</f>
        <v>0</v>
      </c>
      <c r="BN39" s="1057">
        <f>INF_PrevYearEUR!BV39</f>
        <v>0</v>
      </c>
      <c r="BO39" s="1056">
        <f>INF_PrevYearEUR!BW39</f>
        <v>0</v>
      </c>
      <c r="BP39" s="1057">
        <f>INF_PrevYearEUR!BX39</f>
        <v>0</v>
      </c>
      <c r="BQ39" s="1056">
        <f>INF_PrevYearEUR!BY39</f>
        <v>0</v>
      </c>
    </row>
    <row r="40" spans="1:69" s="1048" customFormat="1">
      <c r="A40" s="1058" t="str">
        <f>IF(OR(B40=0,B40=""),"",B40&amp;IF(COUNTIF(B$11:$B40,B40)&gt;1,COUNTIF(B$11:$B40,B40),""))</f>
        <v>M249</v>
      </c>
      <c r="B40" s="1058" t="str">
        <f>INF_PrevYearEUR!J40</f>
        <v>M249</v>
      </c>
      <c r="C40" s="1058" t="str">
        <f>INF_PrevYearEUR!K40</f>
        <v>Sales expenses</v>
      </c>
      <c r="D40" s="1058">
        <f>INF_PrevYearEUR!L40</f>
        <v>0</v>
      </c>
      <c r="E40" s="22">
        <f>INF_PrevYearEUR!M40</f>
        <v>0</v>
      </c>
      <c r="F40" s="23">
        <f>INF_PrevYearEUR!N40</f>
        <v>0</v>
      </c>
      <c r="G40" s="22">
        <f>INF_PrevYearEUR!O40</f>
        <v>0</v>
      </c>
      <c r="H40" s="23">
        <f>INF_PrevYearEUR!P40</f>
        <v>0</v>
      </c>
      <c r="I40" s="22">
        <f>INF_PrevYearEUR!Q40</f>
        <v>0</v>
      </c>
      <c r="J40" s="23">
        <f>INF_PrevYearEUR!R40</f>
        <v>0</v>
      </c>
      <c r="K40" s="22">
        <f>INF_PrevYearEUR!S40</f>
        <v>0</v>
      </c>
      <c r="L40" s="23">
        <f>INF_PrevYearEUR!T40</f>
        <v>0</v>
      </c>
      <c r="M40" s="22">
        <f>INF_PrevYearEUR!U40</f>
        <v>0</v>
      </c>
      <c r="N40" s="23">
        <f>INF_PrevYearEUR!V40</f>
        <v>0</v>
      </c>
      <c r="O40" s="22">
        <f>INF_PrevYearEUR!W40</f>
        <v>0</v>
      </c>
      <c r="P40" s="23">
        <f>INF_PrevYearEUR!X40</f>
        <v>0</v>
      </c>
      <c r="Q40" s="22">
        <f>INF_PrevYearEUR!Y40</f>
        <v>0</v>
      </c>
      <c r="R40" s="23">
        <f>INF_PrevYearEUR!Z40</f>
        <v>0</v>
      </c>
      <c r="S40" s="22">
        <f>INF_PrevYearEUR!AA40</f>
        <v>0</v>
      </c>
      <c r="T40" s="23">
        <f>INF_PrevYearEUR!AB40</f>
        <v>0</v>
      </c>
      <c r="U40" s="22">
        <f>INF_PrevYearEUR!AC40</f>
        <v>0</v>
      </c>
      <c r="V40" s="23">
        <f>INF_PrevYearEUR!AD40</f>
        <v>0</v>
      </c>
      <c r="W40" s="22">
        <f>INF_PrevYearEUR!AE40</f>
        <v>0</v>
      </c>
      <c r="X40" s="23">
        <f>INF_PrevYearEUR!AF40</f>
        <v>0</v>
      </c>
      <c r="Y40" s="22">
        <f>INF_PrevYearEUR!AG40</f>
        <v>0</v>
      </c>
      <c r="Z40" s="23">
        <f>INF_PrevYearEUR!AH40</f>
        <v>0</v>
      </c>
      <c r="AA40" s="22">
        <f>INF_PrevYearEUR!AI40</f>
        <v>0</v>
      </c>
      <c r="AB40" s="23">
        <f>INF_PrevYearEUR!AJ40</f>
        <v>0</v>
      </c>
      <c r="AC40" s="22">
        <f>INF_PrevYearEUR!AK40</f>
        <v>0</v>
      </c>
      <c r="AD40" s="23">
        <f>INF_PrevYearEUR!AL40</f>
        <v>0</v>
      </c>
      <c r="AE40" s="22">
        <f>INF_PrevYearEUR!AM40</f>
        <v>0</v>
      </c>
      <c r="AF40" s="23">
        <f>INF_PrevYearEUR!AN40</f>
        <v>0</v>
      </c>
      <c r="AG40" s="22">
        <f>INF_PrevYearEUR!AO40</f>
        <v>0</v>
      </c>
      <c r="AH40" s="23">
        <f>INF_PrevYearEUR!AP40</f>
        <v>0</v>
      </c>
      <c r="AI40" s="22">
        <f>INF_PrevYearEUR!AQ40</f>
        <v>0</v>
      </c>
      <c r="AJ40" s="23">
        <f>INF_PrevYearEUR!AR40</f>
        <v>0</v>
      </c>
      <c r="AK40" s="22">
        <f>INF_PrevYearEUR!AS40</f>
        <v>0</v>
      </c>
      <c r="AL40" s="23">
        <f>INF_PrevYearEUR!AT40</f>
        <v>0</v>
      </c>
      <c r="AM40" s="22">
        <f>INF_PrevYearEUR!AU40</f>
        <v>0</v>
      </c>
      <c r="AN40" s="23">
        <f>INF_PrevYearEUR!AV40</f>
        <v>0</v>
      </c>
      <c r="AO40" s="22">
        <f>INF_PrevYearEUR!AW40</f>
        <v>0</v>
      </c>
      <c r="AP40" s="23">
        <f>INF_PrevYearEUR!AX40</f>
        <v>0</v>
      </c>
      <c r="AQ40" s="22">
        <f>INF_PrevYearEUR!AY40</f>
        <v>0</v>
      </c>
      <c r="AR40" s="23">
        <f>INF_PrevYearEUR!AZ40</f>
        <v>0</v>
      </c>
      <c r="AS40" s="22">
        <f>INF_PrevYearEUR!BA40</f>
        <v>0</v>
      </c>
      <c r="AT40" s="23">
        <f>INF_PrevYearEUR!BB40</f>
        <v>0</v>
      </c>
      <c r="AU40" s="22">
        <f>INF_PrevYearEUR!BC40</f>
        <v>0</v>
      </c>
      <c r="AV40" s="23">
        <f>INF_PrevYearEUR!BD40</f>
        <v>0</v>
      </c>
      <c r="AW40" s="22">
        <f>INF_PrevYearEUR!BE40</f>
        <v>0</v>
      </c>
      <c r="AX40" s="23">
        <f>INF_PrevYearEUR!BF40</f>
        <v>0</v>
      </c>
      <c r="AY40" s="22">
        <f>INF_PrevYearEUR!BG40</f>
        <v>0</v>
      </c>
      <c r="AZ40" s="23">
        <f>INF_PrevYearEUR!BH40</f>
        <v>0</v>
      </c>
      <c r="BA40" s="22">
        <f>INF_PrevYearEUR!BI40</f>
        <v>0</v>
      </c>
      <c r="BB40" s="23">
        <f>INF_PrevYearEUR!BJ40</f>
        <v>0</v>
      </c>
      <c r="BC40" s="22">
        <f>INF_PrevYearEUR!BK40</f>
        <v>0</v>
      </c>
      <c r="BD40" s="23">
        <f>INF_PrevYearEUR!BL40</f>
        <v>0</v>
      </c>
      <c r="BE40" s="22">
        <f>INF_PrevYearEUR!BM40</f>
        <v>0</v>
      </c>
      <c r="BF40" s="23">
        <f>INF_PrevYearEUR!BN40</f>
        <v>0</v>
      </c>
      <c r="BG40" s="22">
        <f>INF_PrevYearEUR!BO40</f>
        <v>0</v>
      </c>
      <c r="BH40" s="23">
        <f>INF_PrevYearEUR!BP40</f>
        <v>0</v>
      </c>
      <c r="BI40" s="22">
        <f>INF_PrevYearEUR!BQ40</f>
        <v>0</v>
      </c>
      <c r="BJ40" s="23">
        <f>INF_PrevYearEUR!BR40</f>
        <v>0</v>
      </c>
      <c r="BK40" s="22">
        <f>INF_PrevYearEUR!BS40</f>
        <v>0</v>
      </c>
      <c r="BL40" s="23">
        <f>INF_PrevYearEUR!BT40</f>
        <v>0</v>
      </c>
      <c r="BM40" s="22">
        <f>INF_PrevYearEUR!BU40</f>
        <v>0</v>
      </c>
      <c r="BN40" s="23">
        <f>INF_PrevYearEUR!BV40</f>
        <v>0</v>
      </c>
      <c r="BO40" s="22">
        <f>INF_PrevYearEUR!BW40</f>
        <v>0</v>
      </c>
      <c r="BP40" s="23">
        <f>INF_PrevYearEUR!BX40</f>
        <v>0</v>
      </c>
      <c r="BQ40" s="22">
        <f>INF_PrevYearEUR!BY40</f>
        <v>0</v>
      </c>
    </row>
    <row r="41" spans="1:69" s="1048" customFormat="1">
      <c r="A41" s="1058" t="str">
        <f>IF(OR(B41=0,B41=""),"",B41&amp;IF(COUNTIF(B$11:$B41,B41)&gt;1,COUNTIF(B$11:$B41,B41),""))</f>
        <v>M209</v>
      </c>
      <c r="B41" s="1058" t="str">
        <f>INF_PrevYearEUR!J41</f>
        <v>M209</v>
      </c>
      <c r="C41" s="1058" t="str">
        <f>INF_PrevYearEUR!K41</f>
        <v>Shipping expenses</v>
      </c>
      <c r="D41" s="1058">
        <f>INF_PrevYearEUR!L41</f>
        <v>0</v>
      </c>
      <c r="E41" s="22">
        <f>INF_PrevYearEUR!M41</f>
        <v>0</v>
      </c>
      <c r="F41" s="23">
        <f>INF_PrevYearEUR!N41</f>
        <v>0</v>
      </c>
      <c r="G41" s="22">
        <f>INF_PrevYearEUR!O41</f>
        <v>0</v>
      </c>
      <c r="H41" s="23">
        <f>INF_PrevYearEUR!P41</f>
        <v>0</v>
      </c>
      <c r="I41" s="22">
        <f>INF_PrevYearEUR!Q41</f>
        <v>0</v>
      </c>
      <c r="J41" s="23">
        <f>INF_PrevYearEUR!R41</f>
        <v>0</v>
      </c>
      <c r="K41" s="22">
        <f>INF_PrevYearEUR!S41</f>
        <v>0</v>
      </c>
      <c r="L41" s="23">
        <f>INF_PrevYearEUR!T41</f>
        <v>0</v>
      </c>
      <c r="M41" s="22">
        <f>INF_PrevYearEUR!U41</f>
        <v>0</v>
      </c>
      <c r="N41" s="23">
        <f>INF_PrevYearEUR!V41</f>
        <v>0</v>
      </c>
      <c r="O41" s="22">
        <f>INF_PrevYearEUR!W41</f>
        <v>0</v>
      </c>
      <c r="P41" s="23">
        <f>INF_PrevYearEUR!X41</f>
        <v>0</v>
      </c>
      <c r="Q41" s="22">
        <f>INF_PrevYearEUR!Y41</f>
        <v>0</v>
      </c>
      <c r="R41" s="23">
        <f>INF_PrevYearEUR!Z41</f>
        <v>0</v>
      </c>
      <c r="S41" s="22">
        <f>INF_PrevYearEUR!AA41</f>
        <v>0</v>
      </c>
      <c r="T41" s="23">
        <f>INF_PrevYearEUR!AB41</f>
        <v>0</v>
      </c>
      <c r="U41" s="22">
        <f>INF_PrevYearEUR!AC41</f>
        <v>0</v>
      </c>
      <c r="V41" s="23">
        <f>INF_PrevYearEUR!AD41</f>
        <v>0</v>
      </c>
      <c r="W41" s="22">
        <f>INF_PrevYearEUR!AE41</f>
        <v>0</v>
      </c>
      <c r="X41" s="23">
        <f>INF_PrevYearEUR!AF41</f>
        <v>0</v>
      </c>
      <c r="Y41" s="22">
        <f>INF_PrevYearEUR!AG41</f>
        <v>0</v>
      </c>
      <c r="Z41" s="23">
        <f>INF_PrevYearEUR!AH41</f>
        <v>0</v>
      </c>
      <c r="AA41" s="22">
        <f>INF_PrevYearEUR!AI41</f>
        <v>0</v>
      </c>
      <c r="AB41" s="23">
        <f>INF_PrevYearEUR!AJ41</f>
        <v>0</v>
      </c>
      <c r="AC41" s="22">
        <f>INF_PrevYearEUR!AK41</f>
        <v>0</v>
      </c>
      <c r="AD41" s="23">
        <f>INF_PrevYearEUR!AL41</f>
        <v>0</v>
      </c>
      <c r="AE41" s="22">
        <f>INF_PrevYearEUR!AM41</f>
        <v>0</v>
      </c>
      <c r="AF41" s="23">
        <f>INF_PrevYearEUR!AN41</f>
        <v>0</v>
      </c>
      <c r="AG41" s="22">
        <f>INF_PrevYearEUR!AO41</f>
        <v>0</v>
      </c>
      <c r="AH41" s="23">
        <f>INF_PrevYearEUR!AP41</f>
        <v>0</v>
      </c>
      <c r="AI41" s="22">
        <f>INF_PrevYearEUR!AQ41</f>
        <v>0</v>
      </c>
      <c r="AJ41" s="23">
        <f>INF_PrevYearEUR!AR41</f>
        <v>0</v>
      </c>
      <c r="AK41" s="22">
        <f>INF_PrevYearEUR!AS41</f>
        <v>0</v>
      </c>
      <c r="AL41" s="23">
        <f>INF_PrevYearEUR!AT41</f>
        <v>0</v>
      </c>
      <c r="AM41" s="22">
        <f>INF_PrevYearEUR!AU41</f>
        <v>0</v>
      </c>
      <c r="AN41" s="23">
        <f>INF_PrevYearEUR!AV41</f>
        <v>0</v>
      </c>
      <c r="AO41" s="22">
        <f>INF_PrevYearEUR!AW41</f>
        <v>0</v>
      </c>
      <c r="AP41" s="23">
        <f>INF_PrevYearEUR!AX41</f>
        <v>0</v>
      </c>
      <c r="AQ41" s="22">
        <f>INF_PrevYearEUR!AY41</f>
        <v>0</v>
      </c>
      <c r="AR41" s="23">
        <f>INF_PrevYearEUR!AZ41</f>
        <v>0</v>
      </c>
      <c r="AS41" s="22">
        <f>INF_PrevYearEUR!BA41</f>
        <v>0</v>
      </c>
      <c r="AT41" s="23">
        <f>INF_PrevYearEUR!BB41</f>
        <v>0</v>
      </c>
      <c r="AU41" s="22">
        <f>INF_PrevYearEUR!BC41</f>
        <v>0</v>
      </c>
      <c r="AV41" s="23">
        <f>INF_PrevYearEUR!BD41</f>
        <v>0</v>
      </c>
      <c r="AW41" s="22">
        <f>INF_PrevYearEUR!BE41</f>
        <v>0</v>
      </c>
      <c r="AX41" s="23">
        <f>INF_PrevYearEUR!BF41</f>
        <v>0</v>
      </c>
      <c r="AY41" s="22">
        <f>INF_PrevYearEUR!BG41</f>
        <v>0</v>
      </c>
      <c r="AZ41" s="23">
        <f>INF_PrevYearEUR!BH41</f>
        <v>0</v>
      </c>
      <c r="BA41" s="22">
        <f>INF_PrevYearEUR!BI41</f>
        <v>0</v>
      </c>
      <c r="BB41" s="23">
        <f>INF_PrevYearEUR!BJ41</f>
        <v>0</v>
      </c>
      <c r="BC41" s="22">
        <f>INF_PrevYearEUR!BK41</f>
        <v>0</v>
      </c>
      <c r="BD41" s="23">
        <f>INF_PrevYearEUR!BL41</f>
        <v>0</v>
      </c>
      <c r="BE41" s="22">
        <f>INF_PrevYearEUR!BM41</f>
        <v>0</v>
      </c>
      <c r="BF41" s="23">
        <f>INF_PrevYearEUR!BN41</f>
        <v>0</v>
      </c>
      <c r="BG41" s="22">
        <f>INF_PrevYearEUR!BO41</f>
        <v>0</v>
      </c>
      <c r="BH41" s="23">
        <f>INF_PrevYearEUR!BP41</f>
        <v>0</v>
      </c>
      <c r="BI41" s="22">
        <f>INF_PrevYearEUR!BQ41</f>
        <v>0</v>
      </c>
      <c r="BJ41" s="23">
        <f>INF_PrevYearEUR!BR41</f>
        <v>0</v>
      </c>
      <c r="BK41" s="22">
        <f>INF_PrevYearEUR!BS41</f>
        <v>0</v>
      </c>
      <c r="BL41" s="23">
        <f>INF_PrevYearEUR!BT41</f>
        <v>0</v>
      </c>
      <c r="BM41" s="22">
        <f>INF_PrevYearEUR!BU41</f>
        <v>0</v>
      </c>
      <c r="BN41" s="23">
        <f>INF_PrevYearEUR!BV41</f>
        <v>0</v>
      </c>
      <c r="BO41" s="22">
        <f>INF_PrevYearEUR!BW41</f>
        <v>0</v>
      </c>
      <c r="BP41" s="23">
        <f>INF_PrevYearEUR!BX41</f>
        <v>0</v>
      </c>
      <c r="BQ41" s="22">
        <f>INF_PrevYearEUR!BY41</f>
        <v>0</v>
      </c>
    </row>
    <row r="42" spans="1:69" s="1048" customFormat="1">
      <c r="A42" s="1058" t="str">
        <f>IF(OR(B42=0,B42=""),"",B42&amp;IF(COUNTIF(B$11:$B42,B42)&gt;1,COUNTIF(B$11:$B42,B42),""))</f>
        <v>M299</v>
      </c>
      <c r="B42" s="1058" t="str">
        <f>INF_PrevYearEUR!J42</f>
        <v>M299</v>
      </c>
      <c r="C42" s="1058" t="str">
        <f>INF_PrevYearEUR!K42</f>
        <v>NET REVENUE</v>
      </c>
      <c r="D42" s="1058">
        <f>INF_PrevYearEUR!L42</f>
        <v>0</v>
      </c>
      <c r="E42" s="22">
        <f>INF_PrevYearEUR!M42</f>
        <v>0</v>
      </c>
      <c r="F42" s="23">
        <f>INF_PrevYearEUR!N42</f>
        <v>0</v>
      </c>
      <c r="G42" s="22">
        <f>INF_PrevYearEUR!O42</f>
        <v>0</v>
      </c>
      <c r="H42" s="23">
        <f>INF_PrevYearEUR!P42</f>
        <v>0</v>
      </c>
      <c r="I42" s="22">
        <f>INF_PrevYearEUR!Q42</f>
        <v>0</v>
      </c>
      <c r="J42" s="23">
        <f>INF_PrevYearEUR!R42</f>
        <v>0</v>
      </c>
      <c r="K42" s="22">
        <f>INF_PrevYearEUR!S42</f>
        <v>0</v>
      </c>
      <c r="L42" s="23">
        <f>INF_PrevYearEUR!T42</f>
        <v>0</v>
      </c>
      <c r="M42" s="22">
        <f>INF_PrevYearEUR!U42</f>
        <v>0</v>
      </c>
      <c r="N42" s="23">
        <f>INF_PrevYearEUR!V42</f>
        <v>0</v>
      </c>
      <c r="O42" s="22">
        <f>INF_PrevYearEUR!W42</f>
        <v>0</v>
      </c>
      <c r="P42" s="23">
        <f>INF_PrevYearEUR!X42</f>
        <v>0</v>
      </c>
      <c r="Q42" s="22">
        <f>INF_PrevYearEUR!Y42</f>
        <v>0</v>
      </c>
      <c r="R42" s="23">
        <f>INF_PrevYearEUR!Z42</f>
        <v>0</v>
      </c>
      <c r="S42" s="22">
        <f>INF_PrevYearEUR!AA42</f>
        <v>0</v>
      </c>
      <c r="T42" s="23">
        <f>INF_PrevYearEUR!AB42</f>
        <v>0</v>
      </c>
      <c r="U42" s="22">
        <f>INF_PrevYearEUR!AC42</f>
        <v>0</v>
      </c>
      <c r="V42" s="23">
        <f>INF_PrevYearEUR!AD42</f>
        <v>0</v>
      </c>
      <c r="W42" s="22">
        <f>INF_PrevYearEUR!AE42</f>
        <v>0</v>
      </c>
      <c r="X42" s="23">
        <f>INF_PrevYearEUR!AF42</f>
        <v>0</v>
      </c>
      <c r="Y42" s="22">
        <f>INF_PrevYearEUR!AG42</f>
        <v>0</v>
      </c>
      <c r="Z42" s="23">
        <f>INF_PrevYearEUR!AH42</f>
        <v>0</v>
      </c>
      <c r="AA42" s="22">
        <f>INF_PrevYearEUR!AI42</f>
        <v>0</v>
      </c>
      <c r="AB42" s="23">
        <f>INF_PrevYearEUR!AJ42</f>
        <v>0</v>
      </c>
      <c r="AC42" s="22">
        <f>INF_PrevYearEUR!AK42</f>
        <v>0</v>
      </c>
      <c r="AD42" s="23">
        <f>INF_PrevYearEUR!AL42</f>
        <v>0</v>
      </c>
      <c r="AE42" s="22">
        <f>INF_PrevYearEUR!AM42</f>
        <v>0</v>
      </c>
      <c r="AF42" s="23">
        <f>INF_PrevYearEUR!AN42</f>
        <v>0</v>
      </c>
      <c r="AG42" s="22">
        <f>INF_PrevYearEUR!AO42</f>
        <v>0</v>
      </c>
      <c r="AH42" s="23">
        <f>INF_PrevYearEUR!AP42</f>
        <v>0</v>
      </c>
      <c r="AI42" s="22">
        <f>INF_PrevYearEUR!AQ42</f>
        <v>0</v>
      </c>
      <c r="AJ42" s="23">
        <f>INF_PrevYearEUR!AR42</f>
        <v>0</v>
      </c>
      <c r="AK42" s="22">
        <f>INF_PrevYearEUR!AS42</f>
        <v>0</v>
      </c>
      <c r="AL42" s="23">
        <f>INF_PrevYearEUR!AT42</f>
        <v>0</v>
      </c>
      <c r="AM42" s="22">
        <f>INF_PrevYearEUR!AU42</f>
        <v>0</v>
      </c>
      <c r="AN42" s="23">
        <f>INF_PrevYearEUR!AV42</f>
        <v>0</v>
      </c>
      <c r="AO42" s="22">
        <f>INF_PrevYearEUR!AW42</f>
        <v>0</v>
      </c>
      <c r="AP42" s="23">
        <f>INF_PrevYearEUR!AX42</f>
        <v>0</v>
      </c>
      <c r="AQ42" s="22">
        <f>INF_PrevYearEUR!AY42</f>
        <v>0</v>
      </c>
      <c r="AR42" s="23">
        <f>INF_PrevYearEUR!AZ42</f>
        <v>0</v>
      </c>
      <c r="AS42" s="22">
        <f>INF_PrevYearEUR!BA42</f>
        <v>0</v>
      </c>
      <c r="AT42" s="23">
        <f>INF_PrevYearEUR!BB42</f>
        <v>0</v>
      </c>
      <c r="AU42" s="22">
        <f>INF_PrevYearEUR!BC42</f>
        <v>0</v>
      </c>
      <c r="AV42" s="23">
        <f>INF_PrevYearEUR!BD42</f>
        <v>0</v>
      </c>
      <c r="AW42" s="22">
        <f>INF_PrevYearEUR!BE42</f>
        <v>0</v>
      </c>
      <c r="AX42" s="23">
        <f>INF_PrevYearEUR!BF42</f>
        <v>0</v>
      </c>
      <c r="AY42" s="22">
        <f>INF_PrevYearEUR!BG42</f>
        <v>0</v>
      </c>
      <c r="AZ42" s="23">
        <f>INF_PrevYearEUR!BH42</f>
        <v>0</v>
      </c>
      <c r="BA42" s="22">
        <f>INF_PrevYearEUR!BI42</f>
        <v>0</v>
      </c>
      <c r="BB42" s="23">
        <f>INF_PrevYearEUR!BJ42</f>
        <v>0</v>
      </c>
      <c r="BC42" s="22">
        <f>INF_PrevYearEUR!BK42</f>
        <v>0</v>
      </c>
      <c r="BD42" s="23">
        <f>INF_PrevYearEUR!BL42</f>
        <v>0</v>
      </c>
      <c r="BE42" s="22">
        <f>INF_PrevYearEUR!BM42</f>
        <v>0</v>
      </c>
      <c r="BF42" s="23">
        <f>INF_PrevYearEUR!BN42</f>
        <v>0</v>
      </c>
      <c r="BG42" s="22">
        <f>INF_PrevYearEUR!BO42</f>
        <v>0</v>
      </c>
      <c r="BH42" s="23">
        <f>INF_PrevYearEUR!BP42</f>
        <v>0</v>
      </c>
      <c r="BI42" s="22">
        <f>INF_PrevYearEUR!BQ42</f>
        <v>0</v>
      </c>
      <c r="BJ42" s="23">
        <f>INF_PrevYearEUR!BR42</f>
        <v>0</v>
      </c>
      <c r="BK42" s="22">
        <f>INF_PrevYearEUR!BS42</f>
        <v>0</v>
      </c>
      <c r="BL42" s="23">
        <f>INF_PrevYearEUR!BT42</f>
        <v>0</v>
      </c>
      <c r="BM42" s="22">
        <f>INF_PrevYearEUR!BU42</f>
        <v>0</v>
      </c>
      <c r="BN42" s="23">
        <f>INF_PrevYearEUR!BV42</f>
        <v>0</v>
      </c>
      <c r="BO42" s="22">
        <f>INF_PrevYearEUR!BW42</f>
        <v>0</v>
      </c>
      <c r="BP42" s="23">
        <f>INF_PrevYearEUR!BX42</f>
        <v>0</v>
      </c>
      <c r="BQ42" s="22">
        <f>INF_PrevYearEUR!BY42</f>
        <v>0</v>
      </c>
    </row>
    <row r="43" spans="1:69" s="1048" customFormat="1">
      <c r="A43" s="1054" t="str">
        <f>IF(OR(B43=0,B43=""),"",B43&amp;IF(COUNTIF(B$11:$B43,B43)&gt;1,COUNTIF(B$11:$B43,B43),""))</f>
        <v>M305</v>
      </c>
      <c r="B43" s="1054" t="str">
        <f>INF_PrevYearEUR!J43</f>
        <v>M305</v>
      </c>
      <c r="C43" s="1055" t="str">
        <f>INF_PrevYearEUR!K43</f>
        <v>Raw mat. &amp; bought products (purch. parts)</v>
      </c>
      <c r="D43" s="1055">
        <f>INF_PrevYearEUR!L43</f>
        <v>0</v>
      </c>
      <c r="E43" s="1056">
        <f>INF_PrevYearEUR!M43</f>
        <v>0</v>
      </c>
      <c r="F43" s="1057">
        <f>INF_PrevYearEUR!N43</f>
        <v>0</v>
      </c>
      <c r="G43" s="1056">
        <f>INF_PrevYearEUR!O43</f>
        <v>0</v>
      </c>
      <c r="H43" s="1057">
        <f>INF_PrevYearEUR!P43</f>
        <v>0</v>
      </c>
      <c r="I43" s="1056">
        <f>INF_PrevYearEUR!Q43</f>
        <v>0</v>
      </c>
      <c r="J43" s="1057">
        <f>INF_PrevYearEUR!R43</f>
        <v>0</v>
      </c>
      <c r="K43" s="1056">
        <f>INF_PrevYearEUR!S43</f>
        <v>0</v>
      </c>
      <c r="L43" s="1057">
        <f>INF_PrevYearEUR!T43</f>
        <v>0</v>
      </c>
      <c r="M43" s="1056">
        <f>INF_PrevYearEUR!U43</f>
        <v>0</v>
      </c>
      <c r="N43" s="1057">
        <f>INF_PrevYearEUR!V43</f>
        <v>0</v>
      </c>
      <c r="O43" s="1056">
        <f>INF_PrevYearEUR!W43</f>
        <v>0</v>
      </c>
      <c r="P43" s="1057">
        <f>INF_PrevYearEUR!X43</f>
        <v>0</v>
      </c>
      <c r="Q43" s="1056">
        <f>INF_PrevYearEUR!Y43</f>
        <v>0</v>
      </c>
      <c r="R43" s="1057">
        <f>INF_PrevYearEUR!Z43</f>
        <v>0</v>
      </c>
      <c r="S43" s="1056">
        <f>INF_PrevYearEUR!AA43</f>
        <v>0</v>
      </c>
      <c r="T43" s="1057">
        <f>INF_PrevYearEUR!AB43</f>
        <v>0</v>
      </c>
      <c r="U43" s="1056">
        <f>INF_PrevYearEUR!AC43</f>
        <v>0</v>
      </c>
      <c r="V43" s="1057">
        <f>INF_PrevYearEUR!AD43</f>
        <v>0</v>
      </c>
      <c r="W43" s="1056">
        <f>INF_PrevYearEUR!AE43</f>
        <v>0</v>
      </c>
      <c r="X43" s="1057">
        <f>INF_PrevYearEUR!AF43</f>
        <v>0</v>
      </c>
      <c r="Y43" s="1056">
        <f>INF_PrevYearEUR!AG43</f>
        <v>0</v>
      </c>
      <c r="Z43" s="1057">
        <f>INF_PrevYearEUR!AH43</f>
        <v>0</v>
      </c>
      <c r="AA43" s="1056">
        <f>INF_PrevYearEUR!AI43</f>
        <v>0</v>
      </c>
      <c r="AB43" s="1057">
        <f>INF_PrevYearEUR!AJ43</f>
        <v>0</v>
      </c>
      <c r="AC43" s="1056">
        <f>INF_PrevYearEUR!AK43</f>
        <v>0</v>
      </c>
      <c r="AD43" s="1057">
        <f>INF_PrevYearEUR!AL43</f>
        <v>0</v>
      </c>
      <c r="AE43" s="1056">
        <f>INF_PrevYearEUR!AM43</f>
        <v>0</v>
      </c>
      <c r="AF43" s="1057">
        <f>INF_PrevYearEUR!AN43</f>
        <v>0</v>
      </c>
      <c r="AG43" s="1056">
        <f>INF_PrevYearEUR!AO43</f>
        <v>0</v>
      </c>
      <c r="AH43" s="1057">
        <f>INF_PrevYearEUR!AP43</f>
        <v>0</v>
      </c>
      <c r="AI43" s="1056">
        <f>INF_PrevYearEUR!AQ43</f>
        <v>0</v>
      </c>
      <c r="AJ43" s="1057">
        <f>INF_PrevYearEUR!AR43</f>
        <v>0</v>
      </c>
      <c r="AK43" s="1056">
        <f>INF_PrevYearEUR!AS43</f>
        <v>0</v>
      </c>
      <c r="AL43" s="1057">
        <f>INF_PrevYearEUR!AT43</f>
        <v>0</v>
      </c>
      <c r="AM43" s="1056">
        <f>INF_PrevYearEUR!AU43</f>
        <v>0</v>
      </c>
      <c r="AN43" s="1057">
        <f>INF_PrevYearEUR!AV43</f>
        <v>0</v>
      </c>
      <c r="AO43" s="1056">
        <f>INF_PrevYearEUR!AW43</f>
        <v>0</v>
      </c>
      <c r="AP43" s="1057">
        <f>INF_PrevYearEUR!AX43</f>
        <v>0</v>
      </c>
      <c r="AQ43" s="1056">
        <f>INF_PrevYearEUR!AY43</f>
        <v>0</v>
      </c>
      <c r="AR43" s="1057">
        <f>INF_PrevYearEUR!AZ43</f>
        <v>0</v>
      </c>
      <c r="AS43" s="1056">
        <f>INF_PrevYearEUR!BA43</f>
        <v>0</v>
      </c>
      <c r="AT43" s="1057">
        <f>INF_PrevYearEUR!BB43</f>
        <v>0</v>
      </c>
      <c r="AU43" s="1056">
        <f>INF_PrevYearEUR!BC43</f>
        <v>0</v>
      </c>
      <c r="AV43" s="1057">
        <f>INF_PrevYearEUR!BD43</f>
        <v>0</v>
      </c>
      <c r="AW43" s="1056">
        <f>INF_PrevYearEUR!BE43</f>
        <v>0</v>
      </c>
      <c r="AX43" s="1057">
        <f>INF_PrevYearEUR!BF43</f>
        <v>0</v>
      </c>
      <c r="AY43" s="1056">
        <f>INF_PrevYearEUR!BG43</f>
        <v>0</v>
      </c>
      <c r="AZ43" s="1057">
        <f>INF_PrevYearEUR!BH43</f>
        <v>0</v>
      </c>
      <c r="BA43" s="1056">
        <f>INF_PrevYearEUR!BI43</f>
        <v>0</v>
      </c>
      <c r="BB43" s="1057">
        <f>INF_PrevYearEUR!BJ43</f>
        <v>0</v>
      </c>
      <c r="BC43" s="1056">
        <f>INF_PrevYearEUR!BK43</f>
        <v>0</v>
      </c>
      <c r="BD43" s="1057">
        <f>INF_PrevYearEUR!BL43</f>
        <v>0</v>
      </c>
      <c r="BE43" s="1056">
        <f>INF_PrevYearEUR!BM43</f>
        <v>0</v>
      </c>
      <c r="BF43" s="1057">
        <f>INF_PrevYearEUR!BN43</f>
        <v>0</v>
      </c>
      <c r="BG43" s="1056">
        <f>INF_PrevYearEUR!BO43</f>
        <v>0</v>
      </c>
      <c r="BH43" s="1057">
        <f>INF_PrevYearEUR!BP43</f>
        <v>0</v>
      </c>
      <c r="BI43" s="1056">
        <f>INF_PrevYearEUR!BQ43</f>
        <v>0</v>
      </c>
      <c r="BJ43" s="1057">
        <f>INF_PrevYearEUR!BR43</f>
        <v>0</v>
      </c>
      <c r="BK43" s="1056">
        <f>INF_PrevYearEUR!BS43</f>
        <v>0</v>
      </c>
      <c r="BL43" s="1057">
        <f>INF_PrevYearEUR!BT43</f>
        <v>0</v>
      </c>
      <c r="BM43" s="1056">
        <f>INF_PrevYearEUR!BU43</f>
        <v>0</v>
      </c>
      <c r="BN43" s="1057">
        <f>INF_PrevYearEUR!BV43</f>
        <v>0</v>
      </c>
      <c r="BO43" s="1056">
        <f>INF_PrevYearEUR!BW43</f>
        <v>0</v>
      </c>
      <c r="BP43" s="1057">
        <f>INF_PrevYearEUR!BX43</f>
        <v>0</v>
      </c>
      <c r="BQ43" s="1056">
        <f>INF_PrevYearEUR!BY43</f>
        <v>0</v>
      </c>
    </row>
    <row r="44" spans="1:69" s="1048" customFormat="1">
      <c r="A44" s="1054" t="str">
        <f>IF(OR(B44=0,B44=""),"",B44&amp;IF(COUNTIF(B$11:$B44,B44)&gt;1,COUNTIF(B$11:$B44,B44),""))</f>
        <v>M310</v>
      </c>
      <c r="B44" s="1054" t="str">
        <f>INF_PrevYearEUR!J44</f>
        <v>M310</v>
      </c>
      <c r="C44" s="1055" t="str">
        <f>INF_PrevYearEUR!K44</f>
        <v>Chemicals</v>
      </c>
      <c r="D44" s="1055">
        <f>INF_PrevYearEUR!L44</f>
        <v>0</v>
      </c>
      <c r="E44" s="1056">
        <f>INF_PrevYearEUR!M44</f>
        <v>0</v>
      </c>
      <c r="F44" s="1057">
        <f>INF_PrevYearEUR!N44</f>
        <v>0</v>
      </c>
      <c r="G44" s="1056">
        <f>INF_PrevYearEUR!O44</f>
        <v>0</v>
      </c>
      <c r="H44" s="1057">
        <f>INF_PrevYearEUR!P44</f>
        <v>0</v>
      </c>
      <c r="I44" s="1056">
        <f>INF_PrevYearEUR!Q44</f>
        <v>0</v>
      </c>
      <c r="J44" s="1057">
        <f>INF_PrevYearEUR!R44</f>
        <v>0</v>
      </c>
      <c r="K44" s="1056">
        <f>INF_PrevYearEUR!S44</f>
        <v>0</v>
      </c>
      <c r="L44" s="1057">
        <f>INF_PrevYearEUR!T44</f>
        <v>0</v>
      </c>
      <c r="M44" s="1056">
        <f>INF_PrevYearEUR!U44</f>
        <v>0</v>
      </c>
      <c r="N44" s="1057">
        <f>INF_PrevYearEUR!V44</f>
        <v>0</v>
      </c>
      <c r="O44" s="1056">
        <f>INF_PrevYearEUR!W44</f>
        <v>0</v>
      </c>
      <c r="P44" s="1057">
        <f>INF_PrevYearEUR!X44</f>
        <v>0</v>
      </c>
      <c r="Q44" s="1056">
        <f>INF_PrevYearEUR!Y44</f>
        <v>0</v>
      </c>
      <c r="R44" s="1057">
        <f>INF_PrevYearEUR!Z44</f>
        <v>0</v>
      </c>
      <c r="S44" s="1056">
        <f>INF_PrevYearEUR!AA44</f>
        <v>0</v>
      </c>
      <c r="T44" s="1057">
        <f>INF_PrevYearEUR!AB44</f>
        <v>0</v>
      </c>
      <c r="U44" s="1056">
        <f>INF_PrevYearEUR!AC44</f>
        <v>0</v>
      </c>
      <c r="V44" s="1057">
        <f>INF_PrevYearEUR!AD44</f>
        <v>0</v>
      </c>
      <c r="W44" s="1056">
        <f>INF_PrevYearEUR!AE44</f>
        <v>0</v>
      </c>
      <c r="X44" s="1057">
        <f>INF_PrevYearEUR!AF44</f>
        <v>0</v>
      </c>
      <c r="Y44" s="1056">
        <f>INF_PrevYearEUR!AG44</f>
        <v>0</v>
      </c>
      <c r="Z44" s="1057">
        <f>INF_PrevYearEUR!AH44</f>
        <v>0</v>
      </c>
      <c r="AA44" s="1056">
        <f>INF_PrevYearEUR!AI44</f>
        <v>0</v>
      </c>
      <c r="AB44" s="1057">
        <f>INF_PrevYearEUR!AJ44</f>
        <v>0</v>
      </c>
      <c r="AC44" s="1056">
        <f>INF_PrevYearEUR!AK44</f>
        <v>0</v>
      </c>
      <c r="AD44" s="1057">
        <f>INF_PrevYearEUR!AL44</f>
        <v>0</v>
      </c>
      <c r="AE44" s="1056">
        <f>INF_PrevYearEUR!AM44</f>
        <v>0</v>
      </c>
      <c r="AF44" s="1057">
        <f>INF_PrevYearEUR!AN44</f>
        <v>0</v>
      </c>
      <c r="AG44" s="1056">
        <f>INF_PrevYearEUR!AO44</f>
        <v>0</v>
      </c>
      <c r="AH44" s="1057">
        <f>INF_PrevYearEUR!AP44</f>
        <v>0</v>
      </c>
      <c r="AI44" s="1056">
        <f>INF_PrevYearEUR!AQ44</f>
        <v>0</v>
      </c>
      <c r="AJ44" s="1057">
        <f>INF_PrevYearEUR!AR44</f>
        <v>0</v>
      </c>
      <c r="AK44" s="1056">
        <f>INF_PrevYearEUR!AS44</f>
        <v>0</v>
      </c>
      <c r="AL44" s="1057">
        <f>INF_PrevYearEUR!AT44</f>
        <v>0</v>
      </c>
      <c r="AM44" s="1056">
        <f>INF_PrevYearEUR!AU44</f>
        <v>0</v>
      </c>
      <c r="AN44" s="1057">
        <f>INF_PrevYearEUR!AV44</f>
        <v>0</v>
      </c>
      <c r="AO44" s="1056">
        <f>INF_PrevYearEUR!AW44</f>
        <v>0</v>
      </c>
      <c r="AP44" s="1057">
        <f>INF_PrevYearEUR!AX44</f>
        <v>0</v>
      </c>
      <c r="AQ44" s="1056">
        <f>INF_PrevYearEUR!AY44</f>
        <v>0</v>
      </c>
      <c r="AR44" s="1057">
        <f>INF_PrevYearEUR!AZ44</f>
        <v>0</v>
      </c>
      <c r="AS44" s="1056">
        <f>INF_PrevYearEUR!BA44</f>
        <v>0</v>
      </c>
      <c r="AT44" s="1057">
        <f>INF_PrevYearEUR!BB44</f>
        <v>0</v>
      </c>
      <c r="AU44" s="1056">
        <f>INF_PrevYearEUR!BC44</f>
        <v>0</v>
      </c>
      <c r="AV44" s="1057">
        <f>INF_PrevYearEUR!BD44</f>
        <v>0</v>
      </c>
      <c r="AW44" s="1056">
        <f>INF_PrevYearEUR!BE44</f>
        <v>0</v>
      </c>
      <c r="AX44" s="1057">
        <f>INF_PrevYearEUR!BF44</f>
        <v>0</v>
      </c>
      <c r="AY44" s="1056">
        <f>INF_PrevYearEUR!BG44</f>
        <v>0</v>
      </c>
      <c r="AZ44" s="1057">
        <f>INF_PrevYearEUR!BH44</f>
        <v>0</v>
      </c>
      <c r="BA44" s="1056">
        <f>INF_PrevYearEUR!BI44</f>
        <v>0</v>
      </c>
      <c r="BB44" s="1057">
        <f>INF_PrevYearEUR!BJ44</f>
        <v>0</v>
      </c>
      <c r="BC44" s="1056">
        <f>INF_PrevYearEUR!BK44</f>
        <v>0</v>
      </c>
      <c r="BD44" s="1057">
        <f>INF_PrevYearEUR!BL44</f>
        <v>0</v>
      </c>
      <c r="BE44" s="1056">
        <f>INF_PrevYearEUR!BM44</f>
        <v>0</v>
      </c>
      <c r="BF44" s="1057">
        <f>INF_PrevYearEUR!BN44</f>
        <v>0</v>
      </c>
      <c r="BG44" s="1056">
        <f>INF_PrevYearEUR!BO44</f>
        <v>0</v>
      </c>
      <c r="BH44" s="1057">
        <f>INF_PrevYearEUR!BP44</f>
        <v>0</v>
      </c>
      <c r="BI44" s="1056">
        <f>INF_PrevYearEUR!BQ44</f>
        <v>0</v>
      </c>
      <c r="BJ44" s="1057">
        <f>INF_PrevYearEUR!BR44</f>
        <v>0</v>
      </c>
      <c r="BK44" s="1056">
        <f>INF_PrevYearEUR!BS44</f>
        <v>0</v>
      </c>
      <c r="BL44" s="1057">
        <f>INF_PrevYearEUR!BT44</f>
        <v>0</v>
      </c>
      <c r="BM44" s="1056">
        <f>INF_PrevYearEUR!BU44</f>
        <v>0</v>
      </c>
      <c r="BN44" s="1057">
        <f>INF_PrevYearEUR!BV44</f>
        <v>0</v>
      </c>
      <c r="BO44" s="1056">
        <f>INF_PrevYearEUR!BW44</f>
        <v>0</v>
      </c>
      <c r="BP44" s="1057">
        <f>INF_PrevYearEUR!BX44</f>
        <v>0</v>
      </c>
      <c r="BQ44" s="1056">
        <f>INF_PrevYearEUR!BY44</f>
        <v>0</v>
      </c>
    </row>
    <row r="45" spans="1:69" s="1048" customFormat="1">
      <c r="A45" s="1054" t="str">
        <f>IF(OR(B45=0,B45=""),"",B45&amp;IF(COUNTIF(B$11:$B45,B45)&gt;1,COUNTIF(B$11:$B45,B45),""))</f>
        <v>M315</v>
      </c>
      <c r="B45" s="1054" t="str">
        <f>INF_PrevYearEUR!J45</f>
        <v>M315</v>
      </c>
      <c r="C45" s="1055" t="str">
        <f>INF_PrevYearEUR!K45</f>
        <v>Cost of tools, wire, felt</v>
      </c>
      <c r="D45" s="1055">
        <f>INF_PrevYearEUR!L45</f>
        <v>0</v>
      </c>
      <c r="E45" s="1056">
        <f>INF_PrevYearEUR!M45</f>
        <v>0</v>
      </c>
      <c r="F45" s="1057">
        <f>INF_PrevYearEUR!N45</f>
        <v>0</v>
      </c>
      <c r="G45" s="1056">
        <f>INF_PrevYearEUR!O45</f>
        <v>0</v>
      </c>
      <c r="H45" s="1057">
        <f>INF_PrevYearEUR!P45</f>
        <v>0</v>
      </c>
      <c r="I45" s="1056">
        <f>INF_PrevYearEUR!Q45</f>
        <v>0</v>
      </c>
      <c r="J45" s="1057">
        <f>INF_PrevYearEUR!R45</f>
        <v>0</v>
      </c>
      <c r="K45" s="1056">
        <f>INF_PrevYearEUR!S45</f>
        <v>0</v>
      </c>
      <c r="L45" s="1057">
        <f>INF_PrevYearEUR!T45</f>
        <v>0</v>
      </c>
      <c r="M45" s="1056">
        <f>INF_PrevYearEUR!U45</f>
        <v>0</v>
      </c>
      <c r="N45" s="1057">
        <f>INF_PrevYearEUR!V45</f>
        <v>0</v>
      </c>
      <c r="O45" s="1056">
        <f>INF_PrevYearEUR!W45</f>
        <v>0</v>
      </c>
      <c r="P45" s="1057">
        <f>INF_PrevYearEUR!X45</f>
        <v>0</v>
      </c>
      <c r="Q45" s="1056">
        <f>INF_PrevYearEUR!Y45</f>
        <v>0</v>
      </c>
      <c r="R45" s="1057">
        <f>INF_PrevYearEUR!Z45</f>
        <v>0</v>
      </c>
      <c r="S45" s="1056">
        <f>INF_PrevYearEUR!AA45</f>
        <v>0</v>
      </c>
      <c r="T45" s="1057">
        <f>INF_PrevYearEUR!AB45</f>
        <v>0</v>
      </c>
      <c r="U45" s="1056">
        <f>INF_PrevYearEUR!AC45</f>
        <v>0</v>
      </c>
      <c r="V45" s="1057">
        <f>INF_PrevYearEUR!AD45</f>
        <v>0</v>
      </c>
      <c r="W45" s="1056">
        <f>INF_PrevYearEUR!AE45</f>
        <v>0</v>
      </c>
      <c r="X45" s="1057">
        <f>INF_PrevYearEUR!AF45</f>
        <v>0</v>
      </c>
      <c r="Y45" s="1056">
        <f>INF_PrevYearEUR!AG45</f>
        <v>0</v>
      </c>
      <c r="Z45" s="1057">
        <f>INF_PrevYearEUR!AH45</f>
        <v>0</v>
      </c>
      <c r="AA45" s="1056">
        <f>INF_PrevYearEUR!AI45</f>
        <v>0</v>
      </c>
      <c r="AB45" s="1057">
        <f>INF_PrevYearEUR!AJ45</f>
        <v>0</v>
      </c>
      <c r="AC45" s="1056">
        <f>INF_PrevYearEUR!AK45</f>
        <v>0</v>
      </c>
      <c r="AD45" s="1057">
        <f>INF_PrevYearEUR!AL45</f>
        <v>0</v>
      </c>
      <c r="AE45" s="1056">
        <f>INF_PrevYearEUR!AM45</f>
        <v>0</v>
      </c>
      <c r="AF45" s="1057">
        <f>INF_PrevYearEUR!AN45</f>
        <v>0</v>
      </c>
      <c r="AG45" s="1056">
        <f>INF_PrevYearEUR!AO45</f>
        <v>0</v>
      </c>
      <c r="AH45" s="1057">
        <f>INF_PrevYearEUR!AP45</f>
        <v>0</v>
      </c>
      <c r="AI45" s="1056">
        <f>INF_PrevYearEUR!AQ45</f>
        <v>0</v>
      </c>
      <c r="AJ45" s="1057">
        <f>INF_PrevYearEUR!AR45</f>
        <v>0</v>
      </c>
      <c r="AK45" s="1056">
        <f>INF_PrevYearEUR!AS45</f>
        <v>0</v>
      </c>
      <c r="AL45" s="1057">
        <f>INF_PrevYearEUR!AT45</f>
        <v>0</v>
      </c>
      <c r="AM45" s="1056">
        <f>INF_PrevYearEUR!AU45</f>
        <v>0</v>
      </c>
      <c r="AN45" s="1057">
        <f>INF_PrevYearEUR!AV45</f>
        <v>0</v>
      </c>
      <c r="AO45" s="1056">
        <f>INF_PrevYearEUR!AW45</f>
        <v>0</v>
      </c>
      <c r="AP45" s="1057">
        <f>INF_PrevYearEUR!AX45</f>
        <v>0</v>
      </c>
      <c r="AQ45" s="1056">
        <f>INF_PrevYearEUR!AY45</f>
        <v>0</v>
      </c>
      <c r="AR45" s="1057">
        <f>INF_PrevYearEUR!AZ45</f>
        <v>0</v>
      </c>
      <c r="AS45" s="1056">
        <f>INF_PrevYearEUR!BA45</f>
        <v>0</v>
      </c>
      <c r="AT45" s="1057">
        <f>INF_PrevYearEUR!BB45</f>
        <v>0</v>
      </c>
      <c r="AU45" s="1056">
        <f>INF_PrevYearEUR!BC45</f>
        <v>0</v>
      </c>
      <c r="AV45" s="1057">
        <f>INF_PrevYearEUR!BD45</f>
        <v>0</v>
      </c>
      <c r="AW45" s="1056">
        <f>INF_PrevYearEUR!BE45</f>
        <v>0</v>
      </c>
      <c r="AX45" s="1057">
        <f>INF_PrevYearEUR!BF45</f>
        <v>0</v>
      </c>
      <c r="AY45" s="1056">
        <f>INF_PrevYearEUR!BG45</f>
        <v>0</v>
      </c>
      <c r="AZ45" s="1057">
        <f>INF_PrevYearEUR!BH45</f>
        <v>0</v>
      </c>
      <c r="BA45" s="1056">
        <f>INF_PrevYearEUR!BI45</f>
        <v>0</v>
      </c>
      <c r="BB45" s="1057">
        <f>INF_PrevYearEUR!BJ45</f>
        <v>0</v>
      </c>
      <c r="BC45" s="1056">
        <f>INF_PrevYearEUR!BK45</f>
        <v>0</v>
      </c>
      <c r="BD45" s="1057">
        <f>INF_PrevYearEUR!BL45</f>
        <v>0</v>
      </c>
      <c r="BE45" s="1056">
        <f>INF_PrevYearEUR!BM45</f>
        <v>0</v>
      </c>
      <c r="BF45" s="1057">
        <f>INF_PrevYearEUR!BN45</f>
        <v>0</v>
      </c>
      <c r="BG45" s="1056">
        <f>INF_PrevYearEUR!BO45</f>
        <v>0</v>
      </c>
      <c r="BH45" s="1057">
        <f>INF_PrevYearEUR!BP45</f>
        <v>0</v>
      </c>
      <c r="BI45" s="1056">
        <f>INF_PrevYearEUR!BQ45</f>
        <v>0</v>
      </c>
      <c r="BJ45" s="1057">
        <f>INF_PrevYearEUR!BR45</f>
        <v>0</v>
      </c>
      <c r="BK45" s="1056">
        <f>INF_PrevYearEUR!BS45</f>
        <v>0</v>
      </c>
      <c r="BL45" s="1057">
        <f>INF_PrevYearEUR!BT45</f>
        <v>0</v>
      </c>
      <c r="BM45" s="1056">
        <f>INF_PrevYearEUR!BU45</f>
        <v>0</v>
      </c>
      <c r="BN45" s="1057">
        <f>INF_PrevYearEUR!BV45</f>
        <v>0</v>
      </c>
      <c r="BO45" s="1056">
        <f>INF_PrevYearEUR!BW45</f>
        <v>0</v>
      </c>
      <c r="BP45" s="1057">
        <f>INF_PrevYearEUR!BX45</f>
        <v>0</v>
      </c>
      <c r="BQ45" s="1056">
        <f>INF_PrevYearEUR!BY45</f>
        <v>0</v>
      </c>
    </row>
    <row r="46" spans="1:69" s="1048" customFormat="1">
      <c r="A46" s="1054" t="str">
        <f>IF(OR(B46=0,B46=""),"",B46&amp;IF(COUNTIF(B$11:$B46,B46)&gt;1,COUNTIF(B$11:$B46,B46),""))</f>
        <v>M320</v>
      </c>
      <c r="B46" s="1054" t="str">
        <f>INF_PrevYearEUR!J46</f>
        <v>M320</v>
      </c>
      <c r="C46" s="1055" t="str">
        <f>INF_PrevYearEUR!K46</f>
        <v>Other aux. and operation mat.</v>
      </c>
      <c r="D46" s="1055">
        <f>INF_PrevYearEUR!L46</f>
        <v>0</v>
      </c>
      <c r="E46" s="1056">
        <f>INF_PrevYearEUR!M46</f>
        <v>0</v>
      </c>
      <c r="F46" s="1057">
        <f>INF_PrevYearEUR!N46</f>
        <v>0</v>
      </c>
      <c r="G46" s="1056">
        <f>INF_PrevYearEUR!O46</f>
        <v>0</v>
      </c>
      <c r="H46" s="1057">
        <f>INF_PrevYearEUR!P46</f>
        <v>0</v>
      </c>
      <c r="I46" s="1056">
        <f>INF_PrevYearEUR!Q46</f>
        <v>0</v>
      </c>
      <c r="J46" s="1057">
        <f>INF_PrevYearEUR!R46</f>
        <v>0</v>
      </c>
      <c r="K46" s="1056">
        <f>INF_PrevYearEUR!S46</f>
        <v>0</v>
      </c>
      <c r="L46" s="1057">
        <f>INF_PrevYearEUR!T46</f>
        <v>0</v>
      </c>
      <c r="M46" s="1056">
        <f>INF_PrevYearEUR!U46</f>
        <v>0</v>
      </c>
      <c r="N46" s="1057">
        <f>INF_PrevYearEUR!V46</f>
        <v>0</v>
      </c>
      <c r="O46" s="1056">
        <f>INF_PrevYearEUR!W46</f>
        <v>0</v>
      </c>
      <c r="P46" s="1057">
        <f>INF_PrevYearEUR!X46</f>
        <v>0</v>
      </c>
      <c r="Q46" s="1056">
        <f>INF_PrevYearEUR!Y46</f>
        <v>0</v>
      </c>
      <c r="R46" s="1057">
        <f>INF_PrevYearEUR!Z46</f>
        <v>0</v>
      </c>
      <c r="S46" s="1056">
        <f>INF_PrevYearEUR!AA46</f>
        <v>0</v>
      </c>
      <c r="T46" s="1057">
        <f>INF_PrevYearEUR!AB46</f>
        <v>0</v>
      </c>
      <c r="U46" s="1056">
        <f>INF_PrevYearEUR!AC46</f>
        <v>0</v>
      </c>
      <c r="V46" s="1057">
        <f>INF_PrevYearEUR!AD46</f>
        <v>0</v>
      </c>
      <c r="W46" s="1056">
        <f>INF_PrevYearEUR!AE46</f>
        <v>0</v>
      </c>
      <c r="X46" s="1057">
        <f>INF_PrevYearEUR!AF46</f>
        <v>0</v>
      </c>
      <c r="Y46" s="1056">
        <f>INF_PrevYearEUR!AG46</f>
        <v>0</v>
      </c>
      <c r="Z46" s="1057">
        <f>INF_PrevYearEUR!AH46</f>
        <v>0</v>
      </c>
      <c r="AA46" s="1056">
        <f>INF_PrevYearEUR!AI46</f>
        <v>0</v>
      </c>
      <c r="AB46" s="1057">
        <f>INF_PrevYearEUR!AJ46</f>
        <v>0</v>
      </c>
      <c r="AC46" s="1056">
        <f>INF_PrevYearEUR!AK46</f>
        <v>0</v>
      </c>
      <c r="AD46" s="1057">
        <f>INF_PrevYearEUR!AL46</f>
        <v>0</v>
      </c>
      <c r="AE46" s="1056">
        <f>INF_PrevYearEUR!AM46</f>
        <v>0</v>
      </c>
      <c r="AF46" s="1057">
        <f>INF_PrevYearEUR!AN46</f>
        <v>0</v>
      </c>
      <c r="AG46" s="1056">
        <f>INF_PrevYearEUR!AO46</f>
        <v>0</v>
      </c>
      <c r="AH46" s="1057">
        <f>INF_PrevYearEUR!AP46</f>
        <v>0</v>
      </c>
      <c r="AI46" s="1056">
        <f>INF_PrevYearEUR!AQ46</f>
        <v>0</v>
      </c>
      <c r="AJ46" s="1057">
        <f>INF_PrevYearEUR!AR46</f>
        <v>0</v>
      </c>
      <c r="AK46" s="1056">
        <f>INF_PrevYearEUR!AS46</f>
        <v>0</v>
      </c>
      <c r="AL46" s="1057">
        <f>INF_PrevYearEUR!AT46</f>
        <v>0</v>
      </c>
      <c r="AM46" s="1056">
        <f>INF_PrevYearEUR!AU46</f>
        <v>0</v>
      </c>
      <c r="AN46" s="1057">
        <f>INF_PrevYearEUR!AV46</f>
        <v>0</v>
      </c>
      <c r="AO46" s="1056">
        <f>INF_PrevYearEUR!AW46</f>
        <v>0</v>
      </c>
      <c r="AP46" s="1057">
        <f>INF_PrevYearEUR!AX46</f>
        <v>0</v>
      </c>
      <c r="AQ46" s="1056">
        <f>INF_PrevYearEUR!AY46</f>
        <v>0</v>
      </c>
      <c r="AR46" s="1057">
        <f>INF_PrevYearEUR!AZ46</f>
        <v>0</v>
      </c>
      <c r="AS46" s="1056">
        <f>INF_PrevYearEUR!BA46</f>
        <v>0</v>
      </c>
      <c r="AT46" s="1057">
        <f>INF_PrevYearEUR!BB46</f>
        <v>0</v>
      </c>
      <c r="AU46" s="1056">
        <f>INF_PrevYearEUR!BC46</f>
        <v>0</v>
      </c>
      <c r="AV46" s="1057">
        <f>INF_PrevYearEUR!BD46</f>
        <v>0</v>
      </c>
      <c r="AW46" s="1056">
        <f>INF_PrevYearEUR!BE46</f>
        <v>0</v>
      </c>
      <c r="AX46" s="1057">
        <f>INF_PrevYearEUR!BF46</f>
        <v>0</v>
      </c>
      <c r="AY46" s="1056">
        <f>INF_PrevYearEUR!BG46</f>
        <v>0</v>
      </c>
      <c r="AZ46" s="1057">
        <f>INF_PrevYearEUR!BH46</f>
        <v>0</v>
      </c>
      <c r="BA46" s="1056">
        <f>INF_PrevYearEUR!BI46</f>
        <v>0</v>
      </c>
      <c r="BB46" s="1057">
        <f>INF_PrevYearEUR!BJ46</f>
        <v>0</v>
      </c>
      <c r="BC46" s="1056">
        <f>INF_PrevYearEUR!BK46</f>
        <v>0</v>
      </c>
      <c r="BD46" s="1057">
        <f>INF_PrevYearEUR!BL46</f>
        <v>0</v>
      </c>
      <c r="BE46" s="1056">
        <f>INF_PrevYearEUR!BM46</f>
        <v>0</v>
      </c>
      <c r="BF46" s="1057">
        <f>INF_PrevYearEUR!BN46</f>
        <v>0</v>
      </c>
      <c r="BG46" s="1056">
        <f>INF_PrevYearEUR!BO46</f>
        <v>0</v>
      </c>
      <c r="BH46" s="1057">
        <f>INF_PrevYearEUR!BP46</f>
        <v>0</v>
      </c>
      <c r="BI46" s="1056">
        <f>INF_PrevYearEUR!BQ46</f>
        <v>0</v>
      </c>
      <c r="BJ46" s="1057">
        <f>INF_PrevYearEUR!BR46</f>
        <v>0</v>
      </c>
      <c r="BK46" s="1056">
        <f>INF_PrevYearEUR!BS46</f>
        <v>0</v>
      </c>
      <c r="BL46" s="1057">
        <f>INF_PrevYearEUR!BT46</f>
        <v>0</v>
      </c>
      <c r="BM46" s="1056">
        <f>INF_PrevYearEUR!BU46</f>
        <v>0</v>
      </c>
      <c r="BN46" s="1057">
        <f>INF_PrevYearEUR!BV46</f>
        <v>0</v>
      </c>
      <c r="BO46" s="1056">
        <f>INF_PrevYearEUR!BW46</f>
        <v>0</v>
      </c>
      <c r="BP46" s="1057">
        <f>INF_PrevYearEUR!BX46</f>
        <v>0</v>
      </c>
      <c r="BQ46" s="1056">
        <f>INF_PrevYearEUR!BY46</f>
        <v>0</v>
      </c>
    </row>
    <row r="47" spans="1:69" s="1048" customFormat="1">
      <c r="A47" s="1054" t="str">
        <f>IF(OR(B47=0,B47=""),"",B47&amp;IF(COUNTIF(B$11:$B47,B47)&gt;1,COUNTIF(B$11:$B47,B47),""))</f>
        <v>M325</v>
      </c>
      <c r="B47" s="1054" t="str">
        <f>INF_PrevYearEUR!J47</f>
        <v>M325</v>
      </c>
      <c r="C47" s="1055" t="str">
        <f>INF_PrevYearEUR!K47</f>
        <v>External production services</v>
      </c>
      <c r="D47" s="1055">
        <f>INF_PrevYearEUR!L47</f>
        <v>0</v>
      </c>
      <c r="E47" s="1056">
        <f>INF_PrevYearEUR!M47</f>
        <v>0</v>
      </c>
      <c r="F47" s="1057">
        <f>INF_PrevYearEUR!N47</f>
        <v>0</v>
      </c>
      <c r="G47" s="1056">
        <f>INF_PrevYearEUR!O47</f>
        <v>0</v>
      </c>
      <c r="H47" s="1057">
        <f>INF_PrevYearEUR!P47</f>
        <v>0</v>
      </c>
      <c r="I47" s="1056">
        <f>INF_PrevYearEUR!Q47</f>
        <v>0</v>
      </c>
      <c r="J47" s="1057">
        <f>INF_PrevYearEUR!R47</f>
        <v>0</v>
      </c>
      <c r="K47" s="1056">
        <f>INF_PrevYearEUR!S47</f>
        <v>0</v>
      </c>
      <c r="L47" s="1057">
        <f>INF_PrevYearEUR!T47</f>
        <v>0</v>
      </c>
      <c r="M47" s="1056">
        <f>INF_PrevYearEUR!U47</f>
        <v>0</v>
      </c>
      <c r="N47" s="1057">
        <f>INF_PrevYearEUR!V47</f>
        <v>0</v>
      </c>
      <c r="O47" s="1056">
        <f>INF_PrevYearEUR!W47</f>
        <v>0</v>
      </c>
      <c r="P47" s="1057">
        <f>INF_PrevYearEUR!X47</f>
        <v>0</v>
      </c>
      <c r="Q47" s="1056">
        <f>INF_PrevYearEUR!Y47</f>
        <v>0</v>
      </c>
      <c r="R47" s="1057">
        <f>INF_PrevYearEUR!Z47</f>
        <v>0</v>
      </c>
      <c r="S47" s="1056">
        <f>INF_PrevYearEUR!AA47</f>
        <v>0</v>
      </c>
      <c r="T47" s="1057">
        <f>INF_PrevYearEUR!AB47</f>
        <v>0</v>
      </c>
      <c r="U47" s="1056">
        <f>INF_PrevYearEUR!AC47</f>
        <v>0</v>
      </c>
      <c r="V47" s="1057">
        <f>INF_PrevYearEUR!AD47</f>
        <v>0</v>
      </c>
      <c r="W47" s="1056">
        <f>INF_PrevYearEUR!AE47</f>
        <v>0</v>
      </c>
      <c r="X47" s="1057">
        <f>INF_PrevYearEUR!AF47</f>
        <v>0</v>
      </c>
      <c r="Y47" s="1056">
        <f>INF_PrevYearEUR!AG47</f>
        <v>0</v>
      </c>
      <c r="Z47" s="1057">
        <f>INF_PrevYearEUR!AH47</f>
        <v>0</v>
      </c>
      <c r="AA47" s="1056">
        <f>INF_PrevYearEUR!AI47</f>
        <v>0</v>
      </c>
      <c r="AB47" s="1057">
        <f>INF_PrevYearEUR!AJ47</f>
        <v>0</v>
      </c>
      <c r="AC47" s="1056">
        <f>INF_PrevYearEUR!AK47</f>
        <v>0</v>
      </c>
      <c r="AD47" s="1057">
        <f>INF_PrevYearEUR!AL47</f>
        <v>0</v>
      </c>
      <c r="AE47" s="1056">
        <f>INF_PrevYearEUR!AM47</f>
        <v>0</v>
      </c>
      <c r="AF47" s="1057">
        <f>INF_PrevYearEUR!AN47</f>
        <v>0</v>
      </c>
      <c r="AG47" s="1056">
        <f>INF_PrevYearEUR!AO47</f>
        <v>0</v>
      </c>
      <c r="AH47" s="1057">
        <f>INF_PrevYearEUR!AP47</f>
        <v>0</v>
      </c>
      <c r="AI47" s="1056">
        <f>INF_PrevYearEUR!AQ47</f>
        <v>0</v>
      </c>
      <c r="AJ47" s="1057">
        <f>INF_PrevYearEUR!AR47</f>
        <v>0</v>
      </c>
      <c r="AK47" s="1056">
        <f>INF_PrevYearEUR!AS47</f>
        <v>0</v>
      </c>
      <c r="AL47" s="1057">
        <f>INF_PrevYearEUR!AT47</f>
        <v>0</v>
      </c>
      <c r="AM47" s="1056">
        <f>INF_PrevYearEUR!AU47</f>
        <v>0</v>
      </c>
      <c r="AN47" s="1057">
        <f>INF_PrevYearEUR!AV47</f>
        <v>0</v>
      </c>
      <c r="AO47" s="1056">
        <f>INF_PrevYearEUR!AW47</f>
        <v>0</v>
      </c>
      <c r="AP47" s="1057">
        <f>INF_PrevYearEUR!AX47</f>
        <v>0</v>
      </c>
      <c r="AQ47" s="1056">
        <f>INF_PrevYearEUR!AY47</f>
        <v>0</v>
      </c>
      <c r="AR47" s="1057">
        <f>INF_PrevYearEUR!AZ47</f>
        <v>0</v>
      </c>
      <c r="AS47" s="1056">
        <f>INF_PrevYearEUR!BA47</f>
        <v>0</v>
      </c>
      <c r="AT47" s="1057">
        <f>INF_PrevYearEUR!BB47</f>
        <v>0</v>
      </c>
      <c r="AU47" s="1056">
        <f>INF_PrevYearEUR!BC47</f>
        <v>0</v>
      </c>
      <c r="AV47" s="1057">
        <f>INF_PrevYearEUR!BD47</f>
        <v>0</v>
      </c>
      <c r="AW47" s="1056">
        <f>INF_PrevYearEUR!BE47</f>
        <v>0</v>
      </c>
      <c r="AX47" s="1057">
        <f>INF_PrevYearEUR!BF47</f>
        <v>0</v>
      </c>
      <c r="AY47" s="1056">
        <f>INF_PrevYearEUR!BG47</f>
        <v>0</v>
      </c>
      <c r="AZ47" s="1057">
        <f>INF_PrevYearEUR!BH47</f>
        <v>0</v>
      </c>
      <c r="BA47" s="1056">
        <f>INF_PrevYearEUR!BI47</f>
        <v>0</v>
      </c>
      <c r="BB47" s="1057">
        <f>INF_PrevYearEUR!BJ47</f>
        <v>0</v>
      </c>
      <c r="BC47" s="1056">
        <f>INF_PrevYearEUR!BK47</f>
        <v>0</v>
      </c>
      <c r="BD47" s="1057">
        <f>INF_PrevYearEUR!BL47</f>
        <v>0</v>
      </c>
      <c r="BE47" s="1056">
        <f>INF_PrevYearEUR!BM47</f>
        <v>0</v>
      </c>
      <c r="BF47" s="1057">
        <f>INF_PrevYearEUR!BN47</f>
        <v>0</v>
      </c>
      <c r="BG47" s="1056">
        <f>INF_PrevYearEUR!BO47</f>
        <v>0</v>
      </c>
      <c r="BH47" s="1057">
        <f>INF_PrevYearEUR!BP47</f>
        <v>0</v>
      </c>
      <c r="BI47" s="1056">
        <f>INF_PrevYearEUR!BQ47</f>
        <v>0</v>
      </c>
      <c r="BJ47" s="1057">
        <f>INF_PrevYearEUR!BR47</f>
        <v>0</v>
      </c>
      <c r="BK47" s="1056">
        <f>INF_PrevYearEUR!BS47</f>
        <v>0</v>
      </c>
      <c r="BL47" s="1057">
        <f>INF_PrevYearEUR!BT47</f>
        <v>0</v>
      </c>
      <c r="BM47" s="1056">
        <f>INF_PrevYearEUR!BU47</f>
        <v>0</v>
      </c>
      <c r="BN47" s="1057">
        <f>INF_PrevYearEUR!BV47</f>
        <v>0</v>
      </c>
      <c r="BO47" s="1056">
        <f>INF_PrevYearEUR!BW47</f>
        <v>0</v>
      </c>
      <c r="BP47" s="1057">
        <f>INF_PrevYearEUR!BX47</f>
        <v>0</v>
      </c>
      <c r="BQ47" s="1056">
        <f>INF_PrevYearEUR!BY47</f>
        <v>0</v>
      </c>
    </row>
    <row r="48" spans="1:69" s="1048" customFormat="1">
      <c r="A48" s="1058" t="str">
        <f>IF(OR(B48=0,B48=""),"",B48&amp;IF(COUNTIF(B$11:$B48,B48)&gt;1,COUNTIF(B$11:$B48,B48),""))</f>
        <v>M339</v>
      </c>
      <c r="B48" s="1058" t="str">
        <f>INF_PrevYearEUR!J48</f>
        <v>M339</v>
      </c>
      <c r="C48" s="1058" t="str">
        <f>INF_PrevYearEUR!K48</f>
        <v>Material expenditure - Core Business</v>
      </c>
      <c r="D48" s="1058">
        <f>INF_PrevYearEUR!L48</f>
        <v>0</v>
      </c>
      <c r="E48" s="22">
        <f>INF_PrevYearEUR!M48</f>
        <v>0</v>
      </c>
      <c r="F48" s="23">
        <f>INF_PrevYearEUR!N48</f>
        <v>0</v>
      </c>
      <c r="G48" s="22">
        <f>INF_PrevYearEUR!O48</f>
        <v>0</v>
      </c>
      <c r="H48" s="23">
        <f>INF_PrevYearEUR!P48</f>
        <v>0</v>
      </c>
      <c r="I48" s="22">
        <f>INF_PrevYearEUR!Q48</f>
        <v>0</v>
      </c>
      <c r="J48" s="23">
        <f>INF_PrevYearEUR!R48</f>
        <v>0</v>
      </c>
      <c r="K48" s="22">
        <f>INF_PrevYearEUR!S48</f>
        <v>0</v>
      </c>
      <c r="L48" s="23">
        <f>INF_PrevYearEUR!T48</f>
        <v>0</v>
      </c>
      <c r="M48" s="22">
        <f>INF_PrevYearEUR!U48</f>
        <v>0</v>
      </c>
      <c r="N48" s="23">
        <f>INF_PrevYearEUR!V48</f>
        <v>0</v>
      </c>
      <c r="O48" s="22">
        <f>INF_PrevYearEUR!W48</f>
        <v>0</v>
      </c>
      <c r="P48" s="23">
        <f>INF_PrevYearEUR!X48</f>
        <v>0</v>
      </c>
      <c r="Q48" s="22">
        <f>INF_PrevYearEUR!Y48</f>
        <v>0</v>
      </c>
      <c r="R48" s="23">
        <f>INF_PrevYearEUR!Z48</f>
        <v>0</v>
      </c>
      <c r="S48" s="22">
        <f>INF_PrevYearEUR!AA48</f>
        <v>0</v>
      </c>
      <c r="T48" s="23">
        <f>INF_PrevYearEUR!AB48</f>
        <v>0</v>
      </c>
      <c r="U48" s="22">
        <f>INF_PrevYearEUR!AC48</f>
        <v>0</v>
      </c>
      <c r="V48" s="23">
        <f>INF_PrevYearEUR!AD48</f>
        <v>0</v>
      </c>
      <c r="W48" s="22">
        <f>INF_PrevYearEUR!AE48</f>
        <v>0</v>
      </c>
      <c r="X48" s="23">
        <f>INF_PrevYearEUR!AF48</f>
        <v>0</v>
      </c>
      <c r="Y48" s="22">
        <f>INF_PrevYearEUR!AG48</f>
        <v>0</v>
      </c>
      <c r="Z48" s="23">
        <f>INF_PrevYearEUR!AH48</f>
        <v>0</v>
      </c>
      <c r="AA48" s="22">
        <f>INF_PrevYearEUR!AI48</f>
        <v>0</v>
      </c>
      <c r="AB48" s="23">
        <f>INF_PrevYearEUR!AJ48</f>
        <v>0</v>
      </c>
      <c r="AC48" s="22">
        <f>INF_PrevYearEUR!AK48</f>
        <v>0</v>
      </c>
      <c r="AD48" s="23">
        <f>INF_PrevYearEUR!AL48</f>
        <v>0</v>
      </c>
      <c r="AE48" s="22">
        <f>INF_PrevYearEUR!AM48</f>
        <v>0</v>
      </c>
      <c r="AF48" s="23">
        <f>INF_PrevYearEUR!AN48</f>
        <v>0</v>
      </c>
      <c r="AG48" s="22">
        <f>INF_PrevYearEUR!AO48</f>
        <v>0</v>
      </c>
      <c r="AH48" s="23">
        <f>INF_PrevYearEUR!AP48</f>
        <v>0</v>
      </c>
      <c r="AI48" s="22">
        <f>INF_PrevYearEUR!AQ48</f>
        <v>0</v>
      </c>
      <c r="AJ48" s="23">
        <f>INF_PrevYearEUR!AR48</f>
        <v>0</v>
      </c>
      <c r="AK48" s="22">
        <f>INF_PrevYearEUR!AS48</f>
        <v>0</v>
      </c>
      <c r="AL48" s="23">
        <f>INF_PrevYearEUR!AT48</f>
        <v>0</v>
      </c>
      <c r="AM48" s="22">
        <f>INF_PrevYearEUR!AU48</f>
        <v>0</v>
      </c>
      <c r="AN48" s="23">
        <f>INF_PrevYearEUR!AV48</f>
        <v>0</v>
      </c>
      <c r="AO48" s="22">
        <f>INF_PrevYearEUR!AW48</f>
        <v>0</v>
      </c>
      <c r="AP48" s="23">
        <f>INF_PrevYearEUR!AX48</f>
        <v>0</v>
      </c>
      <c r="AQ48" s="22">
        <f>INF_PrevYearEUR!AY48</f>
        <v>0</v>
      </c>
      <c r="AR48" s="23">
        <f>INF_PrevYearEUR!AZ48</f>
        <v>0</v>
      </c>
      <c r="AS48" s="22">
        <f>INF_PrevYearEUR!BA48</f>
        <v>0</v>
      </c>
      <c r="AT48" s="23">
        <f>INF_PrevYearEUR!BB48</f>
        <v>0</v>
      </c>
      <c r="AU48" s="22">
        <f>INF_PrevYearEUR!BC48</f>
        <v>0</v>
      </c>
      <c r="AV48" s="23">
        <f>INF_PrevYearEUR!BD48</f>
        <v>0</v>
      </c>
      <c r="AW48" s="22">
        <f>INF_PrevYearEUR!BE48</f>
        <v>0</v>
      </c>
      <c r="AX48" s="23">
        <f>INF_PrevYearEUR!BF48</f>
        <v>0</v>
      </c>
      <c r="AY48" s="22">
        <f>INF_PrevYearEUR!BG48</f>
        <v>0</v>
      </c>
      <c r="AZ48" s="23">
        <f>INF_PrevYearEUR!BH48</f>
        <v>0</v>
      </c>
      <c r="BA48" s="22">
        <f>INF_PrevYearEUR!BI48</f>
        <v>0</v>
      </c>
      <c r="BB48" s="23">
        <f>INF_PrevYearEUR!BJ48</f>
        <v>0</v>
      </c>
      <c r="BC48" s="22">
        <f>INF_PrevYearEUR!BK48</f>
        <v>0</v>
      </c>
      <c r="BD48" s="23">
        <f>INF_PrevYearEUR!BL48</f>
        <v>0</v>
      </c>
      <c r="BE48" s="22">
        <f>INF_PrevYearEUR!BM48</f>
        <v>0</v>
      </c>
      <c r="BF48" s="23">
        <f>INF_PrevYearEUR!BN48</f>
        <v>0</v>
      </c>
      <c r="BG48" s="22">
        <f>INF_PrevYearEUR!BO48</f>
        <v>0</v>
      </c>
      <c r="BH48" s="23">
        <f>INF_PrevYearEUR!BP48</f>
        <v>0</v>
      </c>
      <c r="BI48" s="22">
        <f>INF_PrevYearEUR!BQ48</f>
        <v>0</v>
      </c>
      <c r="BJ48" s="23">
        <f>INF_PrevYearEUR!BR48</f>
        <v>0</v>
      </c>
      <c r="BK48" s="22">
        <f>INF_PrevYearEUR!BS48</f>
        <v>0</v>
      </c>
      <c r="BL48" s="23">
        <f>INF_PrevYearEUR!BT48</f>
        <v>0</v>
      </c>
      <c r="BM48" s="22">
        <f>INF_PrevYearEUR!BU48</f>
        <v>0</v>
      </c>
      <c r="BN48" s="23">
        <f>INF_PrevYearEUR!BV48</f>
        <v>0</v>
      </c>
      <c r="BO48" s="22">
        <f>INF_PrevYearEUR!BW48</f>
        <v>0</v>
      </c>
      <c r="BP48" s="23">
        <f>INF_PrevYearEUR!BX48</f>
        <v>0</v>
      </c>
      <c r="BQ48" s="22">
        <f>INF_PrevYearEUR!BY48</f>
        <v>0</v>
      </c>
    </row>
    <row r="49" spans="1:69" s="1048" customFormat="1">
      <c r="A49" s="1058" t="str">
        <f>IF(OR(B49=0,B49=""),"",B49&amp;IF(COUNTIF(B$11:$B49,B49)&gt;1,COUNTIF(B$11:$B49,B49),""))</f>
        <v>M349</v>
      </c>
      <c r="B49" s="1058" t="str">
        <f>INF_PrevYearEUR!J49</f>
        <v>M349</v>
      </c>
      <c r="C49" s="1058" t="str">
        <f>INF_PrevYearEUR!K49</f>
        <v>Material expenditures - Trade goods</v>
      </c>
      <c r="D49" s="1058">
        <f>INF_PrevYearEUR!L49</f>
        <v>0</v>
      </c>
      <c r="E49" s="22">
        <f>INF_PrevYearEUR!M49</f>
        <v>0</v>
      </c>
      <c r="F49" s="23">
        <f>INF_PrevYearEUR!N49</f>
        <v>0</v>
      </c>
      <c r="G49" s="22">
        <f>INF_PrevYearEUR!O49</f>
        <v>0</v>
      </c>
      <c r="H49" s="23">
        <f>INF_PrevYearEUR!P49</f>
        <v>0</v>
      </c>
      <c r="I49" s="22">
        <f>INF_PrevYearEUR!Q49</f>
        <v>0</v>
      </c>
      <c r="J49" s="23">
        <f>INF_PrevYearEUR!R49</f>
        <v>0</v>
      </c>
      <c r="K49" s="22">
        <f>INF_PrevYearEUR!S49</f>
        <v>0</v>
      </c>
      <c r="L49" s="23">
        <f>INF_PrevYearEUR!T49</f>
        <v>0</v>
      </c>
      <c r="M49" s="22">
        <f>INF_PrevYearEUR!U49</f>
        <v>0</v>
      </c>
      <c r="N49" s="23">
        <f>INF_PrevYearEUR!V49</f>
        <v>0</v>
      </c>
      <c r="O49" s="22">
        <f>INF_PrevYearEUR!W49</f>
        <v>0</v>
      </c>
      <c r="P49" s="23">
        <f>INF_PrevYearEUR!X49</f>
        <v>0</v>
      </c>
      <c r="Q49" s="22">
        <f>INF_PrevYearEUR!Y49</f>
        <v>0</v>
      </c>
      <c r="R49" s="23">
        <f>INF_PrevYearEUR!Z49</f>
        <v>0</v>
      </c>
      <c r="S49" s="22">
        <f>INF_PrevYearEUR!AA49</f>
        <v>0</v>
      </c>
      <c r="T49" s="23">
        <f>INF_PrevYearEUR!AB49</f>
        <v>0</v>
      </c>
      <c r="U49" s="22">
        <f>INF_PrevYearEUR!AC49</f>
        <v>0</v>
      </c>
      <c r="V49" s="23">
        <f>INF_PrevYearEUR!AD49</f>
        <v>0</v>
      </c>
      <c r="W49" s="22">
        <f>INF_PrevYearEUR!AE49</f>
        <v>0</v>
      </c>
      <c r="X49" s="23">
        <f>INF_PrevYearEUR!AF49</f>
        <v>0</v>
      </c>
      <c r="Y49" s="22">
        <f>INF_PrevYearEUR!AG49</f>
        <v>0</v>
      </c>
      <c r="Z49" s="23">
        <f>INF_PrevYearEUR!AH49</f>
        <v>0</v>
      </c>
      <c r="AA49" s="22">
        <f>INF_PrevYearEUR!AI49</f>
        <v>0</v>
      </c>
      <c r="AB49" s="23">
        <f>INF_PrevYearEUR!AJ49</f>
        <v>0</v>
      </c>
      <c r="AC49" s="22">
        <f>INF_PrevYearEUR!AK49</f>
        <v>0</v>
      </c>
      <c r="AD49" s="23">
        <f>INF_PrevYearEUR!AL49</f>
        <v>0</v>
      </c>
      <c r="AE49" s="22">
        <f>INF_PrevYearEUR!AM49</f>
        <v>0</v>
      </c>
      <c r="AF49" s="23">
        <f>INF_PrevYearEUR!AN49</f>
        <v>0</v>
      </c>
      <c r="AG49" s="22">
        <f>INF_PrevYearEUR!AO49</f>
        <v>0</v>
      </c>
      <c r="AH49" s="23">
        <f>INF_PrevYearEUR!AP49</f>
        <v>0</v>
      </c>
      <c r="AI49" s="22">
        <f>INF_PrevYearEUR!AQ49</f>
        <v>0</v>
      </c>
      <c r="AJ49" s="23">
        <f>INF_PrevYearEUR!AR49</f>
        <v>0</v>
      </c>
      <c r="AK49" s="22">
        <f>INF_PrevYearEUR!AS49</f>
        <v>0</v>
      </c>
      <c r="AL49" s="23">
        <f>INF_PrevYearEUR!AT49</f>
        <v>0</v>
      </c>
      <c r="AM49" s="22">
        <f>INF_PrevYearEUR!AU49</f>
        <v>0</v>
      </c>
      <c r="AN49" s="23">
        <f>INF_PrevYearEUR!AV49</f>
        <v>0</v>
      </c>
      <c r="AO49" s="22">
        <f>INF_PrevYearEUR!AW49</f>
        <v>0</v>
      </c>
      <c r="AP49" s="23">
        <f>INF_PrevYearEUR!AX49</f>
        <v>0</v>
      </c>
      <c r="AQ49" s="22">
        <f>INF_PrevYearEUR!AY49</f>
        <v>0</v>
      </c>
      <c r="AR49" s="23">
        <f>INF_PrevYearEUR!AZ49</f>
        <v>0</v>
      </c>
      <c r="AS49" s="22">
        <f>INF_PrevYearEUR!BA49</f>
        <v>0</v>
      </c>
      <c r="AT49" s="23">
        <f>INF_PrevYearEUR!BB49</f>
        <v>0</v>
      </c>
      <c r="AU49" s="22">
        <f>INF_PrevYearEUR!BC49</f>
        <v>0</v>
      </c>
      <c r="AV49" s="23">
        <f>INF_PrevYearEUR!BD49</f>
        <v>0</v>
      </c>
      <c r="AW49" s="22">
        <f>INF_PrevYearEUR!BE49</f>
        <v>0</v>
      </c>
      <c r="AX49" s="23">
        <f>INF_PrevYearEUR!BF49</f>
        <v>0</v>
      </c>
      <c r="AY49" s="22">
        <f>INF_PrevYearEUR!BG49</f>
        <v>0</v>
      </c>
      <c r="AZ49" s="23">
        <f>INF_PrevYearEUR!BH49</f>
        <v>0</v>
      </c>
      <c r="BA49" s="22">
        <f>INF_PrevYearEUR!BI49</f>
        <v>0</v>
      </c>
      <c r="BB49" s="23">
        <f>INF_PrevYearEUR!BJ49</f>
        <v>0</v>
      </c>
      <c r="BC49" s="22">
        <f>INF_PrevYearEUR!BK49</f>
        <v>0</v>
      </c>
      <c r="BD49" s="23">
        <f>INF_PrevYearEUR!BL49</f>
        <v>0</v>
      </c>
      <c r="BE49" s="22">
        <f>INF_PrevYearEUR!BM49</f>
        <v>0</v>
      </c>
      <c r="BF49" s="23">
        <f>INF_PrevYearEUR!BN49</f>
        <v>0</v>
      </c>
      <c r="BG49" s="22">
        <f>INF_PrevYearEUR!BO49</f>
        <v>0</v>
      </c>
      <c r="BH49" s="23">
        <f>INF_PrevYearEUR!BP49</f>
        <v>0</v>
      </c>
      <c r="BI49" s="22">
        <f>INF_PrevYearEUR!BQ49</f>
        <v>0</v>
      </c>
      <c r="BJ49" s="23">
        <f>INF_PrevYearEUR!BR49</f>
        <v>0</v>
      </c>
      <c r="BK49" s="22">
        <f>INF_PrevYearEUR!BS49</f>
        <v>0</v>
      </c>
      <c r="BL49" s="23">
        <f>INF_PrevYearEUR!BT49</f>
        <v>0</v>
      </c>
      <c r="BM49" s="22">
        <f>INF_PrevYearEUR!BU49</f>
        <v>0</v>
      </c>
      <c r="BN49" s="23">
        <f>INF_PrevYearEUR!BV49</f>
        <v>0</v>
      </c>
      <c r="BO49" s="22">
        <f>INF_PrevYearEUR!BW49</f>
        <v>0</v>
      </c>
      <c r="BP49" s="23">
        <f>INF_PrevYearEUR!BX49</f>
        <v>0</v>
      </c>
      <c r="BQ49" s="22">
        <f>INF_PrevYearEUR!BY49</f>
        <v>0</v>
      </c>
    </row>
    <row r="50" spans="1:69" s="1048" customFormat="1">
      <c r="A50" s="1058" t="str">
        <f>IF(OR(B50=0,B50=""),"",B50&amp;IF(COUNTIF(B$11:$B50,B50)&gt;1,COUNTIF(B$11:$B50,B50),""))</f>
        <v>M359</v>
      </c>
      <c r="B50" s="1058" t="str">
        <f>INF_PrevYearEUR!J50</f>
        <v>M359</v>
      </c>
      <c r="C50" s="1058" t="str">
        <f>INF_PrevYearEUR!K50</f>
        <v>Other Material expenditures</v>
      </c>
      <c r="D50" s="1058">
        <f>INF_PrevYearEUR!L50</f>
        <v>0</v>
      </c>
      <c r="E50" s="22">
        <f>INF_PrevYearEUR!M50</f>
        <v>0</v>
      </c>
      <c r="F50" s="23">
        <f>INF_PrevYearEUR!N50</f>
        <v>0</v>
      </c>
      <c r="G50" s="22">
        <f>INF_PrevYearEUR!O50</f>
        <v>0</v>
      </c>
      <c r="H50" s="23">
        <f>INF_PrevYearEUR!P50</f>
        <v>0</v>
      </c>
      <c r="I50" s="22">
        <f>INF_PrevYearEUR!Q50</f>
        <v>0</v>
      </c>
      <c r="J50" s="23">
        <f>INF_PrevYearEUR!R50</f>
        <v>0</v>
      </c>
      <c r="K50" s="22">
        <f>INF_PrevYearEUR!S50</f>
        <v>0</v>
      </c>
      <c r="L50" s="23">
        <f>INF_PrevYearEUR!T50</f>
        <v>0</v>
      </c>
      <c r="M50" s="22">
        <f>INF_PrevYearEUR!U50</f>
        <v>0</v>
      </c>
      <c r="N50" s="23">
        <f>INF_PrevYearEUR!V50</f>
        <v>0</v>
      </c>
      <c r="O50" s="22">
        <f>INF_PrevYearEUR!W50</f>
        <v>0</v>
      </c>
      <c r="P50" s="23">
        <f>INF_PrevYearEUR!X50</f>
        <v>0</v>
      </c>
      <c r="Q50" s="22">
        <f>INF_PrevYearEUR!Y50</f>
        <v>0</v>
      </c>
      <c r="R50" s="23">
        <f>INF_PrevYearEUR!Z50</f>
        <v>0</v>
      </c>
      <c r="S50" s="22">
        <f>INF_PrevYearEUR!AA50</f>
        <v>0</v>
      </c>
      <c r="T50" s="23">
        <f>INF_PrevYearEUR!AB50</f>
        <v>0</v>
      </c>
      <c r="U50" s="22">
        <f>INF_PrevYearEUR!AC50</f>
        <v>0</v>
      </c>
      <c r="V50" s="23">
        <f>INF_PrevYearEUR!AD50</f>
        <v>0</v>
      </c>
      <c r="W50" s="22">
        <f>INF_PrevYearEUR!AE50</f>
        <v>0</v>
      </c>
      <c r="X50" s="23">
        <f>INF_PrevYearEUR!AF50</f>
        <v>0</v>
      </c>
      <c r="Y50" s="22">
        <f>INF_PrevYearEUR!AG50</f>
        <v>0</v>
      </c>
      <c r="Z50" s="23">
        <f>INF_PrevYearEUR!AH50</f>
        <v>0</v>
      </c>
      <c r="AA50" s="22">
        <f>INF_PrevYearEUR!AI50</f>
        <v>0</v>
      </c>
      <c r="AB50" s="23">
        <f>INF_PrevYearEUR!AJ50</f>
        <v>0</v>
      </c>
      <c r="AC50" s="22">
        <f>INF_PrevYearEUR!AK50</f>
        <v>0</v>
      </c>
      <c r="AD50" s="23">
        <f>INF_PrevYearEUR!AL50</f>
        <v>0</v>
      </c>
      <c r="AE50" s="22">
        <f>INF_PrevYearEUR!AM50</f>
        <v>0</v>
      </c>
      <c r="AF50" s="23">
        <f>INF_PrevYearEUR!AN50</f>
        <v>0</v>
      </c>
      <c r="AG50" s="22">
        <f>INF_PrevYearEUR!AO50</f>
        <v>0</v>
      </c>
      <c r="AH50" s="23">
        <f>INF_PrevYearEUR!AP50</f>
        <v>0</v>
      </c>
      <c r="AI50" s="22">
        <f>INF_PrevYearEUR!AQ50</f>
        <v>0</v>
      </c>
      <c r="AJ50" s="23">
        <f>INF_PrevYearEUR!AR50</f>
        <v>0</v>
      </c>
      <c r="AK50" s="22">
        <f>INF_PrevYearEUR!AS50</f>
        <v>0</v>
      </c>
      <c r="AL50" s="23">
        <f>INF_PrevYearEUR!AT50</f>
        <v>0</v>
      </c>
      <c r="AM50" s="22">
        <f>INF_PrevYearEUR!AU50</f>
        <v>0</v>
      </c>
      <c r="AN50" s="23">
        <f>INF_PrevYearEUR!AV50</f>
        <v>0</v>
      </c>
      <c r="AO50" s="22">
        <f>INF_PrevYearEUR!AW50</f>
        <v>0</v>
      </c>
      <c r="AP50" s="23">
        <f>INF_PrevYearEUR!AX50</f>
        <v>0</v>
      </c>
      <c r="AQ50" s="22">
        <f>INF_PrevYearEUR!AY50</f>
        <v>0</v>
      </c>
      <c r="AR50" s="23">
        <f>INF_PrevYearEUR!AZ50</f>
        <v>0</v>
      </c>
      <c r="AS50" s="22">
        <f>INF_PrevYearEUR!BA50</f>
        <v>0</v>
      </c>
      <c r="AT50" s="23">
        <f>INF_PrevYearEUR!BB50</f>
        <v>0</v>
      </c>
      <c r="AU50" s="22">
        <f>INF_PrevYearEUR!BC50</f>
        <v>0</v>
      </c>
      <c r="AV50" s="23">
        <f>INF_PrevYearEUR!BD50</f>
        <v>0</v>
      </c>
      <c r="AW50" s="22">
        <f>INF_PrevYearEUR!BE50</f>
        <v>0</v>
      </c>
      <c r="AX50" s="23">
        <f>INF_PrevYearEUR!BF50</f>
        <v>0</v>
      </c>
      <c r="AY50" s="22">
        <f>INF_PrevYearEUR!BG50</f>
        <v>0</v>
      </c>
      <c r="AZ50" s="23">
        <f>INF_PrevYearEUR!BH50</f>
        <v>0</v>
      </c>
      <c r="BA50" s="22">
        <f>INF_PrevYearEUR!BI50</f>
        <v>0</v>
      </c>
      <c r="BB50" s="23">
        <f>INF_PrevYearEUR!BJ50</f>
        <v>0</v>
      </c>
      <c r="BC50" s="22">
        <f>INF_PrevYearEUR!BK50</f>
        <v>0</v>
      </c>
      <c r="BD50" s="23">
        <f>INF_PrevYearEUR!BL50</f>
        <v>0</v>
      </c>
      <c r="BE50" s="22">
        <f>INF_PrevYearEUR!BM50</f>
        <v>0</v>
      </c>
      <c r="BF50" s="23">
        <f>INF_PrevYearEUR!BN50</f>
        <v>0</v>
      </c>
      <c r="BG50" s="22">
        <f>INF_PrevYearEUR!BO50</f>
        <v>0</v>
      </c>
      <c r="BH50" s="23">
        <f>INF_PrevYearEUR!BP50</f>
        <v>0</v>
      </c>
      <c r="BI50" s="22">
        <f>INF_PrevYearEUR!BQ50</f>
        <v>0</v>
      </c>
      <c r="BJ50" s="23">
        <f>INF_PrevYearEUR!BR50</f>
        <v>0</v>
      </c>
      <c r="BK50" s="22">
        <f>INF_PrevYearEUR!BS50</f>
        <v>0</v>
      </c>
      <c r="BL50" s="23">
        <f>INF_PrevYearEUR!BT50</f>
        <v>0</v>
      </c>
      <c r="BM50" s="22">
        <f>INF_PrevYearEUR!BU50</f>
        <v>0</v>
      </c>
      <c r="BN50" s="23">
        <f>INF_PrevYearEUR!BV50</f>
        <v>0</v>
      </c>
      <c r="BO50" s="22">
        <f>INF_PrevYearEUR!BW50</f>
        <v>0</v>
      </c>
      <c r="BP50" s="23">
        <f>INF_PrevYearEUR!BX50</f>
        <v>0</v>
      </c>
      <c r="BQ50" s="22">
        <f>INF_PrevYearEUR!BY50</f>
        <v>0</v>
      </c>
    </row>
    <row r="51" spans="1:69" s="1048" customFormat="1">
      <c r="A51" s="1058" t="str">
        <f>IF(OR(B51=0,B51=""),"",B51&amp;IF(COUNTIF(B$11:$B51,B51)&gt;1,COUNTIF(B$11:$B51,B51),""))</f>
        <v>M369</v>
      </c>
      <c r="B51" s="1058" t="str">
        <f>INF_PrevYearEUR!J51</f>
        <v>M369</v>
      </c>
      <c r="C51" s="1058" t="str">
        <f>INF_PrevYearEUR!K51</f>
        <v>Material expenditure - TOTAL</v>
      </c>
      <c r="D51" s="1058">
        <f>INF_PrevYearEUR!L51</f>
        <v>0</v>
      </c>
      <c r="E51" s="22">
        <f>INF_PrevYearEUR!M51</f>
        <v>0</v>
      </c>
      <c r="F51" s="23">
        <f>INF_PrevYearEUR!N51</f>
        <v>0</v>
      </c>
      <c r="G51" s="22">
        <f>INF_PrevYearEUR!O51</f>
        <v>0</v>
      </c>
      <c r="H51" s="23">
        <f>INF_PrevYearEUR!P51</f>
        <v>0</v>
      </c>
      <c r="I51" s="22">
        <f>INF_PrevYearEUR!Q51</f>
        <v>0</v>
      </c>
      <c r="J51" s="23">
        <f>INF_PrevYearEUR!R51</f>
        <v>0</v>
      </c>
      <c r="K51" s="22">
        <f>INF_PrevYearEUR!S51</f>
        <v>0</v>
      </c>
      <c r="L51" s="23">
        <f>INF_PrevYearEUR!T51</f>
        <v>0</v>
      </c>
      <c r="M51" s="22">
        <f>INF_PrevYearEUR!U51</f>
        <v>0</v>
      </c>
      <c r="N51" s="23">
        <f>INF_PrevYearEUR!V51</f>
        <v>0</v>
      </c>
      <c r="O51" s="22">
        <f>INF_PrevYearEUR!W51</f>
        <v>0</v>
      </c>
      <c r="P51" s="23">
        <f>INF_PrevYearEUR!X51</f>
        <v>0</v>
      </c>
      <c r="Q51" s="22">
        <f>INF_PrevYearEUR!Y51</f>
        <v>0</v>
      </c>
      <c r="R51" s="23">
        <f>INF_PrevYearEUR!Z51</f>
        <v>0</v>
      </c>
      <c r="S51" s="22">
        <f>INF_PrevYearEUR!AA51</f>
        <v>0</v>
      </c>
      <c r="T51" s="23">
        <f>INF_PrevYearEUR!AB51</f>
        <v>0</v>
      </c>
      <c r="U51" s="22">
        <f>INF_PrevYearEUR!AC51</f>
        <v>0</v>
      </c>
      <c r="V51" s="23">
        <f>INF_PrevYearEUR!AD51</f>
        <v>0</v>
      </c>
      <c r="W51" s="22">
        <f>INF_PrevYearEUR!AE51</f>
        <v>0</v>
      </c>
      <c r="X51" s="23">
        <f>INF_PrevYearEUR!AF51</f>
        <v>0</v>
      </c>
      <c r="Y51" s="22">
        <f>INF_PrevYearEUR!AG51</f>
        <v>0</v>
      </c>
      <c r="Z51" s="23">
        <f>INF_PrevYearEUR!AH51</f>
        <v>0</v>
      </c>
      <c r="AA51" s="22">
        <f>INF_PrevYearEUR!AI51</f>
        <v>0</v>
      </c>
      <c r="AB51" s="23">
        <f>INF_PrevYearEUR!AJ51</f>
        <v>0</v>
      </c>
      <c r="AC51" s="22">
        <f>INF_PrevYearEUR!AK51</f>
        <v>0</v>
      </c>
      <c r="AD51" s="23">
        <f>INF_PrevYearEUR!AL51</f>
        <v>0</v>
      </c>
      <c r="AE51" s="22">
        <f>INF_PrevYearEUR!AM51</f>
        <v>0</v>
      </c>
      <c r="AF51" s="23">
        <f>INF_PrevYearEUR!AN51</f>
        <v>0</v>
      </c>
      <c r="AG51" s="22">
        <f>INF_PrevYearEUR!AO51</f>
        <v>0</v>
      </c>
      <c r="AH51" s="23">
        <f>INF_PrevYearEUR!AP51</f>
        <v>0</v>
      </c>
      <c r="AI51" s="22">
        <f>INF_PrevYearEUR!AQ51</f>
        <v>0</v>
      </c>
      <c r="AJ51" s="23">
        <f>INF_PrevYearEUR!AR51</f>
        <v>0</v>
      </c>
      <c r="AK51" s="22">
        <f>INF_PrevYearEUR!AS51</f>
        <v>0</v>
      </c>
      <c r="AL51" s="23">
        <f>INF_PrevYearEUR!AT51</f>
        <v>0</v>
      </c>
      <c r="AM51" s="22">
        <f>INF_PrevYearEUR!AU51</f>
        <v>0</v>
      </c>
      <c r="AN51" s="23">
        <f>INF_PrevYearEUR!AV51</f>
        <v>0</v>
      </c>
      <c r="AO51" s="22">
        <f>INF_PrevYearEUR!AW51</f>
        <v>0</v>
      </c>
      <c r="AP51" s="23">
        <f>INF_PrevYearEUR!AX51</f>
        <v>0</v>
      </c>
      <c r="AQ51" s="22">
        <f>INF_PrevYearEUR!AY51</f>
        <v>0</v>
      </c>
      <c r="AR51" s="23">
        <f>INF_PrevYearEUR!AZ51</f>
        <v>0</v>
      </c>
      <c r="AS51" s="22">
        <f>INF_PrevYearEUR!BA51</f>
        <v>0</v>
      </c>
      <c r="AT51" s="23">
        <f>INF_PrevYearEUR!BB51</f>
        <v>0</v>
      </c>
      <c r="AU51" s="22">
        <f>INF_PrevYearEUR!BC51</f>
        <v>0</v>
      </c>
      <c r="AV51" s="23">
        <f>INF_PrevYearEUR!BD51</f>
        <v>0</v>
      </c>
      <c r="AW51" s="22">
        <f>INF_PrevYearEUR!BE51</f>
        <v>0</v>
      </c>
      <c r="AX51" s="23">
        <f>INF_PrevYearEUR!BF51</f>
        <v>0</v>
      </c>
      <c r="AY51" s="22">
        <f>INF_PrevYearEUR!BG51</f>
        <v>0</v>
      </c>
      <c r="AZ51" s="23">
        <f>INF_PrevYearEUR!BH51</f>
        <v>0</v>
      </c>
      <c r="BA51" s="22">
        <f>INF_PrevYearEUR!BI51</f>
        <v>0</v>
      </c>
      <c r="BB51" s="23">
        <f>INF_PrevYearEUR!BJ51</f>
        <v>0</v>
      </c>
      <c r="BC51" s="22">
        <f>INF_PrevYearEUR!BK51</f>
        <v>0</v>
      </c>
      <c r="BD51" s="23">
        <f>INF_PrevYearEUR!BL51</f>
        <v>0</v>
      </c>
      <c r="BE51" s="22">
        <f>INF_PrevYearEUR!BM51</f>
        <v>0</v>
      </c>
      <c r="BF51" s="23">
        <f>INF_PrevYearEUR!BN51</f>
        <v>0</v>
      </c>
      <c r="BG51" s="22">
        <f>INF_PrevYearEUR!BO51</f>
        <v>0</v>
      </c>
      <c r="BH51" s="23">
        <f>INF_PrevYearEUR!BP51</f>
        <v>0</v>
      </c>
      <c r="BI51" s="22">
        <f>INF_PrevYearEUR!BQ51</f>
        <v>0</v>
      </c>
      <c r="BJ51" s="23">
        <f>INF_PrevYearEUR!BR51</f>
        <v>0</v>
      </c>
      <c r="BK51" s="22">
        <f>INF_PrevYearEUR!BS51</f>
        <v>0</v>
      </c>
      <c r="BL51" s="23">
        <f>INF_PrevYearEUR!BT51</f>
        <v>0</v>
      </c>
      <c r="BM51" s="22">
        <f>INF_PrevYearEUR!BU51</f>
        <v>0</v>
      </c>
      <c r="BN51" s="23">
        <f>INF_PrevYearEUR!BV51</f>
        <v>0</v>
      </c>
      <c r="BO51" s="22">
        <f>INF_PrevYearEUR!BW51</f>
        <v>0</v>
      </c>
      <c r="BP51" s="23">
        <f>INF_PrevYearEUR!BX51</f>
        <v>0</v>
      </c>
      <c r="BQ51" s="22">
        <f>INF_PrevYearEUR!BY51</f>
        <v>0</v>
      </c>
    </row>
    <row r="52" spans="1:69" s="1048" customFormat="1">
      <c r="A52" s="1058" t="str">
        <f>IF(OR(B52=0,B52=""),"",B52&amp;IF(COUNTIF(B$11:$B52,B52)&gt;1,COUNTIF(B$11:$B52,B52),""))</f>
        <v>M399</v>
      </c>
      <c r="B52" s="1058" t="str">
        <f>INF_PrevYearEUR!J52</f>
        <v>M399</v>
      </c>
      <c r="C52" s="1058" t="str">
        <f>INF_PrevYearEUR!K52</f>
        <v>CONTRIBUTION</v>
      </c>
      <c r="D52" s="1058">
        <f>INF_PrevYearEUR!L52</f>
        <v>0</v>
      </c>
      <c r="E52" s="22">
        <f>INF_PrevYearEUR!M52</f>
        <v>0</v>
      </c>
      <c r="F52" s="23">
        <f>INF_PrevYearEUR!N52</f>
        <v>0</v>
      </c>
      <c r="G52" s="22">
        <f>INF_PrevYearEUR!O52</f>
        <v>0</v>
      </c>
      <c r="H52" s="23">
        <f>INF_PrevYearEUR!P52</f>
        <v>0</v>
      </c>
      <c r="I52" s="22">
        <f>INF_PrevYearEUR!Q52</f>
        <v>0</v>
      </c>
      <c r="J52" s="23">
        <f>INF_PrevYearEUR!R52</f>
        <v>0</v>
      </c>
      <c r="K52" s="22">
        <f>INF_PrevYearEUR!S52</f>
        <v>0</v>
      </c>
      <c r="L52" s="23">
        <f>INF_PrevYearEUR!T52</f>
        <v>0</v>
      </c>
      <c r="M52" s="22">
        <f>INF_PrevYearEUR!U52</f>
        <v>0</v>
      </c>
      <c r="N52" s="23">
        <f>INF_PrevYearEUR!V52</f>
        <v>0</v>
      </c>
      <c r="O52" s="22">
        <f>INF_PrevYearEUR!W52</f>
        <v>0</v>
      </c>
      <c r="P52" s="23">
        <f>INF_PrevYearEUR!X52</f>
        <v>0</v>
      </c>
      <c r="Q52" s="22">
        <f>INF_PrevYearEUR!Y52</f>
        <v>0</v>
      </c>
      <c r="R52" s="23">
        <f>INF_PrevYearEUR!Z52</f>
        <v>0</v>
      </c>
      <c r="S52" s="22">
        <f>INF_PrevYearEUR!AA52</f>
        <v>0</v>
      </c>
      <c r="T52" s="23">
        <f>INF_PrevYearEUR!AB52</f>
        <v>0</v>
      </c>
      <c r="U52" s="22">
        <f>INF_PrevYearEUR!AC52</f>
        <v>0</v>
      </c>
      <c r="V52" s="23">
        <f>INF_PrevYearEUR!AD52</f>
        <v>0</v>
      </c>
      <c r="W52" s="22">
        <f>INF_PrevYearEUR!AE52</f>
        <v>0</v>
      </c>
      <c r="X52" s="23">
        <f>INF_PrevYearEUR!AF52</f>
        <v>0</v>
      </c>
      <c r="Y52" s="22">
        <f>INF_PrevYearEUR!AG52</f>
        <v>0</v>
      </c>
      <c r="Z52" s="23">
        <f>INF_PrevYearEUR!AH52</f>
        <v>0</v>
      </c>
      <c r="AA52" s="22">
        <f>INF_PrevYearEUR!AI52</f>
        <v>0</v>
      </c>
      <c r="AB52" s="23">
        <f>INF_PrevYearEUR!AJ52</f>
        <v>0</v>
      </c>
      <c r="AC52" s="22">
        <f>INF_PrevYearEUR!AK52</f>
        <v>0</v>
      </c>
      <c r="AD52" s="23">
        <f>INF_PrevYearEUR!AL52</f>
        <v>0</v>
      </c>
      <c r="AE52" s="22">
        <f>INF_PrevYearEUR!AM52</f>
        <v>0</v>
      </c>
      <c r="AF52" s="23">
        <f>INF_PrevYearEUR!AN52</f>
        <v>0</v>
      </c>
      <c r="AG52" s="22">
        <f>INF_PrevYearEUR!AO52</f>
        <v>0</v>
      </c>
      <c r="AH52" s="23">
        <f>INF_PrevYearEUR!AP52</f>
        <v>0</v>
      </c>
      <c r="AI52" s="22">
        <f>INF_PrevYearEUR!AQ52</f>
        <v>0</v>
      </c>
      <c r="AJ52" s="23">
        <f>INF_PrevYearEUR!AR52</f>
        <v>0</v>
      </c>
      <c r="AK52" s="22">
        <f>INF_PrevYearEUR!AS52</f>
        <v>0</v>
      </c>
      <c r="AL52" s="23">
        <f>INF_PrevYearEUR!AT52</f>
        <v>0</v>
      </c>
      <c r="AM52" s="22">
        <f>INF_PrevYearEUR!AU52</f>
        <v>0</v>
      </c>
      <c r="AN52" s="23">
        <f>INF_PrevYearEUR!AV52</f>
        <v>0</v>
      </c>
      <c r="AO52" s="22">
        <f>INF_PrevYearEUR!AW52</f>
        <v>0</v>
      </c>
      <c r="AP52" s="23">
        <f>INF_PrevYearEUR!AX52</f>
        <v>0</v>
      </c>
      <c r="AQ52" s="22">
        <f>INF_PrevYearEUR!AY52</f>
        <v>0</v>
      </c>
      <c r="AR52" s="23">
        <f>INF_PrevYearEUR!AZ52</f>
        <v>0</v>
      </c>
      <c r="AS52" s="22">
        <f>INF_PrevYearEUR!BA52</f>
        <v>0</v>
      </c>
      <c r="AT52" s="23">
        <f>INF_PrevYearEUR!BB52</f>
        <v>0</v>
      </c>
      <c r="AU52" s="22">
        <f>INF_PrevYearEUR!BC52</f>
        <v>0</v>
      </c>
      <c r="AV52" s="23">
        <f>INF_PrevYearEUR!BD52</f>
        <v>0</v>
      </c>
      <c r="AW52" s="22">
        <f>INF_PrevYearEUR!BE52</f>
        <v>0</v>
      </c>
      <c r="AX52" s="23">
        <f>INF_PrevYearEUR!BF52</f>
        <v>0</v>
      </c>
      <c r="AY52" s="22">
        <f>INF_PrevYearEUR!BG52</f>
        <v>0</v>
      </c>
      <c r="AZ52" s="23">
        <f>INF_PrevYearEUR!BH52</f>
        <v>0</v>
      </c>
      <c r="BA52" s="22">
        <f>INF_PrevYearEUR!BI52</f>
        <v>0</v>
      </c>
      <c r="BB52" s="23">
        <f>INF_PrevYearEUR!BJ52</f>
        <v>0</v>
      </c>
      <c r="BC52" s="22">
        <f>INF_PrevYearEUR!BK52</f>
        <v>0</v>
      </c>
      <c r="BD52" s="23">
        <f>INF_PrevYearEUR!BL52</f>
        <v>0</v>
      </c>
      <c r="BE52" s="22">
        <f>INF_PrevYearEUR!BM52</f>
        <v>0</v>
      </c>
      <c r="BF52" s="23">
        <f>INF_PrevYearEUR!BN52</f>
        <v>0</v>
      </c>
      <c r="BG52" s="22">
        <f>INF_PrevYearEUR!BO52</f>
        <v>0</v>
      </c>
      <c r="BH52" s="23">
        <f>INF_PrevYearEUR!BP52</f>
        <v>0</v>
      </c>
      <c r="BI52" s="22">
        <f>INF_PrevYearEUR!BQ52</f>
        <v>0</v>
      </c>
      <c r="BJ52" s="23">
        <f>INF_PrevYearEUR!BR52</f>
        <v>0</v>
      </c>
      <c r="BK52" s="22">
        <f>INF_PrevYearEUR!BS52</f>
        <v>0</v>
      </c>
      <c r="BL52" s="23">
        <f>INF_PrevYearEUR!BT52</f>
        <v>0</v>
      </c>
      <c r="BM52" s="22">
        <f>INF_PrevYearEUR!BU52</f>
        <v>0</v>
      </c>
      <c r="BN52" s="23">
        <f>INF_PrevYearEUR!BV52</f>
        <v>0</v>
      </c>
      <c r="BO52" s="22">
        <f>INF_PrevYearEUR!BW52</f>
        <v>0</v>
      </c>
      <c r="BP52" s="23">
        <f>INF_PrevYearEUR!BX52</f>
        <v>0</v>
      </c>
      <c r="BQ52" s="22">
        <f>INF_PrevYearEUR!BY52</f>
        <v>0</v>
      </c>
    </row>
    <row r="53" spans="1:69" s="1048" customFormat="1">
      <c r="A53" s="1054" t="str">
        <f>IF(OR(B53=0,B53=""),"",B53&amp;IF(COUNTIF(B$11:$B53,B53)&gt;1,COUNTIF(B$11:$B53,B53),""))</f>
        <v>M405</v>
      </c>
      <c r="B53" s="1054" t="str">
        <f>INF_PrevYearEUR!J53</f>
        <v>M405</v>
      </c>
      <c r="C53" s="1055" t="str">
        <f>INF_PrevYearEUR!K53</f>
        <v>Power</v>
      </c>
      <c r="D53" s="1055">
        <f>INF_PrevYearEUR!L53</f>
        <v>0</v>
      </c>
      <c r="E53" s="1056">
        <f>INF_PrevYearEUR!M53</f>
        <v>0</v>
      </c>
      <c r="F53" s="1057">
        <f>INF_PrevYearEUR!N53</f>
        <v>0</v>
      </c>
      <c r="G53" s="1056">
        <f>INF_PrevYearEUR!O53</f>
        <v>0</v>
      </c>
      <c r="H53" s="1057">
        <f>INF_PrevYearEUR!P53</f>
        <v>0</v>
      </c>
      <c r="I53" s="1056">
        <f>INF_PrevYearEUR!Q53</f>
        <v>0</v>
      </c>
      <c r="J53" s="1057">
        <f>INF_PrevYearEUR!R53</f>
        <v>0</v>
      </c>
      <c r="K53" s="1056">
        <f>INF_PrevYearEUR!S53</f>
        <v>0</v>
      </c>
      <c r="L53" s="1057">
        <f>INF_PrevYearEUR!T53</f>
        <v>0</v>
      </c>
      <c r="M53" s="1056">
        <f>INF_PrevYearEUR!U53</f>
        <v>0</v>
      </c>
      <c r="N53" s="1057">
        <f>INF_PrevYearEUR!V53</f>
        <v>0</v>
      </c>
      <c r="O53" s="1056">
        <f>INF_PrevYearEUR!W53</f>
        <v>0</v>
      </c>
      <c r="P53" s="1057">
        <f>INF_PrevYearEUR!X53</f>
        <v>0</v>
      </c>
      <c r="Q53" s="1056">
        <f>INF_PrevYearEUR!Y53</f>
        <v>0</v>
      </c>
      <c r="R53" s="1057">
        <f>INF_PrevYearEUR!Z53</f>
        <v>0</v>
      </c>
      <c r="S53" s="1056">
        <f>INF_PrevYearEUR!AA53</f>
        <v>0</v>
      </c>
      <c r="T53" s="1057">
        <f>INF_PrevYearEUR!AB53</f>
        <v>0</v>
      </c>
      <c r="U53" s="1056">
        <f>INF_PrevYearEUR!AC53</f>
        <v>0</v>
      </c>
      <c r="V53" s="1057">
        <f>INF_PrevYearEUR!AD53</f>
        <v>0</v>
      </c>
      <c r="W53" s="1056">
        <f>INF_PrevYearEUR!AE53</f>
        <v>0</v>
      </c>
      <c r="X53" s="1057">
        <f>INF_PrevYearEUR!AF53</f>
        <v>0</v>
      </c>
      <c r="Y53" s="1056">
        <f>INF_PrevYearEUR!AG53</f>
        <v>0</v>
      </c>
      <c r="Z53" s="1057">
        <f>INF_PrevYearEUR!AH53</f>
        <v>0</v>
      </c>
      <c r="AA53" s="1056">
        <f>INF_PrevYearEUR!AI53</f>
        <v>0</v>
      </c>
      <c r="AB53" s="1057">
        <f>INF_PrevYearEUR!AJ53</f>
        <v>0</v>
      </c>
      <c r="AC53" s="1056">
        <f>INF_PrevYearEUR!AK53</f>
        <v>0</v>
      </c>
      <c r="AD53" s="1057">
        <f>INF_PrevYearEUR!AL53</f>
        <v>0</v>
      </c>
      <c r="AE53" s="1056">
        <f>INF_PrevYearEUR!AM53</f>
        <v>0</v>
      </c>
      <c r="AF53" s="1057">
        <f>INF_PrevYearEUR!AN53</f>
        <v>0</v>
      </c>
      <c r="AG53" s="1056">
        <f>INF_PrevYearEUR!AO53</f>
        <v>0</v>
      </c>
      <c r="AH53" s="1057">
        <f>INF_PrevYearEUR!AP53</f>
        <v>0</v>
      </c>
      <c r="AI53" s="1056">
        <f>INF_PrevYearEUR!AQ53</f>
        <v>0</v>
      </c>
      <c r="AJ53" s="1057">
        <f>INF_PrevYearEUR!AR53</f>
        <v>0</v>
      </c>
      <c r="AK53" s="1056">
        <f>INF_PrevYearEUR!AS53</f>
        <v>0</v>
      </c>
      <c r="AL53" s="1057">
        <f>INF_PrevYearEUR!AT53</f>
        <v>0</v>
      </c>
      <c r="AM53" s="1056">
        <f>INF_PrevYearEUR!AU53</f>
        <v>0</v>
      </c>
      <c r="AN53" s="1057">
        <f>INF_PrevYearEUR!AV53</f>
        <v>0</v>
      </c>
      <c r="AO53" s="1056">
        <f>INF_PrevYearEUR!AW53</f>
        <v>0</v>
      </c>
      <c r="AP53" s="1057">
        <f>INF_PrevYearEUR!AX53</f>
        <v>0</v>
      </c>
      <c r="AQ53" s="1056">
        <f>INF_PrevYearEUR!AY53</f>
        <v>0</v>
      </c>
      <c r="AR53" s="1057">
        <f>INF_PrevYearEUR!AZ53</f>
        <v>0</v>
      </c>
      <c r="AS53" s="1056">
        <f>INF_PrevYearEUR!BA53</f>
        <v>0</v>
      </c>
      <c r="AT53" s="1057">
        <f>INF_PrevYearEUR!BB53</f>
        <v>0</v>
      </c>
      <c r="AU53" s="1056">
        <f>INF_PrevYearEUR!BC53</f>
        <v>0</v>
      </c>
      <c r="AV53" s="1057">
        <f>INF_PrevYearEUR!BD53</f>
        <v>0</v>
      </c>
      <c r="AW53" s="1056">
        <f>INF_PrevYearEUR!BE53</f>
        <v>0</v>
      </c>
      <c r="AX53" s="1057">
        <f>INF_PrevYearEUR!BF53</f>
        <v>0</v>
      </c>
      <c r="AY53" s="1056">
        <f>INF_PrevYearEUR!BG53</f>
        <v>0</v>
      </c>
      <c r="AZ53" s="1057">
        <f>INF_PrevYearEUR!BH53</f>
        <v>0</v>
      </c>
      <c r="BA53" s="1056">
        <f>INF_PrevYearEUR!BI53</f>
        <v>0</v>
      </c>
      <c r="BB53" s="1057">
        <f>INF_PrevYearEUR!BJ53</f>
        <v>0</v>
      </c>
      <c r="BC53" s="1056">
        <f>INF_PrevYearEUR!BK53</f>
        <v>0</v>
      </c>
      <c r="BD53" s="1057">
        <f>INF_PrevYearEUR!BL53</f>
        <v>0</v>
      </c>
      <c r="BE53" s="1056">
        <f>INF_PrevYearEUR!BM53</f>
        <v>0</v>
      </c>
      <c r="BF53" s="1057">
        <f>INF_PrevYearEUR!BN53</f>
        <v>0</v>
      </c>
      <c r="BG53" s="1056">
        <f>INF_PrevYearEUR!BO53</f>
        <v>0</v>
      </c>
      <c r="BH53" s="1057">
        <f>INF_PrevYearEUR!BP53</f>
        <v>0</v>
      </c>
      <c r="BI53" s="1056">
        <f>INF_PrevYearEUR!BQ53</f>
        <v>0</v>
      </c>
      <c r="BJ53" s="1057">
        <f>INF_PrevYearEUR!BR53</f>
        <v>0</v>
      </c>
      <c r="BK53" s="1056">
        <f>INF_PrevYearEUR!BS53</f>
        <v>0</v>
      </c>
      <c r="BL53" s="1057">
        <f>INF_PrevYearEUR!BT53</f>
        <v>0</v>
      </c>
      <c r="BM53" s="1056">
        <f>INF_PrevYearEUR!BU53</f>
        <v>0</v>
      </c>
      <c r="BN53" s="1057">
        <f>INF_PrevYearEUR!BV53</f>
        <v>0</v>
      </c>
      <c r="BO53" s="1056">
        <f>INF_PrevYearEUR!BW53</f>
        <v>0</v>
      </c>
      <c r="BP53" s="1057">
        <f>INF_PrevYearEUR!BX53</f>
        <v>0</v>
      </c>
      <c r="BQ53" s="1056">
        <f>INF_PrevYearEUR!BY53</f>
        <v>0</v>
      </c>
    </row>
    <row r="54" spans="1:69" s="1048" customFormat="1">
      <c r="A54" s="1054" t="str">
        <f>IF(OR(B54=0,B54=""),"",B54&amp;IF(COUNTIF(B$11:$B54,B54)&gt;1,COUNTIF(B$11:$B54,B54),""))</f>
        <v>M410</v>
      </c>
      <c r="B54" s="1054" t="str">
        <f>INF_PrevYearEUR!J54</f>
        <v>M410</v>
      </c>
      <c r="C54" s="1055" t="str">
        <f>INF_PrevYearEUR!K54</f>
        <v>Fuels / Steam</v>
      </c>
      <c r="D54" s="1055">
        <f>INF_PrevYearEUR!L54</f>
        <v>0</v>
      </c>
      <c r="E54" s="1056">
        <f>INF_PrevYearEUR!M54</f>
        <v>0</v>
      </c>
      <c r="F54" s="1057">
        <f>INF_PrevYearEUR!N54</f>
        <v>0</v>
      </c>
      <c r="G54" s="1056">
        <f>INF_PrevYearEUR!O54</f>
        <v>0</v>
      </c>
      <c r="H54" s="1057">
        <f>INF_PrevYearEUR!P54</f>
        <v>0</v>
      </c>
      <c r="I54" s="1056">
        <f>INF_PrevYearEUR!Q54</f>
        <v>0</v>
      </c>
      <c r="J54" s="1057">
        <f>INF_PrevYearEUR!R54</f>
        <v>0</v>
      </c>
      <c r="K54" s="1056">
        <f>INF_PrevYearEUR!S54</f>
        <v>0</v>
      </c>
      <c r="L54" s="1057">
        <f>INF_PrevYearEUR!T54</f>
        <v>0</v>
      </c>
      <c r="M54" s="1056">
        <f>INF_PrevYearEUR!U54</f>
        <v>0</v>
      </c>
      <c r="N54" s="1057">
        <f>INF_PrevYearEUR!V54</f>
        <v>0</v>
      </c>
      <c r="O54" s="1056">
        <f>INF_PrevYearEUR!W54</f>
        <v>0</v>
      </c>
      <c r="P54" s="1057">
        <f>INF_PrevYearEUR!X54</f>
        <v>0</v>
      </c>
      <c r="Q54" s="1056">
        <f>INF_PrevYearEUR!Y54</f>
        <v>0</v>
      </c>
      <c r="R54" s="1057">
        <f>INF_PrevYearEUR!Z54</f>
        <v>0</v>
      </c>
      <c r="S54" s="1056">
        <f>INF_PrevYearEUR!AA54</f>
        <v>0</v>
      </c>
      <c r="T54" s="1057">
        <f>INF_PrevYearEUR!AB54</f>
        <v>0</v>
      </c>
      <c r="U54" s="1056">
        <f>INF_PrevYearEUR!AC54</f>
        <v>0</v>
      </c>
      <c r="V54" s="1057">
        <f>INF_PrevYearEUR!AD54</f>
        <v>0</v>
      </c>
      <c r="W54" s="1056">
        <f>INF_PrevYearEUR!AE54</f>
        <v>0</v>
      </c>
      <c r="X54" s="1057">
        <f>INF_PrevYearEUR!AF54</f>
        <v>0</v>
      </c>
      <c r="Y54" s="1056">
        <f>INF_PrevYearEUR!AG54</f>
        <v>0</v>
      </c>
      <c r="Z54" s="1057">
        <f>INF_PrevYearEUR!AH54</f>
        <v>0</v>
      </c>
      <c r="AA54" s="1056">
        <f>INF_PrevYearEUR!AI54</f>
        <v>0</v>
      </c>
      <c r="AB54" s="1057">
        <f>INF_PrevYearEUR!AJ54</f>
        <v>0</v>
      </c>
      <c r="AC54" s="1056">
        <f>INF_PrevYearEUR!AK54</f>
        <v>0</v>
      </c>
      <c r="AD54" s="1057">
        <f>INF_PrevYearEUR!AL54</f>
        <v>0</v>
      </c>
      <c r="AE54" s="1056">
        <f>INF_PrevYearEUR!AM54</f>
        <v>0</v>
      </c>
      <c r="AF54" s="1057">
        <f>INF_PrevYearEUR!AN54</f>
        <v>0</v>
      </c>
      <c r="AG54" s="1056">
        <f>INF_PrevYearEUR!AO54</f>
        <v>0</v>
      </c>
      <c r="AH54" s="1057">
        <f>INF_PrevYearEUR!AP54</f>
        <v>0</v>
      </c>
      <c r="AI54" s="1056">
        <f>INF_PrevYearEUR!AQ54</f>
        <v>0</v>
      </c>
      <c r="AJ54" s="1057">
        <f>INF_PrevYearEUR!AR54</f>
        <v>0</v>
      </c>
      <c r="AK54" s="1056">
        <f>INF_PrevYearEUR!AS54</f>
        <v>0</v>
      </c>
      <c r="AL54" s="1057">
        <f>INF_PrevYearEUR!AT54</f>
        <v>0</v>
      </c>
      <c r="AM54" s="1056">
        <f>INF_PrevYearEUR!AU54</f>
        <v>0</v>
      </c>
      <c r="AN54" s="1057">
        <f>INF_PrevYearEUR!AV54</f>
        <v>0</v>
      </c>
      <c r="AO54" s="1056">
        <f>INF_PrevYearEUR!AW54</f>
        <v>0</v>
      </c>
      <c r="AP54" s="1057">
        <f>INF_PrevYearEUR!AX54</f>
        <v>0</v>
      </c>
      <c r="AQ54" s="1056">
        <f>INF_PrevYearEUR!AY54</f>
        <v>0</v>
      </c>
      <c r="AR54" s="1057">
        <f>INF_PrevYearEUR!AZ54</f>
        <v>0</v>
      </c>
      <c r="AS54" s="1056">
        <f>INF_PrevYearEUR!BA54</f>
        <v>0</v>
      </c>
      <c r="AT54" s="1057">
        <f>INF_PrevYearEUR!BB54</f>
        <v>0</v>
      </c>
      <c r="AU54" s="1056">
        <f>INF_PrevYearEUR!BC54</f>
        <v>0</v>
      </c>
      <c r="AV54" s="1057">
        <f>INF_PrevYearEUR!BD54</f>
        <v>0</v>
      </c>
      <c r="AW54" s="1056">
        <f>INF_PrevYearEUR!BE54</f>
        <v>0</v>
      </c>
      <c r="AX54" s="1057">
        <f>INF_PrevYearEUR!BF54</f>
        <v>0</v>
      </c>
      <c r="AY54" s="1056">
        <f>INF_PrevYearEUR!BG54</f>
        <v>0</v>
      </c>
      <c r="AZ54" s="1057">
        <f>INF_PrevYearEUR!BH54</f>
        <v>0</v>
      </c>
      <c r="BA54" s="1056">
        <f>INF_PrevYearEUR!BI54</f>
        <v>0</v>
      </c>
      <c r="BB54" s="1057">
        <f>INF_PrevYearEUR!BJ54</f>
        <v>0</v>
      </c>
      <c r="BC54" s="1056">
        <f>INF_PrevYearEUR!BK54</f>
        <v>0</v>
      </c>
      <c r="BD54" s="1057">
        <f>INF_PrevYearEUR!BL54</f>
        <v>0</v>
      </c>
      <c r="BE54" s="1056">
        <f>INF_PrevYearEUR!BM54</f>
        <v>0</v>
      </c>
      <c r="BF54" s="1057">
        <f>INF_PrevYearEUR!BN54</f>
        <v>0</v>
      </c>
      <c r="BG54" s="1056">
        <f>INF_PrevYearEUR!BO54</f>
        <v>0</v>
      </c>
      <c r="BH54" s="1057">
        <f>INF_PrevYearEUR!BP54</f>
        <v>0</v>
      </c>
      <c r="BI54" s="1056">
        <f>INF_PrevYearEUR!BQ54</f>
        <v>0</v>
      </c>
      <c r="BJ54" s="1057">
        <f>INF_PrevYearEUR!BR54</f>
        <v>0</v>
      </c>
      <c r="BK54" s="1056">
        <f>INF_PrevYearEUR!BS54</f>
        <v>0</v>
      </c>
      <c r="BL54" s="1057">
        <f>INF_PrevYearEUR!BT54</f>
        <v>0</v>
      </c>
      <c r="BM54" s="1056">
        <f>INF_PrevYearEUR!BU54</f>
        <v>0</v>
      </c>
      <c r="BN54" s="1057">
        <f>INF_PrevYearEUR!BV54</f>
        <v>0</v>
      </c>
      <c r="BO54" s="1056">
        <f>INF_PrevYearEUR!BW54</f>
        <v>0</v>
      </c>
      <c r="BP54" s="1057">
        <f>INF_PrevYearEUR!BX54</f>
        <v>0</v>
      </c>
      <c r="BQ54" s="1056">
        <f>INF_PrevYearEUR!BY54</f>
        <v>0</v>
      </c>
    </row>
    <row r="55" spans="1:69" s="1048" customFormat="1">
      <c r="A55" s="1054" t="str">
        <f>IF(OR(B55=0,B55=""),"",B55&amp;IF(COUNTIF(B$11:$B55,B55)&gt;1,COUNTIF(B$11:$B55,B55),""))</f>
        <v>M415</v>
      </c>
      <c r="B55" s="1054" t="str">
        <f>INF_PrevYearEUR!J55</f>
        <v>M415</v>
      </c>
      <c r="C55" s="1055" t="str">
        <f>INF_PrevYearEUR!K55</f>
        <v>Water</v>
      </c>
      <c r="D55" s="1055">
        <f>INF_PrevYearEUR!L55</f>
        <v>0</v>
      </c>
      <c r="E55" s="1056">
        <f>INF_PrevYearEUR!M55</f>
        <v>0</v>
      </c>
      <c r="F55" s="1057">
        <f>INF_PrevYearEUR!N55</f>
        <v>0</v>
      </c>
      <c r="G55" s="1056">
        <f>INF_PrevYearEUR!O55</f>
        <v>0</v>
      </c>
      <c r="H55" s="1057">
        <f>INF_PrevYearEUR!P55</f>
        <v>0</v>
      </c>
      <c r="I55" s="1056">
        <f>INF_PrevYearEUR!Q55</f>
        <v>0</v>
      </c>
      <c r="J55" s="1057">
        <f>INF_PrevYearEUR!R55</f>
        <v>0</v>
      </c>
      <c r="K55" s="1056">
        <f>INF_PrevYearEUR!S55</f>
        <v>0</v>
      </c>
      <c r="L55" s="1057">
        <f>INF_PrevYearEUR!T55</f>
        <v>0</v>
      </c>
      <c r="M55" s="1056">
        <f>INF_PrevYearEUR!U55</f>
        <v>0</v>
      </c>
      <c r="N55" s="1057">
        <f>INF_PrevYearEUR!V55</f>
        <v>0</v>
      </c>
      <c r="O55" s="1056">
        <f>INF_PrevYearEUR!W55</f>
        <v>0</v>
      </c>
      <c r="P55" s="1057">
        <f>INF_PrevYearEUR!X55</f>
        <v>0</v>
      </c>
      <c r="Q55" s="1056">
        <f>INF_PrevYearEUR!Y55</f>
        <v>0</v>
      </c>
      <c r="R55" s="1057">
        <f>INF_PrevYearEUR!Z55</f>
        <v>0</v>
      </c>
      <c r="S55" s="1056">
        <f>INF_PrevYearEUR!AA55</f>
        <v>0</v>
      </c>
      <c r="T55" s="1057">
        <f>INF_PrevYearEUR!AB55</f>
        <v>0</v>
      </c>
      <c r="U55" s="1056">
        <f>INF_PrevYearEUR!AC55</f>
        <v>0</v>
      </c>
      <c r="V55" s="1057">
        <f>INF_PrevYearEUR!AD55</f>
        <v>0</v>
      </c>
      <c r="W55" s="1056">
        <f>INF_PrevYearEUR!AE55</f>
        <v>0</v>
      </c>
      <c r="X55" s="1057">
        <f>INF_PrevYearEUR!AF55</f>
        <v>0</v>
      </c>
      <c r="Y55" s="1056">
        <f>INF_PrevYearEUR!AG55</f>
        <v>0</v>
      </c>
      <c r="Z55" s="1057">
        <f>INF_PrevYearEUR!AH55</f>
        <v>0</v>
      </c>
      <c r="AA55" s="1056">
        <f>INF_PrevYearEUR!AI55</f>
        <v>0</v>
      </c>
      <c r="AB55" s="1057">
        <f>INF_PrevYearEUR!AJ55</f>
        <v>0</v>
      </c>
      <c r="AC55" s="1056">
        <f>INF_PrevYearEUR!AK55</f>
        <v>0</v>
      </c>
      <c r="AD55" s="1057">
        <f>INF_PrevYearEUR!AL55</f>
        <v>0</v>
      </c>
      <c r="AE55" s="1056">
        <f>INF_PrevYearEUR!AM55</f>
        <v>0</v>
      </c>
      <c r="AF55" s="1057">
        <f>INF_PrevYearEUR!AN55</f>
        <v>0</v>
      </c>
      <c r="AG55" s="1056">
        <f>INF_PrevYearEUR!AO55</f>
        <v>0</v>
      </c>
      <c r="AH55" s="1057">
        <f>INF_PrevYearEUR!AP55</f>
        <v>0</v>
      </c>
      <c r="AI55" s="1056">
        <f>INF_PrevYearEUR!AQ55</f>
        <v>0</v>
      </c>
      <c r="AJ55" s="1057">
        <f>INF_PrevYearEUR!AR55</f>
        <v>0</v>
      </c>
      <c r="AK55" s="1056">
        <f>INF_PrevYearEUR!AS55</f>
        <v>0</v>
      </c>
      <c r="AL55" s="1057">
        <f>INF_PrevYearEUR!AT55</f>
        <v>0</v>
      </c>
      <c r="AM55" s="1056">
        <f>INF_PrevYearEUR!AU55</f>
        <v>0</v>
      </c>
      <c r="AN55" s="1057">
        <f>INF_PrevYearEUR!AV55</f>
        <v>0</v>
      </c>
      <c r="AO55" s="1056">
        <f>INF_PrevYearEUR!AW55</f>
        <v>0</v>
      </c>
      <c r="AP55" s="1057">
        <f>INF_PrevYearEUR!AX55</f>
        <v>0</v>
      </c>
      <c r="AQ55" s="1056">
        <f>INF_PrevYearEUR!AY55</f>
        <v>0</v>
      </c>
      <c r="AR55" s="1057">
        <f>INF_PrevYearEUR!AZ55</f>
        <v>0</v>
      </c>
      <c r="AS55" s="1056">
        <f>INF_PrevYearEUR!BA55</f>
        <v>0</v>
      </c>
      <c r="AT55" s="1057">
        <f>INF_PrevYearEUR!BB55</f>
        <v>0</v>
      </c>
      <c r="AU55" s="1056">
        <f>INF_PrevYearEUR!BC55</f>
        <v>0</v>
      </c>
      <c r="AV55" s="1057">
        <f>INF_PrevYearEUR!BD55</f>
        <v>0</v>
      </c>
      <c r="AW55" s="1056">
        <f>INF_PrevYearEUR!BE55</f>
        <v>0</v>
      </c>
      <c r="AX55" s="1057">
        <f>INF_PrevYearEUR!BF55</f>
        <v>0</v>
      </c>
      <c r="AY55" s="1056">
        <f>INF_PrevYearEUR!BG55</f>
        <v>0</v>
      </c>
      <c r="AZ55" s="1057">
        <f>INF_PrevYearEUR!BH55</f>
        <v>0</v>
      </c>
      <c r="BA55" s="1056">
        <f>INF_PrevYearEUR!BI55</f>
        <v>0</v>
      </c>
      <c r="BB55" s="1057">
        <f>INF_PrevYearEUR!BJ55</f>
        <v>0</v>
      </c>
      <c r="BC55" s="1056">
        <f>INF_PrevYearEUR!BK55</f>
        <v>0</v>
      </c>
      <c r="BD55" s="1057">
        <f>INF_PrevYearEUR!BL55</f>
        <v>0</v>
      </c>
      <c r="BE55" s="1056">
        <f>INF_PrevYearEUR!BM55</f>
        <v>0</v>
      </c>
      <c r="BF55" s="1057">
        <f>INF_PrevYearEUR!BN55</f>
        <v>0</v>
      </c>
      <c r="BG55" s="1056">
        <f>INF_PrevYearEUR!BO55</f>
        <v>0</v>
      </c>
      <c r="BH55" s="1057">
        <f>INF_PrevYearEUR!BP55</f>
        <v>0</v>
      </c>
      <c r="BI55" s="1056">
        <f>INF_PrevYearEUR!BQ55</f>
        <v>0</v>
      </c>
      <c r="BJ55" s="1057">
        <f>INF_PrevYearEUR!BR55</f>
        <v>0</v>
      </c>
      <c r="BK55" s="1056">
        <f>INF_PrevYearEUR!BS55</f>
        <v>0</v>
      </c>
      <c r="BL55" s="1057">
        <f>INF_PrevYearEUR!BT55</f>
        <v>0</v>
      </c>
      <c r="BM55" s="1056">
        <f>INF_PrevYearEUR!BU55</f>
        <v>0</v>
      </c>
      <c r="BN55" s="1057">
        <f>INF_PrevYearEUR!BV55</f>
        <v>0</v>
      </c>
      <c r="BO55" s="1056">
        <f>INF_PrevYearEUR!BW55</f>
        <v>0</v>
      </c>
      <c r="BP55" s="1057">
        <f>INF_PrevYearEUR!BX55</f>
        <v>0</v>
      </c>
      <c r="BQ55" s="1056">
        <f>INF_PrevYearEUR!BY55</f>
        <v>0</v>
      </c>
    </row>
    <row r="56" spans="1:69" s="1048" customFormat="1">
      <c r="A56" s="1058" t="str">
        <f>IF(OR(B56=0,B56=""),"",B56&amp;IF(COUNTIF(B$11:$B56,B56)&gt;1,COUNTIF(B$11:$B56,B56),""))</f>
        <v>M419</v>
      </c>
      <c r="B56" s="1058" t="str">
        <f>INF_PrevYearEUR!J56</f>
        <v>M419</v>
      </c>
      <c r="C56" s="1058" t="str">
        <f>INF_PrevYearEUR!K56</f>
        <v>Energy consumption</v>
      </c>
      <c r="D56" s="1058">
        <f>INF_PrevYearEUR!L56</f>
        <v>0</v>
      </c>
      <c r="E56" s="22">
        <f>INF_PrevYearEUR!M56</f>
        <v>0</v>
      </c>
      <c r="F56" s="23">
        <f>INF_PrevYearEUR!N56</f>
        <v>0</v>
      </c>
      <c r="G56" s="22">
        <f>INF_PrevYearEUR!O56</f>
        <v>0</v>
      </c>
      <c r="H56" s="23">
        <f>INF_PrevYearEUR!P56</f>
        <v>0</v>
      </c>
      <c r="I56" s="22">
        <f>INF_PrevYearEUR!Q56</f>
        <v>0</v>
      </c>
      <c r="J56" s="23">
        <f>INF_PrevYearEUR!R56</f>
        <v>0</v>
      </c>
      <c r="K56" s="22">
        <f>INF_PrevYearEUR!S56</f>
        <v>0</v>
      </c>
      <c r="L56" s="23">
        <f>INF_PrevYearEUR!T56</f>
        <v>0</v>
      </c>
      <c r="M56" s="22">
        <f>INF_PrevYearEUR!U56</f>
        <v>0</v>
      </c>
      <c r="N56" s="23">
        <f>INF_PrevYearEUR!V56</f>
        <v>0</v>
      </c>
      <c r="O56" s="22">
        <f>INF_PrevYearEUR!W56</f>
        <v>0</v>
      </c>
      <c r="P56" s="23">
        <f>INF_PrevYearEUR!X56</f>
        <v>0</v>
      </c>
      <c r="Q56" s="22">
        <f>INF_PrevYearEUR!Y56</f>
        <v>0</v>
      </c>
      <c r="R56" s="23">
        <f>INF_PrevYearEUR!Z56</f>
        <v>0</v>
      </c>
      <c r="S56" s="22">
        <f>INF_PrevYearEUR!AA56</f>
        <v>0</v>
      </c>
      <c r="T56" s="23">
        <f>INF_PrevYearEUR!AB56</f>
        <v>0</v>
      </c>
      <c r="U56" s="22">
        <f>INF_PrevYearEUR!AC56</f>
        <v>0</v>
      </c>
      <c r="V56" s="23">
        <f>INF_PrevYearEUR!AD56</f>
        <v>0</v>
      </c>
      <c r="W56" s="22">
        <f>INF_PrevYearEUR!AE56</f>
        <v>0</v>
      </c>
      <c r="X56" s="23">
        <f>INF_PrevYearEUR!AF56</f>
        <v>0</v>
      </c>
      <c r="Y56" s="22">
        <f>INF_PrevYearEUR!AG56</f>
        <v>0</v>
      </c>
      <c r="Z56" s="23">
        <f>INF_PrevYearEUR!AH56</f>
        <v>0</v>
      </c>
      <c r="AA56" s="22">
        <f>INF_PrevYearEUR!AI56</f>
        <v>0</v>
      </c>
      <c r="AB56" s="23">
        <f>INF_PrevYearEUR!AJ56</f>
        <v>0</v>
      </c>
      <c r="AC56" s="22">
        <f>INF_PrevYearEUR!AK56</f>
        <v>0</v>
      </c>
      <c r="AD56" s="23">
        <f>INF_PrevYearEUR!AL56</f>
        <v>0</v>
      </c>
      <c r="AE56" s="22">
        <f>INF_PrevYearEUR!AM56</f>
        <v>0</v>
      </c>
      <c r="AF56" s="23">
        <f>INF_PrevYearEUR!AN56</f>
        <v>0</v>
      </c>
      <c r="AG56" s="22">
        <f>INF_PrevYearEUR!AO56</f>
        <v>0</v>
      </c>
      <c r="AH56" s="23">
        <f>INF_PrevYearEUR!AP56</f>
        <v>0</v>
      </c>
      <c r="AI56" s="22">
        <f>INF_PrevYearEUR!AQ56</f>
        <v>0</v>
      </c>
      <c r="AJ56" s="23">
        <f>INF_PrevYearEUR!AR56</f>
        <v>0</v>
      </c>
      <c r="AK56" s="22">
        <f>INF_PrevYearEUR!AS56</f>
        <v>0</v>
      </c>
      <c r="AL56" s="23">
        <f>INF_PrevYearEUR!AT56</f>
        <v>0</v>
      </c>
      <c r="AM56" s="22">
        <f>INF_PrevYearEUR!AU56</f>
        <v>0</v>
      </c>
      <c r="AN56" s="23">
        <f>INF_PrevYearEUR!AV56</f>
        <v>0</v>
      </c>
      <c r="AO56" s="22">
        <f>INF_PrevYearEUR!AW56</f>
        <v>0</v>
      </c>
      <c r="AP56" s="23">
        <f>INF_PrevYearEUR!AX56</f>
        <v>0</v>
      </c>
      <c r="AQ56" s="22">
        <f>INF_PrevYearEUR!AY56</f>
        <v>0</v>
      </c>
      <c r="AR56" s="23">
        <f>INF_PrevYearEUR!AZ56</f>
        <v>0</v>
      </c>
      <c r="AS56" s="22">
        <f>INF_PrevYearEUR!BA56</f>
        <v>0</v>
      </c>
      <c r="AT56" s="23">
        <f>INF_PrevYearEUR!BB56</f>
        <v>0</v>
      </c>
      <c r="AU56" s="22">
        <f>INF_PrevYearEUR!BC56</f>
        <v>0</v>
      </c>
      <c r="AV56" s="23">
        <f>INF_PrevYearEUR!BD56</f>
        <v>0</v>
      </c>
      <c r="AW56" s="22">
        <f>INF_PrevYearEUR!BE56</f>
        <v>0</v>
      </c>
      <c r="AX56" s="23">
        <f>INF_PrevYearEUR!BF56</f>
        <v>0</v>
      </c>
      <c r="AY56" s="22">
        <f>INF_PrevYearEUR!BG56</f>
        <v>0</v>
      </c>
      <c r="AZ56" s="23">
        <f>INF_PrevYearEUR!BH56</f>
        <v>0</v>
      </c>
      <c r="BA56" s="22">
        <f>INF_PrevYearEUR!BI56</f>
        <v>0</v>
      </c>
      <c r="BB56" s="23">
        <f>INF_PrevYearEUR!BJ56</f>
        <v>0</v>
      </c>
      <c r="BC56" s="22">
        <f>INF_PrevYearEUR!BK56</f>
        <v>0</v>
      </c>
      <c r="BD56" s="23">
        <f>INF_PrevYearEUR!BL56</f>
        <v>0</v>
      </c>
      <c r="BE56" s="22">
        <f>INF_PrevYearEUR!BM56</f>
        <v>0</v>
      </c>
      <c r="BF56" s="23">
        <f>INF_PrevYearEUR!BN56</f>
        <v>0</v>
      </c>
      <c r="BG56" s="22">
        <f>INF_PrevYearEUR!BO56</f>
        <v>0</v>
      </c>
      <c r="BH56" s="23">
        <f>INF_PrevYearEUR!BP56</f>
        <v>0</v>
      </c>
      <c r="BI56" s="22">
        <f>INF_PrevYearEUR!BQ56</f>
        <v>0</v>
      </c>
      <c r="BJ56" s="23">
        <f>INF_PrevYearEUR!BR56</f>
        <v>0</v>
      </c>
      <c r="BK56" s="22">
        <f>INF_PrevYearEUR!BS56</f>
        <v>0</v>
      </c>
      <c r="BL56" s="23">
        <f>INF_PrevYearEUR!BT56</f>
        <v>0</v>
      </c>
      <c r="BM56" s="22">
        <f>INF_PrevYearEUR!BU56</f>
        <v>0</v>
      </c>
      <c r="BN56" s="23">
        <f>INF_PrevYearEUR!BV56</f>
        <v>0</v>
      </c>
      <c r="BO56" s="22">
        <f>INF_PrevYearEUR!BW56</f>
        <v>0</v>
      </c>
      <c r="BP56" s="23">
        <f>INF_PrevYearEUR!BX56</f>
        <v>0</v>
      </c>
      <c r="BQ56" s="22">
        <f>INF_PrevYearEUR!BY56</f>
        <v>0</v>
      </c>
    </row>
    <row r="57" spans="1:69" s="1048" customFormat="1">
      <c r="A57" s="1054" t="str">
        <f>IF(OR(B57=0,B57=""),"",B57&amp;IF(COUNTIF(B$11:$B57,B57)&gt;1,COUNTIF(B$11:$B57,B57),""))</f>
        <v>M450</v>
      </c>
      <c r="B57" s="1054" t="str">
        <f>INF_PrevYearEUR!J57</f>
        <v>M450</v>
      </c>
      <c r="C57" s="1055" t="str">
        <f>INF_PrevYearEUR!K57</f>
        <v>Wages</v>
      </c>
      <c r="D57" s="1055">
        <f>INF_PrevYearEUR!L57</f>
        <v>0</v>
      </c>
      <c r="E57" s="1056">
        <f>INF_PrevYearEUR!M57</f>
        <v>0</v>
      </c>
      <c r="F57" s="1057">
        <f>INF_PrevYearEUR!N57</f>
        <v>0</v>
      </c>
      <c r="G57" s="1056">
        <f>INF_PrevYearEUR!O57</f>
        <v>0</v>
      </c>
      <c r="H57" s="1057">
        <f>INF_PrevYearEUR!P57</f>
        <v>0</v>
      </c>
      <c r="I57" s="1056">
        <f>INF_PrevYearEUR!Q57</f>
        <v>0</v>
      </c>
      <c r="J57" s="1057">
        <f>INF_PrevYearEUR!R57</f>
        <v>0</v>
      </c>
      <c r="K57" s="1056">
        <f>INF_PrevYearEUR!S57</f>
        <v>0</v>
      </c>
      <c r="L57" s="1057">
        <f>INF_PrevYearEUR!T57</f>
        <v>0</v>
      </c>
      <c r="M57" s="1056">
        <f>INF_PrevYearEUR!U57</f>
        <v>0</v>
      </c>
      <c r="N57" s="1057">
        <f>INF_PrevYearEUR!V57</f>
        <v>0</v>
      </c>
      <c r="O57" s="1056">
        <f>INF_PrevYearEUR!W57</f>
        <v>0</v>
      </c>
      <c r="P57" s="1057">
        <f>INF_PrevYearEUR!X57</f>
        <v>0</v>
      </c>
      <c r="Q57" s="1056">
        <f>INF_PrevYearEUR!Y57</f>
        <v>0</v>
      </c>
      <c r="R57" s="1057">
        <f>INF_PrevYearEUR!Z57</f>
        <v>0</v>
      </c>
      <c r="S57" s="1056">
        <f>INF_PrevYearEUR!AA57</f>
        <v>0</v>
      </c>
      <c r="T57" s="1057">
        <f>INF_PrevYearEUR!AB57</f>
        <v>0</v>
      </c>
      <c r="U57" s="1056">
        <f>INF_PrevYearEUR!AC57</f>
        <v>0</v>
      </c>
      <c r="V57" s="1057">
        <f>INF_PrevYearEUR!AD57</f>
        <v>0</v>
      </c>
      <c r="W57" s="1056">
        <f>INF_PrevYearEUR!AE57</f>
        <v>0</v>
      </c>
      <c r="X57" s="1057">
        <f>INF_PrevYearEUR!AF57</f>
        <v>0</v>
      </c>
      <c r="Y57" s="1056">
        <f>INF_PrevYearEUR!AG57</f>
        <v>0</v>
      </c>
      <c r="Z57" s="1057">
        <f>INF_PrevYearEUR!AH57</f>
        <v>0</v>
      </c>
      <c r="AA57" s="1056">
        <f>INF_PrevYearEUR!AI57</f>
        <v>0</v>
      </c>
      <c r="AB57" s="1057">
        <f>INF_PrevYearEUR!AJ57</f>
        <v>0</v>
      </c>
      <c r="AC57" s="1056">
        <f>INF_PrevYearEUR!AK57</f>
        <v>0</v>
      </c>
      <c r="AD57" s="1057">
        <f>INF_PrevYearEUR!AL57</f>
        <v>0</v>
      </c>
      <c r="AE57" s="1056">
        <f>INF_PrevYearEUR!AM57</f>
        <v>0</v>
      </c>
      <c r="AF57" s="1057">
        <f>INF_PrevYearEUR!AN57</f>
        <v>0</v>
      </c>
      <c r="AG57" s="1056">
        <f>INF_PrevYearEUR!AO57</f>
        <v>0</v>
      </c>
      <c r="AH57" s="1057">
        <f>INF_PrevYearEUR!AP57</f>
        <v>0</v>
      </c>
      <c r="AI57" s="1056">
        <f>INF_PrevYearEUR!AQ57</f>
        <v>0</v>
      </c>
      <c r="AJ57" s="1057">
        <f>INF_PrevYearEUR!AR57</f>
        <v>0</v>
      </c>
      <c r="AK57" s="1056">
        <f>INF_PrevYearEUR!AS57</f>
        <v>0</v>
      </c>
      <c r="AL57" s="1057">
        <f>INF_PrevYearEUR!AT57</f>
        <v>0</v>
      </c>
      <c r="AM57" s="1056">
        <f>INF_PrevYearEUR!AU57</f>
        <v>0</v>
      </c>
      <c r="AN57" s="1057">
        <f>INF_PrevYearEUR!AV57</f>
        <v>0</v>
      </c>
      <c r="AO57" s="1056">
        <f>INF_PrevYearEUR!AW57</f>
        <v>0</v>
      </c>
      <c r="AP57" s="1057">
        <f>INF_PrevYearEUR!AX57</f>
        <v>0</v>
      </c>
      <c r="AQ57" s="1056">
        <f>INF_PrevYearEUR!AY57</f>
        <v>0</v>
      </c>
      <c r="AR57" s="1057">
        <f>INF_PrevYearEUR!AZ57</f>
        <v>0</v>
      </c>
      <c r="AS57" s="1056">
        <f>INF_PrevYearEUR!BA57</f>
        <v>0</v>
      </c>
      <c r="AT57" s="1057">
        <f>INF_PrevYearEUR!BB57</f>
        <v>0</v>
      </c>
      <c r="AU57" s="1056">
        <f>INF_PrevYearEUR!BC57</f>
        <v>0</v>
      </c>
      <c r="AV57" s="1057">
        <f>INF_PrevYearEUR!BD57</f>
        <v>0</v>
      </c>
      <c r="AW57" s="1056">
        <f>INF_PrevYearEUR!BE57</f>
        <v>0</v>
      </c>
      <c r="AX57" s="1057">
        <f>INF_PrevYearEUR!BF57</f>
        <v>0</v>
      </c>
      <c r="AY57" s="1056">
        <f>INF_PrevYearEUR!BG57</f>
        <v>0</v>
      </c>
      <c r="AZ57" s="1057">
        <f>INF_PrevYearEUR!BH57</f>
        <v>0</v>
      </c>
      <c r="BA57" s="1056">
        <f>INF_PrevYearEUR!BI57</f>
        <v>0</v>
      </c>
      <c r="BB57" s="1057">
        <f>INF_PrevYearEUR!BJ57</f>
        <v>0</v>
      </c>
      <c r="BC57" s="1056">
        <f>INF_PrevYearEUR!BK57</f>
        <v>0</v>
      </c>
      <c r="BD57" s="1057">
        <f>INF_PrevYearEUR!BL57</f>
        <v>0</v>
      </c>
      <c r="BE57" s="1056">
        <f>INF_PrevYearEUR!BM57</f>
        <v>0</v>
      </c>
      <c r="BF57" s="1057">
        <f>INF_PrevYearEUR!BN57</f>
        <v>0</v>
      </c>
      <c r="BG57" s="1056">
        <f>INF_PrevYearEUR!BO57</f>
        <v>0</v>
      </c>
      <c r="BH57" s="1057">
        <f>INF_PrevYearEUR!BP57</f>
        <v>0</v>
      </c>
      <c r="BI57" s="1056">
        <f>INF_PrevYearEUR!BQ57</f>
        <v>0</v>
      </c>
      <c r="BJ57" s="1057">
        <f>INF_PrevYearEUR!BR57</f>
        <v>0</v>
      </c>
      <c r="BK57" s="1056">
        <f>INF_PrevYearEUR!BS57</f>
        <v>0</v>
      </c>
      <c r="BL57" s="1057">
        <f>INF_PrevYearEUR!BT57</f>
        <v>0</v>
      </c>
      <c r="BM57" s="1056">
        <f>INF_PrevYearEUR!BU57</f>
        <v>0</v>
      </c>
      <c r="BN57" s="1057">
        <f>INF_PrevYearEUR!BV57</f>
        <v>0</v>
      </c>
      <c r="BO57" s="1056">
        <f>INF_PrevYearEUR!BW57</f>
        <v>0</v>
      </c>
      <c r="BP57" s="1057">
        <f>INF_PrevYearEUR!BX57</f>
        <v>0</v>
      </c>
      <c r="BQ57" s="1056">
        <f>INF_PrevYearEUR!BY57</f>
        <v>0</v>
      </c>
    </row>
    <row r="58" spans="1:69" s="1048" customFormat="1">
      <c r="A58" s="1054" t="str">
        <f>IF(OR(B58=0,B58=""),"",B58&amp;IF(COUNTIF(B$11:$B58,B58)&gt;1,COUNTIF(B$11:$B58,B58),""))</f>
        <v>M455</v>
      </c>
      <c r="B58" s="1054" t="str">
        <f>INF_PrevYearEUR!J58</f>
        <v>M455</v>
      </c>
      <c r="C58" s="1055" t="str">
        <f>INF_PrevYearEUR!K58</f>
        <v>Social security expenses wages</v>
      </c>
      <c r="D58" s="1055">
        <f>INF_PrevYearEUR!L58</f>
        <v>0</v>
      </c>
      <c r="E58" s="1056">
        <f>INF_PrevYearEUR!M58</f>
        <v>0</v>
      </c>
      <c r="F58" s="1057">
        <f>INF_PrevYearEUR!N58</f>
        <v>0</v>
      </c>
      <c r="G58" s="1056">
        <f>INF_PrevYearEUR!O58</f>
        <v>0</v>
      </c>
      <c r="H58" s="1057">
        <f>INF_PrevYearEUR!P58</f>
        <v>0</v>
      </c>
      <c r="I58" s="1056">
        <f>INF_PrevYearEUR!Q58</f>
        <v>0</v>
      </c>
      <c r="J58" s="1057">
        <f>INF_PrevYearEUR!R58</f>
        <v>0</v>
      </c>
      <c r="K58" s="1056">
        <f>INF_PrevYearEUR!S58</f>
        <v>0</v>
      </c>
      <c r="L58" s="1057">
        <f>INF_PrevYearEUR!T58</f>
        <v>0</v>
      </c>
      <c r="M58" s="1056">
        <f>INF_PrevYearEUR!U58</f>
        <v>0</v>
      </c>
      <c r="N58" s="1057">
        <f>INF_PrevYearEUR!V58</f>
        <v>0</v>
      </c>
      <c r="O58" s="1056">
        <f>INF_PrevYearEUR!W58</f>
        <v>0</v>
      </c>
      <c r="P58" s="1057">
        <f>INF_PrevYearEUR!X58</f>
        <v>0</v>
      </c>
      <c r="Q58" s="1056">
        <f>INF_PrevYearEUR!Y58</f>
        <v>0</v>
      </c>
      <c r="R58" s="1057">
        <f>INF_PrevYearEUR!Z58</f>
        <v>0</v>
      </c>
      <c r="S58" s="1056">
        <f>INF_PrevYearEUR!AA58</f>
        <v>0</v>
      </c>
      <c r="T58" s="1057">
        <f>INF_PrevYearEUR!AB58</f>
        <v>0</v>
      </c>
      <c r="U58" s="1056">
        <f>INF_PrevYearEUR!AC58</f>
        <v>0</v>
      </c>
      <c r="V58" s="1057">
        <f>INF_PrevYearEUR!AD58</f>
        <v>0</v>
      </c>
      <c r="W58" s="1056">
        <f>INF_PrevYearEUR!AE58</f>
        <v>0</v>
      </c>
      <c r="X58" s="1057">
        <f>INF_PrevYearEUR!AF58</f>
        <v>0</v>
      </c>
      <c r="Y58" s="1056">
        <f>INF_PrevYearEUR!AG58</f>
        <v>0</v>
      </c>
      <c r="Z58" s="1057">
        <f>INF_PrevYearEUR!AH58</f>
        <v>0</v>
      </c>
      <c r="AA58" s="1056">
        <f>INF_PrevYearEUR!AI58</f>
        <v>0</v>
      </c>
      <c r="AB58" s="1057">
        <f>INF_PrevYearEUR!AJ58</f>
        <v>0</v>
      </c>
      <c r="AC58" s="1056">
        <f>INF_PrevYearEUR!AK58</f>
        <v>0</v>
      </c>
      <c r="AD58" s="1057">
        <f>INF_PrevYearEUR!AL58</f>
        <v>0</v>
      </c>
      <c r="AE58" s="1056">
        <f>INF_PrevYearEUR!AM58</f>
        <v>0</v>
      </c>
      <c r="AF58" s="1057">
        <f>INF_PrevYearEUR!AN58</f>
        <v>0</v>
      </c>
      <c r="AG58" s="1056">
        <f>INF_PrevYearEUR!AO58</f>
        <v>0</v>
      </c>
      <c r="AH58" s="1057">
        <f>INF_PrevYearEUR!AP58</f>
        <v>0</v>
      </c>
      <c r="AI58" s="1056">
        <f>INF_PrevYearEUR!AQ58</f>
        <v>0</v>
      </c>
      <c r="AJ58" s="1057">
        <f>INF_PrevYearEUR!AR58</f>
        <v>0</v>
      </c>
      <c r="AK58" s="1056">
        <f>INF_PrevYearEUR!AS58</f>
        <v>0</v>
      </c>
      <c r="AL58" s="1057">
        <f>INF_PrevYearEUR!AT58</f>
        <v>0</v>
      </c>
      <c r="AM58" s="1056">
        <f>INF_PrevYearEUR!AU58</f>
        <v>0</v>
      </c>
      <c r="AN58" s="1057">
        <f>INF_PrevYearEUR!AV58</f>
        <v>0</v>
      </c>
      <c r="AO58" s="1056">
        <f>INF_PrevYearEUR!AW58</f>
        <v>0</v>
      </c>
      <c r="AP58" s="1057">
        <f>INF_PrevYearEUR!AX58</f>
        <v>0</v>
      </c>
      <c r="AQ58" s="1056">
        <f>INF_PrevYearEUR!AY58</f>
        <v>0</v>
      </c>
      <c r="AR58" s="1057">
        <f>INF_PrevYearEUR!AZ58</f>
        <v>0</v>
      </c>
      <c r="AS58" s="1056">
        <f>INF_PrevYearEUR!BA58</f>
        <v>0</v>
      </c>
      <c r="AT58" s="1057">
        <f>INF_PrevYearEUR!BB58</f>
        <v>0</v>
      </c>
      <c r="AU58" s="1056">
        <f>INF_PrevYearEUR!BC58</f>
        <v>0</v>
      </c>
      <c r="AV58" s="1057">
        <f>INF_PrevYearEUR!BD58</f>
        <v>0</v>
      </c>
      <c r="AW58" s="1056">
        <f>INF_PrevYearEUR!BE58</f>
        <v>0</v>
      </c>
      <c r="AX58" s="1057">
        <f>INF_PrevYearEUR!BF58</f>
        <v>0</v>
      </c>
      <c r="AY58" s="1056">
        <f>INF_PrevYearEUR!BG58</f>
        <v>0</v>
      </c>
      <c r="AZ58" s="1057">
        <f>INF_PrevYearEUR!BH58</f>
        <v>0</v>
      </c>
      <c r="BA58" s="1056">
        <f>INF_PrevYearEUR!BI58</f>
        <v>0</v>
      </c>
      <c r="BB58" s="1057">
        <f>INF_PrevYearEUR!BJ58</f>
        <v>0</v>
      </c>
      <c r="BC58" s="1056">
        <f>INF_PrevYearEUR!BK58</f>
        <v>0</v>
      </c>
      <c r="BD58" s="1057">
        <f>INF_PrevYearEUR!BL58</f>
        <v>0</v>
      </c>
      <c r="BE58" s="1056">
        <f>INF_PrevYearEUR!BM58</f>
        <v>0</v>
      </c>
      <c r="BF58" s="1057">
        <f>INF_PrevYearEUR!BN58</f>
        <v>0</v>
      </c>
      <c r="BG58" s="1056">
        <f>INF_PrevYearEUR!BO58</f>
        <v>0</v>
      </c>
      <c r="BH58" s="1057">
        <f>INF_PrevYearEUR!BP58</f>
        <v>0</v>
      </c>
      <c r="BI58" s="1056">
        <f>INF_PrevYearEUR!BQ58</f>
        <v>0</v>
      </c>
      <c r="BJ58" s="1057">
        <f>INF_PrevYearEUR!BR58</f>
        <v>0</v>
      </c>
      <c r="BK58" s="1056">
        <f>INF_PrevYearEUR!BS58</f>
        <v>0</v>
      </c>
      <c r="BL58" s="1057">
        <f>INF_PrevYearEUR!BT58</f>
        <v>0</v>
      </c>
      <c r="BM58" s="1056">
        <f>INF_PrevYearEUR!BU58</f>
        <v>0</v>
      </c>
      <c r="BN58" s="1057">
        <f>INF_PrevYearEUR!BV58</f>
        <v>0</v>
      </c>
      <c r="BO58" s="1056">
        <f>INF_PrevYearEUR!BW58</f>
        <v>0</v>
      </c>
      <c r="BP58" s="1057">
        <f>INF_PrevYearEUR!BX58</f>
        <v>0</v>
      </c>
      <c r="BQ58" s="1056">
        <f>INF_PrevYearEUR!BY58</f>
        <v>0</v>
      </c>
    </row>
    <row r="59" spans="1:69" s="1048" customFormat="1">
      <c r="A59" s="1054" t="str">
        <f>IF(OR(B59=0,B59=""),"",B59&amp;IF(COUNTIF(B$11:$B59,B59)&gt;1,COUNTIF(B$11:$B59,B59),""))</f>
        <v>M460</v>
      </c>
      <c r="B59" s="1054" t="str">
        <f>INF_PrevYearEUR!J59</f>
        <v>M460</v>
      </c>
      <c r="C59" s="1055" t="str">
        <f>INF_PrevYearEUR!K59</f>
        <v>Salaries</v>
      </c>
      <c r="D59" s="1055">
        <f>INF_PrevYearEUR!L59</f>
        <v>0</v>
      </c>
      <c r="E59" s="1056">
        <f>INF_PrevYearEUR!M59</f>
        <v>0</v>
      </c>
      <c r="F59" s="1057">
        <f>INF_PrevYearEUR!N59</f>
        <v>0</v>
      </c>
      <c r="G59" s="1056">
        <f>INF_PrevYearEUR!O59</f>
        <v>0</v>
      </c>
      <c r="H59" s="1057">
        <f>INF_PrevYearEUR!P59</f>
        <v>0</v>
      </c>
      <c r="I59" s="1056">
        <f>INF_PrevYearEUR!Q59</f>
        <v>0</v>
      </c>
      <c r="J59" s="1057">
        <f>INF_PrevYearEUR!R59</f>
        <v>0</v>
      </c>
      <c r="K59" s="1056">
        <f>INF_PrevYearEUR!S59</f>
        <v>0</v>
      </c>
      <c r="L59" s="1057">
        <f>INF_PrevYearEUR!T59</f>
        <v>0</v>
      </c>
      <c r="M59" s="1056">
        <f>INF_PrevYearEUR!U59</f>
        <v>0</v>
      </c>
      <c r="N59" s="1057">
        <f>INF_PrevYearEUR!V59</f>
        <v>0</v>
      </c>
      <c r="O59" s="1056">
        <f>INF_PrevYearEUR!W59</f>
        <v>0</v>
      </c>
      <c r="P59" s="1057">
        <f>INF_PrevYearEUR!X59</f>
        <v>0</v>
      </c>
      <c r="Q59" s="1056">
        <f>INF_PrevYearEUR!Y59</f>
        <v>0</v>
      </c>
      <c r="R59" s="1057">
        <f>INF_PrevYearEUR!Z59</f>
        <v>0</v>
      </c>
      <c r="S59" s="1056">
        <f>INF_PrevYearEUR!AA59</f>
        <v>0</v>
      </c>
      <c r="T59" s="1057">
        <f>INF_PrevYearEUR!AB59</f>
        <v>0</v>
      </c>
      <c r="U59" s="1056">
        <f>INF_PrevYearEUR!AC59</f>
        <v>0</v>
      </c>
      <c r="V59" s="1057">
        <f>INF_PrevYearEUR!AD59</f>
        <v>0</v>
      </c>
      <c r="W59" s="1056">
        <f>INF_PrevYearEUR!AE59</f>
        <v>0</v>
      </c>
      <c r="X59" s="1057">
        <f>INF_PrevYearEUR!AF59</f>
        <v>0</v>
      </c>
      <c r="Y59" s="1056">
        <f>INF_PrevYearEUR!AG59</f>
        <v>0</v>
      </c>
      <c r="Z59" s="1057">
        <f>INF_PrevYearEUR!AH59</f>
        <v>0</v>
      </c>
      <c r="AA59" s="1056">
        <f>INF_PrevYearEUR!AI59</f>
        <v>0</v>
      </c>
      <c r="AB59" s="1057">
        <f>INF_PrevYearEUR!AJ59</f>
        <v>0</v>
      </c>
      <c r="AC59" s="1056">
        <f>INF_PrevYearEUR!AK59</f>
        <v>0</v>
      </c>
      <c r="AD59" s="1057">
        <f>INF_PrevYearEUR!AL59</f>
        <v>0</v>
      </c>
      <c r="AE59" s="1056">
        <f>INF_PrevYearEUR!AM59</f>
        <v>0</v>
      </c>
      <c r="AF59" s="1057">
        <f>INF_PrevYearEUR!AN59</f>
        <v>0</v>
      </c>
      <c r="AG59" s="1056">
        <f>INF_PrevYearEUR!AO59</f>
        <v>0</v>
      </c>
      <c r="AH59" s="1057">
        <f>INF_PrevYearEUR!AP59</f>
        <v>0</v>
      </c>
      <c r="AI59" s="1056">
        <f>INF_PrevYearEUR!AQ59</f>
        <v>0</v>
      </c>
      <c r="AJ59" s="1057">
        <f>INF_PrevYearEUR!AR59</f>
        <v>0</v>
      </c>
      <c r="AK59" s="1056">
        <f>INF_PrevYearEUR!AS59</f>
        <v>0</v>
      </c>
      <c r="AL59" s="1057">
        <f>INF_PrevYearEUR!AT59</f>
        <v>0</v>
      </c>
      <c r="AM59" s="1056">
        <f>INF_PrevYearEUR!AU59</f>
        <v>0</v>
      </c>
      <c r="AN59" s="1057">
        <f>INF_PrevYearEUR!AV59</f>
        <v>0</v>
      </c>
      <c r="AO59" s="1056">
        <f>INF_PrevYearEUR!AW59</f>
        <v>0</v>
      </c>
      <c r="AP59" s="1057">
        <f>INF_PrevYearEUR!AX59</f>
        <v>0</v>
      </c>
      <c r="AQ59" s="1056">
        <f>INF_PrevYearEUR!AY59</f>
        <v>0</v>
      </c>
      <c r="AR59" s="1057">
        <f>INF_PrevYearEUR!AZ59</f>
        <v>0</v>
      </c>
      <c r="AS59" s="1056">
        <f>INF_PrevYearEUR!BA59</f>
        <v>0</v>
      </c>
      <c r="AT59" s="1057">
        <f>INF_PrevYearEUR!BB59</f>
        <v>0</v>
      </c>
      <c r="AU59" s="1056">
        <f>INF_PrevYearEUR!BC59</f>
        <v>0</v>
      </c>
      <c r="AV59" s="1057">
        <f>INF_PrevYearEUR!BD59</f>
        <v>0</v>
      </c>
      <c r="AW59" s="1056">
        <f>INF_PrevYearEUR!BE59</f>
        <v>0</v>
      </c>
      <c r="AX59" s="1057">
        <f>INF_PrevYearEUR!BF59</f>
        <v>0</v>
      </c>
      <c r="AY59" s="1056">
        <f>INF_PrevYearEUR!BG59</f>
        <v>0</v>
      </c>
      <c r="AZ59" s="1057">
        <f>INF_PrevYearEUR!BH59</f>
        <v>0</v>
      </c>
      <c r="BA59" s="1056">
        <f>INF_PrevYearEUR!BI59</f>
        <v>0</v>
      </c>
      <c r="BB59" s="1057">
        <f>INF_PrevYearEUR!BJ59</f>
        <v>0</v>
      </c>
      <c r="BC59" s="1056">
        <f>INF_PrevYearEUR!BK59</f>
        <v>0</v>
      </c>
      <c r="BD59" s="1057">
        <f>INF_PrevYearEUR!BL59</f>
        <v>0</v>
      </c>
      <c r="BE59" s="1056">
        <f>INF_PrevYearEUR!BM59</f>
        <v>0</v>
      </c>
      <c r="BF59" s="1057">
        <f>INF_PrevYearEUR!BN59</f>
        <v>0</v>
      </c>
      <c r="BG59" s="1056">
        <f>INF_PrevYearEUR!BO59</f>
        <v>0</v>
      </c>
      <c r="BH59" s="1057">
        <f>INF_PrevYearEUR!BP59</f>
        <v>0</v>
      </c>
      <c r="BI59" s="1056">
        <f>INF_PrevYearEUR!BQ59</f>
        <v>0</v>
      </c>
      <c r="BJ59" s="1057">
        <f>INF_PrevYearEUR!BR59</f>
        <v>0</v>
      </c>
      <c r="BK59" s="1056">
        <f>INF_PrevYearEUR!BS59</f>
        <v>0</v>
      </c>
      <c r="BL59" s="1057">
        <f>INF_PrevYearEUR!BT59</f>
        <v>0</v>
      </c>
      <c r="BM59" s="1056">
        <f>INF_PrevYearEUR!BU59</f>
        <v>0</v>
      </c>
      <c r="BN59" s="1057">
        <f>INF_PrevYearEUR!BV59</f>
        <v>0</v>
      </c>
      <c r="BO59" s="1056">
        <f>INF_PrevYearEUR!BW59</f>
        <v>0</v>
      </c>
      <c r="BP59" s="1057">
        <f>INF_PrevYearEUR!BX59</f>
        <v>0</v>
      </c>
      <c r="BQ59" s="1056">
        <f>INF_PrevYearEUR!BY59</f>
        <v>0</v>
      </c>
    </row>
    <row r="60" spans="1:69" s="1048" customFormat="1">
      <c r="A60" s="1054" t="str">
        <f>IF(OR(B60=0,B60=""),"",B60&amp;IF(COUNTIF(B$11:$B60,B60)&gt;1,COUNTIF(B$11:$B60,B60),""))</f>
        <v>M465</v>
      </c>
      <c r="B60" s="1054" t="str">
        <f>INF_PrevYearEUR!J60</f>
        <v>M465</v>
      </c>
      <c r="C60" s="1055" t="str">
        <f>INF_PrevYearEUR!K60</f>
        <v>Social security expenses salaries</v>
      </c>
      <c r="D60" s="1055">
        <f>INF_PrevYearEUR!L60</f>
        <v>0</v>
      </c>
      <c r="E60" s="1056">
        <f>INF_PrevYearEUR!M60</f>
        <v>0</v>
      </c>
      <c r="F60" s="1057">
        <f>INF_PrevYearEUR!N60</f>
        <v>0</v>
      </c>
      <c r="G60" s="1056">
        <f>INF_PrevYearEUR!O60</f>
        <v>0</v>
      </c>
      <c r="H60" s="1057">
        <f>INF_PrevYearEUR!P60</f>
        <v>0</v>
      </c>
      <c r="I60" s="1056">
        <f>INF_PrevYearEUR!Q60</f>
        <v>0</v>
      </c>
      <c r="J60" s="1057">
        <f>INF_PrevYearEUR!R60</f>
        <v>0</v>
      </c>
      <c r="K60" s="1056">
        <f>INF_PrevYearEUR!S60</f>
        <v>0</v>
      </c>
      <c r="L60" s="1057">
        <f>INF_PrevYearEUR!T60</f>
        <v>0</v>
      </c>
      <c r="M60" s="1056">
        <f>INF_PrevYearEUR!U60</f>
        <v>0</v>
      </c>
      <c r="N60" s="1057">
        <f>INF_PrevYearEUR!V60</f>
        <v>0</v>
      </c>
      <c r="O60" s="1056">
        <f>INF_PrevYearEUR!W60</f>
        <v>0</v>
      </c>
      <c r="P60" s="1057">
        <f>INF_PrevYearEUR!X60</f>
        <v>0</v>
      </c>
      <c r="Q60" s="1056">
        <f>INF_PrevYearEUR!Y60</f>
        <v>0</v>
      </c>
      <c r="R60" s="1057">
        <f>INF_PrevYearEUR!Z60</f>
        <v>0</v>
      </c>
      <c r="S60" s="1056">
        <f>INF_PrevYearEUR!AA60</f>
        <v>0</v>
      </c>
      <c r="T60" s="1057">
        <f>INF_PrevYearEUR!AB60</f>
        <v>0</v>
      </c>
      <c r="U60" s="1056">
        <f>INF_PrevYearEUR!AC60</f>
        <v>0</v>
      </c>
      <c r="V60" s="1057">
        <f>INF_PrevYearEUR!AD60</f>
        <v>0</v>
      </c>
      <c r="W60" s="1056">
        <f>INF_PrevYearEUR!AE60</f>
        <v>0</v>
      </c>
      <c r="X60" s="1057">
        <f>INF_PrevYearEUR!AF60</f>
        <v>0</v>
      </c>
      <c r="Y60" s="1056">
        <f>INF_PrevYearEUR!AG60</f>
        <v>0</v>
      </c>
      <c r="Z60" s="1057">
        <f>INF_PrevYearEUR!AH60</f>
        <v>0</v>
      </c>
      <c r="AA60" s="1056">
        <f>INF_PrevYearEUR!AI60</f>
        <v>0</v>
      </c>
      <c r="AB60" s="1057">
        <f>INF_PrevYearEUR!AJ60</f>
        <v>0</v>
      </c>
      <c r="AC60" s="1056">
        <f>INF_PrevYearEUR!AK60</f>
        <v>0</v>
      </c>
      <c r="AD60" s="1057">
        <f>INF_PrevYearEUR!AL60</f>
        <v>0</v>
      </c>
      <c r="AE60" s="1056">
        <f>INF_PrevYearEUR!AM60</f>
        <v>0</v>
      </c>
      <c r="AF60" s="1057">
        <f>INF_PrevYearEUR!AN60</f>
        <v>0</v>
      </c>
      <c r="AG60" s="1056">
        <f>INF_PrevYearEUR!AO60</f>
        <v>0</v>
      </c>
      <c r="AH60" s="1057">
        <f>INF_PrevYearEUR!AP60</f>
        <v>0</v>
      </c>
      <c r="AI60" s="1056">
        <f>INF_PrevYearEUR!AQ60</f>
        <v>0</v>
      </c>
      <c r="AJ60" s="1057">
        <f>INF_PrevYearEUR!AR60</f>
        <v>0</v>
      </c>
      <c r="AK60" s="1056">
        <f>INF_PrevYearEUR!AS60</f>
        <v>0</v>
      </c>
      <c r="AL60" s="1057">
        <f>INF_PrevYearEUR!AT60</f>
        <v>0</v>
      </c>
      <c r="AM60" s="1056">
        <f>INF_PrevYearEUR!AU60</f>
        <v>0</v>
      </c>
      <c r="AN60" s="1057">
        <f>INF_PrevYearEUR!AV60</f>
        <v>0</v>
      </c>
      <c r="AO60" s="1056">
        <f>INF_PrevYearEUR!AW60</f>
        <v>0</v>
      </c>
      <c r="AP60" s="1057">
        <f>INF_PrevYearEUR!AX60</f>
        <v>0</v>
      </c>
      <c r="AQ60" s="1056">
        <f>INF_PrevYearEUR!AY60</f>
        <v>0</v>
      </c>
      <c r="AR60" s="1057">
        <f>INF_PrevYearEUR!AZ60</f>
        <v>0</v>
      </c>
      <c r="AS60" s="1056">
        <f>INF_PrevYearEUR!BA60</f>
        <v>0</v>
      </c>
      <c r="AT60" s="1057">
        <f>INF_PrevYearEUR!BB60</f>
        <v>0</v>
      </c>
      <c r="AU60" s="1056">
        <f>INF_PrevYearEUR!BC60</f>
        <v>0</v>
      </c>
      <c r="AV60" s="1057">
        <f>INF_PrevYearEUR!BD60</f>
        <v>0</v>
      </c>
      <c r="AW60" s="1056">
        <f>INF_PrevYearEUR!BE60</f>
        <v>0</v>
      </c>
      <c r="AX60" s="1057">
        <f>INF_PrevYearEUR!BF60</f>
        <v>0</v>
      </c>
      <c r="AY60" s="1056">
        <f>INF_PrevYearEUR!BG60</f>
        <v>0</v>
      </c>
      <c r="AZ60" s="1057">
        <f>INF_PrevYearEUR!BH60</f>
        <v>0</v>
      </c>
      <c r="BA60" s="1056">
        <f>INF_PrevYearEUR!BI60</f>
        <v>0</v>
      </c>
      <c r="BB60" s="1057">
        <f>INF_PrevYearEUR!BJ60</f>
        <v>0</v>
      </c>
      <c r="BC60" s="1056">
        <f>INF_PrevYearEUR!BK60</f>
        <v>0</v>
      </c>
      <c r="BD60" s="1057">
        <f>INF_PrevYearEUR!BL60</f>
        <v>0</v>
      </c>
      <c r="BE60" s="1056">
        <f>INF_PrevYearEUR!BM60</f>
        <v>0</v>
      </c>
      <c r="BF60" s="1057">
        <f>INF_PrevYearEUR!BN60</f>
        <v>0</v>
      </c>
      <c r="BG60" s="1056">
        <f>INF_PrevYearEUR!BO60</f>
        <v>0</v>
      </c>
      <c r="BH60" s="1057">
        <f>INF_PrevYearEUR!BP60</f>
        <v>0</v>
      </c>
      <c r="BI60" s="1056">
        <f>INF_PrevYearEUR!BQ60</f>
        <v>0</v>
      </c>
      <c r="BJ60" s="1057">
        <f>INF_PrevYearEUR!BR60</f>
        <v>0</v>
      </c>
      <c r="BK60" s="1056">
        <f>INF_PrevYearEUR!BS60</f>
        <v>0</v>
      </c>
      <c r="BL60" s="1057">
        <f>INF_PrevYearEUR!BT60</f>
        <v>0</v>
      </c>
      <c r="BM60" s="1056">
        <f>INF_PrevYearEUR!BU60</f>
        <v>0</v>
      </c>
      <c r="BN60" s="1057">
        <f>INF_PrevYearEUR!BV60</f>
        <v>0</v>
      </c>
      <c r="BO60" s="1056">
        <f>INF_PrevYearEUR!BW60</f>
        <v>0</v>
      </c>
      <c r="BP60" s="1057">
        <f>INF_PrevYearEUR!BX60</f>
        <v>0</v>
      </c>
      <c r="BQ60" s="1056">
        <f>INF_PrevYearEUR!BY60</f>
        <v>0</v>
      </c>
    </row>
    <row r="61" spans="1:69" s="1048" customFormat="1">
      <c r="A61" s="1054" t="str">
        <f>IF(OR(B61=0,B61=""),"",B61&amp;IF(COUNTIF(B$11:$B61,B61)&gt;1,COUNTIF(B$11:$B61,B61),""))</f>
        <v>M470</v>
      </c>
      <c r="B61" s="1054" t="str">
        <f>INF_PrevYearEUR!J61</f>
        <v>M470</v>
      </c>
      <c r="C61" s="1055" t="str">
        <f>INF_PrevYearEUR!K61</f>
        <v>Severance expenses</v>
      </c>
      <c r="D61" s="1055">
        <f>INF_PrevYearEUR!L61</f>
        <v>0</v>
      </c>
      <c r="E61" s="1056">
        <f>INF_PrevYearEUR!M61</f>
        <v>0</v>
      </c>
      <c r="F61" s="1057">
        <f>INF_PrevYearEUR!N61</f>
        <v>0</v>
      </c>
      <c r="G61" s="1056">
        <f>INF_PrevYearEUR!O61</f>
        <v>0</v>
      </c>
      <c r="H61" s="1057">
        <f>INF_PrevYearEUR!P61</f>
        <v>0</v>
      </c>
      <c r="I61" s="1056">
        <f>INF_PrevYearEUR!Q61</f>
        <v>0</v>
      </c>
      <c r="J61" s="1057">
        <f>INF_PrevYearEUR!R61</f>
        <v>0</v>
      </c>
      <c r="K61" s="1056">
        <f>INF_PrevYearEUR!S61</f>
        <v>0</v>
      </c>
      <c r="L61" s="1057">
        <f>INF_PrevYearEUR!T61</f>
        <v>0</v>
      </c>
      <c r="M61" s="1056">
        <f>INF_PrevYearEUR!U61</f>
        <v>0</v>
      </c>
      <c r="N61" s="1057">
        <f>INF_PrevYearEUR!V61</f>
        <v>0</v>
      </c>
      <c r="O61" s="1056">
        <f>INF_PrevYearEUR!W61</f>
        <v>0</v>
      </c>
      <c r="P61" s="1057">
        <f>INF_PrevYearEUR!X61</f>
        <v>0</v>
      </c>
      <c r="Q61" s="1056">
        <f>INF_PrevYearEUR!Y61</f>
        <v>0</v>
      </c>
      <c r="R61" s="1057">
        <f>INF_PrevYearEUR!Z61</f>
        <v>0</v>
      </c>
      <c r="S61" s="1056">
        <f>INF_PrevYearEUR!AA61</f>
        <v>0</v>
      </c>
      <c r="T61" s="1057">
        <f>INF_PrevYearEUR!AB61</f>
        <v>0</v>
      </c>
      <c r="U61" s="1056">
        <f>INF_PrevYearEUR!AC61</f>
        <v>0</v>
      </c>
      <c r="V61" s="1057">
        <f>INF_PrevYearEUR!AD61</f>
        <v>0</v>
      </c>
      <c r="W61" s="1056">
        <f>INF_PrevYearEUR!AE61</f>
        <v>0</v>
      </c>
      <c r="X61" s="1057">
        <f>INF_PrevYearEUR!AF61</f>
        <v>0</v>
      </c>
      <c r="Y61" s="1056">
        <f>INF_PrevYearEUR!AG61</f>
        <v>0</v>
      </c>
      <c r="Z61" s="1057">
        <f>INF_PrevYearEUR!AH61</f>
        <v>0</v>
      </c>
      <c r="AA61" s="1056">
        <f>INF_PrevYearEUR!AI61</f>
        <v>0</v>
      </c>
      <c r="AB61" s="1057">
        <f>INF_PrevYearEUR!AJ61</f>
        <v>0</v>
      </c>
      <c r="AC61" s="1056">
        <f>INF_PrevYearEUR!AK61</f>
        <v>0</v>
      </c>
      <c r="AD61" s="1057">
        <f>INF_PrevYearEUR!AL61</f>
        <v>0</v>
      </c>
      <c r="AE61" s="1056">
        <f>INF_PrevYearEUR!AM61</f>
        <v>0</v>
      </c>
      <c r="AF61" s="1057">
        <f>INF_PrevYearEUR!AN61</f>
        <v>0</v>
      </c>
      <c r="AG61" s="1056">
        <f>INF_PrevYearEUR!AO61</f>
        <v>0</v>
      </c>
      <c r="AH61" s="1057">
        <f>INF_PrevYearEUR!AP61</f>
        <v>0</v>
      </c>
      <c r="AI61" s="1056">
        <f>INF_PrevYearEUR!AQ61</f>
        <v>0</v>
      </c>
      <c r="AJ61" s="1057">
        <f>INF_PrevYearEUR!AR61</f>
        <v>0</v>
      </c>
      <c r="AK61" s="1056">
        <f>INF_PrevYearEUR!AS61</f>
        <v>0</v>
      </c>
      <c r="AL61" s="1057">
        <f>INF_PrevYearEUR!AT61</f>
        <v>0</v>
      </c>
      <c r="AM61" s="1056">
        <f>INF_PrevYearEUR!AU61</f>
        <v>0</v>
      </c>
      <c r="AN61" s="1057">
        <f>INF_PrevYearEUR!AV61</f>
        <v>0</v>
      </c>
      <c r="AO61" s="1056">
        <f>INF_PrevYearEUR!AW61</f>
        <v>0</v>
      </c>
      <c r="AP61" s="1057">
        <f>INF_PrevYearEUR!AX61</f>
        <v>0</v>
      </c>
      <c r="AQ61" s="1056">
        <f>INF_PrevYearEUR!AY61</f>
        <v>0</v>
      </c>
      <c r="AR61" s="1057">
        <f>INF_PrevYearEUR!AZ61</f>
        <v>0</v>
      </c>
      <c r="AS61" s="1056">
        <f>INF_PrevYearEUR!BA61</f>
        <v>0</v>
      </c>
      <c r="AT61" s="1057">
        <f>INF_PrevYearEUR!BB61</f>
        <v>0</v>
      </c>
      <c r="AU61" s="1056">
        <f>INF_PrevYearEUR!BC61</f>
        <v>0</v>
      </c>
      <c r="AV61" s="1057">
        <f>INF_PrevYearEUR!BD61</f>
        <v>0</v>
      </c>
      <c r="AW61" s="1056">
        <f>INF_PrevYearEUR!BE61</f>
        <v>0</v>
      </c>
      <c r="AX61" s="1057">
        <f>INF_PrevYearEUR!BF61</f>
        <v>0</v>
      </c>
      <c r="AY61" s="1056">
        <f>INF_PrevYearEUR!BG61</f>
        <v>0</v>
      </c>
      <c r="AZ61" s="1057">
        <f>INF_PrevYearEUR!BH61</f>
        <v>0</v>
      </c>
      <c r="BA61" s="1056">
        <f>INF_PrevYearEUR!BI61</f>
        <v>0</v>
      </c>
      <c r="BB61" s="1057">
        <f>INF_PrevYearEUR!BJ61</f>
        <v>0</v>
      </c>
      <c r="BC61" s="1056">
        <f>INF_PrevYearEUR!BK61</f>
        <v>0</v>
      </c>
      <c r="BD61" s="1057">
        <f>INF_PrevYearEUR!BL61</f>
        <v>0</v>
      </c>
      <c r="BE61" s="1056">
        <f>INF_PrevYearEUR!BM61</f>
        <v>0</v>
      </c>
      <c r="BF61" s="1057">
        <f>INF_PrevYearEUR!BN61</f>
        <v>0</v>
      </c>
      <c r="BG61" s="1056">
        <f>INF_PrevYearEUR!BO61</f>
        <v>0</v>
      </c>
      <c r="BH61" s="1057">
        <f>INF_PrevYearEUR!BP61</f>
        <v>0</v>
      </c>
      <c r="BI61" s="1056">
        <f>INF_PrevYearEUR!BQ61</f>
        <v>0</v>
      </c>
      <c r="BJ61" s="1057">
        <f>INF_PrevYearEUR!BR61</f>
        <v>0</v>
      </c>
      <c r="BK61" s="1056">
        <f>INF_PrevYearEUR!BS61</f>
        <v>0</v>
      </c>
      <c r="BL61" s="1057">
        <f>INF_PrevYearEUR!BT61</f>
        <v>0</v>
      </c>
      <c r="BM61" s="1056">
        <f>INF_PrevYearEUR!BU61</f>
        <v>0</v>
      </c>
      <c r="BN61" s="1057">
        <f>INF_PrevYearEUR!BV61</f>
        <v>0</v>
      </c>
      <c r="BO61" s="1056">
        <f>INF_PrevYearEUR!BW61</f>
        <v>0</v>
      </c>
      <c r="BP61" s="1057">
        <f>INF_PrevYearEUR!BX61</f>
        <v>0</v>
      </c>
      <c r="BQ61" s="1056">
        <f>INF_PrevYearEUR!BY61</f>
        <v>0</v>
      </c>
    </row>
    <row r="62" spans="1:69" s="1048" customFormat="1">
      <c r="A62" s="1054" t="str">
        <f>IF(OR(B62=0,B62=""),"",B62&amp;IF(COUNTIF(B$11:$B62,B62)&gt;1,COUNTIF(B$11:$B62,B62),""))</f>
        <v>M475</v>
      </c>
      <c r="B62" s="1054" t="str">
        <f>INF_PrevYearEUR!J62</f>
        <v>M475</v>
      </c>
      <c r="C62" s="1055" t="str">
        <f>INF_PrevYearEUR!K62</f>
        <v>Pension expenses</v>
      </c>
      <c r="D62" s="1055">
        <f>INF_PrevYearEUR!L62</f>
        <v>0</v>
      </c>
      <c r="E62" s="1056">
        <f>INF_PrevYearEUR!M62</f>
        <v>0</v>
      </c>
      <c r="F62" s="1057">
        <f>INF_PrevYearEUR!N62</f>
        <v>0</v>
      </c>
      <c r="G62" s="1056">
        <f>INF_PrevYearEUR!O62</f>
        <v>0</v>
      </c>
      <c r="H62" s="1057">
        <f>INF_PrevYearEUR!P62</f>
        <v>0</v>
      </c>
      <c r="I62" s="1056">
        <f>INF_PrevYearEUR!Q62</f>
        <v>0</v>
      </c>
      <c r="J62" s="1057">
        <f>INF_PrevYearEUR!R62</f>
        <v>0</v>
      </c>
      <c r="K62" s="1056">
        <f>INF_PrevYearEUR!S62</f>
        <v>0</v>
      </c>
      <c r="L62" s="1057">
        <f>INF_PrevYearEUR!T62</f>
        <v>0</v>
      </c>
      <c r="M62" s="1056">
        <f>INF_PrevYearEUR!U62</f>
        <v>0</v>
      </c>
      <c r="N62" s="1057">
        <f>INF_PrevYearEUR!V62</f>
        <v>0</v>
      </c>
      <c r="O62" s="1056">
        <f>INF_PrevYearEUR!W62</f>
        <v>0</v>
      </c>
      <c r="P62" s="1057">
        <f>INF_PrevYearEUR!X62</f>
        <v>0</v>
      </c>
      <c r="Q62" s="1056">
        <f>INF_PrevYearEUR!Y62</f>
        <v>0</v>
      </c>
      <c r="R62" s="1057">
        <f>INF_PrevYearEUR!Z62</f>
        <v>0</v>
      </c>
      <c r="S62" s="1056">
        <f>INF_PrevYearEUR!AA62</f>
        <v>0</v>
      </c>
      <c r="T62" s="1057">
        <f>INF_PrevYearEUR!AB62</f>
        <v>0</v>
      </c>
      <c r="U62" s="1056">
        <f>INF_PrevYearEUR!AC62</f>
        <v>0</v>
      </c>
      <c r="V62" s="1057">
        <f>INF_PrevYearEUR!AD62</f>
        <v>0</v>
      </c>
      <c r="W62" s="1056">
        <f>INF_PrevYearEUR!AE62</f>
        <v>0</v>
      </c>
      <c r="X62" s="1057">
        <f>INF_PrevYearEUR!AF62</f>
        <v>0</v>
      </c>
      <c r="Y62" s="1056">
        <f>INF_PrevYearEUR!AG62</f>
        <v>0</v>
      </c>
      <c r="Z62" s="1057">
        <f>INF_PrevYearEUR!AH62</f>
        <v>0</v>
      </c>
      <c r="AA62" s="1056">
        <f>INF_PrevYearEUR!AI62</f>
        <v>0</v>
      </c>
      <c r="AB62" s="1057">
        <f>INF_PrevYearEUR!AJ62</f>
        <v>0</v>
      </c>
      <c r="AC62" s="1056">
        <f>INF_PrevYearEUR!AK62</f>
        <v>0</v>
      </c>
      <c r="AD62" s="1057">
        <f>INF_PrevYearEUR!AL62</f>
        <v>0</v>
      </c>
      <c r="AE62" s="1056">
        <f>INF_PrevYearEUR!AM62</f>
        <v>0</v>
      </c>
      <c r="AF62" s="1057">
        <f>INF_PrevYearEUR!AN62</f>
        <v>0</v>
      </c>
      <c r="AG62" s="1056">
        <f>INF_PrevYearEUR!AO62</f>
        <v>0</v>
      </c>
      <c r="AH62" s="1057">
        <f>INF_PrevYearEUR!AP62</f>
        <v>0</v>
      </c>
      <c r="AI62" s="1056">
        <f>INF_PrevYearEUR!AQ62</f>
        <v>0</v>
      </c>
      <c r="AJ62" s="1057">
        <f>INF_PrevYearEUR!AR62</f>
        <v>0</v>
      </c>
      <c r="AK62" s="1056">
        <f>INF_PrevYearEUR!AS62</f>
        <v>0</v>
      </c>
      <c r="AL62" s="1057">
        <f>INF_PrevYearEUR!AT62</f>
        <v>0</v>
      </c>
      <c r="AM62" s="1056">
        <f>INF_PrevYearEUR!AU62</f>
        <v>0</v>
      </c>
      <c r="AN62" s="1057">
        <f>INF_PrevYearEUR!AV62</f>
        <v>0</v>
      </c>
      <c r="AO62" s="1056">
        <f>INF_PrevYearEUR!AW62</f>
        <v>0</v>
      </c>
      <c r="AP62" s="1057">
        <f>INF_PrevYearEUR!AX62</f>
        <v>0</v>
      </c>
      <c r="AQ62" s="1056">
        <f>INF_PrevYearEUR!AY62</f>
        <v>0</v>
      </c>
      <c r="AR62" s="1057">
        <f>INF_PrevYearEUR!AZ62</f>
        <v>0</v>
      </c>
      <c r="AS62" s="1056">
        <f>INF_PrevYearEUR!BA62</f>
        <v>0</v>
      </c>
      <c r="AT62" s="1057">
        <f>INF_PrevYearEUR!BB62</f>
        <v>0</v>
      </c>
      <c r="AU62" s="1056">
        <f>INF_PrevYearEUR!BC62</f>
        <v>0</v>
      </c>
      <c r="AV62" s="1057">
        <f>INF_PrevYearEUR!BD62</f>
        <v>0</v>
      </c>
      <c r="AW62" s="1056">
        <f>INF_PrevYearEUR!BE62</f>
        <v>0</v>
      </c>
      <c r="AX62" s="1057">
        <f>INF_PrevYearEUR!BF62</f>
        <v>0</v>
      </c>
      <c r="AY62" s="1056">
        <f>INF_PrevYearEUR!BG62</f>
        <v>0</v>
      </c>
      <c r="AZ62" s="1057">
        <f>INF_PrevYearEUR!BH62</f>
        <v>0</v>
      </c>
      <c r="BA62" s="1056">
        <f>INF_PrevYearEUR!BI62</f>
        <v>0</v>
      </c>
      <c r="BB62" s="1057">
        <f>INF_PrevYearEUR!BJ62</f>
        <v>0</v>
      </c>
      <c r="BC62" s="1056">
        <f>INF_PrevYearEUR!BK62</f>
        <v>0</v>
      </c>
      <c r="BD62" s="1057">
        <f>INF_PrevYearEUR!BL62</f>
        <v>0</v>
      </c>
      <c r="BE62" s="1056">
        <f>INF_PrevYearEUR!BM62</f>
        <v>0</v>
      </c>
      <c r="BF62" s="1057">
        <f>INF_PrevYearEUR!BN62</f>
        <v>0</v>
      </c>
      <c r="BG62" s="1056">
        <f>INF_PrevYearEUR!BO62</f>
        <v>0</v>
      </c>
      <c r="BH62" s="1057">
        <f>INF_PrevYearEUR!BP62</f>
        <v>0</v>
      </c>
      <c r="BI62" s="1056">
        <f>INF_PrevYearEUR!BQ62</f>
        <v>0</v>
      </c>
      <c r="BJ62" s="1057">
        <f>INF_PrevYearEUR!BR62</f>
        <v>0</v>
      </c>
      <c r="BK62" s="1056">
        <f>INF_PrevYearEUR!BS62</f>
        <v>0</v>
      </c>
      <c r="BL62" s="1057">
        <f>INF_PrevYearEUR!BT62</f>
        <v>0</v>
      </c>
      <c r="BM62" s="1056">
        <f>INF_PrevYearEUR!BU62</f>
        <v>0</v>
      </c>
      <c r="BN62" s="1057">
        <f>INF_PrevYearEUR!BV62</f>
        <v>0</v>
      </c>
      <c r="BO62" s="1056">
        <f>INF_PrevYearEUR!BW62</f>
        <v>0</v>
      </c>
      <c r="BP62" s="1057">
        <f>INF_PrevYearEUR!BX62</f>
        <v>0</v>
      </c>
      <c r="BQ62" s="1056">
        <f>INF_PrevYearEUR!BY62</f>
        <v>0</v>
      </c>
    </row>
    <row r="63" spans="1:69" s="1048" customFormat="1">
      <c r="A63" s="1054" t="str">
        <f>IF(OR(B63=0,B63=""),"",B63&amp;IF(COUNTIF(B$11:$B63,B63)&gt;1,COUNTIF(B$11:$B63,B63),""))</f>
        <v>M480</v>
      </c>
      <c r="B63" s="1054" t="str">
        <f>INF_PrevYearEUR!J63</f>
        <v>M480</v>
      </c>
      <c r="C63" s="1055" t="str">
        <f>INF_PrevYearEUR!K63</f>
        <v>Other benefit costs</v>
      </c>
      <c r="D63" s="1055">
        <f>INF_PrevYearEUR!L63</f>
        <v>0</v>
      </c>
      <c r="E63" s="1056">
        <f>INF_PrevYearEUR!M63</f>
        <v>0</v>
      </c>
      <c r="F63" s="1057">
        <f>INF_PrevYearEUR!N63</f>
        <v>0</v>
      </c>
      <c r="G63" s="1056">
        <f>INF_PrevYearEUR!O63</f>
        <v>0</v>
      </c>
      <c r="H63" s="1057">
        <f>INF_PrevYearEUR!P63</f>
        <v>0</v>
      </c>
      <c r="I63" s="1056">
        <f>INF_PrevYearEUR!Q63</f>
        <v>0</v>
      </c>
      <c r="J63" s="1057">
        <f>INF_PrevYearEUR!R63</f>
        <v>0</v>
      </c>
      <c r="K63" s="1056">
        <f>INF_PrevYearEUR!S63</f>
        <v>0</v>
      </c>
      <c r="L63" s="1057">
        <f>INF_PrevYearEUR!T63</f>
        <v>0</v>
      </c>
      <c r="M63" s="1056">
        <f>INF_PrevYearEUR!U63</f>
        <v>0</v>
      </c>
      <c r="N63" s="1057">
        <f>INF_PrevYearEUR!V63</f>
        <v>0</v>
      </c>
      <c r="O63" s="1056">
        <f>INF_PrevYearEUR!W63</f>
        <v>0</v>
      </c>
      <c r="P63" s="1057">
        <f>INF_PrevYearEUR!X63</f>
        <v>0</v>
      </c>
      <c r="Q63" s="1056">
        <f>INF_PrevYearEUR!Y63</f>
        <v>0</v>
      </c>
      <c r="R63" s="1057">
        <f>INF_PrevYearEUR!Z63</f>
        <v>0</v>
      </c>
      <c r="S63" s="1056">
        <f>INF_PrevYearEUR!AA63</f>
        <v>0</v>
      </c>
      <c r="T63" s="1057">
        <f>INF_PrevYearEUR!AB63</f>
        <v>0</v>
      </c>
      <c r="U63" s="1056">
        <f>INF_PrevYearEUR!AC63</f>
        <v>0</v>
      </c>
      <c r="V63" s="1057">
        <f>INF_PrevYearEUR!AD63</f>
        <v>0</v>
      </c>
      <c r="W63" s="1056">
        <f>INF_PrevYearEUR!AE63</f>
        <v>0</v>
      </c>
      <c r="X63" s="1057">
        <f>INF_PrevYearEUR!AF63</f>
        <v>0</v>
      </c>
      <c r="Y63" s="1056">
        <f>INF_PrevYearEUR!AG63</f>
        <v>0</v>
      </c>
      <c r="Z63" s="1057">
        <f>INF_PrevYearEUR!AH63</f>
        <v>0</v>
      </c>
      <c r="AA63" s="1056">
        <f>INF_PrevYearEUR!AI63</f>
        <v>0</v>
      </c>
      <c r="AB63" s="1057">
        <f>INF_PrevYearEUR!AJ63</f>
        <v>0</v>
      </c>
      <c r="AC63" s="1056">
        <f>INF_PrevYearEUR!AK63</f>
        <v>0</v>
      </c>
      <c r="AD63" s="1057">
        <f>INF_PrevYearEUR!AL63</f>
        <v>0</v>
      </c>
      <c r="AE63" s="1056">
        <f>INF_PrevYearEUR!AM63</f>
        <v>0</v>
      </c>
      <c r="AF63" s="1057">
        <f>INF_PrevYearEUR!AN63</f>
        <v>0</v>
      </c>
      <c r="AG63" s="1056">
        <f>INF_PrevYearEUR!AO63</f>
        <v>0</v>
      </c>
      <c r="AH63" s="1057">
        <f>INF_PrevYearEUR!AP63</f>
        <v>0</v>
      </c>
      <c r="AI63" s="1056">
        <f>INF_PrevYearEUR!AQ63</f>
        <v>0</v>
      </c>
      <c r="AJ63" s="1057">
        <f>INF_PrevYearEUR!AR63</f>
        <v>0</v>
      </c>
      <c r="AK63" s="1056">
        <f>INF_PrevYearEUR!AS63</f>
        <v>0</v>
      </c>
      <c r="AL63" s="1057">
        <f>INF_PrevYearEUR!AT63</f>
        <v>0</v>
      </c>
      <c r="AM63" s="1056">
        <f>INF_PrevYearEUR!AU63</f>
        <v>0</v>
      </c>
      <c r="AN63" s="1057">
        <f>INF_PrevYearEUR!AV63</f>
        <v>0</v>
      </c>
      <c r="AO63" s="1056">
        <f>INF_PrevYearEUR!AW63</f>
        <v>0</v>
      </c>
      <c r="AP63" s="1057">
        <f>INF_PrevYearEUR!AX63</f>
        <v>0</v>
      </c>
      <c r="AQ63" s="1056">
        <f>INF_PrevYearEUR!AY63</f>
        <v>0</v>
      </c>
      <c r="AR63" s="1057">
        <f>INF_PrevYearEUR!AZ63</f>
        <v>0</v>
      </c>
      <c r="AS63" s="1056">
        <f>INF_PrevYearEUR!BA63</f>
        <v>0</v>
      </c>
      <c r="AT63" s="1057">
        <f>INF_PrevYearEUR!BB63</f>
        <v>0</v>
      </c>
      <c r="AU63" s="1056">
        <f>INF_PrevYearEUR!BC63</f>
        <v>0</v>
      </c>
      <c r="AV63" s="1057">
        <f>INF_PrevYearEUR!BD63</f>
        <v>0</v>
      </c>
      <c r="AW63" s="1056">
        <f>INF_PrevYearEUR!BE63</f>
        <v>0</v>
      </c>
      <c r="AX63" s="1057">
        <f>INF_PrevYearEUR!BF63</f>
        <v>0</v>
      </c>
      <c r="AY63" s="1056">
        <f>INF_PrevYearEUR!BG63</f>
        <v>0</v>
      </c>
      <c r="AZ63" s="1057">
        <f>INF_PrevYearEUR!BH63</f>
        <v>0</v>
      </c>
      <c r="BA63" s="1056">
        <f>INF_PrevYearEUR!BI63</f>
        <v>0</v>
      </c>
      <c r="BB63" s="1057">
        <f>INF_PrevYearEUR!BJ63</f>
        <v>0</v>
      </c>
      <c r="BC63" s="1056">
        <f>INF_PrevYearEUR!BK63</f>
        <v>0</v>
      </c>
      <c r="BD63" s="1057">
        <f>INF_PrevYearEUR!BL63</f>
        <v>0</v>
      </c>
      <c r="BE63" s="1056">
        <f>INF_PrevYearEUR!BM63</f>
        <v>0</v>
      </c>
      <c r="BF63" s="1057">
        <f>INF_PrevYearEUR!BN63</f>
        <v>0</v>
      </c>
      <c r="BG63" s="1056">
        <f>INF_PrevYearEUR!BO63</f>
        <v>0</v>
      </c>
      <c r="BH63" s="1057">
        <f>INF_PrevYearEUR!BP63</f>
        <v>0</v>
      </c>
      <c r="BI63" s="1056">
        <f>INF_PrevYearEUR!BQ63</f>
        <v>0</v>
      </c>
      <c r="BJ63" s="1057">
        <f>INF_PrevYearEUR!BR63</f>
        <v>0</v>
      </c>
      <c r="BK63" s="1056">
        <f>INF_PrevYearEUR!BS63</f>
        <v>0</v>
      </c>
      <c r="BL63" s="1057">
        <f>INF_PrevYearEUR!BT63</f>
        <v>0</v>
      </c>
      <c r="BM63" s="1056">
        <f>INF_PrevYearEUR!BU63</f>
        <v>0</v>
      </c>
      <c r="BN63" s="1057">
        <f>INF_PrevYearEUR!BV63</f>
        <v>0</v>
      </c>
      <c r="BO63" s="1056">
        <f>INF_PrevYearEUR!BW63</f>
        <v>0</v>
      </c>
      <c r="BP63" s="1057">
        <f>INF_PrevYearEUR!BX63</f>
        <v>0</v>
      </c>
      <c r="BQ63" s="1056">
        <f>INF_PrevYearEUR!BY63</f>
        <v>0</v>
      </c>
    </row>
    <row r="64" spans="1:69" s="1048" customFormat="1">
      <c r="A64" s="1058" t="str">
        <f>IF(OR(B64=0,B64=""),"",B64&amp;IF(COUNTIF(B$11:$B64,B64)&gt;1,COUNTIF(B$11:$B64,B64),""))</f>
        <v>M489</v>
      </c>
      <c r="B64" s="1058" t="str">
        <f>INF_PrevYearEUR!J64</f>
        <v>M489</v>
      </c>
      <c r="C64" s="1058" t="str">
        <f>INF_PrevYearEUR!K64</f>
        <v>Personnel expenses</v>
      </c>
      <c r="D64" s="1058">
        <f>INF_PrevYearEUR!L64</f>
        <v>0</v>
      </c>
      <c r="E64" s="22">
        <f>INF_PrevYearEUR!M64</f>
        <v>0</v>
      </c>
      <c r="F64" s="23">
        <f>INF_PrevYearEUR!N64</f>
        <v>0</v>
      </c>
      <c r="G64" s="22">
        <f>INF_PrevYearEUR!O64</f>
        <v>0</v>
      </c>
      <c r="H64" s="23">
        <f>INF_PrevYearEUR!P64</f>
        <v>0</v>
      </c>
      <c r="I64" s="22">
        <f>INF_PrevYearEUR!Q64</f>
        <v>0</v>
      </c>
      <c r="J64" s="23">
        <f>INF_PrevYearEUR!R64</f>
        <v>0</v>
      </c>
      <c r="K64" s="22">
        <f>INF_PrevYearEUR!S64</f>
        <v>0</v>
      </c>
      <c r="L64" s="23">
        <f>INF_PrevYearEUR!T64</f>
        <v>0</v>
      </c>
      <c r="M64" s="22">
        <f>INF_PrevYearEUR!U64</f>
        <v>0</v>
      </c>
      <c r="N64" s="23">
        <f>INF_PrevYearEUR!V64</f>
        <v>0</v>
      </c>
      <c r="O64" s="22">
        <f>INF_PrevYearEUR!W64</f>
        <v>0</v>
      </c>
      <c r="P64" s="23">
        <f>INF_PrevYearEUR!X64</f>
        <v>0</v>
      </c>
      <c r="Q64" s="22">
        <f>INF_PrevYearEUR!Y64</f>
        <v>0</v>
      </c>
      <c r="R64" s="23">
        <f>INF_PrevYearEUR!Z64</f>
        <v>0</v>
      </c>
      <c r="S64" s="22">
        <f>INF_PrevYearEUR!AA64</f>
        <v>0</v>
      </c>
      <c r="T64" s="23">
        <f>INF_PrevYearEUR!AB64</f>
        <v>0</v>
      </c>
      <c r="U64" s="22">
        <f>INF_PrevYearEUR!AC64</f>
        <v>0</v>
      </c>
      <c r="V64" s="23">
        <f>INF_PrevYearEUR!AD64</f>
        <v>0</v>
      </c>
      <c r="W64" s="22">
        <f>INF_PrevYearEUR!AE64</f>
        <v>0</v>
      </c>
      <c r="X64" s="23">
        <f>INF_PrevYearEUR!AF64</f>
        <v>0</v>
      </c>
      <c r="Y64" s="22">
        <f>INF_PrevYearEUR!AG64</f>
        <v>0</v>
      </c>
      <c r="Z64" s="23">
        <f>INF_PrevYearEUR!AH64</f>
        <v>0</v>
      </c>
      <c r="AA64" s="22">
        <f>INF_PrevYearEUR!AI64</f>
        <v>0</v>
      </c>
      <c r="AB64" s="23">
        <f>INF_PrevYearEUR!AJ64</f>
        <v>0</v>
      </c>
      <c r="AC64" s="22">
        <f>INF_PrevYearEUR!AK64</f>
        <v>0</v>
      </c>
      <c r="AD64" s="23">
        <f>INF_PrevYearEUR!AL64</f>
        <v>0</v>
      </c>
      <c r="AE64" s="22">
        <f>INF_PrevYearEUR!AM64</f>
        <v>0</v>
      </c>
      <c r="AF64" s="23">
        <f>INF_PrevYearEUR!AN64</f>
        <v>0</v>
      </c>
      <c r="AG64" s="22">
        <f>INF_PrevYearEUR!AO64</f>
        <v>0</v>
      </c>
      <c r="AH64" s="23">
        <f>INF_PrevYearEUR!AP64</f>
        <v>0</v>
      </c>
      <c r="AI64" s="22">
        <f>INF_PrevYearEUR!AQ64</f>
        <v>0</v>
      </c>
      <c r="AJ64" s="23">
        <f>INF_PrevYearEUR!AR64</f>
        <v>0</v>
      </c>
      <c r="AK64" s="22">
        <f>INF_PrevYearEUR!AS64</f>
        <v>0</v>
      </c>
      <c r="AL64" s="23">
        <f>INF_PrevYearEUR!AT64</f>
        <v>0</v>
      </c>
      <c r="AM64" s="22">
        <f>INF_PrevYearEUR!AU64</f>
        <v>0</v>
      </c>
      <c r="AN64" s="23">
        <f>INF_PrevYearEUR!AV64</f>
        <v>0</v>
      </c>
      <c r="AO64" s="22">
        <f>INF_PrevYearEUR!AW64</f>
        <v>0</v>
      </c>
      <c r="AP64" s="23">
        <f>INF_PrevYearEUR!AX64</f>
        <v>0</v>
      </c>
      <c r="AQ64" s="22">
        <f>INF_PrevYearEUR!AY64</f>
        <v>0</v>
      </c>
      <c r="AR64" s="23">
        <f>INF_PrevYearEUR!AZ64</f>
        <v>0</v>
      </c>
      <c r="AS64" s="22">
        <f>INF_PrevYearEUR!BA64</f>
        <v>0</v>
      </c>
      <c r="AT64" s="23">
        <f>INF_PrevYearEUR!BB64</f>
        <v>0</v>
      </c>
      <c r="AU64" s="22">
        <f>INF_PrevYearEUR!BC64</f>
        <v>0</v>
      </c>
      <c r="AV64" s="23">
        <f>INF_PrevYearEUR!BD64</f>
        <v>0</v>
      </c>
      <c r="AW64" s="22">
        <f>INF_PrevYearEUR!BE64</f>
        <v>0</v>
      </c>
      <c r="AX64" s="23">
        <f>INF_PrevYearEUR!BF64</f>
        <v>0</v>
      </c>
      <c r="AY64" s="22">
        <f>INF_PrevYearEUR!BG64</f>
        <v>0</v>
      </c>
      <c r="AZ64" s="23">
        <f>INF_PrevYearEUR!BH64</f>
        <v>0</v>
      </c>
      <c r="BA64" s="22">
        <f>INF_PrevYearEUR!BI64</f>
        <v>0</v>
      </c>
      <c r="BB64" s="23">
        <f>INF_PrevYearEUR!BJ64</f>
        <v>0</v>
      </c>
      <c r="BC64" s="22">
        <f>INF_PrevYearEUR!BK64</f>
        <v>0</v>
      </c>
      <c r="BD64" s="23">
        <f>INF_PrevYearEUR!BL64</f>
        <v>0</v>
      </c>
      <c r="BE64" s="22">
        <f>INF_PrevYearEUR!BM64</f>
        <v>0</v>
      </c>
      <c r="BF64" s="23">
        <f>INF_PrevYearEUR!BN64</f>
        <v>0</v>
      </c>
      <c r="BG64" s="22">
        <f>INF_PrevYearEUR!BO64</f>
        <v>0</v>
      </c>
      <c r="BH64" s="23">
        <f>INF_PrevYearEUR!BP64</f>
        <v>0</v>
      </c>
      <c r="BI64" s="22">
        <f>INF_PrevYearEUR!BQ64</f>
        <v>0</v>
      </c>
      <c r="BJ64" s="23">
        <f>INF_PrevYearEUR!BR64</f>
        <v>0</v>
      </c>
      <c r="BK64" s="22">
        <f>INF_PrevYearEUR!BS64</f>
        <v>0</v>
      </c>
      <c r="BL64" s="23">
        <f>INF_PrevYearEUR!BT64</f>
        <v>0</v>
      </c>
      <c r="BM64" s="22">
        <f>INF_PrevYearEUR!BU64</f>
        <v>0</v>
      </c>
      <c r="BN64" s="23">
        <f>INF_PrevYearEUR!BV64</f>
        <v>0</v>
      </c>
      <c r="BO64" s="22">
        <f>INF_PrevYearEUR!BW64</f>
        <v>0</v>
      </c>
      <c r="BP64" s="23">
        <f>INF_PrevYearEUR!BX64</f>
        <v>0</v>
      </c>
      <c r="BQ64" s="22">
        <f>INF_PrevYearEUR!BY64</f>
        <v>0</v>
      </c>
    </row>
    <row r="65" spans="1:69" s="1048" customFormat="1">
      <c r="A65" s="1058" t="str">
        <f>IF(OR(B65=0,B65=""),"",B65&amp;IF(COUNTIF(B$11:$B65,B65)&gt;1,COUNTIF(B$11:$B65,B65),""))</f>
        <v>M509</v>
      </c>
      <c r="B65" s="1058" t="str">
        <f>INF_PrevYearEUR!J65</f>
        <v>M509</v>
      </c>
      <c r="C65" s="1058" t="str">
        <f>INF_PrevYearEUR!K65</f>
        <v>Maintenance costs</v>
      </c>
      <c r="D65" s="1058">
        <f>INF_PrevYearEUR!L65</f>
        <v>0</v>
      </c>
      <c r="E65" s="22">
        <f>INF_PrevYearEUR!M65</f>
        <v>0</v>
      </c>
      <c r="F65" s="23">
        <f>INF_PrevYearEUR!N65</f>
        <v>0</v>
      </c>
      <c r="G65" s="22">
        <f>INF_PrevYearEUR!O65</f>
        <v>0</v>
      </c>
      <c r="H65" s="23">
        <f>INF_PrevYearEUR!P65</f>
        <v>0</v>
      </c>
      <c r="I65" s="22">
        <f>INF_PrevYearEUR!Q65</f>
        <v>0</v>
      </c>
      <c r="J65" s="23">
        <f>INF_PrevYearEUR!R65</f>
        <v>0</v>
      </c>
      <c r="K65" s="22">
        <f>INF_PrevYearEUR!S65</f>
        <v>0</v>
      </c>
      <c r="L65" s="23">
        <f>INF_PrevYearEUR!T65</f>
        <v>0</v>
      </c>
      <c r="M65" s="22">
        <f>INF_PrevYearEUR!U65</f>
        <v>0</v>
      </c>
      <c r="N65" s="23">
        <f>INF_PrevYearEUR!V65</f>
        <v>0</v>
      </c>
      <c r="O65" s="22">
        <f>INF_PrevYearEUR!W65</f>
        <v>0</v>
      </c>
      <c r="P65" s="23">
        <f>INF_PrevYearEUR!X65</f>
        <v>0</v>
      </c>
      <c r="Q65" s="22">
        <f>INF_PrevYearEUR!Y65</f>
        <v>0</v>
      </c>
      <c r="R65" s="23">
        <f>INF_PrevYearEUR!Z65</f>
        <v>0</v>
      </c>
      <c r="S65" s="22">
        <f>INF_PrevYearEUR!AA65</f>
        <v>0</v>
      </c>
      <c r="T65" s="23">
        <f>INF_PrevYearEUR!AB65</f>
        <v>0</v>
      </c>
      <c r="U65" s="22">
        <f>INF_PrevYearEUR!AC65</f>
        <v>0</v>
      </c>
      <c r="V65" s="23">
        <f>INF_PrevYearEUR!AD65</f>
        <v>0</v>
      </c>
      <c r="W65" s="22">
        <f>INF_PrevYearEUR!AE65</f>
        <v>0</v>
      </c>
      <c r="X65" s="23">
        <f>INF_PrevYearEUR!AF65</f>
        <v>0</v>
      </c>
      <c r="Y65" s="22">
        <f>INF_PrevYearEUR!AG65</f>
        <v>0</v>
      </c>
      <c r="Z65" s="23">
        <f>INF_PrevYearEUR!AH65</f>
        <v>0</v>
      </c>
      <c r="AA65" s="22">
        <f>INF_PrevYearEUR!AI65</f>
        <v>0</v>
      </c>
      <c r="AB65" s="23">
        <f>INF_PrevYearEUR!AJ65</f>
        <v>0</v>
      </c>
      <c r="AC65" s="22">
        <f>INF_PrevYearEUR!AK65</f>
        <v>0</v>
      </c>
      <c r="AD65" s="23">
        <f>INF_PrevYearEUR!AL65</f>
        <v>0</v>
      </c>
      <c r="AE65" s="22">
        <f>INF_PrevYearEUR!AM65</f>
        <v>0</v>
      </c>
      <c r="AF65" s="23">
        <f>INF_PrevYearEUR!AN65</f>
        <v>0</v>
      </c>
      <c r="AG65" s="22">
        <f>INF_PrevYearEUR!AO65</f>
        <v>0</v>
      </c>
      <c r="AH65" s="23">
        <f>INF_PrevYearEUR!AP65</f>
        <v>0</v>
      </c>
      <c r="AI65" s="22">
        <f>INF_PrevYearEUR!AQ65</f>
        <v>0</v>
      </c>
      <c r="AJ65" s="23">
        <f>INF_PrevYearEUR!AR65</f>
        <v>0</v>
      </c>
      <c r="AK65" s="22">
        <f>INF_PrevYearEUR!AS65</f>
        <v>0</v>
      </c>
      <c r="AL65" s="23">
        <f>INF_PrevYearEUR!AT65</f>
        <v>0</v>
      </c>
      <c r="AM65" s="22">
        <f>INF_PrevYearEUR!AU65</f>
        <v>0</v>
      </c>
      <c r="AN65" s="23">
        <f>INF_PrevYearEUR!AV65</f>
        <v>0</v>
      </c>
      <c r="AO65" s="22">
        <f>INF_PrevYearEUR!AW65</f>
        <v>0</v>
      </c>
      <c r="AP65" s="23">
        <f>INF_PrevYearEUR!AX65</f>
        <v>0</v>
      </c>
      <c r="AQ65" s="22">
        <f>INF_PrevYearEUR!AY65</f>
        <v>0</v>
      </c>
      <c r="AR65" s="23">
        <f>INF_PrevYearEUR!AZ65</f>
        <v>0</v>
      </c>
      <c r="AS65" s="22">
        <f>INF_PrevYearEUR!BA65</f>
        <v>0</v>
      </c>
      <c r="AT65" s="23">
        <f>INF_PrevYearEUR!BB65</f>
        <v>0</v>
      </c>
      <c r="AU65" s="22">
        <f>INF_PrevYearEUR!BC65</f>
        <v>0</v>
      </c>
      <c r="AV65" s="23">
        <f>INF_PrevYearEUR!BD65</f>
        <v>0</v>
      </c>
      <c r="AW65" s="22">
        <f>INF_PrevYearEUR!BE65</f>
        <v>0</v>
      </c>
      <c r="AX65" s="23">
        <f>INF_PrevYearEUR!BF65</f>
        <v>0</v>
      </c>
      <c r="AY65" s="22">
        <f>INF_PrevYearEUR!BG65</f>
        <v>0</v>
      </c>
      <c r="AZ65" s="23">
        <f>INF_PrevYearEUR!BH65</f>
        <v>0</v>
      </c>
      <c r="BA65" s="22">
        <f>INF_PrevYearEUR!BI65</f>
        <v>0</v>
      </c>
      <c r="BB65" s="23">
        <f>INF_PrevYearEUR!BJ65</f>
        <v>0</v>
      </c>
      <c r="BC65" s="22">
        <f>INF_PrevYearEUR!BK65</f>
        <v>0</v>
      </c>
      <c r="BD65" s="23">
        <f>INF_PrevYearEUR!BL65</f>
        <v>0</v>
      </c>
      <c r="BE65" s="22">
        <f>INF_PrevYearEUR!BM65</f>
        <v>0</v>
      </c>
      <c r="BF65" s="23">
        <f>INF_PrevYearEUR!BN65</f>
        <v>0</v>
      </c>
      <c r="BG65" s="22">
        <f>INF_PrevYearEUR!BO65</f>
        <v>0</v>
      </c>
      <c r="BH65" s="23">
        <f>INF_PrevYearEUR!BP65</f>
        <v>0</v>
      </c>
      <c r="BI65" s="22">
        <f>INF_PrevYearEUR!BQ65</f>
        <v>0</v>
      </c>
      <c r="BJ65" s="23">
        <f>INF_PrevYearEUR!BR65</f>
        <v>0</v>
      </c>
      <c r="BK65" s="22">
        <f>INF_PrevYearEUR!BS65</f>
        <v>0</v>
      </c>
      <c r="BL65" s="23">
        <f>INF_PrevYearEUR!BT65</f>
        <v>0</v>
      </c>
      <c r="BM65" s="22">
        <f>INF_PrevYearEUR!BU65</f>
        <v>0</v>
      </c>
      <c r="BN65" s="23">
        <f>INF_PrevYearEUR!BV65</f>
        <v>0</v>
      </c>
      <c r="BO65" s="22">
        <f>INF_PrevYearEUR!BW65</f>
        <v>0</v>
      </c>
      <c r="BP65" s="23">
        <f>INF_PrevYearEUR!BX65</f>
        <v>0</v>
      </c>
      <c r="BQ65" s="22">
        <f>INF_PrevYearEUR!BY65</f>
        <v>0</v>
      </c>
    </row>
    <row r="66" spans="1:69" s="1048" customFormat="1">
      <c r="A66" s="1058" t="str">
        <f>IF(OR(B66=0,B66=""),"",B66&amp;IF(COUNTIF(B$11:$B66,B66)&gt;1,COUNTIF(B$11:$B66,B66),""))</f>
        <v>M529</v>
      </c>
      <c r="B66" s="1058" t="str">
        <f>INF_PrevYearEUR!J66</f>
        <v>M529</v>
      </c>
      <c r="C66" s="1058" t="str">
        <f>INF_PrevYearEUR!K66</f>
        <v>Environmental costs</v>
      </c>
      <c r="D66" s="1058">
        <f>INF_PrevYearEUR!L66</f>
        <v>0</v>
      </c>
      <c r="E66" s="22">
        <f>INF_PrevYearEUR!M66</f>
        <v>0</v>
      </c>
      <c r="F66" s="23">
        <f>INF_PrevYearEUR!N66</f>
        <v>0</v>
      </c>
      <c r="G66" s="22">
        <f>INF_PrevYearEUR!O66</f>
        <v>0</v>
      </c>
      <c r="H66" s="23">
        <f>INF_PrevYearEUR!P66</f>
        <v>0</v>
      </c>
      <c r="I66" s="22">
        <f>INF_PrevYearEUR!Q66</f>
        <v>0</v>
      </c>
      <c r="J66" s="23">
        <f>INF_PrevYearEUR!R66</f>
        <v>0</v>
      </c>
      <c r="K66" s="22">
        <f>INF_PrevYearEUR!S66</f>
        <v>0</v>
      </c>
      <c r="L66" s="23">
        <f>INF_PrevYearEUR!T66</f>
        <v>0</v>
      </c>
      <c r="M66" s="22">
        <f>INF_PrevYearEUR!U66</f>
        <v>0</v>
      </c>
      <c r="N66" s="23">
        <f>INF_PrevYearEUR!V66</f>
        <v>0</v>
      </c>
      <c r="O66" s="22">
        <f>INF_PrevYearEUR!W66</f>
        <v>0</v>
      </c>
      <c r="P66" s="23">
        <f>INF_PrevYearEUR!X66</f>
        <v>0</v>
      </c>
      <c r="Q66" s="22">
        <f>INF_PrevYearEUR!Y66</f>
        <v>0</v>
      </c>
      <c r="R66" s="23">
        <f>INF_PrevYearEUR!Z66</f>
        <v>0</v>
      </c>
      <c r="S66" s="22">
        <f>INF_PrevYearEUR!AA66</f>
        <v>0</v>
      </c>
      <c r="T66" s="23">
        <f>INF_PrevYearEUR!AB66</f>
        <v>0</v>
      </c>
      <c r="U66" s="22">
        <f>INF_PrevYearEUR!AC66</f>
        <v>0</v>
      </c>
      <c r="V66" s="23">
        <f>INF_PrevYearEUR!AD66</f>
        <v>0</v>
      </c>
      <c r="W66" s="22">
        <f>INF_PrevYearEUR!AE66</f>
        <v>0</v>
      </c>
      <c r="X66" s="23">
        <f>INF_PrevYearEUR!AF66</f>
        <v>0</v>
      </c>
      <c r="Y66" s="22">
        <f>INF_PrevYearEUR!AG66</f>
        <v>0</v>
      </c>
      <c r="Z66" s="23">
        <f>INF_PrevYearEUR!AH66</f>
        <v>0</v>
      </c>
      <c r="AA66" s="22">
        <f>INF_PrevYearEUR!AI66</f>
        <v>0</v>
      </c>
      <c r="AB66" s="23">
        <f>INF_PrevYearEUR!AJ66</f>
        <v>0</v>
      </c>
      <c r="AC66" s="22">
        <f>INF_PrevYearEUR!AK66</f>
        <v>0</v>
      </c>
      <c r="AD66" s="23">
        <f>INF_PrevYearEUR!AL66</f>
        <v>0</v>
      </c>
      <c r="AE66" s="22">
        <f>INF_PrevYearEUR!AM66</f>
        <v>0</v>
      </c>
      <c r="AF66" s="23">
        <f>INF_PrevYearEUR!AN66</f>
        <v>0</v>
      </c>
      <c r="AG66" s="22">
        <f>INF_PrevYearEUR!AO66</f>
        <v>0</v>
      </c>
      <c r="AH66" s="23">
        <f>INF_PrevYearEUR!AP66</f>
        <v>0</v>
      </c>
      <c r="AI66" s="22">
        <f>INF_PrevYearEUR!AQ66</f>
        <v>0</v>
      </c>
      <c r="AJ66" s="23">
        <f>INF_PrevYearEUR!AR66</f>
        <v>0</v>
      </c>
      <c r="AK66" s="22">
        <f>INF_PrevYearEUR!AS66</f>
        <v>0</v>
      </c>
      <c r="AL66" s="23">
        <f>INF_PrevYearEUR!AT66</f>
        <v>0</v>
      </c>
      <c r="AM66" s="22">
        <f>INF_PrevYearEUR!AU66</f>
        <v>0</v>
      </c>
      <c r="AN66" s="23">
        <f>INF_PrevYearEUR!AV66</f>
        <v>0</v>
      </c>
      <c r="AO66" s="22">
        <f>INF_PrevYearEUR!AW66</f>
        <v>0</v>
      </c>
      <c r="AP66" s="23">
        <f>INF_PrevYearEUR!AX66</f>
        <v>0</v>
      </c>
      <c r="AQ66" s="22">
        <f>INF_PrevYearEUR!AY66</f>
        <v>0</v>
      </c>
      <c r="AR66" s="23">
        <f>INF_PrevYearEUR!AZ66</f>
        <v>0</v>
      </c>
      <c r="AS66" s="22">
        <f>INF_PrevYearEUR!BA66</f>
        <v>0</v>
      </c>
      <c r="AT66" s="23">
        <f>INF_PrevYearEUR!BB66</f>
        <v>0</v>
      </c>
      <c r="AU66" s="22">
        <f>INF_PrevYearEUR!BC66</f>
        <v>0</v>
      </c>
      <c r="AV66" s="23">
        <f>INF_PrevYearEUR!BD66</f>
        <v>0</v>
      </c>
      <c r="AW66" s="22">
        <f>INF_PrevYearEUR!BE66</f>
        <v>0</v>
      </c>
      <c r="AX66" s="23">
        <f>INF_PrevYearEUR!BF66</f>
        <v>0</v>
      </c>
      <c r="AY66" s="22">
        <f>INF_PrevYearEUR!BG66</f>
        <v>0</v>
      </c>
      <c r="AZ66" s="23">
        <f>INF_PrevYearEUR!BH66</f>
        <v>0</v>
      </c>
      <c r="BA66" s="22">
        <f>INF_PrevYearEUR!BI66</f>
        <v>0</v>
      </c>
      <c r="BB66" s="23">
        <f>INF_PrevYearEUR!BJ66</f>
        <v>0</v>
      </c>
      <c r="BC66" s="22">
        <f>INF_PrevYearEUR!BK66</f>
        <v>0</v>
      </c>
      <c r="BD66" s="23">
        <f>INF_PrevYearEUR!BL66</f>
        <v>0</v>
      </c>
      <c r="BE66" s="22">
        <f>INF_PrevYearEUR!BM66</f>
        <v>0</v>
      </c>
      <c r="BF66" s="23">
        <f>INF_PrevYearEUR!BN66</f>
        <v>0</v>
      </c>
      <c r="BG66" s="22">
        <f>INF_PrevYearEUR!BO66</f>
        <v>0</v>
      </c>
      <c r="BH66" s="23">
        <f>INF_PrevYearEUR!BP66</f>
        <v>0</v>
      </c>
      <c r="BI66" s="22">
        <f>INF_PrevYearEUR!BQ66</f>
        <v>0</v>
      </c>
      <c r="BJ66" s="23">
        <f>INF_PrevYearEUR!BR66</f>
        <v>0</v>
      </c>
      <c r="BK66" s="22">
        <f>INF_PrevYearEUR!BS66</f>
        <v>0</v>
      </c>
      <c r="BL66" s="23">
        <f>INF_PrevYearEUR!BT66</f>
        <v>0</v>
      </c>
      <c r="BM66" s="22">
        <f>INF_PrevYearEUR!BU66</f>
        <v>0</v>
      </c>
      <c r="BN66" s="23">
        <f>INF_PrevYearEUR!BV66</f>
        <v>0</v>
      </c>
      <c r="BO66" s="22">
        <f>INF_PrevYearEUR!BW66</f>
        <v>0</v>
      </c>
      <c r="BP66" s="23">
        <f>INF_PrevYearEUR!BX66</f>
        <v>0</v>
      </c>
      <c r="BQ66" s="22">
        <f>INF_PrevYearEUR!BY66</f>
        <v>0</v>
      </c>
    </row>
    <row r="67" spans="1:69" s="1048" customFormat="1">
      <c r="A67" s="1054" t="str">
        <f>IF(OR(B67=0,B67=""),"",B67&amp;IF(COUNTIF(B$11:$B67,B67)&gt;1,COUNTIF(B$11:$B67,B67),""))</f>
        <v>M604</v>
      </c>
      <c r="B67" s="1054" t="str">
        <f>INF_PrevYearEUR!J67</f>
        <v>M604</v>
      </c>
      <c r="C67" s="1055" t="str">
        <f>INF_PrevYearEUR!K67</f>
        <v>Third party services/leased pers. production</v>
      </c>
      <c r="D67" s="1055">
        <f>INF_PrevYearEUR!L67</f>
        <v>0</v>
      </c>
      <c r="E67" s="1056">
        <f>INF_PrevYearEUR!M67</f>
        <v>0</v>
      </c>
      <c r="F67" s="1057">
        <f>INF_PrevYearEUR!N67</f>
        <v>0</v>
      </c>
      <c r="G67" s="1056">
        <f>INF_PrevYearEUR!O67</f>
        <v>0</v>
      </c>
      <c r="H67" s="1057">
        <f>INF_PrevYearEUR!P67</f>
        <v>0</v>
      </c>
      <c r="I67" s="1056">
        <f>INF_PrevYearEUR!Q67</f>
        <v>0</v>
      </c>
      <c r="J67" s="1057">
        <f>INF_PrevYearEUR!R67</f>
        <v>0</v>
      </c>
      <c r="K67" s="1056">
        <f>INF_PrevYearEUR!S67</f>
        <v>0</v>
      </c>
      <c r="L67" s="1057">
        <f>INF_PrevYearEUR!T67</f>
        <v>0</v>
      </c>
      <c r="M67" s="1056">
        <f>INF_PrevYearEUR!U67</f>
        <v>0</v>
      </c>
      <c r="N67" s="1057">
        <f>INF_PrevYearEUR!V67</f>
        <v>0</v>
      </c>
      <c r="O67" s="1056">
        <f>INF_PrevYearEUR!W67</f>
        <v>0</v>
      </c>
      <c r="P67" s="1057">
        <f>INF_PrevYearEUR!X67</f>
        <v>0</v>
      </c>
      <c r="Q67" s="1056">
        <f>INF_PrevYearEUR!Y67</f>
        <v>0</v>
      </c>
      <c r="R67" s="1057">
        <f>INF_PrevYearEUR!Z67</f>
        <v>0</v>
      </c>
      <c r="S67" s="1056">
        <f>INF_PrevYearEUR!AA67</f>
        <v>0</v>
      </c>
      <c r="T67" s="1057">
        <f>INF_PrevYearEUR!AB67</f>
        <v>0</v>
      </c>
      <c r="U67" s="1056">
        <f>INF_PrevYearEUR!AC67</f>
        <v>0</v>
      </c>
      <c r="V67" s="1057">
        <f>INF_PrevYearEUR!AD67</f>
        <v>0</v>
      </c>
      <c r="W67" s="1056">
        <f>INF_PrevYearEUR!AE67</f>
        <v>0</v>
      </c>
      <c r="X67" s="1057">
        <f>INF_PrevYearEUR!AF67</f>
        <v>0</v>
      </c>
      <c r="Y67" s="1056">
        <f>INF_PrevYearEUR!AG67</f>
        <v>0</v>
      </c>
      <c r="Z67" s="1057">
        <f>INF_PrevYearEUR!AH67</f>
        <v>0</v>
      </c>
      <c r="AA67" s="1056">
        <f>INF_PrevYearEUR!AI67</f>
        <v>0</v>
      </c>
      <c r="AB67" s="1057">
        <f>INF_PrevYearEUR!AJ67</f>
        <v>0</v>
      </c>
      <c r="AC67" s="1056">
        <f>INF_PrevYearEUR!AK67</f>
        <v>0</v>
      </c>
      <c r="AD67" s="1057">
        <f>INF_PrevYearEUR!AL67</f>
        <v>0</v>
      </c>
      <c r="AE67" s="1056">
        <f>INF_PrevYearEUR!AM67</f>
        <v>0</v>
      </c>
      <c r="AF67" s="1057">
        <f>INF_PrevYearEUR!AN67</f>
        <v>0</v>
      </c>
      <c r="AG67" s="1056">
        <f>INF_PrevYearEUR!AO67</f>
        <v>0</v>
      </c>
      <c r="AH67" s="1057">
        <f>INF_PrevYearEUR!AP67</f>
        <v>0</v>
      </c>
      <c r="AI67" s="1056">
        <f>INF_PrevYearEUR!AQ67</f>
        <v>0</v>
      </c>
      <c r="AJ67" s="1057">
        <f>INF_PrevYearEUR!AR67</f>
        <v>0</v>
      </c>
      <c r="AK67" s="1056">
        <f>INF_PrevYearEUR!AS67</f>
        <v>0</v>
      </c>
      <c r="AL67" s="1057">
        <f>INF_PrevYearEUR!AT67</f>
        <v>0</v>
      </c>
      <c r="AM67" s="1056">
        <f>INF_PrevYearEUR!AU67</f>
        <v>0</v>
      </c>
      <c r="AN67" s="1057">
        <f>INF_PrevYearEUR!AV67</f>
        <v>0</v>
      </c>
      <c r="AO67" s="1056">
        <f>INF_PrevYearEUR!AW67</f>
        <v>0</v>
      </c>
      <c r="AP67" s="1057">
        <f>INF_PrevYearEUR!AX67</f>
        <v>0</v>
      </c>
      <c r="AQ67" s="1056">
        <f>INF_PrevYearEUR!AY67</f>
        <v>0</v>
      </c>
      <c r="AR67" s="1057">
        <f>INF_PrevYearEUR!AZ67</f>
        <v>0</v>
      </c>
      <c r="AS67" s="1056">
        <f>INF_PrevYearEUR!BA67</f>
        <v>0</v>
      </c>
      <c r="AT67" s="1057">
        <f>INF_PrevYearEUR!BB67</f>
        <v>0</v>
      </c>
      <c r="AU67" s="1056">
        <f>INF_PrevYearEUR!BC67</f>
        <v>0</v>
      </c>
      <c r="AV67" s="1057">
        <f>INF_PrevYearEUR!BD67</f>
        <v>0</v>
      </c>
      <c r="AW67" s="1056">
        <f>INF_PrevYearEUR!BE67</f>
        <v>0</v>
      </c>
      <c r="AX67" s="1057">
        <f>INF_PrevYearEUR!BF67</f>
        <v>0</v>
      </c>
      <c r="AY67" s="1056">
        <f>INF_PrevYearEUR!BG67</f>
        <v>0</v>
      </c>
      <c r="AZ67" s="1057">
        <f>INF_PrevYearEUR!BH67</f>
        <v>0</v>
      </c>
      <c r="BA67" s="1056">
        <f>INF_PrevYearEUR!BI67</f>
        <v>0</v>
      </c>
      <c r="BB67" s="1057">
        <f>INF_PrevYearEUR!BJ67</f>
        <v>0</v>
      </c>
      <c r="BC67" s="1056">
        <f>INF_PrevYearEUR!BK67</f>
        <v>0</v>
      </c>
      <c r="BD67" s="1057">
        <f>INF_PrevYearEUR!BL67</f>
        <v>0</v>
      </c>
      <c r="BE67" s="1056">
        <f>INF_PrevYearEUR!BM67</f>
        <v>0</v>
      </c>
      <c r="BF67" s="1057">
        <f>INF_PrevYearEUR!BN67</f>
        <v>0</v>
      </c>
      <c r="BG67" s="1056">
        <f>INF_PrevYearEUR!BO67</f>
        <v>0</v>
      </c>
      <c r="BH67" s="1057">
        <f>INF_PrevYearEUR!BP67</f>
        <v>0</v>
      </c>
      <c r="BI67" s="1056">
        <f>INF_PrevYearEUR!BQ67</f>
        <v>0</v>
      </c>
      <c r="BJ67" s="1057">
        <f>INF_PrevYearEUR!BR67</f>
        <v>0</v>
      </c>
      <c r="BK67" s="1056">
        <f>INF_PrevYearEUR!BS67</f>
        <v>0</v>
      </c>
      <c r="BL67" s="1057">
        <f>INF_PrevYearEUR!BT67</f>
        <v>0</v>
      </c>
      <c r="BM67" s="1056">
        <f>INF_PrevYearEUR!BU67</f>
        <v>0</v>
      </c>
      <c r="BN67" s="1057">
        <f>INF_PrevYearEUR!BV67</f>
        <v>0</v>
      </c>
      <c r="BO67" s="1056">
        <f>INF_PrevYearEUR!BW67</f>
        <v>0</v>
      </c>
      <c r="BP67" s="1057">
        <f>INF_PrevYearEUR!BX67</f>
        <v>0</v>
      </c>
      <c r="BQ67" s="1056">
        <f>INF_PrevYearEUR!BY67</f>
        <v>0</v>
      </c>
    </row>
    <row r="68" spans="1:69" s="1048" customFormat="1">
      <c r="A68" s="1054" t="str">
        <f>IF(OR(B68=0,B68=""),"",B68&amp;IF(COUNTIF(B$11:$B68,B68)&gt;1,COUNTIF(B$11:$B68,B68),""))</f>
        <v>M605</v>
      </c>
      <c r="B68" s="1054" t="str">
        <f>INF_PrevYearEUR!J68</f>
        <v>M605</v>
      </c>
      <c r="C68" s="1055" t="str">
        <f>INF_PrevYearEUR!K68</f>
        <v>Third party services/leased pers. excl. prod.</v>
      </c>
      <c r="D68" s="1055">
        <f>INF_PrevYearEUR!L68</f>
        <v>0</v>
      </c>
      <c r="E68" s="1056">
        <f>INF_PrevYearEUR!M68</f>
        <v>0</v>
      </c>
      <c r="F68" s="1057">
        <f>INF_PrevYearEUR!N68</f>
        <v>0</v>
      </c>
      <c r="G68" s="1056">
        <f>INF_PrevYearEUR!O68</f>
        <v>0</v>
      </c>
      <c r="H68" s="1057">
        <f>INF_PrevYearEUR!P68</f>
        <v>0</v>
      </c>
      <c r="I68" s="1056">
        <f>INF_PrevYearEUR!Q68</f>
        <v>0</v>
      </c>
      <c r="J68" s="1057">
        <f>INF_PrevYearEUR!R68</f>
        <v>0</v>
      </c>
      <c r="K68" s="1056">
        <f>INF_PrevYearEUR!S68</f>
        <v>0</v>
      </c>
      <c r="L68" s="1057">
        <f>INF_PrevYearEUR!T68</f>
        <v>0</v>
      </c>
      <c r="M68" s="1056">
        <f>INF_PrevYearEUR!U68</f>
        <v>0</v>
      </c>
      <c r="N68" s="1057">
        <f>INF_PrevYearEUR!V68</f>
        <v>0</v>
      </c>
      <c r="O68" s="1056">
        <f>INF_PrevYearEUR!W68</f>
        <v>0</v>
      </c>
      <c r="P68" s="1057">
        <f>INF_PrevYearEUR!X68</f>
        <v>0</v>
      </c>
      <c r="Q68" s="1056">
        <f>INF_PrevYearEUR!Y68</f>
        <v>0</v>
      </c>
      <c r="R68" s="1057">
        <f>INF_PrevYearEUR!Z68</f>
        <v>0</v>
      </c>
      <c r="S68" s="1056">
        <f>INF_PrevYearEUR!AA68</f>
        <v>0</v>
      </c>
      <c r="T68" s="1057">
        <f>INF_PrevYearEUR!AB68</f>
        <v>0</v>
      </c>
      <c r="U68" s="1056">
        <f>INF_PrevYearEUR!AC68</f>
        <v>0</v>
      </c>
      <c r="V68" s="1057">
        <f>INF_PrevYearEUR!AD68</f>
        <v>0</v>
      </c>
      <c r="W68" s="1056">
        <f>INF_PrevYearEUR!AE68</f>
        <v>0</v>
      </c>
      <c r="X68" s="1057">
        <f>INF_PrevYearEUR!AF68</f>
        <v>0</v>
      </c>
      <c r="Y68" s="1056">
        <f>INF_PrevYearEUR!AG68</f>
        <v>0</v>
      </c>
      <c r="Z68" s="1057">
        <f>INF_PrevYearEUR!AH68</f>
        <v>0</v>
      </c>
      <c r="AA68" s="1056">
        <f>INF_PrevYearEUR!AI68</f>
        <v>0</v>
      </c>
      <c r="AB68" s="1057">
        <f>INF_PrevYearEUR!AJ68</f>
        <v>0</v>
      </c>
      <c r="AC68" s="1056">
        <f>INF_PrevYearEUR!AK68</f>
        <v>0</v>
      </c>
      <c r="AD68" s="1057">
        <f>INF_PrevYearEUR!AL68</f>
        <v>0</v>
      </c>
      <c r="AE68" s="1056">
        <f>INF_PrevYearEUR!AM68</f>
        <v>0</v>
      </c>
      <c r="AF68" s="1057">
        <f>INF_PrevYearEUR!AN68</f>
        <v>0</v>
      </c>
      <c r="AG68" s="1056">
        <f>INF_PrevYearEUR!AO68</f>
        <v>0</v>
      </c>
      <c r="AH68" s="1057">
        <f>INF_PrevYearEUR!AP68</f>
        <v>0</v>
      </c>
      <c r="AI68" s="1056">
        <f>INF_PrevYearEUR!AQ68</f>
        <v>0</v>
      </c>
      <c r="AJ68" s="1057">
        <f>INF_PrevYearEUR!AR68</f>
        <v>0</v>
      </c>
      <c r="AK68" s="1056">
        <f>INF_PrevYearEUR!AS68</f>
        <v>0</v>
      </c>
      <c r="AL68" s="1057">
        <f>INF_PrevYearEUR!AT68</f>
        <v>0</v>
      </c>
      <c r="AM68" s="1056">
        <f>INF_PrevYearEUR!AU68</f>
        <v>0</v>
      </c>
      <c r="AN68" s="1057">
        <f>INF_PrevYearEUR!AV68</f>
        <v>0</v>
      </c>
      <c r="AO68" s="1056">
        <f>INF_PrevYearEUR!AW68</f>
        <v>0</v>
      </c>
      <c r="AP68" s="1057">
        <f>INF_PrevYearEUR!AX68</f>
        <v>0</v>
      </c>
      <c r="AQ68" s="1056">
        <f>INF_PrevYearEUR!AY68</f>
        <v>0</v>
      </c>
      <c r="AR68" s="1057">
        <f>INF_PrevYearEUR!AZ68</f>
        <v>0</v>
      </c>
      <c r="AS68" s="1056">
        <f>INF_PrevYearEUR!BA68</f>
        <v>0</v>
      </c>
      <c r="AT68" s="1057">
        <f>INF_PrevYearEUR!BB68</f>
        <v>0</v>
      </c>
      <c r="AU68" s="1056">
        <f>INF_PrevYearEUR!BC68</f>
        <v>0</v>
      </c>
      <c r="AV68" s="1057">
        <f>INF_PrevYearEUR!BD68</f>
        <v>0</v>
      </c>
      <c r="AW68" s="1056">
        <f>INF_PrevYearEUR!BE68</f>
        <v>0</v>
      </c>
      <c r="AX68" s="1057">
        <f>INF_PrevYearEUR!BF68</f>
        <v>0</v>
      </c>
      <c r="AY68" s="1056">
        <f>INF_PrevYearEUR!BG68</f>
        <v>0</v>
      </c>
      <c r="AZ68" s="1057">
        <f>INF_PrevYearEUR!BH68</f>
        <v>0</v>
      </c>
      <c r="BA68" s="1056">
        <f>INF_PrevYearEUR!BI68</f>
        <v>0</v>
      </c>
      <c r="BB68" s="1057">
        <f>INF_PrevYearEUR!BJ68</f>
        <v>0</v>
      </c>
      <c r="BC68" s="1056">
        <f>INF_PrevYearEUR!BK68</f>
        <v>0</v>
      </c>
      <c r="BD68" s="1057">
        <f>INF_PrevYearEUR!BL68</f>
        <v>0</v>
      </c>
      <c r="BE68" s="1056">
        <f>INF_PrevYearEUR!BM68</f>
        <v>0</v>
      </c>
      <c r="BF68" s="1057">
        <f>INF_PrevYearEUR!BN68</f>
        <v>0</v>
      </c>
      <c r="BG68" s="1056">
        <f>INF_PrevYearEUR!BO68</f>
        <v>0</v>
      </c>
      <c r="BH68" s="1057">
        <f>INF_PrevYearEUR!BP68</f>
        <v>0</v>
      </c>
      <c r="BI68" s="1056">
        <f>INF_PrevYearEUR!BQ68</f>
        <v>0</v>
      </c>
      <c r="BJ68" s="1057">
        <f>INF_PrevYearEUR!BR68</f>
        <v>0</v>
      </c>
      <c r="BK68" s="1056">
        <f>INF_PrevYearEUR!BS68</f>
        <v>0</v>
      </c>
      <c r="BL68" s="1057">
        <f>INF_PrevYearEUR!BT68</f>
        <v>0</v>
      </c>
      <c r="BM68" s="1056">
        <f>INF_PrevYearEUR!BU68</f>
        <v>0</v>
      </c>
      <c r="BN68" s="1057">
        <f>INF_PrevYearEUR!BV68</f>
        <v>0</v>
      </c>
      <c r="BO68" s="1056">
        <f>INF_PrevYearEUR!BW68</f>
        <v>0</v>
      </c>
      <c r="BP68" s="1057">
        <f>INF_PrevYearEUR!BX68</f>
        <v>0</v>
      </c>
      <c r="BQ68" s="1056">
        <f>INF_PrevYearEUR!BY68</f>
        <v>0</v>
      </c>
    </row>
    <row r="69" spans="1:69" s="1048" customFormat="1">
      <c r="A69" s="1054" t="str">
        <f>IF(OR(B69=0,B69=""),"",B69&amp;IF(COUNTIF(B$11:$B69,B69)&gt;1,COUNTIF(B$11:$B69,B69),""))</f>
        <v>M610</v>
      </c>
      <c r="B69" s="1054" t="str">
        <f>INF_PrevYearEUR!J69</f>
        <v>M610</v>
      </c>
      <c r="C69" s="1055" t="str">
        <f>INF_PrevYearEUR!K69</f>
        <v>Rental charges</v>
      </c>
      <c r="D69" s="1055">
        <f>INF_PrevYearEUR!L69</f>
        <v>0</v>
      </c>
      <c r="E69" s="1056">
        <f>INF_PrevYearEUR!M69</f>
        <v>0</v>
      </c>
      <c r="F69" s="1057">
        <f>INF_PrevYearEUR!N69</f>
        <v>0</v>
      </c>
      <c r="G69" s="1056">
        <f>INF_PrevYearEUR!O69</f>
        <v>0</v>
      </c>
      <c r="H69" s="1057">
        <f>INF_PrevYearEUR!P69</f>
        <v>0</v>
      </c>
      <c r="I69" s="1056">
        <f>INF_PrevYearEUR!Q69</f>
        <v>0</v>
      </c>
      <c r="J69" s="1057">
        <f>INF_PrevYearEUR!R69</f>
        <v>0</v>
      </c>
      <c r="K69" s="1056">
        <f>INF_PrevYearEUR!S69</f>
        <v>0</v>
      </c>
      <c r="L69" s="1057">
        <f>INF_PrevYearEUR!T69</f>
        <v>0</v>
      </c>
      <c r="M69" s="1056">
        <f>INF_PrevYearEUR!U69</f>
        <v>0</v>
      </c>
      <c r="N69" s="1057">
        <f>INF_PrevYearEUR!V69</f>
        <v>0</v>
      </c>
      <c r="O69" s="1056">
        <f>INF_PrevYearEUR!W69</f>
        <v>0</v>
      </c>
      <c r="P69" s="1057">
        <f>INF_PrevYearEUR!X69</f>
        <v>0</v>
      </c>
      <c r="Q69" s="1056">
        <f>INF_PrevYearEUR!Y69</f>
        <v>0</v>
      </c>
      <c r="R69" s="1057">
        <f>INF_PrevYearEUR!Z69</f>
        <v>0</v>
      </c>
      <c r="S69" s="1056">
        <f>INF_PrevYearEUR!AA69</f>
        <v>0</v>
      </c>
      <c r="T69" s="1057">
        <f>INF_PrevYearEUR!AB69</f>
        <v>0</v>
      </c>
      <c r="U69" s="1056">
        <f>INF_PrevYearEUR!AC69</f>
        <v>0</v>
      </c>
      <c r="V69" s="1057">
        <f>INF_PrevYearEUR!AD69</f>
        <v>0</v>
      </c>
      <c r="W69" s="1056">
        <f>INF_PrevYearEUR!AE69</f>
        <v>0</v>
      </c>
      <c r="X69" s="1057">
        <f>INF_PrevYearEUR!AF69</f>
        <v>0</v>
      </c>
      <c r="Y69" s="1056">
        <f>INF_PrevYearEUR!AG69</f>
        <v>0</v>
      </c>
      <c r="Z69" s="1057">
        <f>INF_PrevYearEUR!AH69</f>
        <v>0</v>
      </c>
      <c r="AA69" s="1056">
        <f>INF_PrevYearEUR!AI69</f>
        <v>0</v>
      </c>
      <c r="AB69" s="1057">
        <f>INF_PrevYearEUR!AJ69</f>
        <v>0</v>
      </c>
      <c r="AC69" s="1056">
        <f>INF_PrevYearEUR!AK69</f>
        <v>0</v>
      </c>
      <c r="AD69" s="1057">
        <f>INF_PrevYearEUR!AL69</f>
        <v>0</v>
      </c>
      <c r="AE69" s="1056">
        <f>INF_PrevYearEUR!AM69</f>
        <v>0</v>
      </c>
      <c r="AF69" s="1057">
        <f>INF_PrevYearEUR!AN69</f>
        <v>0</v>
      </c>
      <c r="AG69" s="1056">
        <f>INF_PrevYearEUR!AO69</f>
        <v>0</v>
      </c>
      <c r="AH69" s="1057">
        <f>INF_PrevYearEUR!AP69</f>
        <v>0</v>
      </c>
      <c r="AI69" s="1056">
        <f>INF_PrevYearEUR!AQ69</f>
        <v>0</v>
      </c>
      <c r="AJ69" s="1057">
        <f>INF_PrevYearEUR!AR69</f>
        <v>0</v>
      </c>
      <c r="AK69" s="1056">
        <f>INF_PrevYearEUR!AS69</f>
        <v>0</v>
      </c>
      <c r="AL69" s="1057">
        <f>INF_PrevYearEUR!AT69</f>
        <v>0</v>
      </c>
      <c r="AM69" s="1056">
        <f>INF_PrevYearEUR!AU69</f>
        <v>0</v>
      </c>
      <c r="AN69" s="1057">
        <f>INF_PrevYearEUR!AV69</f>
        <v>0</v>
      </c>
      <c r="AO69" s="1056">
        <f>INF_PrevYearEUR!AW69</f>
        <v>0</v>
      </c>
      <c r="AP69" s="1057">
        <f>INF_PrevYearEUR!AX69</f>
        <v>0</v>
      </c>
      <c r="AQ69" s="1056">
        <f>INF_PrevYearEUR!AY69</f>
        <v>0</v>
      </c>
      <c r="AR69" s="1057">
        <f>INF_PrevYearEUR!AZ69</f>
        <v>0</v>
      </c>
      <c r="AS69" s="1056">
        <f>INF_PrevYearEUR!BA69</f>
        <v>0</v>
      </c>
      <c r="AT69" s="1057">
        <f>INF_PrevYearEUR!BB69</f>
        <v>0</v>
      </c>
      <c r="AU69" s="1056">
        <f>INF_PrevYearEUR!BC69</f>
        <v>0</v>
      </c>
      <c r="AV69" s="1057">
        <f>INF_PrevYearEUR!BD69</f>
        <v>0</v>
      </c>
      <c r="AW69" s="1056">
        <f>INF_PrevYearEUR!BE69</f>
        <v>0</v>
      </c>
      <c r="AX69" s="1057">
        <f>INF_PrevYearEUR!BF69</f>
        <v>0</v>
      </c>
      <c r="AY69" s="1056">
        <f>INF_PrevYearEUR!BG69</f>
        <v>0</v>
      </c>
      <c r="AZ69" s="1057">
        <f>INF_PrevYearEUR!BH69</f>
        <v>0</v>
      </c>
      <c r="BA69" s="1056">
        <f>INF_PrevYearEUR!BI69</f>
        <v>0</v>
      </c>
      <c r="BB69" s="1057">
        <f>INF_PrevYearEUR!BJ69</f>
        <v>0</v>
      </c>
      <c r="BC69" s="1056">
        <f>INF_PrevYearEUR!BK69</f>
        <v>0</v>
      </c>
      <c r="BD69" s="1057">
        <f>INF_PrevYearEUR!BL69</f>
        <v>0</v>
      </c>
      <c r="BE69" s="1056">
        <f>INF_PrevYearEUR!BM69</f>
        <v>0</v>
      </c>
      <c r="BF69" s="1057">
        <f>INF_PrevYearEUR!BN69</f>
        <v>0</v>
      </c>
      <c r="BG69" s="1056">
        <f>INF_PrevYearEUR!BO69</f>
        <v>0</v>
      </c>
      <c r="BH69" s="1057">
        <f>INF_PrevYearEUR!BP69</f>
        <v>0</v>
      </c>
      <c r="BI69" s="1056">
        <f>INF_PrevYearEUR!BQ69</f>
        <v>0</v>
      </c>
      <c r="BJ69" s="1057">
        <f>INF_PrevYearEUR!BR69</f>
        <v>0</v>
      </c>
      <c r="BK69" s="1056">
        <f>INF_PrevYearEUR!BS69</f>
        <v>0</v>
      </c>
      <c r="BL69" s="1057">
        <f>INF_PrevYearEUR!BT69</f>
        <v>0</v>
      </c>
      <c r="BM69" s="1056">
        <f>INF_PrevYearEUR!BU69</f>
        <v>0</v>
      </c>
      <c r="BN69" s="1057">
        <f>INF_PrevYearEUR!BV69</f>
        <v>0</v>
      </c>
      <c r="BO69" s="1056">
        <f>INF_PrevYearEUR!BW69</f>
        <v>0</v>
      </c>
      <c r="BP69" s="1057">
        <f>INF_PrevYearEUR!BX69</f>
        <v>0</v>
      </c>
      <c r="BQ69" s="1056">
        <f>INF_PrevYearEUR!BY69</f>
        <v>0</v>
      </c>
    </row>
    <row r="70" spans="1:69" s="1048" customFormat="1">
      <c r="A70" s="1054" t="str">
        <f>IF(OR(B70=0,B70=""),"",B70&amp;IF(COUNTIF(B$11:$B70,B70)&gt;1,COUNTIF(B$11:$B70,B70),""))</f>
        <v>M615</v>
      </c>
      <c r="B70" s="1054" t="str">
        <f>INF_PrevYearEUR!J70</f>
        <v>M615</v>
      </c>
      <c r="C70" s="1055" t="str">
        <f>INF_PrevYearEUR!K70</f>
        <v>Travel expenses</v>
      </c>
      <c r="D70" s="1055">
        <f>INF_PrevYearEUR!L70</f>
        <v>0</v>
      </c>
      <c r="E70" s="1056">
        <f>INF_PrevYearEUR!M70</f>
        <v>0</v>
      </c>
      <c r="F70" s="1057">
        <f>INF_PrevYearEUR!N70</f>
        <v>0</v>
      </c>
      <c r="G70" s="1056">
        <f>INF_PrevYearEUR!O70</f>
        <v>0</v>
      </c>
      <c r="H70" s="1057">
        <f>INF_PrevYearEUR!P70</f>
        <v>0</v>
      </c>
      <c r="I70" s="1056">
        <f>INF_PrevYearEUR!Q70</f>
        <v>0</v>
      </c>
      <c r="J70" s="1057">
        <f>INF_PrevYearEUR!R70</f>
        <v>0</v>
      </c>
      <c r="K70" s="1056">
        <f>INF_PrevYearEUR!S70</f>
        <v>0</v>
      </c>
      <c r="L70" s="1057">
        <f>INF_PrevYearEUR!T70</f>
        <v>0</v>
      </c>
      <c r="M70" s="1056">
        <f>INF_PrevYearEUR!U70</f>
        <v>0</v>
      </c>
      <c r="N70" s="1057">
        <f>INF_PrevYearEUR!V70</f>
        <v>0</v>
      </c>
      <c r="O70" s="1056">
        <f>INF_PrevYearEUR!W70</f>
        <v>0</v>
      </c>
      <c r="P70" s="1057">
        <f>INF_PrevYearEUR!X70</f>
        <v>0</v>
      </c>
      <c r="Q70" s="1056">
        <f>INF_PrevYearEUR!Y70</f>
        <v>0</v>
      </c>
      <c r="R70" s="1057">
        <f>INF_PrevYearEUR!Z70</f>
        <v>0</v>
      </c>
      <c r="S70" s="1056">
        <f>INF_PrevYearEUR!AA70</f>
        <v>0</v>
      </c>
      <c r="T70" s="1057">
        <f>INF_PrevYearEUR!AB70</f>
        <v>0</v>
      </c>
      <c r="U70" s="1056">
        <f>INF_PrevYearEUR!AC70</f>
        <v>0</v>
      </c>
      <c r="V70" s="1057">
        <f>INF_PrevYearEUR!AD70</f>
        <v>0</v>
      </c>
      <c r="W70" s="1056">
        <f>INF_PrevYearEUR!AE70</f>
        <v>0</v>
      </c>
      <c r="X70" s="1057">
        <f>INF_PrevYearEUR!AF70</f>
        <v>0</v>
      </c>
      <c r="Y70" s="1056">
        <f>INF_PrevYearEUR!AG70</f>
        <v>0</v>
      </c>
      <c r="Z70" s="1057">
        <f>INF_PrevYearEUR!AH70</f>
        <v>0</v>
      </c>
      <c r="AA70" s="1056">
        <f>INF_PrevYearEUR!AI70</f>
        <v>0</v>
      </c>
      <c r="AB70" s="1057">
        <f>INF_PrevYearEUR!AJ70</f>
        <v>0</v>
      </c>
      <c r="AC70" s="1056">
        <f>INF_PrevYearEUR!AK70</f>
        <v>0</v>
      </c>
      <c r="AD70" s="1057">
        <f>INF_PrevYearEUR!AL70</f>
        <v>0</v>
      </c>
      <c r="AE70" s="1056">
        <f>INF_PrevYearEUR!AM70</f>
        <v>0</v>
      </c>
      <c r="AF70" s="1057">
        <f>INF_PrevYearEUR!AN70</f>
        <v>0</v>
      </c>
      <c r="AG70" s="1056">
        <f>INF_PrevYearEUR!AO70</f>
        <v>0</v>
      </c>
      <c r="AH70" s="1057">
        <f>INF_PrevYearEUR!AP70</f>
        <v>0</v>
      </c>
      <c r="AI70" s="1056">
        <f>INF_PrevYearEUR!AQ70</f>
        <v>0</v>
      </c>
      <c r="AJ70" s="1057">
        <f>INF_PrevYearEUR!AR70</f>
        <v>0</v>
      </c>
      <c r="AK70" s="1056">
        <f>INF_PrevYearEUR!AS70</f>
        <v>0</v>
      </c>
      <c r="AL70" s="1057">
        <f>INF_PrevYearEUR!AT70</f>
        <v>0</v>
      </c>
      <c r="AM70" s="1056">
        <f>INF_PrevYearEUR!AU70</f>
        <v>0</v>
      </c>
      <c r="AN70" s="1057">
        <f>INF_PrevYearEUR!AV70</f>
        <v>0</v>
      </c>
      <c r="AO70" s="1056">
        <f>INF_PrevYearEUR!AW70</f>
        <v>0</v>
      </c>
      <c r="AP70" s="1057">
        <f>INF_PrevYearEUR!AX70</f>
        <v>0</v>
      </c>
      <c r="AQ70" s="1056">
        <f>INF_PrevYearEUR!AY70</f>
        <v>0</v>
      </c>
      <c r="AR70" s="1057">
        <f>INF_PrevYearEUR!AZ70</f>
        <v>0</v>
      </c>
      <c r="AS70" s="1056">
        <f>INF_PrevYearEUR!BA70</f>
        <v>0</v>
      </c>
      <c r="AT70" s="1057">
        <f>INF_PrevYearEUR!BB70</f>
        <v>0</v>
      </c>
      <c r="AU70" s="1056">
        <f>INF_PrevYearEUR!BC70</f>
        <v>0</v>
      </c>
      <c r="AV70" s="1057">
        <f>INF_PrevYearEUR!BD70</f>
        <v>0</v>
      </c>
      <c r="AW70" s="1056">
        <f>INF_PrevYearEUR!BE70</f>
        <v>0</v>
      </c>
      <c r="AX70" s="1057">
        <f>INF_PrevYearEUR!BF70</f>
        <v>0</v>
      </c>
      <c r="AY70" s="1056">
        <f>INF_PrevYearEUR!BG70</f>
        <v>0</v>
      </c>
      <c r="AZ70" s="1057">
        <f>INF_PrevYearEUR!BH70</f>
        <v>0</v>
      </c>
      <c r="BA70" s="1056">
        <f>INF_PrevYearEUR!BI70</f>
        <v>0</v>
      </c>
      <c r="BB70" s="1057">
        <f>INF_PrevYearEUR!BJ70</f>
        <v>0</v>
      </c>
      <c r="BC70" s="1056">
        <f>INF_PrevYearEUR!BK70</f>
        <v>0</v>
      </c>
      <c r="BD70" s="1057">
        <f>INF_PrevYearEUR!BL70</f>
        <v>0</v>
      </c>
      <c r="BE70" s="1056">
        <f>INF_PrevYearEUR!BM70</f>
        <v>0</v>
      </c>
      <c r="BF70" s="1057">
        <f>INF_PrevYearEUR!BN70</f>
        <v>0</v>
      </c>
      <c r="BG70" s="1056">
        <f>INF_PrevYearEUR!BO70</f>
        <v>0</v>
      </c>
      <c r="BH70" s="1057">
        <f>INF_PrevYearEUR!BP70</f>
        <v>0</v>
      </c>
      <c r="BI70" s="1056">
        <f>INF_PrevYearEUR!BQ70</f>
        <v>0</v>
      </c>
      <c r="BJ70" s="1057">
        <f>INF_PrevYearEUR!BR70</f>
        <v>0</v>
      </c>
      <c r="BK70" s="1056">
        <f>INF_PrevYearEUR!BS70</f>
        <v>0</v>
      </c>
      <c r="BL70" s="1057">
        <f>INF_PrevYearEUR!BT70</f>
        <v>0</v>
      </c>
      <c r="BM70" s="1056">
        <f>INF_PrevYearEUR!BU70</f>
        <v>0</v>
      </c>
      <c r="BN70" s="1057">
        <f>INF_PrevYearEUR!BV70</f>
        <v>0</v>
      </c>
      <c r="BO70" s="1056">
        <f>INF_PrevYearEUR!BW70</f>
        <v>0</v>
      </c>
      <c r="BP70" s="1057">
        <f>INF_PrevYearEUR!BX70</f>
        <v>0</v>
      </c>
      <c r="BQ70" s="1056">
        <f>INF_PrevYearEUR!BY70</f>
        <v>0</v>
      </c>
    </row>
    <row r="71" spans="1:69" s="1048" customFormat="1">
      <c r="A71" s="1054" t="str">
        <f>IF(OR(B71=0,B71=""),"",B71&amp;IF(COUNTIF(B$11:$B71,B71)&gt;1,COUNTIF(B$11:$B71,B71),""))</f>
        <v>M620</v>
      </c>
      <c r="B71" s="1054" t="str">
        <f>INF_PrevYearEUR!J71</f>
        <v>M620</v>
      </c>
      <c r="C71" s="1055" t="str">
        <f>INF_PrevYearEUR!K71</f>
        <v>Communication exp.</v>
      </c>
      <c r="D71" s="1055">
        <f>INF_PrevYearEUR!L71</f>
        <v>0</v>
      </c>
      <c r="E71" s="1056">
        <f>INF_PrevYearEUR!M71</f>
        <v>0</v>
      </c>
      <c r="F71" s="1057">
        <f>INF_PrevYearEUR!N71</f>
        <v>0</v>
      </c>
      <c r="G71" s="1056">
        <f>INF_PrevYearEUR!O71</f>
        <v>0</v>
      </c>
      <c r="H71" s="1057">
        <f>INF_PrevYearEUR!P71</f>
        <v>0</v>
      </c>
      <c r="I71" s="1056">
        <f>INF_PrevYearEUR!Q71</f>
        <v>0</v>
      </c>
      <c r="J71" s="1057">
        <f>INF_PrevYearEUR!R71</f>
        <v>0</v>
      </c>
      <c r="K71" s="1056">
        <f>INF_PrevYearEUR!S71</f>
        <v>0</v>
      </c>
      <c r="L71" s="1057">
        <f>INF_PrevYearEUR!T71</f>
        <v>0</v>
      </c>
      <c r="M71" s="1056">
        <f>INF_PrevYearEUR!U71</f>
        <v>0</v>
      </c>
      <c r="N71" s="1057">
        <f>INF_PrevYearEUR!V71</f>
        <v>0</v>
      </c>
      <c r="O71" s="1056">
        <f>INF_PrevYearEUR!W71</f>
        <v>0</v>
      </c>
      <c r="P71" s="1057">
        <f>INF_PrevYearEUR!X71</f>
        <v>0</v>
      </c>
      <c r="Q71" s="1056">
        <f>INF_PrevYearEUR!Y71</f>
        <v>0</v>
      </c>
      <c r="R71" s="1057">
        <f>INF_PrevYearEUR!Z71</f>
        <v>0</v>
      </c>
      <c r="S71" s="1056">
        <f>INF_PrevYearEUR!AA71</f>
        <v>0</v>
      </c>
      <c r="T71" s="1057">
        <f>INF_PrevYearEUR!AB71</f>
        <v>0</v>
      </c>
      <c r="U71" s="1056">
        <f>INF_PrevYearEUR!AC71</f>
        <v>0</v>
      </c>
      <c r="V71" s="1057">
        <f>INF_PrevYearEUR!AD71</f>
        <v>0</v>
      </c>
      <c r="W71" s="1056">
        <f>INF_PrevYearEUR!AE71</f>
        <v>0</v>
      </c>
      <c r="X71" s="1057">
        <f>INF_PrevYearEUR!AF71</f>
        <v>0</v>
      </c>
      <c r="Y71" s="1056">
        <f>INF_PrevYearEUR!AG71</f>
        <v>0</v>
      </c>
      <c r="Z71" s="1057">
        <f>INF_PrevYearEUR!AH71</f>
        <v>0</v>
      </c>
      <c r="AA71" s="1056">
        <f>INF_PrevYearEUR!AI71</f>
        <v>0</v>
      </c>
      <c r="AB71" s="1057">
        <f>INF_PrevYearEUR!AJ71</f>
        <v>0</v>
      </c>
      <c r="AC71" s="1056">
        <f>INF_PrevYearEUR!AK71</f>
        <v>0</v>
      </c>
      <c r="AD71" s="1057">
        <f>INF_PrevYearEUR!AL71</f>
        <v>0</v>
      </c>
      <c r="AE71" s="1056">
        <f>INF_PrevYearEUR!AM71</f>
        <v>0</v>
      </c>
      <c r="AF71" s="1057">
        <f>INF_PrevYearEUR!AN71</f>
        <v>0</v>
      </c>
      <c r="AG71" s="1056">
        <f>INF_PrevYearEUR!AO71</f>
        <v>0</v>
      </c>
      <c r="AH71" s="1057">
        <f>INF_PrevYearEUR!AP71</f>
        <v>0</v>
      </c>
      <c r="AI71" s="1056">
        <f>INF_PrevYearEUR!AQ71</f>
        <v>0</v>
      </c>
      <c r="AJ71" s="1057">
        <f>INF_PrevYearEUR!AR71</f>
        <v>0</v>
      </c>
      <c r="AK71" s="1056">
        <f>INF_PrevYearEUR!AS71</f>
        <v>0</v>
      </c>
      <c r="AL71" s="1057">
        <f>INF_PrevYearEUR!AT71</f>
        <v>0</v>
      </c>
      <c r="AM71" s="1056">
        <f>INF_PrevYearEUR!AU71</f>
        <v>0</v>
      </c>
      <c r="AN71" s="1057">
        <f>INF_PrevYearEUR!AV71</f>
        <v>0</v>
      </c>
      <c r="AO71" s="1056">
        <f>INF_PrevYearEUR!AW71</f>
        <v>0</v>
      </c>
      <c r="AP71" s="1057">
        <f>INF_PrevYearEUR!AX71</f>
        <v>0</v>
      </c>
      <c r="AQ71" s="1056">
        <f>INF_PrevYearEUR!AY71</f>
        <v>0</v>
      </c>
      <c r="AR71" s="1057">
        <f>INF_PrevYearEUR!AZ71</f>
        <v>0</v>
      </c>
      <c r="AS71" s="1056">
        <f>INF_PrevYearEUR!BA71</f>
        <v>0</v>
      </c>
      <c r="AT71" s="1057">
        <f>INF_PrevYearEUR!BB71</f>
        <v>0</v>
      </c>
      <c r="AU71" s="1056">
        <f>INF_PrevYearEUR!BC71</f>
        <v>0</v>
      </c>
      <c r="AV71" s="1057">
        <f>INF_PrevYearEUR!BD71</f>
        <v>0</v>
      </c>
      <c r="AW71" s="1056">
        <f>INF_PrevYearEUR!BE71</f>
        <v>0</v>
      </c>
      <c r="AX71" s="1057">
        <f>INF_PrevYearEUR!BF71</f>
        <v>0</v>
      </c>
      <c r="AY71" s="1056">
        <f>INF_PrevYearEUR!BG71</f>
        <v>0</v>
      </c>
      <c r="AZ71" s="1057">
        <f>INF_PrevYearEUR!BH71</f>
        <v>0</v>
      </c>
      <c r="BA71" s="1056">
        <f>INF_PrevYearEUR!BI71</f>
        <v>0</v>
      </c>
      <c r="BB71" s="1057">
        <f>INF_PrevYearEUR!BJ71</f>
        <v>0</v>
      </c>
      <c r="BC71" s="1056">
        <f>INF_PrevYearEUR!BK71</f>
        <v>0</v>
      </c>
      <c r="BD71" s="1057">
        <f>INF_PrevYearEUR!BL71</f>
        <v>0</v>
      </c>
      <c r="BE71" s="1056">
        <f>INF_PrevYearEUR!BM71</f>
        <v>0</v>
      </c>
      <c r="BF71" s="1057">
        <f>INF_PrevYearEUR!BN71</f>
        <v>0</v>
      </c>
      <c r="BG71" s="1056">
        <f>INF_PrevYearEUR!BO71</f>
        <v>0</v>
      </c>
      <c r="BH71" s="1057">
        <f>INF_PrevYearEUR!BP71</f>
        <v>0</v>
      </c>
      <c r="BI71" s="1056">
        <f>INF_PrevYearEUR!BQ71</f>
        <v>0</v>
      </c>
      <c r="BJ71" s="1057">
        <f>INF_PrevYearEUR!BR71</f>
        <v>0</v>
      </c>
      <c r="BK71" s="1056">
        <f>INF_PrevYearEUR!BS71</f>
        <v>0</v>
      </c>
      <c r="BL71" s="1057">
        <f>INF_PrevYearEUR!BT71</f>
        <v>0</v>
      </c>
      <c r="BM71" s="1056">
        <f>INF_PrevYearEUR!BU71</f>
        <v>0</v>
      </c>
      <c r="BN71" s="1057">
        <f>INF_PrevYearEUR!BV71</f>
        <v>0</v>
      </c>
      <c r="BO71" s="1056">
        <f>INF_PrevYearEUR!BW71</f>
        <v>0</v>
      </c>
      <c r="BP71" s="1057">
        <f>INF_PrevYearEUR!BX71</f>
        <v>0</v>
      </c>
      <c r="BQ71" s="1056">
        <f>INF_PrevYearEUR!BY71</f>
        <v>0</v>
      </c>
    </row>
    <row r="72" spans="1:69" s="1048" customFormat="1">
      <c r="A72" s="1054" t="str">
        <f>IF(OR(B72=0,B72=""),"",B72&amp;IF(COUNTIF(B$11:$B72,B72)&gt;1,COUNTIF(B$11:$B72,B72),""))</f>
        <v>M625</v>
      </c>
      <c r="B72" s="1054" t="str">
        <f>INF_PrevYearEUR!J72</f>
        <v>M625</v>
      </c>
      <c r="C72" s="1055" t="str">
        <f>INF_PrevYearEUR!K72</f>
        <v>Legal/audit/consultation costs</v>
      </c>
      <c r="D72" s="1055">
        <f>INF_PrevYearEUR!L72</f>
        <v>0</v>
      </c>
      <c r="E72" s="1056">
        <f>INF_PrevYearEUR!M72</f>
        <v>0</v>
      </c>
      <c r="F72" s="1057">
        <f>INF_PrevYearEUR!N72</f>
        <v>0</v>
      </c>
      <c r="G72" s="1056">
        <f>INF_PrevYearEUR!O72</f>
        <v>0</v>
      </c>
      <c r="H72" s="1057">
        <f>INF_PrevYearEUR!P72</f>
        <v>0</v>
      </c>
      <c r="I72" s="1056">
        <f>INF_PrevYearEUR!Q72</f>
        <v>0</v>
      </c>
      <c r="J72" s="1057">
        <f>INF_PrevYearEUR!R72</f>
        <v>0</v>
      </c>
      <c r="K72" s="1056">
        <f>INF_PrevYearEUR!S72</f>
        <v>0</v>
      </c>
      <c r="L72" s="1057">
        <f>INF_PrevYearEUR!T72</f>
        <v>0</v>
      </c>
      <c r="M72" s="1056">
        <f>INF_PrevYearEUR!U72</f>
        <v>0</v>
      </c>
      <c r="N72" s="1057">
        <f>INF_PrevYearEUR!V72</f>
        <v>0</v>
      </c>
      <c r="O72" s="1056">
        <f>INF_PrevYearEUR!W72</f>
        <v>0</v>
      </c>
      <c r="P72" s="1057">
        <f>INF_PrevYearEUR!X72</f>
        <v>0</v>
      </c>
      <c r="Q72" s="1056">
        <f>INF_PrevYearEUR!Y72</f>
        <v>0</v>
      </c>
      <c r="R72" s="1057">
        <f>INF_PrevYearEUR!Z72</f>
        <v>0</v>
      </c>
      <c r="S72" s="1056">
        <f>INF_PrevYearEUR!AA72</f>
        <v>0</v>
      </c>
      <c r="T72" s="1057">
        <f>INF_PrevYearEUR!AB72</f>
        <v>0</v>
      </c>
      <c r="U72" s="1056">
        <f>INF_PrevYearEUR!AC72</f>
        <v>0</v>
      </c>
      <c r="V72" s="1057">
        <f>INF_PrevYearEUR!AD72</f>
        <v>0</v>
      </c>
      <c r="W72" s="1056">
        <f>INF_PrevYearEUR!AE72</f>
        <v>0</v>
      </c>
      <c r="X72" s="1057">
        <f>INF_PrevYearEUR!AF72</f>
        <v>0</v>
      </c>
      <c r="Y72" s="1056">
        <f>INF_PrevYearEUR!AG72</f>
        <v>0</v>
      </c>
      <c r="Z72" s="1057">
        <f>INF_PrevYearEUR!AH72</f>
        <v>0</v>
      </c>
      <c r="AA72" s="1056">
        <f>INF_PrevYearEUR!AI72</f>
        <v>0</v>
      </c>
      <c r="AB72" s="1057">
        <f>INF_PrevYearEUR!AJ72</f>
        <v>0</v>
      </c>
      <c r="AC72" s="1056">
        <f>INF_PrevYearEUR!AK72</f>
        <v>0</v>
      </c>
      <c r="AD72" s="1057">
        <f>INF_PrevYearEUR!AL72</f>
        <v>0</v>
      </c>
      <c r="AE72" s="1056">
        <f>INF_PrevYearEUR!AM72</f>
        <v>0</v>
      </c>
      <c r="AF72" s="1057">
        <f>INF_PrevYearEUR!AN72</f>
        <v>0</v>
      </c>
      <c r="AG72" s="1056">
        <f>INF_PrevYearEUR!AO72</f>
        <v>0</v>
      </c>
      <c r="AH72" s="1057">
        <f>INF_PrevYearEUR!AP72</f>
        <v>0</v>
      </c>
      <c r="AI72" s="1056">
        <f>INF_PrevYearEUR!AQ72</f>
        <v>0</v>
      </c>
      <c r="AJ72" s="1057">
        <f>INF_PrevYearEUR!AR72</f>
        <v>0</v>
      </c>
      <c r="AK72" s="1056">
        <f>INF_PrevYearEUR!AS72</f>
        <v>0</v>
      </c>
      <c r="AL72" s="1057">
        <f>INF_PrevYearEUR!AT72</f>
        <v>0</v>
      </c>
      <c r="AM72" s="1056">
        <f>INF_PrevYearEUR!AU72</f>
        <v>0</v>
      </c>
      <c r="AN72" s="1057">
        <f>INF_PrevYearEUR!AV72</f>
        <v>0</v>
      </c>
      <c r="AO72" s="1056">
        <f>INF_PrevYearEUR!AW72</f>
        <v>0</v>
      </c>
      <c r="AP72" s="1057">
        <f>INF_PrevYearEUR!AX72</f>
        <v>0</v>
      </c>
      <c r="AQ72" s="1056">
        <f>INF_PrevYearEUR!AY72</f>
        <v>0</v>
      </c>
      <c r="AR72" s="1057">
        <f>INF_PrevYearEUR!AZ72</f>
        <v>0</v>
      </c>
      <c r="AS72" s="1056">
        <f>INF_PrevYearEUR!BA72</f>
        <v>0</v>
      </c>
      <c r="AT72" s="1057">
        <f>INF_PrevYearEUR!BB72</f>
        <v>0</v>
      </c>
      <c r="AU72" s="1056">
        <f>INF_PrevYearEUR!BC72</f>
        <v>0</v>
      </c>
      <c r="AV72" s="1057">
        <f>INF_PrevYearEUR!BD72</f>
        <v>0</v>
      </c>
      <c r="AW72" s="1056">
        <f>INF_PrevYearEUR!BE72</f>
        <v>0</v>
      </c>
      <c r="AX72" s="1057">
        <f>INF_PrevYearEUR!BF72</f>
        <v>0</v>
      </c>
      <c r="AY72" s="1056">
        <f>INF_PrevYearEUR!BG72</f>
        <v>0</v>
      </c>
      <c r="AZ72" s="1057">
        <f>INF_PrevYearEUR!BH72</f>
        <v>0</v>
      </c>
      <c r="BA72" s="1056">
        <f>INF_PrevYearEUR!BI72</f>
        <v>0</v>
      </c>
      <c r="BB72" s="1057">
        <f>INF_PrevYearEUR!BJ72</f>
        <v>0</v>
      </c>
      <c r="BC72" s="1056">
        <f>INF_PrevYearEUR!BK72</f>
        <v>0</v>
      </c>
      <c r="BD72" s="1057">
        <f>INF_PrevYearEUR!BL72</f>
        <v>0</v>
      </c>
      <c r="BE72" s="1056">
        <f>INF_PrevYearEUR!BM72</f>
        <v>0</v>
      </c>
      <c r="BF72" s="1057">
        <f>INF_PrevYearEUR!BN72</f>
        <v>0</v>
      </c>
      <c r="BG72" s="1056">
        <f>INF_PrevYearEUR!BO72</f>
        <v>0</v>
      </c>
      <c r="BH72" s="1057">
        <f>INF_PrevYearEUR!BP72</f>
        <v>0</v>
      </c>
      <c r="BI72" s="1056">
        <f>INF_PrevYearEUR!BQ72</f>
        <v>0</v>
      </c>
      <c r="BJ72" s="1057">
        <f>INF_PrevYearEUR!BR72</f>
        <v>0</v>
      </c>
      <c r="BK72" s="1056">
        <f>INF_PrevYearEUR!BS72</f>
        <v>0</v>
      </c>
      <c r="BL72" s="1057">
        <f>INF_PrevYearEUR!BT72</f>
        <v>0</v>
      </c>
      <c r="BM72" s="1056">
        <f>INF_PrevYearEUR!BU72</f>
        <v>0</v>
      </c>
      <c r="BN72" s="1057">
        <f>INF_PrevYearEUR!BV72</f>
        <v>0</v>
      </c>
      <c r="BO72" s="1056">
        <f>INF_PrevYearEUR!BW72</f>
        <v>0</v>
      </c>
      <c r="BP72" s="1057">
        <f>INF_PrevYearEUR!BX72</f>
        <v>0</v>
      </c>
      <c r="BQ72" s="1056">
        <f>INF_PrevYearEUR!BY72</f>
        <v>0</v>
      </c>
    </row>
    <row r="73" spans="1:69" s="1048" customFormat="1">
      <c r="A73" s="1054" t="str">
        <f>IF(OR(B73=0,B73=""),"",B73&amp;IF(COUNTIF(B$11:$B73,B73)&gt;1,COUNTIF(B$11:$B73,B73),""))</f>
        <v>M630</v>
      </c>
      <c r="B73" s="1054" t="str">
        <f>INF_PrevYearEUR!J73</f>
        <v>M630</v>
      </c>
      <c r="C73" s="1055" t="str">
        <f>INF_PrevYearEUR!K73</f>
        <v>Advertising/publicity costs</v>
      </c>
      <c r="D73" s="1055">
        <f>INF_PrevYearEUR!L73</f>
        <v>0</v>
      </c>
      <c r="E73" s="1056">
        <f>INF_PrevYearEUR!M73</f>
        <v>0</v>
      </c>
      <c r="F73" s="1057">
        <f>INF_PrevYearEUR!N73</f>
        <v>0</v>
      </c>
      <c r="G73" s="1056">
        <f>INF_PrevYearEUR!O73</f>
        <v>0</v>
      </c>
      <c r="H73" s="1057">
        <f>INF_PrevYearEUR!P73</f>
        <v>0</v>
      </c>
      <c r="I73" s="1056">
        <f>INF_PrevYearEUR!Q73</f>
        <v>0</v>
      </c>
      <c r="J73" s="1057">
        <f>INF_PrevYearEUR!R73</f>
        <v>0</v>
      </c>
      <c r="K73" s="1056">
        <f>INF_PrevYearEUR!S73</f>
        <v>0</v>
      </c>
      <c r="L73" s="1057">
        <f>INF_PrevYearEUR!T73</f>
        <v>0</v>
      </c>
      <c r="M73" s="1056">
        <f>INF_PrevYearEUR!U73</f>
        <v>0</v>
      </c>
      <c r="N73" s="1057">
        <f>INF_PrevYearEUR!V73</f>
        <v>0</v>
      </c>
      <c r="O73" s="1056">
        <f>INF_PrevYearEUR!W73</f>
        <v>0</v>
      </c>
      <c r="P73" s="1057">
        <f>INF_PrevYearEUR!X73</f>
        <v>0</v>
      </c>
      <c r="Q73" s="1056">
        <f>INF_PrevYearEUR!Y73</f>
        <v>0</v>
      </c>
      <c r="R73" s="1057">
        <f>INF_PrevYearEUR!Z73</f>
        <v>0</v>
      </c>
      <c r="S73" s="1056">
        <f>INF_PrevYearEUR!AA73</f>
        <v>0</v>
      </c>
      <c r="T73" s="1057">
        <f>INF_PrevYearEUR!AB73</f>
        <v>0</v>
      </c>
      <c r="U73" s="1056">
        <f>INF_PrevYearEUR!AC73</f>
        <v>0</v>
      </c>
      <c r="V73" s="1057">
        <f>INF_PrevYearEUR!AD73</f>
        <v>0</v>
      </c>
      <c r="W73" s="1056">
        <f>INF_PrevYearEUR!AE73</f>
        <v>0</v>
      </c>
      <c r="X73" s="1057">
        <f>INF_PrevYearEUR!AF73</f>
        <v>0</v>
      </c>
      <c r="Y73" s="1056">
        <f>INF_PrevYearEUR!AG73</f>
        <v>0</v>
      </c>
      <c r="Z73" s="1057">
        <f>INF_PrevYearEUR!AH73</f>
        <v>0</v>
      </c>
      <c r="AA73" s="1056">
        <f>INF_PrevYearEUR!AI73</f>
        <v>0</v>
      </c>
      <c r="AB73" s="1057">
        <f>INF_PrevYearEUR!AJ73</f>
        <v>0</v>
      </c>
      <c r="AC73" s="1056">
        <f>INF_PrevYearEUR!AK73</f>
        <v>0</v>
      </c>
      <c r="AD73" s="1057">
        <f>INF_PrevYearEUR!AL73</f>
        <v>0</v>
      </c>
      <c r="AE73" s="1056">
        <f>INF_PrevYearEUR!AM73</f>
        <v>0</v>
      </c>
      <c r="AF73" s="1057">
        <f>INF_PrevYearEUR!AN73</f>
        <v>0</v>
      </c>
      <c r="AG73" s="1056">
        <f>INF_PrevYearEUR!AO73</f>
        <v>0</v>
      </c>
      <c r="AH73" s="1057">
        <f>INF_PrevYearEUR!AP73</f>
        <v>0</v>
      </c>
      <c r="AI73" s="1056">
        <f>INF_PrevYearEUR!AQ73</f>
        <v>0</v>
      </c>
      <c r="AJ73" s="1057">
        <f>INF_PrevYearEUR!AR73</f>
        <v>0</v>
      </c>
      <c r="AK73" s="1056">
        <f>INF_PrevYearEUR!AS73</f>
        <v>0</v>
      </c>
      <c r="AL73" s="1057">
        <f>INF_PrevYearEUR!AT73</f>
        <v>0</v>
      </c>
      <c r="AM73" s="1056">
        <f>INF_PrevYearEUR!AU73</f>
        <v>0</v>
      </c>
      <c r="AN73" s="1057">
        <f>INF_PrevYearEUR!AV73</f>
        <v>0</v>
      </c>
      <c r="AO73" s="1056">
        <f>INF_PrevYearEUR!AW73</f>
        <v>0</v>
      </c>
      <c r="AP73" s="1057">
        <f>INF_PrevYearEUR!AX73</f>
        <v>0</v>
      </c>
      <c r="AQ73" s="1056">
        <f>INF_PrevYearEUR!AY73</f>
        <v>0</v>
      </c>
      <c r="AR73" s="1057">
        <f>INF_PrevYearEUR!AZ73</f>
        <v>0</v>
      </c>
      <c r="AS73" s="1056">
        <f>INF_PrevYearEUR!BA73</f>
        <v>0</v>
      </c>
      <c r="AT73" s="1057">
        <f>INF_PrevYearEUR!BB73</f>
        <v>0</v>
      </c>
      <c r="AU73" s="1056">
        <f>INF_PrevYearEUR!BC73</f>
        <v>0</v>
      </c>
      <c r="AV73" s="1057">
        <f>INF_PrevYearEUR!BD73</f>
        <v>0</v>
      </c>
      <c r="AW73" s="1056">
        <f>INF_PrevYearEUR!BE73</f>
        <v>0</v>
      </c>
      <c r="AX73" s="1057">
        <f>INF_PrevYearEUR!BF73</f>
        <v>0</v>
      </c>
      <c r="AY73" s="1056">
        <f>INF_PrevYearEUR!BG73</f>
        <v>0</v>
      </c>
      <c r="AZ73" s="1057">
        <f>INF_PrevYearEUR!BH73</f>
        <v>0</v>
      </c>
      <c r="BA73" s="1056">
        <f>INF_PrevYearEUR!BI73</f>
        <v>0</v>
      </c>
      <c r="BB73" s="1057">
        <f>INF_PrevYearEUR!BJ73</f>
        <v>0</v>
      </c>
      <c r="BC73" s="1056">
        <f>INF_PrevYearEUR!BK73</f>
        <v>0</v>
      </c>
      <c r="BD73" s="1057">
        <f>INF_PrevYearEUR!BL73</f>
        <v>0</v>
      </c>
      <c r="BE73" s="1056">
        <f>INF_PrevYearEUR!BM73</f>
        <v>0</v>
      </c>
      <c r="BF73" s="1057">
        <f>INF_PrevYearEUR!BN73</f>
        <v>0</v>
      </c>
      <c r="BG73" s="1056">
        <f>INF_PrevYearEUR!BO73</f>
        <v>0</v>
      </c>
      <c r="BH73" s="1057">
        <f>INF_PrevYearEUR!BP73</f>
        <v>0</v>
      </c>
      <c r="BI73" s="1056">
        <f>INF_PrevYearEUR!BQ73</f>
        <v>0</v>
      </c>
      <c r="BJ73" s="1057">
        <f>INF_PrevYearEUR!BR73</f>
        <v>0</v>
      </c>
      <c r="BK73" s="1056">
        <f>INF_PrevYearEUR!BS73</f>
        <v>0</v>
      </c>
      <c r="BL73" s="1057">
        <f>INF_PrevYearEUR!BT73</f>
        <v>0</v>
      </c>
      <c r="BM73" s="1056">
        <f>INF_PrevYearEUR!BU73</f>
        <v>0</v>
      </c>
      <c r="BN73" s="1057">
        <f>INF_PrevYearEUR!BV73</f>
        <v>0</v>
      </c>
      <c r="BO73" s="1056">
        <f>INF_PrevYearEUR!BW73</f>
        <v>0</v>
      </c>
      <c r="BP73" s="1057">
        <f>INF_PrevYearEUR!BX73</f>
        <v>0</v>
      </c>
      <c r="BQ73" s="1056">
        <f>INF_PrevYearEUR!BY73</f>
        <v>0</v>
      </c>
    </row>
    <row r="74" spans="1:69" s="1048" customFormat="1">
      <c r="A74" s="1054" t="str">
        <f>IF(OR(B74=0,B74=""),"",B74&amp;IF(COUNTIF(B$11:$B74,B74)&gt;1,COUNTIF(B$11:$B74,B74),""))</f>
        <v>M635</v>
      </c>
      <c r="B74" s="1054" t="str">
        <f>INF_PrevYearEUR!J74</f>
        <v>M635</v>
      </c>
      <c r="C74" s="1055" t="str">
        <f>INF_PrevYearEUR!K74</f>
        <v>Insurances (excl. transport insurance)</v>
      </c>
      <c r="D74" s="1055">
        <f>INF_PrevYearEUR!L74</f>
        <v>0</v>
      </c>
      <c r="E74" s="1056">
        <f>INF_PrevYearEUR!M74</f>
        <v>0</v>
      </c>
      <c r="F74" s="1057">
        <f>INF_PrevYearEUR!N74</f>
        <v>0</v>
      </c>
      <c r="G74" s="1056">
        <f>INF_PrevYearEUR!O74</f>
        <v>0</v>
      </c>
      <c r="H74" s="1057">
        <f>INF_PrevYearEUR!P74</f>
        <v>0</v>
      </c>
      <c r="I74" s="1056">
        <f>INF_PrevYearEUR!Q74</f>
        <v>0</v>
      </c>
      <c r="J74" s="1057">
        <f>INF_PrevYearEUR!R74</f>
        <v>0</v>
      </c>
      <c r="K74" s="1056">
        <f>INF_PrevYearEUR!S74</f>
        <v>0</v>
      </c>
      <c r="L74" s="1057">
        <f>INF_PrevYearEUR!T74</f>
        <v>0</v>
      </c>
      <c r="M74" s="1056">
        <f>INF_PrevYearEUR!U74</f>
        <v>0</v>
      </c>
      <c r="N74" s="1057">
        <f>INF_PrevYearEUR!V74</f>
        <v>0</v>
      </c>
      <c r="O74" s="1056">
        <f>INF_PrevYearEUR!W74</f>
        <v>0</v>
      </c>
      <c r="P74" s="1057">
        <f>INF_PrevYearEUR!X74</f>
        <v>0</v>
      </c>
      <c r="Q74" s="1056">
        <f>INF_PrevYearEUR!Y74</f>
        <v>0</v>
      </c>
      <c r="R74" s="1057">
        <f>INF_PrevYearEUR!Z74</f>
        <v>0</v>
      </c>
      <c r="S74" s="1056">
        <f>INF_PrevYearEUR!AA74</f>
        <v>0</v>
      </c>
      <c r="T74" s="1057">
        <f>INF_PrevYearEUR!AB74</f>
        <v>0</v>
      </c>
      <c r="U74" s="1056">
        <f>INF_PrevYearEUR!AC74</f>
        <v>0</v>
      </c>
      <c r="V74" s="1057">
        <f>INF_PrevYearEUR!AD74</f>
        <v>0</v>
      </c>
      <c r="W74" s="1056">
        <f>INF_PrevYearEUR!AE74</f>
        <v>0</v>
      </c>
      <c r="X74" s="1057">
        <f>INF_PrevYearEUR!AF74</f>
        <v>0</v>
      </c>
      <c r="Y74" s="1056">
        <f>INF_PrevYearEUR!AG74</f>
        <v>0</v>
      </c>
      <c r="Z74" s="1057">
        <f>INF_PrevYearEUR!AH74</f>
        <v>0</v>
      </c>
      <c r="AA74" s="1056">
        <f>INF_PrevYearEUR!AI74</f>
        <v>0</v>
      </c>
      <c r="AB74" s="1057">
        <f>INF_PrevYearEUR!AJ74</f>
        <v>0</v>
      </c>
      <c r="AC74" s="1056">
        <f>INF_PrevYearEUR!AK74</f>
        <v>0</v>
      </c>
      <c r="AD74" s="1057">
        <f>INF_PrevYearEUR!AL74</f>
        <v>0</v>
      </c>
      <c r="AE74" s="1056">
        <f>INF_PrevYearEUR!AM74</f>
        <v>0</v>
      </c>
      <c r="AF74" s="1057">
        <f>INF_PrevYearEUR!AN74</f>
        <v>0</v>
      </c>
      <c r="AG74" s="1056">
        <f>INF_PrevYearEUR!AO74</f>
        <v>0</v>
      </c>
      <c r="AH74" s="1057">
        <f>INF_PrevYearEUR!AP74</f>
        <v>0</v>
      </c>
      <c r="AI74" s="1056">
        <f>INF_PrevYearEUR!AQ74</f>
        <v>0</v>
      </c>
      <c r="AJ74" s="1057">
        <f>INF_PrevYearEUR!AR74</f>
        <v>0</v>
      </c>
      <c r="AK74" s="1056">
        <f>INF_PrevYearEUR!AS74</f>
        <v>0</v>
      </c>
      <c r="AL74" s="1057">
        <f>INF_PrevYearEUR!AT74</f>
        <v>0</v>
      </c>
      <c r="AM74" s="1056">
        <f>INF_PrevYearEUR!AU74</f>
        <v>0</v>
      </c>
      <c r="AN74" s="1057">
        <f>INF_PrevYearEUR!AV74</f>
        <v>0</v>
      </c>
      <c r="AO74" s="1056">
        <f>INF_PrevYearEUR!AW74</f>
        <v>0</v>
      </c>
      <c r="AP74" s="1057">
        <f>INF_PrevYearEUR!AX74</f>
        <v>0</v>
      </c>
      <c r="AQ74" s="1056">
        <f>INF_PrevYearEUR!AY74</f>
        <v>0</v>
      </c>
      <c r="AR74" s="1057">
        <f>INF_PrevYearEUR!AZ74</f>
        <v>0</v>
      </c>
      <c r="AS74" s="1056">
        <f>INF_PrevYearEUR!BA74</f>
        <v>0</v>
      </c>
      <c r="AT74" s="1057">
        <f>INF_PrevYearEUR!BB74</f>
        <v>0</v>
      </c>
      <c r="AU74" s="1056">
        <f>INF_PrevYearEUR!BC74</f>
        <v>0</v>
      </c>
      <c r="AV74" s="1057">
        <f>INF_PrevYearEUR!BD74</f>
        <v>0</v>
      </c>
      <c r="AW74" s="1056">
        <f>INF_PrevYearEUR!BE74</f>
        <v>0</v>
      </c>
      <c r="AX74" s="1057">
        <f>INF_PrevYearEUR!BF74</f>
        <v>0</v>
      </c>
      <c r="AY74" s="1056">
        <f>INF_PrevYearEUR!BG74</f>
        <v>0</v>
      </c>
      <c r="AZ74" s="1057">
        <f>INF_PrevYearEUR!BH74</f>
        <v>0</v>
      </c>
      <c r="BA74" s="1056">
        <f>INF_PrevYearEUR!BI74</f>
        <v>0</v>
      </c>
      <c r="BB74" s="1057">
        <f>INF_PrevYearEUR!BJ74</f>
        <v>0</v>
      </c>
      <c r="BC74" s="1056">
        <f>INF_PrevYearEUR!BK74</f>
        <v>0</v>
      </c>
      <c r="BD74" s="1057">
        <f>INF_PrevYearEUR!BL74</f>
        <v>0</v>
      </c>
      <c r="BE74" s="1056">
        <f>INF_PrevYearEUR!BM74</f>
        <v>0</v>
      </c>
      <c r="BF74" s="1057">
        <f>INF_PrevYearEUR!BN74</f>
        <v>0</v>
      </c>
      <c r="BG74" s="1056">
        <f>INF_PrevYearEUR!BO74</f>
        <v>0</v>
      </c>
      <c r="BH74" s="1057">
        <f>INF_PrevYearEUR!BP74</f>
        <v>0</v>
      </c>
      <c r="BI74" s="1056">
        <f>INF_PrevYearEUR!BQ74</f>
        <v>0</v>
      </c>
      <c r="BJ74" s="1057">
        <f>INF_PrevYearEUR!BR74</f>
        <v>0</v>
      </c>
      <c r="BK74" s="1056">
        <f>INF_PrevYearEUR!BS74</f>
        <v>0</v>
      </c>
      <c r="BL74" s="1057">
        <f>INF_PrevYearEUR!BT74</f>
        <v>0</v>
      </c>
      <c r="BM74" s="1056">
        <f>INF_PrevYearEUR!BU74</f>
        <v>0</v>
      </c>
      <c r="BN74" s="1057">
        <f>INF_PrevYearEUR!BV74</f>
        <v>0</v>
      </c>
      <c r="BO74" s="1056">
        <f>INF_PrevYearEUR!BW74</f>
        <v>0</v>
      </c>
      <c r="BP74" s="1057">
        <f>INF_PrevYearEUR!BX74</f>
        <v>0</v>
      </c>
      <c r="BQ74" s="1056">
        <f>INF_PrevYearEUR!BY74</f>
        <v>0</v>
      </c>
    </row>
    <row r="75" spans="1:69" s="1048" customFormat="1">
      <c r="A75" s="1054" t="str">
        <f>IF(OR(B75=0,B75=""),"",B75&amp;IF(COUNTIF(B$11:$B75,B75)&gt;1,COUNTIF(B$11:$B75,B75),""))</f>
        <v>M640</v>
      </c>
      <c r="B75" s="1054" t="str">
        <f>INF_PrevYearEUR!J75</f>
        <v>M640</v>
      </c>
      <c r="C75" s="1055" t="str">
        <f>INF_PrevYearEUR!K75</f>
        <v>IT-costs ext.</v>
      </c>
      <c r="D75" s="1055">
        <f>INF_PrevYearEUR!L75</f>
        <v>0</v>
      </c>
      <c r="E75" s="1056">
        <f>INF_PrevYearEUR!M75</f>
        <v>0</v>
      </c>
      <c r="F75" s="1057">
        <f>INF_PrevYearEUR!N75</f>
        <v>0</v>
      </c>
      <c r="G75" s="1056">
        <f>INF_PrevYearEUR!O75</f>
        <v>0</v>
      </c>
      <c r="H75" s="1057">
        <f>INF_PrevYearEUR!P75</f>
        <v>0</v>
      </c>
      <c r="I75" s="1056">
        <f>INF_PrevYearEUR!Q75</f>
        <v>0</v>
      </c>
      <c r="J75" s="1057">
        <f>INF_PrevYearEUR!R75</f>
        <v>0</v>
      </c>
      <c r="K75" s="1056">
        <f>INF_PrevYearEUR!S75</f>
        <v>0</v>
      </c>
      <c r="L75" s="1057">
        <f>INF_PrevYearEUR!T75</f>
        <v>0</v>
      </c>
      <c r="M75" s="1056">
        <f>INF_PrevYearEUR!U75</f>
        <v>0</v>
      </c>
      <c r="N75" s="1057">
        <f>INF_PrevYearEUR!V75</f>
        <v>0</v>
      </c>
      <c r="O75" s="1056">
        <f>INF_PrevYearEUR!W75</f>
        <v>0</v>
      </c>
      <c r="P75" s="1057">
        <f>INF_PrevYearEUR!X75</f>
        <v>0</v>
      </c>
      <c r="Q75" s="1056">
        <f>INF_PrevYearEUR!Y75</f>
        <v>0</v>
      </c>
      <c r="R75" s="1057">
        <f>INF_PrevYearEUR!Z75</f>
        <v>0</v>
      </c>
      <c r="S75" s="1056">
        <f>INF_PrevYearEUR!AA75</f>
        <v>0</v>
      </c>
      <c r="T75" s="1057">
        <f>INF_PrevYearEUR!AB75</f>
        <v>0</v>
      </c>
      <c r="U75" s="1056">
        <f>INF_PrevYearEUR!AC75</f>
        <v>0</v>
      </c>
      <c r="V75" s="1057">
        <f>INF_PrevYearEUR!AD75</f>
        <v>0</v>
      </c>
      <c r="W75" s="1056">
        <f>INF_PrevYearEUR!AE75</f>
        <v>0</v>
      </c>
      <c r="X75" s="1057">
        <f>INF_PrevYearEUR!AF75</f>
        <v>0</v>
      </c>
      <c r="Y75" s="1056">
        <f>INF_PrevYearEUR!AG75</f>
        <v>0</v>
      </c>
      <c r="Z75" s="1057">
        <f>INF_PrevYearEUR!AH75</f>
        <v>0</v>
      </c>
      <c r="AA75" s="1056">
        <f>INF_PrevYearEUR!AI75</f>
        <v>0</v>
      </c>
      <c r="AB75" s="1057">
        <f>INF_PrevYearEUR!AJ75</f>
        <v>0</v>
      </c>
      <c r="AC75" s="1056">
        <f>INF_PrevYearEUR!AK75</f>
        <v>0</v>
      </c>
      <c r="AD75" s="1057">
        <f>INF_PrevYearEUR!AL75</f>
        <v>0</v>
      </c>
      <c r="AE75" s="1056">
        <f>INF_PrevYearEUR!AM75</f>
        <v>0</v>
      </c>
      <c r="AF75" s="1057">
        <f>INF_PrevYearEUR!AN75</f>
        <v>0</v>
      </c>
      <c r="AG75" s="1056">
        <f>INF_PrevYearEUR!AO75</f>
        <v>0</v>
      </c>
      <c r="AH75" s="1057">
        <f>INF_PrevYearEUR!AP75</f>
        <v>0</v>
      </c>
      <c r="AI75" s="1056">
        <f>INF_PrevYearEUR!AQ75</f>
        <v>0</v>
      </c>
      <c r="AJ75" s="1057">
        <f>INF_PrevYearEUR!AR75</f>
        <v>0</v>
      </c>
      <c r="AK75" s="1056">
        <f>INF_PrevYearEUR!AS75</f>
        <v>0</v>
      </c>
      <c r="AL75" s="1057">
        <f>INF_PrevYearEUR!AT75</f>
        <v>0</v>
      </c>
      <c r="AM75" s="1056">
        <f>INF_PrevYearEUR!AU75</f>
        <v>0</v>
      </c>
      <c r="AN75" s="1057">
        <f>INF_PrevYearEUR!AV75</f>
        <v>0</v>
      </c>
      <c r="AO75" s="1056">
        <f>INF_PrevYearEUR!AW75</f>
        <v>0</v>
      </c>
      <c r="AP75" s="1057">
        <f>INF_PrevYearEUR!AX75</f>
        <v>0</v>
      </c>
      <c r="AQ75" s="1056">
        <f>INF_PrevYearEUR!AY75</f>
        <v>0</v>
      </c>
      <c r="AR75" s="1057">
        <f>INF_PrevYearEUR!AZ75</f>
        <v>0</v>
      </c>
      <c r="AS75" s="1056">
        <f>INF_PrevYearEUR!BA75</f>
        <v>0</v>
      </c>
      <c r="AT75" s="1057">
        <f>INF_PrevYearEUR!BB75</f>
        <v>0</v>
      </c>
      <c r="AU75" s="1056">
        <f>INF_PrevYearEUR!BC75</f>
        <v>0</v>
      </c>
      <c r="AV75" s="1057">
        <f>INF_PrevYearEUR!BD75</f>
        <v>0</v>
      </c>
      <c r="AW75" s="1056">
        <f>INF_PrevYearEUR!BE75</f>
        <v>0</v>
      </c>
      <c r="AX75" s="1057">
        <f>INF_PrevYearEUR!BF75</f>
        <v>0</v>
      </c>
      <c r="AY75" s="1056">
        <f>INF_PrevYearEUR!BG75</f>
        <v>0</v>
      </c>
      <c r="AZ75" s="1057">
        <f>INF_PrevYearEUR!BH75</f>
        <v>0</v>
      </c>
      <c r="BA75" s="1056">
        <f>INF_PrevYearEUR!BI75</f>
        <v>0</v>
      </c>
      <c r="BB75" s="1057">
        <f>INF_PrevYearEUR!BJ75</f>
        <v>0</v>
      </c>
      <c r="BC75" s="1056">
        <f>INF_PrevYearEUR!BK75</f>
        <v>0</v>
      </c>
      <c r="BD75" s="1057">
        <f>INF_PrevYearEUR!BL75</f>
        <v>0</v>
      </c>
      <c r="BE75" s="1056">
        <f>INF_PrevYearEUR!BM75</f>
        <v>0</v>
      </c>
      <c r="BF75" s="1057">
        <f>INF_PrevYearEUR!BN75</f>
        <v>0</v>
      </c>
      <c r="BG75" s="1056">
        <f>INF_PrevYearEUR!BO75</f>
        <v>0</v>
      </c>
      <c r="BH75" s="1057">
        <f>INF_PrevYearEUR!BP75</f>
        <v>0</v>
      </c>
      <c r="BI75" s="1056">
        <f>INF_PrevYearEUR!BQ75</f>
        <v>0</v>
      </c>
      <c r="BJ75" s="1057">
        <f>INF_PrevYearEUR!BR75</f>
        <v>0</v>
      </c>
      <c r="BK75" s="1056">
        <f>INF_PrevYearEUR!BS75</f>
        <v>0</v>
      </c>
      <c r="BL75" s="1057">
        <f>INF_PrevYearEUR!BT75</f>
        <v>0</v>
      </c>
      <c r="BM75" s="1056">
        <f>INF_PrevYearEUR!BU75</f>
        <v>0</v>
      </c>
      <c r="BN75" s="1057">
        <f>INF_PrevYearEUR!BV75</f>
        <v>0</v>
      </c>
      <c r="BO75" s="1056">
        <f>INF_PrevYearEUR!BW75</f>
        <v>0</v>
      </c>
      <c r="BP75" s="1057">
        <f>INF_PrevYearEUR!BX75</f>
        <v>0</v>
      </c>
      <c r="BQ75" s="1056">
        <f>INF_PrevYearEUR!BY75</f>
        <v>0</v>
      </c>
    </row>
    <row r="76" spans="1:69" s="1048" customFormat="1">
      <c r="A76" s="1054" t="str">
        <f>IF(OR(B76=0,B76=""),"",B76&amp;IF(COUNTIF(B$11:$B76,B76)&gt;1,COUNTIF(B$11:$B76,B76),""))</f>
        <v>M641</v>
      </c>
      <c r="B76" s="1054" t="str">
        <f>INF_PrevYearEUR!J76</f>
        <v>M641</v>
      </c>
      <c r="C76" s="1055" t="str">
        <f>INF_PrevYearEUR!K76</f>
        <v>IT-costs affil.</v>
      </c>
      <c r="D76" s="1055">
        <f>INF_PrevYearEUR!L76</f>
        <v>0</v>
      </c>
      <c r="E76" s="1056">
        <f>INF_PrevYearEUR!M76</f>
        <v>0</v>
      </c>
      <c r="F76" s="1057">
        <f>INF_PrevYearEUR!N76</f>
        <v>0</v>
      </c>
      <c r="G76" s="1056">
        <f>INF_PrevYearEUR!O76</f>
        <v>0</v>
      </c>
      <c r="H76" s="1057">
        <f>INF_PrevYearEUR!P76</f>
        <v>0</v>
      </c>
      <c r="I76" s="1056">
        <f>INF_PrevYearEUR!Q76</f>
        <v>0</v>
      </c>
      <c r="J76" s="1057">
        <f>INF_PrevYearEUR!R76</f>
        <v>0</v>
      </c>
      <c r="K76" s="1056">
        <f>INF_PrevYearEUR!S76</f>
        <v>0</v>
      </c>
      <c r="L76" s="1057">
        <f>INF_PrevYearEUR!T76</f>
        <v>0</v>
      </c>
      <c r="M76" s="1056">
        <f>INF_PrevYearEUR!U76</f>
        <v>0</v>
      </c>
      <c r="N76" s="1057">
        <f>INF_PrevYearEUR!V76</f>
        <v>0</v>
      </c>
      <c r="O76" s="1056">
        <f>INF_PrevYearEUR!W76</f>
        <v>0</v>
      </c>
      <c r="P76" s="1057">
        <f>INF_PrevYearEUR!X76</f>
        <v>0</v>
      </c>
      <c r="Q76" s="1056">
        <f>INF_PrevYearEUR!Y76</f>
        <v>0</v>
      </c>
      <c r="R76" s="1057">
        <f>INF_PrevYearEUR!Z76</f>
        <v>0</v>
      </c>
      <c r="S76" s="1056">
        <f>INF_PrevYearEUR!AA76</f>
        <v>0</v>
      </c>
      <c r="T76" s="1057">
        <f>INF_PrevYearEUR!AB76</f>
        <v>0</v>
      </c>
      <c r="U76" s="1056">
        <f>INF_PrevYearEUR!AC76</f>
        <v>0</v>
      </c>
      <c r="V76" s="1057">
        <f>INF_PrevYearEUR!AD76</f>
        <v>0</v>
      </c>
      <c r="W76" s="1056">
        <f>INF_PrevYearEUR!AE76</f>
        <v>0</v>
      </c>
      <c r="X76" s="1057">
        <f>INF_PrevYearEUR!AF76</f>
        <v>0</v>
      </c>
      <c r="Y76" s="1056">
        <f>INF_PrevYearEUR!AG76</f>
        <v>0</v>
      </c>
      <c r="Z76" s="1057">
        <f>INF_PrevYearEUR!AH76</f>
        <v>0</v>
      </c>
      <c r="AA76" s="1056">
        <f>INF_PrevYearEUR!AI76</f>
        <v>0</v>
      </c>
      <c r="AB76" s="1057">
        <f>INF_PrevYearEUR!AJ76</f>
        <v>0</v>
      </c>
      <c r="AC76" s="1056">
        <f>INF_PrevYearEUR!AK76</f>
        <v>0</v>
      </c>
      <c r="AD76" s="1057">
        <f>INF_PrevYearEUR!AL76</f>
        <v>0</v>
      </c>
      <c r="AE76" s="1056">
        <f>INF_PrevYearEUR!AM76</f>
        <v>0</v>
      </c>
      <c r="AF76" s="1057">
        <f>INF_PrevYearEUR!AN76</f>
        <v>0</v>
      </c>
      <c r="AG76" s="1056">
        <f>INF_PrevYearEUR!AO76</f>
        <v>0</v>
      </c>
      <c r="AH76" s="1057">
        <f>INF_PrevYearEUR!AP76</f>
        <v>0</v>
      </c>
      <c r="AI76" s="1056">
        <f>INF_PrevYearEUR!AQ76</f>
        <v>0</v>
      </c>
      <c r="AJ76" s="1057">
        <f>INF_PrevYearEUR!AR76</f>
        <v>0</v>
      </c>
      <c r="AK76" s="1056">
        <f>INF_PrevYearEUR!AS76</f>
        <v>0</v>
      </c>
      <c r="AL76" s="1057">
        <f>INF_PrevYearEUR!AT76</f>
        <v>0</v>
      </c>
      <c r="AM76" s="1056">
        <f>INF_PrevYearEUR!AU76</f>
        <v>0</v>
      </c>
      <c r="AN76" s="1057">
        <f>INF_PrevYearEUR!AV76</f>
        <v>0</v>
      </c>
      <c r="AO76" s="1056">
        <f>INF_PrevYearEUR!AW76</f>
        <v>0</v>
      </c>
      <c r="AP76" s="1057">
        <f>INF_PrevYearEUR!AX76</f>
        <v>0</v>
      </c>
      <c r="AQ76" s="1056">
        <f>INF_PrevYearEUR!AY76</f>
        <v>0</v>
      </c>
      <c r="AR76" s="1057">
        <f>INF_PrevYearEUR!AZ76</f>
        <v>0</v>
      </c>
      <c r="AS76" s="1056">
        <f>INF_PrevYearEUR!BA76</f>
        <v>0</v>
      </c>
      <c r="AT76" s="1057">
        <f>INF_PrevYearEUR!BB76</f>
        <v>0</v>
      </c>
      <c r="AU76" s="1056">
        <f>INF_PrevYearEUR!BC76</f>
        <v>0</v>
      </c>
      <c r="AV76" s="1057">
        <f>INF_PrevYearEUR!BD76</f>
        <v>0</v>
      </c>
      <c r="AW76" s="1056">
        <f>INF_PrevYearEUR!BE76</f>
        <v>0</v>
      </c>
      <c r="AX76" s="1057">
        <f>INF_PrevYearEUR!BF76</f>
        <v>0</v>
      </c>
      <c r="AY76" s="1056">
        <f>INF_PrevYearEUR!BG76</f>
        <v>0</v>
      </c>
      <c r="AZ76" s="1057">
        <f>INF_PrevYearEUR!BH76</f>
        <v>0</v>
      </c>
      <c r="BA76" s="1056">
        <f>INF_PrevYearEUR!BI76</f>
        <v>0</v>
      </c>
      <c r="BB76" s="1057">
        <f>INF_PrevYearEUR!BJ76</f>
        <v>0</v>
      </c>
      <c r="BC76" s="1056">
        <f>INF_PrevYearEUR!BK76</f>
        <v>0</v>
      </c>
      <c r="BD76" s="1057">
        <f>INF_PrevYearEUR!BL76</f>
        <v>0</v>
      </c>
      <c r="BE76" s="1056">
        <f>INF_PrevYearEUR!BM76</f>
        <v>0</v>
      </c>
      <c r="BF76" s="1057">
        <f>INF_PrevYearEUR!BN76</f>
        <v>0</v>
      </c>
      <c r="BG76" s="1056">
        <f>INF_PrevYearEUR!BO76</f>
        <v>0</v>
      </c>
      <c r="BH76" s="1057">
        <f>INF_PrevYearEUR!BP76</f>
        <v>0</v>
      </c>
      <c r="BI76" s="1056">
        <f>INF_PrevYearEUR!BQ76</f>
        <v>0</v>
      </c>
      <c r="BJ76" s="1057">
        <f>INF_PrevYearEUR!BR76</f>
        <v>0</v>
      </c>
      <c r="BK76" s="1056">
        <f>INF_PrevYearEUR!BS76</f>
        <v>0</v>
      </c>
      <c r="BL76" s="1057">
        <f>INF_PrevYearEUR!BT76</f>
        <v>0</v>
      </c>
      <c r="BM76" s="1056">
        <f>INF_PrevYearEUR!BU76</f>
        <v>0</v>
      </c>
      <c r="BN76" s="1057">
        <f>INF_PrevYearEUR!BV76</f>
        <v>0</v>
      </c>
      <c r="BO76" s="1056">
        <f>INF_PrevYearEUR!BW76</f>
        <v>0</v>
      </c>
      <c r="BP76" s="1057">
        <f>INF_PrevYearEUR!BX76</f>
        <v>0</v>
      </c>
      <c r="BQ76" s="1056">
        <f>INF_PrevYearEUR!BY76</f>
        <v>0</v>
      </c>
    </row>
    <row r="77" spans="1:69" s="1048" customFormat="1">
      <c r="A77" s="1054" t="str">
        <f>IF(OR(B77=0,B77=""),"",B77&amp;IF(COUNTIF(B$11:$B77,B77)&gt;1,COUNTIF(B$11:$B77,B77),""))</f>
        <v>M645</v>
      </c>
      <c r="B77" s="1054" t="str">
        <f>INF_PrevYearEUR!J77</f>
        <v>M645</v>
      </c>
      <c r="C77" s="1055" t="str">
        <f>INF_PrevYearEUR!K77</f>
        <v>Holding/Division/Admin. costs</v>
      </c>
      <c r="D77" s="1055">
        <f>INF_PrevYearEUR!L77</f>
        <v>0</v>
      </c>
      <c r="E77" s="1056">
        <f>INF_PrevYearEUR!M77</f>
        <v>0</v>
      </c>
      <c r="F77" s="1057">
        <f>INF_PrevYearEUR!N77</f>
        <v>0</v>
      </c>
      <c r="G77" s="1056">
        <f>INF_PrevYearEUR!O77</f>
        <v>0</v>
      </c>
      <c r="H77" s="1057">
        <f>INF_PrevYearEUR!P77</f>
        <v>0</v>
      </c>
      <c r="I77" s="1056">
        <f>INF_PrevYearEUR!Q77</f>
        <v>0</v>
      </c>
      <c r="J77" s="1057">
        <f>INF_PrevYearEUR!R77</f>
        <v>0</v>
      </c>
      <c r="K77" s="1056">
        <f>INF_PrevYearEUR!S77</f>
        <v>0</v>
      </c>
      <c r="L77" s="1057">
        <f>INF_PrevYearEUR!T77</f>
        <v>0</v>
      </c>
      <c r="M77" s="1056">
        <f>INF_PrevYearEUR!U77</f>
        <v>0</v>
      </c>
      <c r="N77" s="1057">
        <f>INF_PrevYearEUR!V77</f>
        <v>0</v>
      </c>
      <c r="O77" s="1056">
        <f>INF_PrevYearEUR!W77</f>
        <v>0</v>
      </c>
      <c r="P77" s="1057">
        <f>INF_PrevYearEUR!X77</f>
        <v>0</v>
      </c>
      <c r="Q77" s="1056">
        <f>INF_PrevYearEUR!Y77</f>
        <v>0</v>
      </c>
      <c r="R77" s="1057">
        <f>INF_PrevYearEUR!Z77</f>
        <v>0</v>
      </c>
      <c r="S77" s="1056">
        <f>INF_PrevYearEUR!AA77</f>
        <v>0</v>
      </c>
      <c r="T77" s="1057">
        <f>INF_PrevYearEUR!AB77</f>
        <v>0</v>
      </c>
      <c r="U77" s="1056">
        <f>INF_PrevYearEUR!AC77</f>
        <v>0</v>
      </c>
      <c r="V77" s="1057">
        <f>INF_PrevYearEUR!AD77</f>
        <v>0</v>
      </c>
      <c r="W77" s="1056">
        <f>INF_PrevYearEUR!AE77</f>
        <v>0</v>
      </c>
      <c r="X77" s="1057">
        <f>INF_PrevYearEUR!AF77</f>
        <v>0</v>
      </c>
      <c r="Y77" s="1056">
        <f>INF_PrevYearEUR!AG77</f>
        <v>0</v>
      </c>
      <c r="Z77" s="1057">
        <f>INF_PrevYearEUR!AH77</f>
        <v>0</v>
      </c>
      <c r="AA77" s="1056">
        <f>INF_PrevYearEUR!AI77</f>
        <v>0</v>
      </c>
      <c r="AB77" s="1057">
        <f>INF_PrevYearEUR!AJ77</f>
        <v>0</v>
      </c>
      <c r="AC77" s="1056">
        <f>INF_PrevYearEUR!AK77</f>
        <v>0</v>
      </c>
      <c r="AD77" s="1057">
        <f>INF_PrevYearEUR!AL77</f>
        <v>0</v>
      </c>
      <c r="AE77" s="1056">
        <f>INF_PrevYearEUR!AM77</f>
        <v>0</v>
      </c>
      <c r="AF77" s="1057">
        <f>INF_PrevYearEUR!AN77</f>
        <v>0</v>
      </c>
      <c r="AG77" s="1056">
        <f>INF_PrevYearEUR!AO77</f>
        <v>0</v>
      </c>
      <c r="AH77" s="1057">
        <f>INF_PrevYearEUR!AP77</f>
        <v>0</v>
      </c>
      <c r="AI77" s="1056">
        <f>INF_PrevYearEUR!AQ77</f>
        <v>0</v>
      </c>
      <c r="AJ77" s="1057">
        <f>INF_PrevYearEUR!AR77</f>
        <v>0</v>
      </c>
      <c r="AK77" s="1056">
        <f>INF_PrevYearEUR!AS77</f>
        <v>0</v>
      </c>
      <c r="AL77" s="1057">
        <f>INF_PrevYearEUR!AT77</f>
        <v>0</v>
      </c>
      <c r="AM77" s="1056">
        <f>INF_PrevYearEUR!AU77</f>
        <v>0</v>
      </c>
      <c r="AN77" s="1057">
        <f>INF_PrevYearEUR!AV77</f>
        <v>0</v>
      </c>
      <c r="AO77" s="1056">
        <f>INF_PrevYearEUR!AW77</f>
        <v>0</v>
      </c>
      <c r="AP77" s="1057">
        <f>INF_PrevYearEUR!AX77</f>
        <v>0</v>
      </c>
      <c r="AQ77" s="1056">
        <f>INF_PrevYearEUR!AY77</f>
        <v>0</v>
      </c>
      <c r="AR77" s="1057">
        <f>INF_PrevYearEUR!AZ77</f>
        <v>0</v>
      </c>
      <c r="AS77" s="1056">
        <f>INF_PrevYearEUR!BA77</f>
        <v>0</v>
      </c>
      <c r="AT77" s="1057">
        <f>INF_PrevYearEUR!BB77</f>
        <v>0</v>
      </c>
      <c r="AU77" s="1056">
        <f>INF_PrevYearEUR!BC77</f>
        <v>0</v>
      </c>
      <c r="AV77" s="1057">
        <f>INF_PrevYearEUR!BD77</f>
        <v>0</v>
      </c>
      <c r="AW77" s="1056">
        <f>INF_PrevYearEUR!BE77</f>
        <v>0</v>
      </c>
      <c r="AX77" s="1057">
        <f>INF_PrevYearEUR!BF77</f>
        <v>0</v>
      </c>
      <c r="AY77" s="1056">
        <f>INF_PrevYearEUR!BG77</f>
        <v>0</v>
      </c>
      <c r="AZ77" s="1057">
        <f>INF_PrevYearEUR!BH77</f>
        <v>0</v>
      </c>
      <c r="BA77" s="1056">
        <f>INF_PrevYearEUR!BI77</f>
        <v>0</v>
      </c>
      <c r="BB77" s="1057">
        <f>INF_PrevYearEUR!BJ77</f>
        <v>0</v>
      </c>
      <c r="BC77" s="1056">
        <f>INF_PrevYearEUR!BK77</f>
        <v>0</v>
      </c>
      <c r="BD77" s="1057">
        <f>INF_PrevYearEUR!BL77</f>
        <v>0</v>
      </c>
      <c r="BE77" s="1056">
        <f>INF_PrevYearEUR!BM77</f>
        <v>0</v>
      </c>
      <c r="BF77" s="1057">
        <f>INF_PrevYearEUR!BN77</f>
        <v>0</v>
      </c>
      <c r="BG77" s="1056">
        <f>INF_PrevYearEUR!BO77</f>
        <v>0</v>
      </c>
      <c r="BH77" s="1057">
        <f>INF_PrevYearEUR!BP77</f>
        <v>0</v>
      </c>
      <c r="BI77" s="1056">
        <f>INF_PrevYearEUR!BQ77</f>
        <v>0</v>
      </c>
      <c r="BJ77" s="1057">
        <f>INF_PrevYearEUR!BR77</f>
        <v>0</v>
      </c>
      <c r="BK77" s="1056">
        <f>INF_PrevYearEUR!BS77</f>
        <v>0</v>
      </c>
      <c r="BL77" s="1057">
        <f>INF_PrevYearEUR!BT77</f>
        <v>0</v>
      </c>
      <c r="BM77" s="1056">
        <f>INF_PrevYearEUR!BU77</f>
        <v>0</v>
      </c>
      <c r="BN77" s="1057">
        <f>INF_PrevYearEUR!BV77</f>
        <v>0</v>
      </c>
      <c r="BO77" s="1056">
        <f>INF_PrevYearEUR!BW77</f>
        <v>0</v>
      </c>
      <c r="BP77" s="1057">
        <f>INF_PrevYearEUR!BX77</f>
        <v>0</v>
      </c>
      <c r="BQ77" s="1056">
        <f>INF_PrevYearEUR!BY77</f>
        <v>0</v>
      </c>
    </row>
    <row r="78" spans="1:69" s="1048" customFormat="1">
      <c r="A78" s="1054" t="str">
        <f>IF(OR(B78=0,B78=""),"",B78&amp;IF(COUNTIF(B$11:$B78,B78)&gt;1,COUNTIF(B$11:$B78,B78),""))</f>
        <v>M650</v>
      </c>
      <c r="B78" s="1054" t="str">
        <f>INF_PrevYearEUR!J78</f>
        <v>M650</v>
      </c>
      <c r="C78" s="1055" t="str">
        <f>INF_PrevYearEUR!K78</f>
        <v>Bank charges</v>
      </c>
      <c r="D78" s="1055">
        <f>INF_PrevYearEUR!L78</f>
        <v>0</v>
      </c>
      <c r="E78" s="1056">
        <f>INF_PrevYearEUR!M78</f>
        <v>0</v>
      </c>
      <c r="F78" s="1057">
        <f>INF_PrevYearEUR!N78</f>
        <v>0</v>
      </c>
      <c r="G78" s="1056">
        <f>INF_PrevYearEUR!O78</f>
        <v>0</v>
      </c>
      <c r="H78" s="1057">
        <f>INF_PrevYearEUR!P78</f>
        <v>0</v>
      </c>
      <c r="I78" s="1056">
        <f>INF_PrevYearEUR!Q78</f>
        <v>0</v>
      </c>
      <c r="J78" s="1057">
        <f>INF_PrevYearEUR!R78</f>
        <v>0</v>
      </c>
      <c r="K78" s="1056">
        <f>INF_PrevYearEUR!S78</f>
        <v>0</v>
      </c>
      <c r="L78" s="1057">
        <f>INF_PrevYearEUR!T78</f>
        <v>0</v>
      </c>
      <c r="M78" s="1056">
        <f>INF_PrevYearEUR!U78</f>
        <v>0</v>
      </c>
      <c r="N78" s="1057">
        <f>INF_PrevYearEUR!V78</f>
        <v>0</v>
      </c>
      <c r="O78" s="1056">
        <f>INF_PrevYearEUR!W78</f>
        <v>0</v>
      </c>
      <c r="P78" s="1057">
        <f>INF_PrevYearEUR!X78</f>
        <v>0</v>
      </c>
      <c r="Q78" s="1056">
        <f>INF_PrevYearEUR!Y78</f>
        <v>0</v>
      </c>
      <c r="R78" s="1057">
        <f>INF_PrevYearEUR!Z78</f>
        <v>0</v>
      </c>
      <c r="S78" s="1056">
        <f>INF_PrevYearEUR!AA78</f>
        <v>0</v>
      </c>
      <c r="T78" s="1057">
        <f>INF_PrevYearEUR!AB78</f>
        <v>0</v>
      </c>
      <c r="U78" s="1056">
        <f>INF_PrevYearEUR!AC78</f>
        <v>0</v>
      </c>
      <c r="V78" s="1057">
        <f>INF_PrevYearEUR!AD78</f>
        <v>0</v>
      </c>
      <c r="W78" s="1056">
        <f>INF_PrevYearEUR!AE78</f>
        <v>0</v>
      </c>
      <c r="X78" s="1057">
        <f>INF_PrevYearEUR!AF78</f>
        <v>0</v>
      </c>
      <c r="Y78" s="1056">
        <f>INF_PrevYearEUR!AG78</f>
        <v>0</v>
      </c>
      <c r="Z78" s="1057">
        <f>INF_PrevYearEUR!AH78</f>
        <v>0</v>
      </c>
      <c r="AA78" s="1056">
        <f>INF_PrevYearEUR!AI78</f>
        <v>0</v>
      </c>
      <c r="AB78" s="1057">
        <f>INF_PrevYearEUR!AJ78</f>
        <v>0</v>
      </c>
      <c r="AC78" s="1056">
        <f>INF_PrevYearEUR!AK78</f>
        <v>0</v>
      </c>
      <c r="AD78" s="1057">
        <f>INF_PrevYearEUR!AL78</f>
        <v>0</v>
      </c>
      <c r="AE78" s="1056">
        <f>INF_PrevYearEUR!AM78</f>
        <v>0</v>
      </c>
      <c r="AF78" s="1057">
        <f>INF_PrevYearEUR!AN78</f>
        <v>0</v>
      </c>
      <c r="AG78" s="1056">
        <f>INF_PrevYearEUR!AO78</f>
        <v>0</v>
      </c>
      <c r="AH78" s="1057">
        <f>INF_PrevYearEUR!AP78</f>
        <v>0</v>
      </c>
      <c r="AI78" s="1056">
        <f>INF_PrevYearEUR!AQ78</f>
        <v>0</v>
      </c>
      <c r="AJ78" s="1057">
        <f>INF_PrevYearEUR!AR78</f>
        <v>0</v>
      </c>
      <c r="AK78" s="1056">
        <f>INF_PrevYearEUR!AS78</f>
        <v>0</v>
      </c>
      <c r="AL78" s="1057">
        <f>INF_PrevYearEUR!AT78</f>
        <v>0</v>
      </c>
      <c r="AM78" s="1056">
        <f>INF_PrevYearEUR!AU78</f>
        <v>0</v>
      </c>
      <c r="AN78" s="1057">
        <f>INF_PrevYearEUR!AV78</f>
        <v>0</v>
      </c>
      <c r="AO78" s="1056">
        <f>INF_PrevYearEUR!AW78</f>
        <v>0</v>
      </c>
      <c r="AP78" s="1057">
        <f>INF_PrevYearEUR!AX78</f>
        <v>0</v>
      </c>
      <c r="AQ78" s="1056">
        <f>INF_PrevYearEUR!AY78</f>
        <v>0</v>
      </c>
      <c r="AR78" s="1057">
        <f>INF_PrevYearEUR!AZ78</f>
        <v>0</v>
      </c>
      <c r="AS78" s="1056">
        <f>INF_PrevYearEUR!BA78</f>
        <v>0</v>
      </c>
      <c r="AT78" s="1057">
        <f>INF_PrevYearEUR!BB78</f>
        <v>0</v>
      </c>
      <c r="AU78" s="1056">
        <f>INF_PrevYearEUR!BC78</f>
        <v>0</v>
      </c>
      <c r="AV78" s="1057">
        <f>INF_PrevYearEUR!BD78</f>
        <v>0</v>
      </c>
      <c r="AW78" s="1056">
        <f>INF_PrevYearEUR!BE78</f>
        <v>0</v>
      </c>
      <c r="AX78" s="1057">
        <f>INF_PrevYearEUR!BF78</f>
        <v>0</v>
      </c>
      <c r="AY78" s="1056">
        <f>INF_PrevYearEUR!BG78</f>
        <v>0</v>
      </c>
      <c r="AZ78" s="1057">
        <f>INF_PrevYearEUR!BH78</f>
        <v>0</v>
      </c>
      <c r="BA78" s="1056">
        <f>INF_PrevYearEUR!BI78</f>
        <v>0</v>
      </c>
      <c r="BB78" s="1057">
        <f>INF_PrevYearEUR!BJ78</f>
        <v>0</v>
      </c>
      <c r="BC78" s="1056">
        <f>INF_PrevYearEUR!BK78</f>
        <v>0</v>
      </c>
      <c r="BD78" s="1057">
        <f>INF_PrevYearEUR!BL78</f>
        <v>0</v>
      </c>
      <c r="BE78" s="1056">
        <f>INF_PrevYearEUR!BM78</f>
        <v>0</v>
      </c>
      <c r="BF78" s="1057">
        <f>INF_PrevYearEUR!BN78</f>
        <v>0</v>
      </c>
      <c r="BG78" s="1056">
        <f>INF_PrevYearEUR!BO78</f>
        <v>0</v>
      </c>
      <c r="BH78" s="1057">
        <f>INF_PrevYearEUR!BP78</f>
        <v>0</v>
      </c>
      <c r="BI78" s="1056">
        <f>INF_PrevYearEUR!BQ78</f>
        <v>0</v>
      </c>
      <c r="BJ78" s="1057">
        <f>INF_PrevYearEUR!BR78</f>
        <v>0</v>
      </c>
      <c r="BK78" s="1056">
        <f>INF_PrevYearEUR!BS78</f>
        <v>0</v>
      </c>
      <c r="BL78" s="1057">
        <f>INF_PrevYearEUR!BT78</f>
        <v>0</v>
      </c>
      <c r="BM78" s="1056">
        <f>INF_PrevYearEUR!BU78</f>
        <v>0</v>
      </c>
      <c r="BN78" s="1057">
        <f>INF_PrevYearEUR!BV78</f>
        <v>0</v>
      </c>
      <c r="BO78" s="1056">
        <f>INF_PrevYearEUR!BW78</f>
        <v>0</v>
      </c>
      <c r="BP78" s="1057">
        <f>INF_PrevYearEUR!BX78</f>
        <v>0</v>
      </c>
      <c r="BQ78" s="1056">
        <f>INF_PrevYearEUR!BY78</f>
        <v>0</v>
      </c>
    </row>
    <row r="79" spans="1:69" s="1048" customFormat="1">
      <c r="A79" s="1054" t="str">
        <f>IF(OR(B79=0,B79=""),"",B79&amp;IF(COUNTIF(B$11:$B79,B79)&gt;1,COUNTIF(B$11:$B79,B79),""))</f>
        <v>M655</v>
      </c>
      <c r="B79" s="1054" t="str">
        <f>INF_PrevYearEUR!J79</f>
        <v>M655</v>
      </c>
      <c r="C79" s="1055" t="str">
        <f>INF_PrevYearEUR!K79</f>
        <v>Loss from fx-differences excl. financing</v>
      </c>
      <c r="D79" s="1055">
        <f>INF_PrevYearEUR!L79</f>
        <v>0</v>
      </c>
      <c r="E79" s="1056">
        <f>INF_PrevYearEUR!M79</f>
        <v>0</v>
      </c>
      <c r="F79" s="1057">
        <f>INF_PrevYearEUR!N79</f>
        <v>0</v>
      </c>
      <c r="G79" s="1056">
        <f>INF_PrevYearEUR!O79</f>
        <v>0</v>
      </c>
      <c r="H79" s="1057">
        <f>INF_PrevYearEUR!P79</f>
        <v>0</v>
      </c>
      <c r="I79" s="1056">
        <f>INF_PrevYearEUR!Q79</f>
        <v>0</v>
      </c>
      <c r="J79" s="1057">
        <f>INF_PrevYearEUR!R79</f>
        <v>0</v>
      </c>
      <c r="K79" s="1056">
        <f>INF_PrevYearEUR!S79</f>
        <v>0</v>
      </c>
      <c r="L79" s="1057">
        <f>INF_PrevYearEUR!T79</f>
        <v>0</v>
      </c>
      <c r="M79" s="1056">
        <f>INF_PrevYearEUR!U79</f>
        <v>0</v>
      </c>
      <c r="N79" s="1057">
        <f>INF_PrevYearEUR!V79</f>
        <v>0</v>
      </c>
      <c r="O79" s="1056">
        <f>INF_PrevYearEUR!W79</f>
        <v>0</v>
      </c>
      <c r="P79" s="1057">
        <f>INF_PrevYearEUR!X79</f>
        <v>0</v>
      </c>
      <c r="Q79" s="1056">
        <f>INF_PrevYearEUR!Y79</f>
        <v>0</v>
      </c>
      <c r="R79" s="1057">
        <f>INF_PrevYearEUR!Z79</f>
        <v>0</v>
      </c>
      <c r="S79" s="1056">
        <f>INF_PrevYearEUR!AA79</f>
        <v>0</v>
      </c>
      <c r="T79" s="1057">
        <f>INF_PrevYearEUR!AB79</f>
        <v>0</v>
      </c>
      <c r="U79" s="1056">
        <f>INF_PrevYearEUR!AC79</f>
        <v>0</v>
      </c>
      <c r="V79" s="1057">
        <f>INF_PrevYearEUR!AD79</f>
        <v>0</v>
      </c>
      <c r="W79" s="1056">
        <f>INF_PrevYearEUR!AE79</f>
        <v>0</v>
      </c>
      <c r="X79" s="1057">
        <f>INF_PrevYearEUR!AF79</f>
        <v>0</v>
      </c>
      <c r="Y79" s="1056">
        <f>INF_PrevYearEUR!AG79</f>
        <v>0</v>
      </c>
      <c r="Z79" s="1057">
        <f>INF_PrevYearEUR!AH79</f>
        <v>0</v>
      </c>
      <c r="AA79" s="1056">
        <f>INF_PrevYearEUR!AI79</f>
        <v>0</v>
      </c>
      <c r="AB79" s="1057">
        <f>INF_PrevYearEUR!AJ79</f>
        <v>0</v>
      </c>
      <c r="AC79" s="1056">
        <f>INF_PrevYearEUR!AK79</f>
        <v>0</v>
      </c>
      <c r="AD79" s="1057">
        <f>INF_PrevYearEUR!AL79</f>
        <v>0</v>
      </c>
      <c r="AE79" s="1056">
        <f>INF_PrevYearEUR!AM79</f>
        <v>0</v>
      </c>
      <c r="AF79" s="1057">
        <f>INF_PrevYearEUR!AN79</f>
        <v>0</v>
      </c>
      <c r="AG79" s="1056">
        <f>INF_PrevYearEUR!AO79</f>
        <v>0</v>
      </c>
      <c r="AH79" s="1057">
        <f>INF_PrevYearEUR!AP79</f>
        <v>0</v>
      </c>
      <c r="AI79" s="1056">
        <f>INF_PrevYearEUR!AQ79</f>
        <v>0</v>
      </c>
      <c r="AJ79" s="1057">
        <f>INF_PrevYearEUR!AR79</f>
        <v>0</v>
      </c>
      <c r="AK79" s="1056">
        <f>INF_PrevYearEUR!AS79</f>
        <v>0</v>
      </c>
      <c r="AL79" s="1057">
        <f>INF_PrevYearEUR!AT79</f>
        <v>0</v>
      </c>
      <c r="AM79" s="1056">
        <f>INF_PrevYearEUR!AU79</f>
        <v>0</v>
      </c>
      <c r="AN79" s="1057">
        <f>INF_PrevYearEUR!AV79</f>
        <v>0</v>
      </c>
      <c r="AO79" s="1056">
        <f>INF_PrevYearEUR!AW79</f>
        <v>0</v>
      </c>
      <c r="AP79" s="1057">
        <f>INF_PrevYearEUR!AX79</f>
        <v>0</v>
      </c>
      <c r="AQ79" s="1056">
        <f>INF_PrevYearEUR!AY79</f>
        <v>0</v>
      </c>
      <c r="AR79" s="1057">
        <f>INF_PrevYearEUR!AZ79</f>
        <v>0</v>
      </c>
      <c r="AS79" s="1056">
        <f>INF_PrevYearEUR!BA79</f>
        <v>0</v>
      </c>
      <c r="AT79" s="1057">
        <f>INF_PrevYearEUR!BB79</f>
        <v>0</v>
      </c>
      <c r="AU79" s="1056">
        <f>INF_PrevYearEUR!BC79</f>
        <v>0</v>
      </c>
      <c r="AV79" s="1057">
        <f>INF_PrevYearEUR!BD79</f>
        <v>0</v>
      </c>
      <c r="AW79" s="1056">
        <f>INF_PrevYearEUR!BE79</f>
        <v>0</v>
      </c>
      <c r="AX79" s="1057">
        <f>INF_PrevYearEUR!BF79</f>
        <v>0</v>
      </c>
      <c r="AY79" s="1056">
        <f>INF_PrevYearEUR!BG79</f>
        <v>0</v>
      </c>
      <c r="AZ79" s="1057">
        <f>INF_PrevYearEUR!BH79</f>
        <v>0</v>
      </c>
      <c r="BA79" s="1056">
        <f>INF_PrevYearEUR!BI79</f>
        <v>0</v>
      </c>
      <c r="BB79" s="1057">
        <f>INF_PrevYearEUR!BJ79</f>
        <v>0</v>
      </c>
      <c r="BC79" s="1056">
        <f>INF_PrevYearEUR!BK79</f>
        <v>0</v>
      </c>
      <c r="BD79" s="1057">
        <f>INF_PrevYearEUR!BL79</f>
        <v>0</v>
      </c>
      <c r="BE79" s="1056">
        <f>INF_PrevYearEUR!BM79</f>
        <v>0</v>
      </c>
      <c r="BF79" s="1057">
        <f>INF_PrevYearEUR!BN79</f>
        <v>0</v>
      </c>
      <c r="BG79" s="1056">
        <f>INF_PrevYearEUR!BO79</f>
        <v>0</v>
      </c>
      <c r="BH79" s="1057">
        <f>INF_PrevYearEUR!BP79</f>
        <v>0</v>
      </c>
      <c r="BI79" s="1056">
        <f>INF_PrevYearEUR!BQ79</f>
        <v>0</v>
      </c>
      <c r="BJ79" s="1057">
        <f>INF_PrevYearEUR!BR79</f>
        <v>0</v>
      </c>
      <c r="BK79" s="1056">
        <f>INF_PrevYearEUR!BS79</f>
        <v>0</v>
      </c>
      <c r="BL79" s="1057">
        <f>INF_PrevYearEUR!BT79</f>
        <v>0</v>
      </c>
      <c r="BM79" s="1056">
        <f>INF_PrevYearEUR!BU79</f>
        <v>0</v>
      </c>
      <c r="BN79" s="1057">
        <f>INF_PrevYearEUR!BV79</f>
        <v>0</v>
      </c>
      <c r="BO79" s="1056">
        <f>INF_PrevYearEUR!BW79</f>
        <v>0</v>
      </c>
      <c r="BP79" s="1057">
        <f>INF_PrevYearEUR!BX79</f>
        <v>0</v>
      </c>
      <c r="BQ79" s="1056">
        <f>INF_PrevYearEUR!BY79</f>
        <v>0</v>
      </c>
    </row>
    <row r="80" spans="1:69" s="1048" customFormat="1">
      <c r="A80" s="1054" t="str">
        <f>IF(OR(B80=0,B80=""),"",B80&amp;IF(COUNTIF(B$11:$B80,B80)&gt;1,COUNTIF(B$11:$B80,B80),""))</f>
        <v>M660</v>
      </c>
      <c r="B80" s="1054" t="str">
        <f>INF_PrevYearEUR!J80</f>
        <v>M660</v>
      </c>
      <c r="C80" s="1055" t="str">
        <f>INF_PrevYearEUR!K80</f>
        <v>Other overhead costs</v>
      </c>
      <c r="D80" s="1055">
        <f>INF_PrevYearEUR!L80</f>
        <v>0</v>
      </c>
      <c r="E80" s="1056">
        <f>INF_PrevYearEUR!M80</f>
        <v>0</v>
      </c>
      <c r="F80" s="1057">
        <f>INF_PrevYearEUR!N80</f>
        <v>0</v>
      </c>
      <c r="G80" s="1056">
        <f>INF_PrevYearEUR!O80</f>
        <v>0</v>
      </c>
      <c r="H80" s="1057">
        <f>INF_PrevYearEUR!P80</f>
        <v>0</v>
      </c>
      <c r="I80" s="1056">
        <f>INF_PrevYearEUR!Q80</f>
        <v>0</v>
      </c>
      <c r="J80" s="1057">
        <f>INF_PrevYearEUR!R80</f>
        <v>0</v>
      </c>
      <c r="K80" s="1056">
        <f>INF_PrevYearEUR!S80</f>
        <v>0</v>
      </c>
      <c r="L80" s="1057">
        <f>INF_PrevYearEUR!T80</f>
        <v>0</v>
      </c>
      <c r="M80" s="1056">
        <f>INF_PrevYearEUR!U80</f>
        <v>0</v>
      </c>
      <c r="N80" s="1057">
        <f>INF_PrevYearEUR!V80</f>
        <v>0</v>
      </c>
      <c r="O80" s="1056">
        <f>INF_PrevYearEUR!W80</f>
        <v>0</v>
      </c>
      <c r="P80" s="1057">
        <f>INF_PrevYearEUR!X80</f>
        <v>0</v>
      </c>
      <c r="Q80" s="1056">
        <f>INF_PrevYearEUR!Y80</f>
        <v>0</v>
      </c>
      <c r="R80" s="1057">
        <f>INF_PrevYearEUR!Z80</f>
        <v>0</v>
      </c>
      <c r="S80" s="1056">
        <f>INF_PrevYearEUR!AA80</f>
        <v>0</v>
      </c>
      <c r="T80" s="1057">
        <f>INF_PrevYearEUR!AB80</f>
        <v>0</v>
      </c>
      <c r="U80" s="1056">
        <f>INF_PrevYearEUR!AC80</f>
        <v>0</v>
      </c>
      <c r="V80" s="1057">
        <f>INF_PrevYearEUR!AD80</f>
        <v>0</v>
      </c>
      <c r="W80" s="1056">
        <f>INF_PrevYearEUR!AE80</f>
        <v>0</v>
      </c>
      <c r="X80" s="1057">
        <f>INF_PrevYearEUR!AF80</f>
        <v>0</v>
      </c>
      <c r="Y80" s="1056">
        <f>INF_PrevYearEUR!AG80</f>
        <v>0</v>
      </c>
      <c r="Z80" s="1057">
        <f>INF_PrevYearEUR!AH80</f>
        <v>0</v>
      </c>
      <c r="AA80" s="1056">
        <f>INF_PrevYearEUR!AI80</f>
        <v>0</v>
      </c>
      <c r="AB80" s="1057">
        <f>INF_PrevYearEUR!AJ80</f>
        <v>0</v>
      </c>
      <c r="AC80" s="1056">
        <f>INF_PrevYearEUR!AK80</f>
        <v>0</v>
      </c>
      <c r="AD80" s="1057">
        <f>INF_PrevYearEUR!AL80</f>
        <v>0</v>
      </c>
      <c r="AE80" s="1056">
        <f>INF_PrevYearEUR!AM80</f>
        <v>0</v>
      </c>
      <c r="AF80" s="1057">
        <f>INF_PrevYearEUR!AN80</f>
        <v>0</v>
      </c>
      <c r="AG80" s="1056">
        <f>INF_PrevYearEUR!AO80</f>
        <v>0</v>
      </c>
      <c r="AH80" s="1057">
        <f>INF_PrevYearEUR!AP80</f>
        <v>0</v>
      </c>
      <c r="AI80" s="1056">
        <f>INF_PrevYearEUR!AQ80</f>
        <v>0</v>
      </c>
      <c r="AJ80" s="1057">
        <f>INF_PrevYearEUR!AR80</f>
        <v>0</v>
      </c>
      <c r="AK80" s="1056">
        <f>INF_PrevYearEUR!AS80</f>
        <v>0</v>
      </c>
      <c r="AL80" s="1057">
        <f>INF_PrevYearEUR!AT80</f>
        <v>0</v>
      </c>
      <c r="AM80" s="1056">
        <f>INF_PrevYearEUR!AU80</f>
        <v>0</v>
      </c>
      <c r="AN80" s="1057">
        <f>INF_PrevYearEUR!AV80</f>
        <v>0</v>
      </c>
      <c r="AO80" s="1056">
        <f>INF_PrevYearEUR!AW80</f>
        <v>0</v>
      </c>
      <c r="AP80" s="1057">
        <f>INF_PrevYearEUR!AX80</f>
        <v>0</v>
      </c>
      <c r="AQ80" s="1056">
        <f>INF_PrevYearEUR!AY80</f>
        <v>0</v>
      </c>
      <c r="AR80" s="1057">
        <f>INF_PrevYearEUR!AZ80</f>
        <v>0</v>
      </c>
      <c r="AS80" s="1056">
        <f>INF_PrevYearEUR!BA80</f>
        <v>0</v>
      </c>
      <c r="AT80" s="1057">
        <f>INF_PrevYearEUR!BB80</f>
        <v>0</v>
      </c>
      <c r="AU80" s="1056">
        <f>INF_PrevYearEUR!BC80</f>
        <v>0</v>
      </c>
      <c r="AV80" s="1057">
        <f>INF_PrevYearEUR!BD80</f>
        <v>0</v>
      </c>
      <c r="AW80" s="1056">
        <f>INF_PrevYearEUR!BE80</f>
        <v>0</v>
      </c>
      <c r="AX80" s="1057">
        <f>INF_PrevYearEUR!BF80</f>
        <v>0</v>
      </c>
      <c r="AY80" s="1056">
        <f>INF_PrevYearEUR!BG80</f>
        <v>0</v>
      </c>
      <c r="AZ80" s="1057">
        <f>INF_PrevYearEUR!BH80</f>
        <v>0</v>
      </c>
      <c r="BA80" s="1056">
        <f>INF_PrevYearEUR!BI80</f>
        <v>0</v>
      </c>
      <c r="BB80" s="1057">
        <f>INF_PrevYearEUR!BJ80</f>
        <v>0</v>
      </c>
      <c r="BC80" s="1056">
        <f>INF_PrevYearEUR!BK80</f>
        <v>0</v>
      </c>
      <c r="BD80" s="1057">
        <f>INF_PrevYearEUR!BL80</f>
        <v>0</v>
      </c>
      <c r="BE80" s="1056">
        <f>INF_PrevYearEUR!BM80</f>
        <v>0</v>
      </c>
      <c r="BF80" s="1057">
        <f>INF_PrevYearEUR!BN80</f>
        <v>0</v>
      </c>
      <c r="BG80" s="1056">
        <f>INF_PrevYearEUR!BO80</f>
        <v>0</v>
      </c>
      <c r="BH80" s="1057">
        <f>INF_PrevYearEUR!BP80</f>
        <v>0</v>
      </c>
      <c r="BI80" s="1056">
        <f>INF_PrevYearEUR!BQ80</f>
        <v>0</v>
      </c>
      <c r="BJ80" s="1057">
        <f>INF_PrevYearEUR!BR80</f>
        <v>0</v>
      </c>
      <c r="BK80" s="1056">
        <f>INF_PrevYearEUR!BS80</f>
        <v>0</v>
      </c>
      <c r="BL80" s="1057">
        <f>INF_PrevYearEUR!BT80</f>
        <v>0</v>
      </c>
      <c r="BM80" s="1056">
        <f>INF_PrevYearEUR!BU80</f>
        <v>0</v>
      </c>
      <c r="BN80" s="1057">
        <f>INF_PrevYearEUR!BV80</f>
        <v>0</v>
      </c>
      <c r="BO80" s="1056">
        <f>INF_PrevYearEUR!BW80</f>
        <v>0</v>
      </c>
      <c r="BP80" s="1057">
        <f>INF_PrevYearEUR!BX80</f>
        <v>0</v>
      </c>
      <c r="BQ80" s="1056">
        <f>INF_PrevYearEUR!BY80</f>
        <v>0</v>
      </c>
    </row>
    <row r="81" spans="1:69" s="1048" customFormat="1">
      <c r="A81" s="1054" t="str">
        <f>IF(OR(B81=0,B81=""),"",B81&amp;IF(COUNTIF(B$11:$B81,B81)&gt;1,COUNTIF(B$11:$B81,B81),""))</f>
        <v>M665</v>
      </c>
      <c r="B81" s="1054" t="str">
        <f>INF_PrevYearEUR!J81</f>
        <v>M665</v>
      </c>
      <c r="C81" s="1055" t="str">
        <f>INF_PrevYearEUR!K81</f>
        <v>Taxes and duties</v>
      </c>
      <c r="D81" s="1055">
        <f>INF_PrevYearEUR!L81</f>
        <v>0</v>
      </c>
      <c r="E81" s="1056">
        <f>INF_PrevYearEUR!M81</f>
        <v>0</v>
      </c>
      <c r="F81" s="1057">
        <f>INF_PrevYearEUR!N81</f>
        <v>0</v>
      </c>
      <c r="G81" s="1056">
        <f>INF_PrevYearEUR!O81</f>
        <v>0</v>
      </c>
      <c r="H81" s="1057">
        <f>INF_PrevYearEUR!P81</f>
        <v>0</v>
      </c>
      <c r="I81" s="1056">
        <f>INF_PrevYearEUR!Q81</f>
        <v>0</v>
      </c>
      <c r="J81" s="1057">
        <f>INF_PrevYearEUR!R81</f>
        <v>0</v>
      </c>
      <c r="K81" s="1056">
        <f>INF_PrevYearEUR!S81</f>
        <v>0</v>
      </c>
      <c r="L81" s="1057">
        <f>INF_PrevYearEUR!T81</f>
        <v>0</v>
      </c>
      <c r="M81" s="1056">
        <f>INF_PrevYearEUR!U81</f>
        <v>0</v>
      </c>
      <c r="N81" s="1057">
        <f>INF_PrevYearEUR!V81</f>
        <v>0</v>
      </c>
      <c r="O81" s="1056">
        <f>INF_PrevYearEUR!W81</f>
        <v>0</v>
      </c>
      <c r="P81" s="1057">
        <f>INF_PrevYearEUR!X81</f>
        <v>0</v>
      </c>
      <c r="Q81" s="1056">
        <f>INF_PrevYearEUR!Y81</f>
        <v>0</v>
      </c>
      <c r="R81" s="1057">
        <f>INF_PrevYearEUR!Z81</f>
        <v>0</v>
      </c>
      <c r="S81" s="1056">
        <f>INF_PrevYearEUR!AA81</f>
        <v>0</v>
      </c>
      <c r="T81" s="1057">
        <f>INF_PrevYearEUR!AB81</f>
        <v>0</v>
      </c>
      <c r="U81" s="1056">
        <f>INF_PrevYearEUR!AC81</f>
        <v>0</v>
      </c>
      <c r="V81" s="1057">
        <f>INF_PrevYearEUR!AD81</f>
        <v>0</v>
      </c>
      <c r="W81" s="1056">
        <f>INF_PrevYearEUR!AE81</f>
        <v>0</v>
      </c>
      <c r="X81" s="1057">
        <f>INF_PrevYearEUR!AF81</f>
        <v>0</v>
      </c>
      <c r="Y81" s="1056">
        <f>INF_PrevYearEUR!AG81</f>
        <v>0</v>
      </c>
      <c r="Z81" s="1057">
        <f>INF_PrevYearEUR!AH81</f>
        <v>0</v>
      </c>
      <c r="AA81" s="1056">
        <f>INF_PrevYearEUR!AI81</f>
        <v>0</v>
      </c>
      <c r="AB81" s="1057">
        <f>INF_PrevYearEUR!AJ81</f>
        <v>0</v>
      </c>
      <c r="AC81" s="1056">
        <f>INF_PrevYearEUR!AK81</f>
        <v>0</v>
      </c>
      <c r="AD81" s="1057">
        <f>INF_PrevYearEUR!AL81</f>
        <v>0</v>
      </c>
      <c r="AE81" s="1056">
        <f>INF_PrevYearEUR!AM81</f>
        <v>0</v>
      </c>
      <c r="AF81" s="1057">
        <f>INF_PrevYearEUR!AN81</f>
        <v>0</v>
      </c>
      <c r="AG81" s="1056">
        <f>INF_PrevYearEUR!AO81</f>
        <v>0</v>
      </c>
      <c r="AH81" s="1057">
        <f>INF_PrevYearEUR!AP81</f>
        <v>0</v>
      </c>
      <c r="AI81" s="1056">
        <f>INF_PrevYearEUR!AQ81</f>
        <v>0</v>
      </c>
      <c r="AJ81" s="1057">
        <f>INF_PrevYearEUR!AR81</f>
        <v>0</v>
      </c>
      <c r="AK81" s="1056">
        <f>INF_PrevYearEUR!AS81</f>
        <v>0</v>
      </c>
      <c r="AL81" s="1057">
        <f>INF_PrevYearEUR!AT81</f>
        <v>0</v>
      </c>
      <c r="AM81" s="1056">
        <f>INF_PrevYearEUR!AU81</f>
        <v>0</v>
      </c>
      <c r="AN81" s="1057">
        <f>INF_PrevYearEUR!AV81</f>
        <v>0</v>
      </c>
      <c r="AO81" s="1056">
        <f>INF_PrevYearEUR!AW81</f>
        <v>0</v>
      </c>
      <c r="AP81" s="1057">
        <f>INF_PrevYearEUR!AX81</f>
        <v>0</v>
      </c>
      <c r="AQ81" s="1056">
        <f>INF_PrevYearEUR!AY81</f>
        <v>0</v>
      </c>
      <c r="AR81" s="1057">
        <f>INF_PrevYearEUR!AZ81</f>
        <v>0</v>
      </c>
      <c r="AS81" s="1056">
        <f>INF_PrevYearEUR!BA81</f>
        <v>0</v>
      </c>
      <c r="AT81" s="1057">
        <f>INF_PrevYearEUR!BB81</f>
        <v>0</v>
      </c>
      <c r="AU81" s="1056">
        <f>INF_PrevYearEUR!BC81</f>
        <v>0</v>
      </c>
      <c r="AV81" s="1057">
        <f>INF_PrevYearEUR!BD81</f>
        <v>0</v>
      </c>
      <c r="AW81" s="1056">
        <f>INF_PrevYearEUR!BE81</f>
        <v>0</v>
      </c>
      <c r="AX81" s="1057">
        <f>INF_PrevYearEUR!BF81</f>
        <v>0</v>
      </c>
      <c r="AY81" s="1056">
        <f>INF_PrevYearEUR!BG81</f>
        <v>0</v>
      </c>
      <c r="AZ81" s="1057">
        <f>INF_PrevYearEUR!BH81</f>
        <v>0</v>
      </c>
      <c r="BA81" s="1056">
        <f>INF_PrevYearEUR!BI81</f>
        <v>0</v>
      </c>
      <c r="BB81" s="1057">
        <f>INF_PrevYearEUR!BJ81</f>
        <v>0</v>
      </c>
      <c r="BC81" s="1056">
        <f>INF_PrevYearEUR!BK81</f>
        <v>0</v>
      </c>
      <c r="BD81" s="1057">
        <f>INF_PrevYearEUR!BL81</f>
        <v>0</v>
      </c>
      <c r="BE81" s="1056">
        <f>INF_PrevYearEUR!BM81</f>
        <v>0</v>
      </c>
      <c r="BF81" s="1057">
        <f>INF_PrevYearEUR!BN81</f>
        <v>0</v>
      </c>
      <c r="BG81" s="1056">
        <f>INF_PrevYearEUR!BO81</f>
        <v>0</v>
      </c>
      <c r="BH81" s="1057">
        <f>INF_PrevYearEUR!BP81</f>
        <v>0</v>
      </c>
      <c r="BI81" s="1056">
        <f>INF_PrevYearEUR!BQ81</f>
        <v>0</v>
      </c>
      <c r="BJ81" s="1057">
        <f>INF_PrevYearEUR!BR81</f>
        <v>0</v>
      </c>
      <c r="BK81" s="1056">
        <f>INF_PrevYearEUR!BS81</f>
        <v>0</v>
      </c>
      <c r="BL81" s="1057">
        <f>INF_PrevYearEUR!BT81</f>
        <v>0</v>
      </c>
      <c r="BM81" s="1056">
        <f>INF_PrevYearEUR!BU81</f>
        <v>0</v>
      </c>
      <c r="BN81" s="1057">
        <f>INF_PrevYearEUR!BV81</f>
        <v>0</v>
      </c>
      <c r="BO81" s="1056">
        <f>INF_PrevYearEUR!BW81</f>
        <v>0</v>
      </c>
      <c r="BP81" s="1057">
        <f>INF_PrevYearEUR!BX81</f>
        <v>0</v>
      </c>
      <c r="BQ81" s="1056">
        <f>INF_PrevYearEUR!BY81</f>
        <v>0</v>
      </c>
    </row>
    <row r="82" spans="1:69" s="1048" customFormat="1">
      <c r="A82" s="1058" t="str">
        <f>IF(OR(B82=0,B82=""),"",B82&amp;IF(COUNTIF(B$11:$B82,B82)&gt;1,COUNTIF(B$11:$B82,B82),""))</f>
        <v>M689</v>
      </c>
      <c r="B82" s="1058" t="str">
        <f>INF_PrevYearEUR!J82</f>
        <v>M689</v>
      </c>
      <c r="C82" s="1058" t="str">
        <f>INF_PrevYearEUR!K82</f>
        <v>Other expenditures</v>
      </c>
      <c r="D82" s="1058">
        <f>INF_PrevYearEUR!L82</f>
        <v>0</v>
      </c>
      <c r="E82" s="22">
        <f>INF_PrevYearEUR!M82</f>
        <v>0</v>
      </c>
      <c r="F82" s="23">
        <f>INF_PrevYearEUR!N82</f>
        <v>0</v>
      </c>
      <c r="G82" s="22">
        <f>INF_PrevYearEUR!O82</f>
        <v>0</v>
      </c>
      <c r="H82" s="23">
        <f>INF_PrevYearEUR!P82</f>
        <v>0</v>
      </c>
      <c r="I82" s="22">
        <f>INF_PrevYearEUR!Q82</f>
        <v>0</v>
      </c>
      <c r="J82" s="23">
        <f>INF_PrevYearEUR!R82</f>
        <v>0</v>
      </c>
      <c r="K82" s="22">
        <f>INF_PrevYearEUR!S82</f>
        <v>0</v>
      </c>
      <c r="L82" s="23">
        <f>INF_PrevYearEUR!T82</f>
        <v>0</v>
      </c>
      <c r="M82" s="22">
        <f>INF_PrevYearEUR!U82</f>
        <v>0</v>
      </c>
      <c r="N82" s="23">
        <f>INF_PrevYearEUR!V82</f>
        <v>0</v>
      </c>
      <c r="O82" s="22">
        <f>INF_PrevYearEUR!W82</f>
        <v>0</v>
      </c>
      <c r="P82" s="23">
        <f>INF_PrevYearEUR!X82</f>
        <v>0</v>
      </c>
      <c r="Q82" s="22">
        <f>INF_PrevYearEUR!Y82</f>
        <v>0</v>
      </c>
      <c r="R82" s="23">
        <f>INF_PrevYearEUR!Z82</f>
        <v>0</v>
      </c>
      <c r="S82" s="22">
        <f>INF_PrevYearEUR!AA82</f>
        <v>0</v>
      </c>
      <c r="T82" s="23">
        <f>INF_PrevYearEUR!AB82</f>
        <v>0</v>
      </c>
      <c r="U82" s="22">
        <f>INF_PrevYearEUR!AC82</f>
        <v>0</v>
      </c>
      <c r="V82" s="23">
        <f>INF_PrevYearEUR!AD82</f>
        <v>0</v>
      </c>
      <c r="W82" s="22">
        <f>INF_PrevYearEUR!AE82</f>
        <v>0</v>
      </c>
      <c r="X82" s="23">
        <f>INF_PrevYearEUR!AF82</f>
        <v>0</v>
      </c>
      <c r="Y82" s="22">
        <f>INF_PrevYearEUR!AG82</f>
        <v>0</v>
      </c>
      <c r="Z82" s="23">
        <f>INF_PrevYearEUR!AH82</f>
        <v>0</v>
      </c>
      <c r="AA82" s="22">
        <f>INF_PrevYearEUR!AI82</f>
        <v>0</v>
      </c>
      <c r="AB82" s="23">
        <f>INF_PrevYearEUR!AJ82</f>
        <v>0</v>
      </c>
      <c r="AC82" s="22">
        <f>INF_PrevYearEUR!AK82</f>
        <v>0</v>
      </c>
      <c r="AD82" s="23">
        <f>INF_PrevYearEUR!AL82</f>
        <v>0</v>
      </c>
      <c r="AE82" s="22">
        <f>INF_PrevYearEUR!AM82</f>
        <v>0</v>
      </c>
      <c r="AF82" s="23">
        <f>INF_PrevYearEUR!AN82</f>
        <v>0</v>
      </c>
      <c r="AG82" s="22">
        <f>INF_PrevYearEUR!AO82</f>
        <v>0</v>
      </c>
      <c r="AH82" s="23">
        <f>INF_PrevYearEUR!AP82</f>
        <v>0</v>
      </c>
      <c r="AI82" s="22">
        <f>INF_PrevYearEUR!AQ82</f>
        <v>0</v>
      </c>
      <c r="AJ82" s="23">
        <f>INF_PrevYearEUR!AR82</f>
        <v>0</v>
      </c>
      <c r="AK82" s="22">
        <f>INF_PrevYearEUR!AS82</f>
        <v>0</v>
      </c>
      <c r="AL82" s="23">
        <f>INF_PrevYearEUR!AT82</f>
        <v>0</v>
      </c>
      <c r="AM82" s="22">
        <f>INF_PrevYearEUR!AU82</f>
        <v>0</v>
      </c>
      <c r="AN82" s="23">
        <f>INF_PrevYearEUR!AV82</f>
        <v>0</v>
      </c>
      <c r="AO82" s="22">
        <f>INF_PrevYearEUR!AW82</f>
        <v>0</v>
      </c>
      <c r="AP82" s="23">
        <f>INF_PrevYearEUR!AX82</f>
        <v>0</v>
      </c>
      <c r="AQ82" s="22">
        <f>INF_PrevYearEUR!AY82</f>
        <v>0</v>
      </c>
      <c r="AR82" s="23">
        <f>INF_PrevYearEUR!AZ82</f>
        <v>0</v>
      </c>
      <c r="AS82" s="22">
        <f>INF_PrevYearEUR!BA82</f>
        <v>0</v>
      </c>
      <c r="AT82" s="23">
        <f>INF_PrevYearEUR!BB82</f>
        <v>0</v>
      </c>
      <c r="AU82" s="22">
        <f>INF_PrevYearEUR!BC82</f>
        <v>0</v>
      </c>
      <c r="AV82" s="23">
        <f>INF_PrevYearEUR!BD82</f>
        <v>0</v>
      </c>
      <c r="AW82" s="22">
        <f>INF_PrevYearEUR!BE82</f>
        <v>0</v>
      </c>
      <c r="AX82" s="23">
        <f>INF_PrevYearEUR!BF82</f>
        <v>0</v>
      </c>
      <c r="AY82" s="22">
        <f>INF_PrevYearEUR!BG82</f>
        <v>0</v>
      </c>
      <c r="AZ82" s="23">
        <f>INF_PrevYearEUR!BH82</f>
        <v>0</v>
      </c>
      <c r="BA82" s="22">
        <f>INF_PrevYearEUR!BI82</f>
        <v>0</v>
      </c>
      <c r="BB82" s="23">
        <f>INF_PrevYearEUR!BJ82</f>
        <v>0</v>
      </c>
      <c r="BC82" s="22">
        <f>INF_PrevYearEUR!BK82</f>
        <v>0</v>
      </c>
      <c r="BD82" s="23">
        <f>INF_PrevYearEUR!BL82</f>
        <v>0</v>
      </c>
      <c r="BE82" s="22">
        <f>INF_PrevYearEUR!BM82</f>
        <v>0</v>
      </c>
      <c r="BF82" s="23">
        <f>INF_PrevYearEUR!BN82</f>
        <v>0</v>
      </c>
      <c r="BG82" s="22">
        <f>INF_PrevYearEUR!BO82</f>
        <v>0</v>
      </c>
      <c r="BH82" s="23">
        <f>INF_PrevYearEUR!BP82</f>
        <v>0</v>
      </c>
      <c r="BI82" s="22">
        <f>INF_PrevYearEUR!BQ82</f>
        <v>0</v>
      </c>
      <c r="BJ82" s="23">
        <f>INF_PrevYearEUR!BR82</f>
        <v>0</v>
      </c>
      <c r="BK82" s="22">
        <f>INF_PrevYearEUR!BS82</f>
        <v>0</v>
      </c>
      <c r="BL82" s="23">
        <f>INF_PrevYearEUR!BT82</f>
        <v>0</v>
      </c>
      <c r="BM82" s="22">
        <f>INF_PrevYearEUR!BU82</f>
        <v>0</v>
      </c>
      <c r="BN82" s="23">
        <f>INF_PrevYearEUR!BV82</f>
        <v>0</v>
      </c>
      <c r="BO82" s="22">
        <f>INF_PrevYearEUR!BW82</f>
        <v>0</v>
      </c>
      <c r="BP82" s="23">
        <f>INF_PrevYearEUR!BX82</f>
        <v>0</v>
      </c>
      <c r="BQ82" s="22">
        <f>INF_PrevYearEUR!BY82</f>
        <v>0</v>
      </c>
    </row>
    <row r="83" spans="1:69" s="1048" customFormat="1">
      <c r="A83" s="1054" t="str">
        <f>IF(OR(B83=0,B83=""),"",B83&amp;IF(COUNTIF(B$11:$B83,B83)&gt;1,COUNTIF(B$11:$B83,B83),""))</f>
        <v>M705</v>
      </c>
      <c r="B83" s="1054" t="str">
        <f>INF_PrevYearEUR!J83</f>
        <v>M705</v>
      </c>
      <c r="C83" s="1055" t="str">
        <f>INF_PrevYearEUR!K83</f>
        <v>Capitalization of own work</v>
      </c>
      <c r="D83" s="1055">
        <f>INF_PrevYearEUR!L83</f>
        <v>0</v>
      </c>
      <c r="E83" s="1056">
        <f>INF_PrevYearEUR!M83</f>
        <v>0</v>
      </c>
      <c r="F83" s="1057">
        <f>INF_PrevYearEUR!N83</f>
        <v>0</v>
      </c>
      <c r="G83" s="1056">
        <f>INF_PrevYearEUR!O83</f>
        <v>0</v>
      </c>
      <c r="H83" s="1057">
        <f>INF_PrevYearEUR!P83</f>
        <v>0</v>
      </c>
      <c r="I83" s="1056">
        <f>INF_PrevYearEUR!Q83</f>
        <v>0</v>
      </c>
      <c r="J83" s="1057">
        <f>INF_PrevYearEUR!R83</f>
        <v>0</v>
      </c>
      <c r="K83" s="1056">
        <f>INF_PrevYearEUR!S83</f>
        <v>0</v>
      </c>
      <c r="L83" s="1057">
        <f>INF_PrevYearEUR!T83</f>
        <v>0</v>
      </c>
      <c r="M83" s="1056">
        <f>INF_PrevYearEUR!U83</f>
        <v>0</v>
      </c>
      <c r="N83" s="1057">
        <f>INF_PrevYearEUR!V83</f>
        <v>0</v>
      </c>
      <c r="O83" s="1056">
        <f>INF_PrevYearEUR!W83</f>
        <v>0</v>
      </c>
      <c r="P83" s="1057">
        <f>INF_PrevYearEUR!X83</f>
        <v>0</v>
      </c>
      <c r="Q83" s="1056">
        <f>INF_PrevYearEUR!Y83</f>
        <v>0</v>
      </c>
      <c r="R83" s="1057">
        <f>INF_PrevYearEUR!Z83</f>
        <v>0</v>
      </c>
      <c r="S83" s="1056">
        <f>INF_PrevYearEUR!AA83</f>
        <v>0</v>
      </c>
      <c r="T83" s="1057">
        <f>INF_PrevYearEUR!AB83</f>
        <v>0</v>
      </c>
      <c r="U83" s="1056">
        <f>INF_PrevYearEUR!AC83</f>
        <v>0</v>
      </c>
      <c r="V83" s="1057">
        <f>INF_PrevYearEUR!AD83</f>
        <v>0</v>
      </c>
      <c r="W83" s="1056">
        <f>INF_PrevYearEUR!AE83</f>
        <v>0</v>
      </c>
      <c r="X83" s="1057">
        <f>INF_PrevYearEUR!AF83</f>
        <v>0</v>
      </c>
      <c r="Y83" s="1056">
        <f>INF_PrevYearEUR!AG83</f>
        <v>0</v>
      </c>
      <c r="Z83" s="1057">
        <f>INF_PrevYearEUR!AH83</f>
        <v>0</v>
      </c>
      <c r="AA83" s="1056">
        <f>INF_PrevYearEUR!AI83</f>
        <v>0</v>
      </c>
      <c r="AB83" s="1057">
        <f>INF_PrevYearEUR!AJ83</f>
        <v>0</v>
      </c>
      <c r="AC83" s="1056">
        <f>INF_PrevYearEUR!AK83</f>
        <v>0</v>
      </c>
      <c r="AD83" s="1057">
        <f>INF_PrevYearEUR!AL83</f>
        <v>0</v>
      </c>
      <c r="AE83" s="1056">
        <f>INF_PrevYearEUR!AM83</f>
        <v>0</v>
      </c>
      <c r="AF83" s="1057">
        <f>INF_PrevYearEUR!AN83</f>
        <v>0</v>
      </c>
      <c r="AG83" s="1056">
        <f>INF_PrevYearEUR!AO83</f>
        <v>0</v>
      </c>
      <c r="AH83" s="1057">
        <f>INF_PrevYearEUR!AP83</f>
        <v>0</v>
      </c>
      <c r="AI83" s="1056">
        <f>INF_PrevYearEUR!AQ83</f>
        <v>0</v>
      </c>
      <c r="AJ83" s="1057">
        <f>INF_PrevYearEUR!AR83</f>
        <v>0</v>
      </c>
      <c r="AK83" s="1056">
        <f>INF_PrevYearEUR!AS83</f>
        <v>0</v>
      </c>
      <c r="AL83" s="1057">
        <f>INF_PrevYearEUR!AT83</f>
        <v>0</v>
      </c>
      <c r="AM83" s="1056">
        <f>INF_PrevYearEUR!AU83</f>
        <v>0</v>
      </c>
      <c r="AN83" s="1057">
        <f>INF_PrevYearEUR!AV83</f>
        <v>0</v>
      </c>
      <c r="AO83" s="1056">
        <f>INF_PrevYearEUR!AW83</f>
        <v>0</v>
      </c>
      <c r="AP83" s="1057">
        <f>INF_PrevYearEUR!AX83</f>
        <v>0</v>
      </c>
      <c r="AQ83" s="1056">
        <f>INF_PrevYearEUR!AY83</f>
        <v>0</v>
      </c>
      <c r="AR83" s="1057">
        <f>INF_PrevYearEUR!AZ83</f>
        <v>0</v>
      </c>
      <c r="AS83" s="1056">
        <f>INF_PrevYearEUR!BA83</f>
        <v>0</v>
      </c>
      <c r="AT83" s="1057">
        <f>INF_PrevYearEUR!BB83</f>
        <v>0</v>
      </c>
      <c r="AU83" s="1056">
        <f>INF_PrevYearEUR!BC83</f>
        <v>0</v>
      </c>
      <c r="AV83" s="1057">
        <f>INF_PrevYearEUR!BD83</f>
        <v>0</v>
      </c>
      <c r="AW83" s="1056">
        <f>INF_PrevYearEUR!BE83</f>
        <v>0</v>
      </c>
      <c r="AX83" s="1057">
        <f>INF_PrevYearEUR!BF83</f>
        <v>0</v>
      </c>
      <c r="AY83" s="1056">
        <f>INF_PrevYearEUR!BG83</f>
        <v>0</v>
      </c>
      <c r="AZ83" s="1057">
        <f>INF_PrevYearEUR!BH83</f>
        <v>0</v>
      </c>
      <c r="BA83" s="1056">
        <f>INF_PrevYearEUR!BI83</f>
        <v>0</v>
      </c>
      <c r="BB83" s="1057">
        <f>INF_PrevYearEUR!BJ83</f>
        <v>0</v>
      </c>
      <c r="BC83" s="1056">
        <f>INF_PrevYearEUR!BK83</f>
        <v>0</v>
      </c>
      <c r="BD83" s="1057">
        <f>INF_PrevYearEUR!BL83</f>
        <v>0</v>
      </c>
      <c r="BE83" s="1056">
        <f>INF_PrevYearEUR!BM83</f>
        <v>0</v>
      </c>
      <c r="BF83" s="1057">
        <f>INF_PrevYearEUR!BN83</f>
        <v>0</v>
      </c>
      <c r="BG83" s="1056">
        <f>INF_PrevYearEUR!BO83</f>
        <v>0</v>
      </c>
      <c r="BH83" s="1057">
        <f>INF_PrevYearEUR!BP83</f>
        <v>0</v>
      </c>
      <c r="BI83" s="1056">
        <f>INF_PrevYearEUR!BQ83</f>
        <v>0</v>
      </c>
      <c r="BJ83" s="1057">
        <f>INF_PrevYearEUR!BR83</f>
        <v>0</v>
      </c>
      <c r="BK83" s="1056">
        <f>INF_PrevYearEUR!BS83</f>
        <v>0</v>
      </c>
      <c r="BL83" s="1057">
        <f>INF_PrevYearEUR!BT83</f>
        <v>0</v>
      </c>
      <c r="BM83" s="1056">
        <f>INF_PrevYearEUR!BU83</f>
        <v>0</v>
      </c>
      <c r="BN83" s="1057">
        <f>INF_PrevYearEUR!BV83</f>
        <v>0</v>
      </c>
      <c r="BO83" s="1056">
        <f>INF_PrevYearEUR!BW83</f>
        <v>0</v>
      </c>
      <c r="BP83" s="1057">
        <f>INF_PrevYearEUR!BX83</f>
        <v>0</v>
      </c>
      <c r="BQ83" s="1056">
        <f>INF_PrevYearEUR!BY83</f>
        <v>0</v>
      </c>
    </row>
    <row r="84" spans="1:69" s="1048" customFormat="1">
      <c r="A84" s="1054" t="str">
        <f>IF(OR(B84=0,B84=""),"",B84&amp;IF(COUNTIF(B$11:$B84,B84)&gt;1,COUNTIF(B$11:$B84,B84),""))</f>
        <v>M710</v>
      </c>
      <c r="B84" s="1054" t="str">
        <f>INF_PrevYearEUR!J84</f>
        <v>M710</v>
      </c>
      <c r="C84" s="1055" t="str">
        <f>INF_PrevYearEUR!K84</f>
        <v>Income disp.&amp; write-up FA, excl. FinA</v>
      </c>
      <c r="D84" s="1055">
        <f>INF_PrevYearEUR!L84</f>
        <v>0</v>
      </c>
      <c r="E84" s="1056">
        <f>INF_PrevYearEUR!M84</f>
        <v>0</v>
      </c>
      <c r="F84" s="1057">
        <f>INF_PrevYearEUR!N84</f>
        <v>0</v>
      </c>
      <c r="G84" s="1056">
        <f>INF_PrevYearEUR!O84</f>
        <v>0</v>
      </c>
      <c r="H84" s="1057">
        <f>INF_PrevYearEUR!P84</f>
        <v>0</v>
      </c>
      <c r="I84" s="1056">
        <f>INF_PrevYearEUR!Q84</f>
        <v>0</v>
      </c>
      <c r="J84" s="1057">
        <f>INF_PrevYearEUR!R84</f>
        <v>0</v>
      </c>
      <c r="K84" s="1056">
        <f>INF_PrevYearEUR!S84</f>
        <v>0</v>
      </c>
      <c r="L84" s="1057">
        <f>INF_PrevYearEUR!T84</f>
        <v>0</v>
      </c>
      <c r="M84" s="1056">
        <f>INF_PrevYearEUR!U84</f>
        <v>0</v>
      </c>
      <c r="N84" s="1057">
        <f>INF_PrevYearEUR!V84</f>
        <v>0</v>
      </c>
      <c r="O84" s="1056">
        <f>INF_PrevYearEUR!W84</f>
        <v>0</v>
      </c>
      <c r="P84" s="1057">
        <f>INF_PrevYearEUR!X84</f>
        <v>0</v>
      </c>
      <c r="Q84" s="1056">
        <f>INF_PrevYearEUR!Y84</f>
        <v>0</v>
      </c>
      <c r="R84" s="1057">
        <f>INF_PrevYearEUR!Z84</f>
        <v>0</v>
      </c>
      <c r="S84" s="1056">
        <f>INF_PrevYearEUR!AA84</f>
        <v>0</v>
      </c>
      <c r="T84" s="1057">
        <f>INF_PrevYearEUR!AB84</f>
        <v>0</v>
      </c>
      <c r="U84" s="1056">
        <f>INF_PrevYearEUR!AC84</f>
        <v>0</v>
      </c>
      <c r="V84" s="1057">
        <f>INF_PrevYearEUR!AD84</f>
        <v>0</v>
      </c>
      <c r="W84" s="1056">
        <f>INF_PrevYearEUR!AE84</f>
        <v>0</v>
      </c>
      <c r="X84" s="1057">
        <f>INF_PrevYearEUR!AF84</f>
        <v>0</v>
      </c>
      <c r="Y84" s="1056">
        <f>INF_PrevYearEUR!AG84</f>
        <v>0</v>
      </c>
      <c r="Z84" s="1057">
        <f>INF_PrevYearEUR!AH84</f>
        <v>0</v>
      </c>
      <c r="AA84" s="1056">
        <f>INF_PrevYearEUR!AI84</f>
        <v>0</v>
      </c>
      <c r="AB84" s="1057">
        <f>INF_PrevYearEUR!AJ84</f>
        <v>0</v>
      </c>
      <c r="AC84" s="1056">
        <f>INF_PrevYearEUR!AK84</f>
        <v>0</v>
      </c>
      <c r="AD84" s="1057">
        <f>INF_PrevYearEUR!AL84</f>
        <v>0</v>
      </c>
      <c r="AE84" s="1056">
        <f>INF_PrevYearEUR!AM84</f>
        <v>0</v>
      </c>
      <c r="AF84" s="1057">
        <f>INF_PrevYearEUR!AN84</f>
        <v>0</v>
      </c>
      <c r="AG84" s="1056">
        <f>INF_PrevYearEUR!AO84</f>
        <v>0</v>
      </c>
      <c r="AH84" s="1057">
        <f>INF_PrevYearEUR!AP84</f>
        <v>0</v>
      </c>
      <c r="AI84" s="1056">
        <f>INF_PrevYearEUR!AQ84</f>
        <v>0</v>
      </c>
      <c r="AJ84" s="1057">
        <f>INF_PrevYearEUR!AR84</f>
        <v>0</v>
      </c>
      <c r="AK84" s="1056">
        <f>INF_PrevYearEUR!AS84</f>
        <v>0</v>
      </c>
      <c r="AL84" s="1057">
        <f>INF_PrevYearEUR!AT84</f>
        <v>0</v>
      </c>
      <c r="AM84" s="1056">
        <f>INF_PrevYearEUR!AU84</f>
        <v>0</v>
      </c>
      <c r="AN84" s="1057">
        <f>INF_PrevYearEUR!AV84</f>
        <v>0</v>
      </c>
      <c r="AO84" s="1056">
        <f>INF_PrevYearEUR!AW84</f>
        <v>0</v>
      </c>
      <c r="AP84" s="1057">
        <f>INF_PrevYearEUR!AX84</f>
        <v>0</v>
      </c>
      <c r="AQ84" s="1056">
        <f>INF_PrevYearEUR!AY84</f>
        <v>0</v>
      </c>
      <c r="AR84" s="1057">
        <f>INF_PrevYearEUR!AZ84</f>
        <v>0</v>
      </c>
      <c r="AS84" s="1056">
        <f>INF_PrevYearEUR!BA84</f>
        <v>0</v>
      </c>
      <c r="AT84" s="1057">
        <f>INF_PrevYearEUR!BB84</f>
        <v>0</v>
      </c>
      <c r="AU84" s="1056">
        <f>INF_PrevYearEUR!BC84</f>
        <v>0</v>
      </c>
      <c r="AV84" s="1057">
        <f>INF_PrevYearEUR!BD84</f>
        <v>0</v>
      </c>
      <c r="AW84" s="1056">
        <f>INF_PrevYearEUR!BE84</f>
        <v>0</v>
      </c>
      <c r="AX84" s="1057">
        <f>INF_PrevYearEUR!BF84</f>
        <v>0</v>
      </c>
      <c r="AY84" s="1056">
        <f>INF_PrevYearEUR!BG84</f>
        <v>0</v>
      </c>
      <c r="AZ84" s="1057">
        <f>INF_PrevYearEUR!BH84</f>
        <v>0</v>
      </c>
      <c r="BA84" s="1056">
        <f>INF_PrevYearEUR!BI84</f>
        <v>0</v>
      </c>
      <c r="BB84" s="1057">
        <f>INF_PrevYearEUR!BJ84</f>
        <v>0</v>
      </c>
      <c r="BC84" s="1056">
        <f>INF_PrevYearEUR!BK84</f>
        <v>0</v>
      </c>
      <c r="BD84" s="1057">
        <f>INF_PrevYearEUR!BL84</f>
        <v>0</v>
      </c>
      <c r="BE84" s="1056">
        <f>INF_PrevYearEUR!BM84</f>
        <v>0</v>
      </c>
      <c r="BF84" s="1057">
        <f>INF_PrevYearEUR!BN84</f>
        <v>0</v>
      </c>
      <c r="BG84" s="1056">
        <f>INF_PrevYearEUR!BO84</f>
        <v>0</v>
      </c>
      <c r="BH84" s="1057">
        <f>INF_PrevYearEUR!BP84</f>
        <v>0</v>
      </c>
      <c r="BI84" s="1056">
        <f>INF_PrevYearEUR!BQ84</f>
        <v>0</v>
      </c>
      <c r="BJ84" s="1057">
        <f>INF_PrevYearEUR!BR84</f>
        <v>0</v>
      </c>
      <c r="BK84" s="1056">
        <f>INF_PrevYearEUR!BS84</f>
        <v>0</v>
      </c>
      <c r="BL84" s="1057">
        <f>INF_PrevYearEUR!BT84</f>
        <v>0</v>
      </c>
      <c r="BM84" s="1056">
        <f>INF_PrevYearEUR!BU84</f>
        <v>0</v>
      </c>
      <c r="BN84" s="1057">
        <f>INF_PrevYearEUR!BV84</f>
        <v>0</v>
      </c>
      <c r="BO84" s="1056">
        <f>INF_PrevYearEUR!BW84</f>
        <v>0</v>
      </c>
      <c r="BP84" s="1057">
        <f>INF_PrevYearEUR!BX84</f>
        <v>0</v>
      </c>
      <c r="BQ84" s="1056">
        <f>INF_PrevYearEUR!BY84</f>
        <v>0</v>
      </c>
    </row>
    <row r="85" spans="1:69" s="1048" customFormat="1">
      <c r="A85" s="1054" t="str">
        <f>IF(OR(B85=0,B85=""),"",B85&amp;IF(COUNTIF(B$11:$B85,B85)&gt;1,COUNTIF(B$11:$B85,B85),""))</f>
        <v>M711</v>
      </c>
      <c r="B85" s="1054" t="str">
        <f>INF_PrevYearEUR!J85</f>
        <v>M711</v>
      </c>
      <c r="C85" s="1055" t="str">
        <f>INF_PrevYearEUR!K85</f>
        <v>Income disp.&amp; write-up FA, excl. FinA aff.</v>
      </c>
      <c r="D85" s="1055">
        <f>INF_PrevYearEUR!L85</f>
        <v>0</v>
      </c>
      <c r="E85" s="1056">
        <f>INF_PrevYearEUR!M85</f>
        <v>0</v>
      </c>
      <c r="F85" s="1057">
        <f>INF_PrevYearEUR!N85</f>
        <v>0</v>
      </c>
      <c r="G85" s="1056">
        <f>INF_PrevYearEUR!O85</f>
        <v>0</v>
      </c>
      <c r="H85" s="1057">
        <f>INF_PrevYearEUR!P85</f>
        <v>0</v>
      </c>
      <c r="I85" s="1056">
        <f>INF_PrevYearEUR!Q85</f>
        <v>0</v>
      </c>
      <c r="J85" s="1057">
        <f>INF_PrevYearEUR!R85</f>
        <v>0</v>
      </c>
      <c r="K85" s="1056">
        <f>INF_PrevYearEUR!S85</f>
        <v>0</v>
      </c>
      <c r="L85" s="1057">
        <f>INF_PrevYearEUR!T85</f>
        <v>0</v>
      </c>
      <c r="M85" s="1056">
        <f>INF_PrevYearEUR!U85</f>
        <v>0</v>
      </c>
      <c r="N85" s="1057">
        <f>INF_PrevYearEUR!V85</f>
        <v>0</v>
      </c>
      <c r="O85" s="1056">
        <f>INF_PrevYearEUR!W85</f>
        <v>0</v>
      </c>
      <c r="P85" s="1057">
        <f>INF_PrevYearEUR!X85</f>
        <v>0</v>
      </c>
      <c r="Q85" s="1056">
        <f>INF_PrevYearEUR!Y85</f>
        <v>0</v>
      </c>
      <c r="R85" s="1057">
        <f>INF_PrevYearEUR!Z85</f>
        <v>0</v>
      </c>
      <c r="S85" s="1056">
        <f>INF_PrevYearEUR!AA85</f>
        <v>0</v>
      </c>
      <c r="T85" s="1057">
        <f>INF_PrevYearEUR!AB85</f>
        <v>0</v>
      </c>
      <c r="U85" s="1056">
        <f>INF_PrevYearEUR!AC85</f>
        <v>0</v>
      </c>
      <c r="V85" s="1057">
        <f>INF_PrevYearEUR!AD85</f>
        <v>0</v>
      </c>
      <c r="W85" s="1056">
        <f>INF_PrevYearEUR!AE85</f>
        <v>0</v>
      </c>
      <c r="X85" s="1057">
        <f>INF_PrevYearEUR!AF85</f>
        <v>0</v>
      </c>
      <c r="Y85" s="1056">
        <f>INF_PrevYearEUR!AG85</f>
        <v>0</v>
      </c>
      <c r="Z85" s="1057">
        <f>INF_PrevYearEUR!AH85</f>
        <v>0</v>
      </c>
      <c r="AA85" s="1056">
        <f>INF_PrevYearEUR!AI85</f>
        <v>0</v>
      </c>
      <c r="AB85" s="1057">
        <f>INF_PrevYearEUR!AJ85</f>
        <v>0</v>
      </c>
      <c r="AC85" s="1056">
        <f>INF_PrevYearEUR!AK85</f>
        <v>0</v>
      </c>
      <c r="AD85" s="1057">
        <f>INF_PrevYearEUR!AL85</f>
        <v>0</v>
      </c>
      <c r="AE85" s="1056">
        <f>INF_PrevYearEUR!AM85</f>
        <v>0</v>
      </c>
      <c r="AF85" s="1057">
        <f>INF_PrevYearEUR!AN85</f>
        <v>0</v>
      </c>
      <c r="AG85" s="1056">
        <f>INF_PrevYearEUR!AO85</f>
        <v>0</v>
      </c>
      <c r="AH85" s="1057">
        <f>INF_PrevYearEUR!AP85</f>
        <v>0</v>
      </c>
      <c r="AI85" s="1056">
        <f>INF_PrevYearEUR!AQ85</f>
        <v>0</v>
      </c>
      <c r="AJ85" s="1057">
        <f>INF_PrevYearEUR!AR85</f>
        <v>0</v>
      </c>
      <c r="AK85" s="1056">
        <f>INF_PrevYearEUR!AS85</f>
        <v>0</v>
      </c>
      <c r="AL85" s="1057">
        <f>INF_PrevYearEUR!AT85</f>
        <v>0</v>
      </c>
      <c r="AM85" s="1056">
        <f>INF_PrevYearEUR!AU85</f>
        <v>0</v>
      </c>
      <c r="AN85" s="1057">
        <f>INF_PrevYearEUR!AV85</f>
        <v>0</v>
      </c>
      <c r="AO85" s="1056">
        <f>INF_PrevYearEUR!AW85</f>
        <v>0</v>
      </c>
      <c r="AP85" s="1057">
        <f>INF_PrevYearEUR!AX85</f>
        <v>0</v>
      </c>
      <c r="AQ85" s="1056">
        <f>INF_PrevYearEUR!AY85</f>
        <v>0</v>
      </c>
      <c r="AR85" s="1057">
        <f>INF_PrevYearEUR!AZ85</f>
        <v>0</v>
      </c>
      <c r="AS85" s="1056">
        <f>INF_PrevYearEUR!BA85</f>
        <v>0</v>
      </c>
      <c r="AT85" s="1057">
        <f>INF_PrevYearEUR!BB85</f>
        <v>0</v>
      </c>
      <c r="AU85" s="1056">
        <f>INF_PrevYearEUR!BC85</f>
        <v>0</v>
      </c>
      <c r="AV85" s="1057">
        <f>INF_PrevYearEUR!BD85</f>
        <v>0</v>
      </c>
      <c r="AW85" s="1056">
        <f>INF_PrevYearEUR!BE85</f>
        <v>0</v>
      </c>
      <c r="AX85" s="1057">
        <f>INF_PrevYearEUR!BF85</f>
        <v>0</v>
      </c>
      <c r="AY85" s="1056">
        <f>INF_PrevYearEUR!BG85</f>
        <v>0</v>
      </c>
      <c r="AZ85" s="1057">
        <f>INF_PrevYearEUR!BH85</f>
        <v>0</v>
      </c>
      <c r="BA85" s="1056">
        <f>INF_PrevYearEUR!BI85</f>
        <v>0</v>
      </c>
      <c r="BB85" s="1057">
        <f>INF_PrevYearEUR!BJ85</f>
        <v>0</v>
      </c>
      <c r="BC85" s="1056">
        <f>INF_PrevYearEUR!BK85</f>
        <v>0</v>
      </c>
      <c r="BD85" s="1057">
        <f>INF_PrevYearEUR!BL85</f>
        <v>0</v>
      </c>
      <c r="BE85" s="1056">
        <f>INF_PrevYearEUR!BM85</f>
        <v>0</v>
      </c>
      <c r="BF85" s="1057">
        <f>INF_PrevYearEUR!BN85</f>
        <v>0</v>
      </c>
      <c r="BG85" s="1056">
        <f>INF_PrevYearEUR!BO85</f>
        <v>0</v>
      </c>
      <c r="BH85" s="1057">
        <f>INF_PrevYearEUR!BP85</f>
        <v>0</v>
      </c>
      <c r="BI85" s="1056">
        <f>INF_PrevYearEUR!BQ85</f>
        <v>0</v>
      </c>
      <c r="BJ85" s="1057">
        <f>INF_PrevYearEUR!BR85</f>
        <v>0</v>
      </c>
      <c r="BK85" s="1056">
        <f>INF_PrevYearEUR!BS85</f>
        <v>0</v>
      </c>
      <c r="BL85" s="1057">
        <f>INF_PrevYearEUR!BT85</f>
        <v>0</v>
      </c>
      <c r="BM85" s="1056">
        <f>INF_PrevYearEUR!BU85</f>
        <v>0</v>
      </c>
      <c r="BN85" s="1057">
        <f>INF_PrevYearEUR!BV85</f>
        <v>0</v>
      </c>
      <c r="BO85" s="1056">
        <f>INF_PrevYearEUR!BW85</f>
        <v>0</v>
      </c>
      <c r="BP85" s="1057">
        <f>INF_PrevYearEUR!BX85</f>
        <v>0</v>
      </c>
      <c r="BQ85" s="1056">
        <f>INF_PrevYearEUR!BY85</f>
        <v>0</v>
      </c>
    </row>
    <row r="86" spans="1:69" s="1048" customFormat="1">
      <c r="A86" s="1054" t="str">
        <f>IF(OR(B86=0,B86=""),"",B86&amp;IF(COUNTIF(B$11:$B86,B86)&gt;1,COUNTIF(B$11:$B86,B86),""))</f>
        <v>M715</v>
      </c>
      <c r="B86" s="1054" t="str">
        <f>INF_PrevYearEUR!J86</f>
        <v>M715</v>
      </c>
      <c r="C86" s="1055" t="str">
        <f>INF_PrevYearEUR!K86</f>
        <v>Reversal of provisions</v>
      </c>
      <c r="D86" s="1055">
        <f>INF_PrevYearEUR!L86</f>
        <v>0</v>
      </c>
      <c r="E86" s="1056">
        <f>INF_PrevYearEUR!M86</f>
        <v>0</v>
      </c>
      <c r="F86" s="1057">
        <f>INF_PrevYearEUR!N86</f>
        <v>0</v>
      </c>
      <c r="G86" s="1056">
        <f>INF_PrevYearEUR!O86</f>
        <v>0</v>
      </c>
      <c r="H86" s="1057">
        <f>INF_PrevYearEUR!P86</f>
        <v>0</v>
      </c>
      <c r="I86" s="1056">
        <f>INF_PrevYearEUR!Q86</f>
        <v>0</v>
      </c>
      <c r="J86" s="1057">
        <f>INF_PrevYearEUR!R86</f>
        <v>0</v>
      </c>
      <c r="K86" s="1056">
        <f>INF_PrevYearEUR!S86</f>
        <v>0</v>
      </c>
      <c r="L86" s="1057">
        <f>INF_PrevYearEUR!T86</f>
        <v>0</v>
      </c>
      <c r="M86" s="1056">
        <f>INF_PrevYearEUR!U86</f>
        <v>0</v>
      </c>
      <c r="N86" s="1057">
        <f>INF_PrevYearEUR!V86</f>
        <v>0</v>
      </c>
      <c r="O86" s="1056">
        <f>INF_PrevYearEUR!W86</f>
        <v>0</v>
      </c>
      <c r="P86" s="1057">
        <f>INF_PrevYearEUR!X86</f>
        <v>0</v>
      </c>
      <c r="Q86" s="1056">
        <f>INF_PrevYearEUR!Y86</f>
        <v>0</v>
      </c>
      <c r="R86" s="1057">
        <f>INF_PrevYearEUR!Z86</f>
        <v>0</v>
      </c>
      <c r="S86" s="1056">
        <f>INF_PrevYearEUR!AA86</f>
        <v>0</v>
      </c>
      <c r="T86" s="1057">
        <f>INF_PrevYearEUR!AB86</f>
        <v>0</v>
      </c>
      <c r="U86" s="1056">
        <f>INF_PrevYearEUR!AC86</f>
        <v>0</v>
      </c>
      <c r="V86" s="1057">
        <f>INF_PrevYearEUR!AD86</f>
        <v>0</v>
      </c>
      <c r="W86" s="1056">
        <f>INF_PrevYearEUR!AE86</f>
        <v>0</v>
      </c>
      <c r="X86" s="1057">
        <f>INF_PrevYearEUR!AF86</f>
        <v>0</v>
      </c>
      <c r="Y86" s="1056">
        <f>INF_PrevYearEUR!AG86</f>
        <v>0</v>
      </c>
      <c r="Z86" s="1057">
        <f>INF_PrevYearEUR!AH86</f>
        <v>0</v>
      </c>
      <c r="AA86" s="1056">
        <f>INF_PrevYearEUR!AI86</f>
        <v>0</v>
      </c>
      <c r="AB86" s="1057">
        <f>INF_PrevYearEUR!AJ86</f>
        <v>0</v>
      </c>
      <c r="AC86" s="1056">
        <f>INF_PrevYearEUR!AK86</f>
        <v>0</v>
      </c>
      <c r="AD86" s="1057">
        <f>INF_PrevYearEUR!AL86</f>
        <v>0</v>
      </c>
      <c r="AE86" s="1056">
        <f>INF_PrevYearEUR!AM86</f>
        <v>0</v>
      </c>
      <c r="AF86" s="1057">
        <f>INF_PrevYearEUR!AN86</f>
        <v>0</v>
      </c>
      <c r="AG86" s="1056">
        <f>INF_PrevYearEUR!AO86</f>
        <v>0</v>
      </c>
      <c r="AH86" s="1057">
        <f>INF_PrevYearEUR!AP86</f>
        <v>0</v>
      </c>
      <c r="AI86" s="1056">
        <f>INF_PrevYearEUR!AQ86</f>
        <v>0</v>
      </c>
      <c r="AJ86" s="1057">
        <f>INF_PrevYearEUR!AR86</f>
        <v>0</v>
      </c>
      <c r="AK86" s="1056">
        <f>INF_PrevYearEUR!AS86</f>
        <v>0</v>
      </c>
      <c r="AL86" s="1057">
        <f>INF_PrevYearEUR!AT86</f>
        <v>0</v>
      </c>
      <c r="AM86" s="1056">
        <f>INF_PrevYearEUR!AU86</f>
        <v>0</v>
      </c>
      <c r="AN86" s="1057">
        <f>INF_PrevYearEUR!AV86</f>
        <v>0</v>
      </c>
      <c r="AO86" s="1056">
        <f>INF_PrevYearEUR!AW86</f>
        <v>0</v>
      </c>
      <c r="AP86" s="1057">
        <f>INF_PrevYearEUR!AX86</f>
        <v>0</v>
      </c>
      <c r="AQ86" s="1056">
        <f>INF_PrevYearEUR!AY86</f>
        <v>0</v>
      </c>
      <c r="AR86" s="1057">
        <f>INF_PrevYearEUR!AZ86</f>
        <v>0</v>
      </c>
      <c r="AS86" s="1056">
        <f>INF_PrevYearEUR!BA86</f>
        <v>0</v>
      </c>
      <c r="AT86" s="1057">
        <f>INF_PrevYearEUR!BB86</f>
        <v>0</v>
      </c>
      <c r="AU86" s="1056">
        <f>INF_PrevYearEUR!BC86</f>
        <v>0</v>
      </c>
      <c r="AV86" s="1057">
        <f>INF_PrevYearEUR!BD86</f>
        <v>0</v>
      </c>
      <c r="AW86" s="1056">
        <f>INF_PrevYearEUR!BE86</f>
        <v>0</v>
      </c>
      <c r="AX86" s="1057">
        <f>INF_PrevYearEUR!BF86</f>
        <v>0</v>
      </c>
      <c r="AY86" s="1056">
        <f>INF_PrevYearEUR!BG86</f>
        <v>0</v>
      </c>
      <c r="AZ86" s="1057">
        <f>INF_PrevYearEUR!BH86</f>
        <v>0</v>
      </c>
      <c r="BA86" s="1056">
        <f>INF_PrevYearEUR!BI86</f>
        <v>0</v>
      </c>
      <c r="BB86" s="1057">
        <f>INF_PrevYearEUR!BJ86</f>
        <v>0</v>
      </c>
      <c r="BC86" s="1056">
        <f>INF_PrevYearEUR!BK86</f>
        <v>0</v>
      </c>
      <c r="BD86" s="1057">
        <f>INF_PrevYearEUR!BL86</f>
        <v>0</v>
      </c>
      <c r="BE86" s="1056">
        <f>INF_PrevYearEUR!BM86</f>
        <v>0</v>
      </c>
      <c r="BF86" s="1057">
        <f>INF_PrevYearEUR!BN86</f>
        <v>0</v>
      </c>
      <c r="BG86" s="1056">
        <f>INF_PrevYearEUR!BO86</f>
        <v>0</v>
      </c>
      <c r="BH86" s="1057">
        <f>INF_PrevYearEUR!BP86</f>
        <v>0</v>
      </c>
      <c r="BI86" s="1056">
        <f>INF_PrevYearEUR!BQ86</f>
        <v>0</v>
      </c>
      <c r="BJ86" s="1057">
        <f>INF_PrevYearEUR!BR86</f>
        <v>0</v>
      </c>
      <c r="BK86" s="1056">
        <f>INF_PrevYearEUR!BS86</f>
        <v>0</v>
      </c>
      <c r="BL86" s="1057">
        <f>INF_PrevYearEUR!BT86</f>
        <v>0</v>
      </c>
      <c r="BM86" s="1056">
        <f>INF_PrevYearEUR!BU86</f>
        <v>0</v>
      </c>
      <c r="BN86" s="1057">
        <f>INF_PrevYearEUR!BV86</f>
        <v>0</v>
      </c>
      <c r="BO86" s="1056">
        <f>INF_PrevYearEUR!BW86</f>
        <v>0</v>
      </c>
      <c r="BP86" s="1057">
        <f>INF_PrevYearEUR!BX86</f>
        <v>0</v>
      </c>
      <c r="BQ86" s="1056">
        <f>INF_PrevYearEUR!BY86</f>
        <v>0</v>
      </c>
    </row>
    <row r="87" spans="1:69" s="1048" customFormat="1">
      <c r="A87" s="1054" t="str">
        <f>IF(OR(B87=0,B87=""),"",B87&amp;IF(COUNTIF(B$11:$B87,B87)&gt;1,COUNTIF(B$11:$B87,B87),""))</f>
        <v>M720</v>
      </c>
      <c r="B87" s="1054" t="str">
        <f>INF_PrevYearEUR!J87</f>
        <v>M720</v>
      </c>
      <c r="C87" s="1055" t="str">
        <f>INF_PrevYearEUR!K87</f>
        <v>Profits from fx-differences excl. finance</v>
      </c>
      <c r="D87" s="1055">
        <f>INF_PrevYearEUR!L87</f>
        <v>0</v>
      </c>
      <c r="E87" s="1056">
        <f>INF_PrevYearEUR!M87</f>
        <v>0</v>
      </c>
      <c r="F87" s="1057">
        <f>INF_PrevYearEUR!N87</f>
        <v>0</v>
      </c>
      <c r="G87" s="1056">
        <f>INF_PrevYearEUR!O87</f>
        <v>0</v>
      </c>
      <c r="H87" s="1057">
        <f>INF_PrevYearEUR!P87</f>
        <v>0</v>
      </c>
      <c r="I87" s="1056">
        <f>INF_PrevYearEUR!Q87</f>
        <v>0</v>
      </c>
      <c r="J87" s="1057">
        <f>INF_PrevYearEUR!R87</f>
        <v>0</v>
      </c>
      <c r="K87" s="1056">
        <f>INF_PrevYearEUR!S87</f>
        <v>0</v>
      </c>
      <c r="L87" s="1057">
        <f>INF_PrevYearEUR!T87</f>
        <v>0</v>
      </c>
      <c r="M87" s="1056">
        <f>INF_PrevYearEUR!U87</f>
        <v>0</v>
      </c>
      <c r="N87" s="1057">
        <f>INF_PrevYearEUR!V87</f>
        <v>0</v>
      </c>
      <c r="O87" s="1056">
        <f>INF_PrevYearEUR!W87</f>
        <v>0</v>
      </c>
      <c r="P87" s="1057">
        <f>INF_PrevYearEUR!X87</f>
        <v>0</v>
      </c>
      <c r="Q87" s="1056">
        <f>INF_PrevYearEUR!Y87</f>
        <v>0</v>
      </c>
      <c r="R87" s="1057">
        <f>INF_PrevYearEUR!Z87</f>
        <v>0</v>
      </c>
      <c r="S87" s="1056">
        <f>INF_PrevYearEUR!AA87</f>
        <v>0</v>
      </c>
      <c r="T87" s="1057">
        <f>INF_PrevYearEUR!AB87</f>
        <v>0</v>
      </c>
      <c r="U87" s="1056">
        <f>INF_PrevYearEUR!AC87</f>
        <v>0</v>
      </c>
      <c r="V87" s="1057">
        <f>INF_PrevYearEUR!AD87</f>
        <v>0</v>
      </c>
      <c r="W87" s="1056">
        <f>INF_PrevYearEUR!AE87</f>
        <v>0</v>
      </c>
      <c r="X87" s="1057">
        <f>INF_PrevYearEUR!AF87</f>
        <v>0</v>
      </c>
      <c r="Y87" s="1056">
        <f>INF_PrevYearEUR!AG87</f>
        <v>0</v>
      </c>
      <c r="Z87" s="1057">
        <f>INF_PrevYearEUR!AH87</f>
        <v>0</v>
      </c>
      <c r="AA87" s="1056">
        <f>INF_PrevYearEUR!AI87</f>
        <v>0</v>
      </c>
      <c r="AB87" s="1057">
        <f>INF_PrevYearEUR!AJ87</f>
        <v>0</v>
      </c>
      <c r="AC87" s="1056">
        <f>INF_PrevYearEUR!AK87</f>
        <v>0</v>
      </c>
      <c r="AD87" s="1057">
        <f>INF_PrevYearEUR!AL87</f>
        <v>0</v>
      </c>
      <c r="AE87" s="1056">
        <f>INF_PrevYearEUR!AM87</f>
        <v>0</v>
      </c>
      <c r="AF87" s="1057">
        <f>INF_PrevYearEUR!AN87</f>
        <v>0</v>
      </c>
      <c r="AG87" s="1056">
        <f>INF_PrevYearEUR!AO87</f>
        <v>0</v>
      </c>
      <c r="AH87" s="1057">
        <f>INF_PrevYearEUR!AP87</f>
        <v>0</v>
      </c>
      <c r="AI87" s="1056">
        <f>INF_PrevYearEUR!AQ87</f>
        <v>0</v>
      </c>
      <c r="AJ87" s="1057">
        <f>INF_PrevYearEUR!AR87</f>
        <v>0</v>
      </c>
      <c r="AK87" s="1056">
        <f>INF_PrevYearEUR!AS87</f>
        <v>0</v>
      </c>
      <c r="AL87" s="1057">
        <f>INF_PrevYearEUR!AT87</f>
        <v>0</v>
      </c>
      <c r="AM87" s="1056">
        <f>INF_PrevYearEUR!AU87</f>
        <v>0</v>
      </c>
      <c r="AN87" s="1057">
        <f>INF_PrevYearEUR!AV87</f>
        <v>0</v>
      </c>
      <c r="AO87" s="1056">
        <f>INF_PrevYearEUR!AW87</f>
        <v>0</v>
      </c>
      <c r="AP87" s="1057">
        <f>INF_PrevYearEUR!AX87</f>
        <v>0</v>
      </c>
      <c r="AQ87" s="1056">
        <f>INF_PrevYearEUR!AY87</f>
        <v>0</v>
      </c>
      <c r="AR87" s="1057">
        <f>INF_PrevYearEUR!AZ87</f>
        <v>0</v>
      </c>
      <c r="AS87" s="1056">
        <f>INF_PrevYearEUR!BA87</f>
        <v>0</v>
      </c>
      <c r="AT87" s="1057">
        <f>INF_PrevYearEUR!BB87</f>
        <v>0</v>
      </c>
      <c r="AU87" s="1056">
        <f>INF_PrevYearEUR!BC87</f>
        <v>0</v>
      </c>
      <c r="AV87" s="1057">
        <f>INF_PrevYearEUR!BD87</f>
        <v>0</v>
      </c>
      <c r="AW87" s="1056">
        <f>INF_PrevYearEUR!BE87</f>
        <v>0</v>
      </c>
      <c r="AX87" s="1057">
        <f>INF_PrevYearEUR!BF87</f>
        <v>0</v>
      </c>
      <c r="AY87" s="1056">
        <f>INF_PrevYearEUR!BG87</f>
        <v>0</v>
      </c>
      <c r="AZ87" s="1057">
        <f>INF_PrevYearEUR!BH87</f>
        <v>0</v>
      </c>
      <c r="BA87" s="1056">
        <f>INF_PrevYearEUR!BI87</f>
        <v>0</v>
      </c>
      <c r="BB87" s="1057">
        <f>INF_PrevYearEUR!BJ87</f>
        <v>0</v>
      </c>
      <c r="BC87" s="1056">
        <f>INF_PrevYearEUR!BK87</f>
        <v>0</v>
      </c>
      <c r="BD87" s="1057">
        <f>INF_PrevYearEUR!BL87</f>
        <v>0</v>
      </c>
      <c r="BE87" s="1056">
        <f>INF_PrevYearEUR!BM87</f>
        <v>0</v>
      </c>
      <c r="BF87" s="1057">
        <f>INF_PrevYearEUR!BN87</f>
        <v>0</v>
      </c>
      <c r="BG87" s="1056">
        <f>INF_PrevYearEUR!BO87</f>
        <v>0</v>
      </c>
      <c r="BH87" s="1057">
        <f>INF_PrevYearEUR!BP87</f>
        <v>0</v>
      </c>
      <c r="BI87" s="1056">
        <f>INF_PrevYearEUR!BQ87</f>
        <v>0</v>
      </c>
      <c r="BJ87" s="1057">
        <f>INF_PrevYearEUR!BR87</f>
        <v>0</v>
      </c>
      <c r="BK87" s="1056">
        <f>INF_PrevYearEUR!BS87</f>
        <v>0</v>
      </c>
      <c r="BL87" s="1057">
        <f>INF_PrevYearEUR!BT87</f>
        <v>0</v>
      </c>
      <c r="BM87" s="1056">
        <f>INF_PrevYearEUR!BU87</f>
        <v>0</v>
      </c>
      <c r="BN87" s="1057">
        <f>INF_PrevYearEUR!BV87</f>
        <v>0</v>
      </c>
      <c r="BO87" s="1056">
        <f>INF_PrevYearEUR!BW87</f>
        <v>0</v>
      </c>
      <c r="BP87" s="1057">
        <f>INF_PrevYearEUR!BX87</f>
        <v>0</v>
      </c>
      <c r="BQ87" s="1056">
        <f>INF_PrevYearEUR!BY87</f>
        <v>0</v>
      </c>
    </row>
    <row r="88" spans="1:69" s="1048" customFormat="1">
      <c r="A88" s="1054" t="str">
        <f>IF(OR(B88=0,B88=""),"",B88&amp;IF(COUNTIF(B$11:$B88,B88)&gt;1,COUNTIF(B$11:$B88,B88),""))</f>
        <v>M725</v>
      </c>
      <c r="B88" s="1054" t="str">
        <f>INF_PrevYearEUR!J88</f>
        <v>M725</v>
      </c>
      <c r="C88" s="1055" t="str">
        <f>INF_PrevYearEUR!K88</f>
        <v>Other operating income</v>
      </c>
      <c r="D88" s="1055">
        <f>INF_PrevYearEUR!L88</f>
        <v>0</v>
      </c>
      <c r="E88" s="1056">
        <f>INF_PrevYearEUR!M88</f>
        <v>0</v>
      </c>
      <c r="F88" s="1057">
        <f>INF_PrevYearEUR!N88</f>
        <v>0</v>
      </c>
      <c r="G88" s="1056">
        <f>INF_PrevYearEUR!O88</f>
        <v>0</v>
      </c>
      <c r="H88" s="1057">
        <f>INF_PrevYearEUR!P88</f>
        <v>0</v>
      </c>
      <c r="I88" s="1056">
        <f>INF_PrevYearEUR!Q88</f>
        <v>0</v>
      </c>
      <c r="J88" s="1057">
        <f>INF_PrevYearEUR!R88</f>
        <v>0</v>
      </c>
      <c r="K88" s="1056">
        <f>INF_PrevYearEUR!S88</f>
        <v>0</v>
      </c>
      <c r="L88" s="1057">
        <f>INF_PrevYearEUR!T88</f>
        <v>0</v>
      </c>
      <c r="M88" s="1056">
        <f>INF_PrevYearEUR!U88</f>
        <v>0</v>
      </c>
      <c r="N88" s="1057">
        <f>INF_PrevYearEUR!V88</f>
        <v>0</v>
      </c>
      <c r="O88" s="1056">
        <f>INF_PrevYearEUR!W88</f>
        <v>0</v>
      </c>
      <c r="P88" s="1057">
        <f>INF_PrevYearEUR!X88</f>
        <v>0</v>
      </c>
      <c r="Q88" s="1056">
        <f>INF_PrevYearEUR!Y88</f>
        <v>0</v>
      </c>
      <c r="R88" s="1057">
        <f>INF_PrevYearEUR!Z88</f>
        <v>0</v>
      </c>
      <c r="S88" s="1056">
        <f>INF_PrevYearEUR!AA88</f>
        <v>0</v>
      </c>
      <c r="T88" s="1057">
        <f>INF_PrevYearEUR!AB88</f>
        <v>0</v>
      </c>
      <c r="U88" s="1056">
        <f>INF_PrevYearEUR!AC88</f>
        <v>0</v>
      </c>
      <c r="V88" s="1057">
        <f>INF_PrevYearEUR!AD88</f>
        <v>0</v>
      </c>
      <c r="W88" s="1056">
        <f>INF_PrevYearEUR!AE88</f>
        <v>0</v>
      </c>
      <c r="X88" s="1057">
        <f>INF_PrevYearEUR!AF88</f>
        <v>0</v>
      </c>
      <c r="Y88" s="1056">
        <f>INF_PrevYearEUR!AG88</f>
        <v>0</v>
      </c>
      <c r="Z88" s="1057">
        <f>INF_PrevYearEUR!AH88</f>
        <v>0</v>
      </c>
      <c r="AA88" s="1056">
        <f>INF_PrevYearEUR!AI88</f>
        <v>0</v>
      </c>
      <c r="AB88" s="1057">
        <f>INF_PrevYearEUR!AJ88</f>
        <v>0</v>
      </c>
      <c r="AC88" s="1056">
        <f>INF_PrevYearEUR!AK88</f>
        <v>0</v>
      </c>
      <c r="AD88" s="1057">
        <f>INF_PrevYearEUR!AL88</f>
        <v>0</v>
      </c>
      <c r="AE88" s="1056">
        <f>INF_PrevYearEUR!AM88</f>
        <v>0</v>
      </c>
      <c r="AF88" s="1057">
        <f>INF_PrevYearEUR!AN88</f>
        <v>0</v>
      </c>
      <c r="AG88" s="1056">
        <f>INF_PrevYearEUR!AO88</f>
        <v>0</v>
      </c>
      <c r="AH88" s="1057">
        <f>INF_PrevYearEUR!AP88</f>
        <v>0</v>
      </c>
      <c r="AI88" s="1056">
        <f>INF_PrevYearEUR!AQ88</f>
        <v>0</v>
      </c>
      <c r="AJ88" s="1057">
        <f>INF_PrevYearEUR!AR88</f>
        <v>0</v>
      </c>
      <c r="AK88" s="1056">
        <f>INF_PrevYearEUR!AS88</f>
        <v>0</v>
      </c>
      <c r="AL88" s="1057">
        <f>INF_PrevYearEUR!AT88</f>
        <v>0</v>
      </c>
      <c r="AM88" s="1056">
        <f>INF_PrevYearEUR!AU88</f>
        <v>0</v>
      </c>
      <c r="AN88" s="1057">
        <f>INF_PrevYearEUR!AV88</f>
        <v>0</v>
      </c>
      <c r="AO88" s="1056">
        <f>INF_PrevYearEUR!AW88</f>
        <v>0</v>
      </c>
      <c r="AP88" s="1057">
        <f>INF_PrevYearEUR!AX88</f>
        <v>0</v>
      </c>
      <c r="AQ88" s="1056">
        <f>INF_PrevYearEUR!AY88</f>
        <v>0</v>
      </c>
      <c r="AR88" s="1057">
        <f>INF_PrevYearEUR!AZ88</f>
        <v>0</v>
      </c>
      <c r="AS88" s="1056">
        <f>INF_PrevYearEUR!BA88</f>
        <v>0</v>
      </c>
      <c r="AT88" s="1057">
        <f>INF_PrevYearEUR!BB88</f>
        <v>0</v>
      </c>
      <c r="AU88" s="1056">
        <f>INF_PrevYearEUR!BC88</f>
        <v>0</v>
      </c>
      <c r="AV88" s="1057">
        <f>INF_PrevYearEUR!BD88</f>
        <v>0</v>
      </c>
      <c r="AW88" s="1056">
        <f>INF_PrevYearEUR!BE88</f>
        <v>0</v>
      </c>
      <c r="AX88" s="1057">
        <f>INF_PrevYearEUR!BF88</f>
        <v>0</v>
      </c>
      <c r="AY88" s="1056">
        <f>INF_PrevYearEUR!BG88</f>
        <v>0</v>
      </c>
      <c r="AZ88" s="1057">
        <f>INF_PrevYearEUR!BH88</f>
        <v>0</v>
      </c>
      <c r="BA88" s="1056">
        <f>INF_PrevYearEUR!BI88</f>
        <v>0</v>
      </c>
      <c r="BB88" s="1057">
        <f>INF_PrevYearEUR!BJ88</f>
        <v>0</v>
      </c>
      <c r="BC88" s="1056">
        <f>INF_PrevYearEUR!BK88</f>
        <v>0</v>
      </c>
      <c r="BD88" s="1057">
        <f>INF_PrevYearEUR!BL88</f>
        <v>0</v>
      </c>
      <c r="BE88" s="1056">
        <f>INF_PrevYearEUR!BM88</f>
        <v>0</v>
      </c>
      <c r="BF88" s="1057">
        <f>INF_PrevYearEUR!BN88</f>
        <v>0</v>
      </c>
      <c r="BG88" s="1056">
        <f>INF_PrevYearEUR!BO88</f>
        <v>0</v>
      </c>
      <c r="BH88" s="1057">
        <f>INF_PrevYearEUR!BP88</f>
        <v>0</v>
      </c>
      <c r="BI88" s="1056">
        <f>INF_PrevYearEUR!BQ88</f>
        <v>0</v>
      </c>
      <c r="BJ88" s="1057">
        <f>INF_PrevYearEUR!BR88</f>
        <v>0</v>
      </c>
      <c r="BK88" s="1056">
        <f>INF_PrevYearEUR!BS88</f>
        <v>0</v>
      </c>
      <c r="BL88" s="1057">
        <f>INF_PrevYearEUR!BT88</f>
        <v>0</v>
      </c>
      <c r="BM88" s="1056">
        <f>INF_PrevYearEUR!BU88</f>
        <v>0</v>
      </c>
      <c r="BN88" s="1057">
        <f>INF_PrevYearEUR!BV88</f>
        <v>0</v>
      </c>
      <c r="BO88" s="1056">
        <f>INF_PrevYearEUR!BW88</f>
        <v>0</v>
      </c>
      <c r="BP88" s="1057">
        <f>INF_PrevYearEUR!BX88</f>
        <v>0</v>
      </c>
      <c r="BQ88" s="1056">
        <f>INF_PrevYearEUR!BY88</f>
        <v>0</v>
      </c>
    </row>
    <row r="89" spans="1:69" s="1048" customFormat="1">
      <c r="A89" s="1054" t="str">
        <f>IF(OR(B89=0,B89=""),"",B89&amp;IF(COUNTIF(B$11:$B89,B89)&gt;1,COUNTIF(B$11:$B89,B89),""))</f>
        <v>M726</v>
      </c>
      <c r="B89" s="1054" t="str">
        <f>INF_PrevYearEUR!J89</f>
        <v>M726</v>
      </c>
      <c r="C89" s="1055" t="str">
        <f>INF_PrevYearEUR!K89</f>
        <v>Other operating income affil.</v>
      </c>
      <c r="D89" s="1055">
        <f>INF_PrevYearEUR!L89</f>
        <v>0</v>
      </c>
      <c r="E89" s="1056">
        <f>INF_PrevYearEUR!M89</f>
        <v>0</v>
      </c>
      <c r="F89" s="1057">
        <f>INF_PrevYearEUR!N89</f>
        <v>0</v>
      </c>
      <c r="G89" s="1056">
        <f>INF_PrevYearEUR!O89</f>
        <v>0</v>
      </c>
      <c r="H89" s="1057">
        <f>INF_PrevYearEUR!P89</f>
        <v>0</v>
      </c>
      <c r="I89" s="1056">
        <f>INF_PrevYearEUR!Q89</f>
        <v>0</v>
      </c>
      <c r="J89" s="1057">
        <f>INF_PrevYearEUR!R89</f>
        <v>0</v>
      </c>
      <c r="K89" s="1056">
        <f>INF_PrevYearEUR!S89</f>
        <v>0</v>
      </c>
      <c r="L89" s="1057">
        <f>INF_PrevYearEUR!T89</f>
        <v>0</v>
      </c>
      <c r="M89" s="1056">
        <f>INF_PrevYearEUR!U89</f>
        <v>0</v>
      </c>
      <c r="N89" s="1057">
        <f>INF_PrevYearEUR!V89</f>
        <v>0</v>
      </c>
      <c r="O89" s="1056">
        <f>INF_PrevYearEUR!W89</f>
        <v>0</v>
      </c>
      <c r="P89" s="1057">
        <f>INF_PrevYearEUR!X89</f>
        <v>0</v>
      </c>
      <c r="Q89" s="1056">
        <f>INF_PrevYearEUR!Y89</f>
        <v>0</v>
      </c>
      <c r="R89" s="1057">
        <f>INF_PrevYearEUR!Z89</f>
        <v>0</v>
      </c>
      <c r="S89" s="1056">
        <f>INF_PrevYearEUR!AA89</f>
        <v>0</v>
      </c>
      <c r="T89" s="1057">
        <f>INF_PrevYearEUR!AB89</f>
        <v>0</v>
      </c>
      <c r="U89" s="1056">
        <f>INF_PrevYearEUR!AC89</f>
        <v>0</v>
      </c>
      <c r="V89" s="1057">
        <f>INF_PrevYearEUR!AD89</f>
        <v>0</v>
      </c>
      <c r="W89" s="1056">
        <f>INF_PrevYearEUR!AE89</f>
        <v>0</v>
      </c>
      <c r="X89" s="1057">
        <f>INF_PrevYearEUR!AF89</f>
        <v>0</v>
      </c>
      <c r="Y89" s="1056">
        <f>INF_PrevYearEUR!AG89</f>
        <v>0</v>
      </c>
      <c r="Z89" s="1057">
        <f>INF_PrevYearEUR!AH89</f>
        <v>0</v>
      </c>
      <c r="AA89" s="1056">
        <f>INF_PrevYearEUR!AI89</f>
        <v>0</v>
      </c>
      <c r="AB89" s="1057">
        <f>INF_PrevYearEUR!AJ89</f>
        <v>0</v>
      </c>
      <c r="AC89" s="1056">
        <f>INF_PrevYearEUR!AK89</f>
        <v>0</v>
      </c>
      <c r="AD89" s="1057">
        <f>INF_PrevYearEUR!AL89</f>
        <v>0</v>
      </c>
      <c r="AE89" s="1056">
        <f>INF_PrevYearEUR!AM89</f>
        <v>0</v>
      </c>
      <c r="AF89" s="1057">
        <f>INF_PrevYearEUR!AN89</f>
        <v>0</v>
      </c>
      <c r="AG89" s="1056">
        <f>INF_PrevYearEUR!AO89</f>
        <v>0</v>
      </c>
      <c r="AH89" s="1057">
        <f>INF_PrevYearEUR!AP89</f>
        <v>0</v>
      </c>
      <c r="AI89" s="1056">
        <f>INF_PrevYearEUR!AQ89</f>
        <v>0</v>
      </c>
      <c r="AJ89" s="1057">
        <f>INF_PrevYearEUR!AR89</f>
        <v>0</v>
      </c>
      <c r="AK89" s="1056">
        <f>INF_PrevYearEUR!AS89</f>
        <v>0</v>
      </c>
      <c r="AL89" s="1057">
        <f>INF_PrevYearEUR!AT89</f>
        <v>0</v>
      </c>
      <c r="AM89" s="1056">
        <f>INF_PrevYearEUR!AU89</f>
        <v>0</v>
      </c>
      <c r="AN89" s="1057">
        <f>INF_PrevYearEUR!AV89</f>
        <v>0</v>
      </c>
      <c r="AO89" s="1056">
        <f>INF_PrevYearEUR!AW89</f>
        <v>0</v>
      </c>
      <c r="AP89" s="1057">
        <f>INF_PrevYearEUR!AX89</f>
        <v>0</v>
      </c>
      <c r="AQ89" s="1056">
        <f>INF_PrevYearEUR!AY89</f>
        <v>0</v>
      </c>
      <c r="AR89" s="1057">
        <f>INF_PrevYearEUR!AZ89</f>
        <v>0</v>
      </c>
      <c r="AS89" s="1056">
        <f>INF_PrevYearEUR!BA89</f>
        <v>0</v>
      </c>
      <c r="AT89" s="1057">
        <f>INF_PrevYearEUR!BB89</f>
        <v>0</v>
      </c>
      <c r="AU89" s="1056">
        <f>INF_PrevYearEUR!BC89</f>
        <v>0</v>
      </c>
      <c r="AV89" s="1057">
        <f>INF_PrevYearEUR!BD89</f>
        <v>0</v>
      </c>
      <c r="AW89" s="1056">
        <f>INF_PrevYearEUR!BE89</f>
        <v>0</v>
      </c>
      <c r="AX89" s="1057">
        <f>INF_PrevYearEUR!BF89</f>
        <v>0</v>
      </c>
      <c r="AY89" s="1056">
        <f>INF_PrevYearEUR!BG89</f>
        <v>0</v>
      </c>
      <c r="AZ89" s="1057">
        <f>INF_PrevYearEUR!BH89</f>
        <v>0</v>
      </c>
      <c r="BA89" s="1056">
        <f>INF_PrevYearEUR!BI89</f>
        <v>0</v>
      </c>
      <c r="BB89" s="1057">
        <f>INF_PrevYearEUR!BJ89</f>
        <v>0</v>
      </c>
      <c r="BC89" s="1056">
        <f>INF_PrevYearEUR!BK89</f>
        <v>0</v>
      </c>
      <c r="BD89" s="1057">
        <f>INF_PrevYearEUR!BL89</f>
        <v>0</v>
      </c>
      <c r="BE89" s="1056">
        <f>INF_PrevYearEUR!BM89</f>
        <v>0</v>
      </c>
      <c r="BF89" s="1057">
        <f>INF_PrevYearEUR!BN89</f>
        <v>0</v>
      </c>
      <c r="BG89" s="1056">
        <f>INF_PrevYearEUR!BO89</f>
        <v>0</v>
      </c>
      <c r="BH89" s="1057">
        <f>INF_PrevYearEUR!BP89</f>
        <v>0</v>
      </c>
      <c r="BI89" s="1056">
        <f>INF_PrevYearEUR!BQ89</f>
        <v>0</v>
      </c>
      <c r="BJ89" s="1057">
        <f>INF_PrevYearEUR!BR89</f>
        <v>0</v>
      </c>
      <c r="BK89" s="1056">
        <f>INF_PrevYearEUR!BS89</f>
        <v>0</v>
      </c>
      <c r="BL89" s="1057">
        <f>INF_PrevYearEUR!BT89</f>
        <v>0</v>
      </c>
      <c r="BM89" s="1056">
        <f>INF_PrevYearEUR!BU89</f>
        <v>0</v>
      </c>
      <c r="BN89" s="1057">
        <f>INF_PrevYearEUR!BV89</f>
        <v>0</v>
      </c>
      <c r="BO89" s="1056">
        <f>INF_PrevYearEUR!BW89</f>
        <v>0</v>
      </c>
      <c r="BP89" s="1057">
        <f>INF_PrevYearEUR!BX89</f>
        <v>0</v>
      </c>
      <c r="BQ89" s="1056">
        <f>INF_PrevYearEUR!BY89</f>
        <v>0</v>
      </c>
    </row>
    <row r="90" spans="1:69" s="1048" customFormat="1">
      <c r="A90" s="1058" t="str">
        <f>IF(OR(B90=0,B90=""),"",B90&amp;IF(COUNTIF(B$11:$B90,B90)&gt;1,COUNTIF(B$11:$B90,B90),""))</f>
        <v>M739</v>
      </c>
      <c r="B90" s="1058" t="str">
        <f>INF_PrevYearEUR!J90</f>
        <v>M739</v>
      </c>
      <c r="C90" s="1058" t="str">
        <f>INF_PrevYearEUR!K90</f>
        <v>Other operating income - TOTAL</v>
      </c>
      <c r="D90" s="1058">
        <f>INF_PrevYearEUR!L90</f>
        <v>0</v>
      </c>
      <c r="E90" s="22">
        <f>INF_PrevYearEUR!M90</f>
        <v>0</v>
      </c>
      <c r="F90" s="23">
        <f>INF_PrevYearEUR!N90</f>
        <v>0</v>
      </c>
      <c r="G90" s="22">
        <f>INF_PrevYearEUR!O90</f>
        <v>0</v>
      </c>
      <c r="H90" s="23">
        <f>INF_PrevYearEUR!P90</f>
        <v>0</v>
      </c>
      <c r="I90" s="22">
        <f>INF_PrevYearEUR!Q90</f>
        <v>0</v>
      </c>
      <c r="J90" s="23">
        <f>INF_PrevYearEUR!R90</f>
        <v>0</v>
      </c>
      <c r="K90" s="22">
        <f>INF_PrevYearEUR!S90</f>
        <v>0</v>
      </c>
      <c r="L90" s="23">
        <f>INF_PrevYearEUR!T90</f>
        <v>0</v>
      </c>
      <c r="M90" s="22">
        <f>INF_PrevYearEUR!U90</f>
        <v>0</v>
      </c>
      <c r="N90" s="23">
        <f>INF_PrevYearEUR!V90</f>
        <v>0</v>
      </c>
      <c r="O90" s="22">
        <f>INF_PrevYearEUR!W90</f>
        <v>0</v>
      </c>
      <c r="P90" s="23">
        <f>INF_PrevYearEUR!X90</f>
        <v>0</v>
      </c>
      <c r="Q90" s="22">
        <f>INF_PrevYearEUR!Y90</f>
        <v>0</v>
      </c>
      <c r="R90" s="23">
        <f>INF_PrevYearEUR!Z90</f>
        <v>0</v>
      </c>
      <c r="S90" s="22">
        <f>INF_PrevYearEUR!AA90</f>
        <v>0</v>
      </c>
      <c r="T90" s="23">
        <f>INF_PrevYearEUR!AB90</f>
        <v>0</v>
      </c>
      <c r="U90" s="22">
        <f>INF_PrevYearEUR!AC90</f>
        <v>0</v>
      </c>
      <c r="V90" s="23">
        <f>INF_PrevYearEUR!AD90</f>
        <v>0</v>
      </c>
      <c r="W90" s="22">
        <f>INF_PrevYearEUR!AE90</f>
        <v>0</v>
      </c>
      <c r="X90" s="23">
        <f>INF_PrevYearEUR!AF90</f>
        <v>0</v>
      </c>
      <c r="Y90" s="22">
        <f>INF_PrevYearEUR!AG90</f>
        <v>0</v>
      </c>
      <c r="Z90" s="23">
        <f>INF_PrevYearEUR!AH90</f>
        <v>0</v>
      </c>
      <c r="AA90" s="22">
        <f>INF_PrevYearEUR!AI90</f>
        <v>0</v>
      </c>
      <c r="AB90" s="23">
        <f>INF_PrevYearEUR!AJ90</f>
        <v>0</v>
      </c>
      <c r="AC90" s="22">
        <f>INF_PrevYearEUR!AK90</f>
        <v>0</v>
      </c>
      <c r="AD90" s="23">
        <f>INF_PrevYearEUR!AL90</f>
        <v>0</v>
      </c>
      <c r="AE90" s="22">
        <f>INF_PrevYearEUR!AM90</f>
        <v>0</v>
      </c>
      <c r="AF90" s="23">
        <f>INF_PrevYearEUR!AN90</f>
        <v>0</v>
      </c>
      <c r="AG90" s="22">
        <f>INF_PrevYearEUR!AO90</f>
        <v>0</v>
      </c>
      <c r="AH90" s="23">
        <f>INF_PrevYearEUR!AP90</f>
        <v>0</v>
      </c>
      <c r="AI90" s="22">
        <f>INF_PrevYearEUR!AQ90</f>
        <v>0</v>
      </c>
      <c r="AJ90" s="23">
        <f>INF_PrevYearEUR!AR90</f>
        <v>0</v>
      </c>
      <c r="AK90" s="22">
        <f>INF_PrevYearEUR!AS90</f>
        <v>0</v>
      </c>
      <c r="AL90" s="23">
        <f>INF_PrevYearEUR!AT90</f>
        <v>0</v>
      </c>
      <c r="AM90" s="22">
        <f>INF_PrevYearEUR!AU90</f>
        <v>0</v>
      </c>
      <c r="AN90" s="23">
        <f>INF_PrevYearEUR!AV90</f>
        <v>0</v>
      </c>
      <c r="AO90" s="22">
        <f>INF_PrevYearEUR!AW90</f>
        <v>0</v>
      </c>
      <c r="AP90" s="23">
        <f>INF_PrevYearEUR!AX90</f>
        <v>0</v>
      </c>
      <c r="AQ90" s="22">
        <f>INF_PrevYearEUR!AY90</f>
        <v>0</v>
      </c>
      <c r="AR90" s="23">
        <f>INF_PrevYearEUR!AZ90</f>
        <v>0</v>
      </c>
      <c r="AS90" s="22">
        <f>INF_PrevYearEUR!BA90</f>
        <v>0</v>
      </c>
      <c r="AT90" s="23">
        <f>INF_PrevYearEUR!BB90</f>
        <v>0</v>
      </c>
      <c r="AU90" s="22">
        <f>INF_PrevYearEUR!BC90</f>
        <v>0</v>
      </c>
      <c r="AV90" s="23">
        <f>INF_PrevYearEUR!BD90</f>
        <v>0</v>
      </c>
      <c r="AW90" s="22">
        <f>INF_PrevYearEUR!BE90</f>
        <v>0</v>
      </c>
      <c r="AX90" s="23">
        <f>INF_PrevYearEUR!BF90</f>
        <v>0</v>
      </c>
      <c r="AY90" s="22">
        <f>INF_PrevYearEUR!BG90</f>
        <v>0</v>
      </c>
      <c r="AZ90" s="23">
        <f>INF_PrevYearEUR!BH90</f>
        <v>0</v>
      </c>
      <c r="BA90" s="22">
        <f>INF_PrevYearEUR!BI90</f>
        <v>0</v>
      </c>
      <c r="BB90" s="23">
        <f>INF_PrevYearEUR!BJ90</f>
        <v>0</v>
      </c>
      <c r="BC90" s="22">
        <f>INF_PrevYearEUR!BK90</f>
        <v>0</v>
      </c>
      <c r="BD90" s="23">
        <f>INF_PrevYearEUR!BL90</f>
        <v>0</v>
      </c>
      <c r="BE90" s="22">
        <f>INF_PrevYearEUR!BM90</f>
        <v>0</v>
      </c>
      <c r="BF90" s="23">
        <f>INF_PrevYearEUR!BN90</f>
        <v>0</v>
      </c>
      <c r="BG90" s="22">
        <f>INF_PrevYearEUR!BO90</f>
        <v>0</v>
      </c>
      <c r="BH90" s="23">
        <f>INF_PrevYearEUR!BP90</f>
        <v>0</v>
      </c>
      <c r="BI90" s="22">
        <f>INF_PrevYearEUR!BQ90</f>
        <v>0</v>
      </c>
      <c r="BJ90" s="23">
        <f>INF_PrevYearEUR!BR90</f>
        <v>0</v>
      </c>
      <c r="BK90" s="22">
        <f>INF_PrevYearEUR!BS90</f>
        <v>0</v>
      </c>
      <c r="BL90" s="23">
        <f>INF_PrevYearEUR!BT90</f>
        <v>0</v>
      </c>
      <c r="BM90" s="22">
        <f>INF_PrevYearEUR!BU90</f>
        <v>0</v>
      </c>
      <c r="BN90" s="23">
        <f>INF_PrevYearEUR!BV90</f>
        <v>0</v>
      </c>
      <c r="BO90" s="22">
        <f>INF_PrevYearEUR!BW90</f>
        <v>0</v>
      </c>
      <c r="BP90" s="23">
        <f>INF_PrevYearEUR!BX90</f>
        <v>0</v>
      </c>
      <c r="BQ90" s="22">
        <f>INF_PrevYearEUR!BY90</f>
        <v>0</v>
      </c>
    </row>
    <row r="91" spans="1:69" s="1048" customFormat="1">
      <c r="A91" s="1058" t="str">
        <f>IF(OR(B91=0,B91=""),"",B91&amp;IF(COUNTIF(B$11:$B91,B91)&gt;1,COUNTIF(B$11:$B91,B91),""))</f>
        <v>M759</v>
      </c>
      <c r="B91" s="1058" t="str">
        <f>INF_PrevYearEUR!J91</f>
        <v>M759</v>
      </c>
      <c r="C91" s="1058" t="str">
        <f>INF_PrevYearEUR!K91</f>
        <v>Leasing</v>
      </c>
      <c r="D91" s="1058">
        <f>INF_PrevYearEUR!L91</f>
        <v>0</v>
      </c>
      <c r="E91" s="22">
        <f>INF_PrevYearEUR!M91</f>
        <v>0</v>
      </c>
      <c r="F91" s="23">
        <f>INF_PrevYearEUR!N91</f>
        <v>0</v>
      </c>
      <c r="G91" s="22">
        <f>INF_PrevYearEUR!O91</f>
        <v>0</v>
      </c>
      <c r="H91" s="23">
        <f>INF_PrevYearEUR!P91</f>
        <v>0</v>
      </c>
      <c r="I91" s="22">
        <f>INF_PrevYearEUR!Q91</f>
        <v>0</v>
      </c>
      <c r="J91" s="23">
        <f>INF_PrevYearEUR!R91</f>
        <v>0</v>
      </c>
      <c r="K91" s="22">
        <f>INF_PrevYearEUR!S91</f>
        <v>0</v>
      </c>
      <c r="L91" s="23">
        <f>INF_PrevYearEUR!T91</f>
        <v>0</v>
      </c>
      <c r="M91" s="22">
        <f>INF_PrevYearEUR!U91</f>
        <v>0</v>
      </c>
      <c r="N91" s="23">
        <f>INF_PrevYearEUR!V91</f>
        <v>0</v>
      </c>
      <c r="O91" s="22">
        <f>INF_PrevYearEUR!W91</f>
        <v>0</v>
      </c>
      <c r="P91" s="23">
        <f>INF_PrevYearEUR!X91</f>
        <v>0</v>
      </c>
      <c r="Q91" s="22">
        <f>INF_PrevYearEUR!Y91</f>
        <v>0</v>
      </c>
      <c r="R91" s="23">
        <f>INF_PrevYearEUR!Z91</f>
        <v>0</v>
      </c>
      <c r="S91" s="22">
        <f>INF_PrevYearEUR!AA91</f>
        <v>0</v>
      </c>
      <c r="T91" s="23">
        <f>INF_PrevYearEUR!AB91</f>
        <v>0</v>
      </c>
      <c r="U91" s="22">
        <f>INF_PrevYearEUR!AC91</f>
        <v>0</v>
      </c>
      <c r="V91" s="23">
        <f>INF_PrevYearEUR!AD91</f>
        <v>0</v>
      </c>
      <c r="W91" s="22">
        <f>INF_PrevYearEUR!AE91</f>
        <v>0</v>
      </c>
      <c r="X91" s="23">
        <f>INF_PrevYearEUR!AF91</f>
        <v>0</v>
      </c>
      <c r="Y91" s="22">
        <f>INF_PrevYearEUR!AG91</f>
        <v>0</v>
      </c>
      <c r="Z91" s="23">
        <f>INF_PrevYearEUR!AH91</f>
        <v>0</v>
      </c>
      <c r="AA91" s="22">
        <f>INF_PrevYearEUR!AI91</f>
        <v>0</v>
      </c>
      <c r="AB91" s="23">
        <f>INF_PrevYearEUR!AJ91</f>
        <v>0</v>
      </c>
      <c r="AC91" s="22">
        <f>INF_PrevYearEUR!AK91</f>
        <v>0</v>
      </c>
      <c r="AD91" s="23">
        <f>INF_PrevYearEUR!AL91</f>
        <v>0</v>
      </c>
      <c r="AE91" s="22">
        <f>INF_PrevYearEUR!AM91</f>
        <v>0</v>
      </c>
      <c r="AF91" s="23">
        <f>INF_PrevYearEUR!AN91</f>
        <v>0</v>
      </c>
      <c r="AG91" s="22">
        <f>INF_PrevYearEUR!AO91</f>
        <v>0</v>
      </c>
      <c r="AH91" s="23">
        <f>INF_PrevYearEUR!AP91</f>
        <v>0</v>
      </c>
      <c r="AI91" s="22">
        <f>INF_PrevYearEUR!AQ91</f>
        <v>0</v>
      </c>
      <c r="AJ91" s="23">
        <f>INF_PrevYearEUR!AR91</f>
        <v>0</v>
      </c>
      <c r="AK91" s="22">
        <f>INF_PrevYearEUR!AS91</f>
        <v>0</v>
      </c>
      <c r="AL91" s="23">
        <f>INF_PrevYearEUR!AT91</f>
        <v>0</v>
      </c>
      <c r="AM91" s="22">
        <f>INF_PrevYearEUR!AU91</f>
        <v>0</v>
      </c>
      <c r="AN91" s="23">
        <f>INF_PrevYearEUR!AV91</f>
        <v>0</v>
      </c>
      <c r="AO91" s="22">
        <f>INF_PrevYearEUR!AW91</f>
        <v>0</v>
      </c>
      <c r="AP91" s="23">
        <f>INF_PrevYearEUR!AX91</f>
        <v>0</v>
      </c>
      <c r="AQ91" s="22">
        <f>INF_PrevYearEUR!AY91</f>
        <v>0</v>
      </c>
      <c r="AR91" s="23">
        <f>INF_PrevYearEUR!AZ91</f>
        <v>0</v>
      </c>
      <c r="AS91" s="22">
        <f>INF_PrevYearEUR!BA91</f>
        <v>0</v>
      </c>
      <c r="AT91" s="23">
        <f>INF_PrevYearEUR!BB91</f>
        <v>0</v>
      </c>
      <c r="AU91" s="22">
        <f>INF_PrevYearEUR!BC91</f>
        <v>0</v>
      </c>
      <c r="AV91" s="23">
        <f>INF_PrevYearEUR!BD91</f>
        <v>0</v>
      </c>
      <c r="AW91" s="22">
        <f>INF_PrevYearEUR!BE91</f>
        <v>0</v>
      </c>
      <c r="AX91" s="23">
        <f>INF_PrevYearEUR!BF91</f>
        <v>0</v>
      </c>
      <c r="AY91" s="22">
        <f>INF_PrevYearEUR!BG91</f>
        <v>0</v>
      </c>
      <c r="AZ91" s="23">
        <f>INF_PrevYearEUR!BH91</f>
        <v>0</v>
      </c>
      <c r="BA91" s="22">
        <f>INF_PrevYearEUR!BI91</f>
        <v>0</v>
      </c>
      <c r="BB91" s="23">
        <f>INF_PrevYearEUR!BJ91</f>
        <v>0</v>
      </c>
      <c r="BC91" s="22">
        <f>INF_PrevYearEUR!BK91</f>
        <v>0</v>
      </c>
      <c r="BD91" s="23">
        <f>INF_PrevYearEUR!BL91</f>
        <v>0</v>
      </c>
      <c r="BE91" s="22">
        <f>INF_PrevYearEUR!BM91</f>
        <v>0</v>
      </c>
      <c r="BF91" s="23">
        <f>INF_PrevYearEUR!BN91</f>
        <v>0</v>
      </c>
      <c r="BG91" s="22">
        <f>INF_PrevYearEUR!BO91</f>
        <v>0</v>
      </c>
      <c r="BH91" s="23">
        <f>INF_PrevYearEUR!BP91</f>
        <v>0</v>
      </c>
      <c r="BI91" s="22">
        <f>INF_PrevYearEUR!BQ91</f>
        <v>0</v>
      </c>
      <c r="BJ91" s="23">
        <f>INF_PrevYearEUR!BR91</f>
        <v>0</v>
      </c>
      <c r="BK91" s="22">
        <f>INF_PrevYearEUR!BS91</f>
        <v>0</v>
      </c>
      <c r="BL91" s="23">
        <f>INF_PrevYearEUR!BT91</f>
        <v>0</v>
      </c>
      <c r="BM91" s="22">
        <f>INF_PrevYearEUR!BU91</f>
        <v>0</v>
      </c>
      <c r="BN91" s="23">
        <f>INF_PrevYearEUR!BV91</f>
        <v>0</v>
      </c>
      <c r="BO91" s="22">
        <f>INF_PrevYearEUR!BW91</f>
        <v>0</v>
      </c>
      <c r="BP91" s="23">
        <f>INF_PrevYearEUR!BX91</f>
        <v>0</v>
      </c>
      <c r="BQ91" s="22">
        <f>INF_PrevYearEUR!BY91</f>
        <v>0</v>
      </c>
    </row>
    <row r="92" spans="1:69" s="1048" customFormat="1">
      <c r="A92" s="1058" t="str">
        <f>IF(OR(B92=0,B92=""),"",B92&amp;IF(COUNTIF(B$11:$B92,B92)&gt;1,COUNTIF(B$11:$B92,B92),""))</f>
        <v>M769</v>
      </c>
      <c r="B92" s="1058" t="str">
        <f>INF_PrevYearEUR!J92</f>
        <v>M769</v>
      </c>
      <c r="C92" s="1058" t="str">
        <f>INF_PrevYearEUR!K92</f>
        <v>EBITDA</v>
      </c>
      <c r="D92" s="1058">
        <f>INF_PrevYearEUR!L92</f>
        <v>0</v>
      </c>
      <c r="E92" s="22">
        <f>INF_PrevYearEUR!M92</f>
        <v>0</v>
      </c>
      <c r="F92" s="23">
        <f>INF_PrevYearEUR!N92</f>
        <v>0</v>
      </c>
      <c r="G92" s="22">
        <f>INF_PrevYearEUR!O92</f>
        <v>0</v>
      </c>
      <c r="H92" s="23">
        <f>INF_PrevYearEUR!P92</f>
        <v>0</v>
      </c>
      <c r="I92" s="22">
        <f>INF_PrevYearEUR!Q92</f>
        <v>0</v>
      </c>
      <c r="J92" s="23">
        <f>INF_PrevYearEUR!R92</f>
        <v>0</v>
      </c>
      <c r="K92" s="22">
        <f>INF_PrevYearEUR!S92</f>
        <v>0</v>
      </c>
      <c r="L92" s="23">
        <f>INF_PrevYearEUR!T92</f>
        <v>0</v>
      </c>
      <c r="M92" s="22">
        <f>INF_PrevYearEUR!U92</f>
        <v>0</v>
      </c>
      <c r="N92" s="23">
        <f>INF_PrevYearEUR!V92</f>
        <v>0</v>
      </c>
      <c r="O92" s="22">
        <f>INF_PrevYearEUR!W92</f>
        <v>0</v>
      </c>
      <c r="P92" s="23">
        <f>INF_PrevYearEUR!X92</f>
        <v>0</v>
      </c>
      <c r="Q92" s="22">
        <f>INF_PrevYearEUR!Y92</f>
        <v>0</v>
      </c>
      <c r="R92" s="23">
        <f>INF_PrevYearEUR!Z92</f>
        <v>0</v>
      </c>
      <c r="S92" s="22">
        <f>INF_PrevYearEUR!AA92</f>
        <v>0</v>
      </c>
      <c r="T92" s="23">
        <f>INF_PrevYearEUR!AB92</f>
        <v>0</v>
      </c>
      <c r="U92" s="22">
        <f>INF_PrevYearEUR!AC92</f>
        <v>0</v>
      </c>
      <c r="V92" s="23">
        <f>INF_PrevYearEUR!AD92</f>
        <v>0</v>
      </c>
      <c r="W92" s="22">
        <f>INF_PrevYearEUR!AE92</f>
        <v>0</v>
      </c>
      <c r="X92" s="23">
        <f>INF_PrevYearEUR!AF92</f>
        <v>0</v>
      </c>
      <c r="Y92" s="22">
        <f>INF_PrevYearEUR!AG92</f>
        <v>0</v>
      </c>
      <c r="Z92" s="23">
        <f>INF_PrevYearEUR!AH92</f>
        <v>0</v>
      </c>
      <c r="AA92" s="22">
        <f>INF_PrevYearEUR!AI92</f>
        <v>0</v>
      </c>
      <c r="AB92" s="23">
        <f>INF_PrevYearEUR!AJ92</f>
        <v>0</v>
      </c>
      <c r="AC92" s="22">
        <f>INF_PrevYearEUR!AK92</f>
        <v>0</v>
      </c>
      <c r="AD92" s="23">
        <f>INF_PrevYearEUR!AL92</f>
        <v>0</v>
      </c>
      <c r="AE92" s="22">
        <f>INF_PrevYearEUR!AM92</f>
        <v>0</v>
      </c>
      <c r="AF92" s="23">
        <f>INF_PrevYearEUR!AN92</f>
        <v>0</v>
      </c>
      <c r="AG92" s="22">
        <f>INF_PrevYearEUR!AO92</f>
        <v>0</v>
      </c>
      <c r="AH92" s="23">
        <f>INF_PrevYearEUR!AP92</f>
        <v>0</v>
      </c>
      <c r="AI92" s="22">
        <f>INF_PrevYearEUR!AQ92</f>
        <v>0</v>
      </c>
      <c r="AJ92" s="23">
        <f>INF_PrevYearEUR!AR92</f>
        <v>0</v>
      </c>
      <c r="AK92" s="22">
        <f>INF_PrevYearEUR!AS92</f>
        <v>0</v>
      </c>
      <c r="AL92" s="23">
        <f>INF_PrevYearEUR!AT92</f>
        <v>0</v>
      </c>
      <c r="AM92" s="22">
        <f>INF_PrevYearEUR!AU92</f>
        <v>0</v>
      </c>
      <c r="AN92" s="23">
        <f>INF_PrevYearEUR!AV92</f>
        <v>0</v>
      </c>
      <c r="AO92" s="22">
        <f>INF_PrevYearEUR!AW92</f>
        <v>0</v>
      </c>
      <c r="AP92" s="23">
        <f>INF_PrevYearEUR!AX92</f>
        <v>0</v>
      </c>
      <c r="AQ92" s="22">
        <f>INF_PrevYearEUR!AY92</f>
        <v>0</v>
      </c>
      <c r="AR92" s="23">
        <f>INF_PrevYearEUR!AZ92</f>
        <v>0</v>
      </c>
      <c r="AS92" s="22">
        <f>INF_PrevYearEUR!BA92</f>
        <v>0</v>
      </c>
      <c r="AT92" s="23">
        <f>INF_PrevYearEUR!BB92</f>
        <v>0</v>
      </c>
      <c r="AU92" s="22">
        <f>INF_PrevYearEUR!BC92</f>
        <v>0</v>
      </c>
      <c r="AV92" s="23">
        <f>INF_PrevYearEUR!BD92</f>
        <v>0</v>
      </c>
      <c r="AW92" s="22">
        <f>INF_PrevYearEUR!BE92</f>
        <v>0</v>
      </c>
      <c r="AX92" s="23">
        <f>INF_PrevYearEUR!BF92</f>
        <v>0</v>
      </c>
      <c r="AY92" s="22">
        <f>INF_PrevYearEUR!BG92</f>
        <v>0</v>
      </c>
      <c r="AZ92" s="23">
        <f>INF_PrevYearEUR!BH92</f>
        <v>0</v>
      </c>
      <c r="BA92" s="22">
        <f>INF_PrevYearEUR!BI92</f>
        <v>0</v>
      </c>
      <c r="BB92" s="23">
        <f>INF_PrevYearEUR!BJ92</f>
        <v>0</v>
      </c>
      <c r="BC92" s="22">
        <f>INF_PrevYearEUR!BK92</f>
        <v>0</v>
      </c>
      <c r="BD92" s="23">
        <f>INF_PrevYearEUR!BL92</f>
        <v>0</v>
      </c>
      <c r="BE92" s="22">
        <f>INF_PrevYearEUR!BM92</f>
        <v>0</v>
      </c>
      <c r="BF92" s="23">
        <f>INF_PrevYearEUR!BN92</f>
        <v>0</v>
      </c>
      <c r="BG92" s="22">
        <f>INF_PrevYearEUR!BO92</f>
        <v>0</v>
      </c>
      <c r="BH92" s="23">
        <f>INF_PrevYearEUR!BP92</f>
        <v>0</v>
      </c>
      <c r="BI92" s="22">
        <f>INF_PrevYearEUR!BQ92</f>
        <v>0</v>
      </c>
      <c r="BJ92" s="23">
        <f>INF_PrevYearEUR!BR92</f>
        <v>0</v>
      </c>
      <c r="BK92" s="22">
        <f>INF_PrevYearEUR!BS92</f>
        <v>0</v>
      </c>
      <c r="BL92" s="23">
        <f>INF_PrevYearEUR!BT92</f>
        <v>0</v>
      </c>
      <c r="BM92" s="22">
        <f>INF_PrevYearEUR!BU92</f>
        <v>0</v>
      </c>
      <c r="BN92" s="23">
        <f>INF_PrevYearEUR!BV92</f>
        <v>0</v>
      </c>
      <c r="BO92" s="22">
        <f>INF_PrevYearEUR!BW92</f>
        <v>0</v>
      </c>
      <c r="BP92" s="23">
        <f>INF_PrevYearEUR!BX92</f>
        <v>0</v>
      </c>
      <c r="BQ92" s="22">
        <f>INF_PrevYearEUR!BY92</f>
        <v>0</v>
      </c>
    </row>
    <row r="93" spans="1:69" s="1048" customFormat="1">
      <c r="A93" s="1054" t="str">
        <f>IF(OR(B93=0,B93=""),"",B93&amp;IF(COUNTIF(B$11:$B93,B93)&gt;1,COUNTIF(B$11:$B93,B93),""))</f>
        <v>M775</v>
      </c>
      <c r="B93" s="1054" t="str">
        <f>INF_PrevYearEUR!J93</f>
        <v>M775</v>
      </c>
      <c r="C93" s="1055" t="str">
        <f>INF_PrevYearEUR!K93</f>
        <v>Ordinary depr. and amort. excl. goodwill</v>
      </c>
      <c r="D93" s="1055">
        <f>INF_PrevYearEUR!L93</f>
        <v>0</v>
      </c>
      <c r="E93" s="1056">
        <f>INF_PrevYearEUR!M93</f>
        <v>0</v>
      </c>
      <c r="F93" s="1057">
        <f>INF_PrevYearEUR!N93</f>
        <v>0</v>
      </c>
      <c r="G93" s="1056">
        <f>INF_PrevYearEUR!O93</f>
        <v>0</v>
      </c>
      <c r="H93" s="1057">
        <f>INF_PrevYearEUR!P93</f>
        <v>0</v>
      </c>
      <c r="I93" s="1056">
        <f>INF_PrevYearEUR!Q93</f>
        <v>0</v>
      </c>
      <c r="J93" s="1057">
        <f>INF_PrevYearEUR!R93</f>
        <v>0</v>
      </c>
      <c r="K93" s="1056">
        <f>INF_PrevYearEUR!S93</f>
        <v>0</v>
      </c>
      <c r="L93" s="1057">
        <f>INF_PrevYearEUR!T93</f>
        <v>0</v>
      </c>
      <c r="M93" s="1056">
        <f>INF_PrevYearEUR!U93</f>
        <v>0</v>
      </c>
      <c r="N93" s="1057">
        <f>INF_PrevYearEUR!V93</f>
        <v>0</v>
      </c>
      <c r="O93" s="1056">
        <f>INF_PrevYearEUR!W93</f>
        <v>0</v>
      </c>
      <c r="P93" s="1057">
        <f>INF_PrevYearEUR!X93</f>
        <v>0</v>
      </c>
      <c r="Q93" s="1056">
        <f>INF_PrevYearEUR!Y93</f>
        <v>0</v>
      </c>
      <c r="R93" s="1057">
        <f>INF_PrevYearEUR!Z93</f>
        <v>0</v>
      </c>
      <c r="S93" s="1056">
        <f>INF_PrevYearEUR!AA93</f>
        <v>0</v>
      </c>
      <c r="T93" s="1057">
        <f>INF_PrevYearEUR!AB93</f>
        <v>0</v>
      </c>
      <c r="U93" s="1056">
        <f>INF_PrevYearEUR!AC93</f>
        <v>0</v>
      </c>
      <c r="V93" s="1057">
        <f>INF_PrevYearEUR!AD93</f>
        <v>0</v>
      </c>
      <c r="W93" s="1056">
        <f>INF_PrevYearEUR!AE93</f>
        <v>0</v>
      </c>
      <c r="X93" s="1057">
        <f>INF_PrevYearEUR!AF93</f>
        <v>0</v>
      </c>
      <c r="Y93" s="1056">
        <f>INF_PrevYearEUR!AG93</f>
        <v>0</v>
      </c>
      <c r="Z93" s="1057">
        <f>INF_PrevYearEUR!AH93</f>
        <v>0</v>
      </c>
      <c r="AA93" s="1056">
        <f>INF_PrevYearEUR!AI93</f>
        <v>0</v>
      </c>
      <c r="AB93" s="1057">
        <f>INF_PrevYearEUR!AJ93</f>
        <v>0</v>
      </c>
      <c r="AC93" s="1056">
        <f>INF_PrevYearEUR!AK93</f>
        <v>0</v>
      </c>
      <c r="AD93" s="1057">
        <f>INF_PrevYearEUR!AL93</f>
        <v>0</v>
      </c>
      <c r="AE93" s="1056">
        <f>INF_PrevYearEUR!AM93</f>
        <v>0</v>
      </c>
      <c r="AF93" s="1057">
        <f>INF_PrevYearEUR!AN93</f>
        <v>0</v>
      </c>
      <c r="AG93" s="1056">
        <f>INF_PrevYearEUR!AO93</f>
        <v>0</v>
      </c>
      <c r="AH93" s="1057">
        <f>INF_PrevYearEUR!AP93</f>
        <v>0</v>
      </c>
      <c r="AI93" s="1056">
        <f>INF_PrevYearEUR!AQ93</f>
        <v>0</v>
      </c>
      <c r="AJ93" s="1057">
        <f>INF_PrevYearEUR!AR93</f>
        <v>0</v>
      </c>
      <c r="AK93" s="1056">
        <f>INF_PrevYearEUR!AS93</f>
        <v>0</v>
      </c>
      <c r="AL93" s="1057">
        <f>INF_PrevYearEUR!AT93</f>
        <v>0</v>
      </c>
      <c r="AM93" s="1056">
        <f>INF_PrevYearEUR!AU93</f>
        <v>0</v>
      </c>
      <c r="AN93" s="1057">
        <f>INF_PrevYearEUR!AV93</f>
        <v>0</v>
      </c>
      <c r="AO93" s="1056">
        <f>INF_PrevYearEUR!AW93</f>
        <v>0</v>
      </c>
      <c r="AP93" s="1057">
        <f>INF_PrevYearEUR!AX93</f>
        <v>0</v>
      </c>
      <c r="AQ93" s="1056">
        <f>INF_PrevYearEUR!AY93</f>
        <v>0</v>
      </c>
      <c r="AR93" s="1057">
        <f>INF_PrevYearEUR!AZ93</f>
        <v>0</v>
      </c>
      <c r="AS93" s="1056">
        <f>INF_PrevYearEUR!BA93</f>
        <v>0</v>
      </c>
      <c r="AT93" s="1057">
        <f>INF_PrevYearEUR!BB93</f>
        <v>0</v>
      </c>
      <c r="AU93" s="1056">
        <f>INF_PrevYearEUR!BC93</f>
        <v>0</v>
      </c>
      <c r="AV93" s="1057">
        <f>INF_PrevYearEUR!BD93</f>
        <v>0</v>
      </c>
      <c r="AW93" s="1056">
        <f>INF_PrevYearEUR!BE93</f>
        <v>0</v>
      </c>
      <c r="AX93" s="1057">
        <f>INF_PrevYearEUR!BF93</f>
        <v>0</v>
      </c>
      <c r="AY93" s="1056">
        <f>INF_PrevYearEUR!BG93</f>
        <v>0</v>
      </c>
      <c r="AZ93" s="1057">
        <f>INF_PrevYearEUR!BH93</f>
        <v>0</v>
      </c>
      <c r="BA93" s="1056">
        <f>INF_PrevYearEUR!BI93</f>
        <v>0</v>
      </c>
      <c r="BB93" s="1057">
        <f>INF_PrevYearEUR!BJ93</f>
        <v>0</v>
      </c>
      <c r="BC93" s="1056">
        <f>INF_PrevYearEUR!BK93</f>
        <v>0</v>
      </c>
      <c r="BD93" s="1057">
        <f>INF_PrevYearEUR!BL93</f>
        <v>0</v>
      </c>
      <c r="BE93" s="1056">
        <f>INF_PrevYearEUR!BM93</f>
        <v>0</v>
      </c>
      <c r="BF93" s="1057">
        <f>INF_PrevYearEUR!BN93</f>
        <v>0</v>
      </c>
      <c r="BG93" s="1056">
        <f>INF_PrevYearEUR!BO93</f>
        <v>0</v>
      </c>
      <c r="BH93" s="1057">
        <f>INF_PrevYearEUR!BP93</f>
        <v>0</v>
      </c>
      <c r="BI93" s="1056">
        <f>INF_PrevYearEUR!BQ93</f>
        <v>0</v>
      </c>
      <c r="BJ93" s="1057">
        <f>INF_PrevYearEUR!BR93</f>
        <v>0</v>
      </c>
      <c r="BK93" s="1056">
        <f>INF_PrevYearEUR!BS93</f>
        <v>0</v>
      </c>
      <c r="BL93" s="1057">
        <f>INF_PrevYearEUR!BT93</f>
        <v>0</v>
      </c>
      <c r="BM93" s="1056">
        <f>INF_PrevYearEUR!BU93</f>
        <v>0</v>
      </c>
      <c r="BN93" s="1057">
        <f>INF_PrevYearEUR!BV93</f>
        <v>0</v>
      </c>
      <c r="BO93" s="1056">
        <f>INF_PrevYearEUR!BW93</f>
        <v>0</v>
      </c>
      <c r="BP93" s="1057">
        <f>INF_PrevYearEUR!BX93</f>
        <v>0</v>
      </c>
      <c r="BQ93" s="1056">
        <f>INF_PrevYearEUR!BY93</f>
        <v>0</v>
      </c>
    </row>
    <row r="94" spans="1:69" s="1048" customFormat="1">
      <c r="A94" s="1054" t="str">
        <f>IF(OR(B94=0,B94=""),"",B94&amp;IF(COUNTIF(B$11:$B94,B94)&gt;1,COUNTIF(B$11:$B94,B94),""))</f>
        <v>M780</v>
      </c>
      <c r="B94" s="1054" t="str">
        <f>INF_PrevYearEUR!J94</f>
        <v>M780</v>
      </c>
      <c r="C94" s="1055" t="str">
        <f>INF_PrevYearEUR!K94</f>
        <v>Ordinary amort. of goodwill</v>
      </c>
      <c r="D94" s="1055">
        <f>INF_PrevYearEUR!L94</f>
        <v>0</v>
      </c>
      <c r="E94" s="1056">
        <f>INF_PrevYearEUR!M94</f>
        <v>0</v>
      </c>
      <c r="F94" s="1057">
        <f>INF_PrevYearEUR!N94</f>
        <v>0</v>
      </c>
      <c r="G94" s="1056">
        <f>INF_PrevYearEUR!O94</f>
        <v>0</v>
      </c>
      <c r="H94" s="1057">
        <f>INF_PrevYearEUR!P94</f>
        <v>0</v>
      </c>
      <c r="I94" s="1056">
        <f>INF_PrevYearEUR!Q94</f>
        <v>0</v>
      </c>
      <c r="J94" s="1057">
        <f>INF_PrevYearEUR!R94</f>
        <v>0</v>
      </c>
      <c r="K94" s="1056">
        <f>INF_PrevYearEUR!S94</f>
        <v>0</v>
      </c>
      <c r="L94" s="1057">
        <f>INF_PrevYearEUR!T94</f>
        <v>0</v>
      </c>
      <c r="M94" s="1056">
        <f>INF_PrevYearEUR!U94</f>
        <v>0</v>
      </c>
      <c r="N94" s="1057">
        <f>INF_PrevYearEUR!V94</f>
        <v>0</v>
      </c>
      <c r="O94" s="1056">
        <f>INF_PrevYearEUR!W94</f>
        <v>0</v>
      </c>
      <c r="P94" s="1057">
        <f>INF_PrevYearEUR!X94</f>
        <v>0</v>
      </c>
      <c r="Q94" s="1056">
        <f>INF_PrevYearEUR!Y94</f>
        <v>0</v>
      </c>
      <c r="R94" s="1057">
        <f>INF_PrevYearEUR!Z94</f>
        <v>0</v>
      </c>
      <c r="S94" s="1056">
        <f>INF_PrevYearEUR!AA94</f>
        <v>0</v>
      </c>
      <c r="T94" s="1057">
        <f>INF_PrevYearEUR!AB94</f>
        <v>0</v>
      </c>
      <c r="U94" s="1056">
        <f>INF_PrevYearEUR!AC94</f>
        <v>0</v>
      </c>
      <c r="V94" s="1057">
        <f>INF_PrevYearEUR!AD94</f>
        <v>0</v>
      </c>
      <c r="W94" s="1056">
        <f>INF_PrevYearEUR!AE94</f>
        <v>0</v>
      </c>
      <c r="X94" s="1057">
        <f>INF_PrevYearEUR!AF94</f>
        <v>0</v>
      </c>
      <c r="Y94" s="1056">
        <f>INF_PrevYearEUR!AG94</f>
        <v>0</v>
      </c>
      <c r="Z94" s="1057">
        <f>INF_PrevYearEUR!AH94</f>
        <v>0</v>
      </c>
      <c r="AA94" s="1056">
        <f>INF_PrevYearEUR!AI94</f>
        <v>0</v>
      </c>
      <c r="AB94" s="1057">
        <f>INF_PrevYearEUR!AJ94</f>
        <v>0</v>
      </c>
      <c r="AC94" s="1056">
        <f>INF_PrevYearEUR!AK94</f>
        <v>0</v>
      </c>
      <c r="AD94" s="1057">
        <f>INF_PrevYearEUR!AL94</f>
        <v>0</v>
      </c>
      <c r="AE94" s="1056">
        <f>INF_PrevYearEUR!AM94</f>
        <v>0</v>
      </c>
      <c r="AF94" s="1057">
        <f>INF_PrevYearEUR!AN94</f>
        <v>0</v>
      </c>
      <c r="AG94" s="1056">
        <f>INF_PrevYearEUR!AO94</f>
        <v>0</v>
      </c>
      <c r="AH94" s="1057">
        <f>INF_PrevYearEUR!AP94</f>
        <v>0</v>
      </c>
      <c r="AI94" s="1056">
        <f>INF_PrevYearEUR!AQ94</f>
        <v>0</v>
      </c>
      <c r="AJ94" s="1057">
        <f>INF_PrevYearEUR!AR94</f>
        <v>0</v>
      </c>
      <c r="AK94" s="1056">
        <f>INF_PrevYearEUR!AS94</f>
        <v>0</v>
      </c>
      <c r="AL94" s="1057">
        <f>INF_PrevYearEUR!AT94</f>
        <v>0</v>
      </c>
      <c r="AM94" s="1056">
        <f>INF_PrevYearEUR!AU94</f>
        <v>0</v>
      </c>
      <c r="AN94" s="1057">
        <f>INF_PrevYearEUR!AV94</f>
        <v>0</v>
      </c>
      <c r="AO94" s="1056">
        <f>INF_PrevYearEUR!AW94</f>
        <v>0</v>
      </c>
      <c r="AP94" s="1057">
        <f>INF_PrevYearEUR!AX94</f>
        <v>0</v>
      </c>
      <c r="AQ94" s="1056">
        <f>INF_PrevYearEUR!AY94</f>
        <v>0</v>
      </c>
      <c r="AR94" s="1057">
        <f>INF_PrevYearEUR!AZ94</f>
        <v>0</v>
      </c>
      <c r="AS94" s="1056">
        <f>INF_PrevYearEUR!BA94</f>
        <v>0</v>
      </c>
      <c r="AT94" s="1057">
        <f>INF_PrevYearEUR!BB94</f>
        <v>0</v>
      </c>
      <c r="AU94" s="1056">
        <f>INF_PrevYearEUR!BC94</f>
        <v>0</v>
      </c>
      <c r="AV94" s="1057">
        <f>INF_PrevYearEUR!BD94</f>
        <v>0</v>
      </c>
      <c r="AW94" s="1056">
        <f>INF_PrevYearEUR!BE94</f>
        <v>0</v>
      </c>
      <c r="AX94" s="1057">
        <f>INF_PrevYearEUR!BF94</f>
        <v>0</v>
      </c>
      <c r="AY94" s="1056">
        <f>INF_PrevYearEUR!BG94</f>
        <v>0</v>
      </c>
      <c r="AZ94" s="1057">
        <f>INF_PrevYearEUR!BH94</f>
        <v>0</v>
      </c>
      <c r="BA94" s="1056">
        <f>INF_PrevYearEUR!BI94</f>
        <v>0</v>
      </c>
      <c r="BB94" s="1057">
        <f>INF_PrevYearEUR!BJ94</f>
        <v>0</v>
      </c>
      <c r="BC94" s="1056">
        <f>INF_PrevYearEUR!BK94</f>
        <v>0</v>
      </c>
      <c r="BD94" s="1057">
        <f>INF_PrevYearEUR!BL94</f>
        <v>0</v>
      </c>
      <c r="BE94" s="1056">
        <f>INF_PrevYearEUR!BM94</f>
        <v>0</v>
      </c>
      <c r="BF94" s="1057">
        <f>INF_PrevYearEUR!BN94</f>
        <v>0</v>
      </c>
      <c r="BG94" s="1056">
        <f>INF_PrevYearEUR!BO94</f>
        <v>0</v>
      </c>
      <c r="BH94" s="1057">
        <f>INF_PrevYearEUR!BP94</f>
        <v>0</v>
      </c>
      <c r="BI94" s="1056">
        <f>INF_PrevYearEUR!BQ94</f>
        <v>0</v>
      </c>
      <c r="BJ94" s="1057">
        <f>INF_PrevYearEUR!BR94</f>
        <v>0</v>
      </c>
      <c r="BK94" s="1056">
        <f>INF_PrevYearEUR!BS94</f>
        <v>0</v>
      </c>
      <c r="BL94" s="1057">
        <f>INF_PrevYearEUR!BT94</f>
        <v>0</v>
      </c>
      <c r="BM94" s="1056">
        <f>INF_PrevYearEUR!BU94</f>
        <v>0</v>
      </c>
      <c r="BN94" s="1057">
        <f>INF_PrevYearEUR!BV94</f>
        <v>0</v>
      </c>
      <c r="BO94" s="1056">
        <f>INF_PrevYearEUR!BW94</f>
        <v>0</v>
      </c>
      <c r="BP94" s="1057">
        <f>INF_PrevYearEUR!BX94</f>
        <v>0</v>
      </c>
      <c r="BQ94" s="1056">
        <f>INF_PrevYearEUR!BY94</f>
        <v>0</v>
      </c>
    </row>
    <row r="95" spans="1:69" s="1048" customFormat="1">
      <c r="A95" s="1054" t="str">
        <f>IF(OR(B95=0,B95=""),"",B95&amp;IF(COUNTIF(B$11:$B95,B95)&gt;1,COUNTIF(B$11:$B95,B95),""))</f>
        <v>M785</v>
      </c>
      <c r="B95" s="1054" t="str">
        <f>INF_PrevYearEUR!J95</f>
        <v>M785</v>
      </c>
      <c r="C95" s="1055" t="str">
        <f>INF_PrevYearEUR!K95</f>
        <v>Extraordinary depr. and amortization</v>
      </c>
      <c r="D95" s="1055">
        <f>INF_PrevYearEUR!L95</f>
        <v>0</v>
      </c>
      <c r="E95" s="1056">
        <f>INF_PrevYearEUR!M95</f>
        <v>0</v>
      </c>
      <c r="F95" s="1057">
        <f>INF_PrevYearEUR!N95</f>
        <v>0</v>
      </c>
      <c r="G95" s="1056">
        <f>INF_PrevYearEUR!O95</f>
        <v>0</v>
      </c>
      <c r="H95" s="1057">
        <f>INF_PrevYearEUR!P95</f>
        <v>0</v>
      </c>
      <c r="I95" s="1056">
        <f>INF_PrevYearEUR!Q95</f>
        <v>0</v>
      </c>
      <c r="J95" s="1057">
        <f>INF_PrevYearEUR!R95</f>
        <v>0</v>
      </c>
      <c r="K95" s="1056">
        <f>INF_PrevYearEUR!S95</f>
        <v>0</v>
      </c>
      <c r="L95" s="1057">
        <f>INF_PrevYearEUR!T95</f>
        <v>0</v>
      </c>
      <c r="M95" s="1056">
        <f>INF_PrevYearEUR!U95</f>
        <v>0</v>
      </c>
      <c r="N95" s="1057">
        <f>INF_PrevYearEUR!V95</f>
        <v>0</v>
      </c>
      <c r="O95" s="1056">
        <f>INF_PrevYearEUR!W95</f>
        <v>0</v>
      </c>
      <c r="P95" s="1057">
        <f>INF_PrevYearEUR!X95</f>
        <v>0</v>
      </c>
      <c r="Q95" s="1056">
        <f>INF_PrevYearEUR!Y95</f>
        <v>0</v>
      </c>
      <c r="R95" s="1057">
        <f>INF_PrevYearEUR!Z95</f>
        <v>0</v>
      </c>
      <c r="S95" s="1056">
        <f>INF_PrevYearEUR!AA95</f>
        <v>0</v>
      </c>
      <c r="T95" s="1057">
        <f>INF_PrevYearEUR!AB95</f>
        <v>0</v>
      </c>
      <c r="U95" s="1056">
        <f>INF_PrevYearEUR!AC95</f>
        <v>0</v>
      </c>
      <c r="V95" s="1057">
        <f>INF_PrevYearEUR!AD95</f>
        <v>0</v>
      </c>
      <c r="W95" s="1056">
        <f>INF_PrevYearEUR!AE95</f>
        <v>0</v>
      </c>
      <c r="X95" s="1057">
        <f>INF_PrevYearEUR!AF95</f>
        <v>0</v>
      </c>
      <c r="Y95" s="1056">
        <f>INF_PrevYearEUR!AG95</f>
        <v>0</v>
      </c>
      <c r="Z95" s="1057">
        <f>INF_PrevYearEUR!AH95</f>
        <v>0</v>
      </c>
      <c r="AA95" s="1056">
        <f>INF_PrevYearEUR!AI95</f>
        <v>0</v>
      </c>
      <c r="AB95" s="1057">
        <f>INF_PrevYearEUR!AJ95</f>
        <v>0</v>
      </c>
      <c r="AC95" s="1056">
        <f>INF_PrevYearEUR!AK95</f>
        <v>0</v>
      </c>
      <c r="AD95" s="1057">
        <f>INF_PrevYearEUR!AL95</f>
        <v>0</v>
      </c>
      <c r="AE95" s="1056">
        <f>INF_PrevYearEUR!AM95</f>
        <v>0</v>
      </c>
      <c r="AF95" s="1057">
        <f>INF_PrevYearEUR!AN95</f>
        <v>0</v>
      </c>
      <c r="AG95" s="1056">
        <f>INF_PrevYearEUR!AO95</f>
        <v>0</v>
      </c>
      <c r="AH95" s="1057">
        <f>INF_PrevYearEUR!AP95</f>
        <v>0</v>
      </c>
      <c r="AI95" s="1056">
        <f>INF_PrevYearEUR!AQ95</f>
        <v>0</v>
      </c>
      <c r="AJ95" s="1057">
        <f>INF_PrevYearEUR!AR95</f>
        <v>0</v>
      </c>
      <c r="AK95" s="1056">
        <f>INF_PrevYearEUR!AS95</f>
        <v>0</v>
      </c>
      <c r="AL95" s="1057">
        <f>INF_PrevYearEUR!AT95</f>
        <v>0</v>
      </c>
      <c r="AM95" s="1056">
        <f>INF_PrevYearEUR!AU95</f>
        <v>0</v>
      </c>
      <c r="AN95" s="1057">
        <f>INF_PrevYearEUR!AV95</f>
        <v>0</v>
      </c>
      <c r="AO95" s="1056">
        <f>INF_PrevYearEUR!AW95</f>
        <v>0</v>
      </c>
      <c r="AP95" s="1057">
        <f>INF_PrevYearEUR!AX95</f>
        <v>0</v>
      </c>
      <c r="AQ95" s="1056">
        <f>INF_PrevYearEUR!AY95</f>
        <v>0</v>
      </c>
      <c r="AR95" s="1057">
        <f>INF_PrevYearEUR!AZ95</f>
        <v>0</v>
      </c>
      <c r="AS95" s="1056">
        <f>INF_PrevYearEUR!BA95</f>
        <v>0</v>
      </c>
      <c r="AT95" s="1057">
        <f>INF_PrevYearEUR!BB95</f>
        <v>0</v>
      </c>
      <c r="AU95" s="1056">
        <f>INF_PrevYearEUR!BC95</f>
        <v>0</v>
      </c>
      <c r="AV95" s="1057">
        <f>INF_PrevYearEUR!BD95</f>
        <v>0</v>
      </c>
      <c r="AW95" s="1056">
        <f>INF_PrevYearEUR!BE95</f>
        <v>0</v>
      </c>
      <c r="AX95" s="1057">
        <f>INF_PrevYearEUR!BF95</f>
        <v>0</v>
      </c>
      <c r="AY95" s="1056">
        <f>INF_PrevYearEUR!BG95</f>
        <v>0</v>
      </c>
      <c r="AZ95" s="1057">
        <f>INF_PrevYearEUR!BH95</f>
        <v>0</v>
      </c>
      <c r="BA95" s="1056">
        <f>INF_PrevYearEUR!BI95</f>
        <v>0</v>
      </c>
      <c r="BB95" s="1057">
        <f>INF_PrevYearEUR!BJ95</f>
        <v>0</v>
      </c>
      <c r="BC95" s="1056">
        <f>INF_PrevYearEUR!BK95</f>
        <v>0</v>
      </c>
      <c r="BD95" s="1057">
        <f>INF_PrevYearEUR!BL95</f>
        <v>0</v>
      </c>
      <c r="BE95" s="1056">
        <f>INF_PrevYearEUR!BM95</f>
        <v>0</v>
      </c>
      <c r="BF95" s="1057">
        <f>INF_PrevYearEUR!BN95</f>
        <v>0</v>
      </c>
      <c r="BG95" s="1056">
        <f>INF_PrevYearEUR!BO95</f>
        <v>0</v>
      </c>
      <c r="BH95" s="1057">
        <f>INF_PrevYearEUR!BP95</f>
        <v>0</v>
      </c>
      <c r="BI95" s="1056">
        <f>INF_PrevYearEUR!BQ95</f>
        <v>0</v>
      </c>
      <c r="BJ95" s="1057">
        <f>INF_PrevYearEUR!BR95</f>
        <v>0</v>
      </c>
      <c r="BK95" s="1056">
        <f>INF_PrevYearEUR!BS95</f>
        <v>0</v>
      </c>
      <c r="BL95" s="1057">
        <f>INF_PrevYearEUR!BT95</f>
        <v>0</v>
      </c>
      <c r="BM95" s="1056">
        <f>INF_PrevYearEUR!BU95</f>
        <v>0</v>
      </c>
      <c r="BN95" s="1057">
        <f>INF_PrevYearEUR!BV95</f>
        <v>0</v>
      </c>
      <c r="BO95" s="1056">
        <f>INF_PrevYearEUR!BW95</f>
        <v>0</v>
      </c>
      <c r="BP95" s="1057">
        <f>INF_PrevYearEUR!BX95</f>
        <v>0</v>
      </c>
      <c r="BQ95" s="1056">
        <f>INF_PrevYearEUR!BY95</f>
        <v>0</v>
      </c>
    </row>
    <row r="96" spans="1:69" s="1048" customFormat="1">
      <c r="A96" s="1054" t="str">
        <f>IF(OR(B96=0,B96=""),"",B96&amp;IF(COUNTIF(B$11:$B96,B96)&gt;1,COUNTIF(B$11:$B96,B96),""))</f>
        <v>M787</v>
      </c>
      <c r="B96" s="1054" t="str">
        <f>INF_PrevYearEUR!J96</f>
        <v>M787</v>
      </c>
      <c r="C96" s="1055" t="str">
        <f>INF_PrevYearEUR!K96</f>
        <v>Depr. CurrA (exceeding convent. depr.)</v>
      </c>
      <c r="D96" s="1055">
        <f>INF_PrevYearEUR!L96</f>
        <v>0</v>
      </c>
      <c r="E96" s="1056">
        <f>INF_PrevYearEUR!M96</f>
        <v>0</v>
      </c>
      <c r="F96" s="1057">
        <f>INF_PrevYearEUR!N96</f>
        <v>0</v>
      </c>
      <c r="G96" s="1056">
        <f>INF_PrevYearEUR!O96</f>
        <v>0</v>
      </c>
      <c r="H96" s="1057">
        <f>INF_PrevYearEUR!P96</f>
        <v>0</v>
      </c>
      <c r="I96" s="1056">
        <f>INF_PrevYearEUR!Q96</f>
        <v>0</v>
      </c>
      <c r="J96" s="1057">
        <f>INF_PrevYearEUR!R96</f>
        <v>0</v>
      </c>
      <c r="K96" s="1056">
        <f>INF_PrevYearEUR!S96</f>
        <v>0</v>
      </c>
      <c r="L96" s="1057">
        <f>INF_PrevYearEUR!T96</f>
        <v>0</v>
      </c>
      <c r="M96" s="1056">
        <f>INF_PrevYearEUR!U96</f>
        <v>0</v>
      </c>
      <c r="N96" s="1057">
        <f>INF_PrevYearEUR!V96</f>
        <v>0</v>
      </c>
      <c r="O96" s="1056">
        <f>INF_PrevYearEUR!W96</f>
        <v>0</v>
      </c>
      <c r="P96" s="1057">
        <f>INF_PrevYearEUR!X96</f>
        <v>0</v>
      </c>
      <c r="Q96" s="1056">
        <f>INF_PrevYearEUR!Y96</f>
        <v>0</v>
      </c>
      <c r="R96" s="1057">
        <f>INF_PrevYearEUR!Z96</f>
        <v>0</v>
      </c>
      <c r="S96" s="1056">
        <f>INF_PrevYearEUR!AA96</f>
        <v>0</v>
      </c>
      <c r="T96" s="1057">
        <f>INF_PrevYearEUR!AB96</f>
        <v>0</v>
      </c>
      <c r="U96" s="1056">
        <f>INF_PrevYearEUR!AC96</f>
        <v>0</v>
      </c>
      <c r="V96" s="1057">
        <f>INF_PrevYearEUR!AD96</f>
        <v>0</v>
      </c>
      <c r="W96" s="1056">
        <f>INF_PrevYearEUR!AE96</f>
        <v>0</v>
      </c>
      <c r="X96" s="1057">
        <f>INF_PrevYearEUR!AF96</f>
        <v>0</v>
      </c>
      <c r="Y96" s="1056">
        <f>INF_PrevYearEUR!AG96</f>
        <v>0</v>
      </c>
      <c r="Z96" s="1057">
        <f>INF_PrevYearEUR!AH96</f>
        <v>0</v>
      </c>
      <c r="AA96" s="1056">
        <f>INF_PrevYearEUR!AI96</f>
        <v>0</v>
      </c>
      <c r="AB96" s="1057">
        <f>INF_PrevYearEUR!AJ96</f>
        <v>0</v>
      </c>
      <c r="AC96" s="1056">
        <f>INF_PrevYearEUR!AK96</f>
        <v>0</v>
      </c>
      <c r="AD96" s="1057">
        <f>INF_PrevYearEUR!AL96</f>
        <v>0</v>
      </c>
      <c r="AE96" s="1056">
        <f>INF_PrevYearEUR!AM96</f>
        <v>0</v>
      </c>
      <c r="AF96" s="1057">
        <f>INF_PrevYearEUR!AN96</f>
        <v>0</v>
      </c>
      <c r="AG96" s="1056">
        <f>INF_PrevYearEUR!AO96</f>
        <v>0</v>
      </c>
      <c r="AH96" s="1057">
        <f>INF_PrevYearEUR!AP96</f>
        <v>0</v>
      </c>
      <c r="AI96" s="1056">
        <f>INF_PrevYearEUR!AQ96</f>
        <v>0</v>
      </c>
      <c r="AJ96" s="1057">
        <f>INF_PrevYearEUR!AR96</f>
        <v>0</v>
      </c>
      <c r="AK96" s="1056">
        <f>INF_PrevYearEUR!AS96</f>
        <v>0</v>
      </c>
      <c r="AL96" s="1057">
        <f>INF_PrevYearEUR!AT96</f>
        <v>0</v>
      </c>
      <c r="AM96" s="1056">
        <f>INF_PrevYearEUR!AU96</f>
        <v>0</v>
      </c>
      <c r="AN96" s="1057">
        <f>INF_PrevYearEUR!AV96</f>
        <v>0</v>
      </c>
      <c r="AO96" s="1056">
        <f>INF_PrevYearEUR!AW96</f>
        <v>0</v>
      </c>
      <c r="AP96" s="1057">
        <f>INF_PrevYearEUR!AX96</f>
        <v>0</v>
      </c>
      <c r="AQ96" s="1056">
        <f>INF_PrevYearEUR!AY96</f>
        <v>0</v>
      </c>
      <c r="AR96" s="1057">
        <f>INF_PrevYearEUR!AZ96</f>
        <v>0</v>
      </c>
      <c r="AS96" s="1056">
        <f>INF_PrevYearEUR!BA96</f>
        <v>0</v>
      </c>
      <c r="AT96" s="1057">
        <f>INF_PrevYearEUR!BB96</f>
        <v>0</v>
      </c>
      <c r="AU96" s="1056">
        <f>INF_PrevYearEUR!BC96</f>
        <v>0</v>
      </c>
      <c r="AV96" s="1057">
        <f>INF_PrevYearEUR!BD96</f>
        <v>0</v>
      </c>
      <c r="AW96" s="1056">
        <f>INF_PrevYearEUR!BE96</f>
        <v>0</v>
      </c>
      <c r="AX96" s="1057">
        <f>INF_PrevYearEUR!BF96</f>
        <v>0</v>
      </c>
      <c r="AY96" s="1056">
        <f>INF_PrevYearEUR!BG96</f>
        <v>0</v>
      </c>
      <c r="AZ96" s="1057">
        <f>INF_PrevYearEUR!BH96</f>
        <v>0</v>
      </c>
      <c r="BA96" s="1056">
        <f>INF_PrevYearEUR!BI96</f>
        <v>0</v>
      </c>
      <c r="BB96" s="1057">
        <f>INF_PrevYearEUR!BJ96</f>
        <v>0</v>
      </c>
      <c r="BC96" s="1056">
        <f>INF_PrevYearEUR!BK96</f>
        <v>0</v>
      </c>
      <c r="BD96" s="1057">
        <f>INF_PrevYearEUR!BL96</f>
        <v>0</v>
      </c>
      <c r="BE96" s="1056">
        <f>INF_PrevYearEUR!BM96</f>
        <v>0</v>
      </c>
      <c r="BF96" s="1057">
        <f>INF_PrevYearEUR!BN96</f>
        <v>0</v>
      </c>
      <c r="BG96" s="1056">
        <f>INF_PrevYearEUR!BO96</f>
        <v>0</v>
      </c>
      <c r="BH96" s="1057">
        <f>INF_PrevYearEUR!BP96</f>
        <v>0</v>
      </c>
      <c r="BI96" s="1056">
        <f>INF_PrevYearEUR!BQ96</f>
        <v>0</v>
      </c>
      <c r="BJ96" s="1057">
        <f>INF_PrevYearEUR!BR96</f>
        <v>0</v>
      </c>
      <c r="BK96" s="1056">
        <f>INF_PrevYearEUR!BS96</f>
        <v>0</v>
      </c>
      <c r="BL96" s="1057">
        <f>INF_PrevYearEUR!BT96</f>
        <v>0</v>
      </c>
      <c r="BM96" s="1056">
        <f>INF_PrevYearEUR!BU96</f>
        <v>0</v>
      </c>
      <c r="BN96" s="1057">
        <f>INF_PrevYearEUR!BV96</f>
        <v>0</v>
      </c>
      <c r="BO96" s="1056">
        <f>INF_PrevYearEUR!BW96</f>
        <v>0</v>
      </c>
      <c r="BP96" s="1057">
        <f>INF_PrevYearEUR!BX96</f>
        <v>0</v>
      </c>
      <c r="BQ96" s="1056">
        <f>INF_PrevYearEUR!BY96</f>
        <v>0</v>
      </c>
    </row>
    <row r="97" spans="1:69" s="1048" customFormat="1">
      <c r="A97" s="1058" t="str">
        <f>IF(OR(B97=0,B97=""),"",B97&amp;IF(COUNTIF(B$11:$B97,B97)&gt;1,COUNTIF(B$11:$B97,B97),""))</f>
        <v>M789</v>
      </c>
      <c r="B97" s="1058" t="str">
        <f>INF_PrevYearEUR!J97</f>
        <v>M789</v>
      </c>
      <c r="C97" s="1058" t="str">
        <f>INF_PrevYearEUR!K97</f>
        <v>Depreciation</v>
      </c>
      <c r="D97" s="1058">
        <f>INF_PrevYearEUR!L97</f>
        <v>0</v>
      </c>
      <c r="E97" s="22">
        <f>INF_PrevYearEUR!M97</f>
        <v>0</v>
      </c>
      <c r="F97" s="23">
        <f>INF_PrevYearEUR!N97</f>
        <v>0</v>
      </c>
      <c r="G97" s="22">
        <f>INF_PrevYearEUR!O97</f>
        <v>0</v>
      </c>
      <c r="H97" s="23">
        <f>INF_PrevYearEUR!P97</f>
        <v>0</v>
      </c>
      <c r="I97" s="22">
        <f>INF_PrevYearEUR!Q97</f>
        <v>0</v>
      </c>
      <c r="J97" s="23">
        <f>INF_PrevYearEUR!R97</f>
        <v>0</v>
      </c>
      <c r="K97" s="22">
        <f>INF_PrevYearEUR!S97</f>
        <v>0</v>
      </c>
      <c r="L97" s="23">
        <f>INF_PrevYearEUR!T97</f>
        <v>0</v>
      </c>
      <c r="M97" s="22">
        <f>INF_PrevYearEUR!U97</f>
        <v>0</v>
      </c>
      <c r="N97" s="23">
        <f>INF_PrevYearEUR!V97</f>
        <v>0</v>
      </c>
      <c r="O97" s="22">
        <f>INF_PrevYearEUR!W97</f>
        <v>0</v>
      </c>
      <c r="P97" s="23">
        <f>INF_PrevYearEUR!X97</f>
        <v>0</v>
      </c>
      <c r="Q97" s="22">
        <f>INF_PrevYearEUR!Y97</f>
        <v>0</v>
      </c>
      <c r="R97" s="23">
        <f>INF_PrevYearEUR!Z97</f>
        <v>0</v>
      </c>
      <c r="S97" s="22">
        <f>INF_PrevYearEUR!AA97</f>
        <v>0</v>
      </c>
      <c r="T97" s="23">
        <f>INF_PrevYearEUR!AB97</f>
        <v>0</v>
      </c>
      <c r="U97" s="22">
        <f>INF_PrevYearEUR!AC97</f>
        <v>0</v>
      </c>
      <c r="V97" s="23">
        <f>INF_PrevYearEUR!AD97</f>
        <v>0</v>
      </c>
      <c r="W97" s="22">
        <f>INF_PrevYearEUR!AE97</f>
        <v>0</v>
      </c>
      <c r="X97" s="23">
        <f>INF_PrevYearEUR!AF97</f>
        <v>0</v>
      </c>
      <c r="Y97" s="22">
        <f>INF_PrevYearEUR!AG97</f>
        <v>0</v>
      </c>
      <c r="Z97" s="23">
        <f>INF_PrevYearEUR!AH97</f>
        <v>0</v>
      </c>
      <c r="AA97" s="22">
        <f>INF_PrevYearEUR!AI97</f>
        <v>0</v>
      </c>
      <c r="AB97" s="23">
        <f>INF_PrevYearEUR!AJ97</f>
        <v>0</v>
      </c>
      <c r="AC97" s="22">
        <f>INF_PrevYearEUR!AK97</f>
        <v>0</v>
      </c>
      <c r="AD97" s="23">
        <f>INF_PrevYearEUR!AL97</f>
        <v>0</v>
      </c>
      <c r="AE97" s="22">
        <f>INF_PrevYearEUR!AM97</f>
        <v>0</v>
      </c>
      <c r="AF97" s="23">
        <f>INF_PrevYearEUR!AN97</f>
        <v>0</v>
      </c>
      <c r="AG97" s="22">
        <f>INF_PrevYearEUR!AO97</f>
        <v>0</v>
      </c>
      <c r="AH97" s="23">
        <f>INF_PrevYearEUR!AP97</f>
        <v>0</v>
      </c>
      <c r="AI97" s="22">
        <f>INF_PrevYearEUR!AQ97</f>
        <v>0</v>
      </c>
      <c r="AJ97" s="23">
        <f>INF_PrevYearEUR!AR97</f>
        <v>0</v>
      </c>
      <c r="AK97" s="22">
        <f>INF_PrevYearEUR!AS97</f>
        <v>0</v>
      </c>
      <c r="AL97" s="23">
        <f>INF_PrevYearEUR!AT97</f>
        <v>0</v>
      </c>
      <c r="AM97" s="22">
        <f>INF_PrevYearEUR!AU97</f>
        <v>0</v>
      </c>
      <c r="AN97" s="23">
        <f>INF_PrevYearEUR!AV97</f>
        <v>0</v>
      </c>
      <c r="AO97" s="22">
        <f>INF_PrevYearEUR!AW97</f>
        <v>0</v>
      </c>
      <c r="AP97" s="23">
        <f>INF_PrevYearEUR!AX97</f>
        <v>0</v>
      </c>
      <c r="AQ97" s="22">
        <f>INF_PrevYearEUR!AY97</f>
        <v>0</v>
      </c>
      <c r="AR97" s="23">
        <f>INF_PrevYearEUR!AZ97</f>
        <v>0</v>
      </c>
      <c r="AS97" s="22">
        <f>INF_PrevYearEUR!BA97</f>
        <v>0</v>
      </c>
      <c r="AT97" s="23">
        <f>INF_PrevYearEUR!BB97</f>
        <v>0</v>
      </c>
      <c r="AU97" s="22">
        <f>INF_PrevYearEUR!BC97</f>
        <v>0</v>
      </c>
      <c r="AV97" s="23">
        <f>INF_PrevYearEUR!BD97</f>
        <v>0</v>
      </c>
      <c r="AW97" s="22">
        <f>INF_PrevYearEUR!BE97</f>
        <v>0</v>
      </c>
      <c r="AX97" s="23">
        <f>INF_PrevYearEUR!BF97</f>
        <v>0</v>
      </c>
      <c r="AY97" s="22">
        <f>INF_PrevYearEUR!BG97</f>
        <v>0</v>
      </c>
      <c r="AZ97" s="23">
        <f>INF_PrevYearEUR!BH97</f>
        <v>0</v>
      </c>
      <c r="BA97" s="22">
        <f>INF_PrevYearEUR!BI97</f>
        <v>0</v>
      </c>
      <c r="BB97" s="23">
        <f>INF_PrevYearEUR!BJ97</f>
        <v>0</v>
      </c>
      <c r="BC97" s="22">
        <f>INF_PrevYearEUR!BK97</f>
        <v>0</v>
      </c>
      <c r="BD97" s="23">
        <f>INF_PrevYearEUR!BL97</f>
        <v>0</v>
      </c>
      <c r="BE97" s="22">
        <f>INF_PrevYearEUR!BM97</f>
        <v>0</v>
      </c>
      <c r="BF97" s="23">
        <f>INF_PrevYearEUR!BN97</f>
        <v>0</v>
      </c>
      <c r="BG97" s="22">
        <f>INF_PrevYearEUR!BO97</f>
        <v>0</v>
      </c>
      <c r="BH97" s="23">
        <f>INF_PrevYearEUR!BP97</f>
        <v>0</v>
      </c>
      <c r="BI97" s="22">
        <f>INF_PrevYearEUR!BQ97</f>
        <v>0</v>
      </c>
      <c r="BJ97" s="23">
        <f>INF_PrevYearEUR!BR97</f>
        <v>0</v>
      </c>
      <c r="BK97" s="22">
        <f>INF_PrevYearEUR!BS97</f>
        <v>0</v>
      </c>
      <c r="BL97" s="23">
        <f>INF_PrevYearEUR!BT97</f>
        <v>0</v>
      </c>
      <c r="BM97" s="22">
        <f>INF_PrevYearEUR!BU97</f>
        <v>0</v>
      </c>
      <c r="BN97" s="23">
        <f>INF_PrevYearEUR!BV97</f>
        <v>0</v>
      </c>
      <c r="BO97" s="22">
        <f>INF_PrevYearEUR!BW97</f>
        <v>0</v>
      </c>
      <c r="BP97" s="23">
        <f>INF_PrevYearEUR!BX97</f>
        <v>0</v>
      </c>
      <c r="BQ97" s="22">
        <f>INF_PrevYearEUR!BY97</f>
        <v>0</v>
      </c>
    </row>
    <row r="98" spans="1:69" s="1048" customFormat="1">
      <c r="A98" s="1058" t="str">
        <f>IF(OR(B98=0,B98=""),"",B98&amp;IF(COUNTIF(B$11:$B98,B98)&gt;1,COUNTIF(B$11:$B98,B98),""))</f>
        <v>M799</v>
      </c>
      <c r="B98" s="1058" t="str">
        <f>INF_PrevYearEUR!J98</f>
        <v>M799</v>
      </c>
      <c r="C98" s="1058" t="str">
        <f>INF_PrevYearEUR!K98</f>
        <v>EBIT</v>
      </c>
      <c r="D98" s="1058">
        <f>INF_PrevYearEUR!L98</f>
        <v>0</v>
      </c>
      <c r="E98" s="22">
        <f>INF_PrevYearEUR!M98</f>
        <v>0</v>
      </c>
      <c r="F98" s="23">
        <f>INF_PrevYearEUR!N98</f>
        <v>0</v>
      </c>
      <c r="G98" s="22">
        <f>INF_PrevYearEUR!O98</f>
        <v>0</v>
      </c>
      <c r="H98" s="23">
        <f>INF_PrevYearEUR!P98</f>
        <v>0</v>
      </c>
      <c r="I98" s="22">
        <f>INF_PrevYearEUR!Q98</f>
        <v>0</v>
      </c>
      <c r="J98" s="23">
        <f>INF_PrevYearEUR!R98</f>
        <v>0</v>
      </c>
      <c r="K98" s="22">
        <f>INF_PrevYearEUR!S98</f>
        <v>0</v>
      </c>
      <c r="L98" s="23">
        <f>INF_PrevYearEUR!T98</f>
        <v>0</v>
      </c>
      <c r="M98" s="22">
        <f>INF_PrevYearEUR!U98</f>
        <v>0</v>
      </c>
      <c r="N98" s="23">
        <f>INF_PrevYearEUR!V98</f>
        <v>0</v>
      </c>
      <c r="O98" s="22">
        <f>INF_PrevYearEUR!W98</f>
        <v>0</v>
      </c>
      <c r="P98" s="23">
        <f>INF_PrevYearEUR!X98</f>
        <v>0</v>
      </c>
      <c r="Q98" s="22">
        <f>INF_PrevYearEUR!Y98</f>
        <v>0</v>
      </c>
      <c r="R98" s="23">
        <f>INF_PrevYearEUR!Z98</f>
        <v>0</v>
      </c>
      <c r="S98" s="22">
        <f>INF_PrevYearEUR!AA98</f>
        <v>0</v>
      </c>
      <c r="T98" s="23">
        <f>INF_PrevYearEUR!AB98</f>
        <v>0</v>
      </c>
      <c r="U98" s="22">
        <f>INF_PrevYearEUR!AC98</f>
        <v>0</v>
      </c>
      <c r="V98" s="23">
        <f>INF_PrevYearEUR!AD98</f>
        <v>0</v>
      </c>
      <c r="W98" s="22">
        <f>INF_PrevYearEUR!AE98</f>
        <v>0</v>
      </c>
      <c r="X98" s="23">
        <f>INF_PrevYearEUR!AF98</f>
        <v>0</v>
      </c>
      <c r="Y98" s="22">
        <f>INF_PrevYearEUR!AG98</f>
        <v>0</v>
      </c>
      <c r="Z98" s="23">
        <f>INF_PrevYearEUR!AH98</f>
        <v>0</v>
      </c>
      <c r="AA98" s="22">
        <f>INF_PrevYearEUR!AI98</f>
        <v>0</v>
      </c>
      <c r="AB98" s="23">
        <f>INF_PrevYearEUR!AJ98</f>
        <v>0</v>
      </c>
      <c r="AC98" s="22">
        <f>INF_PrevYearEUR!AK98</f>
        <v>0</v>
      </c>
      <c r="AD98" s="23">
        <f>INF_PrevYearEUR!AL98</f>
        <v>0</v>
      </c>
      <c r="AE98" s="22">
        <f>INF_PrevYearEUR!AM98</f>
        <v>0</v>
      </c>
      <c r="AF98" s="23">
        <f>INF_PrevYearEUR!AN98</f>
        <v>0</v>
      </c>
      <c r="AG98" s="22">
        <f>INF_PrevYearEUR!AO98</f>
        <v>0</v>
      </c>
      <c r="AH98" s="23">
        <f>INF_PrevYearEUR!AP98</f>
        <v>0</v>
      </c>
      <c r="AI98" s="22">
        <f>INF_PrevYearEUR!AQ98</f>
        <v>0</v>
      </c>
      <c r="AJ98" s="23">
        <f>INF_PrevYearEUR!AR98</f>
        <v>0</v>
      </c>
      <c r="AK98" s="22">
        <f>INF_PrevYearEUR!AS98</f>
        <v>0</v>
      </c>
      <c r="AL98" s="23">
        <f>INF_PrevYearEUR!AT98</f>
        <v>0</v>
      </c>
      <c r="AM98" s="22">
        <f>INF_PrevYearEUR!AU98</f>
        <v>0</v>
      </c>
      <c r="AN98" s="23">
        <f>INF_PrevYearEUR!AV98</f>
        <v>0</v>
      </c>
      <c r="AO98" s="22">
        <f>INF_PrevYearEUR!AW98</f>
        <v>0</v>
      </c>
      <c r="AP98" s="23">
        <f>INF_PrevYearEUR!AX98</f>
        <v>0</v>
      </c>
      <c r="AQ98" s="22">
        <f>INF_PrevYearEUR!AY98</f>
        <v>0</v>
      </c>
      <c r="AR98" s="23">
        <f>INF_PrevYearEUR!AZ98</f>
        <v>0</v>
      </c>
      <c r="AS98" s="22">
        <f>INF_PrevYearEUR!BA98</f>
        <v>0</v>
      </c>
      <c r="AT98" s="23">
        <f>INF_PrevYearEUR!BB98</f>
        <v>0</v>
      </c>
      <c r="AU98" s="22">
        <f>INF_PrevYearEUR!BC98</f>
        <v>0</v>
      </c>
      <c r="AV98" s="23">
        <f>INF_PrevYearEUR!BD98</f>
        <v>0</v>
      </c>
      <c r="AW98" s="22">
        <f>INF_PrevYearEUR!BE98</f>
        <v>0</v>
      </c>
      <c r="AX98" s="23">
        <f>INF_PrevYearEUR!BF98</f>
        <v>0</v>
      </c>
      <c r="AY98" s="22">
        <f>INF_PrevYearEUR!BG98</f>
        <v>0</v>
      </c>
      <c r="AZ98" s="23">
        <f>INF_PrevYearEUR!BH98</f>
        <v>0</v>
      </c>
      <c r="BA98" s="22">
        <f>INF_PrevYearEUR!BI98</f>
        <v>0</v>
      </c>
      <c r="BB98" s="23">
        <f>INF_PrevYearEUR!BJ98</f>
        <v>0</v>
      </c>
      <c r="BC98" s="22">
        <f>INF_PrevYearEUR!BK98</f>
        <v>0</v>
      </c>
      <c r="BD98" s="23">
        <f>INF_PrevYearEUR!BL98</f>
        <v>0</v>
      </c>
      <c r="BE98" s="22">
        <f>INF_PrevYearEUR!BM98</f>
        <v>0</v>
      </c>
      <c r="BF98" s="23">
        <f>INF_PrevYearEUR!BN98</f>
        <v>0</v>
      </c>
      <c r="BG98" s="22">
        <f>INF_PrevYearEUR!BO98</f>
        <v>0</v>
      </c>
      <c r="BH98" s="23">
        <f>INF_PrevYearEUR!BP98</f>
        <v>0</v>
      </c>
      <c r="BI98" s="22">
        <f>INF_PrevYearEUR!BQ98</f>
        <v>0</v>
      </c>
      <c r="BJ98" s="23">
        <f>INF_PrevYearEUR!BR98</f>
        <v>0</v>
      </c>
      <c r="BK98" s="22">
        <f>INF_PrevYearEUR!BS98</f>
        <v>0</v>
      </c>
      <c r="BL98" s="23">
        <f>INF_PrevYearEUR!BT98</f>
        <v>0</v>
      </c>
      <c r="BM98" s="22">
        <f>INF_PrevYearEUR!BU98</f>
        <v>0</v>
      </c>
      <c r="BN98" s="23">
        <f>INF_PrevYearEUR!BV98</f>
        <v>0</v>
      </c>
      <c r="BO98" s="22">
        <f>INF_PrevYearEUR!BW98</f>
        <v>0</v>
      </c>
      <c r="BP98" s="23">
        <f>INF_PrevYearEUR!BX98</f>
        <v>0</v>
      </c>
      <c r="BQ98" s="22">
        <f>INF_PrevYearEUR!BY98</f>
        <v>0</v>
      </c>
    </row>
    <row r="99" spans="1:69" s="1048" customFormat="1">
      <c r="A99" s="1054" t="str">
        <f>IF(OR(B99=0,B99=""),"",B99&amp;IF(COUNTIF(B$11:$B99,B99)&gt;1,COUNTIF(B$11:$B99,B99),""))</f>
        <v>M800</v>
      </c>
      <c r="B99" s="1054" t="str">
        <f>INF_PrevYearEUR!J99</f>
        <v>M800</v>
      </c>
      <c r="C99" s="1055" t="str">
        <f>INF_PrevYearEUR!K99</f>
        <v>Income investments (dividends)</v>
      </c>
      <c r="D99" s="1055">
        <f>INF_PrevYearEUR!L99</f>
        <v>0</v>
      </c>
      <c r="E99" s="1056">
        <f>INF_PrevYearEUR!M99</f>
        <v>0</v>
      </c>
      <c r="F99" s="1057">
        <f>INF_PrevYearEUR!N99</f>
        <v>0</v>
      </c>
      <c r="G99" s="1056">
        <f>INF_PrevYearEUR!O99</f>
        <v>0</v>
      </c>
      <c r="H99" s="1057">
        <f>INF_PrevYearEUR!P99</f>
        <v>0</v>
      </c>
      <c r="I99" s="1056">
        <f>INF_PrevYearEUR!Q99</f>
        <v>0</v>
      </c>
      <c r="J99" s="1057">
        <f>INF_PrevYearEUR!R99</f>
        <v>0</v>
      </c>
      <c r="K99" s="1056">
        <f>INF_PrevYearEUR!S99</f>
        <v>0</v>
      </c>
      <c r="L99" s="1057">
        <f>INF_PrevYearEUR!T99</f>
        <v>0</v>
      </c>
      <c r="M99" s="1056">
        <f>INF_PrevYearEUR!U99</f>
        <v>0</v>
      </c>
      <c r="N99" s="1057">
        <f>INF_PrevYearEUR!V99</f>
        <v>0</v>
      </c>
      <c r="O99" s="1056">
        <f>INF_PrevYearEUR!W99</f>
        <v>0</v>
      </c>
      <c r="P99" s="1057">
        <f>INF_PrevYearEUR!X99</f>
        <v>0</v>
      </c>
      <c r="Q99" s="1056">
        <f>INF_PrevYearEUR!Y99</f>
        <v>0</v>
      </c>
      <c r="R99" s="1057">
        <f>INF_PrevYearEUR!Z99</f>
        <v>0</v>
      </c>
      <c r="S99" s="1056">
        <f>INF_PrevYearEUR!AA99</f>
        <v>0</v>
      </c>
      <c r="T99" s="1057">
        <f>INF_PrevYearEUR!AB99</f>
        <v>0</v>
      </c>
      <c r="U99" s="1056">
        <f>INF_PrevYearEUR!AC99</f>
        <v>0</v>
      </c>
      <c r="V99" s="1057">
        <f>INF_PrevYearEUR!AD99</f>
        <v>0</v>
      </c>
      <c r="W99" s="1056">
        <f>INF_PrevYearEUR!AE99</f>
        <v>0</v>
      </c>
      <c r="X99" s="1057">
        <f>INF_PrevYearEUR!AF99</f>
        <v>0</v>
      </c>
      <c r="Y99" s="1056">
        <f>INF_PrevYearEUR!AG99</f>
        <v>0</v>
      </c>
      <c r="Z99" s="1057">
        <f>INF_PrevYearEUR!AH99</f>
        <v>0</v>
      </c>
      <c r="AA99" s="1056">
        <f>INF_PrevYearEUR!AI99</f>
        <v>0</v>
      </c>
      <c r="AB99" s="1057">
        <f>INF_PrevYearEUR!AJ99</f>
        <v>0</v>
      </c>
      <c r="AC99" s="1056">
        <f>INF_PrevYearEUR!AK99</f>
        <v>0</v>
      </c>
      <c r="AD99" s="1057">
        <f>INF_PrevYearEUR!AL99</f>
        <v>0</v>
      </c>
      <c r="AE99" s="1056">
        <f>INF_PrevYearEUR!AM99</f>
        <v>0</v>
      </c>
      <c r="AF99" s="1057">
        <f>INF_PrevYearEUR!AN99</f>
        <v>0</v>
      </c>
      <c r="AG99" s="1056">
        <f>INF_PrevYearEUR!AO99</f>
        <v>0</v>
      </c>
      <c r="AH99" s="1057">
        <f>INF_PrevYearEUR!AP99</f>
        <v>0</v>
      </c>
      <c r="AI99" s="1056">
        <f>INF_PrevYearEUR!AQ99</f>
        <v>0</v>
      </c>
      <c r="AJ99" s="1057">
        <f>INF_PrevYearEUR!AR99</f>
        <v>0</v>
      </c>
      <c r="AK99" s="1056">
        <f>INF_PrevYearEUR!AS99</f>
        <v>0</v>
      </c>
      <c r="AL99" s="1057">
        <f>INF_PrevYearEUR!AT99</f>
        <v>0</v>
      </c>
      <c r="AM99" s="1056">
        <f>INF_PrevYearEUR!AU99</f>
        <v>0</v>
      </c>
      <c r="AN99" s="1057">
        <f>INF_PrevYearEUR!AV99</f>
        <v>0</v>
      </c>
      <c r="AO99" s="1056">
        <f>INF_PrevYearEUR!AW99</f>
        <v>0</v>
      </c>
      <c r="AP99" s="1057">
        <f>INF_PrevYearEUR!AX99</f>
        <v>0</v>
      </c>
      <c r="AQ99" s="1056">
        <f>INF_PrevYearEUR!AY99</f>
        <v>0</v>
      </c>
      <c r="AR99" s="1057">
        <f>INF_PrevYearEUR!AZ99</f>
        <v>0</v>
      </c>
      <c r="AS99" s="1056">
        <f>INF_PrevYearEUR!BA99</f>
        <v>0</v>
      </c>
      <c r="AT99" s="1057">
        <f>INF_PrevYearEUR!BB99</f>
        <v>0</v>
      </c>
      <c r="AU99" s="1056">
        <f>INF_PrevYearEUR!BC99</f>
        <v>0</v>
      </c>
      <c r="AV99" s="1057">
        <f>INF_PrevYearEUR!BD99</f>
        <v>0</v>
      </c>
      <c r="AW99" s="1056">
        <f>INF_PrevYearEUR!BE99</f>
        <v>0</v>
      </c>
      <c r="AX99" s="1057">
        <f>INF_PrevYearEUR!BF99</f>
        <v>0</v>
      </c>
      <c r="AY99" s="1056">
        <f>INF_PrevYearEUR!BG99</f>
        <v>0</v>
      </c>
      <c r="AZ99" s="1057">
        <f>INF_PrevYearEUR!BH99</f>
        <v>0</v>
      </c>
      <c r="BA99" s="1056">
        <f>INF_PrevYearEUR!BI99</f>
        <v>0</v>
      </c>
      <c r="BB99" s="1057">
        <f>INF_PrevYearEUR!BJ99</f>
        <v>0</v>
      </c>
      <c r="BC99" s="1056">
        <f>INF_PrevYearEUR!BK99</f>
        <v>0</v>
      </c>
      <c r="BD99" s="1057">
        <f>INF_PrevYearEUR!BL99</f>
        <v>0</v>
      </c>
      <c r="BE99" s="1056">
        <f>INF_PrevYearEUR!BM99</f>
        <v>0</v>
      </c>
      <c r="BF99" s="1057">
        <f>INF_PrevYearEUR!BN99</f>
        <v>0</v>
      </c>
      <c r="BG99" s="1056">
        <f>INF_PrevYearEUR!BO99</f>
        <v>0</v>
      </c>
      <c r="BH99" s="1057">
        <f>INF_PrevYearEUR!BP99</f>
        <v>0</v>
      </c>
      <c r="BI99" s="1056">
        <f>INF_PrevYearEUR!BQ99</f>
        <v>0</v>
      </c>
      <c r="BJ99" s="1057">
        <f>INF_PrevYearEUR!BR99</f>
        <v>0</v>
      </c>
      <c r="BK99" s="1056">
        <f>INF_PrevYearEUR!BS99</f>
        <v>0</v>
      </c>
      <c r="BL99" s="1057">
        <f>INF_PrevYearEUR!BT99</f>
        <v>0</v>
      </c>
      <c r="BM99" s="1056">
        <f>INF_PrevYearEUR!BU99</f>
        <v>0</v>
      </c>
      <c r="BN99" s="1057">
        <f>INF_PrevYearEUR!BV99</f>
        <v>0</v>
      </c>
      <c r="BO99" s="1056">
        <f>INF_PrevYearEUR!BW99</f>
        <v>0</v>
      </c>
      <c r="BP99" s="1057">
        <f>INF_PrevYearEUR!BX99</f>
        <v>0</v>
      </c>
      <c r="BQ99" s="1056">
        <f>INF_PrevYearEUR!BY99</f>
        <v>0</v>
      </c>
    </row>
    <row r="100" spans="1:69" s="1048" customFormat="1">
      <c r="A100" s="1054" t="str">
        <f>IF(OR(B100=0,B100=""),"",B100&amp;IF(COUNTIF(B$11:$B100,B100)&gt;1,COUNTIF(B$11:$B100,B100),""))</f>
        <v>M801</v>
      </c>
      <c r="B100" s="1054" t="str">
        <f>INF_PrevYearEUR!J100</f>
        <v>M801</v>
      </c>
      <c r="C100" s="1055" t="str">
        <f>INF_PrevYearEUR!K100</f>
        <v>Income investments (dividends) affil.</v>
      </c>
      <c r="D100" s="1055">
        <f>INF_PrevYearEUR!L100</f>
        <v>0</v>
      </c>
      <c r="E100" s="1056">
        <f>INF_PrevYearEUR!M100</f>
        <v>0</v>
      </c>
      <c r="F100" s="1057">
        <f>INF_PrevYearEUR!N100</f>
        <v>0</v>
      </c>
      <c r="G100" s="1056">
        <f>INF_PrevYearEUR!O100</f>
        <v>0</v>
      </c>
      <c r="H100" s="1057">
        <f>INF_PrevYearEUR!P100</f>
        <v>0</v>
      </c>
      <c r="I100" s="1056">
        <f>INF_PrevYearEUR!Q100</f>
        <v>0</v>
      </c>
      <c r="J100" s="1057">
        <f>INF_PrevYearEUR!R100</f>
        <v>0</v>
      </c>
      <c r="K100" s="1056">
        <f>INF_PrevYearEUR!S100</f>
        <v>0</v>
      </c>
      <c r="L100" s="1057">
        <f>INF_PrevYearEUR!T100</f>
        <v>0</v>
      </c>
      <c r="M100" s="1056">
        <f>INF_PrevYearEUR!U100</f>
        <v>0</v>
      </c>
      <c r="N100" s="1057">
        <f>INF_PrevYearEUR!V100</f>
        <v>0</v>
      </c>
      <c r="O100" s="1056">
        <f>INF_PrevYearEUR!W100</f>
        <v>0</v>
      </c>
      <c r="P100" s="1057">
        <f>INF_PrevYearEUR!X100</f>
        <v>0</v>
      </c>
      <c r="Q100" s="1056">
        <f>INF_PrevYearEUR!Y100</f>
        <v>0</v>
      </c>
      <c r="R100" s="1057">
        <f>INF_PrevYearEUR!Z100</f>
        <v>0</v>
      </c>
      <c r="S100" s="1056">
        <f>INF_PrevYearEUR!AA100</f>
        <v>0</v>
      </c>
      <c r="T100" s="1057">
        <f>INF_PrevYearEUR!AB100</f>
        <v>0</v>
      </c>
      <c r="U100" s="1056">
        <f>INF_PrevYearEUR!AC100</f>
        <v>0</v>
      </c>
      <c r="V100" s="1057">
        <f>INF_PrevYearEUR!AD100</f>
        <v>0</v>
      </c>
      <c r="W100" s="1056">
        <f>INF_PrevYearEUR!AE100</f>
        <v>0</v>
      </c>
      <c r="X100" s="1057">
        <f>INF_PrevYearEUR!AF100</f>
        <v>0</v>
      </c>
      <c r="Y100" s="1056">
        <f>INF_PrevYearEUR!AG100</f>
        <v>0</v>
      </c>
      <c r="Z100" s="1057">
        <f>INF_PrevYearEUR!AH100</f>
        <v>0</v>
      </c>
      <c r="AA100" s="1056">
        <f>INF_PrevYearEUR!AI100</f>
        <v>0</v>
      </c>
      <c r="AB100" s="1057">
        <f>INF_PrevYearEUR!AJ100</f>
        <v>0</v>
      </c>
      <c r="AC100" s="1056">
        <f>INF_PrevYearEUR!AK100</f>
        <v>0</v>
      </c>
      <c r="AD100" s="1057">
        <f>INF_PrevYearEUR!AL100</f>
        <v>0</v>
      </c>
      <c r="AE100" s="1056">
        <f>INF_PrevYearEUR!AM100</f>
        <v>0</v>
      </c>
      <c r="AF100" s="1057">
        <f>INF_PrevYearEUR!AN100</f>
        <v>0</v>
      </c>
      <c r="AG100" s="1056">
        <f>INF_PrevYearEUR!AO100</f>
        <v>0</v>
      </c>
      <c r="AH100" s="1057">
        <f>INF_PrevYearEUR!AP100</f>
        <v>0</v>
      </c>
      <c r="AI100" s="1056">
        <f>INF_PrevYearEUR!AQ100</f>
        <v>0</v>
      </c>
      <c r="AJ100" s="1057">
        <f>INF_PrevYearEUR!AR100</f>
        <v>0</v>
      </c>
      <c r="AK100" s="1056">
        <f>INF_PrevYearEUR!AS100</f>
        <v>0</v>
      </c>
      <c r="AL100" s="1057">
        <f>INF_PrevYearEUR!AT100</f>
        <v>0</v>
      </c>
      <c r="AM100" s="1056">
        <f>INF_PrevYearEUR!AU100</f>
        <v>0</v>
      </c>
      <c r="AN100" s="1057">
        <f>INF_PrevYearEUR!AV100</f>
        <v>0</v>
      </c>
      <c r="AO100" s="1056">
        <f>INF_PrevYearEUR!AW100</f>
        <v>0</v>
      </c>
      <c r="AP100" s="1057">
        <f>INF_PrevYearEUR!AX100</f>
        <v>0</v>
      </c>
      <c r="AQ100" s="1056">
        <f>INF_PrevYearEUR!AY100</f>
        <v>0</v>
      </c>
      <c r="AR100" s="1057">
        <f>INF_PrevYearEUR!AZ100</f>
        <v>0</v>
      </c>
      <c r="AS100" s="1056">
        <f>INF_PrevYearEUR!BA100</f>
        <v>0</v>
      </c>
      <c r="AT100" s="1057">
        <f>INF_PrevYearEUR!BB100</f>
        <v>0</v>
      </c>
      <c r="AU100" s="1056">
        <f>INF_PrevYearEUR!BC100</f>
        <v>0</v>
      </c>
      <c r="AV100" s="1057">
        <f>INF_PrevYearEUR!BD100</f>
        <v>0</v>
      </c>
      <c r="AW100" s="1056">
        <f>INF_PrevYearEUR!BE100</f>
        <v>0</v>
      </c>
      <c r="AX100" s="1057">
        <f>INF_PrevYearEUR!BF100</f>
        <v>0</v>
      </c>
      <c r="AY100" s="1056">
        <f>INF_PrevYearEUR!BG100</f>
        <v>0</v>
      </c>
      <c r="AZ100" s="1057">
        <f>INF_PrevYearEUR!BH100</f>
        <v>0</v>
      </c>
      <c r="BA100" s="1056">
        <f>INF_PrevYearEUR!BI100</f>
        <v>0</v>
      </c>
      <c r="BB100" s="1057">
        <f>INF_PrevYearEUR!BJ100</f>
        <v>0</v>
      </c>
      <c r="BC100" s="1056">
        <f>INF_PrevYearEUR!BK100</f>
        <v>0</v>
      </c>
      <c r="BD100" s="1057">
        <f>INF_PrevYearEUR!BL100</f>
        <v>0</v>
      </c>
      <c r="BE100" s="1056">
        <f>INF_PrevYearEUR!BM100</f>
        <v>0</v>
      </c>
      <c r="BF100" s="1057">
        <f>INF_PrevYearEUR!BN100</f>
        <v>0</v>
      </c>
      <c r="BG100" s="1056">
        <f>INF_PrevYearEUR!BO100</f>
        <v>0</v>
      </c>
      <c r="BH100" s="1057">
        <f>INF_PrevYearEUR!BP100</f>
        <v>0</v>
      </c>
      <c r="BI100" s="1056">
        <f>INF_PrevYearEUR!BQ100</f>
        <v>0</v>
      </c>
      <c r="BJ100" s="1057">
        <f>INF_PrevYearEUR!BR100</f>
        <v>0</v>
      </c>
      <c r="BK100" s="1056">
        <f>INF_PrevYearEUR!BS100</f>
        <v>0</v>
      </c>
      <c r="BL100" s="1057">
        <f>INF_PrevYearEUR!BT100</f>
        <v>0</v>
      </c>
      <c r="BM100" s="1056">
        <f>INF_PrevYearEUR!BU100</f>
        <v>0</v>
      </c>
      <c r="BN100" s="1057">
        <f>INF_PrevYearEUR!BV100</f>
        <v>0</v>
      </c>
      <c r="BO100" s="1056">
        <f>INF_PrevYearEUR!BW100</f>
        <v>0</v>
      </c>
      <c r="BP100" s="1057">
        <f>INF_PrevYearEUR!BX100</f>
        <v>0</v>
      </c>
      <c r="BQ100" s="1056">
        <f>INF_PrevYearEUR!BY100</f>
        <v>0</v>
      </c>
    </row>
    <row r="101" spans="1:69" s="1048" customFormat="1">
      <c r="A101" s="1054" t="str">
        <f>IF(OR(B101=0,B101=""),"",B101&amp;IF(COUNTIF(B$11:$B101,B101)&gt;1,COUNTIF(B$11:$B101,B101),""))</f>
        <v>M805</v>
      </c>
      <c r="B101" s="1054" t="str">
        <f>INF_PrevYearEUR!J101</f>
        <v>M805</v>
      </c>
      <c r="C101" s="1055" t="str">
        <f>INF_PrevYearEUR!K101</f>
        <v>Income other securities/investm.</v>
      </c>
      <c r="D101" s="1055">
        <f>INF_PrevYearEUR!L101</f>
        <v>0</v>
      </c>
      <c r="E101" s="1056">
        <f>INF_PrevYearEUR!M101</f>
        <v>0</v>
      </c>
      <c r="F101" s="1057">
        <f>INF_PrevYearEUR!N101</f>
        <v>0</v>
      </c>
      <c r="G101" s="1056">
        <f>INF_PrevYearEUR!O101</f>
        <v>0</v>
      </c>
      <c r="H101" s="1057">
        <f>INF_PrevYearEUR!P101</f>
        <v>0</v>
      </c>
      <c r="I101" s="1056">
        <f>INF_PrevYearEUR!Q101</f>
        <v>0</v>
      </c>
      <c r="J101" s="1057">
        <f>INF_PrevYearEUR!R101</f>
        <v>0</v>
      </c>
      <c r="K101" s="1056">
        <f>INF_PrevYearEUR!S101</f>
        <v>0</v>
      </c>
      <c r="L101" s="1057">
        <f>INF_PrevYearEUR!T101</f>
        <v>0</v>
      </c>
      <c r="M101" s="1056">
        <f>INF_PrevYearEUR!U101</f>
        <v>0</v>
      </c>
      <c r="N101" s="1057">
        <f>INF_PrevYearEUR!V101</f>
        <v>0</v>
      </c>
      <c r="O101" s="1056">
        <f>INF_PrevYearEUR!W101</f>
        <v>0</v>
      </c>
      <c r="P101" s="1057">
        <f>INF_PrevYearEUR!X101</f>
        <v>0</v>
      </c>
      <c r="Q101" s="1056">
        <f>INF_PrevYearEUR!Y101</f>
        <v>0</v>
      </c>
      <c r="R101" s="1057">
        <f>INF_PrevYearEUR!Z101</f>
        <v>0</v>
      </c>
      <c r="S101" s="1056">
        <f>INF_PrevYearEUR!AA101</f>
        <v>0</v>
      </c>
      <c r="T101" s="1057">
        <f>INF_PrevYearEUR!AB101</f>
        <v>0</v>
      </c>
      <c r="U101" s="1056">
        <f>INF_PrevYearEUR!AC101</f>
        <v>0</v>
      </c>
      <c r="V101" s="1057">
        <f>INF_PrevYearEUR!AD101</f>
        <v>0</v>
      </c>
      <c r="W101" s="1056">
        <f>INF_PrevYearEUR!AE101</f>
        <v>0</v>
      </c>
      <c r="X101" s="1057">
        <f>INF_PrevYearEUR!AF101</f>
        <v>0</v>
      </c>
      <c r="Y101" s="1056">
        <f>INF_PrevYearEUR!AG101</f>
        <v>0</v>
      </c>
      <c r="Z101" s="1057">
        <f>INF_PrevYearEUR!AH101</f>
        <v>0</v>
      </c>
      <c r="AA101" s="1056">
        <f>INF_PrevYearEUR!AI101</f>
        <v>0</v>
      </c>
      <c r="AB101" s="1057">
        <f>INF_PrevYearEUR!AJ101</f>
        <v>0</v>
      </c>
      <c r="AC101" s="1056">
        <f>INF_PrevYearEUR!AK101</f>
        <v>0</v>
      </c>
      <c r="AD101" s="1057">
        <f>INF_PrevYearEUR!AL101</f>
        <v>0</v>
      </c>
      <c r="AE101" s="1056">
        <f>INF_PrevYearEUR!AM101</f>
        <v>0</v>
      </c>
      <c r="AF101" s="1057">
        <f>INF_PrevYearEUR!AN101</f>
        <v>0</v>
      </c>
      <c r="AG101" s="1056">
        <f>INF_PrevYearEUR!AO101</f>
        <v>0</v>
      </c>
      <c r="AH101" s="1057">
        <f>INF_PrevYearEUR!AP101</f>
        <v>0</v>
      </c>
      <c r="AI101" s="1056">
        <f>INF_PrevYearEUR!AQ101</f>
        <v>0</v>
      </c>
      <c r="AJ101" s="1057">
        <f>INF_PrevYearEUR!AR101</f>
        <v>0</v>
      </c>
      <c r="AK101" s="1056">
        <f>INF_PrevYearEUR!AS101</f>
        <v>0</v>
      </c>
      <c r="AL101" s="1057">
        <f>INF_PrevYearEUR!AT101</f>
        <v>0</v>
      </c>
      <c r="AM101" s="1056">
        <f>INF_PrevYearEUR!AU101</f>
        <v>0</v>
      </c>
      <c r="AN101" s="1057">
        <f>INF_PrevYearEUR!AV101</f>
        <v>0</v>
      </c>
      <c r="AO101" s="1056">
        <f>INF_PrevYearEUR!AW101</f>
        <v>0</v>
      </c>
      <c r="AP101" s="1057">
        <f>INF_PrevYearEUR!AX101</f>
        <v>0</v>
      </c>
      <c r="AQ101" s="1056">
        <f>INF_PrevYearEUR!AY101</f>
        <v>0</v>
      </c>
      <c r="AR101" s="1057">
        <f>INF_PrevYearEUR!AZ101</f>
        <v>0</v>
      </c>
      <c r="AS101" s="1056">
        <f>INF_PrevYearEUR!BA101</f>
        <v>0</v>
      </c>
      <c r="AT101" s="1057">
        <f>INF_PrevYearEUR!BB101</f>
        <v>0</v>
      </c>
      <c r="AU101" s="1056">
        <f>INF_PrevYearEUR!BC101</f>
        <v>0</v>
      </c>
      <c r="AV101" s="1057">
        <f>INF_PrevYearEUR!BD101</f>
        <v>0</v>
      </c>
      <c r="AW101" s="1056">
        <f>INF_PrevYearEUR!BE101</f>
        <v>0</v>
      </c>
      <c r="AX101" s="1057">
        <f>INF_PrevYearEUR!BF101</f>
        <v>0</v>
      </c>
      <c r="AY101" s="1056">
        <f>INF_PrevYearEUR!BG101</f>
        <v>0</v>
      </c>
      <c r="AZ101" s="1057">
        <f>INF_PrevYearEUR!BH101</f>
        <v>0</v>
      </c>
      <c r="BA101" s="1056">
        <f>INF_PrevYearEUR!BI101</f>
        <v>0</v>
      </c>
      <c r="BB101" s="1057">
        <f>INF_PrevYearEUR!BJ101</f>
        <v>0</v>
      </c>
      <c r="BC101" s="1056">
        <f>INF_PrevYearEUR!BK101</f>
        <v>0</v>
      </c>
      <c r="BD101" s="1057">
        <f>INF_PrevYearEUR!BL101</f>
        <v>0</v>
      </c>
      <c r="BE101" s="1056">
        <f>INF_PrevYearEUR!BM101</f>
        <v>0</v>
      </c>
      <c r="BF101" s="1057">
        <f>INF_PrevYearEUR!BN101</f>
        <v>0</v>
      </c>
      <c r="BG101" s="1056">
        <f>INF_PrevYearEUR!BO101</f>
        <v>0</v>
      </c>
      <c r="BH101" s="1057">
        <f>INF_PrevYearEUR!BP101</f>
        <v>0</v>
      </c>
      <c r="BI101" s="1056">
        <f>INF_PrevYearEUR!BQ101</f>
        <v>0</v>
      </c>
      <c r="BJ101" s="1057">
        <f>INF_PrevYearEUR!BR101</f>
        <v>0</v>
      </c>
      <c r="BK101" s="1056">
        <f>INF_PrevYearEUR!BS101</f>
        <v>0</v>
      </c>
      <c r="BL101" s="1057">
        <f>INF_PrevYearEUR!BT101</f>
        <v>0</v>
      </c>
      <c r="BM101" s="1056">
        <f>INF_PrevYearEUR!BU101</f>
        <v>0</v>
      </c>
      <c r="BN101" s="1057">
        <f>INF_PrevYearEUR!BV101</f>
        <v>0</v>
      </c>
      <c r="BO101" s="1056">
        <f>INF_PrevYearEUR!BW101</f>
        <v>0</v>
      </c>
      <c r="BP101" s="1057">
        <f>INF_PrevYearEUR!BX101</f>
        <v>0</v>
      </c>
      <c r="BQ101" s="1056">
        <f>INF_PrevYearEUR!BY101</f>
        <v>0</v>
      </c>
    </row>
    <row r="102" spans="1:69" s="1048" customFormat="1">
      <c r="A102" s="1054" t="str">
        <f>IF(OR(B102=0,B102=""),"",B102&amp;IF(COUNTIF(B$11:$B102,B102)&gt;1,COUNTIF(B$11:$B102,B102),""))</f>
        <v>M806</v>
      </c>
      <c r="B102" s="1054" t="str">
        <f>INF_PrevYearEUR!J102</f>
        <v>M806</v>
      </c>
      <c r="C102" s="1055" t="str">
        <f>INF_PrevYearEUR!K102</f>
        <v>Income other securities/investm. affil.</v>
      </c>
      <c r="D102" s="1055">
        <f>INF_PrevYearEUR!L102</f>
        <v>0</v>
      </c>
      <c r="E102" s="1056">
        <f>INF_PrevYearEUR!M102</f>
        <v>0</v>
      </c>
      <c r="F102" s="1057">
        <f>INF_PrevYearEUR!N102</f>
        <v>0</v>
      </c>
      <c r="G102" s="1056">
        <f>INF_PrevYearEUR!O102</f>
        <v>0</v>
      </c>
      <c r="H102" s="1057">
        <f>INF_PrevYearEUR!P102</f>
        <v>0</v>
      </c>
      <c r="I102" s="1056">
        <f>INF_PrevYearEUR!Q102</f>
        <v>0</v>
      </c>
      <c r="J102" s="1057">
        <f>INF_PrevYearEUR!R102</f>
        <v>0</v>
      </c>
      <c r="K102" s="1056">
        <f>INF_PrevYearEUR!S102</f>
        <v>0</v>
      </c>
      <c r="L102" s="1057">
        <f>INF_PrevYearEUR!T102</f>
        <v>0</v>
      </c>
      <c r="M102" s="1056">
        <f>INF_PrevYearEUR!U102</f>
        <v>0</v>
      </c>
      <c r="N102" s="1057">
        <f>INF_PrevYearEUR!V102</f>
        <v>0</v>
      </c>
      <c r="O102" s="1056">
        <f>INF_PrevYearEUR!W102</f>
        <v>0</v>
      </c>
      <c r="P102" s="1057">
        <f>INF_PrevYearEUR!X102</f>
        <v>0</v>
      </c>
      <c r="Q102" s="1056">
        <f>INF_PrevYearEUR!Y102</f>
        <v>0</v>
      </c>
      <c r="R102" s="1057">
        <f>INF_PrevYearEUR!Z102</f>
        <v>0</v>
      </c>
      <c r="S102" s="1056">
        <f>INF_PrevYearEUR!AA102</f>
        <v>0</v>
      </c>
      <c r="T102" s="1057">
        <f>INF_PrevYearEUR!AB102</f>
        <v>0</v>
      </c>
      <c r="U102" s="1056">
        <f>INF_PrevYearEUR!AC102</f>
        <v>0</v>
      </c>
      <c r="V102" s="1057">
        <f>INF_PrevYearEUR!AD102</f>
        <v>0</v>
      </c>
      <c r="W102" s="1056">
        <f>INF_PrevYearEUR!AE102</f>
        <v>0</v>
      </c>
      <c r="X102" s="1057">
        <f>INF_PrevYearEUR!AF102</f>
        <v>0</v>
      </c>
      <c r="Y102" s="1056">
        <f>INF_PrevYearEUR!AG102</f>
        <v>0</v>
      </c>
      <c r="Z102" s="1057">
        <f>INF_PrevYearEUR!AH102</f>
        <v>0</v>
      </c>
      <c r="AA102" s="1056">
        <f>INF_PrevYearEUR!AI102</f>
        <v>0</v>
      </c>
      <c r="AB102" s="1057">
        <f>INF_PrevYearEUR!AJ102</f>
        <v>0</v>
      </c>
      <c r="AC102" s="1056">
        <f>INF_PrevYearEUR!AK102</f>
        <v>0</v>
      </c>
      <c r="AD102" s="1057">
        <f>INF_PrevYearEUR!AL102</f>
        <v>0</v>
      </c>
      <c r="AE102" s="1056">
        <f>INF_PrevYearEUR!AM102</f>
        <v>0</v>
      </c>
      <c r="AF102" s="1057">
        <f>INF_PrevYearEUR!AN102</f>
        <v>0</v>
      </c>
      <c r="AG102" s="1056">
        <f>INF_PrevYearEUR!AO102</f>
        <v>0</v>
      </c>
      <c r="AH102" s="1057">
        <f>INF_PrevYearEUR!AP102</f>
        <v>0</v>
      </c>
      <c r="AI102" s="1056">
        <f>INF_PrevYearEUR!AQ102</f>
        <v>0</v>
      </c>
      <c r="AJ102" s="1057">
        <f>INF_PrevYearEUR!AR102</f>
        <v>0</v>
      </c>
      <c r="AK102" s="1056">
        <f>INF_PrevYearEUR!AS102</f>
        <v>0</v>
      </c>
      <c r="AL102" s="1057">
        <f>INF_PrevYearEUR!AT102</f>
        <v>0</v>
      </c>
      <c r="AM102" s="1056">
        <f>INF_PrevYearEUR!AU102</f>
        <v>0</v>
      </c>
      <c r="AN102" s="1057">
        <f>INF_PrevYearEUR!AV102</f>
        <v>0</v>
      </c>
      <c r="AO102" s="1056">
        <f>INF_PrevYearEUR!AW102</f>
        <v>0</v>
      </c>
      <c r="AP102" s="1057">
        <f>INF_PrevYearEUR!AX102</f>
        <v>0</v>
      </c>
      <c r="AQ102" s="1056">
        <f>INF_PrevYearEUR!AY102</f>
        <v>0</v>
      </c>
      <c r="AR102" s="1057">
        <f>INF_PrevYearEUR!AZ102</f>
        <v>0</v>
      </c>
      <c r="AS102" s="1056">
        <f>INF_PrevYearEUR!BA102</f>
        <v>0</v>
      </c>
      <c r="AT102" s="1057">
        <f>INF_PrevYearEUR!BB102</f>
        <v>0</v>
      </c>
      <c r="AU102" s="1056">
        <f>INF_PrevYearEUR!BC102</f>
        <v>0</v>
      </c>
      <c r="AV102" s="1057">
        <f>INF_PrevYearEUR!BD102</f>
        <v>0</v>
      </c>
      <c r="AW102" s="1056">
        <f>INF_PrevYearEUR!BE102</f>
        <v>0</v>
      </c>
      <c r="AX102" s="1057">
        <f>INF_PrevYearEUR!BF102</f>
        <v>0</v>
      </c>
      <c r="AY102" s="1056">
        <f>INF_PrevYearEUR!BG102</f>
        <v>0</v>
      </c>
      <c r="AZ102" s="1057">
        <f>INF_PrevYearEUR!BH102</f>
        <v>0</v>
      </c>
      <c r="BA102" s="1056">
        <f>INF_PrevYearEUR!BI102</f>
        <v>0</v>
      </c>
      <c r="BB102" s="1057">
        <f>INF_PrevYearEUR!BJ102</f>
        <v>0</v>
      </c>
      <c r="BC102" s="1056">
        <f>INF_PrevYearEUR!BK102</f>
        <v>0</v>
      </c>
      <c r="BD102" s="1057">
        <f>INF_PrevYearEUR!BL102</f>
        <v>0</v>
      </c>
      <c r="BE102" s="1056">
        <f>INF_PrevYearEUR!BM102</f>
        <v>0</v>
      </c>
      <c r="BF102" s="1057">
        <f>INF_PrevYearEUR!BN102</f>
        <v>0</v>
      </c>
      <c r="BG102" s="1056">
        <f>INF_PrevYearEUR!BO102</f>
        <v>0</v>
      </c>
      <c r="BH102" s="1057">
        <f>INF_PrevYearEUR!BP102</f>
        <v>0</v>
      </c>
      <c r="BI102" s="1056">
        <f>INF_PrevYearEUR!BQ102</f>
        <v>0</v>
      </c>
      <c r="BJ102" s="1057">
        <f>INF_PrevYearEUR!BR102</f>
        <v>0</v>
      </c>
      <c r="BK102" s="1056">
        <f>INF_PrevYearEUR!BS102</f>
        <v>0</v>
      </c>
      <c r="BL102" s="1057">
        <f>INF_PrevYearEUR!BT102</f>
        <v>0</v>
      </c>
      <c r="BM102" s="1056">
        <f>INF_PrevYearEUR!BU102</f>
        <v>0</v>
      </c>
      <c r="BN102" s="1057">
        <f>INF_PrevYearEUR!BV102</f>
        <v>0</v>
      </c>
      <c r="BO102" s="1056">
        <f>INF_PrevYearEUR!BW102</f>
        <v>0</v>
      </c>
      <c r="BP102" s="1057">
        <f>INF_PrevYearEUR!BX102</f>
        <v>0</v>
      </c>
      <c r="BQ102" s="1056">
        <f>INF_PrevYearEUR!BY102</f>
        <v>0</v>
      </c>
    </row>
    <row r="103" spans="1:69" s="1048" customFormat="1">
      <c r="A103" s="1054" t="str">
        <f>IF(OR(B103=0,B103=""),"",B103&amp;IF(COUNTIF(B$11:$B103,B103)&gt;1,COUNTIF(B$11:$B103,B103),""))</f>
        <v>M810</v>
      </c>
      <c r="B103" s="1054" t="str">
        <f>INF_PrevYearEUR!J103</f>
        <v>M810</v>
      </c>
      <c r="C103" s="1055" t="str">
        <f>INF_PrevYearEUR!K103</f>
        <v>Income from long term loans</v>
      </c>
      <c r="D103" s="1055">
        <f>INF_PrevYearEUR!L103</f>
        <v>0</v>
      </c>
      <c r="E103" s="1056">
        <f>INF_PrevYearEUR!M103</f>
        <v>0</v>
      </c>
      <c r="F103" s="1057">
        <f>INF_PrevYearEUR!N103</f>
        <v>0</v>
      </c>
      <c r="G103" s="1056">
        <f>INF_PrevYearEUR!O103</f>
        <v>0</v>
      </c>
      <c r="H103" s="1057">
        <f>INF_PrevYearEUR!P103</f>
        <v>0</v>
      </c>
      <c r="I103" s="1056">
        <f>INF_PrevYearEUR!Q103</f>
        <v>0</v>
      </c>
      <c r="J103" s="1057">
        <f>INF_PrevYearEUR!R103</f>
        <v>0</v>
      </c>
      <c r="K103" s="1056">
        <f>INF_PrevYearEUR!S103</f>
        <v>0</v>
      </c>
      <c r="L103" s="1057">
        <f>INF_PrevYearEUR!T103</f>
        <v>0</v>
      </c>
      <c r="M103" s="1056">
        <f>INF_PrevYearEUR!U103</f>
        <v>0</v>
      </c>
      <c r="N103" s="1057">
        <f>INF_PrevYearEUR!V103</f>
        <v>0</v>
      </c>
      <c r="O103" s="1056">
        <f>INF_PrevYearEUR!W103</f>
        <v>0</v>
      </c>
      <c r="P103" s="1057">
        <f>INF_PrevYearEUR!X103</f>
        <v>0</v>
      </c>
      <c r="Q103" s="1056">
        <f>INF_PrevYearEUR!Y103</f>
        <v>0</v>
      </c>
      <c r="R103" s="1057">
        <f>INF_PrevYearEUR!Z103</f>
        <v>0</v>
      </c>
      <c r="S103" s="1056">
        <f>INF_PrevYearEUR!AA103</f>
        <v>0</v>
      </c>
      <c r="T103" s="1057">
        <f>INF_PrevYearEUR!AB103</f>
        <v>0</v>
      </c>
      <c r="U103" s="1056">
        <f>INF_PrevYearEUR!AC103</f>
        <v>0</v>
      </c>
      <c r="V103" s="1057">
        <f>INF_PrevYearEUR!AD103</f>
        <v>0</v>
      </c>
      <c r="W103" s="1056">
        <f>INF_PrevYearEUR!AE103</f>
        <v>0</v>
      </c>
      <c r="X103" s="1057">
        <f>INF_PrevYearEUR!AF103</f>
        <v>0</v>
      </c>
      <c r="Y103" s="1056">
        <f>INF_PrevYearEUR!AG103</f>
        <v>0</v>
      </c>
      <c r="Z103" s="1057">
        <f>INF_PrevYearEUR!AH103</f>
        <v>0</v>
      </c>
      <c r="AA103" s="1056">
        <f>INF_PrevYearEUR!AI103</f>
        <v>0</v>
      </c>
      <c r="AB103" s="1057">
        <f>INF_PrevYearEUR!AJ103</f>
        <v>0</v>
      </c>
      <c r="AC103" s="1056">
        <f>INF_PrevYearEUR!AK103</f>
        <v>0</v>
      </c>
      <c r="AD103" s="1057">
        <f>INF_PrevYearEUR!AL103</f>
        <v>0</v>
      </c>
      <c r="AE103" s="1056">
        <f>INF_PrevYearEUR!AM103</f>
        <v>0</v>
      </c>
      <c r="AF103" s="1057">
        <f>INF_PrevYearEUR!AN103</f>
        <v>0</v>
      </c>
      <c r="AG103" s="1056">
        <f>INF_PrevYearEUR!AO103</f>
        <v>0</v>
      </c>
      <c r="AH103" s="1057">
        <f>INF_PrevYearEUR!AP103</f>
        <v>0</v>
      </c>
      <c r="AI103" s="1056">
        <f>INF_PrevYearEUR!AQ103</f>
        <v>0</v>
      </c>
      <c r="AJ103" s="1057">
        <f>INF_PrevYearEUR!AR103</f>
        <v>0</v>
      </c>
      <c r="AK103" s="1056">
        <f>INF_PrevYearEUR!AS103</f>
        <v>0</v>
      </c>
      <c r="AL103" s="1057">
        <f>INF_PrevYearEUR!AT103</f>
        <v>0</v>
      </c>
      <c r="AM103" s="1056">
        <f>INF_PrevYearEUR!AU103</f>
        <v>0</v>
      </c>
      <c r="AN103" s="1057">
        <f>INF_PrevYearEUR!AV103</f>
        <v>0</v>
      </c>
      <c r="AO103" s="1056">
        <f>INF_PrevYearEUR!AW103</f>
        <v>0</v>
      </c>
      <c r="AP103" s="1057">
        <f>INF_PrevYearEUR!AX103</f>
        <v>0</v>
      </c>
      <c r="AQ103" s="1056">
        <f>INF_PrevYearEUR!AY103</f>
        <v>0</v>
      </c>
      <c r="AR103" s="1057">
        <f>INF_PrevYearEUR!AZ103</f>
        <v>0</v>
      </c>
      <c r="AS103" s="1056">
        <f>INF_PrevYearEUR!BA103</f>
        <v>0</v>
      </c>
      <c r="AT103" s="1057">
        <f>INF_PrevYearEUR!BB103</f>
        <v>0</v>
      </c>
      <c r="AU103" s="1056">
        <f>INF_PrevYearEUR!BC103</f>
        <v>0</v>
      </c>
      <c r="AV103" s="1057">
        <f>INF_PrevYearEUR!BD103</f>
        <v>0</v>
      </c>
      <c r="AW103" s="1056">
        <f>INF_PrevYearEUR!BE103</f>
        <v>0</v>
      </c>
      <c r="AX103" s="1057">
        <f>INF_PrevYearEUR!BF103</f>
        <v>0</v>
      </c>
      <c r="AY103" s="1056">
        <f>INF_PrevYearEUR!BG103</f>
        <v>0</v>
      </c>
      <c r="AZ103" s="1057">
        <f>INF_PrevYearEUR!BH103</f>
        <v>0</v>
      </c>
      <c r="BA103" s="1056">
        <f>INF_PrevYearEUR!BI103</f>
        <v>0</v>
      </c>
      <c r="BB103" s="1057">
        <f>INF_PrevYearEUR!BJ103</f>
        <v>0</v>
      </c>
      <c r="BC103" s="1056">
        <f>INF_PrevYearEUR!BK103</f>
        <v>0</v>
      </c>
      <c r="BD103" s="1057">
        <f>INF_PrevYearEUR!BL103</f>
        <v>0</v>
      </c>
      <c r="BE103" s="1056">
        <f>INF_PrevYearEUR!BM103</f>
        <v>0</v>
      </c>
      <c r="BF103" s="1057">
        <f>INF_PrevYearEUR!BN103</f>
        <v>0</v>
      </c>
      <c r="BG103" s="1056">
        <f>INF_PrevYearEUR!BO103</f>
        <v>0</v>
      </c>
      <c r="BH103" s="1057">
        <f>INF_PrevYearEUR!BP103</f>
        <v>0</v>
      </c>
      <c r="BI103" s="1056">
        <f>INF_PrevYearEUR!BQ103</f>
        <v>0</v>
      </c>
      <c r="BJ103" s="1057">
        <f>INF_PrevYearEUR!BR103</f>
        <v>0</v>
      </c>
      <c r="BK103" s="1056">
        <f>INF_PrevYearEUR!BS103</f>
        <v>0</v>
      </c>
      <c r="BL103" s="1057">
        <f>INF_PrevYearEUR!BT103</f>
        <v>0</v>
      </c>
      <c r="BM103" s="1056">
        <f>INF_PrevYearEUR!BU103</f>
        <v>0</v>
      </c>
      <c r="BN103" s="1057">
        <f>INF_PrevYearEUR!BV103</f>
        <v>0</v>
      </c>
      <c r="BO103" s="1056">
        <f>INF_PrevYearEUR!BW103</f>
        <v>0</v>
      </c>
      <c r="BP103" s="1057">
        <f>INF_PrevYearEUR!BX103</f>
        <v>0</v>
      </c>
      <c r="BQ103" s="1056">
        <f>INF_PrevYearEUR!BY103</f>
        <v>0</v>
      </c>
    </row>
    <row r="104" spans="1:69" s="1048" customFormat="1">
      <c r="A104" s="1054" t="str">
        <f>IF(OR(B104=0,B104=""),"",B104&amp;IF(COUNTIF(B$11:$B104,B104)&gt;1,COUNTIF(B$11:$B104,B104),""))</f>
        <v>M811</v>
      </c>
      <c r="B104" s="1054" t="str">
        <f>INF_PrevYearEUR!J104</f>
        <v>M811</v>
      </c>
      <c r="C104" s="1055" t="str">
        <f>INF_PrevYearEUR!K104</f>
        <v>Income from long term loans affil.</v>
      </c>
      <c r="D104" s="1055">
        <f>INF_PrevYearEUR!L104</f>
        <v>0</v>
      </c>
      <c r="E104" s="1056">
        <f>INF_PrevYearEUR!M104</f>
        <v>0</v>
      </c>
      <c r="F104" s="1057">
        <f>INF_PrevYearEUR!N104</f>
        <v>0</v>
      </c>
      <c r="G104" s="1056">
        <f>INF_PrevYearEUR!O104</f>
        <v>0</v>
      </c>
      <c r="H104" s="1057">
        <f>INF_PrevYearEUR!P104</f>
        <v>0</v>
      </c>
      <c r="I104" s="1056">
        <f>INF_PrevYearEUR!Q104</f>
        <v>0</v>
      </c>
      <c r="J104" s="1057">
        <f>INF_PrevYearEUR!R104</f>
        <v>0</v>
      </c>
      <c r="K104" s="1056">
        <f>INF_PrevYearEUR!S104</f>
        <v>0</v>
      </c>
      <c r="L104" s="1057">
        <f>INF_PrevYearEUR!T104</f>
        <v>0</v>
      </c>
      <c r="M104" s="1056">
        <f>INF_PrevYearEUR!U104</f>
        <v>0</v>
      </c>
      <c r="N104" s="1057">
        <f>INF_PrevYearEUR!V104</f>
        <v>0</v>
      </c>
      <c r="O104" s="1056">
        <f>INF_PrevYearEUR!W104</f>
        <v>0</v>
      </c>
      <c r="P104" s="1057">
        <f>INF_PrevYearEUR!X104</f>
        <v>0</v>
      </c>
      <c r="Q104" s="1056">
        <f>INF_PrevYearEUR!Y104</f>
        <v>0</v>
      </c>
      <c r="R104" s="1057">
        <f>INF_PrevYearEUR!Z104</f>
        <v>0</v>
      </c>
      <c r="S104" s="1056">
        <f>INF_PrevYearEUR!AA104</f>
        <v>0</v>
      </c>
      <c r="T104" s="1057">
        <f>INF_PrevYearEUR!AB104</f>
        <v>0</v>
      </c>
      <c r="U104" s="1056">
        <f>INF_PrevYearEUR!AC104</f>
        <v>0</v>
      </c>
      <c r="V104" s="1057">
        <f>INF_PrevYearEUR!AD104</f>
        <v>0</v>
      </c>
      <c r="W104" s="1056">
        <f>INF_PrevYearEUR!AE104</f>
        <v>0</v>
      </c>
      <c r="X104" s="1057">
        <f>INF_PrevYearEUR!AF104</f>
        <v>0</v>
      </c>
      <c r="Y104" s="1056">
        <f>INF_PrevYearEUR!AG104</f>
        <v>0</v>
      </c>
      <c r="Z104" s="1057">
        <f>INF_PrevYearEUR!AH104</f>
        <v>0</v>
      </c>
      <c r="AA104" s="1056">
        <f>INF_PrevYearEUR!AI104</f>
        <v>0</v>
      </c>
      <c r="AB104" s="1057">
        <f>INF_PrevYearEUR!AJ104</f>
        <v>0</v>
      </c>
      <c r="AC104" s="1056">
        <f>INF_PrevYearEUR!AK104</f>
        <v>0</v>
      </c>
      <c r="AD104" s="1057">
        <f>INF_PrevYearEUR!AL104</f>
        <v>0</v>
      </c>
      <c r="AE104" s="1056">
        <f>INF_PrevYearEUR!AM104</f>
        <v>0</v>
      </c>
      <c r="AF104" s="1057">
        <f>INF_PrevYearEUR!AN104</f>
        <v>0</v>
      </c>
      <c r="AG104" s="1056">
        <f>INF_PrevYearEUR!AO104</f>
        <v>0</v>
      </c>
      <c r="AH104" s="1057">
        <f>INF_PrevYearEUR!AP104</f>
        <v>0</v>
      </c>
      <c r="AI104" s="1056">
        <f>INF_PrevYearEUR!AQ104</f>
        <v>0</v>
      </c>
      <c r="AJ104" s="1057">
        <f>INF_PrevYearEUR!AR104</f>
        <v>0</v>
      </c>
      <c r="AK104" s="1056">
        <f>INF_PrevYearEUR!AS104</f>
        <v>0</v>
      </c>
      <c r="AL104" s="1057">
        <f>INF_PrevYearEUR!AT104</f>
        <v>0</v>
      </c>
      <c r="AM104" s="1056">
        <f>INF_PrevYearEUR!AU104</f>
        <v>0</v>
      </c>
      <c r="AN104" s="1057">
        <f>INF_PrevYearEUR!AV104</f>
        <v>0</v>
      </c>
      <c r="AO104" s="1056">
        <f>INF_PrevYearEUR!AW104</f>
        <v>0</v>
      </c>
      <c r="AP104" s="1057">
        <f>INF_PrevYearEUR!AX104</f>
        <v>0</v>
      </c>
      <c r="AQ104" s="1056">
        <f>INF_PrevYearEUR!AY104</f>
        <v>0</v>
      </c>
      <c r="AR104" s="1057">
        <f>INF_PrevYearEUR!AZ104</f>
        <v>0</v>
      </c>
      <c r="AS104" s="1056">
        <f>INF_PrevYearEUR!BA104</f>
        <v>0</v>
      </c>
      <c r="AT104" s="1057">
        <f>INF_PrevYearEUR!BB104</f>
        <v>0</v>
      </c>
      <c r="AU104" s="1056">
        <f>INF_PrevYearEUR!BC104</f>
        <v>0</v>
      </c>
      <c r="AV104" s="1057">
        <f>INF_PrevYearEUR!BD104</f>
        <v>0</v>
      </c>
      <c r="AW104" s="1056">
        <f>INF_PrevYearEUR!BE104</f>
        <v>0</v>
      </c>
      <c r="AX104" s="1057">
        <f>INF_PrevYearEUR!BF104</f>
        <v>0</v>
      </c>
      <c r="AY104" s="1056">
        <f>INF_PrevYearEUR!BG104</f>
        <v>0</v>
      </c>
      <c r="AZ104" s="1057">
        <f>INF_PrevYearEUR!BH104</f>
        <v>0</v>
      </c>
      <c r="BA104" s="1056">
        <f>INF_PrevYearEUR!BI104</f>
        <v>0</v>
      </c>
      <c r="BB104" s="1057">
        <f>INF_PrevYearEUR!BJ104</f>
        <v>0</v>
      </c>
      <c r="BC104" s="1056">
        <f>INF_PrevYearEUR!BK104</f>
        <v>0</v>
      </c>
      <c r="BD104" s="1057">
        <f>INF_PrevYearEUR!BL104</f>
        <v>0</v>
      </c>
      <c r="BE104" s="1056">
        <f>INF_PrevYearEUR!BM104</f>
        <v>0</v>
      </c>
      <c r="BF104" s="1057">
        <f>INF_PrevYearEUR!BN104</f>
        <v>0</v>
      </c>
      <c r="BG104" s="1056">
        <f>INF_PrevYearEUR!BO104</f>
        <v>0</v>
      </c>
      <c r="BH104" s="1057">
        <f>INF_PrevYearEUR!BP104</f>
        <v>0</v>
      </c>
      <c r="BI104" s="1056">
        <f>INF_PrevYearEUR!BQ104</f>
        <v>0</v>
      </c>
      <c r="BJ104" s="1057">
        <f>INF_PrevYearEUR!BR104</f>
        <v>0</v>
      </c>
      <c r="BK104" s="1056">
        <f>INF_PrevYearEUR!BS104</f>
        <v>0</v>
      </c>
      <c r="BL104" s="1057">
        <f>INF_PrevYearEUR!BT104</f>
        <v>0</v>
      </c>
      <c r="BM104" s="1056">
        <f>INF_PrevYearEUR!BU104</f>
        <v>0</v>
      </c>
      <c r="BN104" s="1057">
        <f>INF_PrevYearEUR!BV104</f>
        <v>0</v>
      </c>
      <c r="BO104" s="1056">
        <f>INF_PrevYearEUR!BW104</f>
        <v>0</v>
      </c>
      <c r="BP104" s="1057">
        <f>INF_PrevYearEUR!BX104</f>
        <v>0</v>
      </c>
      <c r="BQ104" s="1056">
        <f>INF_PrevYearEUR!BY104</f>
        <v>0</v>
      </c>
    </row>
    <row r="105" spans="1:69" s="1048" customFormat="1">
      <c r="A105" s="1054" t="str">
        <f>IF(OR(B105=0,B105=""),"",B105&amp;IF(COUNTIF(B$11:$B105,B105)&gt;1,COUNTIF(B$11:$B105,B105),""))</f>
        <v>M815</v>
      </c>
      <c r="B105" s="1054" t="str">
        <f>INF_PrevYearEUR!J105</f>
        <v>M815</v>
      </c>
      <c r="C105" s="1055" t="str">
        <f>INF_PrevYearEUR!K105</f>
        <v>Other interest income</v>
      </c>
      <c r="D105" s="1055">
        <f>INF_PrevYearEUR!L105</f>
        <v>0</v>
      </c>
      <c r="E105" s="1056">
        <f>INF_PrevYearEUR!M105</f>
        <v>0</v>
      </c>
      <c r="F105" s="1057">
        <f>INF_PrevYearEUR!N105</f>
        <v>0</v>
      </c>
      <c r="G105" s="1056">
        <f>INF_PrevYearEUR!O105</f>
        <v>0</v>
      </c>
      <c r="H105" s="1057">
        <f>INF_PrevYearEUR!P105</f>
        <v>0</v>
      </c>
      <c r="I105" s="1056">
        <f>INF_PrevYearEUR!Q105</f>
        <v>0</v>
      </c>
      <c r="J105" s="1057">
        <f>INF_PrevYearEUR!R105</f>
        <v>0</v>
      </c>
      <c r="K105" s="1056">
        <f>INF_PrevYearEUR!S105</f>
        <v>0</v>
      </c>
      <c r="L105" s="1057">
        <f>INF_PrevYearEUR!T105</f>
        <v>0</v>
      </c>
      <c r="M105" s="1056">
        <f>INF_PrevYearEUR!U105</f>
        <v>0</v>
      </c>
      <c r="N105" s="1057">
        <f>INF_PrevYearEUR!V105</f>
        <v>0</v>
      </c>
      <c r="O105" s="1056">
        <f>INF_PrevYearEUR!W105</f>
        <v>0</v>
      </c>
      <c r="P105" s="1057">
        <f>INF_PrevYearEUR!X105</f>
        <v>0</v>
      </c>
      <c r="Q105" s="1056">
        <f>INF_PrevYearEUR!Y105</f>
        <v>0</v>
      </c>
      <c r="R105" s="1057">
        <f>INF_PrevYearEUR!Z105</f>
        <v>0</v>
      </c>
      <c r="S105" s="1056">
        <f>INF_PrevYearEUR!AA105</f>
        <v>0</v>
      </c>
      <c r="T105" s="1057">
        <f>INF_PrevYearEUR!AB105</f>
        <v>0</v>
      </c>
      <c r="U105" s="1056">
        <f>INF_PrevYearEUR!AC105</f>
        <v>0</v>
      </c>
      <c r="V105" s="1057">
        <f>INF_PrevYearEUR!AD105</f>
        <v>0</v>
      </c>
      <c r="W105" s="1056">
        <f>INF_PrevYearEUR!AE105</f>
        <v>0</v>
      </c>
      <c r="X105" s="1057">
        <f>INF_PrevYearEUR!AF105</f>
        <v>0</v>
      </c>
      <c r="Y105" s="1056">
        <f>INF_PrevYearEUR!AG105</f>
        <v>0</v>
      </c>
      <c r="Z105" s="1057">
        <f>INF_PrevYearEUR!AH105</f>
        <v>0</v>
      </c>
      <c r="AA105" s="1056">
        <f>INF_PrevYearEUR!AI105</f>
        <v>0</v>
      </c>
      <c r="AB105" s="1057">
        <f>INF_PrevYearEUR!AJ105</f>
        <v>0</v>
      </c>
      <c r="AC105" s="1056">
        <f>INF_PrevYearEUR!AK105</f>
        <v>0</v>
      </c>
      <c r="AD105" s="1057">
        <f>INF_PrevYearEUR!AL105</f>
        <v>0</v>
      </c>
      <c r="AE105" s="1056">
        <f>INF_PrevYearEUR!AM105</f>
        <v>0</v>
      </c>
      <c r="AF105" s="1057">
        <f>INF_PrevYearEUR!AN105</f>
        <v>0</v>
      </c>
      <c r="AG105" s="1056">
        <f>INF_PrevYearEUR!AO105</f>
        <v>0</v>
      </c>
      <c r="AH105" s="1057">
        <f>INF_PrevYearEUR!AP105</f>
        <v>0</v>
      </c>
      <c r="AI105" s="1056">
        <f>INF_PrevYearEUR!AQ105</f>
        <v>0</v>
      </c>
      <c r="AJ105" s="1057">
        <f>INF_PrevYearEUR!AR105</f>
        <v>0</v>
      </c>
      <c r="AK105" s="1056">
        <f>INF_PrevYearEUR!AS105</f>
        <v>0</v>
      </c>
      <c r="AL105" s="1057">
        <f>INF_PrevYearEUR!AT105</f>
        <v>0</v>
      </c>
      <c r="AM105" s="1056">
        <f>INF_PrevYearEUR!AU105</f>
        <v>0</v>
      </c>
      <c r="AN105" s="1057">
        <f>INF_PrevYearEUR!AV105</f>
        <v>0</v>
      </c>
      <c r="AO105" s="1056">
        <f>INF_PrevYearEUR!AW105</f>
        <v>0</v>
      </c>
      <c r="AP105" s="1057">
        <f>INF_PrevYearEUR!AX105</f>
        <v>0</v>
      </c>
      <c r="AQ105" s="1056">
        <f>INF_PrevYearEUR!AY105</f>
        <v>0</v>
      </c>
      <c r="AR105" s="1057">
        <f>INF_PrevYearEUR!AZ105</f>
        <v>0</v>
      </c>
      <c r="AS105" s="1056">
        <f>INF_PrevYearEUR!BA105</f>
        <v>0</v>
      </c>
      <c r="AT105" s="1057">
        <f>INF_PrevYearEUR!BB105</f>
        <v>0</v>
      </c>
      <c r="AU105" s="1056">
        <f>INF_PrevYearEUR!BC105</f>
        <v>0</v>
      </c>
      <c r="AV105" s="1057">
        <f>INF_PrevYearEUR!BD105</f>
        <v>0</v>
      </c>
      <c r="AW105" s="1056">
        <f>INF_PrevYearEUR!BE105</f>
        <v>0</v>
      </c>
      <c r="AX105" s="1057">
        <f>INF_PrevYearEUR!BF105</f>
        <v>0</v>
      </c>
      <c r="AY105" s="1056">
        <f>INF_PrevYearEUR!BG105</f>
        <v>0</v>
      </c>
      <c r="AZ105" s="1057">
        <f>INF_PrevYearEUR!BH105</f>
        <v>0</v>
      </c>
      <c r="BA105" s="1056">
        <f>INF_PrevYearEUR!BI105</f>
        <v>0</v>
      </c>
      <c r="BB105" s="1057">
        <f>INF_PrevYearEUR!BJ105</f>
        <v>0</v>
      </c>
      <c r="BC105" s="1056">
        <f>INF_PrevYearEUR!BK105</f>
        <v>0</v>
      </c>
      <c r="BD105" s="1057">
        <f>INF_PrevYearEUR!BL105</f>
        <v>0</v>
      </c>
      <c r="BE105" s="1056">
        <f>INF_PrevYearEUR!BM105</f>
        <v>0</v>
      </c>
      <c r="BF105" s="1057">
        <f>INF_PrevYearEUR!BN105</f>
        <v>0</v>
      </c>
      <c r="BG105" s="1056">
        <f>INF_PrevYearEUR!BO105</f>
        <v>0</v>
      </c>
      <c r="BH105" s="1057">
        <f>INF_PrevYearEUR!BP105</f>
        <v>0</v>
      </c>
      <c r="BI105" s="1056">
        <f>INF_PrevYearEUR!BQ105</f>
        <v>0</v>
      </c>
      <c r="BJ105" s="1057">
        <f>INF_PrevYearEUR!BR105</f>
        <v>0</v>
      </c>
      <c r="BK105" s="1056">
        <f>INF_PrevYearEUR!BS105</f>
        <v>0</v>
      </c>
      <c r="BL105" s="1057">
        <f>INF_PrevYearEUR!BT105</f>
        <v>0</v>
      </c>
      <c r="BM105" s="1056">
        <f>INF_PrevYearEUR!BU105</f>
        <v>0</v>
      </c>
      <c r="BN105" s="1057">
        <f>INF_PrevYearEUR!BV105</f>
        <v>0</v>
      </c>
      <c r="BO105" s="1056">
        <f>INF_PrevYearEUR!BW105</f>
        <v>0</v>
      </c>
      <c r="BP105" s="1057">
        <f>INF_PrevYearEUR!BX105</f>
        <v>0</v>
      </c>
      <c r="BQ105" s="1056">
        <f>INF_PrevYearEUR!BY105</f>
        <v>0</v>
      </c>
    </row>
    <row r="106" spans="1:69" s="1048" customFormat="1">
      <c r="A106" s="1054" t="str">
        <f>IF(OR(B106=0,B106=""),"",B106&amp;IF(COUNTIF(B$11:$B106,B106)&gt;1,COUNTIF(B$11:$B106,B106),""))</f>
        <v>M816</v>
      </c>
      <c r="B106" s="1054" t="str">
        <f>INF_PrevYearEUR!J106</f>
        <v>M816</v>
      </c>
      <c r="C106" s="1055" t="str">
        <f>INF_PrevYearEUR!K106</f>
        <v>Other interest income affil.</v>
      </c>
      <c r="D106" s="1055">
        <f>INF_PrevYearEUR!L106</f>
        <v>0</v>
      </c>
      <c r="E106" s="1056">
        <f>INF_PrevYearEUR!M106</f>
        <v>0</v>
      </c>
      <c r="F106" s="1057">
        <f>INF_PrevYearEUR!N106</f>
        <v>0</v>
      </c>
      <c r="G106" s="1056">
        <f>INF_PrevYearEUR!O106</f>
        <v>0</v>
      </c>
      <c r="H106" s="1057">
        <f>INF_PrevYearEUR!P106</f>
        <v>0</v>
      </c>
      <c r="I106" s="1056">
        <f>INF_PrevYearEUR!Q106</f>
        <v>0</v>
      </c>
      <c r="J106" s="1057">
        <f>INF_PrevYearEUR!R106</f>
        <v>0</v>
      </c>
      <c r="K106" s="1056">
        <f>INF_PrevYearEUR!S106</f>
        <v>0</v>
      </c>
      <c r="L106" s="1057">
        <f>INF_PrevYearEUR!T106</f>
        <v>0</v>
      </c>
      <c r="M106" s="1056">
        <f>INF_PrevYearEUR!U106</f>
        <v>0</v>
      </c>
      <c r="N106" s="1057">
        <f>INF_PrevYearEUR!V106</f>
        <v>0</v>
      </c>
      <c r="O106" s="1056">
        <f>INF_PrevYearEUR!W106</f>
        <v>0</v>
      </c>
      <c r="P106" s="1057">
        <f>INF_PrevYearEUR!X106</f>
        <v>0</v>
      </c>
      <c r="Q106" s="1056">
        <f>INF_PrevYearEUR!Y106</f>
        <v>0</v>
      </c>
      <c r="R106" s="1057">
        <f>INF_PrevYearEUR!Z106</f>
        <v>0</v>
      </c>
      <c r="S106" s="1056">
        <f>INF_PrevYearEUR!AA106</f>
        <v>0</v>
      </c>
      <c r="T106" s="1057">
        <f>INF_PrevYearEUR!AB106</f>
        <v>0</v>
      </c>
      <c r="U106" s="1056">
        <f>INF_PrevYearEUR!AC106</f>
        <v>0</v>
      </c>
      <c r="V106" s="1057">
        <f>INF_PrevYearEUR!AD106</f>
        <v>0</v>
      </c>
      <c r="W106" s="1056">
        <f>INF_PrevYearEUR!AE106</f>
        <v>0</v>
      </c>
      <c r="X106" s="1057">
        <f>INF_PrevYearEUR!AF106</f>
        <v>0</v>
      </c>
      <c r="Y106" s="1056">
        <f>INF_PrevYearEUR!AG106</f>
        <v>0</v>
      </c>
      <c r="Z106" s="1057">
        <f>INF_PrevYearEUR!AH106</f>
        <v>0</v>
      </c>
      <c r="AA106" s="1056">
        <f>INF_PrevYearEUR!AI106</f>
        <v>0</v>
      </c>
      <c r="AB106" s="1057">
        <f>INF_PrevYearEUR!AJ106</f>
        <v>0</v>
      </c>
      <c r="AC106" s="1056">
        <f>INF_PrevYearEUR!AK106</f>
        <v>0</v>
      </c>
      <c r="AD106" s="1057">
        <f>INF_PrevYearEUR!AL106</f>
        <v>0</v>
      </c>
      <c r="AE106" s="1056">
        <f>INF_PrevYearEUR!AM106</f>
        <v>0</v>
      </c>
      <c r="AF106" s="1057">
        <f>INF_PrevYearEUR!AN106</f>
        <v>0</v>
      </c>
      <c r="AG106" s="1056">
        <f>INF_PrevYearEUR!AO106</f>
        <v>0</v>
      </c>
      <c r="AH106" s="1057">
        <f>INF_PrevYearEUR!AP106</f>
        <v>0</v>
      </c>
      <c r="AI106" s="1056">
        <f>INF_PrevYearEUR!AQ106</f>
        <v>0</v>
      </c>
      <c r="AJ106" s="1057">
        <f>INF_PrevYearEUR!AR106</f>
        <v>0</v>
      </c>
      <c r="AK106" s="1056">
        <f>INF_PrevYearEUR!AS106</f>
        <v>0</v>
      </c>
      <c r="AL106" s="1057">
        <f>INF_PrevYearEUR!AT106</f>
        <v>0</v>
      </c>
      <c r="AM106" s="1056">
        <f>INF_PrevYearEUR!AU106</f>
        <v>0</v>
      </c>
      <c r="AN106" s="1057">
        <f>INF_PrevYearEUR!AV106</f>
        <v>0</v>
      </c>
      <c r="AO106" s="1056">
        <f>INF_PrevYearEUR!AW106</f>
        <v>0</v>
      </c>
      <c r="AP106" s="1057">
        <f>INF_PrevYearEUR!AX106</f>
        <v>0</v>
      </c>
      <c r="AQ106" s="1056">
        <f>INF_PrevYearEUR!AY106</f>
        <v>0</v>
      </c>
      <c r="AR106" s="1057">
        <f>INF_PrevYearEUR!AZ106</f>
        <v>0</v>
      </c>
      <c r="AS106" s="1056">
        <f>INF_PrevYearEUR!BA106</f>
        <v>0</v>
      </c>
      <c r="AT106" s="1057">
        <f>INF_PrevYearEUR!BB106</f>
        <v>0</v>
      </c>
      <c r="AU106" s="1056">
        <f>INF_PrevYearEUR!BC106</f>
        <v>0</v>
      </c>
      <c r="AV106" s="1057">
        <f>INF_PrevYearEUR!BD106</f>
        <v>0</v>
      </c>
      <c r="AW106" s="1056">
        <f>INF_PrevYearEUR!BE106</f>
        <v>0</v>
      </c>
      <c r="AX106" s="1057">
        <f>INF_PrevYearEUR!BF106</f>
        <v>0</v>
      </c>
      <c r="AY106" s="1056">
        <f>INF_PrevYearEUR!BG106</f>
        <v>0</v>
      </c>
      <c r="AZ106" s="1057">
        <f>INF_PrevYearEUR!BH106</f>
        <v>0</v>
      </c>
      <c r="BA106" s="1056">
        <f>INF_PrevYearEUR!BI106</f>
        <v>0</v>
      </c>
      <c r="BB106" s="1057">
        <f>INF_PrevYearEUR!BJ106</f>
        <v>0</v>
      </c>
      <c r="BC106" s="1056">
        <f>INF_PrevYearEUR!BK106</f>
        <v>0</v>
      </c>
      <c r="BD106" s="1057">
        <f>INF_PrevYearEUR!BL106</f>
        <v>0</v>
      </c>
      <c r="BE106" s="1056">
        <f>INF_PrevYearEUR!BM106</f>
        <v>0</v>
      </c>
      <c r="BF106" s="1057">
        <f>INF_PrevYearEUR!BN106</f>
        <v>0</v>
      </c>
      <c r="BG106" s="1056">
        <f>INF_PrevYearEUR!BO106</f>
        <v>0</v>
      </c>
      <c r="BH106" s="1057">
        <f>INF_PrevYearEUR!BP106</f>
        <v>0</v>
      </c>
      <c r="BI106" s="1056">
        <f>INF_PrevYearEUR!BQ106</f>
        <v>0</v>
      </c>
      <c r="BJ106" s="1057">
        <f>INF_PrevYearEUR!BR106</f>
        <v>0</v>
      </c>
      <c r="BK106" s="1056">
        <f>INF_PrevYearEUR!BS106</f>
        <v>0</v>
      </c>
      <c r="BL106" s="1057">
        <f>INF_PrevYearEUR!BT106</f>
        <v>0</v>
      </c>
      <c r="BM106" s="1056">
        <f>INF_PrevYearEUR!BU106</f>
        <v>0</v>
      </c>
      <c r="BN106" s="1057">
        <f>INF_PrevYearEUR!BV106</f>
        <v>0</v>
      </c>
      <c r="BO106" s="1056">
        <f>INF_PrevYearEUR!BW106</f>
        <v>0</v>
      </c>
      <c r="BP106" s="1057">
        <f>INF_PrevYearEUR!BX106</f>
        <v>0</v>
      </c>
      <c r="BQ106" s="1056">
        <f>INF_PrevYearEUR!BY106</f>
        <v>0</v>
      </c>
    </row>
    <row r="107" spans="1:69" s="1048" customFormat="1">
      <c r="A107" s="1054" t="str">
        <f>IF(OR(B107=0,B107=""),"",B107&amp;IF(COUNTIF(B$11:$B107,B107)&gt;1,COUNTIF(B$11:$B107,B107),""))</f>
        <v>M820</v>
      </c>
      <c r="B107" s="1054" t="str">
        <f>INF_PrevYearEUR!J107</f>
        <v>M820</v>
      </c>
      <c r="C107" s="1055" t="str">
        <f>INF_PrevYearEUR!K107</f>
        <v>Other financial income</v>
      </c>
      <c r="D107" s="1055">
        <f>INF_PrevYearEUR!L107</f>
        <v>0</v>
      </c>
      <c r="E107" s="1056">
        <f>INF_PrevYearEUR!M107</f>
        <v>0</v>
      </c>
      <c r="F107" s="1057">
        <f>INF_PrevYearEUR!N107</f>
        <v>0</v>
      </c>
      <c r="G107" s="1056">
        <f>INF_PrevYearEUR!O107</f>
        <v>0</v>
      </c>
      <c r="H107" s="1057">
        <f>INF_PrevYearEUR!P107</f>
        <v>0</v>
      </c>
      <c r="I107" s="1056">
        <f>INF_PrevYearEUR!Q107</f>
        <v>0</v>
      </c>
      <c r="J107" s="1057">
        <f>INF_PrevYearEUR!R107</f>
        <v>0</v>
      </c>
      <c r="K107" s="1056">
        <f>INF_PrevYearEUR!S107</f>
        <v>0</v>
      </c>
      <c r="L107" s="1057">
        <f>INF_PrevYearEUR!T107</f>
        <v>0</v>
      </c>
      <c r="M107" s="1056">
        <f>INF_PrevYearEUR!U107</f>
        <v>0</v>
      </c>
      <c r="N107" s="1057">
        <f>INF_PrevYearEUR!V107</f>
        <v>0</v>
      </c>
      <c r="O107" s="1056">
        <f>INF_PrevYearEUR!W107</f>
        <v>0</v>
      </c>
      <c r="P107" s="1057">
        <f>INF_PrevYearEUR!X107</f>
        <v>0</v>
      </c>
      <c r="Q107" s="1056">
        <f>INF_PrevYearEUR!Y107</f>
        <v>0</v>
      </c>
      <c r="R107" s="1057">
        <f>INF_PrevYearEUR!Z107</f>
        <v>0</v>
      </c>
      <c r="S107" s="1056">
        <f>INF_PrevYearEUR!AA107</f>
        <v>0</v>
      </c>
      <c r="T107" s="1057">
        <f>INF_PrevYearEUR!AB107</f>
        <v>0</v>
      </c>
      <c r="U107" s="1056">
        <f>INF_PrevYearEUR!AC107</f>
        <v>0</v>
      </c>
      <c r="V107" s="1057">
        <f>INF_PrevYearEUR!AD107</f>
        <v>0</v>
      </c>
      <c r="W107" s="1056">
        <f>INF_PrevYearEUR!AE107</f>
        <v>0</v>
      </c>
      <c r="X107" s="1057">
        <f>INF_PrevYearEUR!AF107</f>
        <v>0</v>
      </c>
      <c r="Y107" s="1056">
        <f>INF_PrevYearEUR!AG107</f>
        <v>0</v>
      </c>
      <c r="Z107" s="1057">
        <f>INF_PrevYearEUR!AH107</f>
        <v>0</v>
      </c>
      <c r="AA107" s="1056">
        <f>INF_PrevYearEUR!AI107</f>
        <v>0</v>
      </c>
      <c r="AB107" s="1057">
        <f>INF_PrevYearEUR!AJ107</f>
        <v>0</v>
      </c>
      <c r="AC107" s="1056">
        <f>INF_PrevYearEUR!AK107</f>
        <v>0</v>
      </c>
      <c r="AD107" s="1057">
        <f>INF_PrevYearEUR!AL107</f>
        <v>0</v>
      </c>
      <c r="AE107" s="1056">
        <f>INF_PrevYearEUR!AM107</f>
        <v>0</v>
      </c>
      <c r="AF107" s="1057">
        <f>INF_PrevYearEUR!AN107</f>
        <v>0</v>
      </c>
      <c r="AG107" s="1056">
        <f>INF_PrevYearEUR!AO107</f>
        <v>0</v>
      </c>
      <c r="AH107" s="1057">
        <f>INF_PrevYearEUR!AP107</f>
        <v>0</v>
      </c>
      <c r="AI107" s="1056">
        <f>INF_PrevYearEUR!AQ107</f>
        <v>0</v>
      </c>
      <c r="AJ107" s="1057">
        <f>INF_PrevYearEUR!AR107</f>
        <v>0</v>
      </c>
      <c r="AK107" s="1056">
        <f>INF_PrevYearEUR!AS107</f>
        <v>0</v>
      </c>
      <c r="AL107" s="1057">
        <f>INF_PrevYearEUR!AT107</f>
        <v>0</v>
      </c>
      <c r="AM107" s="1056">
        <f>INF_PrevYearEUR!AU107</f>
        <v>0</v>
      </c>
      <c r="AN107" s="1057">
        <f>INF_PrevYearEUR!AV107</f>
        <v>0</v>
      </c>
      <c r="AO107" s="1056">
        <f>INF_PrevYearEUR!AW107</f>
        <v>0</v>
      </c>
      <c r="AP107" s="1057">
        <f>INF_PrevYearEUR!AX107</f>
        <v>0</v>
      </c>
      <c r="AQ107" s="1056">
        <f>INF_PrevYearEUR!AY107</f>
        <v>0</v>
      </c>
      <c r="AR107" s="1057">
        <f>INF_PrevYearEUR!AZ107</f>
        <v>0</v>
      </c>
      <c r="AS107" s="1056">
        <f>INF_PrevYearEUR!BA107</f>
        <v>0</v>
      </c>
      <c r="AT107" s="1057">
        <f>INF_PrevYearEUR!BB107</f>
        <v>0</v>
      </c>
      <c r="AU107" s="1056">
        <f>INF_PrevYearEUR!BC107</f>
        <v>0</v>
      </c>
      <c r="AV107" s="1057">
        <f>INF_PrevYearEUR!BD107</f>
        <v>0</v>
      </c>
      <c r="AW107" s="1056">
        <f>INF_PrevYearEUR!BE107</f>
        <v>0</v>
      </c>
      <c r="AX107" s="1057">
        <f>INF_PrevYearEUR!BF107</f>
        <v>0</v>
      </c>
      <c r="AY107" s="1056">
        <f>INF_PrevYearEUR!BG107</f>
        <v>0</v>
      </c>
      <c r="AZ107" s="1057">
        <f>INF_PrevYearEUR!BH107</f>
        <v>0</v>
      </c>
      <c r="BA107" s="1056">
        <f>INF_PrevYearEUR!BI107</f>
        <v>0</v>
      </c>
      <c r="BB107" s="1057">
        <f>INF_PrevYearEUR!BJ107</f>
        <v>0</v>
      </c>
      <c r="BC107" s="1056">
        <f>INF_PrevYearEUR!BK107</f>
        <v>0</v>
      </c>
      <c r="BD107" s="1057">
        <f>INF_PrevYearEUR!BL107</f>
        <v>0</v>
      </c>
      <c r="BE107" s="1056">
        <f>INF_PrevYearEUR!BM107</f>
        <v>0</v>
      </c>
      <c r="BF107" s="1057">
        <f>INF_PrevYearEUR!BN107</f>
        <v>0</v>
      </c>
      <c r="BG107" s="1056">
        <f>INF_PrevYearEUR!BO107</f>
        <v>0</v>
      </c>
      <c r="BH107" s="1057">
        <f>INF_PrevYearEUR!BP107</f>
        <v>0</v>
      </c>
      <c r="BI107" s="1056">
        <f>INF_PrevYearEUR!BQ107</f>
        <v>0</v>
      </c>
      <c r="BJ107" s="1057">
        <f>INF_PrevYearEUR!BR107</f>
        <v>0</v>
      </c>
      <c r="BK107" s="1056">
        <f>INF_PrevYearEUR!BS107</f>
        <v>0</v>
      </c>
      <c r="BL107" s="1057">
        <f>INF_PrevYearEUR!BT107</f>
        <v>0</v>
      </c>
      <c r="BM107" s="1056">
        <f>INF_PrevYearEUR!BU107</f>
        <v>0</v>
      </c>
      <c r="BN107" s="1057">
        <f>INF_PrevYearEUR!BV107</f>
        <v>0</v>
      </c>
      <c r="BO107" s="1056">
        <f>INF_PrevYearEUR!BW107</f>
        <v>0</v>
      </c>
      <c r="BP107" s="1057">
        <f>INF_PrevYearEUR!BX107</f>
        <v>0</v>
      </c>
      <c r="BQ107" s="1056">
        <f>INF_PrevYearEUR!BY107</f>
        <v>0</v>
      </c>
    </row>
    <row r="108" spans="1:69" s="1048" customFormat="1">
      <c r="A108" s="1054" t="str">
        <f>IF(OR(B108=0,B108=""),"",B108&amp;IF(COUNTIF(B$11:$B108,B108)&gt;1,COUNTIF(B$11:$B108,B108),""))</f>
        <v>M821</v>
      </c>
      <c r="B108" s="1054" t="str">
        <f>INF_PrevYearEUR!J108</f>
        <v>M821</v>
      </c>
      <c r="C108" s="1055" t="str">
        <f>INF_PrevYearEUR!K108</f>
        <v>Other financial income affil.</v>
      </c>
      <c r="D108" s="1055">
        <f>INF_PrevYearEUR!L108</f>
        <v>0</v>
      </c>
      <c r="E108" s="1056">
        <f>INF_PrevYearEUR!M108</f>
        <v>0</v>
      </c>
      <c r="F108" s="1057">
        <f>INF_PrevYearEUR!N108</f>
        <v>0</v>
      </c>
      <c r="G108" s="1056">
        <f>INF_PrevYearEUR!O108</f>
        <v>0</v>
      </c>
      <c r="H108" s="1057">
        <f>INF_PrevYearEUR!P108</f>
        <v>0</v>
      </c>
      <c r="I108" s="1056">
        <f>INF_PrevYearEUR!Q108</f>
        <v>0</v>
      </c>
      <c r="J108" s="1057">
        <f>INF_PrevYearEUR!R108</f>
        <v>0</v>
      </c>
      <c r="K108" s="1056">
        <f>INF_PrevYearEUR!S108</f>
        <v>0</v>
      </c>
      <c r="L108" s="1057">
        <f>INF_PrevYearEUR!T108</f>
        <v>0</v>
      </c>
      <c r="M108" s="1056">
        <f>INF_PrevYearEUR!U108</f>
        <v>0</v>
      </c>
      <c r="N108" s="1057">
        <f>INF_PrevYearEUR!V108</f>
        <v>0</v>
      </c>
      <c r="O108" s="1056">
        <f>INF_PrevYearEUR!W108</f>
        <v>0</v>
      </c>
      <c r="P108" s="1057">
        <f>INF_PrevYearEUR!X108</f>
        <v>0</v>
      </c>
      <c r="Q108" s="1056">
        <f>INF_PrevYearEUR!Y108</f>
        <v>0</v>
      </c>
      <c r="R108" s="1057">
        <f>INF_PrevYearEUR!Z108</f>
        <v>0</v>
      </c>
      <c r="S108" s="1056">
        <f>INF_PrevYearEUR!AA108</f>
        <v>0</v>
      </c>
      <c r="T108" s="1057">
        <f>INF_PrevYearEUR!AB108</f>
        <v>0</v>
      </c>
      <c r="U108" s="1056">
        <f>INF_PrevYearEUR!AC108</f>
        <v>0</v>
      </c>
      <c r="V108" s="1057">
        <f>INF_PrevYearEUR!AD108</f>
        <v>0</v>
      </c>
      <c r="W108" s="1056">
        <f>INF_PrevYearEUR!AE108</f>
        <v>0</v>
      </c>
      <c r="X108" s="1057">
        <f>INF_PrevYearEUR!AF108</f>
        <v>0</v>
      </c>
      <c r="Y108" s="1056">
        <f>INF_PrevYearEUR!AG108</f>
        <v>0</v>
      </c>
      <c r="Z108" s="1057">
        <f>INF_PrevYearEUR!AH108</f>
        <v>0</v>
      </c>
      <c r="AA108" s="1056">
        <f>INF_PrevYearEUR!AI108</f>
        <v>0</v>
      </c>
      <c r="AB108" s="1057">
        <f>INF_PrevYearEUR!AJ108</f>
        <v>0</v>
      </c>
      <c r="AC108" s="1056">
        <f>INF_PrevYearEUR!AK108</f>
        <v>0</v>
      </c>
      <c r="AD108" s="1057">
        <f>INF_PrevYearEUR!AL108</f>
        <v>0</v>
      </c>
      <c r="AE108" s="1056">
        <f>INF_PrevYearEUR!AM108</f>
        <v>0</v>
      </c>
      <c r="AF108" s="1057">
        <f>INF_PrevYearEUR!AN108</f>
        <v>0</v>
      </c>
      <c r="AG108" s="1056">
        <f>INF_PrevYearEUR!AO108</f>
        <v>0</v>
      </c>
      <c r="AH108" s="1057">
        <f>INF_PrevYearEUR!AP108</f>
        <v>0</v>
      </c>
      <c r="AI108" s="1056">
        <f>INF_PrevYearEUR!AQ108</f>
        <v>0</v>
      </c>
      <c r="AJ108" s="1057">
        <f>INF_PrevYearEUR!AR108</f>
        <v>0</v>
      </c>
      <c r="AK108" s="1056">
        <f>INF_PrevYearEUR!AS108</f>
        <v>0</v>
      </c>
      <c r="AL108" s="1057">
        <f>INF_PrevYearEUR!AT108</f>
        <v>0</v>
      </c>
      <c r="AM108" s="1056">
        <f>INF_PrevYearEUR!AU108</f>
        <v>0</v>
      </c>
      <c r="AN108" s="1057">
        <f>INF_PrevYearEUR!AV108</f>
        <v>0</v>
      </c>
      <c r="AO108" s="1056">
        <f>INF_PrevYearEUR!AW108</f>
        <v>0</v>
      </c>
      <c r="AP108" s="1057">
        <f>INF_PrevYearEUR!AX108</f>
        <v>0</v>
      </c>
      <c r="AQ108" s="1056">
        <f>INF_PrevYearEUR!AY108</f>
        <v>0</v>
      </c>
      <c r="AR108" s="1057">
        <f>INF_PrevYearEUR!AZ108</f>
        <v>0</v>
      </c>
      <c r="AS108" s="1056">
        <f>INF_PrevYearEUR!BA108</f>
        <v>0</v>
      </c>
      <c r="AT108" s="1057">
        <f>INF_PrevYearEUR!BB108</f>
        <v>0</v>
      </c>
      <c r="AU108" s="1056">
        <f>INF_PrevYearEUR!BC108</f>
        <v>0</v>
      </c>
      <c r="AV108" s="1057">
        <f>INF_PrevYearEUR!BD108</f>
        <v>0</v>
      </c>
      <c r="AW108" s="1056">
        <f>INF_PrevYearEUR!BE108</f>
        <v>0</v>
      </c>
      <c r="AX108" s="1057">
        <f>INF_PrevYearEUR!BF108</f>
        <v>0</v>
      </c>
      <c r="AY108" s="1056">
        <f>INF_PrevYearEUR!BG108</f>
        <v>0</v>
      </c>
      <c r="AZ108" s="1057">
        <f>INF_PrevYearEUR!BH108</f>
        <v>0</v>
      </c>
      <c r="BA108" s="1056">
        <f>INF_PrevYearEUR!BI108</f>
        <v>0</v>
      </c>
      <c r="BB108" s="1057">
        <f>INF_PrevYearEUR!BJ108</f>
        <v>0</v>
      </c>
      <c r="BC108" s="1056">
        <f>INF_PrevYearEUR!BK108</f>
        <v>0</v>
      </c>
      <c r="BD108" s="1057">
        <f>INF_PrevYearEUR!BL108</f>
        <v>0</v>
      </c>
      <c r="BE108" s="1056">
        <f>INF_PrevYearEUR!BM108</f>
        <v>0</v>
      </c>
      <c r="BF108" s="1057">
        <f>INF_PrevYearEUR!BN108</f>
        <v>0</v>
      </c>
      <c r="BG108" s="1056">
        <f>INF_PrevYearEUR!BO108</f>
        <v>0</v>
      </c>
      <c r="BH108" s="1057">
        <f>INF_PrevYearEUR!BP108</f>
        <v>0</v>
      </c>
      <c r="BI108" s="1056">
        <f>INF_PrevYearEUR!BQ108</f>
        <v>0</v>
      </c>
      <c r="BJ108" s="1057">
        <f>INF_PrevYearEUR!BR108</f>
        <v>0</v>
      </c>
      <c r="BK108" s="1056">
        <f>INF_PrevYearEUR!BS108</f>
        <v>0</v>
      </c>
      <c r="BL108" s="1057">
        <f>INF_PrevYearEUR!BT108</f>
        <v>0</v>
      </c>
      <c r="BM108" s="1056">
        <f>INF_PrevYearEUR!BU108</f>
        <v>0</v>
      </c>
      <c r="BN108" s="1057">
        <f>INF_PrevYearEUR!BV108</f>
        <v>0</v>
      </c>
      <c r="BO108" s="1056">
        <f>INF_PrevYearEUR!BW108</f>
        <v>0</v>
      </c>
      <c r="BP108" s="1057">
        <f>INF_PrevYearEUR!BX108</f>
        <v>0</v>
      </c>
      <c r="BQ108" s="1056">
        <f>INF_PrevYearEUR!BY108</f>
        <v>0</v>
      </c>
    </row>
    <row r="109" spans="1:69" s="1048" customFormat="1">
      <c r="A109" s="1054" t="str">
        <f>IF(OR(B109=0,B109=""),"",B109&amp;IF(COUNTIF(B$11:$B109,B109)&gt;1,COUNTIF(B$11:$B109,B109),""))</f>
        <v>M825</v>
      </c>
      <c r="B109" s="1054" t="str">
        <f>INF_PrevYearEUR!J109</f>
        <v>M825</v>
      </c>
      <c r="C109" s="1055" t="str">
        <f>INF_PrevYearEUR!K109</f>
        <v>Income disp.&amp; write-up FinA &amp; secur. CurrA</v>
      </c>
      <c r="D109" s="1055">
        <f>INF_PrevYearEUR!L109</f>
        <v>0</v>
      </c>
      <c r="E109" s="1056">
        <f>INF_PrevYearEUR!M109</f>
        <v>0</v>
      </c>
      <c r="F109" s="1057">
        <f>INF_PrevYearEUR!N109</f>
        <v>0</v>
      </c>
      <c r="G109" s="1056">
        <f>INF_PrevYearEUR!O109</f>
        <v>0</v>
      </c>
      <c r="H109" s="1057">
        <f>INF_PrevYearEUR!P109</f>
        <v>0</v>
      </c>
      <c r="I109" s="1056">
        <f>INF_PrevYearEUR!Q109</f>
        <v>0</v>
      </c>
      <c r="J109" s="1057">
        <f>INF_PrevYearEUR!R109</f>
        <v>0</v>
      </c>
      <c r="K109" s="1056">
        <f>INF_PrevYearEUR!S109</f>
        <v>0</v>
      </c>
      <c r="L109" s="1057">
        <f>INF_PrevYearEUR!T109</f>
        <v>0</v>
      </c>
      <c r="M109" s="1056">
        <f>INF_PrevYearEUR!U109</f>
        <v>0</v>
      </c>
      <c r="N109" s="1057">
        <f>INF_PrevYearEUR!V109</f>
        <v>0</v>
      </c>
      <c r="O109" s="1056">
        <f>INF_PrevYearEUR!W109</f>
        <v>0</v>
      </c>
      <c r="P109" s="1057">
        <f>INF_PrevYearEUR!X109</f>
        <v>0</v>
      </c>
      <c r="Q109" s="1056">
        <f>INF_PrevYearEUR!Y109</f>
        <v>0</v>
      </c>
      <c r="R109" s="1057">
        <f>INF_PrevYearEUR!Z109</f>
        <v>0</v>
      </c>
      <c r="S109" s="1056">
        <f>INF_PrevYearEUR!AA109</f>
        <v>0</v>
      </c>
      <c r="T109" s="1057">
        <f>INF_PrevYearEUR!AB109</f>
        <v>0</v>
      </c>
      <c r="U109" s="1056">
        <f>INF_PrevYearEUR!AC109</f>
        <v>0</v>
      </c>
      <c r="V109" s="1057">
        <f>INF_PrevYearEUR!AD109</f>
        <v>0</v>
      </c>
      <c r="W109" s="1056">
        <f>INF_PrevYearEUR!AE109</f>
        <v>0</v>
      </c>
      <c r="X109" s="1057">
        <f>INF_PrevYearEUR!AF109</f>
        <v>0</v>
      </c>
      <c r="Y109" s="1056">
        <f>INF_PrevYearEUR!AG109</f>
        <v>0</v>
      </c>
      <c r="Z109" s="1057">
        <f>INF_PrevYearEUR!AH109</f>
        <v>0</v>
      </c>
      <c r="AA109" s="1056">
        <f>INF_PrevYearEUR!AI109</f>
        <v>0</v>
      </c>
      <c r="AB109" s="1057">
        <f>INF_PrevYearEUR!AJ109</f>
        <v>0</v>
      </c>
      <c r="AC109" s="1056">
        <f>INF_PrevYearEUR!AK109</f>
        <v>0</v>
      </c>
      <c r="AD109" s="1057">
        <f>INF_PrevYearEUR!AL109</f>
        <v>0</v>
      </c>
      <c r="AE109" s="1056">
        <f>INF_PrevYearEUR!AM109</f>
        <v>0</v>
      </c>
      <c r="AF109" s="1057">
        <f>INF_PrevYearEUR!AN109</f>
        <v>0</v>
      </c>
      <c r="AG109" s="1056">
        <f>INF_PrevYearEUR!AO109</f>
        <v>0</v>
      </c>
      <c r="AH109" s="1057">
        <f>INF_PrevYearEUR!AP109</f>
        <v>0</v>
      </c>
      <c r="AI109" s="1056">
        <f>INF_PrevYearEUR!AQ109</f>
        <v>0</v>
      </c>
      <c r="AJ109" s="1057">
        <f>INF_PrevYearEUR!AR109</f>
        <v>0</v>
      </c>
      <c r="AK109" s="1056">
        <f>INF_PrevYearEUR!AS109</f>
        <v>0</v>
      </c>
      <c r="AL109" s="1057">
        <f>INF_PrevYearEUR!AT109</f>
        <v>0</v>
      </c>
      <c r="AM109" s="1056">
        <f>INF_PrevYearEUR!AU109</f>
        <v>0</v>
      </c>
      <c r="AN109" s="1057">
        <f>INF_PrevYearEUR!AV109</f>
        <v>0</v>
      </c>
      <c r="AO109" s="1056">
        <f>INF_PrevYearEUR!AW109</f>
        <v>0</v>
      </c>
      <c r="AP109" s="1057">
        <f>INF_PrevYearEUR!AX109</f>
        <v>0</v>
      </c>
      <c r="AQ109" s="1056">
        <f>INF_PrevYearEUR!AY109</f>
        <v>0</v>
      </c>
      <c r="AR109" s="1057">
        <f>INF_PrevYearEUR!AZ109</f>
        <v>0</v>
      </c>
      <c r="AS109" s="1056">
        <f>INF_PrevYearEUR!BA109</f>
        <v>0</v>
      </c>
      <c r="AT109" s="1057">
        <f>INF_PrevYearEUR!BB109</f>
        <v>0</v>
      </c>
      <c r="AU109" s="1056">
        <f>INF_PrevYearEUR!BC109</f>
        <v>0</v>
      </c>
      <c r="AV109" s="1057">
        <f>INF_PrevYearEUR!BD109</f>
        <v>0</v>
      </c>
      <c r="AW109" s="1056">
        <f>INF_PrevYearEUR!BE109</f>
        <v>0</v>
      </c>
      <c r="AX109" s="1057">
        <f>INF_PrevYearEUR!BF109</f>
        <v>0</v>
      </c>
      <c r="AY109" s="1056">
        <f>INF_PrevYearEUR!BG109</f>
        <v>0</v>
      </c>
      <c r="AZ109" s="1057">
        <f>INF_PrevYearEUR!BH109</f>
        <v>0</v>
      </c>
      <c r="BA109" s="1056">
        <f>INF_PrevYearEUR!BI109</f>
        <v>0</v>
      </c>
      <c r="BB109" s="1057">
        <f>INF_PrevYearEUR!BJ109</f>
        <v>0</v>
      </c>
      <c r="BC109" s="1056">
        <f>INF_PrevYearEUR!BK109</f>
        <v>0</v>
      </c>
      <c r="BD109" s="1057">
        <f>INF_PrevYearEUR!BL109</f>
        <v>0</v>
      </c>
      <c r="BE109" s="1056">
        <f>INF_PrevYearEUR!BM109</f>
        <v>0</v>
      </c>
      <c r="BF109" s="1057">
        <f>INF_PrevYearEUR!BN109</f>
        <v>0</v>
      </c>
      <c r="BG109" s="1056">
        <f>INF_PrevYearEUR!BO109</f>
        <v>0</v>
      </c>
      <c r="BH109" s="1057">
        <f>INF_PrevYearEUR!BP109</f>
        <v>0</v>
      </c>
      <c r="BI109" s="1056">
        <f>INF_PrevYearEUR!BQ109</f>
        <v>0</v>
      </c>
      <c r="BJ109" s="1057">
        <f>INF_PrevYearEUR!BR109</f>
        <v>0</v>
      </c>
      <c r="BK109" s="1056">
        <f>INF_PrevYearEUR!BS109</f>
        <v>0</v>
      </c>
      <c r="BL109" s="1057">
        <f>INF_PrevYearEUR!BT109</f>
        <v>0</v>
      </c>
      <c r="BM109" s="1056">
        <f>INF_PrevYearEUR!BU109</f>
        <v>0</v>
      </c>
      <c r="BN109" s="1057">
        <f>INF_PrevYearEUR!BV109</f>
        <v>0</v>
      </c>
      <c r="BO109" s="1056">
        <f>INF_PrevYearEUR!BW109</f>
        <v>0</v>
      </c>
      <c r="BP109" s="1057">
        <f>INF_PrevYearEUR!BX109</f>
        <v>0</v>
      </c>
      <c r="BQ109" s="1056">
        <f>INF_PrevYearEUR!BY109</f>
        <v>0</v>
      </c>
    </row>
    <row r="110" spans="1:69" s="1048" customFormat="1">
      <c r="A110" s="1054" t="str">
        <f>IF(OR(B110=0,B110=""),"",B110&amp;IF(COUNTIF(B$11:$B110,B110)&gt;1,COUNTIF(B$11:$B110,B110),""))</f>
        <v>M827</v>
      </c>
      <c r="B110" s="1054" t="str">
        <f>INF_PrevYearEUR!J110</f>
        <v>M827</v>
      </c>
      <c r="C110" s="1055" t="str">
        <f>INF_PrevYearEUR!K110</f>
        <v>FX-profits finance</v>
      </c>
      <c r="D110" s="1055">
        <f>INF_PrevYearEUR!L110</f>
        <v>0</v>
      </c>
      <c r="E110" s="1056">
        <f>INF_PrevYearEUR!M110</f>
        <v>0</v>
      </c>
      <c r="F110" s="1057">
        <f>INF_PrevYearEUR!N110</f>
        <v>0</v>
      </c>
      <c r="G110" s="1056">
        <f>INF_PrevYearEUR!O110</f>
        <v>0</v>
      </c>
      <c r="H110" s="1057">
        <f>INF_PrevYearEUR!P110</f>
        <v>0</v>
      </c>
      <c r="I110" s="1056">
        <f>INF_PrevYearEUR!Q110</f>
        <v>0</v>
      </c>
      <c r="J110" s="1057">
        <f>INF_PrevYearEUR!R110</f>
        <v>0</v>
      </c>
      <c r="K110" s="1056">
        <f>INF_PrevYearEUR!S110</f>
        <v>0</v>
      </c>
      <c r="L110" s="1057">
        <f>INF_PrevYearEUR!T110</f>
        <v>0</v>
      </c>
      <c r="M110" s="1056">
        <f>INF_PrevYearEUR!U110</f>
        <v>0</v>
      </c>
      <c r="N110" s="1057">
        <f>INF_PrevYearEUR!V110</f>
        <v>0</v>
      </c>
      <c r="O110" s="1056">
        <f>INF_PrevYearEUR!W110</f>
        <v>0</v>
      </c>
      <c r="P110" s="1057">
        <f>INF_PrevYearEUR!X110</f>
        <v>0</v>
      </c>
      <c r="Q110" s="1056">
        <f>INF_PrevYearEUR!Y110</f>
        <v>0</v>
      </c>
      <c r="R110" s="1057">
        <f>INF_PrevYearEUR!Z110</f>
        <v>0</v>
      </c>
      <c r="S110" s="1056">
        <f>INF_PrevYearEUR!AA110</f>
        <v>0</v>
      </c>
      <c r="T110" s="1057">
        <f>INF_PrevYearEUR!AB110</f>
        <v>0</v>
      </c>
      <c r="U110" s="1056">
        <f>INF_PrevYearEUR!AC110</f>
        <v>0</v>
      </c>
      <c r="V110" s="1057">
        <f>INF_PrevYearEUR!AD110</f>
        <v>0</v>
      </c>
      <c r="W110" s="1056">
        <f>INF_PrevYearEUR!AE110</f>
        <v>0</v>
      </c>
      <c r="X110" s="1057">
        <f>INF_PrevYearEUR!AF110</f>
        <v>0</v>
      </c>
      <c r="Y110" s="1056">
        <f>INF_PrevYearEUR!AG110</f>
        <v>0</v>
      </c>
      <c r="Z110" s="1057">
        <f>INF_PrevYearEUR!AH110</f>
        <v>0</v>
      </c>
      <c r="AA110" s="1056">
        <f>INF_PrevYearEUR!AI110</f>
        <v>0</v>
      </c>
      <c r="AB110" s="1057">
        <f>INF_PrevYearEUR!AJ110</f>
        <v>0</v>
      </c>
      <c r="AC110" s="1056">
        <f>INF_PrevYearEUR!AK110</f>
        <v>0</v>
      </c>
      <c r="AD110" s="1057">
        <f>INF_PrevYearEUR!AL110</f>
        <v>0</v>
      </c>
      <c r="AE110" s="1056">
        <f>INF_PrevYearEUR!AM110</f>
        <v>0</v>
      </c>
      <c r="AF110" s="1057">
        <f>INF_PrevYearEUR!AN110</f>
        <v>0</v>
      </c>
      <c r="AG110" s="1056">
        <f>INF_PrevYearEUR!AO110</f>
        <v>0</v>
      </c>
      <c r="AH110" s="1057">
        <f>INF_PrevYearEUR!AP110</f>
        <v>0</v>
      </c>
      <c r="AI110" s="1056">
        <f>INF_PrevYearEUR!AQ110</f>
        <v>0</v>
      </c>
      <c r="AJ110" s="1057">
        <f>INF_PrevYearEUR!AR110</f>
        <v>0</v>
      </c>
      <c r="AK110" s="1056">
        <f>INF_PrevYearEUR!AS110</f>
        <v>0</v>
      </c>
      <c r="AL110" s="1057">
        <f>INF_PrevYearEUR!AT110</f>
        <v>0</v>
      </c>
      <c r="AM110" s="1056">
        <f>INF_PrevYearEUR!AU110</f>
        <v>0</v>
      </c>
      <c r="AN110" s="1057">
        <f>INF_PrevYearEUR!AV110</f>
        <v>0</v>
      </c>
      <c r="AO110" s="1056">
        <f>INF_PrevYearEUR!AW110</f>
        <v>0</v>
      </c>
      <c r="AP110" s="1057">
        <f>INF_PrevYearEUR!AX110</f>
        <v>0</v>
      </c>
      <c r="AQ110" s="1056">
        <f>INF_PrevYearEUR!AY110</f>
        <v>0</v>
      </c>
      <c r="AR110" s="1057">
        <f>INF_PrevYearEUR!AZ110</f>
        <v>0</v>
      </c>
      <c r="AS110" s="1056">
        <f>INF_PrevYearEUR!BA110</f>
        <v>0</v>
      </c>
      <c r="AT110" s="1057">
        <f>INF_PrevYearEUR!BB110</f>
        <v>0</v>
      </c>
      <c r="AU110" s="1056">
        <f>INF_PrevYearEUR!BC110</f>
        <v>0</v>
      </c>
      <c r="AV110" s="1057">
        <f>INF_PrevYearEUR!BD110</f>
        <v>0</v>
      </c>
      <c r="AW110" s="1056">
        <f>INF_PrevYearEUR!BE110</f>
        <v>0</v>
      </c>
      <c r="AX110" s="1057">
        <f>INF_PrevYearEUR!BF110</f>
        <v>0</v>
      </c>
      <c r="AY110" s="1056">
        <f>INF_PrevYearEUR!BG110</f>
        <v>0</v>
      </c>
      <c r="AZ110" s="1057">
        <f>INF_PrevYearEUR!BH110</f>
        <v>0</v>
      </c>
      <c r="BA110" s="1056">
        <f>INF_PrevYearEUR!BI110</f>
        <v>0</v>
      </c>
      <c r="BB110" s="1057">
        <f>INF_PrevYearEUR!BJ110</f>
        <v>0</v>
      </c>
      <c r="BC110" s="1056">
        <f>INF_PrevYearEUR!BK110</f>
        <v>0</v>
      </c>
      <c r="BD110" s="1057">
        <f>INF_PrevYearEUR!BL110</f>
        <v>0</v>
      </c>
      <c r="BE110" s="1056">
        <f>INF_PrevYearEUR!BM110</f>
        <v>0</v>
      </c>
      <c r="BF110" s="1057">
        <f>INF_PrevYearEUR!BN110</f>
        <v>0</v>
      </c>
      <c r="BG110" s="1056">
        <f>INF_PrevYearEUR!BO110</f>
        <v>0</v>
      </c>
      <c r="BH110" s="1057">
        <f>INF_PrevYearEUR!BP110</f>
        <v>0</v>
      </c>
      <c r="BI110" s="1056">
        <f>INF_PrevYearEUR!BQ110</f>
        <v>0</v>
      </c>
      <c r="BJ110" s="1057">
        <f>INF_PrevYearEUR!BR110</f>
        <v>0</v>
      </c>
      <c r="BK110" s="1056">
        <f>INF_PrevYearEUR!BS110</f>
        <v>0</v>
      </c>
      <c r="BL110" s="1057">
        <f>INF_PrevYearEUR!BT110</f>
        <v>0</v>
      </c>
      <c r="BM110" s="1056">
        <f>INF_PrevYearEUR!BU110</f>
        <v>0</v>
      </c>
      <c r="BN110" s="1057">
        <f>INF_PrevYearEUR!BV110</f>
        <v>0</v>
      </c>
      <c r="BO110" s="1056">
        <f>INF_PrevYearEUR!BW110</f>
        <v>0</v>
      </c>
      <c r="BP110" s="1057">
        <f>INF_PrevYearEUR!BX110</f>
        <v>0</v>
      </c>
      <c r="BQ110" s="1056">
        <f>INF_PrevYearEUR!BY110</f>
        <v>0</v>
      </c>
    </row>
    <row r="111" spans="1:69" s="1048" customFormat="1">
      <c r="A111" s="1058" t="str">
        <f>IF(OR(B111=0,B111=""),"",B111&amp;IF(COUNTIF(B$11:$B111,B111)&gt;1,COUNTIF(B$11:$B111,B111),""))</f>
        <v>M829</v>
      </c>
      <c r="B111" s="1058" t="str">
        <f>INF_PrevYearEUR!J111</f>
        <v>M829</v>
      </c>
      <c r="C111" s="1058" t="str">
        <f>INF_PrevYearEUR!K111</f>
        <v>Financial Income</v>
      </c>
      <c r="D111" s="1058">
        <f>INF_PrevYearEUR!L111</f>
        <v>0</v>
      </c>
      <c r="E111" s="22">
        <f>INF_PrevYearEUR!M111</f>
        <v>0</v>
      </c>
      <c r="F111" s="23">
        <f>INF_PrevYearEUR!N111</f>
        <v>0</v>
      </c>
      <c r="G111" s="22">
        <f>INF_PrevYearEUR!O111</f>
        <v>0</v>
      </c>
      <c r="H111" s="23">
        <f>INF_PrevYearEUR!P111</f>
        <v>0</v>
      </c>
      <c r="I111" s="22">
        <f>INF_PrevYearEUR!Q111</f>
        <v>0</v>
      </c>
      <c r="J111" s="23">
        <f>INF_PrevYearEUR!R111</f>
        <v>0</v>
      </c>
      <c r="K111" s="22">
        <f>INF_PrevYearEUR!S111</f>
        <v>0</v>
      </c>
      <c r="L111" s="23">
        <f>INF_PrevYearEUR!T111</f>
        <v>0</v>
      </c>
      <c r="M111" s="22">
        <f>INF_PrevYearEUR!U111</f>
        <v>0</v>
      </c>
      <c r="N111" s="23">
        <f>INF_PrevYearEUR!V111</f>
        <v>0</v>
      </c>
      <c r="O111" s="22">
        <f>INF_PrevYearEUR!W111</f>
        <v>0</v>
      </c>
      <c r="P111" s="23">
        <f>INF_PrevYearEUR!X111</f>
        <v>0</v>
      </c>
      <c r="Q111" s="22">
        <f>INF_PrevYearEUR!Y111</f>
        <v>0</v>
      </c>
      <c r="R111" s="23">
        <f>INF_PrevYearEUR!Z111</f>
        <v>0</v>
      </c>
      <c r="S111" s="22">
        <f>INF_PrevYearEUR!AA111</f>
        <v>0</v>
      </c>
      <c r="T111" s="23">
        <f>INF_PrevYearEUR!AB111</f>
        <v>0</v>
      </c>
      <c r="U111" s="22">
        <f>INF_PrevYearEUR!AC111</f>
        <v>0</v>
      </c>
      <c r="V111" s="23">
        <f>INF_PrevYearEUR!AD111</f>
        <v>0</v>
      </c>
      <c r="W111" s="22">
        <f>INF_PrevYearEUR!AE111</f>
        <v>0</v>
      </c>
      <c r="X111" s="23">
        <f>INF_PrevYearEUR!AF111</f>
        <v>0</v>
      </c>
      <c r="Y111" s="22">
        <f>INF_PrevYearEUR!AG111</f>
        <v>0</v>
      </c>
      <c r="Z111" s="23">
        <f>INF_PrevYearEUR!AH111</f>
        <v>0</v>
      </c>
      <c r="AA111" s="22">
        <f>INF_PrevYearEUR!AI111</f>
        <v>0</v>
      </c>
      <c r="AB111" s="23">
        <f>INF_PrevYearEUR!AJ111</f>
        <v>0</v>
      </c>
      <c r="AC111" s="22">
        <f>INF_PrevYearEUR!AK111</f>
        <v>0</v>
      </c>
      <c r="AD111" s="23">
        <f>INF_PrevYearEUR!AL111</f>
        <v>0</v>
      </c>
      <c r="AE111" s="22">
        <f>INF_PrevYearEUR!AM111</f>
        <v>0</v>
      </c>
      <c r="AF111" s="23">
        <f>INF_PrevYearEUR!AN111</f>
        <v>0</v>
      </c>
      <c r="AG111" s="22">
        <f>INF_PrevYearEUR!AO111</f>
        <v>0</v>
      </c>
      <c r="AH111" s="23">
        <f>INF_PrevYearEUR!AP111</f>
        <v>0</v>
      </c>
      <c r="AI111" s="22">
        <f>INF_PrevYearEUR!AQ111</f>
        <v>0</v>
      </c>
      <c r="AJ111" s="23">
        <f>INF_PrevYearEUR!AR111</f>
        <v>0</v>
      </c>
      <c r="AK111" s="22">
        <f>INF_PrevYearEUR!AS111</f>
        <v>0</v>
      </c>
      <c r="AL111" s="23">
        <f>INF_PrevYearEUR!AT111</f>
        <v>0</v>
      </c>
      <c r="AM111" s="22">
        <f>INF_PrevYearEUR!AU111</f>
        <v>0</v>
      </c>
      <c r="AN111" s="23">
        <f>INF_PrevYearEUR!AV111</f>
        <v>0</v>
      </c>
      <c r="AO111" s="22">
        <f>INF_PrevYearEUR!AW111</f>
        <v>0</v>
      </c>
      <c r="AP111" s="23">
        <f>INF_PrevYearEUR!AX111</f>
        <v>0</v>
      </c>
      <c r="AQ111" s="22">
        <f>INF_PrevYearEUR!AY111</f>
        <v>0</v>
      </c>
      <c r="AR111" s="23">
        <f>INF_PrevYearEUR!AZ111</f>
        <v>0</v>
      </c>
      <c r="AS111" s="22">
        <f>INF_PrevYearEUR!BA111</f>
        <v>0</v>
      </c>
      <c r="AT111" s="23">
        <f>INF_PrevYearEUR!BB111</f>
        <v>0</v>
      </c>
      <c r="AU111" s="22">
        <f>INF_PrevYearEUR!BC111</f>
        <v>0</v>
      </c>
      <c r="AV111" s="23">
        <f>INF_PrevYearEUR!BD111</f>
        <v>0</v>
      </c>
      <c r="AW111" s="22">
        <f>INF_PrevYearEUR!BE111</f>
        <v>0</v>
      </c>
      <c r="AX111" s="23">
        <f>INF_PrevYearEUR!BF111</f>
        <v>0</v>
      </c>
      <c r="AY111" s="22">
        <f>INF_PrevYearEUR!BG111</f>
        <v>0</v>
      </c>
      <c r="AZ111" s="23">
        <f>INF_PrevYearEUR!BH111</f>
        <v>0</v>
      </c>
      <c r="BA111" s="22">
        <f>INF_PrevYearEUR!BI111</f>
        <v>0</v>
      </c>
      <c r="BB111" s="23">
        <f>INF_PrevYearEUR!BJ111</f>
        <v>0</v>
      </c>
      <c r="BC111" s="22">
        <f>INF_PrevYearEUR!BK111</f>
        <v>0</v>
      </c>
      <c r="BD111" s="23">
        <f>INF_PrevYearEUR!BL111</f>
        <v>0</v>
      </c>
      <c r="BE111" s="22">
        <f>INF_PrevYearEUR!BM111</f>
        <v>0</v>
      </c>
      <c r="BF111" s="23">
        <f>INF_PrevYearEUR!BN111</f>
        <v>0</v>
      </c>
      <c r="BG111" s="22">
        <f>INF_PrevYearEUR!BO111</f>
        <v>0</v>
      </c>
      <c r="BH111" s="23">
        <f>INF_PrevYearEUR!BP111</f>
        <v>0</v>
      </c>
      <c r="BI111" s="22">
        <f>INF_PrevYearEUR!BQ111</f>
        <v>0</v>
      </c>
      <c r="BJ111" s="23">
        <f>INF_PrevYearEUR!BR111</f>
        <v>0</v>
      </c>
      <c r="BK111" s="22">
        <f>INF_PrevYearEUR!BS111</f>
        <v>0</v>
      </c>
      <c r="BL111" s="23">
        <f>INF_PrevYearEUR!BT111</f>
        <v>0</v>
      </c>
      <c r="BM111" s="22">
        <f>INF_PrevYearEUR!BU111</f>
        <v>0</v>
      </c>
      <c r="BN111" s="23">
        <f>INF_PrevYearEUR!BV111</f>
        <v>0</v>
      </c>
      <c r="BO111" s="22">
        <f>INF_PrevYearEUR!BW111</f>
        <v>0</v>
      </c>
      <c r="BP111" s="23">
        <f>INF_PrevYearEUR!BX111</f>
        <v>0</v>
      </c>
      <c r="BQ111" s="22">
        <f>INF_PrevYearEUR!BY111</f>
        <v>0</v>
      </c>
    </row>
    <row r="112" spans="1:69" s="1048" customFormat="1">
      <c r="A112" s="1054" t="str">
        <f>IF(OR(B112=0,B112=""),"",B112&amp;IF(COUNTIF(B$11:$B112,B112)&gt;1,COUNTIF(B$11:$B112,B112),""))</f>
        <v>M835</v>
      </c>
      <c r="B112" s="1054" t="str">
        <f>INF_PrevYearEUR!J112</f>
        <v>M835</v>
      </c>
      <c r="C112" s="1055" t="str">
        <f>INF_PrevYearEUR!K112</f>
        <v>Expenses of FinA &amp; securites CurrA</v>
      </c>
      <c r="D112" s="1055">
        <f>INF_PrevYearEUR!L112</f>
        <v>0</v>
      </c>
      <c r="E112" s="1056">
        <f>INF_PrevYearEUR!M112</f>
        <v>0</v>
      </c>
      <c r="F112" s="1057">
        <f>INF_PrevYearEUR!N112</f>
        <v>0</v>
      </c>
      <c r="G112" s="1056">
        <f>INF_PrevYearEUR!O112</f>
        <v>0</v>
      </c>
      <c r="H112" s="1057">
        <f>INF_PrevYearEUR!P112</f>
        <v>0</v>
      </c>
      <c r="I112" s="1056">
        <f>INF_PrevYearEUR!Q112</f>
        <v>0</v>
      </c>
      <c r="J112" s="1057">
        <f>INF_PrevYearEUR!R112</f>
        <v>0</v>
      </c>
      <c r="K112" s="1056">
        <f>INF_PrevYearEUR!S112</f>
        <v>0</v>
      </c>
      <c r="L112" s="1057">
        <f>INF_PrevYearEUR!T112</f>
        <v>0</v>
      </c>
      <c r="M112" s="1056">
        <f>INF_PrevYearEUR!U112</f>
        <v>0</v>
      </c>
      <c r="N112" s="1057">
        <f>INF_PrevYearEUR!V112</f>
        <v>0</v>
      </c>
      <c r="O112" s="1056">
        <f>INF_PrevYearEUR!W112</f>
        <v>0</v>
      </c>
      <c r="P112" s="1057">
        <f>INF_PrevYearEUR!X112</f>
        <v>0</v>
      </c>
      <c r="Q112" s="1056">
        <f>INF_PrevYearEUR!Y112</f>
        <v>0</v>
      </c>
      <c r="R112" s="1057">
        <f>INF_PrevYearEUR!Z112</f>
        <v>0</v>
      </c>
      <c r="S112" s="1056">
        <f>INF_PrevYearEUR!AA112</f>
        <v>0</v>
      </c>
      <c r="T112" s="1057">
        <f>INF_PrevYearEUR!AB112</f>
        <v>0</v>
      </c>
      <c r="U112" s="1056">
        <f>INF_PrevYearEUR!AC112</f>
        <v>0</v>
      </c>
      <c r="V112" s="1057">
        <f>INF_PrevYearEUR!AD112</f>
        <v>0</v>
      </c>
      <c r="W112" s="1056">
        <f>INF_PrevYearEUR!AE112</f>
        <v>0</v>
      </c>
      <c r="X112" s="1057">
        <f>INF_PrevYearEUR!AF112</f>
        <v>0</v>
      </c>
      <c r="Y112" s="1056">
        <f>INF_PrevYearEUR!AG112</f>
        <v>0</v>
      </c>
      <c r="Z112" s="1057">
        <f>INF_PrevYearEUR!AH112</f>
        <v>0</v>
      </c>
      <c r="AA112" s="1056">
        <f>INF_PrevYearEUR!AI112</f>
        <v>0</v>
      </c>
      <c r="AB112" s="1057">
        <f>INF_PrevYearEUR!AJ112</f>
        <v>0</v>
      </c>
      <c r="AC112" s="1056">
        <f>INF_PrevYearEUR!AK112</f>
        <v>0</v>
      </c>
      <c r="AD112" s="1057">
        <f>INF_PrevYearEUR!AL112</f>
        <v>0</v>
      </c>
      <c r="AE112" s="1056">
        <f>INF_PrevYearEUR!AM112</f>
        <v>0</v>
      </c>
      <c r="AF112" s="1057">
        <f>INF_PrevYearEUR!AN112</f>
        <v>0</v>
      </c>
      <c r="AG112" s="1056">
        <f>INF_PrevYearEUR!AO112</f>
        <v>0</v>
      </c>
      <c r="AH112" s="1057">
        <f>INF_PrevYearEUR!AP112</f>
        <v>0</v>
      </c>
      <c r="AI112" s="1056">
        <f>INF_PrevYearEUR!AQ112</f>
        <v>0</v>
      </c>
      <c r="AJ112" s="1057">
        <f>INF_PrevYearEUR!AR112</f>
        <v>0</v>
      </c>
      <c r="AK112" s="1056">
        <f>INF_PrevYearEUR!AS112</f>
        <v>0</v>
      </c>
      <c r="AL112" s="1057">
        <f>INF_PrevYearEUR!AT112</f>
        <v>0</v>
      </c>
      <c r="AM112" s="1056">
        <f>INF_PrevYearEUR!AU112</f>
        <v>0</v>
      </c>
      <c r="AN112" s="1057">
        <f>INF_PrevYearEUR!AV112</f>
        <v>0</v>
      </c>
      <c r="AO112" s="1056">
        <f>INF_PrevYearEUR!AW112</f>
        <v>0</v>
      </c>
      <c r="AP112" s="1057">
        <f>INF_PrevYearEUR!AX112</f>
        <v>0</v>
      </c>
      <c r="AQ112" s="1056">
        <f>INF_PrevYearEUR!AY112</f>
        <v>0</v>
      </c>
      <c r="AR112" s="1057">
        <f>INF_PrevYearEUR!AZ112</f>
        <v>0</v>
      </c>
      <c r="AS112" s="1056">
        <f>INF_PrevYearEUR!BA112</f>
        <v>0</v>
      </c>
      <c r="AT112" s="1057">
        <f>INF_PrevYearEUR!BB112</f>
        <v>0</v>
      </c>
      <c r="AU112" s="1056">
        <f>INF_PrevYearEUR!BC112</f>
        <v>0</v>
      </c>
      <c r="AV112" s="1057">
        <f>INF_PrevYearEUR!BD112</f>
        <v>0</v>
      </c>
      <c r="AW112" s="1056">
        <f>INF_PrevYearEUR!BE112</f>
        <v>0</v>
      </c>
      <c r="AX112" s="1057">
        <f>INF_PrevYearEUR!BF112</f>
        <v>0</v>
      </c>
      <c r="AY112" s="1056">
        <f>INF_PrevYearEUR!BG112</f>
        <v>0</v>
      </c>
      <c r="AZ112" s="1057">
        <f>INF_PrevYearEUR!BH112</f>
        <v>0</v>
      </c>
      <c r="BA112" s="1056">
        <f>INF_PrevYearEUR!BI112</f>
        <v>0</v>
      </c>
      <c r="BB112" s="1057">
        <f>INF_PrevYearEUR!BJ112</f>
        <v>0</v>
      </c>
      <c r="BC112" s="1056">
        <f>INF_PrevYearEUR!BK112</f>
        <v>0</v>
      </c>
      <c r="BD112" s="1057">
        <f>INF_PrevYearEUR!BL112</f>
        <v>0</v>
      </c>
      <c r="BE112" s="1056">
        <f>INF_PrevYearEUR!BM112</f>
        <v>0</v>
      </c>
      <c r="BF112" s="1057">
        <f>INF_PrevYearEUR!BN112</f>
        <v>0</v>
      </c>
      <c r="BG112" s="1056">
        <f>INF_PrevYearEUR!BO112</f>
        <v>0</v>
      </c>
      <c r="BH112" s="1057">
        <f>INF_PrevYearEUR!BP112</f>
        <v>0</v>
      </c>
      <c r="BI112" s="1056">
        <f>INF_PrevYearEUR!BQ112</f>
        <v>0</v>
      </c>
      <c r="BJ112" s="1057">
        <f>INF_PrevYearEUR!BR112</f>
        <v>0</v>
      </c>
      <c r="BK112" s="1056">
        <f>INF_PrevYearEUR!BS112</f>
        <v>0</v>
      </c>
      <c r="BL112" s="1057">
        <f>INF_PrevYearEUR!BT112</f>
        <v>0</v>
      </c>
      <c r="BM112" s="1056">
        <f>INF_PrevYearEUR!BU112</f>
        <v>0</v>
      </c>
      <c r="BN112" s="1057">
        <f>INF_PrevYearEUR!BV112</f>
        <v>0</v>
      </c>
      <c r="BO112" s="1056">
        <f>INF_PrevYearEUR!BW112</f>
        <v>0</v>
      </c>
      <c r="BP112" s="1057">
        <f>INF_PrevYearEUR!BX112</f>
        <v>0</v>
      </c>
      <c r="BQ112" s="1056">
        <f>INF_PrevYearEUR!BY112</f>
        <v>0</v>
      </c>
    </row>
    <row r="113" spans="1:69" s="1048" customFormat="1">
      <c r="A113" s="1054" t="str">
        <f>IF(OR(B113=0,B113=""),"",B113&amp;IF(COUNTIF(B$11:$B113,B113)&gt;1,COUNTIF(B$11:$B113,B113),""))</f>
        <v>M836</v>
      </c>
      <c r="B113" s="1054" t="str">
        <f>INF_PrevYearEUR!J113</f>
        <v>M836</v>
      </c>
      <c r="C113" s="1055" t="str">
        <f>INF_PrevYearEUR!K113</f>
        <v>Expenses of FinA &amp; securites CurrA affil.</v>
      </c>
      <c r="D113" s="1055">
        <f>INF_PrevYearEUR!L113</f>
        <v>0</v>
      </c>
      <c r="E113" s="1056">
        <f>INF_PrevYearEUR!M113</f>
        <v>0</v>
      </c>
      <c r="F113" s="1057">
        <f>INF_PrevYearEUR!N113</f>
        <v>0</v>
      </c>
      <c r="G113" s="1056">
        <f>INF_PrevYearEUR!O113</f>
        <v>0</v>
      </c>
      <c r="H113" s="1057">
        <f>INF_PrevYearEUR!P113</f>
        <v>0</v>
      </c>
      <c r="I113" s="1056">
        <f>INF_PrevYearEUR!Q113</f>
        <v>0</v>
      </c>
      <c r="J113" s="1057">
        <f>INF_PrevYearEUR!R113</f>
        <v>0</v>
      </c>
      <c r="K113" s="1056">
        <f>INF_PrevYearEUR!S113</f>
        <v>0</v>
      </c>
      <c r="L113" s="1057">
        <f>INF_PrevYearEUR!T113</f>
        <v>0</v>
      </c>
      <c r="M113" s="1056">
        <f>INF_PrevYearEUR!U113</f>
        <v>0</v>
      </c>
      <c r="N113" s="1057">
        <f>INF_PrevYearEUR!V113</f>
        <v>0</v>
      </c>
      <c r="O113" s="1056">
        <f>INF_PrevYearEUR!W113</f>
        <v>0</v>
      </c>
      <c r="P113" s="1057">
        <f>INF_PrevYearEUR!X113</f>
        <v>0</v>
      </c>
      <c r="Q113" s="1056">
        <f>INF_PrevYearEUR!Y113</f>
        <v>0</v>
      </c>
      <c r="R113" s="1057">
        <f>INF_PrevYearEUR!Z113</f>
        <v>0</v>
      </c>
      <c r="S113" s="1056">
        <f>INF_PrevYearEUR!AA113</f>
        <v>0</v>
      </c>
      <c r="T113" s="1057">
        <f>INF_PrevYearEUR!AB113</f>
        <v>0</v>
      </c>
      <c r="U113" s="1056">
        <f>INF_PrevYearEUR!AC113</f>
        <v>0</v>
      </c>
      <c r="V113" s="1057">
        <f>INF_PrevYearEUR!AD113</f>
        <v>0</v>
      </c>
      <c r="W113" s="1056">
        <f>INF_PrevYearEUR!AE113</f>
        <v>0</v>
      </c>
      <c r="X113" s="1057">
        <f>INF_PrevYearEUR!AF113</f>
        <v>0</v>
      </c>
      <c r="Y113" s="1056">
        <f>INF_PrevYearEUR!AG113</f>
        <v>0</v>
      </c>
      <c r="Z113" s="1057">
        <f>INF_PrevYearEUR!AH113</f>
        <v>0</v>
      </c>
      <c r="AA113" s="1056">
        <f>INF_PrevYearEUR!AI113</f>
        <v>0</v>
      </c>
      <c r="AB113" s="1057">
        <f>INF_PrevYearEUR!AJ113</f>
        <v>0</v>
      </c>
      <c r="AC113" s="1056">
        <f>INF_PrevYearEUR!AK113</f>
        <v>0</v>
      </c>
      <c r="AD113" s="1057">
        <f>INF_PrevYearEUR!AL113</f>
        <v>0</v>
      </c>
      <c r="AE113" s="1056">
        <f>INF_PrevYearEUR!AM113</f>
        <v>0</v>
      </c>
      <c r="AF113" s="1057">
        <f>INF_PrevYearEUR!AN113</f>
        <v>0</v>
      </c>
      <c r="AG113" s="1056">
        <f>INF_PrevYearEUR!AO113</f>
        <v>0</v>
      </c>
      <c r="AH113" s="1057">
        <f>INF_PrevYearEUR!AP113</f>
        <v>0</v>
      </c>
      <c r="AI113" s="1056">
        <f>INF_PrevYearEUR!AQ113</f>
        <v>0</v>
      </c>
      <c r="AJ113" s="1057">
        <f>INF_PrevYearEUR!AR113</f>
        <v>0</v>
      </c>
      <c r="AK113" s="1056">
        <f>INF_PrevYearEUR!AS113</f>
        <v>0</v>
      </c>
      <c r="AL113" s="1057">
        <f>INF_PrevYearEUR!AT113</f>
        <v>0</v>
      </c>
      <c r="AM113" s="1056">
        <f>INF_PrevYearEUR!AU113</f>
        <v>0</v>
      </c>
      <c r="AN113" s="1057">
        <f>INF_PrevYearEUR!AV113</f>
        <v>0</v>
      </c>
      <c r="AO113" s="1056">
        <f>INF_PrevYearEUR!AW113</f>
        <v>0</v>
      </c>
      <c r="AP113" s="1057">
        <f>INF_PrevYearEUR!AX113</f>
        <v>0</v>
      </c>
      <c r="AQ113" s="1056">
        <f>INF_PrevYearEUR!AY113</f>
        <v>0</v>
      </c>
      <c r="AR113" s="1057">
        <f>INF_PrevYearEUR!AZ113</f>
        <v>0</v>
      </c>
      <c r="AS113" s="1056">
        <f>INF_PrevYearEUR!BA113</f>
        <v>0</v>
      </c>
      <c r="AT113" s="1057">
        <f>INF_PrevYearEUR!BB113</f>
        <v>0</v>
      </c>
      <c r="AU113" s="1056">
        <f>INF_PrevYearEUR!BC113</f>
        <v>0</v>
      </c>
      <c r="AV113" s="1057">
        <f>INF_PrevYearEUR!BD113</f>
        <v>0</v>
      </c>
      <c r="AW113" s="1056">
        <f>INF_PrevYearEUR!BE113</f>
        <v>0</v>
      </c>
      <c r="AX113" s="1057">
        <f>INF_PrevYearEUR!BF113</f>
        <v>0</v>
      </c>
      <c r="AY113" s="1056">
        <f>INF_PrevYearEUR!BG113</f>
        <v>0</v>
      </c>
      <c r="AZ113" s="1057">
        <f>INF_PrevYearEUR!BH113</f>
        <v>0</v>
      </c>
      <c r="BA113" s="1056">
        <f>INF_PrevYearEUR!BI113</f>
        <v>0</v>
      </c>
      <c r="BB113" s="1057">
        <f>INF_PrevYearEUR!BJ113</f>
        <v>0</v>
      </c>
      <c r="BC113" s="1056">
        <f>INF_PrevYearEUR!BK113</f>
        <v>0</v>
      </c>
      <c r="BD113" s="1057">
        <f>INF_PrevYearEUR!BL113</f>
        <v>0</v>
      </c>
      <c r="BE113" s="1056">
        <f>INF_PrevYearEUR!BM113</f>
        <v>0</v>
      </c>
      <c r="BF113" s="1057">
        <f>INF_PrevYearEUR!BN113</f>
        <v>0</v>
      </c>
      <c r="BG113" s="1056">
        <f>INF_PrevYearEUR!BO113</f>
        <v>0</v>
      </c>
      <c r="BH113" s="1057">
        <f>INF_PrevYearEUR!BP113</f>
        <v>0</v>
      </c>
      <c r="BI113" s="1056">
        <f>INF_PrevYearEUR!BQ113</f>
        <v>0</v>
      </c>
      <c r="BJ113" s="1057">
        <f>INF_PrevYearEUR!BR113</f>
        <v>0</v>
      </c>
      <c r="BK113" s="1056">
        <f>INF_PrevYearEUR!BS113</f>
        <v>0</v>
      </c>
      <c r="BL113" s="1057">
        <f>INF_PrevYearEUR!BT113</f>
        <v>0</v>
      </c>
      <c r="BM113" s="1056">
        <f>INF_PrevYearEUR!BU113</f>
        <v>0</v>
      </c>
      <c r="BN113" s="1057">
        <f>INF_PrevYearEUR!BV113</f>
        <v>0</v>
      </c>
      <c r="BO113" s="1056">
        <f>INF_PrevYearEUR!BW113</f>
        <v>0</v>
      </c>
      <c r="BP113" s="1057">
        <f>INF_PrevYearEUR!BX113</f>
        <v>0</v>
      </c>
      <c r="BQ113" s="1056">
        <f>INF_PrevYearEUR!BY113</f>
        <v>0</v>
      </c>
    </row>
    <row r="114" spans="1:69" s="1048" customFormat="1">
      <c r="A114" s="1054" t="str">
        <f>IF(OR(B114=0,B114=""),"",B114&amp;IF(COUNTIF(B$11:$B114,B114)&gt;1,COUNTIF(B$11:$B114,B114),""))</f>
        <v>M840</v>
      </c>
      <c r="B114" s="1054" t="str">
        <f>INF_PrevYearEUR!J114</f>
        <v>M840</v>
      </c>
      <c r="C114" s="1055" t="str">
        <f>INF_PrevYearEUR!K114</f>
        <v>Amort. FinA &amp; securities CurrA</v>
      </c>
      <c r="D114" s="1055">
        <f>INF_PrevYearEUR!L114</f>
        <v>0</v>
      </c>
      <c r="E114" s="1056">
        <f>INF_PrevYearEUR!M114</f>
        <v>0</v>
      </c>
      <c r="F114" s="1057">
        <f>INF_PrevYearEUR!N114</f>
        <v>0</v>
      </c>
      <c r="G114" s="1056">
        <f>INF_PrevYearEUR!O114</f>
        <v>0</v>
      </c>
      <c r="H114" s="1057">
        <f>INF_PrevYearEUR!P114</f>
        <v>0</v>
      </c>
      <c r="I114" s="1056">
        <f>INF_PrevYearEUR!Q114</f>
        <v>0</v>
      </c>
      <c r="J114" s="1057">
        <f>INF_PrevYearEUR!R114</f>
        <v>0</v>
      </c>
      <c r="K114" s="1056">
        <f>INF_PrevYearEUR!S114</f>
        <v>0</v>
      </c>
      <c r="L114" s="1057">
        <f>INF_PrevYearEUR!T114</f>
        <v>0</v>
      </c>
      <c r="M114" s="1056">
        <f>INF_PrevYearEUR!U114</f>
        <v>0</v>
      </c>
      <c r="N114" s="1057">
        <f>INF_PrevYearEUR!V114</f>
        <v>0</v>
      </c>
      <c r="O114" s="1056">
        <f>INF_PrevYearEUR!W114</f>
        <v>0</v>
      </c>
      <c r="P114" s="1057">
        <f>INF_PrevYearEUR!X114</f>
        <v>0</v>
      </c>
      <c r="Q114" s="1056">
        <f>INF_PrevYearEUR!Y114</f>
        <v>0</v>
      </c>
      <c r="R114" s="1057">
        <f>INF_PrevYearEUR!Z114</f>
        <v>0</v>
      </c>
      <c r="S114" s="1056">
        <f>INF_PrevYearEUR!AA114</f>
        <v>0</v>
      </c>
      <c r="T114" s="1057">
        <f>INF_PrevYearEUR!AB114</f>
        <v>0</v>
      </c>
      <c r="U114" s="1056">
        <f>INF_PrevYearEUR!AC114</f>
        <v>0</v>
      </c>
      <c r="V114" s="1057">
        <f>INF_PrevYearEUR!AD114</f>
        <v>0</v>
      </c>
      <c r="W114" s="1056">
        <f>INF_PrevYearEUR!AE114</f>
        <v>0</v>
      </c>
      <c r="X114" s="1057">
        <f>INF_PrevYearEUR!AF114</f>
        <v>0</v>
      </c>
      <c r="Y114" s="1056">
        <f>INF_PrevYearEUR!AG114</f>
        <v>0</v>
      </c>
      <c r="Z114" s="1057">
        <f>INF_PrevYearEUR!AH114</f>
        <v>0</v>
      </c>
      <c r="AA114" s="1056">
        <f>INF_PrevYearEUR!AI114</f>
        <v>0</v>
      </c>
      <c r="AB114" s="1057">
        <f>INF_PrevYearEUR!AJ114</f>
        <v>0</v>
      </c>
      <c r="AC114" s="1056">
        <f>INF_PrevYearEUR!AK114</f>
        <v>0</v>
      </c>
      <c r="AD114" s="1057">
        <f>INF_PrevYearEUR!AL114</f>
        <v>0</v>
      </c>
      <c r="AE114" s="1056">
        <f>INF_PrevYearEUR!AM114</f>
        <v>0</v>
      </c>
      <c r="AF114" s="1057">
        <f>INF_PrevYearEUR!AN114</f>
        <v>0</v>
      </c>
      <c r="AG114" s="1056">
        <f>INF_PrevYearEUR!AO114</f>
        <v>0</v>
      </c>
      <c r="AH114" s="1057">
        <f>INF_PrevYearEUR!AP114</f>
        <v>0</v>
      </c>
      <c r="AI114" s="1056">
        <f>INF_PrevYearEUR!AQ114</f>
        <v>0</v>
      </c>
      <c r="AJ114" s="1057">
        <f>INF_PrevYearEUR!AR114</f>
        <v>0</v>
      </c>
      <c r="AK114" s="1056">
        <f>INF_PrevYearEUR!AS114</f>
        <v>0</v>
      </c>
      <c r="AL114" s="1057">
        <f>INF_PrevYearEUR!AT114</f>
        <v>0</v>
      </c>
      <c r="AM114" s="1056">
        <f>INF_PrevYearEUR!AU114</f>
        <v>0</v>
      </c>
      <c r="AN114" s="1057">
        <f>INF_PrevYearEUR!AV114</f>
        <v>0</v>
      </c>
      <c r="AO114" s="1056">
        <f>INF_PrevYearEUR!AW114</f>
        <v>0</v>
      </c>
      <c r="AP114" s="1057">
        <f>INF_PrevYearEUR!AX114</f>
        <v>0</v>
      </c>
      <c r="AQ114" s="1056">
        <f>INF_PrevYearEUR!AY114</f>
        <v>0</v>
      </c>
      <c r="AR114" s="1057">
        <f>INF_PrevYearEUR!AZ114</f>
        <v>0</v>
      </c>
      <c r="AS114" s="1056">
        <f>INF_PrevYearEUR!BA114</f>
        <v>0</v>
      </c>
      <c r="AT114" s="1057">
        <f>INF_PrevYearEUR!BB114</f>
        <v>0</v>
      </c>
      <c r="AU114" s="1056">
        <f>INF_PrevYearEUR!BC114</f>
        <v>0</v>
      </c>
      <c r="AV114" s="1057">
        <f>INF_PrevYearEUR!BD114</f>
        <v>0</v>
      </c>
      <c r="AW114" s="1056">
        <f>INF_PrevYearEUR!BE114</f>
        <v>0</v>
      </c>
      <c r="AX114" s="1057">
        <f>INF_PrevYearEUR!BF114</f>
        <v>0</v>
      </c>
      <c r="AY114" s="1056">
        <f>INF_PrevYearEUR!BG114</f>
        <v>0</v>
      </c>
      <c r="AZ114" s="1057">
        <f>INF_PrevYearEUR!BH114</f>
        <v>0</v>
      </c>
      <c r="BA114" s="1056">
        <f>INF_PrevYearEUR!BI114</f>
        <v>0</v>
      </c>
      <c r="BB114" s="1057">
        <f>INF_PrevYearEUR!BJ114</f>
        <v>0</v>
      </c>
      <c r="BC114" s="1056">
        <f>INF_PrevYearEUR!BK114</f>
        <v>0</v>
      </c>
      <c r="BD114" s="1057">
        <f>INF_PrevYearEUR!BL114</f>
        <v>0</v>
      </c>
      <c r="BE114" s="1056">
        <f>INF_PrevYearEUR!BM114</f>
        <v>0</v>
      </c>
      <c r="BF114" s="1057">
        <f>INF_PrevYearEUR!BN114</f>
        <v>0</v>
      </c>
      <c r="BG114" s="1056">
        <f>INF_PrevYearEUR!BO114</f>
        <v>0</v>
      </c>
      <c r="BH114" s="1057">
        <f>INF_PrevYearEUR!BP114</f>
        <v>0</v>
      </c>
      <c r="BI114" s="1056">
        <f>INF_PrevYearEUR!BQ114</f>
        <v>0</v>
      </c>
      <c r="BJ114" s="1057">
        <f>INF_PrevYearEUR!BR114</f>
        <v>0</v>
      </c>
      <c r="BK114" s="1056">
        <f>INF_PrevYearEUR!BS114</f>
        <v>0</v>
      </c>
      <c r="BL114" s="1057">
        <f>INF_PrevYearEUR!BT114</f>
        <v>0</v>
      </c>
      <c r="BM114" s="1056">
        <f>INF_PrevYearEUR!BU114</f>
        <v>0</v>
      </c>
      <c r="BN114" s="1057">
        <f>INF_PrevYearEUR!BV114</f>
        <v>0</v>
      </c>
      <c r="BO114" s="1056">
        <f>INF_PrevYearEUR!BW114</f>
        <v>0</v>
      </c>
      <c r="BP114" s="1057">
        <f>INF_PrevYearEUR!BX114</f>
        <v>0</v>
      </c>
      <c r="BQ114" s="1056">
        <f>INF_PrevYearEUR!BY114</f>
        <v>0</v>
      </c>
    </row>
    <row r="115" spans="1:69" s="1048" customFormat="1">
      <c r="A115" s="1054" t="str">
        <f>IF(OR(B115=0,B115=""),"",B115&amp;IF(COUNTIF(B$11:$B115,B115)&gt;1,COUNTIF(B$11:$B115,B115),""))</f>
        <v>M841</v>
      </c>
      <c r="B115" s="1054" t="str">
        <f>INF_PrevYearEUR!J115</f>
        <v>M841</v>
      </c>
      <c r="C115" s="1055" t="str">
        <f>INF_PrevYearEUR!K115</f>
        <v>Amort. FinA &amp; securities CurrA affil.</v>
      </c>
      <c r="D115" s="1055">
        <f>INF_PrevYearEUR!L115</f>
        <v>0</v>
      </c>
      <c r="E115" s="1056">
        <f>INF_PrevYearEUR!M115</f>
        <v>0</v>
      </c>
      <c r="F115" s="1057">
        <f>INF_PrevYearEUR!N115</f>
        <v>0</v>
      </c>
      <c r="G115" s="1056">
        <f>INF_PrevYearEUR!O115</f>
        <v>0</v>
      </c>
      <c r="H115" s="1057">
        <f>INF_PrevYearEUR!P115</f>
        <v>0</v>
      </c>
      <c r="I115" s="1056">
        <f>INF_PrevYearEUR!Q115</f>
        <v>0</v>
      </c>
      <c r="J115" s="1057">
        <f>INF_PrevYearEUR!R115</f>
        <v>0</v>
      </c>
      <c r="K115" s="1056">
        <f>INF_PrevYearEUR!S115</f>
        <v>0</v>
      </c>
      <c r="L115" s="1057">
        <f>INF_PrevYearEUR!T115</f>
        <v>0</v>
      </c>
      <c r="M115" s="1056">
        <f>INF_PrevYearEUR!U115</f>
        <v>0</v>
      </c>
      <c r="N115" s="1057">
        <f>INF_PrevYearEUR!V115</f>
        <v>0</v>
      </c>
      <c r="O115" s="1056">
        <f>INF_PrevYearEUR!W115</f>
        <v>0</v>
      </c>
      <c r="P115" s="1057">
        <f>INF_PrevYearEUR!X115</f>
        <v>0</v>
      </c>
      <c r="Q115" s="1056">
        <f>INF_PrevYearEUR!Y115</f>
        <v>0</v>
      </c>
      <c r="R115" s="1057">
        <f>INF_PrevYearEUR!Z115</f>
        <v>0</v>
      </c>
      <c r="S115" s="1056">
        <f>INF_PrevYearEUR!AA115</f>
        <v>0</v>
      </c>
      <c r="T115" s="1057">
        <f>INF_PrevYearEUR!AB115</f>
        <v>0</v>
      </c>
      <c r="U115" s="1056">
        <f>INF_PrevYearEUR!AC115</f>
        <v>0</v>
      </c>
      <c r="V115" s="1057">
        <f>INF_PrevYearEUR!AD115</f>
        <v>0</v>
      </c>
      <c r="W115" s="1056">
        <f>INF_PrevYearEUR!AE115</f>
        <v>0</v>
      </c>
      <c r="X115" s="1057">
        <f>INF_PrevYearEUR!AF115</f>
        <v>0</v>
      </c>
      <c r="Y115" s="1056">
        <f>INF_PrevYearEUR!AG115</f>
        <v>0</v>
      </c>
      <c r="Z115" s="1057">
        <f>INF_PrevYearEUR!AH115</f>
        <v>0</v>
      </c>
      <c r="AA115" s="1056">
        <f>INF_PrevYearEUR!AI115</f>
        <v>0</v>
      </c>
      <c r="AB115" s="1057">
        <f>INF_PrevYearEUR!AJ115</f>
        <v>0</v>
      </c>
      <c r="AC115" s="1056">
        <f>INF_PrevYearEUR!AK115</f>
        <v>0</v>
      </c>
      <c r="AD115" s="1057">
        <f>INF_PrevYearEUR!AL115</f>
        <v>0</v>
      </c>
      <c r="AE115" s="1056">
        <f>INF_PrevYearEUR!AM115</f>
        <v>0</v>
      </c>
      <c r="AF115" s="1057">
        <f>INF_PrevYearEUR!AN115</f>
        <v>0</v>
      </c>
      <c r="AG115" s="1056">
        <f>INF_PrevYearEUR!AO115</f>
        <v>0</v>
      </c>
      <c r="AH115" s="1057">
        <f>INF_PrevYearEUR!AP115</f>
        <v>0</v>
      </c>
      <c r="AI115" s="1056">
        <f>INF_PrevYearEUR!AQ115</f>
        <v>0</v>
      </c>
      <c r="AJ115" s="1057">
        <f>INF_PrevYearEUR!AR115</f>
        <v>0</v>
      </c>
      <c r="AK115" s="1056">
        <f>INF_PrevYearEUR!AS115</f>
        <v>0</v>
      </c>
      <c r="AL115" s="1057">
        <f>INF_PrevYearEUR!AT115</f>
        <v>0</v>
      </c>
      <c r="AM115" s="1056">
        <f>INF_PrevYearEUR!AU115</f>
        <v>0</v>
      </c>
      <c r="AN115" s="1057">
        <f>INF_PrevYearEUR!AV115</f>
        <v>0</v>
      </c>
      <c r="AO115" s="1056">
        <f>INF_PrevYearEUR!AW115</f>
        <v>0</v>
      </c>
      <c r="AP115" s="1057">
        <f>INF_PrevYearEUR!AX115</f>
        <v>0</v>
      </c>
      <c r="AQ115" s="1056">
        <f>INF_PrevYearEUR!AY115</f>
        <v>0</v>
      </c>
      <c r="AR115" s="1057">
        <f>INF_PrevYearEUR!AZ115</f>
        <v>0</v>
      </c>
      <c r="AS115" s="1056">
        <f>INF_PrevYearEUR!BA115</f>
        <v>0</v>
      </c>
      <c r="AT115" s="1057">
        <f>INF_PrevYearEUR!BB115</f>
        <v>0</v>
      </c>
      <c r="AU115" s="1056">
        <f>INF_PrevYearEUR!BC115</f>
        <v>0</v>
      </c>
      <c r="AV115" s="1057">
        <f>INF_PrevYearEUR!BD115</f>
        <v>0</v>
      </c>
      <c r="AW115" s="1056">
        <f>INF_PrevYearEUR!BE115</f>
        <v>0</v>
      </c>
      <c r="AX115" s="1057">
        <f>INF_PrevYearEUR!BF115</f>
        <v>0</v>
      </c>
      <c r="AY115" s="1056">
        <f>INF_PrevYearEUR!BG115</f>
        <v>0</v>
      </c>
      <c r="AZ115" s="1057">
        <f>INF_PrevYearEUR!BH115</f>
        <v>0</v>
      </c>
      <c r="BA115" s="1056">
        <f>INF_PrevYearEUR!BI115</f>
        <v>0</v>
      </c>
      <c r="BB115" s="1057">
        <f>INF_PrevYearEUR!BJ115</f>
        <v>0</v>
      </c>
      <c r="BC115" s="1056">
        <f>INF_PrevYearEUR!BK115</f>
        <v>0</v>
      </c>
      <c r="BD115" s="1057">
        <f>INF_PrevYearEUR!BL115</f>
        <v>0</v>
      </c>
      <c r="BE115" s="1056">
        <f>INF_PrevYearEUR!BM115</f>
        <v>0</v>
      </c>
      <c r="BF115" s="1057">
        <f>INF_PrevYearEUR!BN115</f>
        <v>0</v>
      </c>
      <c r="BG115" s="1056">
        <f>INF_PrevYearEUR!BO115</f>
        <v>0</v>
      </c>
      <c r="BH115" s="1057">
        <f>INF_PrevYearEUR!BP115</f>
        <v>0</v>
      </c>
      <c r="BI115" s="1056">
        <f>INF_PrevYearEUR!BQ115</f>
        <v>0</v>
      </c>
      <c r="BJ115" s="1057">
        <f>INF_PrevYearEUR!BR115</f>
        <v>0</v>
      </c>
      <c r="BK115" s="1056">
        <f>INF_PrevYearEUR!BS115</f>
        <v>0</v>
      </c>
      <c r="BL115" s="1057">
        <f>INF_PrevYearEUR!BT115</f>
        <v>0</v>
      </c>
      <c r="BM115" s="1056">
        <f>INF_PrevYearEUR!BU115</f>
        <v>0</v>
      </c>
      <c r="BN115" s="1057">
        <f>INF_PrevYearEUR!BV115</f>
        <v>0</v>
      </c>
      <c r="BO115" s="1056">
        <f>INF_PrevYearEUR!BW115</f>
        <v>0</v>
      </c>
      <c r="BP115" s="1057">
        <f>INF_PrevYearEUR!BX115</f>
        <v>0</v>
      </c>
      <c r="BQ115" s="1056">
        <f>INF_PrevYearEUR!BY115</f>
        <v>0</v>
      </c>
    </row>
    <row r="116" spans="1:69" s="1048" customFormat="1">
      <c r="A116" s="1054" t="str">
        <f>IF(OR(B116=0,B116=""),"",B116&amp;IF(COUNTIF(B$11:$B116,B116)&gt;1,COUNTIF(B$11:$B116,B116),""))</f>
        <v>M845</v>
      </c>
      <c r="B116" s="1054" t="str">
        <f>INF_PrevYearEUR!J116</f>
        <v>M845</v>
      </c>
      <c r="C116" s="1055" t="str">
        <f>INF_PrevYearEUR!K116</f>
        <v>Interest expenses</v>
      </c>
      <c r="D116" s="1055">
        <f>INF_PrevYearEUR!L116</f>
        <v>0</v>
      </c>
      <c r="E116" s="1056">
        <f>INF_PrevYearEUR!M116</f>
        <v>0</v>
      </c>
      <c r="F116" s="1057">
        <f>INF_PrevYearEUR!N116</f>
        <v>0</v>
      </c>
      <c r="G116" s="1056">
        <f>INF_PrevYearEUR!O116</f>
        <v>0</v>
      </c>
      <c r="H116" s="1057">
        <f>INF_PrevYearEUR!P116</f>
        <v>0</v>
      </c>
      <c r="I116" s="1056">
        <f>INF_PrevYearEUR!Q116</f>
        <v>0</v>
      </c>
      <c r="J116" s="1057">
        <f>INF_PrevYearEUR!R116</f>
        <v>0</v>
      </c>
      <c r="K116" s="1056">
        <f>INF_PrevYearEUR!S116</f>
        <v>0</v>
      </c>
      <c r="L116" s="1057">
        <f>INF_PrevYearEUR!T116</f>
        <v>0</v>
      </c>
      <c r="M116" s="1056">
        <f>INF_PrevYearEUR!U116</f>
        <v>0</v>
      </c>
      <c r="N116" s="1057">
        <f>INF_PrevYearEUR!V116</f>
        <v>0</v>
      </c>
      <c r="O116" s="1056">
        <f>INF_PrevYearEUR!W116</f>
        <v>0</v>
      </c>
      <c r="P116" s="1057">
        <f>INF_PrevYearEUR!X116</f>
        <v>0</v>
      </c>
      <c r="Q116" s="1056">
        <f>INF_PrevYearEUR!Y116</f>
        <v>0</v>
      </c>
      <c r="R116" s="1057">
        <f>INF_PrevYearEUR!Z116</f>
        <v>0</v>
      </c>
      <c r="S116" s="1056">
        <f>INF_PrevYearEUR!AA116</f>
        <v>0</v>
      </c>
      <c r="T116" s="1057">
        <f>INF_PrevYearEUR!AB116</f>
        <v>0</v>
      </c>
      <c r="U116" s="1056">
        <f>INF_PrevYearEUR!AC116</f>
        <v>0</v>
      </c>
      <c r="V116" s="1057">
        <f>INF_PrevYearEUR!AD116</f>
        <v>0</v>
      </c>
      <c r="W116" s="1056">
        <f>INF_PrevYearEUR!AE116</f>
        <v>0</v>
      </c>
      <c r="X116" s="1057">
        <f>INF_PrevYearEUR!AF116</f>
        <v>0</v>
      </c>
      <c r="Y116" s="1056">
        <f>INF_PrevYearEUR!AG116</f>
        <v>0</v>
      </c>
      <c r="Z116" s="1057">
        <f>INF_PrevYearEUR!AH116</f>
        <v>0</v>
      </c>
      <c r="AA116" s="1056">
        <f>INF_PrevYearEUR!AI116</f>
        <v>0</v>
      </c>
      <c r="AB116" s="1057">
        <f>INF_PrevYearEUR!AJ116</f>
        <v>0</v>
      </c>
      <c r="AC116" s="1056">
        <f>INF_PrevYearEUR!AK116</f>
        <v>0</v>
      </c>
      <c r="AD116" s="1057">
        <f>INF_PrevYearEUR!AL116</f>
        <v>0</v>
      </c>
      <c r="AE116" s="1056">
        <f>INF_PrevYearEUR!AM116</f>
        <v>0</v>
      </c>
      <c r="AF116" s="1057">
        <f>INF_PrevYearEUR!AN116</f>
        <v>0</v>
      </c>
      <c r="AG116" s="1056">
        <f>INF_PrevYearEUR!AO116</f>
        <v>0</v>
      </c>
      <c r="AH116" s="1057">
        <f>INF_PrevYearEUR!AP116</f>
        <v>0</v>
      </c>
      <c r="AI116" s="1056">
        <f>INF_PrevYearEUR!AQ116</f>
        <v>0</v>
      </c>
      <c r="AJ116" s="1057">
        <f>INF_PrevYearEUR!AR116</f>
        <v>0</v>
      </c>
      <c r="AK116" s="1056">
        <f>INF_PrevYearEUR!AS116</f>
        <v>0</v>
      </c>
      <c r="AL116" s="1057">
        <f>INF_PrevYearEUR!AT116</f>
        <v>0</v>
      </c>
      <c r="AM116" s="1056">
        <f>INF_PrevYearEUR!AU116</f>
        <v>0</v>
      </c>
      <c r="AN116" s="1057">
        <f>INF_PrevYearEUR!AV116</f>
        <v>0</v>
      </c>
      <c r="AO116" s="1056">
        <f>INF_PrevYearEUR!AW116</f>
        <v>0</v>
      </c>
      <c r="AP116" s="1057">
        <f>INF_PrevYearEUR!AX116</f>
        <v>0</v>
      </c>
      <c r="AQ116" s="1056">
        <f>INF_PrevYearEUR!AY116</f>
        <v>0</v>
      </c>
      <c r="AR116" s="1057">
        <f>INF_PrevYearEUR!AZ116</f>
        <v>0</v>
      </c>
      <c r="AS116" s="1056">
        <f>INF_PrevYearEUR!BA116</f>
        <v>0</v>
      </c>
      <c r="AT116" s="1057">
        <f>INF_PrevYearEUR!BB116</f>
        <v>0</v>
      </c>
      <c r="AU116" s="1056">
        <f>INF_PrevYearEUR!BC116</f>
        <v>0</v>
      </c>
      <c r="AV116" s="1057">
        <f>INF_PrevYearEUR!BD116</f>
        <v>0</v>
      </c>
      <c r="AW116" s="1056">
        <f>INF_PrevYearEUR!BE116</f>
        <v>0</v>
      </c>
      <c r="AX116" s="1057">
        <f>INF_PrevYearEUR!BF116</f>
        <v>0</v>
      </c>
      <c r="AY116" s="1056">
        <f>INF_PrevYearEUR!BG116</f>
        <v>0</v>
      </c>
      <c r="AZ116" s="1057">
        <f>INF_PrevYearEUR!BH116</f>
        <v>0</v>
      </c>
      <c r="BA116" s="1056">
        <f>INF_PrevYearEUR!BI116</f>
        <v>0</v>
      </c>
      <c r="BB116" s="1057">
        <f>INF_PrevYearEUR!BJ116</f>
        <v>0</v>
      </c>
      <c r="BC116" s="1056">
        <f>INF_PrevYearEUR!BK116</f>
        <v>0</v>
      </c>
      <c r="BD116" s="1057">
        <f>INF_PrevYearEUR!BL116</f>
        <v>0</v>
      </c>
      <c r="BE116" s="1056">
        <f>INF_PrevYearEUR!BM116</f>
        <v>0</v>
      </c>
      <c r="BF116" s="1057">
        <f>INF_PrevYearEUR!BN116</f>
        <v>0</v>
      </c>
      <c r="BG116" s="1056">
        <f>INF_PrevYearEUR!BO116</f>
        <v>0</v>
      </c>
      <c r="BH116" s="1057">
        <f>INF_PrevYearEUR!BP116</f>
        <v>0</v>
      </c>
      <c r="BI116" s="1056">
        <f>INF_PrevYearEUR!BQ116</f>
        <v>0</v>
      </c>
      <c r="BJ116" s="1057">
        <f>INF_PrevYearEUR!BR116</f>
        <v>0</v>
      </c>
      <c r="BK116" s="1056">
        <f>INF_PrevYearEUR!BS116</f>
        <v>0</v>
      </c>
      <c r="BL116" s="1057">
        <f>INF_PrevYearEUR!BT116</f>
        <v>0</v>
      </c>
      <c r="BM116" s="1056">
        <f>INF_PrevYearEUR!BU116</f>
        <v>0</v>
      </c>
      <c r="BN116" s="1057">
        <f>INF_PrevYearEUR!BV116</f>
        <v>0</v>
      </c>
      <c r="BO116" s="1056">
        <f>INF_PrevYearEUR!BW116</f>
        <v>0</v>
      </c>
      <c r="BP116" s="1057">
        <f>INF_PrevYearEUR!BX116</f>
        <v>0</v>
      </c>
      <c r="BQ116" s="1056">
        <f>INF_PrevYearEUR!BY116</f>
        <v>0</v>
      </c>
    </row>
    <row r="117" spans="1:69" s="1048" customFormat="1">
      <c r="A117" s="1054" t="str">
        <f>IF(OR(B117=0,B117=""),"",B117&amp;IF(COUNTIF(B$11:$B117,B117)&gt;1,COUNTIF(B$11:$B117,B117),""))</f>
        <v>M846</v>
      </c>
      <c r="B117" s="1054" t="str">
        <f>INF_PrevYearEUR!J117</f>
        <v>M846</v>
      </c>
      <c r="C117" s="1055" t="str">
        <f>INF_PrevYearEUR!K117</f>
        <v>Interest expenses affil.</v>
      </c>
      <c r="D117" s="1055">
        <f>INF_PrevYearEUR!L117</f>
        <v>0</v>
      </c>
      <c r="E117" s="1056">
        <f>INF_PrevYearEUR!M117</f>
        <v>0</v>
      </c>
      <c r="F117" s="1057">
        <f>INF_PrevYearEUR!N117</f>
        <v>0</v>
      </c>
      <c r="G117" s="1056">
        <f>INF_PrevYearEUR!O117</f>
        <v>0</v>
      </c>
      <c r="H117" s="1057">
        <f>INF_PrevYearEUR!P117</f>
        <v>0</v>
      </c>
      <c r="I117" s="1056">
        <f>INF_PrevYearEUR!Q117</f>
        <v>0</v>
      </c>
      <c r="J117" s="1057">
        <f>INF_PrevYearEUR!R117</f>
        <v>0</v>
      </c>
      <c r="K117" s="1056">
        <f>INF_PrevYearEUR!S117</f>
        <v>0</v>
      </c>
      <c r="L117" s="1057">
        <f>INF_PrevYearEUR!T117</f>
        <v>0</v>
      </c>
      <c r="M117" s="1056">
        <f>INF_PrevYearEUR!U117</f>
        <v>0</v>
      </c>
      <c r="N117" s="1057">
        <f>INF_PrevYearEUR!V117</f>
        <v>0</v>
      </c>
      <c r="O117" s="1056">
        <f>INF_PrevYearEUR!W117</f>
        <v>0</v>
      </c>
      <c r="P117" s="1057">
        <f>INF_PrevYearEUR!X117</f>
        <v>0</v>
      </c>
      <c r="Q117" s="1056">
        <f>INF_PrevYearEUR!Y117</f>
        <v>0</v>
      </c>
      <c r="R117" s="1057">
        <f>INF_PrevYearEUR!Z117</f>
        <v>0</v>
      </c>
      <c r="S117" s="1056">
        <f>INF_PrevYearEUR!AA117</f>
        <v>0</v>
      </c>
      <c r="T117" s="1057">
        <f>INF_PrevYearEUR!AB117</f>
        <v>0</v>
      </c>
      <c r="U117" s="1056">
        <f>INF_PrevYearEUR!AC117</f>
        <v>0</v>
      </c>
      <c r="V117" s="1057">
        <f>INF_PrevYearEUR!AD117</f>
        <v>0</v>
      </c>
      <c r="W117" s="1056">
        <f>INF_PrevYearEUR!AE117</f>
        <v>0</v>
      </c>
      <c r="X117" s="1057">
        <f>INF_PrevYearEUR!AF117</f>
        <v>0</v>
      </c>
      <c r="Y117" s="1056">
        <f>INF_PrevYearEUR!AG117</f>
        <v>0</v>
      </c>
      <c r="Z117" s="1057">
        <f>INF_PrevYearEUR!AH117</f>
        <v>0</v>
      </c>
      <c r="AA117" s="1056">
        <f>INF_PrevYearEUR!AI117</f>
        <v>0</v>
      </c>
      <c r="AB117" s="1057">
        <f>INF_PrevYearEUR!AJ117</f>
        <v>0</v>
      </c>
      <c r="AC117" s="1056">
        <f>INF_PrevYearEUR!AK117</f>
        <v>0</v>
      </c>
      <c r="AD117" s="1057">
        <f>INF_PrevYearEUR!AL117</f>
        <v>0</v>
      </c>
      <c r="AE117" s="1056">
        <f>INF_PrevYearEUR!AM117</f>
        <v>0</v>
      </c>
      <c r="AF117" s="1057">
        <f>INF_PrevYearEUR!AN117</f>
        <v>0</v>
      </c>
      <c r="AG117" s="1056">
        <f>INF_PrevYearEUR!AO117</f>
        <v>0</v>
      </c>
      <c r="AH117" s="1057">
        <f>INF_PrevYearEUR!AP117</f>
        <v>0</v>
      </c>
      <c r="AI117" s="1056">
        <f>INF_PrevYearEUR!AQ117</f>
        <v>0</v>
      </c>
      <c r="AJ117" s="1057">
        <f>INF_PrevYearEUR!AR117</f>
        <v>0</v>
      </c>
      <c r="AK117" s="1056">
        <f>INF_PrevYearEUR!AS117</f>
        <v>0</v>
      </c>
      <c r="AL117" s="1057">
        <f>INF_PrevYearEUR!AT117</f>
        <v>0</v>
      </c>
      <c r="AM117" s="1056">
        <f>INF_PrevYearEUR!AU117</f>
        <v>0</v>
      </c>
      <c r="AN117" s="1057">
        <f>INF_PrevYearEUR!AV117</f>
        <v>0</v>
      </c>
      <c r="AO117" s="1056">
        <f>INF_PrevYearEUR!AW117</f>
        <v>0</v>
      </c>
      <c r="AP117" s="1057">
        <f>INF_PrevYearEUR!AX117</f>
        <v>0</v>
      </c>
      <c r="AQ117" s="1056">
        <f>INF_PrevYearEUR!AY117</f>
        <v>0</v>
      </c>
      <c r="AR117" s="1057">
        <f>INF_PrevYearEUR!AZ117</f>
        <v>0</v>
      </c>
      <c r="AS117" s="1056">
        <f>INF_PrevYearEUR!BA117</f>
        <v>0</v>
      </c>
      <c r="AT117" s="1057">
        <f>INF_PrevYearEUR!BB117</f>
        <v>0</v>
      </c>
      <c r="AU117" s="1056">
        <f>INF_PrevYearEUR!BC117</f>
        <v>0</v>
      </c>
      <c r="AV117" s="1057">
        <f>INF_PrevYearEUR!BD117</f>
        <v>0</v>
      </c>
      <c r="AW117" s="1056">
        <f>INF_PrevYearEUR!BE117</f>
        <v>0</v>
      </c>
      <c r="AX117" s="1057">
        <f>INF_PrevYearEUR!BF117</f>
        <v>0</v>
      </c>
      <c r="AY117" s="1056">
        <f>INF_PrevYearEUR!BG117</f>
        <v>0</v>
      </c>
      <c r="AZ117" s="1057">
        <f>INF_PrevYearEUR!BH117</f>
        <v>0</v>
      </c>
      <c r="BA117" s="1056">
        <f>INF_PrevYearEUR!BI117</f>
        <v>0</v>
      </c>
      <c r="BB117" s="1057">
        <f>INF_PrevYearEUR!BJ117</f>
        <v>0</v>
      </c>
      <c r="BC117" s="1056">
        <f>INF_PrevYearEUR!BK117</f>
        <v>0</v>
      </c>
      <c r="BD117" s="1057">
        <f>INF_PrevYearEUR!BL117</f>
        <v>0</v>
      </c>
      <c r="BE117" s="1056">
        <f>INF_PrevYearEUR!BM117</f>
        <v>0</v>
      </c>
      <c r="BF117" s="1057">
        <f>INF_PrevYearEUR!BN117</f>
        <v>0</v>
      </c>
      <c r="BG117" s="1056">
        <f>INF_PrevYearEUR!BO117</f>
        <v>0</v>
      </c>
      <c r="BH117" s="1057">
        <f>INF_PrevYearEUR!BP117</f>
        <v>0</v>
      </c>
      <c r="BI117" s="1056">
        <f>INF_PrevYearEUR!BQ117</f>
        <v>0</v>
      </c>
      <c r="BJ117" s="1057">
        <f>INF_PrevYearEUR!BR117</f>
        <v>0</v>
      </c>
      <c r="BK117" s="1056">
        <f>INF_PrevYearEUR!BS117</f>
        <v>0</v>
      </c>
      <c r="BL117" s="1057">
        <f>INF_PrevYearEUR!BT117</f>
        <v>0</v>
      </c>
      <c r="BM117" s="1056">
        <f>INF_PrevYearEUR!BU117</f>
        <v>0</v>
      </c>
      <c r="BN117" s="1057">
        <f>INF_PrevYearEUR!BV117</f>
        <v>0</v>
      </c>
      <c r="BO117" s="1056">
        <f>INF_PrevYearEUR!BW117</f>
        <v>0</v>
      </c>
      <c r="BP117" s="1057">
        <f>INF_PrevYearEUR!BX117</f>
        <v>0</v>
      </c>
      <c r="BQ117" s="1056">
        <f>INF_PrevYearEUR!BY117</f>
        <v>0</v>
      </c>
    </row>
    <row r="118" spans="1:69" s="1048" customFormat="1">
      <c r="A118" s="1054" t="str">
        <f>IF(OR(B118=0,B118=""),"",B118&amp;IF(COUNTIF(B$11:$B118,B118)&gt;1,COUNTIF(B$11:$B118,B118),""))</f>
        <v>M850</v>
      </c>
      <c r="B118" s="1054" t="str">
        <f>INF_PrevYearEUR!J118</f>
        <v>M850</v>
      </c>
      <c r="C118" s="1055" t="str">
        <f>INF_PrevYearEUR!K118</f>
        <v>Other financial expenses</v>
      </c>
      <c r="D118" s="1055">
        <f>INF_PrevYearEUR!L118</f>
        <v>0</v>
      </c>
      <c r="E118" s="1056">
        <f>INF_PrevYearEUR!M118</f>
        <v>0</v>
      </c>
      <c r="F118" s="1057">
        <f>INF_PrevYearEUR!N118</f>
        <v>0</v>
      </c>
      <c r="G118" s="1056">
        <f>INF_PrevYearEUR!O118</f>
        <v>0</v>
      </c>
      <c r="H118" s="1057">
        <f>INF_PrevYearEUR!P118</f>
        <v>0</v>
      </c>
      <c r="I118" s="1056">
        <f>INF_PrevYearEUR!Q118</f>
        <v>0</v>
      </c>
      <c r="J118" s="1057">
        <f>INF_PrevYearEUR!R118</f>
        <v>0</v>
      </c>
      <c r="K118" s="1056">
        <f>INF_PrevYearEUR!S118</f>
        <v>0</v>
      </c>
      <c r="L118" s="1057">
        <f>INF_PrevYearEUR!T118</f>
        <v>0</v>
      </c>
      <c r="M118" s="1056">
        <f>INF_PrevYearEUR!U118</f>
        <v>0</v>
      </c>
      <c r="N118" s="1057">
        <f>INF_PrevYearEUR!V118</f>
        <v>0</v>
      </c>
      <c r="O118" s="1056">
        <f>INF_PrevYearEUR!W118</f>
        <v>0</v>
      </c>
      <c r="P118" s="1057">
        <f>INF_PrevYearEUR!X118</f>
        <v>0</v>
      </c>
      <c r="Q118" s="1056">
        <f>INF_PrevYearEUR!Y118</f>
        <v>0</v>
      </c>
      <c r="R118" s="1057">
        <f>INF_PrevYearEUR!Z118</f>
        <v>0</v>
      </c>
      <c r="S118" s="1056">
        <f>INF_PrevYearEUR!AA118</f>
        <v>0</v>
      </c>
      <c r="T118" s="1057">
        <f>INF_PrevYearEUR!AB118</f>
        <v>0</v>
      </c>
      <c r="U118" s="1056">
        <f>INF_PrevYearEUR!AC118</f>
        <v>0</v>
      </c>
      <c r="V118" s="1057">
        <f>INF_PrevYearEUR!AD118</f>
        <v>0</v>
      </c>
      <c r="W118" s="1056">
        <f>INF_PrevYearEUR!AE118</f>
        <v>0</v>
      </c>
      <c r="X118" s="1057">
        <f>INF_PrevYearEUR!AF118</f>
        <v>0</v>
      </c>
      <c r="Y118" s="1056">
        <f>INF_PrevYearEUR!AG118</f>
        <v>0</v>
      </c>
      <c r="Z118" s="1057">
        <f>INF_PrevYearEUR!AH118</f>
        <v>0</v>
      </c>
      <c r="AA118" s="1056">
        <f>INF_PrevYearEUR!AI118</f>
        <v>0</v>
      </c>
      <c r="AB118" s="1057">
        <f>INF_PrevYearEUR!AJ118</f>
        <v>0</v>
      </c>
      <c r="AC118" s="1056">
        <f>INF_PrevYearEUR!AK118</f>
        <v>0</v>
      </c>
      <c r="AD118" s="1057">
        <f>INF_PrevYearEUR!AL118</f>
        <v>0</v>
      </c>
      <c r="AE118" s="1056">
        <f>INF_PrevYearEUR!AM118</f>
        <v>0</v>
      </c>
      <c r="AF118" s="1057">
        <f>INF_PrevYearEUR!AN118</f>
        <v>0</v>
      </c>
      <c r="AG118" s="1056">
        <f>INF_PrevYearEUR!AO118</f>
        <v>0</v>
      </c>
      <c r="AH118" s="1057">
        <f>INF_PrevYearEUR!AP118</f>
        <v>0</v>
      </c>
      <c r="AI118" s="1056">
        <f>INF_PrevYearEUR!AQ118</f>
        <v>0</v>
      </c>
      <c r="AJ118" s="1057">
        <f>INF_PrevYearEUR!AR118</f>
        <v>0</v>
      </c>
      <c r="AK118" s="1056">
        <f>INF_PrevYearEUR!AS118</f>
        <v>0</v>
      </c>
      <c r="AL118" s="1057">
        <f>INF_PrevYearEUR!AT118</f>
        <v>0</v>
      </c>
      <c r="AM118" s="1056">
        <f>INF_PrevYearEUR!AU118</f>
        <v>0</v>
      </c>
      <c r="AN118" s="1057">
        <f>INF_PrevYearEUR!AV118</f>
        <v>0</v>
      </c>
      <c r="AO118" s="1056">
        <f>INF_PrevYearEUR!AW118</f>
        <v>0</v>
      </c>
      <c r="AP118" s="1057">
        <f>INF_PrevYearEUR!AX118</f>
        <v>0</v>
      </c>
      <c r="AQ118" s="1056">
        <f>INF_PrevYearEUR!AY118</f>
        <v>0</v>
      </c>
      <c r="AR118" s="1057">
        <f>INF_PrevYearEUR!AZ118</f>
        <v>0</v>
      </c>
      <c r="AS118" s="1056">
        <f>INF_PrevYearEUR!BA118</f>
        <v>0</v>
      </c>
      <c r="AT118" s="1057">
        <f>INF_PrevYearEUR!BB118</f>
        <v>0</v>
      </c>
      <c r="AU118" s="1056">
        <f>INF_PrevYearEUR!BC118</f>
        <v>0</v>
      </c>
      <c r="AV118" s="1057">
        <f>INF_PrevYearEUR!BD118</f>
        <v>0</v>
      </c>
      <c r="AW118" s="1056">
        <f>INF_PrevYearEUR!BE118</f>
        <v>0</v>
      </c>
      <c r="AX118" s="1057">
        <f>INF_PrevYearEUR!BF118</f>
        <v>0</v>
      </c>
      <c r="AY118" s="1056">
        <f>INF_PrevYearEUR!BG118</f>
        <v>0</v>
      </c>
      <c r="AZ118" s="1057">
        <f>INF_PrevYearEUR!BH118</f>
        <v>0</v>
      </c>
      <c r="BA118" s="1056">
        <f>INF_PrevYearEUR!BI118</f>
        <v>0</v>
      </c>
      <c r="BB118" s="1057">
        <f>INF_PrevYearEUR!BJ118</f>
        <v>0</v>
      </c>
      <c r="BC118" s="1056">
        <f>INF_PrevYearEUR!BK118</f>
        <v>0</v>
      </c>
      <c r="BD118" s="1057">
        <f>INF_PrevYearEUR!BL118</f>
        <v>0</v>
      </c>
      <c r="BE118" s="1056">
        <f>INF_PrevYearEUR!BM118</f>
        <v>0</v>
      </c>
      <c r="BF118" s="1057">
        <f>INF_PrevYearEUR!BN118</f>
        <v>0</v>
      </c>
      <c r="BG118" s="1056">
        <f>INF_PrevYearEUR!BO118</f>
        <v>0</v>
      </c>
      <c r="BH118" s="1057">
        <f>INF_PrevYearEUR!BP118</f>
        <v>0</v>
      </c>
      <c r="BI118" s="1056">
        <f>INF_PrevYearEUR!BQ118</f>
        <v>0</v>
      </c>
      <c r="BJ118" s="1057">
        <f>INF_PrevYearEUR!BR118</f>
        <v>0</v>
      </c>
      <c r="BK118" s="1056">
        <f>INF_PrevYearEUR!BS118</f>
        <v>0</v>
      </c>
      <c r="BL118" s="1057">
        <f>INF_PrevYearEUR!BT118</f>
        <v>0</v>
      </c>
      <c r="BM118" s="1056">
        <f>INF_PrevYearEUR!BU118</f>
        <v>0</v>
      </c>
      <c r="BN118" s="1057">
        <f>INF_PrevYearEUR!BV118</f>
        <v>0</v>
      </c>
      <c r="BO118" s="1056">
        <f>INF_PrevYearEUR!BW118</f>
        <v>0</v>
      </c>
      <c r="BP118" s="1057">
        <f>INF_PrevYearEUR!BX118</f>
        <v>0</v>
      </c>
      <c r="BQ118" s="1056">
        <f>INF_PrevYearEUR!BY118</f>
        <v>0</v>
      </c>
    </row>
    <row r="119" spans="1:69" s="1048" customFormat="1">
      <c r="A119" s="1054" t="str">
        <f>IF(OR(B119=0,B119=""),"",B119&amp;IF(COUNTIF(B$11:$B119,B119)&gt;1,COUNTIF(B$11:$B119,B119),""))</f>
        <v>M851</v>
      </c>
      <c r="B119" s="1054" t="str">
        <f>INF_PrevYearEUR!J119</f>
        <v>M851</v>
      </c>
      <c r="C119" s="1055" t="str">
        <f>INF_PrevYearEUR!K119</f>
        <v>Other financial expenses affil.</v>
      </c>
      <c r="D119" s="1055">
        <f>INF_PrevYearEUR!L119</f>
        <v>0</v>
      </c>
      <c r="E119" s="1056">
        <f>INF_PrevYearEUR!M119</f>
        <v>0</v>
      </c>
      <c r="F119" s="1057">
        <f>INF_PrevYearEUR!N119</f>
        <v>0</v>
      </c>
      <c r="G119" s="1056">
        <f>INF_PrevYearEUR!O119</f>
        <v>0</v>
      </c>
      <c r="H119" s="1057">
        <f>INF_PrevYearEUR!P119</f>
        <v>0</v>
      </c>
      <c r="I119" s="1056">
        <f>INF_PrevYearEUR!Q119</f>
        <v>0</v>
      </c>
      <c r="J119" s="1057">
        <f>INF_PrevYearEUR!R119</f>
        <v>0</v>
      </c>
      <c r="K119" s="1056">
        <f>INF_PrevYearEUR!S119</f>
        <v>0</v>
      </c>
      <c r="L119" s="1057">
        <f>INF_PrevYearEUR!T119</f>
        <v>0</v>
      </c>
      <c r="M119" s="1056">
        <f>INF_PrevYearEUR!U119</f>
        <v>0</v>
      </c>
      <c r="N119" s="1057">
        <f>INF_PrevYearEUR!V119</f>
        <v>0</v>
      </c>
      <c r="O119" s="1056">
        <f>INF_PrevYearEUR!W119</f>
        <v>0</v>
      </c>
      <c r="P119" s="1057">
        <f>INF_PrevYearEUR!X119</f>
        <v>0</v>
      </c>
      <c r="Q119" s="1056">
        <f>INF_PrevYearEUR!Y119</f>
        <v>0</v>
      </c>
      <c r="R119" s="1057">
        <f>INF_PrevYearEUR!Z119</f>
        <v>0</v>
      </c>
      <c r="S119" s="1056">
        <f>INF_PrevYearEUR!AA119</f>
        <v>0</v>
      </c>
      <c r="T119" s="1057">
        <f>INF_PrevYearEUR!AB119</f>
        <v>0</v>
      </c>
      <c r="U119" s="1056">
        <f>INF_PrevYearEUR!AC119</f>
        <v>0</v>
      </c>
      <c r="V119" s="1057">
        <f>INF_PrevYearEUR!AD119</f>
        <v>0</v>
      </c>
      <c r="W119" s="1056">
        <f>INF_PrevYearEUR!AE119</f>
        <v>0</v>
      </c>
      <c r="X119" s="1057">
        <f>INF_PrevYearEUR!AF119</f>
        <v>0</v>
      </c>
      <c r="Y119" s="1056">
        <f>INF_PrevYearEUR!AG119</f>
        <v>0</v>
      </c>
      <c r="Z119" s="1057">
        <f>INF_PrevYearEUR!AH119</f>
        <v>0</v>
      </c>
      <c r="AA119" s="1056">
        <f>INF_PrevYearEUR!AI119</f>
        <v>0</v>
      </c>
      <c r="AB119" s="1057">
        <f>INF_PrevYearEUR!AJ119</f>
        <v>0</v>
      </c>
      <c r="AC119" s="1056">
        <f>INF_PrevYearEUR!AK119</f>
        <v>0</v>
      </c>
      <c r="AD119" s="1057">
        <f>INF_PrevYearEUR!AL119</f>
        <v>0</v>
      </c>
      <c r="AE119" s="1056">
        <f>INF_PrevYearEUR!AM119</f>
        <v>0</v>
      </c>
      <c r="AF119" s="1057">
        <f>INF_PrevYearEUR!AN119</f>
        <v>0</v>
      </c>
      <c r="AG119" s="1056">
        <f>INF_PrevYearEUR!AO119</f>
        <v>0</v>
      </c>
      <c r="AH119" s="1057">
        <f>INF_PrevYearEUR!AP119</f>
        <v>0</v>
      </c>
      <c r="AI119" s="1056">
        <f>INF_PrevYearEUR!AQ119</f>
        <v>0</v>
      </c>
      <c r="AJ119" s="1057">
        <f>INF_PrevYearEUR!AR119</f>
        <v>0</v>
      </c>
      <c r="AK119" s="1056">
        <f>INF_PrevYearEUR!AS119</f>
        <v>0</v>
      </c>
      <c r="AL119" s="1057">
        <f>INF_PrevYearEUR!AT119</f>
        <v>0</v>
      </c>
      <c r="AM119" s="1056">
        <f>INF_PrevYearEUR!AU119</f>
        <v>0</v>
      </c>
      <c r="AN119" s="1057">
        <f>INF_PrevYearEUR!AV119</f>
        <v>0</v>
      </c>
      <c r="AO119" s="1056">
        <f>INF_PrevYearEUR!AW119</f>
        <v>0</v>
      </c>
      <c r="AP119" s="1057">
        <f>INF_PrevYearEUR!AX119</f>
        <v>0</v>
      </c>
      <c r="AQ119" s="1056">
        <f>INF_PrevYearEUR!AY119</f>
        <v>0</v>
      </c>
      <c r="AR119" s="1057">
        <f>INF_PrevYearEUR!AZ119</f>
        <v>0</v>
      </c>
      <c r="AS119" s="1056">
        <f>INF_PrevYearEUR!BA119</f>
        <v>0</v>
      </c>
      <c r="AT119" s="1057">
        <f>INF_PrevYearEUR!BB119</f>
        <v>0</v>
      </c>
      <c r="AU119" s="1056">
        <f>INF_PrevYearEUR!BC119</f>
        <v>0</v>
      </c>
      <c r="AV119" s="1057">
        <f>INF_PrevYearEUR!BD119</f>
        <v>0</v>
      </c>
      <c r="AW119" s="1056">
        <f>INF_PrevYearEUR!BE119</f>
        <v>0</v>
      </c>
      <c r="AX119" s="1057">
        <f>INF_PrevYearEUR!BF119</f>
        <v>0</v>
      </c>
      <c r="AY119" s="1056">
        <f>INF_PrevYearEUR!BG119</f>
        <v>0</v>
      </c>
      <c r="AZ119" s="1057">
        <f>INF_PrevYearEUR!BH119</f>
        <v>0</v>
      </c>
      <c r="BA119" s="1056">
        <f>INF_PrevYearEUR!BI119</f>
        <v>0</v>
      </c>
      <c r="BB119" s="1057">
        <f>INF_PrevYearEUR!BJ119</f>
        <v>0</v>
      </c>
      <c r="BC119" s="1056">
        <f>INF_PrevYearEUR!BK119</f>
        <v>0</v>
      </c>
      <c r="BD119" s="1057">
        <f>INF_PrevYearEUR!BL119</f>
        <v>0</v>
      </c>
      <c r="BE119" s="1056">
        <f>INF_PrevYearEUR!BM119</f>
        <v>0</v>
      </c>
      <c r="BF119" s="1057">
        <f>INF_PrevYearEUR!BN119</f>
        <v>0</v>
      </c>
      <c r="BG119" s="1056">
        <f>INF_PrevYearEUR!BO119</f>
        <v>0</v>
      </c>
      <c r="BH119" s="1057">
        <f>INF_PrevYearEUR!BP119</f>
        <v>0</v>
      </c>
      <c r="BI119" s="1056">
        <f>INF_PrevYearEUR!BQ119</f>
        <v>0</v>
      </c>
      <c r="BJ119" s="1057">
        <f>INF_PrevYearEUR!BR119</f>
        <v>0</v>
      </c>
      <c r="BK119" s="1056">
        <f>INF_PrevYearEUR!BS119</f>
        <v>0</v>
      </c>
      <c r="BL119" s="1057">
        <f>INF_PrevYearEUR!BT119</f>
        <v>0</v>
      </c>
      <c r="BM119" s="1056">
        <f>INF_PrevYearEUR!BU119</f>
        <v>0</v>
      </c>
      <c r="BN119" s="1057">
        <f>INF_PrevYearEUR!BV119</f>
        <v>0</v>
      </c>
      <c r="BO119" s="1056">
        <f>INF_PrevYearEUR!BW119</f>
        <v>0</v>
      </c>
      <c r="BP119" s="1057">
        <f>INF_PrevYearEUR!BX119</f>
        <v>0</v>
      </c>
      <c r="BQ119" s="1056">
        <f>INF_PrevYearEUR!BY119</f>
        <v>0</v>
      </c>
    </row>
    <row r="120" spans="1:69" s="1048" customFormat="1">
      <c r="A120" s="1054" t="str">
        <f>IF(OR(B120=0,B120=""),"",B120&amp;IF(COUNTIF(B$11:$B120,B120)&gt;1,COUNTIF(B$11:$B120,B120),""))</f>
        <v>M857</v>
      </c>
      <c r="B120" s="1054" t="str">
        <f>INF_PrevYearEUR!J120</f>
        <v>M857</v>
      </c>
      <c r="C120" s="1055" t="str">
        <f>INF_PrevYearEUR!K120</f>
        <v>fx-losses finance</v>
      </c>
      <c r="D120" s="1055">
        <f>INF_PrevYearEUR!L120</f>
        <v>0</v>
      </c>
      <c r="E120" s="1056">
        <f>INF_PrevYearEUR!M120</f>
        <v>0</v>
      </c>
      <c r="F120" s="1057">
        <f>INF_PrevYearEUR!N120</f>
        <v>0</v>
      </c>
      <c r="G120" s="1056">
        <f>INF_PrevYearEUR!O120</f>
        <v>0</v>
      </c>
      <c r="H120" s="1057">
        <f>INF_PrevYearEUR!P120</f>
        <v>0</v>
      </c>
      <c r="I120" s="1056">
        <f>INF_PrevYearEUR!Q120</f>
        <v>0</v>
      </c>
      <c r="J120" s="1057">
        <f>INF_PrevYearEUR!R120</f>
        <v>0</v>
      </c>
      <c r="K120" s="1056">
        <f>INF_PrevYearEUR!S120</f>
        <v>0</v>
      </c>
      <c r="L120" s="1057">
        <f>INF_PrevYearEUR!T120</f>
        <v>0</v>
      </c>
      <c r="M120" s="1056">
        <f>INF_PrevYearEUR!U120</f>
        <v>0</v>
      </c>
      <c r="N120" s="1057">
        <f>INF_PrevYearEUR!V120</f>
        <v>0</v>
      </c>
      <c r="O120" s="1056">
        <f>INF_PrevYearEUR!W120</f>
        <v>0</v>
      </c>
      <c r="P120" s="1057">
        <f>INF_PrevYearEUR!X120</f>
        <v>0</v>
      </c>
      <c r="Q120" s="1056">
        <f>INF_PrevYearEUR!Y120</f>
        <v>0</v>
      </c>
      <c r="R120" s="1057">
        <f>INF_PrevYearEUR!Z120</f>
        <v>0</v>
      </c>
      <c r="S120" s="1056">
        <f>INF_PrevYearEUR!AA120</f>
        <v>0</v>
      </c>
      <c r="T120" s="1057">
        <f>INF_PrevYearEUR!AB120</f>
        <v>0</v>
      </c>
      <c r="U120" s="1056">
        <f>INF_PrevYearEUR!AC120</f>
        <v>0</v>
      </c>
      <c r="V120" s="1057">
        <f>INF_PrevYearEUR!AD120</f>
        <v>0</v>
      </c>
      <c r="W120" s="1056">
        <f>INF_PrevYearEUR!AE120</f>
        <v>0</v>
      </c>
      <c r="X120" s="1057">
        <f>INF_PrevYearEUR!AF120</f>
        <v>0</v>
      </c>
      <c r="Y120" s="1056">
        <f>INF_PrevYearEUR!AG120</f>
        <v>0</v>
      </c>
      <c r="Z120" s="1057">
        <f>INF_PrevYearEUR!AH120</f>
        <v>0</v>
      </c>
      <c r="AA120" s="1056">
        <f>INF_PrevYearEUR!AI120</f>
        <v>0</v>
      </c>
      <c r="AB120" s="1057">
        <f>INF_PrevYearEUR!AJ120</f>
        <v>0</v>
      </c>
      <c r="AC120" s="1056">
        <f>INF_PrevYearEUR!AK120</f>
        <v>0</v>
      </c>
      <c r="AD120" s="1057">
        <f>INF_PrevYearEUR!AL120</f>
        <v>0</v>
      </c>
      <c r="AE120" s="1056">
        <f>INF_PrevYearEUR!AM120</f>
        <v>0</v>
      </c>
      <c r="AF120" s="1057">
        <f>INF_PrevYearEUR!AN120</f>
        <v>0</v>
      </c>
      <c r="AG120" s="1056">
        <f>INF_PrevYearEUR!AO120</f>
        <v>0</v>
      </c>
      <c r="AH120" s="1057">
        <f>INF_PrevYearEUR!AP120</f>
        <v>0</v>
      </c>
      <c r="AI120" s="1056">
        <f>INF_PrevYearEUR!AQ120</f>
        <v>0</v>
      </c>
      <c r="AJ120" s="1057">
        <f>INF_PrevYearEUR!AR120</f>
        <v>0</v>
      </c>
      <c r="AK120" s="1056">
        <f>INF_PrevYearEUR!AS120</f>
        <v>0</v>
      </c>
      <c r="AL120" s="1057">
        <f>INF_PrevYearEUR!AT120</f>
        <v>0</v>
      </c>
      <c r="AM120" s="1056">
        <f>INF_PrevYearEUR!AU120</f>
        <v>0</v>
      </c>
      <c r="AN120" s="1057">
        <f>INF_PrevYearEUR!AV120</f>
        <v>0</v>
      </c>
      <c r="AO120" s="1056">
        <f>INF_PrevYearEUR!AW120</f>
        <v>0</v>
      </c>
      <c r="AP120" s="1057">
        <f>INF_PrevYearEUR!AX120</f>
        <v>0</v>
      </c>
      <c r="AQ120" s="1056">
        <f>INF_PrevYearEUR!AY120</f>
        <v>0</v>
      </c>
      <c r="AR120" s="1057">
        <f>INF_PrevYearEUR!AZ120</f>
        <v>0</v>
      </c>
      <c r="AS120" s="1056">
        <f>INF_PrevYearEUR!BA120</f>
        <v>0</v>
      </c>
      <c r="AT120" s="1057">
        <f>INF_PrevYearEUR!BB120</f>
        <v>0</v>
      </c>
      <c r="AU120" s="1056">
        <f>INF_PrevYearEUR!BC120</f>
        <v>0</v>
      </c>
      <c r="AV120" s="1057">
        <f>INF_PrevYearEUR!BD120</f>
        <v>0</v>
      </c>
      <c r="AW120" s="1056">
        <f>INF_PrevYearEUR!BE120</f>
        <v>0</v>
      </c>
      <c r="AX120" s="1057">
        <f>INF_PrevYearEUR!BF120</f>
        <v>0</v>
      </c>
      <c r="AY120" s="1056">
        <f>INF_PrevYearEUR!BG120</f>
        <v>0</v>
      </c>
      <c r="AZ120" s="1057">
        <f>INF_PrevYearEUR!BH120</f>
        <v>0</v>
      </c>
      <c r="BA120" s="1056">
        <f>INF_PrevYearEUR!BI120</f>
        <v>0</v>
      </c>
      <c r="BB120" s="1057">
        <f>INF_PrevYearEUR!BJ120</f>
        <v>0</v>
      </c>
      <c r="BC120" s="1056">
        <f>INF_PrevYearEUR!BK120</f>
        <v>0</v>
      </c>
      <c r="BD120" s="1057">
        <f>INF_PrevYearEUR!BL120</f>
        <v>0</v>
      </c>
      <c r="BE120" s="1056">
        <f>INF_PrevYearEUR!BM120</f>
        <v>0</v>
      </c>
      <c r="BF120" s="1057">
        <f>INF_PrevYearEUR!BN120</f>
        <v>0</v>
      </c>
      <c r="BG120" s="1056">
        <f>INF_PrevYearEUR!BO120</f>
        <v>0</v>
      </c>
      <c r="BH120" s="1057">
        <f>INF_PrevYearEUR!BP120</f>
        <v>0</v>
      </c>
      <c r="BI120" s="1056">
        <f>INF_PrevYearEUR!BQ120</f>
        <v>0</v>
      </c>
      <c r="BJ120" s="1057">
        <f>INF_PrevYearEUR!BR120</f>
        <v>0</v>
      </c>
      <c r="BK120" s="1056">
        <f>INF_PrevYearEUR!BS120</f>
        <v>0</v>
      </c>
      <c r="BL120" s="1057">
        <f>INF_PrevYearEUR!BT120</f>
        <v>0</v>
      </c>
      <c r="BM120" s="1056">
        <f>INF_PrevYearEUR!BU120</f>
        <v>0</v>
      </c>
      <c r="BN120" s="1057">
        <f>INF_PrevYearEUR!BV120</f>
        <v>0</v>
      </c>
      <c r="BO120" s="1056">
        <f>INF_PrevYearEUR!BW120</f>
        <v>0</v>
      </c>
      <c r="BP120" s="1057">
        <f>INF_PrevYearEUR!BX120</f>
        <v>0</v>
      </c>
      <c r="BQ120" s="1056">
        <f>INF_PrevYearEUR!BY120</f>
        <v>0</v>
      </c>
    </row>
    <row r="121" spans="1:69" s="1048" customFormat="1">
      <c r="A121" s="1058" t="str">
        <f>IF(OR(B121=0,B121=""),"",B121&amp;IF(COUNTIF(B$11:$B121,B121)&gt;1,COUNTIF(B$11:$B121,B121),""))</f>
        <v>M859</v>
      </c>
      <c r="B121" s="1058" t="str">
        <f>INF_PrevYearEUR!J121</f>
        <v>M859</v>
      </c>
      <c r="C121" s="1058" t="str">
        <f>INF_PrevYearEUR!K121</f>
        <v>Financial expenses</v>
      </c>
      <c r="D121" s="1058">
        <f>INF_PrevYearEUR!L121</f>
        <v>0</v>
      </c>
      <c r="E121" s="22">
        <f>INF_PrevYearEUR!M121</f>
        <v>0</v>
      </c>
      <c r="F121" s="23">
        <f>INF_PrevYearEUR!N121</f>
        <v>0</v>
      </c>
      <c r="G121" s="22">
        <f>INF_PrevYearEUR!O121</f>
        <v>0</v>
      </c>
      <c r="H121" s="23">
        <f>INF_PrevYearEUR!P121</f>
        <v>0</v>
      </c>
      <c r="I121" s="22">
        <f>INF_PrevYearEUR!Q121</f>
        <v>0</v>
      </c>
      <c r="J121" s="23">
        <f>INF_PrevYearEUR!R121</f>
        <v>0</v>
      </c>
      <c r="K121" s="22">
        <f>INF_PrevYearEUR!S121</f>
        <v>0</v>
      </c>
      <c r="L121" s="23">
        <f>INF_PrevYearEUR!T121</f>
        <v>0</v>
      </c>
      <c r="M121" s="22">
        <f>INF_PrevYearEUR!U121</f>
        <v>0</v>
      </c>
      <c r="N121" s="23">
        <f>INF_PrevYearEUR!V121</f>
        <v>0</v>
      </c>
      <c r="O121" s="22">
        <f>INF_PrevYearEUR!W121</f>
        <v>0</v>
      </c>
      <c r="P121" s="23">
        <f>INF_PrevYearEUR!X121</f>
        <v>0</v>
      </c>
      <c r="Q121" s="22">
        <f>INF_PrevYearEUR!Y121</f>
        <v>0</v>
      </c>
      <c r="R121" s="23">
        <f>INF_PrevYearEUR!Z121</f>
        <v>0</v>
      </c>
      <c r="S121" s="22">
        <f>INF_PrevYearEUR!AA121</f>
        <v>0</v>
      </c>
      <c r="T121" s="23">
        <f>INF_PrevYearEUR!AB121</f>
        <v>0</v>
      </c>
      <c r="U121" s="22">
        <f>INF_PrevYearEUR!AC121</f>
        <v>0</v>
      </c>
      <c r="V121" s="23">
        <f>INF_PrevYearEUR!AD121</f>
        <v>0</v>
      </c>
      <c r="W121" s="22">
        <f>INF_PrevYearEUR!AE121</f>
        <v>0</v>
      </c>
      <c r="X121" s="23">
        <f>INF_PrevYearEUR!AF121</f>
        <v>0</v>
      </c>
      <c r="Y121" s="22">
        <f>INF_PrevYearEUR!AG121</f>
        <v>0</v>
      </c>
      <c r="Z121" s="23">
        <f>INF_PrevYearEUR!AH121</f>
        <v>0</v>
      </c>
      <c r="AA121" s="22">
        <f>INF_PrevYearEUR!AI121</f>
        <v>0</v>
      </c>
      <c r="AB121" s="23">
        <f>INF_PrevYearEUR!AJ121</f>
        <v>0</v>
      </c>
      <c r="AC121" s="22">
        <f>INF_PrevYearEUR!AK121</f>
        <v>0</v>
      </c>
      <c r="AD121" s="23">
        <f>INF_PrevYearEUR!AL121</f>
        <v>0</v>
      </c>
      <c r="AE121" s="22">
        <f>INF_PrevYearEUR!AM121</f>
        <v>0</v>
      </c>
      <c r="AF121" s="23">
        <f>INF_PrevYearEUR!AN121</f>
        <v>0</v>
      </c>
      <c r="AG121" s="22">
        <f>INF_PrevYearEUR!AO121</f>
        <v>0</v>
      </c>
      <c r="AH121" s="23">
        <f>INF_PrevYearEUR!AP121</f>
        <v>0</v>
      </c>
      <c r="AI121" s="22">
        <f>INF_PrevYearEUR!AQ121</f>
        <v>0</v>
      </c>
      <c r="AJ121" s="23">
        <f>INF_PrevYearEUR!AR121</f>
        <v>0</v>
      </c>
      <c r="AK121" s="22">
        <f>INF_PrevYearEUR!AS121</f>
        <v>0</v>
      </c>
      <c r="AL121" s="23">
        <f>INF_PrevYearEUR!AT121</f>
        <v>0</v>
      </c>
      <c r="AM121" s="22">
        <f>INF_PrevYearEUR!AU121</f>
        <v>0</v>
      </c>
      <c r="AN121" s="23">
        <f>INF_PrevYearEUR!AV121</f>
        <v>0</v>
      </c>
      <c r="AO121" s="22">
        <f>INF_PrevYearEUR!AW121</f>
        <v>0</v>
      </c>
      <c r="AP121" s="23">
        <f>INF_PrevYearEUR!AX121</f>
        <v>0</v>
      </c>
      <c r="AQ121" s="22">
        <f>INF_PrevYearEUR!AY121</f>
        <v>0</v>
      </c>
      <c r="AR121" s="23">
        <f>INF_PrevYearEUR!AZ121</f>
        <v>0</v>
      </c>
      <c r="AS121" s="22">
        <f>INF_PrevYearEUR!BA121</f>
        <v>0</v>
      </c>
      <c r="AT121" s="23">
        <f>INF_PrevYearEUR!BB121</f>
        <v>0</v>
      </c>
      <c r="AU121" s="22">
        <f>INF_PrevYearEUR!BC121</f>
        <v>0</v>
      </c>
      <c r="AV121" s="23">
        <f>INF_PrevYearEUR!BD121</f>
        <v>0</v>
      </c>
      <c r="AW121" s="22">
        <f>INF_PrevYearEUR!BE121</f>
        <v>0</v>
      </c>
      <c r="AX121" s="23">
        <f>INF_PrevYearEUR!BF121</f>
        <v>0</v>
      </c>
      <c r="AY121" s="22">
        <f>INF_PrevYearEUR!BG121</f>
        <v>0</v>
      </c>
      <c r="AZ121" s="23">
        <f>INF_PrevYearEUR!BH121</f>
        <v>0</v>
      </c>
      <c r="BA121" s="22">
        <f>INF_PrevYearEUR!BI121</f>
        <v>0</v>
      </c>
      <c r="BB121" s="23">
        <f>INF_PrevYearEUR!BJ121</f>
        <v>0</v>
      </c>
      <c r="BC121" s="22">
        <f>INF_PrevYearEUR!BK121</f>
        <v>0</v>
      </c>
      <c r="BD121" s="23">
        <f>INF_PrevYearEUR!BL121</f>
        <v>0</v>
      </c>
      <c r="BE121" s="22">
        <f>INF_PrevYearEUR!BM121</f>
        <v>0</v>
      </c>
      <c r="BF121" s="23">
        <f>INF_PrevYearEUR!BN121</f>
        <v>0</v>
      </c>
      <c r="BG121" s="22">
        <f>INF_PrevYearEUR!BO121</f>
        <v>0</v>
      </c>
      <c r="BH121" s="23">
        <f>INF_PrevYearEUR!BP121</f>
        <v>0</v>
      </c>
      <c r="BI121" s="22">
        <f>INF_PrevYearEUR!BQ121</f>
        <v>0</v>
      </c>
      <c r="BJ121" s="23">
        <f>INF_PrevYearEUR!BR121</f>
        <v>0</v>
      </c>
      <c r="BK121" s="22">
        <f>INF_PrevYearEUR!BS121</f>
        <v>0</v>
      </c>
      <c r="BL121" s="23">
        <f>INF_PrevYearEUR!BT121</f>
        <v>0</v>
      </c>
      <c r="BM121" s="22">
        <f>INF_PrevYearEUR!BU121</f>
        <v>0</v>
      </c>
      <c r="BN121" s="23">
        <f>INF_PrevYearEUR!BV121</f>
        <v>0</v>
      </c>
      <c r="BO121" s="22">
        <f>INF_PrevYearEUR!BW121</f>
        <v>0</v>
      </c>
      <c r="BP121" s="23">
        <f>INF_PrevYearEUR!BX121</f>
        <v>0</v>
      </c>
      <c r="BQ121" s="22">
        <f>INF_PrevYearEUR!BY121</f>
        <v>0</v>
      </c>
    </row>
    <row r="122" spans="1:69" s="1048" customFormat="1">
      <c r="A122" s="1058" t="str">
        <f>IF(OR(B122=0,B122=""),"",B122&amp;IF(COUNTIF(B$11:$B122,B122)&gt;1,COUNTIF(B$11:$B122,B122),""))</f>
        <v>M869</v>
      </c>
      <c r="B122" s="1058" t="str">
        <f>INF_PrevYearEUR!J122</f>
        <v>M869</v>
      </c>
      <c r="C122" s="1058" t="str">
        <f>INF_PrevYearEUR!K122</f>
        <v>FINANCIAL RESULT</v>
      </c>
      <c r="D122" s="1058">
        <f>INF_PrevYearEUR!L122</f>
        <v>0</v>
      </c>
      <c r="E122" s="22">
        <f>INF_PrevYearEUR!M122</f>
        <v>0</v>
      </c>
      <c r="F122" s="23">
        <f>INF_PrevYearEUR!N122</f>
        <v>0</v>
      </c>
      <c r="G122" s="22">
        <f>INF_PrevYearEUR!O122</f>
        <v>0</v>
      </c>
      <c r="H122" s="23">
        <f>INF_PrevYearEUR!P122</f>
        <v>0</v>
      </c>
      <c r="I122" s="22">
        <f>INF_PrevYearEUR!Q122</f>
        <v>0</v>
      </c>
      <c r="J122" s="23">
        <f>INF_PrevYearEUR!R122</f>
        <v>0</v>
      </c>
      <c r="K122" s="22">
        <f>INF_PrevYearEUR!S122</f>
        <v>0</v>
      </c>
      <c r="L122" s="23">
        <f>INF_PrevYearEUR!T122</f>
        <v>0</v>
      </c>
      <c r="M122" s="22">
        <f>INF_PrevYearEUR!U122</f>
        <v>0</v>
      </c>
      <c r="N122" s="23">
        <f>INF_PrevYearEUR!V122</f>
        <v>0</v>
      </c>
      <c r="O122" s="22">
        <f>INF_PrevYearEUR!W122</f>
        <v>0</v>
      </c>
      <c r="P122" s="23">
        <f>INF_PrevYearEUR!X122</f>
        <v>0</v>
      </c>
      <c r="Q122" s="22">
        <f>INF_PrevYearEUR!Y122</f>
        <v>0</v>
      </c>
      <c r="R122" s="23">
        <f>INF_PrevYearEUR!Z122</f>
        <v>0</v>
      </c>
      <c r="S122" s="22">
        <f>INF_PrevYearEUR!AA122</f>
        <v>0</v>
      </c>
      <c r="T122" s="23">
        <f>INF_PrevYearEUR!AB122</f>
        <v>0</v>
      </c>
      <c r="U122" s="22">
        <f>INF_PrevYearEUR!AC122</f>
        <v>0</v>
      </c>
      <c r="V122" s="23">
        <f>INF_PrevYearEUR!AD122</f>
        <v>0</v>
      </c>
      <c r="W122" s="22">
        <f>INF_PrevYearEUR!AE122</f>
        <v>0</v>
      </c>
      <c r="X122" s="23">
        <f>INF_PrevYearEUR!AF122</f>
        <v>0</v>
      </c>
      <c r="Y122" s="22">
        <f>INF_PrevYearEUR!AG122</f>
        <v>0</v>
      </c>
      <c r="Z122" s="23">
        <f>INF_PrevYearEUR!AH122</f>
        <v>0</v>
      </c>
      <c r="AA122" s="22">
        <f>INF_PrevYearEUR!AI122</f>
        <v>0</v>
      </c>
      <c r="AB122" s="23">
        <f>INF_PrevYearEUR!AJ122</f>
        <v>0</v>
      </c>
      <c r="AC122" s="22">
        <f>INF_PrevYearEUR!AK122</f>
        <v>0</v>
      </c>
      <c r="AD122" s="23">
        <f>INF_PrevYearEUR!AL122</f>
        <v>0</v>
      </c>
      <c r="AE122" s="22">
        <f>INF_PrevYearEUR!AM122</f>
        <v>0</v>
      </c>
      <c r="AF122" s="23">
        <f>INF_PrevYearEUR!AN122</f>
        <v>0</v>
      </c>
      <c r="AG122" s="22">
        <f>INF_PrevYearEUR!AO122</f>
        <v>0</v>
      </c>
      <c r="AH122" s="23">
        <f>INF_PrevYearEUR!AP122</f>
        <v>0</v>
      </c>
      <c r="AI122" s="22">
        <f>INF_PrevYearEUR!AQ122</f>
        <v>0</v>
      </c>
      <c r="AJ122" s="23">
        <f>INF_PrevYearEUR!AR122</f>
        <v>0</v>
      </c>
      <c r="AK122" s="22">
        <f>INF_PrevYearEUR!AS122</f>
        <v>0</v>
      </c>
      <c r="AL122" s="23">
        <f>INF_PrevYearEUR!AT122</f>
        <v>0</v>
      </c>
      <c r="AM122" s="22">
        <f>INF_PrevYearEUR!AU122</f>
        <v>0</v>
      </c>
      <c r="AN122" s="23">
        <f>INF_PrevYearEUR!AV122</f>
        <v>0</v>
      </c>
      <c r="AO122" s="22">
        <f>INF_PrevYearEUR!AW122</f>
        <v>0</v>
      </c>
      <c r="AP122" s="23">
        <f>INF_PrevYearEUR!AX122</f>
        <v>0</v>
      </c>
      <c r="AQ122" s="22">
        <f>INF_PrevYearEUR!AY122</f>
        <v>0</v>
      </c>
      <c r="AR122" s="23">
        <f>INF_PrevYearEUR!AZ122</f>
        <v>0</v>
      </c>
      <c r="AS122" s="22">
        <f>INF_PrevYearEUR!BA122</f>
        <v>0</v>
      </c>
      <c r="AT122" s="23">
        <f>INF_PrevYearEUR!BB122</f>
        <v>0</v>
      </c>
      <c r="AU122" s="22">
        <f>INF_PrevYearEUR!BC122</f>
        <v>0</v>
      </c>
      <c r="AV122" s="23">
        <f>INF_PrevYearEUR!BD122</f>
        <v>0</v>
      </c>
      <c r="AW122" s="22">
        <f>INF_PrevYearEUR!BE122</f>
        <v>0</v>
      </c>
      <c r="AX122" s="23">
        <f>INF_PrevYearEUR!BF122</f>
        <v>0</v>
      </c>
      <c r="AY122" s="22">
        <f>INF_PrevYearEUR!BG122</f>
        <v>0</v>
      </c>
      <c r="AZ122" s="23">
        <f>INF_PrevYearEUR!BH122</f>
        <v>0</v>
      </c>
      <c r="BA122" s="22">
        <f>INF_PrevYearEUR!BI122</f>
        <v>0</v>
      </c>
      <c r="BB122" s="23">
        <f>INF_PrevYearEUR!BJ122</f>
        <v>0</v>
      </c>
      <c r="BC122" s="22">
        <f>INF_PrevYearEUR!BK122</f>
        <v>0</v>
      </c>
      <c r="BD122" s="23">
        <f>INF_PrevYearEUR!BL122</f>
        <v>0</v>
      </c>
      <c r="BE122" s="22">
        <f>INF_PrevYearEUR!BM122</f>
        <v>0</v>
      </c>
      <c r="BF122" s="23">
        <f>INF_PrevYearEUR!BN122</f>
        <v>0</v>
      </c>
      <c r="BG122" s="22">
        <f>INF_PrevYearEUR!BO122</f>
        <v>0</v>
      </c>
      <c r="BH122" s="23">
        <f>INF_PrevYearEUR!BP122</f>
        <v>0</v>
      </c>
      <c r="BI122" s="22">
        <f>INF_PrevYearEUR!BQ122</f>
        <v>0</v>
      </c>
      <c r="BJ122" s="23">
        <f>INF_PrevYearEUR!BR122</f>
        <v>0</v>
      </c>
      <c r="BK122" s="22">
        <f>INF_PrevYearEUR!BS122</f>
        <v>0</v>
      </c>
      <c r="BL122" s="23">
        <f>INF_PrevYearEUR!BT122</f>
        <v>0</v>
      </c>
      <c r="BM122" s="22">
        <f>INF_PrevYearEUR!BU122</f>
        <v>0</v>
      </c>
      <c r="BN122" s="23">
        <f>INF_PrevYearEUR!BV122</f>
        <v>0</v>
      </c>
      <c r="BO122" s="22">
        <f>INF_PrevYearEUR!BW122</f>
        <v>0</v>
      </c>
      <c r="BP122" s="23">
        <f>INF_PrevYearEUR!BX122</f>
        <v>0</v>
      </c>
      <c r="BQ122" s="22">
        <f>INF_PrevYearEUR!BY122</f>
        <v>0</v>
      </c>
    </row>
    <row r="123" spans="1:69" s="1048" customFormat="1">
      <c r="A123" s="1058" t="str">
        <f>IF(OR(B123=0,B123=""),"",B123&amp;IF(COUNTIF(B$11:$B123,B123)&gt;1,COUNTIF(B$11:$B123,B123),""))</f>
        <v>M879</v>
      </c>
      <c r="B123" s="1058" t="str">
        <f>INF_PrevYearEUR!J123</f>
        <v>M879</v>
      </c>
      <c r="C123" s="1058" t="str">
        <f>INF_PrevYearEUR!K123</f>
        <v>RESULT OF ORDINARY ACTIVITIES</v>
      </c>
      <c r="D123" s="1058">
        <f>INF_PrevYearEUR!L123</f>
        <v>0</v>
      </c>
      <c r="E123" s="22">
        <f>INF_PrevYearEUR!M123</f>
        <v>0</v>
      </c>
      <c r="F123" s="23">
        <f>INF_PrevYearEUR!N123</f>
        <v>0</v>
      </c>
      <c r="G123" s="22">
        <f>INF_PrevYearEUR!O123</f>
        <v>0</v>
      </c>
      <c r="H123" s="23">
        <f>INF_PrevYearEUR!P123</f>
        <v>0</v>
      </c>
      <c r="I123" s="22">
        <f>INF_PrevYearEUR!Q123</f>
        <v>0</v>
      </c>
      <c r="J123" s="23">
        <f>INF_PrevYearEUR!R123</f>
        <v>0</v>
      </c>
      <c r="K123" s="22">
        <f>INF_PrevYearEUR!S123</f>
        <v>0</v>
      </c>
      <c r="L123" s="23">
        <f>INF_PrevYearEUR!T123</f>
        <v>0</v>
      </c>
      <c r="M123" s="22">
        <f>INF_PrevYearEUR!U123</f>
        <v>0</v>
      </c>
      <c r="N123" s="23">
        <f>INF_PrevYearEUR!V123</f>
        <v>0</v>
      </c>
      <c r="O123" s="22">
        <f>INF_PrevYearEUR!W123</f>
        <v>0</v>
      </c>
      <c r="P123" s="23">
        <f>INF_PrevYearEUR!X123</f>
        <v>0</v>
      </c>
      <c r="Q123" s="22">
        <f>INF_PrevYearEUR!Y123</f>
        <v>0</v>
      </c>
      <c r="R123" s="23">
        <f>INF_PrevYearEUR!Z123</f>
        <v>0</v>
      </c>
      <c r="S123" s="22">
        <f>INF_PrevYearEUR!AA123</f>
        <v>0</v>
      </c>
      <c r="T123" s="23">
        <f>INF_PrevYearEUR!AB123</f>
        <v>0</v>
      </c>
      <c r="U123" s="22">
        <f>INF_PrevYearEUR!AC123</f>
        <v>0</v>
      </c>
      <c r="V123" s="23">
        <f>INF_PrevYearEUR!AD123</f>
        <v>0</v>
      </c>
      <c r="W123" s="22">
        <f>INF_PrevYearEUR!AE123</f>
        <v>0</v>
      </c>
      <c r="X123" s="23">
        <f>INF_PrevYearEUR!AF123</f>
        <v>0</v>
      </c>
      <c r="Y123" s="22">
        <f>INF_PrevYearEUR!AG123</f>
        <v>0</v>
      </c>
      <c r="Z123" s="23">
        <f>INF_PrevYearEUR!AH123</f>
        <v>0</v>
      </c>
      <c r="AA123" s="22">
        <f>INF_PrevYearEUR!AI123</f>
        <v>0</v>
      </c>
      <c r="AB123" s="23">
        <f>INF_PrevYearEUR!AJ123</f>
        <v>0</v>
      </c>
      <c r="AC123" s="22">
        <f>INF_PrevYearEUR!AK123</f>
        <v>0</v>
      </c>
      <c r="AD123" s="23">
        <f>INF_PrevYearEUR!AL123</f>
        <v>0</v>
      </c>
      <c r="AE123" s="22">
        <f>INF_PrevYearEUR!AM123</f>
        <v>0</v>
      </c>
      <c r="AF123" s="23">
        <f>INF_PrevYearEUR!AN123</f>
        <v>0</v>
      </c>
      <c r="AG123" s="22">
        <f>INF_PrevYearEUR!AO123</f>
        <v>0</v>
      </c>
      <c r="AH123" s="23">
        <f>INF_PrevYearEUR!AP123</f>
        <v>0</v>
      </c>
      <c r="AI123" s="22">
        <f>INF_PrevYearEUR!AQ123</f>
        <v>0</v>
      </c>
      <c r="AJ123" s="23">
        <f>INF_PrevYearEUR!AR123</f>
        <v>0</v>
      </c>
      <c r="AK123" s="22">
        <f>INF_PrevYearEUR!AS123</f>
        <v>0</v>
      </c>
      <c r="AL123" s="23">
        <f>INF_PrevYearEUR!AT123</f>
        <v>0</v>
      </c>
      <c r="AM123" s="22">
        <f>INF_PrevYearEUR!AU123</f>
        <v>0</v>
      </c>
      <c r="AN123" s="23">
        <f>INF_PrevYearEUR!AV123</f>
        <v>0</v>
      </c>
      <c r="AO123" s="22">
        <f>INF_PrevYearEUR!AW123</f>
        <v>0</v>
      </c>
      <c r="AP123" s="23">
        <f>INF_PrevYearEUR!AX123</f>
        <v>0</v>
      </c>
      <c r="AQ123" s="22">
        <f>INF_PrevYearEUR!AY123</f>
        <v>0</v>
      </c>
      <c r="AR123" s="23">
        <f>INF_PrevYearEUR!AZ123</f>
        <v>0</v>
      </c>
      <c r="AS123" s="22">
        <f>INF_PrevYearEUR!BA123</f>
        <v>0</v>
      </c>
      <c r="AT123" s="23">
        <f>INF_PrevYearEUR!BB123</f>
        <v>0</v>
      </c>
      <c r="AU123" s="22">
        <f>INF_PrevYearEUR!BC123</f>
        <v>0</v>
      </c>
      <c r="AV123" s="23">
        <f>INF_PrevYearEUR!BD123</f>
        <v>0</v>
      </c>
      <c r="AW123" s="22">
        <f>INF_PrevYearEUR!BE123</f>
        <v>0</v>
      </c>
      <c r="AX123" s="23">
        <f>INF_PrevYearEUR!BF123</f>
        <v>0</v>
      </c>
      <c r="AY123" s="22">
        <f>INF_PrevYearEUR!BG123</f>
        <v>0</v>
      </c>
      <c r="AZ123" s="23">
        <f>INF_PrevYearEUR!BH123</f>
        <v>0</v>
      </c>
      <c r="BA123" s="22">
        <f>INF_PrevYearEUR!BI123</f>
        <v>0</v>
      </c>
      <c r="BB123" s="23">
        <f>INF_PrevYearEUR!BJ123</f>
        <v>0</v>
      </c>
      <c r="BC123" s="22">
        <f>INF_PrevYearEUR!BK123</f>
        <v>0</v>
      </c>
      <c r="BD123" s="23">
        <f>INF_PrevYearEUR!BL123</f>
        <v>0</v>
      </c>
      <c r="BE123" s="22">
        <f>INF_PrevYearEUR!BM123</f>
        <v>0</v>
      </c>
      <c r="BF123" s="23">
        <f>INF_PrevYearEUR!BN123</f>
        <v>0</v>
      </c>
      <c r="BG123" s="22">
        <f>INF_PrevYearEUR!BO123</f>
        <v>0</v>
      </c>
      <c r="BH123" s="23">
        <f>INF_PrevYearEUR!BP123</f>
        <v>0</v>
      </c>
      <c r="BI123" s="22">
        <f>INF_PrevYearEUR!BQ123</f>
        <v>0</v>
      </c>
      <c r="BJ123" s="23">
        <f>INF_PrevYearEUR!BR123</f>
        <v>0</v>
      </c>
      <c r="BK123" s="22">
        <f>INF_PrevYearEUR!BS123</f>
        <v>0</v>
      </c>
      <c r="BL123" s="23">
        <f>INF_PrevYearEUR!BT123</f>
        <v>0</v>
      </c>
      <c r="BM123" s="22">
        <f>INF_PrevYearEUR!BU123</f>
        <v>0</v>
      </c>
      <c r="BN123" s="23">
        <f>INF_PrevYearEUR!BV123</f>
        <v>0</v>
      </c>
      <c r="BO123" s="22">
        <f>INF_PrevYearEUR!BW123</f>
        <v>0</v>
      </c>
      <c r="BP123" s="23">
        <f>INF_PrevYearEUR!BX123</f>
        <v>0</v>
      </c>
      <c r="BQ123" s="22">
        <f>INF_PrevYearEUR!BY123</f>
        <v>0</v>
      </c>
    </row>
    <row r="124" spans="1:69" s="1048" customFormat="1">
      <c r="A124" s="1054" t="str">
        <f>IF(OR(B124=0,B124=""),"",B124&amp;IF(COUNTIF(B$11:$B124,B124)&gt;1,COUNTIF(B$11:$B124,B124),""))</f>
        <v>M885</v>
      </c>
      <c r="B124" s="1054" t="str">
        <f>INF_PrevYearEUR!J124</f>
        <v>M885</v>
      </c>
      <c r="C124" s="1055" t="str">
        <f>INF_PrevYearEUR!K124</f>
        <v>Extraordinary income</v>
      </c>
      <c r="D124" s="1055">
        <f>INF_PrevYearEUR!L124</f>
        <v>0</v>
      </c>
      <c r="E124" s="1056">
        <f>INF_PrevYearEUR!M124</f>
        <v>0</v>
      </c>
      <c r="F124" s="1057">
        <f>INF_PrevYearEUR!N124</f>
        <v>0</v>
      </c>
      <c r="G124" s="1056">
        <f>INF_PrevYearEUR!O124</f>
        <v>0</v>
      </c>
      <c r="H124" s="1057">
        <f>INF_PrevYearEUR!P124</f>
        <v>0</v>
      </c>
      <c r="I124" s="1056">
        <f>INF_PrevYearEUR!Q124</f>
        <v>0</v>
      </c>
      <c r="J124" s="1057">
        <f>INF_PrevYearEUR!R124</f>
        <v>0</v>
      </c>
      <c r="K124" s="1056">
        <f>INF_PrevYearEUR!S124</f>
        <v>0</v>
      </c>
      <c r="L124" s="1057">
        <f>INF_PrevYearEUR!T124</f>
        <v>0</v>
      </c>
      <c r="M124" s="1056">
        <f>INF_PrevYearEUR!U124</f>
        <v>0</v>
      </c>
      <c r="N124" s="1057">
        <f>INF_PrevYearEUR!V124</f>
        <v>0</v>
      </c>
      <c r="O124" s="1056">
        <f>INF_PrevYearEUR!W124</f>
        <v>0</v>
      </c>
      <c r="P124" s="1057">
        <f>INF_PrevYearEUR!X124</f>
        <v>0</v>
      </c>
      <c r="Q124" s="1056">
        <f>INF_PrevYearEUR!Y124</f>
        <v>0</v>
      </c>
      <c r="R124" s="1057">
        <f>INF_PrevYearEUR!Z124</f>
        <v>0</v>
      </c>
      <c r="S124" s="1056">
        <f>INF_PrevYearEUR!AA124</f>
        <v>0</v>
      </c>
      <c r="T124" s="1057">
        <f>INF_PrevYearEUR!AB124</f>
        <v>0</v>
      </c>
      <c r="U124" s="1056">
        <f>INF_PrevYearEUR!AC124</f>
        <v>0</v>
      </c>
      <c r="V124" s="1057">
        <f>INF_PrevYearEUR!AD124</f>
        <v>0</v>
      </c>
      <c r="W124" s="1056">
        <f>INF_PrevYearEUR!AE124</f>
        <v>0</v>
      </c>
      <c r="X124" s="1057">
        <f>INF_PrevYearEUR!AF124</f>
        <v>0</v>
      </c>
      <c r="Y124" s="1056">
        <f>INF_PrevYearEUR!AG124</f>
        <v>0</v>
      </c>
      <c r="Z124" s="1057">
        <f>INF_PrevYearEUR!AH124</f>
        <v>0</v>
      </c>
      <c r="AA124" s="1056">
        <f>INF_PrevYearEUR!AI124</f>
        <v>0</v>
      </c>
      <c r="AB124" s="1057">
        <f>INF_PrevYearEUR!AJ124</f>
        <v>0</v>
      </c>
      <c r="AC124" s="1056">
        <f>INF_PrevYearEUR!AK124</f>
        <v>0</v>
      </c>
      <c r="AD124" s="1057">
        <f>INF_PrevYearEUR!AL124</f>
        <v>0</v>
      </c>
      <c r="AE124" s="1056">
        <f>INF_PrevYearEUR!AM124</f>
        <v>0</v>
      </c>
      <c r="AF124" s="1057">
        <f>INF_PrevYearEUR!AN124</f>
        <v>0</v>
      </c>
      <c r="AG124" s="1056">
        <f>INF_PrevYearEUR!AO124</f>
        <v>0</v>
      </c>
      <c r="AH124" s="1057">
        <f>INF_PrevYearEUR!AP124</f>
        <v>0</v>
      </c>
      <c r="AI124" s="1056">
        <f>INF_PrevYearEUR!AQ124</f>
        <v>0</v>
      </c>
      <c r="AJ124" s="1057">
        <f>INF_PrevYearEUR!AR124</f>
        <v>0</v>
      </c>
      <c r="AK124" s="1056">
        <f>INF_PrevYearEUR!AS124</f>
        <v>0</v>
      </c>
      <c r="AL124" s="1057">
        <f>INF_PrevYearEUR!AT124</f>
        <v>0</v>
      </c>
      <c r="AM124" s="1056">
        <f>INF_PrevYearEUR!AU124</f>
        <v>0</v>
      </c>
      <c r="AN124" s="1057">
        <f>INF_PrevYearEUR!AV124</f>
        <v>0</v>
      </c>
      <c r="AO124" s="1056">
        <f>INF_PrevYearEUR!AW124</f>
        <v>0</v>
      </c>
      <c r="AP124" s="1057">
        <f>INF_PrevYearEUR!AX124</f>
        <v>0</v>
      </c>
      <c r="AQ124" s="1056">
        <f>INF_PrevYearEUR!AY124</f>
        <v>0</v>
      </c>
      <c r="AR124" s="1057">
        <f>INF_PrevYearEUR!AZ124</f>
        <v>0</v>
      </c>
      <c r="AS124" s="1056">
        <f>INF_PrevYearEUR!BA124</f>
        <v>0</v>
      </c>
      <c r="AT124" s="1057">
        <f>INF_PrevYearEUR!BB124</f>
        <v>0</v>
      </c>
      <c r="AU124" s="1056">
        <f>INF_PrevYearEUR!BC124</f>
        <v>0</v>
      </c>
      <c r="AV124" s="1057">
        <f>INF_PrevYearEUR!BD124</f>
        <v>0</v>
      </c>
      <c r="AW124" s="1056">
        <f>INF_PrevYearEUR!BE124</f>
        <v>0</v>
      </c>
      <c r="AX124" s="1057">
        <f>INF_PrevYearEUR!BF124</f>
        <v>0</v>
      </c>
      <c r="AY124" s="1056">
        <f>INF_PrevYearEUR!BG124</f>
        <v>0</v>
      </c>
      <c r="AZ124" s="1057">
        <f>INF_PrevYearEUR!BH124</f>
        <v>0</v>
      </c>
      <c r="BA124" s="1056">
        <f>INF_PrevYearEUR!BI124</f>
        <v>0</v>
      </c>
      <c r="BB124" s="1057">
        <f>INF_PrevYearEUR!BJ124</f>
        <v>0</v>
      </c>
      <c r="BC124" s="1056">
        <f>INF_PrevYearEUR!BK124</f>
        <v>0</v>
      </c>
      <c r="BD124" s="1057">
        <f>INF_PrevYearEUR!BL124</f>
        <v>0</v>
      </c>
      <c r="BE124" s="1056">
        <f>INF_PrevYearEUR!BM124</f>
        <v>0</v>
      </c>
      <c r="BF124" s="1057">
        <f>INF_PrevYearEUR!BN124</f>
        <v>0</v>
      </c>
      <c r="BG124" s="1056">
        <f>INF_PrevYearEUR!BO124</f>
        <v>0</v>
      </c>
      <c r="BH124" s="1057">
        <f>INF_PrevYearEUR!BP124</f>
        <v>0</v>
      </c>
      <c r="BI124" s="1056">
        <f>INF_PrevYearEUR!BQ124</f>
        <v>0</v>
      </c>
      <c r="BJ124" s="1057">
        <f>INF_PrevYearEUR!BR124</f>
        <v>0</v>
      </c>
      <c r="BK124" s="1056">
        <f>INF_PrevYearEUR!BS124</f>
        <v>0</v>
      </c>
      <c r="BL124" s="1057">
        <f>INF_PrevYearEUR!BT124</f>
        <v>0</v>
      </c>
      <c r="BM124" s="1056">
        <f>INF_PrevYearEUR!BU124</f>
        <v>0</v>
      </c>
      <c r="BN124" s="1057">
        <f>INF_PrevYearEUR!BV124</f>
        <v>0</v>
      </c>
      <c r="BO124" s="1056">
        <f>INF_PrevYearEUR!BW124</f>
        <v>0</v>
      </c>
      <c r="BP124" s="1057">
        <f>INF_PrevYearEUR!BX124</f>
        <v>0</v>
      </c>
      <c r="BQ124" s="1056">
        <f>INF_PrevYearEUR!BY124</f>
        <v>0</v>
      </c>
    </row>
    <row r="125" spans="1:69" s="1048" customFormat="1">
      <c r="A125" s="1054" t="str">
        <f>IF(OR(B125=0,B125=""),"",B125&amp;IF(COUNTIF(B$11:$B125,B125)&gt;1,COUNTIF(B$11:$B125,B125),""))</f>
        <v>M887</v>
      </c>
      <c r="B125" s="1054" t="str">
        <f>INF_PrevYearEUR!J125</f>
        <v>M887</v>
      </c>
      <c r="C125" s="1055" t="str">
        <f>INF_PrevYearEUR!K125</f>
        <v>Extraordinary expenses</v>
      </c>
      <c r="D125" s="1055">
        <f>INF_PrevYearEUR!L125</f>
        <v>0</v>
      </c>
      <c r="E125" s="1056">
        <f>INF_PrevYearEUR!M125</f>
        <v>0</v>
      </c>
      <c r="F125" s="1057">
        <f>INF_PrevYearEUR!N125</f>
        <v>0</v>
      </c>
      <c r="G125" s="1056">
        <f>INF_PrevYearEUR!O125</f>
        <v>0</v>
      </c>
      <c r="H125" s="1057">
        <f>INF_PrevYearEUR!P125</f>
        <v>0</v>
      </c>
      <c r="I125" s="1056">
        <f>INF_PrevYearEUR!Q125</f>
        <v>0</v>
      </c>
      <c r="J125" s="1057">
        <f>INF_PrevYearEUR!R125</f>
        <v>0</v>
      </c>
      <c r="K125" s="1056">
        <f>INF_PrevYearEUR!S125</f>
        <v>0</v>
      </c>
      <c r="L125" s="1057">
        <f>INF_PrevYearEUR!T125</f>
        <v>0</v>
      </c>
      <c r="M125" s="1056">
        <f>INF_PrevYearEUR!U125</f>
        <v>0</v>
      </c>
      <c r="N125" s="1057">
        <f>INF_PrevYearEUR!V125</f>
        <v>0</v>
      </c>
      <c r="O125" s="1056">
        <f>INF_PrevYearEUR!W125</f>
        <v>0</v>
      </c>
      <c r="P125" s="1057">
        <f>INF_PrevYearEUR!X125</f>
        <v>0</v>
      </c>
      <c r="Q125" s="1056">
        <f>INF_PrevYearEUR!Y125</f>
        <v>0</v>
      </c>
      <c r="R125" s="1057">
        <f>INF_PrevYearEUR!Z125</f>
        <v>0</v>
      </c>
      <c r="S125" s="1056">
        <f>INF_PrevYearEUR!AA125</f>
        <v>0</v>
      </c>
      <c r="T125" s="1057">
        <f>INF_PrevYearEUR!AB125</f>
        <v>0</v>
      </c>
      <c r="U125" s="1056">
        <f>INF_PrevYearEUR!AC125</f>
        <v>0</v>
      </c>
      <c r="V125" s="1057">
        <f>INF_PrevYearEUR!AD125</f>
        <v>0</v>
      </c>
      <c r="W125" s="1056">
        <f>INF_PrevYearEUR!AE125</f>
        <v>0</v>
      </c>
      <c r="X125" s="1057">
        <f>INF_PrevYearEUR!AF125</f>
        <v>0</v>
      </c>
      <c r="Y125" s="1056">
        <f>INF_PrevYearEUR!AG125</f>
        <v>0</v>
      </c>
      <c r="Z125" s="1057">
        <f>INF_PrevYearEUR!AH125</f>
        <v>0</v>
      </c>
      <c r="AA125" s="1056">
        <f>INF_PrevYearEUR!AI125</f>
        <v>0</v>
      </c>
      <c r="AB125" s="1057">
        <f>INF_PrevYearEUR!AJ125</f>
        <v>0</v>
      </c>
      <c r="AC125" s="1056">
        <f>INF_PrevYearEUR!AK125</f>
        <v>0</v>
      </c>
      <c r="AD125" s="1057">
        <f>INF_PrevYearEUR!AL125</f>
        <v>0</v>
      </c>
      <c r="AE125" s="1056">
        <f>INF_PrevYearEUR!AM125</f>
        <v>0</v>
      </c>
      <c r="AF125" s="1057">
        <f>INF_PrevYearEUR!AN125</f>
        <v>0</v>
      </c>
      <c r="AG125" s="1056">
        <f>INF_PrevYearEUR!AO125</f>
        <v>0</v>
      </c>
      <c r="AH125" s="1057">
        <f>INF_PrevYearEUR!AP125</f>
        <v>0</v>
      </c>
      <c r="AI125" s="1056">
        <f>INF_PrevYearEUR!AQ125</f>
        <v>0</v>
      </c>
      <c r="AJ125" s="1057">
        <f>INF_PrevYearEUR!AR125</f>
        <v>0</v>
      </c>
      <c r="AK125" s="1056">
        <f>INF_PrevYearEUR!AS125</f>
        <v>0</v>
      </c>
      <c r="AL125" s="1057">
        <f>INF_PrevYearEUR!AT125</f>
        <v>0</v>
      </c>
      <c r="AM125" s="1056">
        <f>INF_PrevYearEUR!AU125</f>
        <v>0</v>
      </c>
      <c r="AN125" s="1057">
        <f>INF_PrevYearEUR!AV125</f>
        <v>0</v>
      </c>
      <c r="AO125" s="1056">
        <f>INF_PrevYearEUR!AW125</f>
        <v>0</v>
      </c>
      <c r="AP125" s="1057">
        <f>INF_PrevYearEUR!AX125</f>
        <v>0</v>
      </c>
      <c r="AQ125" s="1056">
        <f>INF_PrevYearEUR!AY125</f>
        <v>0</v>
      </c>
      <c r="AR125" s="1057">
        <f>INF_PrevYearEUR!AZ125</f>
        <v>0</v>
      </c>
      <c r="AS125" s="1056">
        <f>INF_PrevYearEUR!BA125</f>
        <v>0</v>
      </c>
      <c r="AT125" s="1057">
        <f>INF_PrevYearEUR!BB125</f>
        <v>0</v>
      </c>
      <c r="AU125" s="1056">
        <f>INF_PrevYearEUR!BC125</f>
        <v>0</v>
      </c>
      <c r="AV125" s="1057">
        <f>INF_PrevYearEUR!BD125</f>
        <v>0</v>
      </c>
      <c r="AW125" s="1056">
        <f>INF_PrevYearEUR!BE125</f>
        <v>0</v>
      </c>
      <c r="AX125" s="1057">
        <f>INF_PrevYearEUR!BF125</f>
        <v>0</v>
      </c>
      <c r="AY125" s="1056">
        <f>INF_PrevYearEUR!BG125</f>
        <v>0</v>
      </c>
      <c r="AZ125" s="1057">
        <f>INF_PrevYearEUR!BH125</f>
        <v>0</v>
      </c>
      <c r="BA125" s="1056">
        <f>INF_PrevYearEUR!BI125</f>
        <v>0</v>
      </c>
      <c r="BB125" s="1057">
        <f>INF_PrevYearEUR!BJ125</f>
        <v>0</v>
      </c>
      <c r="BC125" s="1056">
        <f>INF_PrevYearEUR!BK125</f>
        <v>0</v>
      </c>
      <c r="BD125" s="1057">
        <f>INF_PrevYearEUR!BL125</f>
        <v>0</v>
      </c>
      <c r="BE125" s="1056">
        <f>INF_PrevYearEUR!BM125</f>
        <v>0</v>
      </c>
      <c r="BF125" s="1057">
        <f>INF_PrevYearEUR!BN125</f>
        <v>0</v>
      </c>
      <c r="BG125" s="1056">
        <f>INF_PrevYearEUR!BO125</f>
        <v>0</v>
      </c>
      <c r="BH125" s="1057">
        <f>INF_PrevYearEUR!BP125</f>
        <v>0</v>
      </c>
      <c r="BI125" s="1056">
        <f>INF_PrevYearEUR!BQ125</f>
        <v>0</v>
      </c>
      <c r="BJ125" s="1057">
        <f>INF_PrevYearEUR!BR125</f>
        <v>0</v>
      </c>
      <c r="BK125" s="1056">
        <f>INF_PrevYearEUR!BS125</f>
        <v>0</v>
      </c>
      <c r="BL125" s="1057">
        <f>INF_PrevYearEUR!BT125</f>
        <v>0</v>
      </c>
      <c r="BM125" s="1056">
        <f>INF_PrevYearEUR!BU125</f>
        <v>0</v>
      </c>
      <c r="BN125" s="1057">
        <f>INF_PrevYearEUR!BV125</f>
        <v>0</v>
      </c>
      <c r="BO125" s="1056">
        <f>INF_PrevYearEUR!BW125</f>
        <v>0</v>
      </c>
      <c r="BP125" s="1057">
        <f>INF_PrevYearEUR!BX125</f>
        <v>0</v>
      </c>
      <c r="BQ125" s="1056">
        <f>INF_PrevYearEUR!BY125</f>
        <v>0</v>
      </c>
    </row>
    <row r="126" spans="1:69" s="1048" customFormat="1">
      <c r="A126" s="1058" t="str">
        <f>IF(OR(B126=0,B126=""),"",B126&amp;IF(COUNTIF(B$11:$B126,B126)&gt;1,COUNTIF(B$11:$B126,B126),""))</f>
        <v>M889</v>
      </c>
      <c r="B126" s="1058" t="str">
        <f>INF_PrevYearEUR!J126</f>
        <v>M889</v>
      </c>
      <c r="C126" s="1058" t="str">
        <f>INF_PrevYearEUR!K126</f>
        <v>Extraordinary result</v>
      </c>
      <c r="D126" s="1058">
        <f>INF_PrevYearEUR!L126</f>
        <v>0</v>
      </c>
      <c r="E126" s="22">
        <f>INF_PrevYearEUR!M126</f>
        <v>0</v>
      </c>
      <c r="F126" s="23">
        <f>INF_PrevYearEUR!N126</f>
        <v>0</v>
      </c>
      <c r="G126" s="22">
        <f>INF_PrevYearEUR!O126</f>
        <v>0</v>
      </c>
      <c r="H126" s="23">
        <f>INF_PrevYearEUR!P126</f>
        <v>0</v>
      </c>
      <c r="I126" s="22">
        <f>INF_PrevYearEUR!Q126</f>
        <v>0</v>
      </c>
      <c r="J126" s="23">
        <f>INF_PrevYearEUR!R126</f>
        <v>0</v>
      </c>
      <c r="K126" s="22">
        <f>INF_PrevYearEUR!S126</f>
        <v>0</v>
      </c>
      <c r="L126" s="23">
        <f>INF_PrevYearEUR!T126</f>
        <v>0</v>
      </c>
      <c r="M126" s="22">
        <f>INF_PrevYearEUR!U126</f>
        <v>0</v>
      </c>
      <c r="N126" s="23">
        <f>INF_PrevYearEUR!V126</f>
        <v>0</v>
      </c>
      <c r="O126" s="22">
        <f>INF_PrevYearEUR!W126</f>
        <v>0</v>
      </c>
      <c r="P126" s="23">
        <f>INF_PrevYearEUR!X126</f>
        <v>0</v>
      </c>
      <c r="Q126" s="22">
        <f>INF_PrevYearEUR!Y126</f>
        <v>0</v>
      </c>
      <c r="R126" s="23">
        <f>INF_PrevYearEUR!Z126</f>
        <v>0</v>
      </c>
      <c r="S126" s="22">
        <f>INF_PrevYearEUR!AA126</f>
        <v>0</v>
      </c>
      <c r="T126" s="23">
        <f>INF_PrevYearEUR!AB126</f>
        <v>0</v>
      </c>
      <c r="U126" s="22">
        <f>INF_PrevYearEUR!AC126</f>
        <v>0</v>
      </c>
      <c r="V126" s="23">
        <f>INF_PrevYearEUR!AD126</f>
        <v>0</v>
      </c>
      <c r="W126" s="22">
        <f>INF_PrevYearEUR!AE126</f>
        <v>0</v>
      </c>
      <c r="X126" s="23">
        <f>INF_PrevYearEUR!AF126</f>
        <v>0</v>
      </c>
      <c r="Y126" s="22">
        <f>INF_PrevYearEUR!AG126</f>
        <v>0</v>
      </c>
      <c r="Z126" s="23">
        <f>INF_PrevYearEUR!AH126</f>
        <v>0</v>
      </c>
      <c r="AA126" s="22">
        <f>INF_PrevYearEUR!AI126</f>
        <v>0</v>
      </c>
      <c r="AB126" s="23">
        <f>INF_PrevYearEUR!AJ126</f>
        <v>0</v>
      </c>
      <c r="AC126" s="22">
        <f>INF_PrevYearEUR!AK126</f>
        <v>0</v>
      </c>
      <c r="AD126" s="23">
        <f>INF_PrevYearEUR!AL126</f>
        <v>0</v>
      </c>
      <c r="AE126" s="22">
        <f>INF_PrevYearEUR!AM126</f>
        <v>0</v>
      </c>
      <c r="AF126" s="23">
        <f>INF_PrevYearEUR!AN126</f>
        <v>0</v>
      </c>
      <c r="AG126" s="22">
        <f>INF_PrevYearEUR!AO126</f>
        <v>0</v>
      </c>
      <c r="AH126" s="23">
        <f>INF_PrevYearEUR!AP126</f>
        <v>0</v>
      </c>
      <c r="AI126" s="22">
        <f>INF_PrevYearEUR!AQ126</f>
        <v>0</v>
      </c>
      <c r="AJ126" s="23">
        <f>INF_PrevYearEUR!AR126</f>
        <v>0</v>
      </c>
      <c r="AK126" s="22">
        <f>INF_PrevYearEUR!AS126</f>
        <v>0</v>
      </c>
      <c r="AL126" s="23">
        <f>INF_PrevYearEUR!AT126</f>
        <v>0</v>
      </c>
      <c r="AM126" s="22">
        <f>INF_PrevYearEUR!AU126</f>
        <v>0</v>
      </c>
      <c r="AN126" s="23">
        <f>INF_PrevYearEUR!AV126</f>
        <v>0</v>
      </c>
      <c r="AO126" s="22">
        <f>INF_PrevYearEUR!AW126</f>
        <v>0</v>
      </c>
      <c r="AP126" s="23">
        <f>INF_PrevYearEUR!AX126</f>
        <v>0</v>
      </c>
      <c r="AQ126" s="22">
        <f>INF_PrevYearEUR!AY126</f>
        <v>0</v>
      </c>
      <c r="AR126" s="23">
        <f>INF_PrevYearEUR!AZ126</f>
        <v>0</v>
      </c>
      <c r="AS126" s="22">
        <f>INF_PrevYearEUR!BA126</f>
        <v>0</v>
      </c>
      <c r="AT126" s="23">
        <f>INF_PrevYearEUR!BB126</f>
        <v>0</v>
      </c>
      <c r="AU126" s="22">
        <f>INF_PrevYearEUR!BC126</f>
        <v>0</v>
      </c>
      <c r="AV126" s="23">
        <f>INF_PrevYearEUR!BD126</f>
        <v>0</v>
      </c>
      <c r="AW126" s="22">
        <f>INF_PrevYearEUR!BE126</f>
        <v>0</v>
      </c>
      <c r="AX126" s="23">
        <f>INF_PrevYearEUR!BF126</f>
        <v>0</v>
      </c>
      <c r="AY126" s="22">
        <f>INF_PrevYearEUR!BG126</f>
        <v>0</v>
      </c>
      <c r="AZ126" s="23">
        <f>INF_PrevYearEUR!BH126</f>
        <v>0</v>
      </c>
      <c r="BA126" s="22">
        <f>INF_PrevYearEUR!BI126</f>
        <v>0</v>
      </c>
      <c r="BB126" s="23">
        <f>INF_PrevYearEUR!BJ126</f>
        <v>0</v>
      </c>
      <c r="BC126" s="22">
        <f>INF_PrevYearEUR!BK126</f>
        <v>0</v>
      </c>
      <c r="BD126" s="23">
        <f>INF_PrevYearEUR!BL126</f>
        <v>0</v>
      </c>
      <c r="BE126" s="22">
        <f>INF_PrevYearEUR!BM126</f>
        <v>0</v>
      </c>
      <c r="BF126" s="23">
        <f>INF_PrevYearEUR!BN126</f>
        <v>0</v>
      </c>
      <c r="BG126" s="22">
        <f>INF_PrevYearEUR!BO126</f>
        <v>0</v>
      </c>
      <c r="BH126" s="23">
        <f>INF_PrevYearEUR!BP126</f>
        <v>0</v>
      </c>
      <c r="BI126" s="22">
        <f>INF_PrevYearEUR!BQ126</f>
        <v>0</v>
      </c>
      <c r="BJ126" s="23">
        <f>INF_PrevYearEUR!BR126</f>
        <v>0</v>
      </c>
      <c r="BK126" s="22">
        <f>INF_PrevYearEUR!BS126</f>
        <v>0</v>
      </c>
      <c r="BL126" s="23">
        <f>INF_PrevYearEUR!BT126</f>
        <v>0</v>
      </c>
      <c r="BM126" s="22">
        <f>INF_PrevYearEUR!BU126</f>
        <v>0</v>
      </c>
      <c r="BN126" s="23">
        <f>INF_PrevYearEUR!BV126</f>
        <v>0</v>
      </c>
      <c r="BO126" s="22">
        <f>INF_PrevYearEUR!BW126</f>
        <v>0</v>
      </c>
      <c r="BP126" s="23">
        <f>INF_PrevYearEUR!BX126</f>
        <v>0</v>
      </c>
      <c r="BQ126" s="22">
        <f>INF_PrevYearEUR!BY126</f>
        <v>0</v>
      </c>
    </row>
    <row r="127" spans="1:69" s="1048" customFormat="1">
      <c r="A127" s="1058" t="str">
        <f>IF(OR(B127=0,B127=""),"",B127&amp;IF(COUNTIF(B$11:$B127,B127)&gt;1,COUNTIF(B$11:$B127,B127),""))</f>
        <v>M899</v>
      </c>
      <c r="B127" s="1058" t="str">
        <f>INF_PrevYearEUR!J127</f>
        <v>M899</v>
      </c>
      <c r="C127" s="1058" t="str">
        <f>INF_PrevYearEUR!K127</f>
        <v>EBT</v>
      </c>
      <c r="D127" s="1058">
        <f>INF_PrevYearEUR!L127</f>
        <v>0</v>
      </c>
      <c r="E127" s="22">
        <f>INF_PrevYearEUR!M127</f>
        <v>0</v>
      </c>
      <c r="F127" s="23">
        <f>INF_PrevYearEUR!N127</f>
        <v>0</v>
      </c>
      <c r="G127" s="22">
        <f>INF_PrevYearEUR!O127</f>
        <v>0</v>
      </c>
      <c r="H127" s="23">
        <f>INF_PrevYearEUR!P127</f>
        <v>0</v>
      </c>
      <c r="I127" s="22">
        <f>INF_PrevYearEUR!Q127</f>
        <v>0</v>
      </c>
      <c r="J127" s="23">
        <f>INF_PrevYearEUR!R127</f>
        <v>0</v>
      </c>
      <c r="K127" s="22">
        <f>INF_PrevYearEUR!S127</f>
        <v>0</v>
      </c>
      <c r="L127" s="23">
        <f>INF_PrevYearEUR!T127</f>
        <v>0</v>
      </c>
      <c r="M127" s="22">
        <f>INF_PrevYearEUR!U127</f>
        <v>0</v>
      </c>
      <c r="N127" s="23">
        <f>INF_PrevYearEUR!V127</f>
        <v>0</v>
      </c>
      <c r="O127" s="22">
        <f>INF_PrevYearEUR!W127</f>
        <v>0</v>
      </c>
      <c r="P127" s="23">
        <f>INF_PrevYearEUR!X127</f>
        <v>0</v>
      </c>
      <c r="Q127" s="22">
        <f>INF_PrevYearEUR!Y127</f>
        <v>0</v>
      </c>
      <c r="R127" s="23">
        <f>INF_PrevYearEUR!Z127</f>
        <v>0</v>
      </c>
      <c r="S127" s="22">
        <f>INF_PrevYearEUR!AA127</f>
        <v>0</v>
      </c>
      <c r="T127" s="23">
        <f>INF_PrevYearEUR!AB127</f>
        <v>0</v>
      </c>
      <c r="U127" s="22">
        <f>INF_PrevYearEUR!AC127</f>
        <v>0</v>
      </c>
      <c r="V127" s="23">
        <f>INF_PrevYearEUR!AD127</f>
        <v>0</v>
      </c>
      <c r="W127" s="22">
        <f>INF_PrevYearEUR!AE127</f>
        <v>0</v>
      </c>
      <c r="X127" s="23">
        <f>INF_PrevYearEUR!AF127</f>
        <v>0</v>
      </c>
      <c r="Y127" s="22">
        <f>INF_PrevYearEUR!AG127</f>
        <v>0</v>
      </c>
      <c r="Z127" s="23">
        <f>INF_PrevYearEUR!AH127</f>
        <v>0</v>
      </c>
      <c r="AA127" s="22">
        <f>INF_PrevYearEUR!AI127</f>
        <v>0</v>
      </c>
      <c r="AB127" s="23">
        <f>INF_PrevYearEUR!AJ127</f>
        <v>0</v>
      </c>
      <c r="AC127" s="22">
        <f>INF_PrevYearEUR!AK127</f>
        <v>0</v>
      </c>
      <c r="AD127" s="23">
        <f>INF_PrevYearEUR!AL127</f>
        <v>0</v>
      </c>
      <c r="AE127" s="22">
        <f>INF_PrevYearEUR!AM127</f>
        <v>0</v>
      </c>
      <c r="AF127" s="23">
        <f>INF_PrevYearEUR!AN127</f>
        <v>0</v>
      </c>
      <c r="AG127" s="22">
        <f>INF_PrevYearEUR!AO127</f>
        <v>0</v>
      </c>
      <c r="AH127" s="23">
        <f>INF_PrevYearEUR!AP127</f>
        <v>0</v>
      </c>
      <c r="AI127" s="22">
        <f>INF_PrevYearEUR!AQ127</f>
        <v>0</v>
      </c>
      <c r="AJ127" s="23">
        <f>INF_PrevYearEUR!AR127</f>
        <v>0</v>
      </c>
      <c r="AK127" s="22">
        <f>INF_PrevYearEUR!AS127</f>
        <v>0</v>
      </c>
      <c r="AL127" s="23">
        <f>INF_PrevYearEUR!AT127</f>
        <v>0</v>
      </c>
      <c r="AM127" s="22">
        <f>INF_PrevYearEUR!AU127</f>
        <v>0</v>
      </c>
      <c r="AN127" s="23">
        <f>INF_PrevYearEUR!AV127</f>
        <v>0</v>
      </c>
      <c r="AO127" s="22">
        <f>INF_PrevYearEUR!AW127</f>
        <v>0</v>
      </c>
      <c r="AP127" s="23">
        <f>INF_PrevYearEUR!AX127</f>
        <v>0</v>
      </c>
      <c r="AQ127" s="22">
        <f>INF_PrevYearEUR!AY127</f>
        <v>0</v>
      </c>
      <c r="AR127" s="23">
        <f>INF_PrevYearEUR!AZ127</f>
        <v>0</v>
      </c>
      <c r="AS127" s="22">
        <f>INF_PrevYearEUR!BA127</f>
        <v>0</v>
      </c>
      <c r="AT127" s="23">
        <f>INF_PrevYearEUR!BB127</f>
        <v>0</v>
      </c>
      <c r="AU127" s="22">
        <f>INF_PrevYearEUR!BC127</f>
        <v>0</v>
      </c>
      <c r="AV127" s="23">
        <f>INF_PrevYearEUR!BD127</f>
        <v>0</v>
      </c>
      <c r="AW127" s="22">
        <f>INF_PrevYearEUR!BE127</f>
        <v>0</v>
      </c>
      <c r="AX127" s="23">
        <f>INF_PrevYearEUR!BF127</f>
        <v>0</v>
      </c>
      <c r="AY127" s="22">
        <f>INF_PrevYearEUR!BG127</f>
        <v>0</v>
      </c>
      <c r="AZ127" s="23">
        <f>INF_PrevYearEUR!BH127</f>
        <v>0</v>
      </c>
      <c r="BA127" s="22">
        <f>INF_PrevYearEUR!BI127</f>
        <v>0</v>
      </c>
      <c r="BB127" s="23">
        <f>INF_PrevYearEUR!BJ127</f>
        <v>0</v>
      </c>
      <c r="BC127" s="22">
        <f>INF_PrevYearEUR!BK127</f>
        <v>0</v>
      </c>
      <c r="BD127" s="23">
        <f>INF_PrevYearEUR!BL127</f>
        <v>0</v>
      </c>
      <c r="BE127" s="22">
        <f>INF_PrevYearEUR!BM127</f>
        <v>0</v>
      </c>
      <c r="BF127" s="23">
        <f>INF_PrevYearEUR!BN127</f>
        <v>0</v>
      </c>
      <c r="BG127" s="22">
        <f>INF_PrevYearEUR!BO127</f>
        <v>0</v>
      </c>
      <c r="BH127" s="23">
        <f>INF_PrevYearEUR!BP127</f>
        <v>0</v>
      </c>
      <c r="BI127" s="22">
        <f>INF_PrevYearEUR!BQ127</f>
        <v>0</v>
      </c>
      <c r="BJ127" s="23">
        <f>INF_PrevYearEUR!BR127</f>
        <v>0</v>
      </c>
      <c r="BK127" s="22">
        <f>INF_PrevYearEUR!BS127</f>
        <v>0</v>
      </c>
      <c r="BL127" s="23">
        <f>INF_PrevYearEUR!BT127</f>
        <v>0</v>
      </c>
      <c r="BM127" s="22">
        <f>INF_PrevYearEUR!BU127</f>
        <v>0</v>
      </c>
      <c r="BN127" s="23">
        <f>INF_PrevYearEUR!BV127</f>
        <v>0</v>
      </c>
      <c r="BO127" s="22">
        <f>INF_PrevYearEUR!BW127</f>
        <v>0</v>
      </c>
      <c r="BP127" s="23">
        <f>INF_PrevYearEUR!BX127</f>
        <v>0</v>
      </c>
      <c r="BQ127" s="22">
        <f>INF_PrevYearEUR!BY127</f>
        <v>0</v>
      </c>
    </row>
    <row r="128" spans="1:69" s="1048" customFormat="1">
      <c r="A128" s="1054" t="str">
        <f>IF(OR(B128=0,B128=""),"",B128&amp;IF(COUNTIF(B$11:$B128,B128)&gt;1,COUNTIF(B$11:$B128,B128),""))</f>
        <v>M909</v>
      </c>
      <c r="B128" s="1054" t="str">
        <f>INF_PrevYearEUR!J128</f>
        <v>M909</v>
      </c>
      <c r="C128" s="1055" t="str">
        <f>INF_PrevYearEUR!K128</f>
        <v>Taxes on income</v>
      </c>
      <c r="D128" s="1055">
        <f>INF_PrevYearEUR!L128</f>
        <v>0</v>
      </c>
      <c r="E128" s="1056">
        <f>INF_PrevYearEUR!M128</f>
        <v>0</v>
      </c>
      <c r="F128" s="1057">
        <f>INF_PrevYearEUR!N128</f>
        <v>0</v>
      </c>
      <c r="G128" s="1056">
        <f>INF_PrevYearEUR!O128</f>
        <v>0</v>
      </c>
      <c r="H128" s="1057">
        <f>INF_PrevYearEUR!P128</f>
        <v>0</v>
      </c>
      <c r="I128" s="1056">
        <f>INF_PrevYearEUR!Q128</f>
        <v>0</v>
      </c>
      <c r="J128" s="1057">
        <f>INF_PrevYearEUR!R128</f>
        <v>0</v>
      </c>
      <c r="K128" s="1056">
        <f>INF_PrevYearEUR!S128</f>
        <v>0</v>
      </c>
      <c r="L128" s="1057">
        <f>INF_PrevYearEUR!T128</f>
        <v>0</v>
      </c>
      <c r="M128" s="1056">
        <f>INF_PrevYearEUR!U128</f>
        <v>0</v>
      </c>
      <c r="N128" s="1057">
        <f>INF_PrevYearEUR!V128</f>
        <v>0</v>
      </c>
      <c r="O128" s="1056">
        <f>INF_PrevYearEUR!W128</f>
        <v>0</v>
      </c>
      <c r="P128" s="1057">
        <f>INF_PrevYearEUR!X128</f>
        <v>0</v>
      </c>
      <c r="Q128" s="1056">
        <f>INF_PrevYearEUR!Y128</f>
        <v>0</v>
      </c>
      <c r="R128" s="1057">
        <f>INF_PrevYearEUR!Z128</f>
        <v>0</v>
      </c>
      <c r="S128" s="1056">
        <f>INF_PrevYearEUR!AA128</f>
        <v>0</v>
      </c>
      <c r="T128" s="1057">
        <f>INF_PrevYearEUR!AB128</f>
        <v>0</v>
      </c>
      <c r="U128" s="1056">
        <f>INF_PrevYearEUR!AC128</f>
        <v>0</v>
      </c>
      <c r="V128" s="1057">
        <f>INF_PrevYearEUR!AD128</f>
        <v>0</v>
      </c>
      <c r="W128" s="1056">
        <f>INF_PrevYearEUR!AE128</f>
        <v>0</v>
      </c>
      <c r="X128" s="1057">
        <f>INF_PrevYearEUR!AF128</f>
        <v>0</v>
      </c>
      <c r="Y128" s="1056">
        <f>INF_PrevYearEUR!AG128</f>
        <v>0</v>
      </c>
      <c r="Z128" s="1057">
        <f>INF_PrevYearEUR!AH128</f>
        <v>0</v>
      </c>
      <c r="AA128" s="1056">
        <f>INF_PrevYearEUR!AI128</f>
        <v>0</v>
      </c>
      <c r="AB128" s="1057">
        <f>INF_PrevYearEUR!AJ128</f>
        <v>0</v>
      </c>
      <c r="AC128" s="1056">
        <f>INF_PrevYearEUR!AK128</f>
        <v>0</v>
      </c>
      <c r="AD128" s="1057">
        <f>INF_PrevYearEUR!AL128</f>
        <v>0</v>
      </c>
      <c r="AE128" s="1056">
        <f>INF_PrevYearEUR!AM128</f>
        <v>0</v>
      </c>
      <c r="AF128" s="1057">
        <f>INF_PrevYearEUR!AN128</f>
        <v>0</v>
      </c>
      <c r="AG128" s="1056">
        <f>INF_PrevYearEUR!AO128</f>
        <v>0</v>
      </c>
      <c r="AH128" s="1057">
        <f>INF_PrevYearEUR!AP128</f>
        <v>0</v>
      </c>
      <c r="AI128" s="1056">
        <f>INF_PrevYearEUR!AQ128</f>
        <v>0</v>
      </c>
      <c r="AJ128" s="1057">
        <f>INF_PrevYearEUR!AR128</f>
        <v>0</v>
      </c>
      <c r="AK128" s="1056">
        <f>INF_PrevYearEUR!AS128</f>
        <v>0</v>
      </c>
      <c r="AL128" s="1057">
        <f>INF_PrevYearEUR!AT128</f>
        <v>0</v>
      </c>
      <c r="AM128" s="1056">
        <f>INF_PrevYearEUR!AU128</f>
        <v>0</v>
      </c>
      <c r="AN128" s="1057">
        <f>INF_PrevYearEUR!AV128</f>
        <v>0</v>
      </c>
      <c r="AO128" s="1056">
        <f>INF_PrevYearEUR!AW128</f>
        <v>0</v>
      </c>
      <c r="AP128" s="1057">
        <f>INF_PrevYearEUR!AX128</f>
        <v>0</v>
      </c>
      <c r="AQ128" s="1056">
        <f>INF_PrevYearEUR!AY128</f>
        <v>0</v>
      </c>
      <c r="AR128" s="1057">
        <f>INF_PrevYearEUR!AZ128</f>
        <v>0</v>
      </c>
      <c r="AS128" s="1056">
        <f>INF_PrevYearEUR!BA128</f>
        <v>0</v>
      </c>
      <c r="AT128" s="1057">
        <f>INF_PrevYearEUR!BB128</f>
        <v>0</v>
      </c>
      <c r="AU128" s="1056">
        <f>INF_PrevYearEUR!BC128</f>
        <v>0</v>
      </c>
      <c r="AV128" s="1057">
        <f>INF_PrevYearEUR!BD128</f>
        <v>0</v>
      </c>
      <c r="AW128" s="1056">
        <f>INF_PrevYearEUR!BE128</f>
        <v>0</v>
      </c>
      <c r="AX128" s="1057">
        <f>INF_PrevYearEUR!BF128</f>
        <v>0</v>
      </c>
      <c r="AY128" s="1056">
        <f>INF_PrevYearEUR!BG128</f>
        <v>0</v>
      </c>
      <c r="AZ128" s="1057">
        <f>INF_PrevYearEUR!BH128</f>
        <v>0</v>
      </c>
      <c r="BA128" s="1056">
        <f>INF_PrevYearEUR!BI128</f>
        <v>0</v>
      </c>
      <c r="BB128" s="1057">
        <f>INF_PrevYearEUR!BJ128</f>
        <v>0</v>
      </c>
      <c r="BC128" s="1056">
        <f>INF_PrevYearEUR!BK128</f>
        <v>0</v>
      </c>
      <c r="BD128" s="1057">
        <f>INF_PrevYearEUR!BL128</f>
        <v>0</v>
      </c>
      <c r="BE128" s="1056">
        <f>INF_PrevYearEUR!BM128</f>
        <v>0</v>
      </c>
      <c r="BF128" s="1057">
        <f>INF_PrevYearEUR!BN128</f>
        <v>0</v>
      </c>
      <c r="BG128" s="1056">
        <f>INF_PrevYearEUR!BO128</f>
        <v>0</v>
      </c>
      <c r="BH128" s="1057">
        <f>INF_PrevYearEUR!BP128</f>
        <v>0</v>
      </c>
      <c r="BI128" s="1056">
        <f>INF_PrevYearEUR!BQ128</f>
        <v>0</v>
      </c>
      <c r="BJ128" s="1057">
        <f>INF_PrevYearEUR!BR128</f>
        <v>0</v>
      </c>
      <c r="BK128" s="1056">
        <f>INF_PrevYearEUR!BS128</f>
        <v>0</v>
      </c>
      <c r="BL128" s="1057">
        <f>INF_PrevYearEUR!BT128</f>
        <v>0</v>
      </c>
      <c r="BM128" s="1056">
        <f>INF_PrevYearEUR!BU128</f>
        <v>0</v>
      </c>
      <c r="BN128" s="1057">
        <f>INF_PrevYearEUR!BV128</f>
        <v>0</v>
      </c>
      <c r="BO128" s="1056">
        <f>INF_PrevYearEUR!BW128</f>
        <v>0</v>
      </c>
      <c r="BP128" s="1057">
        <f>INF_PrevYearEUR!BX128</f>
        <v>0</v>
      </c>
      <c r="BQ128" s="1056">
        <f>INF_PrevYearEUR!BY128</f>
        <v>0</v>
      </c>
    </row>
    <row r="129" spans="1:69" s="1048" customFormat="1">
      <c r="A129" s="1058" t="str">
        <f>IF(OR(B129=0,B129=""),"",B129&amp;IF(COUNTIF(B$11:$B129,B129)&gt;1,COUNTIF(B$11:$B129,B129),""))</f>
        <v>M910</v>
      </c>
      <c r="B129" s="1058" t="str">
        <f>INF_PrevYearEUR!J129</f>
        <v>M910</v>
      </c>
      <c r="C129" s="1058" t="str">
        <f>INF_PrevYearEUR!K129</f>
        <v>RESULT AFTER TAXES</v>
      </c>
      <c r="D129" s="1058">
        <f>INF_PrevYearEUR!L129</f>
        <v>0</v>
      </c>
      <c r="E129" s="22">
        <f>INF_PrevYearEUR!M129</f>
        <v>0</v>
      </c>
      <c r="F129" s="23">
        <f>INF_PrevYearEUR!N129</f>
        <v>0</v>
      </c>
      <c r="G129" s="22">
        <f>INF_PrevYearEUR!O129</f>
        <v>0</v>
      </c>
      <c r="H129" s="23">
        <f>INF_PrevYearEUR!P129</f>
        <v>0</v>
      </c>
      <c r="I129" s="22">
        <f>INF_PrevYearEUR!Q129</f>
        <v>0</v>
      </c>
      <c r="J129" s="23">
        <f>INF_PrevYearEUR!R129</f>
        <v>0</v>
      </c>
      <c r="K129" s="22">
        <f>INF_PrevYearEUR!S129</f>
        <v>0</v>
      </c>
      <c r="L129" s="23">
        <f>INF_PrevYearEUR!T129</f>
        <v>0</v>
      </c>
      <c r="M129" s="22">
        <f>INF_PrevYearEUR!U129</f>
        <v>0</v>
      </c>
      <c r="N129" s="23">
        <f>INF_PrevYearEUR!V129</f>
        <v>0</v>
      </c>
      <c r="O129" s="22">
        <f>INF_PrevYearEUR!W129</f>
        <v>0</v>
      </c>
      <c r="P129" s="23">
        <f>INF_PrevYearEUR!X129</f>
        <v>0</v>
      </c>
      <c r="Q129" s="22">
        <f>INF_PrevYearEUR!Y129</f>
        <v>0</v>
      </c>
      <c r="R129" s="23">
        <f>INF_PrevYearEUR!Z129</f>
        <v>0</v>
      </c>
      <c r="S129" s="22">
        <f>INF_PrevYearEUR!AA129</f>
        <v>0</v>
      </c>
      <c r="T129" s="23">
        <f>INF_PrevYearEUR!AB129</f>
        <v>0</v>
      </c>
      <c r="U129" s="22">
        <f>INF_PrevYearEUR!AC129</f>
        <v>0</v>
      </c>
      <c r="V129" s="23">
        <f>INF_PrevYearEUR!AD129</f>
        <v>0</v>
      </c>
      <c r="W129" s="22">
        <f>INF_PrevYearEUR!AE129</f>
        <v>0</v>
      </c>
      <c r="X129" s="23">
        <f>INF_PrevYearEUR!AF129</f>
        <v>0</v>
      </c>
      <c r="Y129" s="22">
        <f>INF_PrevYearEUR!AG129</f>
        <v>0</v>
      </c>
      <c r="Z129" s="23">
        <f>INF_PrevYearEUR!AH129</f>
        <v>0</v>
      </c>
      <c r="AA129" s="22">
        <f>INF_PrevYearEUR!AI129</f>
        <v>0</v>
      </c>
      <c r="AB129" s="23">
        <f>INF_PrevYearEUR!AJ129</f>
        <v>0</v>
      </c>
      <c r="AC129" s="22">
        <f>INF_PrevYearEUR!AK129</f>
        <v>0</v>
      </c>
      <c r="AD129" s="23">
        <f>INF_PrevYearEUR!AL129</f>
        <v>0</v>
      </c>
      <c r="AE129" s="22">
        <f>INF_PrevYearEUR!AM129</f>
        <v>0</v>
      </c>
      <c r="AF129" s="23">
        <f>INF_PrevYearEUR!AN129</f>
        <v>0</v>
      </c>
      <c r="AG129" s="22">
        <f>INF_PrevYearEUR!AO129</f>
        <v>0</v>
      </c>
      <c r="AH129" s="23">
        <f>INF_PrevYearEUR!AP129</f>
        <v>0</v>
      </c>
      <c r="AI129" s="22">
        <f>INF_PrevYearEUR!AQ129</f>
        <v>0</v>
      </c>
      <c r="AJ129" s="23">
        <f>INF_PrevYearEUR!AR129</f>
        <v>0</v>
      </c>
      <c r="AK129" s="22">
        <f>INF_PrevYearEUR!AS129</f>
        <v>0</v>
      </c>
      <c r="AL129" s="23">
        <f>INF_PrevYearEUR!AT129</f>
        <v>0</v>
      </c>
      <c r="AM129" s="22">
        <f>INF_PrevYearEUR!AU129</f>
        <v>0</v>
      </c>
      <c r="AN129" s="23">
        <f>INF_PrevYearEUR!AV129</f>
        <v>0</v>
      </c>
      <c r="AO129" s="22">
        <f>INF_PrevYearEUR!AW129</f>
        <v>0</v>
      </c>
      <c r="AP129" s="23">
        <f>INF_PrevYearEUR!AX129</f>
        <v>0</v>
      </c>
      <c r="AQ129" s="22">
        <f>INF_PrevYearEUR!AY129</f>
        <v>0</v>
      </c>
      <c r="AR129" s="23">
        <f>INF_PrevYearEUR!AZ129</f>
        <v>0</v>
      </c>
      <c r="AS129" s="22">
        <f>INF_PrevYearEUR!BA129</f>
        <v>0</v>
      </c>
      <c r="AT129" s="23">
        <f>INF_PrevYearEUR!BB129</f>
        <v>0</v>
      </c>
      <c r="AU129" s="22">
        <f>INF_PrevYearEUR!BC129</f>
        <v>0</v>
      </c>
      <c r="AV129" s="23">
        <f>INF_PrevYearEUR!BD129</f>
        <v>0</v>
      </c>
      <c r="AW129" s="22">
        <f>INF_PrevYearEUR!BE129</f>
        <v>0</v>
      </c>
      <c r="AX129" s="23">
        <f>INF_PrevYearEUR!BF129</f>
        <v>0</v>
      </c>
      <c r="AY129" s="22">
        <f>INF_PrevYearEUR!BG129</f>
        <v>0</v>
      </c>
      <c r="AZ129" s="23">
        <f>INF_PrevYearEUR!BH129</f>
        <v>0</v>
      </c>
      <c r="BA129" s="22">
        <f>INF_PrevYearEUR!BI129</f>
        <v>0</v>
      </c>
      <c r="BB129" s="23">
        <f>INF_PrevYearEUR!BJ129</f>
        <v>0</v>
      </c>
      <c r="BC129" s="22">
        <f>INF_PrevYearEUR!BK129</f>
        <v>0</v>
      </c>
      <c r="BD129" s="23">
        <f>INF_PrevYearEUR!BL129</f>
        <v>0</v>
      </c>
      <c r="BE129" s="22">
        <f>INF_PrevYearEUR!BM129</f>
        <v>0</v>
      </c>
      <c r="BF129" s="23">
        <f>INF_PrevYearEUR!BN129</f>
        <v>0</v>
      </c>
      <c r="BG129" s="22">
        <f>INF_PrevYearEUR!BO129</f>
        <v>0</v>
      </c>
      <c r="BH129" s="23">
        <f>INF_PrevYearEUR!BP129</f>
        <v>0</v>
      </c>
      <c r="BI129" s="22">
        <f>INF_PrevYearEUR!BQ129</f>
        <v>0</v>
      </c>
      <c r="BJ129" s="23">
        <f>INF_PrevYearEUR!BR129</f>
        <v>0</v>
      </c>
      <c r="BK129" s="22">
        <f>INF_PrevYearEUR!BS129</f>
        <v>0</v>
      </c>
      <c r="BL129" s="23">
        <f>INF_PrevYearEUR!BT129</f>
        <v>0</v>
      </c>
      <c r="BM129" s="22">
        <f>INF_PrevYearEUR!BU129</f>
        <v>0</v>
      </c>
      <c r="BN129" s="23">
        <f>INF_PrevYearEUR!BV129</f>
        <v>0</v>
      </c>
      <c r="BO129" s="22">
        <f>INF_PrevYearEUR!BW129</f>
        <v>0</v>
      </c>
      <c r="BP129" s="23">
        <f>INF_PrevYearEUR!BX129</f>
        <v>0</v>
      </c>
      <c r="BQ129" s="22">
        <f>INF_PrevYearEUR!BY129</f>
        <v>0</v>
      </c>
    </row>
    <row r="130" spans="1:69" s="1048" customFormat="1">
      <c r="A130" s="1054" t="str">
        <f>IF(OR(B130=0,B130=""),"",B130&amp;IF(COUNTIF(B$11:$B130,B130)&gt;1,COUNTIF(B$11:$B130,B130),""))</f>
        <v>M915</v>
      </c>
      <c r="B130" s="1054" t="str">
        <f>INF_PrevYearEUR!J130</f>
        <v>M915</v>
      </c>
      <c r="C130" s="1055" t="str">
        <f>INF_PrevYearEUR!K130</f>
        <v>Other taxes</v>
      </c>
      <c r="D130" s="1055">
        <f>INF_PrevYearEUR!L130</f>
        <v>0</v>
      </c>
      <c r="E130" s="1056">
        <f>INF_PrevYearEUR!M130</f>
        <v>0</v>
      </c>
      <c r="F130" s="1057">
        <f>INF_PrevYearEUR!N130</f>
        <v>0</v>
      </c>
      <c r="G130" s="1056">
        <f>INF_PrevYearEUR!O130</f>
        <v>0</v>
      </c>
      <c r="H130" s="1057">
        <f>INF_PrevYearEUR!P130</f>
        <v>0</v>
      </c>
      <c r="I130" s="1056">
        <f>INF_PrevYearEUR!Q130</f>
        <v>0</v>
      </c>
      <c r="J130" s="1057">
        <f>INF_PrevYearEUR!R130</f>
        <v>0</v>
      </c>
      <c r="K130" s="1056">
        <f>INF_PrevYearEUR!S130</f>
        <v>0</v>
      </c>
      <c r="L130" s="1057">
        <f>INF_PrevYearEUR!T130</f>
        <v>0</v>
      </c>
      <c r="M130" s="1056">
        <f>INF_PrevYearEUR!U130</f>
        <v>0</v>
      </c>
      <c r="N130" s="1057">
        <f>INF_PrevYearEUR!V130</f>
        <v>0</v>
      </c>
      <c r="O130" s="1056">
        <f>INF_PrevYearEUR!W130</f>
        <v>0</v>
      </c>
      <c r="P130" s="1057">
        <f>INF_PrevYearEUR!X130</f>
        <v>0</v>
      </c>
      <c r="Q130" s="1056">
        <f>INF_PrevYearEUR!Y130</f>
        <v>0</v>
      </c>
      <c r="R130" s="1057">
        <f>INF_PrevYearEUR!Z130</f>
        <v>0</v>
      </c>
      <c r="S130" s="1056">
        <f>INF_PrevYearEUR!AA130</f>
        <v>0</v>
      </c>
      <c r="T130" s="1057">
        <f>INF_PrevYearEUR!AB130</f>
        <v>0</v>
      </c>
      <c r="U130" s="1056">
        <f>INF_PrevYearEUR!AC130</f>
        <v>0</v>
      </c>
      <c r="V130" s="1057">
        <f>INF_PrevYearEUR!AD130</f>
        <v>0</v>
      </c>
      <c r="W130" s="1056">
        <f>INF_PrevYearEUR!AE130</f>
        <v>0</v>
      </c>
      <c r="X130" s="1057">
        <f>INF_PrevYearEUR!AF130</f>
        <v>0</v>
      </c>
      <c r="Y130" s="1056">
        <f>INF_PrevYearEUR!AG130</f>
        <v>0</v>
      </c>
      <c r="Z130" s="1057">
        <f>INF_PrevYearEUR!AH130</f>
        <v>0</v>
      </c>
      <c r="AA130" s="1056">
        <f>INF_PrevYearEUR!AI130</f>
        <v>0</v>
      </c>
      <c r="AB130" s="1057">
        <f>INF_PrevYearEUR!AJ130</f>
        <v>0</v>
      </c>
      <c r="AC130" s="1056">
        <f>INF_PrevYearEUR!AK130</f>
        <v>0</v>
      </c>
      <c r="AD130" s="1057">
        <f>INF_PrevYearEUR!AL130</f>
        <v>0</v>
      </c>
      <c r="AE130" s="1056">
        <f>INF_PrevYearEUR!AM130</f>
        <v>0</v>
      </c>
      <c r="AF130" s="1057">
        <f>INF_PrevYearEUR!AN130</f>
        <v>0</v>
      </c>
      <c r="AG130" s="1056">
        <f>INF_PrevYearEUR!AO130</f>
        <v>0</v>
      </c>
      <c r="AH130" s="1057">
        <f>INF_PrevYearEUR!AP130</f>
        <v>0</v>
      </c>
      <c r="AI130" s="1056">
        <f>INF_PrevYearEUR!AQ130</f>
        <v>0</v>
      </c>
      <c r="AJ130" s="1057">
        <f>INF_PrevYearEUR!AR130</f>
        <v>0</v>
      </c>
      <c r="AK130" s="1056">
        <f>INF_PrevYearEUR!AS130</f>
        <v>0</v>
      </c>
      <c r="AL130" s="1057">
        <f>INF_PrevYearEUR!AT130</f>
        <v>0</v>
      </c>
      <c r="AM130" s="1056">
        <f>INF_PrevYearEUR!AU130</f>
        <v>0</v>
      </c>
      <c r="AN130" s="1057">
        <f>INF_PrevYearEUR!AV130</f>
        <v>0</v>
      </c>
      <c r="AO130" s="1056">
        <f>INF_PrevYearEUR!AW130</f>
        <v>0</v>
      </c>
      <c r="AP130" s="1057">
        <f>INF_PrevYearEUR!AX130</f>
        <v>0</v>
      </c>
      <c r="AQ130" s="1056">
        <f>INF_PrevYearEUR!AY130</f>
        <v>0</v>
      </c>
      <c r="AR130" s="1057">
        <f>INF_PrevYearEUR!AZ130</f>
        <v>0</v>
      </c>
      <c r="AS130" s="1056">
        <f>INF_PrevYearEUR!BA130</f>
        <v>0</v>
      </c>
      <c r="AT130" s="1057">
        <f>INF_PrevYearEUR!BB130</f>
        <v>0</v>
      </c>
      <c r="AU130" s="1056">
        <f>INF_PrevYearEUR!BC130</f>
        <v>0</v>
      </c>
      <c r="AV130" s="1057">
        <f>INF_PrevYearEUR!BD130</f>
        <v>0</v>
      </c>
      <c r="AW130" s="1056">
        <f>INF_PrevYearEUR!BE130</f>
        <v>0</v>
      </c>
      <c r="AX130" s="1057">
        <f>INF_PrevYearEUR!BF130</f>
        <v>0</v>
      </c>
      <c r="AY130" s="1056">
        <f>INF_PrevYearEUR!BG130</f>
        <v>0</v>
      </c>
      <c r="AZ130" s="1057">
        <f>INF_PrevYearEUR!BH130</f>
        <v>0</v>
      </c>
      <c r="BA130" s="1056">
        <f>INF_PrevYearEUR!BI130</f>
        <v>0</v>
      </c>
      <c r="BB130" s="1057">
        <f>INF_PrevYearEUR!BJ130</f>
        <v>0</v>
      </c>
      <c r="BC130" s="1056">
        <f>INF_PrevYearEUR!BK130</f>
        <v>0</v>
      </c>
      <c r="BD130" s="1057">
        <f>INF_PrevYearEUR!BL130</f>
        <v>0</v>
      </c>
      <c r="BE130" s="1056">
        <f>INF_PrevYearEUR!BM130</f>
        <v>0</v>
      </c>
      <c r="BF130" s="1057">
        <f>INF_PrevYearEUR!BN130</f>
        <v>0</v>
      </c>
      <c r="BG130" s="1056">
        <f>INF_PrevYearEUR!BO130</f>
        <v>0</v>
      </c>
      <c r="BH130" s="1057">
        <f>INF_PrevYearEUR!BP130</f>
        <v>0</v>
      </c>
      <c r="BI130" s="1056">
        <f>INF_PrevYearEUR!BQ130</f>
        <v>0</v>
      </c>
      <c r="BJ130" s="1057">
        <f>INF_PrevYearEUR!BR130</f>
        <v>0</v>
      </c>
      <c r="BK130" s="1056">
        <f>INF_PrevYearEUR!BS130</f>
        <v>0</v>
      </c>
      <c r="BL130" s="1057">
        <f>INF_PrevYearEUR!BT130</f>
        <v>0</v>
      </c>
      <c r="BM130" s="1056">
        <f>INF_PrevYearEUR!BU130</f>
        <v>0</v>
      </c>
      <c r="BN130" s="1057">
        <f>INF_PrevYearEUR!BV130</f>
        <v>0</v>
      </c>
      <c r="BO130" s="1056">
        <f>INF_PrevYearEUR!BW130</f>
        <v>0</v>
      </c>
      <c r="BP130" s="1057">
        <f>INF_PrevYearEUR!BX130</f>
        <v>0</v>
      </c>
      <c r="BQ130" s="1056">
        <f>INF_PrevYearEUR!BY130</f>
        <v>0</v>
      </c>
    </row>
    <row r="131" spans="1:69" s="1048" customFormat="1">
      <c r="A131" s="1054" t="str">
        <f>IF(OR(B131=0,B131=""),"",B131&amp;IF(COUNTIF(B$11:$B131,B131)&gt;1,COUNTIF(B$11:$B131,B131),""))</f>
        <v>M919</v>
      </c>
      <c r="B131" s="1054" t="str">
        <f>INF_PrevYearEUR!J131</f>
        <v>M919</v>
      </c>
      <c r="C131" s="1055" t="str">
        <f>INF_PrevYearEUR!K131</f>
        <v>NET INCOME FOR THE PERIOD</v>
      </c>
      <c r="D131" s="1055">
        <f>INF_PrevYearEUR!L131</f>
        <v>0</v>
      </c>
      <c r="E131" s="1056">
        <f>INF_PrevYearEUR!M131</f>
        <v>0</v>
      </c>
      <c r="F131" s="1057">
        <f>INF_PrevYearEUR!N131</f>
        <v>0</v>
      </c>
      <c r="G131" s="1056">
        <f>INF_PrevYearEUR!O131</f>
        <v>0</v>
      </c>
      <c r="H131" s="1057">
        <f>INF_PrevYearEUR!P131</f>
        <v>0</v>
      </c>
      <c r="I131" s="1056">
        <f>INF_PrevYearEUR!Q131</f>
        <v>0</v>
      </c>
      <c r="J131" s="1057">
        <f>INF_PrevYearEUR!R131</f>
        <v>0</v>
      </c>
      <c r="K131" s="1056">
        <f>INF_PrevYearEUR!S131</f>
        <v>0</v>
      </c>
      <c r="L131" s="1057">
        <f>INF_PrevYearEUR!T131</f>
        <v>0</v>
      </c>
      <c r="M131" s="1056">
        <f>INF_PrevYearEUR!U131</f>
        <v>0</v>
      </c>
      <c r="N131" s="1057">
        <f>INF_PrevYearEUR!V131</f>
        <v>0</v>
      </c>
      <c r="O131" s="1056">
        <f>INF_PrevYearEUR!W131</f>
        <v>0</v>
      </c>
      <c r="P131" s="1057">
        <f>INF_PrevYearEUR!X131</f>
        <v>0</v>
      </c>
      <c r="Q131" s="1056">
        <f>INF_PrevYearEUR!Y131</f>
        <v>0</v>
      </c>
      <c r="R131" s="1057">
        <f>INF_PrevYearEUR!Z131</f>
        <v>0</v>
      </c>
      <c r="S131" s="1056">
        <f>INF_PrevYearEUR!AA131</f>
        <v>0</v>
      </c>
      <c r="T131" s="1057">
        <f>INF_PrevYearEUR!AB131</f>
        <v>0</v>
      </c>
      <c r="U131" s="1056">
        <f>INF_PrevYearEUR!AC131</f>
        <v>0</v>
      </c>
      <c r="V131" s="1057">
        <f>INF_PrevYearEUR!AD131</f>
        <v>0</v>
      </c>
      <c r="W131" s="1056">
        <f>INF_PrevYearEUR!AE131</f>
        <v>0</v>
      </c>
      <c r="X131" s="1057">
        <f>INF_PrevYearEUR!AF131</f>
        <v>0</v>
      </c>
      <c r="Y131" s="1056">
        <f>INF_PrevYearEUR!AG131</f>
        <v>0</v>
      </c>
      <c r="Z131" s="1057">
        <f>INF_PrevYearEUR!AH131</f>
        <v>0</v>
      </c>
      <c r="AA131" s="1056">
        <f>INF_PrevYearEUR!AI131</f>
        <v>0</v>
      </c>
      <c r="AB131" s="1057">
        <f>INF_PrevYearEUR!AJ131</f>
        <v>0</v>
      </c>
      <c r="AC131" s="1056">
        <f>INF_PrevYearEUR!AK131</f>
        <v>0</v>
      </c>
      <c r="AD131" s="1057">
        <f>INF_PrevYearEUR!AL131</f>
        <v>0</v>
      </c>
      <c r="AE131" s="1056">
        <f>INF_PrevYearEUR!AM131</f>
        <v>0</v>
      </c>
      <c r="AF131" s="1057">
        <f>INF_PrevYearEUR!AN131</f>
        <v>0</v>
      </c>
      <c r="AG131" s="1056">
        <f>INF_PrevYearEUR!AO131</f>
        <v>0</v>
      </c>
      <c r="AH131" s="1057">
        <f>INF_PrevYearEUR!AP131</f>
        <v>0</v>
      </c>
      <c r="AI131" s="1056">
        <f>INF_PrevYearEUR!AQ131</f>
        <v>0</v>
      </c>
      <c r="AJ131" s="1057">
        <f>INF_PrevYearEUR!AR131</f>
        <v>0</v>
      </c>
      <c r="AK131" s="1056">
        <f>INF_PrevYearEUR!AS131</f>
        <v>0</v>
      </c>
      <c r="AL131" s="1057">
        <f>INF_PrevYearEUR!AT131</f>
        <v>0</v>
      </c>
      <c r="AM131" s="1056">
        <f>INF_PrevYearEUR!AU131</f>
        <v>0</v>
      </c>
      <c r="AN131" s="1057">
        <f>INF_PrevYearEUR!AV131</f>
        <v>0</v>
      </c>
      <c r="AO131" s="1056">
        <f>INF_PrevYearEUR!AW131</f>
        <v>0</v>
      </c>
      <c r="AP131" s="1057">
        <f>INF_PrevYearEUR!AX131</f>
        <v>0</v>
      </c>
      <c r="AQ131" s="1056">
        <f>INF_PrevYearEUR!AY131</f>
        <v>0</v>
      </c>
      <c r="AR131" s="1057">
        <f>INF_PrevYearEUR!AZ131</f>
        <v>0</v>
      </c>
      <c r="AS131" s="1056">
        <f>INF_PrevYearEUR!BA131</f>
        <v>0</v>
      </c>
      <c r="AT131" s="1057">
        <f>INF_PrevYearEUR!BB131</f>
        <v>0</v>
      </c>
      <c r="AU131" s="1056">
        <f>INF_PrevYearEUR!BC131</f>
        <v>0</v>
      </c>
      <c r="AV131" s="1057">
        <f>INF_PrevYearEUR!BD131</f>
        <v>0</v>
      </c>
      <c r="AW131" s="1056">
        <f>INF_PrevYearEUR!BE131</f>
        <v>0</v>
      </c>
      <c r="AX131" s="1057">
        <f>INF_PrevYearEUR!BF131</f>
        <v>0</v>
      </c>
      <c r="AY131" s="1056">
        <f>INF_PrevYearEUR!BG131</f>
        <v>0</v>
      </c>
      <c r="AZ131" s="1057">
        <f>INF_PrevYearEUR!BH131</f>
        <v>0</v>
      </c>
      <c r="BA131" s="1056">
        <f>INF_PrevYearEUR!BI131</f>
        <v>0</v>
      </c>
      <c r="BB131" s="1057">
        <f>INF_PrevYearEUR!BJ131</f>
        <v>0</v>
      </c>
      <c r="BC131" s="1056">
        <f>INF_PrevYearEUR!BK131</f>
        <v>0</v>
      </c>
      <c r="BD131" s="1057">
        <f>INF_PrevYearEUR!BL131</f>
        <v>0</v>
      </c>
      <c r="BE131" s="1056">
        <f>INF_PrevYearEUR!BM131</f>
        <v>0</v>
      </c>
      <c r="BF131" s="1057">
        <f>INF_PrevYearEUR!BN131</f>
        <v>0</v>
      </c>
      <c r="BG131" s="1056">
        <f>INF_PrevYearEUR!BO131</f>
        <v>0</v>
      </c>
      <c r="BH131" s="1057">
        <f>INF_PrevYearEUR!BP131</f>
        <v>0</v>
      </c>
      <c r="BI131" s="1056">
        <f>INF_PrevYearEUR!BQ131</f>
        <v>0</v>
      </c>
      <c r="BJ131" s="1057">
        <f>INF_PrevYearEUR!BR131</f>
        <v>0</v>
      </c>
      <c r="BK131" s="1056">
        <f>INF_PrevYearEUR!BS131</f>
        <v>0</v>
      </c>
      <c r="BL131" s="1057">
        <f>INF_PrevYearEUR!BT131</f>
        <v>0</v>
      </c>
      <c r="BM131" s="1056">
        <f>INF_PrevYearEUR!BU131</f>
        <v>0</v>
      </c>
      <c r="BN131" s="1057">
        <f>INF_PrevYearEUR!BV131</f>
        <v>0</v>
      </c>
      <c r="BO131" s="1056">
        <f>INF_PrevYearEUR!BW131</f>
        <v>0</v>
      </c>
      <c r="BP131" s="1057">
        <f>INF_PrevYearEUR!BX131</f>
        <v>0</v>
      </c>
      <c r="BQ131" s="1056">
        <f>INF_PrevYearEUR!BY131</f>
        <v>0</v>
      </c>
    </row>
    <row r="132" spans="1:69" s="1048" customFormat="1">
      <c r="A132" s="1054" t="str">
        <f>IF(OR(B132=0,B132=""),"",B132&amp;IF(COUNTIF(B$11:$B132,B132)&gt;1,COUNTIF(B$11:$B132,B132),""))</f>
        <v>M930</v>
      </c>
      <c r="B132" s="1054" t="str">
        <f>INF_PrevYearEUR!J132</f>
        <v>M930</v>
      </c>
      <c r="C132" s="1055" t="str">
        <f>INF_PrevYearEUR!K132</f>
        <v>Release of untaxed reserves</v>
      </c>
      <c r="D132" s="1055">
        <f>INF_PrevYearEUR!L132</f>
        <v>0</v>
      </c>
      <c r="E132" s="1056">
        <f>INF_PrevYearEUR!M132</f>
        <v>0</v>
      </c>
      <c r="F132" s="1057">
        <f>INF_PrevYearEUR!N132</f>
        <v>0</v>
      </c>
      <c r="G132" s="1056">
        <f>INF_PrevYearEUR!O132</f>
        <v>0</v>
      </c>
      <c r="H132" s="1057">
        <f>INF_PrevYearEUR!P132</f>
        <v>0</v>
      </c>
      <c r="I132" s="1056">
        <f>INF_PrevYearEUR!Q132</f>
        <v>0</v>
      </c>
      <c r="J132" s="1057">
        <f>INF_PrevYearEUR!R132</f>
        <v>0</v>
      </c>
      <c r="K132" s="1056">
        <f>INF_PrevYearEUR!S132</f>
        <v>0</v>
      </c>
      <c r="L132" s="1057">
        <f>INF_PrevYearEUR!T132</f>
        <v>0</v>
      </c>
      <c r="M132" s="1056">
        <f>INF_PrevYearEUR!U132</f>
        <v>0</v>
      </c>
      <c r="N132" s="1057">
        <f>INF_PrevYearEUR!V132</f>
        <v>0</v>
      </c>
      <c r="O132" s="1056">
        <f>INF_PrevYearEUR!W132</f>
        <v>0</v>
      </c>
      <c r="P132" s="1057">
        <f>INF_PrevYearEUR!X132</f>
        <v>0</v>
      </c>
      <c r="Q132" s="1056">
        <f>INF_PrevYearEUR!Y132</f>
        <v>0</v>
      </c>
      <c r="R132" s="1057">
        <f>INF_PrevYearEUR!Z132</f>
        <v>0</v>
      </c>
      <c r="S132" s="1056">
        <f>INF_PrevYearEUR!AA132</f>
        <v>0</v>
      </c>
      <c r="T132" s="1057">
        <f>INF_PrevYearEUR!AB132</f>
        <v>0</v>
      </c>
      <c r="U132" s="1056">
        <f>INF_PrevYearEUR!AC132</f>
        <v>0</v>
      </c>
      <c r="V132" s="1057">
        <f>INF_PrevYearEUR!AD132</f>
        <v>0</v>
      </c>
      <c r="W132" s="1056">
        <f>INF_PrevYearEUR!AE132</f>
        <v>0</v>
      </c>
      <c r="X132" s="1057">
        <f>INF_PrevYearEUR!AF132</f>
        <v>0</v>
      </c>
      <c r="Y132" s="1056">
        <f>INF_PrevYearEUR!AG132</f>
        <v>0</v>
      </c>
      <c r="Z132" s="1057">
        <f>INF_PrevYearEUR!AH132</f>
        <v>0</v>
      </c>
      <c r="AA132" s="1056">
        <f>INF_PrevYearEUR!AI132</f>
        <v>0</v>
      </c>
      <c r="AB132" s="1057">
        <f>INF_PrevYearEUR!AJ132</f>
        <v>0</v>
      </c>
      <c r="AC132" s="1056">
        <f>INF_PrevYearEUR!AK132</f>
        <v>0</v>
      </c>
      <c r="AD132" s="1057">
        <f>INF_PrevYearEUR!AL132</f>
        <v>0</v>
      </c>
      <c r="AE132" s="1056">
        <f>INF_PrevYearEUR!AM132</f>
        <v>0</v>
      </c>
      <c r="AF132" s="1057">
        <f>INF_PrevYearEUR!AN132</f>
        <v>0</v>
      </c>
      <c r="AG132" s="1056">
        <f>INF_PrevYearEUR!AO132</f>
        <v>0</v>
      </c>
      <c r="AH132" s="1057">
        <f>INF_PrevYearEUR!AP132</f>
        <v>0</v>
      </c>
      <c r="AI132" s="1056">
        <f>INF_PrevYearEUR!AQ132</f>
        <v>0</v>
      </c>
      <c r="AJ132" s="1057">
        <f>INF_PrevYearEUR!AR132</f>
        <v>0</v>
      </c>
      <c r="AK132" s="1056">
        <f>INF_PrevYearEUR!AS132</f>
        <v>0</v>
      </c>
      <c r="AL132" s="1057">
        <f>INF_PrevYearEUR!AT132</f>
        <v>0</v>
      </c>
      <c r="AM132" s="1056">
        <f>INF_PrevYearEUR!AU132</f>
        <v>0</v>
      </c>
      <c r="AN132" s="1057">
        <f>INF_PrevYearEUR!AV132</f>
        <v>0</v>
      </c>
      <c r="AO132" s="1056">
        <f>INF_PrevYearEUR!AW132</f>
        <v>0</v>
      </c>
      <c r="AP132" s="1057">
        <f>INF_PrevYearEUR!AX132</f>
        <v>0</v>
      </c>
      <c r="AQ132" s="1056">
        <f>INF_PrevYearEUR!AY132</f>
        <v>0</v>
      </c>
      <c r="AR132" s="1057">
        <f>INF_PrevYearEUR!AZ132</f>
        <v>0</v>
      </c>
      <c r="AS132" s="1056">
        <f>INF_PrevYearEUR!BA132</f>
        <v>0</v>
      </c>
      <c r="AT132" s="1057">
        <f>INF_PrevYearEUR!BB132</f>
        <v>0</v>
      </c>
      <c r="AU132" s="1056">
        <f>INF_PrevYearEUR!BC132</f>
        <v>0</v>
      </c>
      <c r="AV132" s="1057">
        <f>INF_PrevYearEUR!BD132</f>
        <v>0</v>
      </c>
      <c r="AW132" s="1056">
        <f>INF_PrevYearEUR!BE132</f>
        <v>0</v>
      </c>
      <c r="AX132" s="1057">
        <f>INF_PrevYearEUR!BF132</f>
        <v>0</v>
      </c>
      <c r="AY132" s="1056">
        <f>INF_PrevYearEUR!BG132</f>
        <v>0</v>
      </c>
      <c r="AZ132" s="1057">
        <f>INF_PrevYearEUR!BH132</f>
        <v>0</v>
      </c>
      <c r="BA132" s="1056">
        <f>INF_PrevYearEUR!BI132</f>
        <v>0</v>
      </c>
      <c r="BB132" s="1057">
        <f>INF_PrevYearEUR!BJ132</f>
        <v>0</v>
      </c>
      <c r="BC132" s="1056">
        <f>INF_PrevYearEUR!BK132</f>
        <v>0</v>
      </c>
      <c r="BD132" s="1057">
        <f>INF_PrevYearEUR!BL132</f>
        <v>0</v>
      </c>
      <c r="BE132" s="1056">
        <f>INF_PrevYearEUR!BM132</f>
        <v>0</v>
      </c>
      <c r="BF132" s="1057">
        <f>INF_PrevYearEUR!BN132</f>
        <v>0</v>
      </c>
      <c r="BG132" s="1056">
        <f>INF_PrevYearEUR!BO132</f>
        <v>0</v>
      </c>
      <c r="BH132" s="1057">
        <f>INF_PrevYearEUR!BP132</f>
        <v>0</v>
      </c>
      <c r="BI132" s="1056">
        <f>INF_PrevYearEUR!BQ132</f>
        <v>0</v>
      </c>
      <c r="BJ132" s="1057">
        <f>INF_PrevYearEUR!BR132</f>
        <v>0</v>
      </c>
      <c r="BK132" s="1056">
        <f>INF_PrevYearEUR!BS132</f>
        <v>0</v>
      </c>
      <c r="BL132" s="1057">
        <f>INF_PrevYearEUR!BT132</f>
        <v>0</v>
      </c>
      <c r="BM132" s="1056">
        <f>INF_PrevYearEUR!BU132</f>
        <v>0</v>
      </c>
      <c r="BN132" s="1057">
        <f>INF_PrevYearEUR!BV132</f>
        <v>0</v>
      </c>
      <c r="BO132" s="1056">
        <f>INF_PrevYearEUR!BW132</f>
        <v>0</v>
      </c>
      <c r="BP132" s="1057">
        <f>INF_PrevYearEUR!BX132</f>
        <v>0</v>
      </c>
      <c r="BQ132" s="1056">
        <f>INF_PrevYearEUR!BY132</f>
        <v>0</v>
      </c>
    </row>
    <row r="133" spans="1:69" s="1048" customFormat="1">
      <c r="A133" s="1054" t="str">
        <f>IF(OR(B133=0,B133=""),"",B133&amp;IF(COUNTIF(B$11:$B133,B133)&gt;1,COUNTIF(B$11:$B133,B133),""))</f>
        <v>M935</v>
      </c>
      <c r="B133" s="1054" t="str">
        <f>INF_PrevYearEUR!J133</f>
        <v>M935</v>
      </c>
      <c r="C133" s="1055" t="str">
        <f>INF_PrevYearEUR!K133</f>
        <v>Release of capital reserves</v>
      </c>
      <c r="D133" s="1055">
        <f>INF_PrevYearEUR!L133</f>
        <v>0</v>
      </c>
      <c r="E133" s="1056">
        <f>INF_PrevYearEUR!M133</f>
        <v>0</v>
      </c>
      <c r="F133" s="1057">
        <f>INF_PrevYearEUR!N133</f>
        <v>0</v>
      </c>
      <c r="G133" s="1056">
        <f>INF_PrevYearEUR!O133</f>
        <v>0</v>
      </c>
      <c r="H133" s="1057">
        <f>INF_PrevYearEUR!P133</f>
        <v>0</v>
      </c>
      <c r="I133" s="1056">
        <f>INF_PrevYearEUR!Q133</f>
        <v>0</v>
      </c>
      <c r="J133" s="1057">
        <f>INF_PrevYearEUR!R133</f>
        <v>0</v>
      </c>
      <c r="K133" s="1056">
        <f>INF_PrevYearEUR!S133</f>
        <v>0</v>
      </c>
      <c r="L133" s="1057">
        <f>INF_PrevYearEUR!T133</f>
        <v>0</v>
      </c>
      <c r="M133" s="1056">
        <f>INF_PrevYearEUR!U133</f>
        <v>0</v>
      </c>
      <c r="N133" s="1057">
        <f>INF_PrevYearEUR!V133</f>
        <v>0</v>
      </c>
      <c r="O133" s="1056">
        <f>INF_PrevYearEUR!W133</f>
        <v>0</v>
      </c>
      <c r="P133" s="1057">
        <f>INF_PrevYearEUR!X133</f>
        <v>0</v>
      </c>
      <c r="Q133" s="1056">
        <f>INF_PrevYearEUR!Y133</f>
        <v>0</v>
      </c>
      <c r="R133" s="1057">
        <f>INF_PrevYearEUR!Z133</f>
        <v>0</v>
      </c>
      <c r="S133" s="1056">
        <f>INF_PrevYearEUR!AA133</f>
        <v>0</v>
      </c>
      <c r="T133" s="1057">
        <f>INF_PrevYearEUR!AB133</f>
        <v>0</v>
      </c>
      <c r="U133" s="1056">
        <f>INF_PrevYearEUR!AC133</f>
        <v>0</v>
      </c>
      <c r="V133" s="1057">
        <f>INF_PrevYearEUR!AD133</f>
        <v>0</v>
      </c>
      <c r="W133" s="1056">
        <f>INF_PrevYearEUR!AE133</f>
        <v>0</v>
      </c>
      <c r="X133" s="1057">
        <f>INF_PrevYearEUR!AF133</f>
        <v>0</v>
      </c>
      <c r="Y133" s="1056">
        <f>INF_PrevYearEUR!AG133</f>
        <v>0</v>
      </c>
      <c r="Z133" s="1057">
        <f>INF_PrevYearEUR!AH133</f>
        <v>0</v>
      </c>
      <c r="AA133" s="1056">
        <f>INF_PrevYearEUR!AI133</f>
        <v>0</v>
      </c>
      <c r="AB133" s="1057">
        <f>INF_PrevYearEUR!AJ133</f>
        <v>0</v>
      </c>
      <c r="AC133" s="1056">
        <f>INF_PrevYearEUR!AK133</f>
        <v>0</v>
      </c>
      <c r="AD133" s="1057">
        <f>INF_PrevYearEUR!AL133</f>
        <v>0</v>
      </c>
      <c r="AE133" s="1056">
        <f>INF_PrevYearEUR!AM133</f>
        <v>0</v>
      </c>
      <c r="AF133" s="1057">
        <f>INF_PrevYearEUR!AN133</f>
        <v>0</v>
      </c>
      <c r="AG133" s="1056">
        <f>INF_PrevYearEUR!AO133</f>
        <v>0</v>
      </c>
      <c r="AH133" s="1057">
        <f>INF_PrevYearEUR!AP133</f>
        <v>0</v>
      </c>
      <c r="AI133" s="1056">
        <f>INF_PrevYearEUR!AQ133</f>
        <v>0</v>
      </c>
      <c r="AJ133" s="1057">
        <f>INF_PrevYearEUR!AR133</f>
        <v>0</v>
      </c>
      <c r="AK133" s="1056">
        <f>INF_PrevYearEUR!AS133</f>
        <v>0</v>
      </c>
      <c r="AL133" s="1057">
        <f>INF_PrevYearEUR!AT133</f>
        <v>0</v>
      </c>
      <c r="AM133" s="1056">
        <f>INF_PrevYearEUR!AU133</f>
        <v>0</v>
      </c>
      <c r="AN133" s="1057">
        <f>INF_PrevYearEUR!AV133</f>
        <v>0</v>
      </c>
      <c r="AO133" s="1056">
        <f>INF_PrevYearEUR!AW133</f>
        <v>0</v>
      </c>
      <c r="AP133" s="1057">
        <f>INF_PrevYearEUR!AX133</f>
        <v>0</v>
      </c>
      <c r="AQ133" s="1056">
        <f>INF_PrevYearEUR!AY133</f>
        <v>0</v>
      </c>
      <c r="AR133" s="1057">
        <f>INF_PrevYearEUR!AZ133</f>
        <v>0</v>
      </c>
      <c r="AS133" s="1056">
        <f>INF_PrevYearEUR!BA133</f>
        <v>0</v>
      </c>
      <c r="AT133" s="1057">
        <f>INF_PrevYearEUR!BB133</f>
        <v>0</v>
      </c>
      <c r="AU133" s="1056">
        <f>INF_PrevYearEUR!BC133</f>
        <v>0</v>
      </c>
      <c r="AV133" s="1057">
        <f>INF_PrevYearEUR!BD133</f>
        <v>0</v>
      </c>
      <c r="AW133" s="1056">
        <f>INF_PrevYearEUR!BE133</f>
        <v>0</v>
      </c>
      <c r="AX133" s="1057">
        <f>INF_PrevYearEUR!BF133</f>
        <v>0</v>
      </c>
      <c r="AY133" s="1056">
        <f>INF_PrevYearEUR!BG133</f>
        <v>0</v>
      </c>
      <c r="AZ133" s="1057">
        <f>INF_PrevYearEUR!BH133</f>
        <v>0</v>
      </c>
      <c r="BA133" s="1056">
        <f>INF_PrevYearEUR!BI133</f>
        <v>0</v>
      </c>
      <c r="BB133" s="1057">
        <f>INF_PrevYearEUR!BJ133</f>
        <v>0</v>
      </c>
      <c r="BC133" s="1056">
        <f>INF_PrevYearEUR!BK133</f>
        <v>0</v>
      </c>
      <c r="BD133" s="1057">
        <f>INF_PrevYearEUR!BL133</f>
        <v>0</v>
      </c>
      <c r="BE133" s="1056">
        <f>INF_PrevYearEUR!BM133</f>
        <v>0</v>
      </c>
      <c r="BF133" s="1057">
        <f>INF_PrevYearEUR!BN133</f>
        <v>0</v>
      </c>
      <c r="BG133" s="1056">
        <f>INF_PrevYearEUR!BO133</f>
        <v>0</v>
      </c>
      <c r="BH133" s="1057">
        <f>INF_PrevYearEUR!BP133</f>
        <v>0</v>
      </c>
      <c r="BI133" s="1056">
        <f>INF_PrevYearEUR!BQ133</f>
        <v>0</v>
      </c>
      <c r="BJ133" s="1057">
        <f>INF_PrevYearEUR!BR133</f>
        <v>0</v>
      </c>
      <c r="BK133" s="1056">
        <f>INF_PrevYearEUR!BS133</f>
        <v>0</v>
      </c>
      <c r="BL133" s="1057">
        <f>INF_PrevYearEUR!BT133</f>
        <v>0</v>
      </c>
      <c r="BM133" s="1056">
        <f>INF_PrevYearEUR!BU133</f>
        <v>0</v>
      </c>
      <c r="BN133" s="1057">
        <f>INF_PrevYearEUR!BV133</f>
        <v>0</v>
      </c>
      <c r="BO133" s="1056">
        <f>INF_PrevYearEUR!BW133</f>
        <v>0</v>
      </c>
      <c r="BP133" s="1057">
        <f>INF_PrevYearEUR!BX133</f>
        <v>0</v>
      </c>
      <c r="BQ133" s="1056">
        <f>INF_PrevYearEUR!BY133</f>
        <v>0</v>
      </c>
    </row>
    <row r="134" spans="1:69" s="1048" customFormat="1">
      <c r="A134" s="1054" t="str">
        <f>IF(OR(B134=0,B134=""),"",B134&amp;IF(COUNTIF(B$11:$B134,B134)&gt;1,COUNTIF(B$11:$B134,B134),""))</f>
        <v>M940</v>
      </c>
      <c r="B134" s="1054" t="str">
        <f>INF_PrevYearEUR!J134</f>
        <v>M940</v>
      </c>
      <c r="C134" s="1055" t="str">
        <f>INF_PrevYearEUR!K134</f>
        <v>Release of revenue reserves</v>
      </c>
      <c r="D134" s="1055">
        <f>INF_PrevYearEUR!L134</f>
        <v>0</v>
      </c>
      <c r="E134" s="1056">
        <f>INF_PrevYearEUR!M134</f>
        <v>0</v>
      </c>
      <c r="F134" s="1057">
        <f>INF_PrevYearEUR!N134</f>
        <v>0</v>
      </c>
      <c r="G134" s="1056">
        <f>INF_PrevYearEUR!O134</f>
        <v>0</v>
      </c>
      <c r="H134" s="1057">
        <f>INF_PrevYearEUR!P134</f>
        <v>0</v>
      </c>
      <c r="I134" s="1056">
        <f>INF_PrevYearEUR!Q134</f>
        <v>0</v>
      </c>
      <c r="J134" s="1057">
        <f>INF_PrevYearEUR!R134</f>
        <v>0</v>
      </c>
      <c r="K134" s="1056">
        <f>INF_PrevYearEUR!S134</f>
        <v>0</v>
      </c>
      <c r="L134" s="1057">
        <f>INF_PrevYearEUR!T134</f>
        <v>0</v>
      </c>
      <c r="M134" s="1056">
        <f>INF_PrevYearEUR!U134</f>
        <v>0</v>
      </c>
      <c r="N134" s="1057">
        <f>INF_PrevYearEUR!V134</f>
        <v>0</v>
      </c>
      <c r="O134" s="1056">
        <f>INF_PrevYearEUR!W134</f>
        <v>0</v>
      </c>
      <c r="P134" s="1057">
        <f>INF_PrevYearEUR!X134</f>
        <v>0</v>
      </c>
      <c r="Q134" s="1056">
        <f>INF_PrevYearEUR!Y134</f>
        <v>0</v>
      </c>
      <c r="R134" s="1057">
        <f>INF_PrevYearEUR!Z134</f>
        <v>0</v>
      </c>
      <c r="S134" s="1056">
        <f>INF_PrevYearEUR!AA134</f>
        <v>0</v>
      </c>
      <c r="T134" s="1057">
        <f>INF_PrevYearEUR!AB134</f>
        <v>0</v>
      </c>
      <c r="U134" s="1056">
        <f>INF_PrevYearEUR!AC134</f>
        <v>0</v>
      </c>
      <c r="V134" s="1057">
        <f>INF_PrevYearEUR!AD134</f>
        <v>0</v>
      </c>
      <c r="W134" s="1056">
        <f>INF_PrevYearEUR!AE134</f>
        <v>0</v>
      </c>
      <c r="X134" s="1057">
        <f>INF_PrevYearEUR!AF134</f>
        <v>0</v>
      </c>
      <c r="Y134" s="1056">
        <f>INF_PrevYearEUR!AG134</f>
        <v>0</v>
      </c>
      <c r="Z134" s="1057">
        <f>INF_PrevYearEUR!AH134</f>
        <v>0</v>
      </c>
      <c r="AA134" s="1056">
        <f>INF_PrevYearEUR!AI134</f>
        <v>0</v>
      </c>
      <c r="AB134" s="1057">
        <f>INF_PrevYearEUR!AJ134</f>
        <v>0</v>
      </c>
      <c r="AC134" s="1056">
        <f>INF_PrevYearEUR!AK134</f>
        <v>0</v>
      </c>
      <c r="AD134" s="1057">
        <f>INF_PrevYearEUR!AL134</f>
        <v>0</v>
      </c>
      <c r="AE134" s="1056">
        <f>INF_PrevYearEUR!AM134</f>
        <v>0</v>
      </c>
      <c r="AF134" s="1057">
        <f>INF_PrevYearEUR!AN134</f>
        <v>0</v>
      </c>
      <c r="AG134" s="1056">
        <f>INF_PrevYearEUR!AO134</f>
        <v>0</v>
      </c>
      <c r="AH134" s="1057">
        <f>INF_PrevYearEUR!AP134</f>
        <v>0</v>
      </c>
      <c r="AI134" s="1056">
        <f>INF_PrevYearEUR!AQ134</f>
        <v>0</v>
      </c>
      <c r="AJ134" s="1057">
        <f>INF_PrevYearEUR!AR134</f>
        <v>0</v>
      </c>
      <c r="AK134" s="1056">
        <f>INF_PrevYearEUR!AS134</f>
        <v>0</v>
      </c>
      <c r="AL134" s="1057">
        <f>INF_PrevYearEUR!AT134</f>
        <v>0</v>
      </c>
      <c r="AM134" s="1056">
        <f>INF_PrevYearEUR!AU134</f>
        <v>0</v>
      </c>
      <c r="AN134" s="1057">
        <f>INF_PrevYearEUR!AV134</f>
        <v>0</v>
      </c>
      <c r="AO134" s="1056">
        <f>INF_PrevYearEUR!AW134</f>
        <v>0</v>
      </c>
      <c r="AP134" s="1057">
        <f>INF_PrevYearEUR!AX134</f>
        <v>0</v>
      </c>
      <c r="AQ134" s="1056">
        <f>INF_PrevYearEUR!AY134</f>
        <v>0</v>
      </c>
      <c r="AR134" s="1057">
        <f>INF_PrevYearEUR!AZ134</f>
        <v>0</v>
      </c>
      <c r="AS134" s="1056">
        <f>INF_PrevYearEUR!BA134</f>
        <v>0</v>
      </c>
      <c r="AT134" s="1057">
        <f>INF_PrevYearEUR!BB134</f>
        <v>0</v>
      </c>
      <c r="AU134" s="1056">
        <f>INF_PrevYearEUR!BC134</f>
        <v>0</v>
      </c>
      <c r="AV134" s="1057">
        <f>INF_PrevYearEUR!BD134</f>
        <v>0</v>
      </c>
      <c r="AW134" s="1056">
        <f>INF_PrevYearEUR!BE134</f>
        <v>0</v>
      </c>
      <c r="AX134" s="1057">
        <f>INF_PrevYearEUR!BF134</f>
        <v>0</v>
      </c>
      <c r="AY134" s="1056">
        <f>INF_PrevYearEUR!BG134</f>
        <v>0</v>
      </c>
      <c r="AZ134" s="1057">
        <f>INF_PrevYearEUR!BH134</f>
        <v>0</v>
      </c>
      <c r="BA134" s="1056">
        <f>INF_PrevYearEUR!BI134</f>
        <v>0</v>
      </c>
      <c r="BB134" s="1057">
        <f>INF_PrevYearEUR!BJ134</f>
        <v>0</v>
      </c>
      <c r="BC134" s="1056">
        <f>INF_PrevYearEUR!BK134</f>
        <v>0</v>
      </c>
      <c r="BD134" s="1057">
        <f>INF_PrevYearEUR!BL134</f>
        <v>0</v>
      </c>
      <c r="BE134" s="1056">
        <f>INF_PrevYearEUR!BM134</f>
        <v>0</v>
      </c>
      <c r="BF134" s="1057">
        <f>INF_PrevYearEUR!BN134</f>
        <v>0</v>
      </c>
      <c r="BG134" s="1056">
        <f>INF_PrevYearEUR!BO134</f>
        <v>0</v>
      </c>
      <c r="BH134" s="1057">
        <f>INF_PrevYearEUR!BP134</f>
        <v>0</v>
      </c>
      <c r="BI134" s="1056">
        <f>INF_PrevYearEUR!BQ134</f>
        <v>0</v>
      </c>
      <c r="BJ134" s="1057">
        <f>INF_PrevYearEUR!BR134</f>
        <v>0</v>
      </c>
      <c r="BK134" s="1056">
        <f>INF_PrevYearEUR!BS134</f>
        <v>0</v>
      </c>
      <c r="BL134" s="1057">
        <f>INF_PrevYearEUR!BT134</f>
        <v>0</v>
      </c>
      <c r="BM134" s="1056">
        <f>INF_PrevYearEUR!BU134</f>
        <v>0</v>
      </c>
      <c r="BN134" s="1057">
        <f>INF_PrevYearEUR!BV134</f>
        <v>0</v>
      </c>
      <c r="BO134" s="1056">
        <f>INF_PrevYearEUR!BW134</f>
        <v>0</v>
      </c>
      <c r="BP134" s="1057">
        <f>INF_PrevYearEUR!BX134</f>
        <v>0</v>
      </c>
      <c r="BQ134" s="1056">
        <f>INF_PrevYearEUR!BY134</f>
        <v>0</v>
      </c>
    </row>
    <row r="135" spans="1:69" s="1048" customFormat="1">
      <c r="A135" s="1058" t="str">
        <f>IF(OR(B135=0,B135=""),"",B135&amp;IF(COUNTIF(B$11:$B135,B135)&gt;1,COUNTIF(B$11:$B135,B135),""))</f>
        <v>M950</v>
      </c>
      <c r="B135" s="1058" t="str">
        <f>INF_PrevYearEUR!J135</f>
        <v>M950</v>
      </c>
      <c r="C135" s="1058" t="str">
        <f>INF_PrevYearEUR!K135</f>
        <v>Allocation to untaxed reserves</v>
      </c>
      <c r="D135" s="1058">
        <f>INF_PrevYearEUR!L135</f>
        <v>0</v>
      </c>
      <c r="E135" s="22">
        <f>INF_PrevYearEUR!M135</f>
        <v>0</v>
      </c>
      <c r="F135" s="23">
        <f>INF_PrevYearEUR!N135</f>
        <v>0</v>
      </c>
      <c r="G135" s="22">
        <f>INF_PrevYearEUR!O135</f>
        <v>0</v>
      </c>
      <c r="H135" s="23">
        <f>INF_PrevYearEUR!P135</f>
        <v>0</v>
      </c>
      <c r="I135" s="22">
        <f>INF_PrevYearEUR!Q135</f>
        <v>0</v>
      </c>
      <c r="J135" s="23">
        <f>INF_PrevYearEUR!R135</f>
        <v>0</v>
      </c>
      <c r="K135" s="22">
        <f>INF_PrevYearEUR!S135</f>
        <v>0</v>
      </c>
      <c r="L135" s="23">
        <f>INF_PrevYearEUR!T135</f>
        <v>0</v>
      </c>
      <c r="M135" s="22">
        <f>INF_PrevYearEUR!U135</f>
        <v>0</v>
      </c>
      <c r="N135" s="23">
        <f>INF_PrevYearEUR!V135</f>
        <v>0</v>
      </c>
      <c r="O135" s="22">
        <f>INF_PrevYearEUR!W135</f>
        <v>0</v>
      </c>
      <c r="P135" s="23">
        <f>INF_PrevYearEUR!X135</f>
        <v>0</v>
      </c>
      <c r="Q135" s="22">
        <f>INF_PrevYearEUR!Y135</f>
        <v>0</v>
      </c>
      <c r="R135" s="23">
        <f>INF_PrevYearEUR!Z135</f>
        <v>0</v>
      </c>
      <c r="S135" s="22">
        <f>INF_PrevYearEUR!AA135</f>
        <v>0</v>
      </c>
      <c r="T135" s="23">
        <f>INF_PrevYearEUR!AB135</f>
        <v>0</v>
      </c>
      <c r="U135" s="22">
        <f>INF_PrevYearEUR!AC135</f>
        <v>0</v>
      </c>
      <c r="V135" s="23">
        <f>INF_PrevYearEUR!AD135</f>
        <v>0</v>
      </c>
      <c r="W135" s="22">
        <f>INF_PrevYearEUR!AE135</f>
        <v>0</v>
      </c>
      <c r="X135" s="23">
        <f>INF_PrevYearEUR!AF135</f>
        <v>0</v>
      </c>
      <c r="Y135" s="22">
        <f>INF_PrevYearEUR!AG135</f>
        <v>0</v>
      </c>
      <c r="Z135" s="23">
        <f>INF_PrevYearEUR!AH135</f>
        <v>0</v>
      </c>
      <c r="AA135" s="22">
        <f>INF_PrevYearEUR!AI135</f>
        <v>0</v>
      </c>
      <c r="AB135" s="23">
        <f>INF_PrevYearEUR!AJ135</f>
        <v>0</v>
      </c>
      <c r="AC135" s="22">
        <f>INF_PrevYearEUR!AK135</f>
        <v>0</v>
      </c>
      <c r="AD135" s="23">
        <f>INF_PrevYearEUR!AL135</f>
        <v>0</v>
      </c>
      <c r="AE135" s="22">
        <f>INF_PrevYearEUR!AM135</f>
        <v>0</v>
      </c>
      <c r="AF135" s="23">
        <f>INF_PrevYearEUR!AN135</f>
        <v>0</v>
      </c>
      <c r="AG135" s="22">
        <f>INF_PrevYearEUR!AO135</f>
        <v>0</v>
      </c>
      <c r="AH135" s="23">
        <f>INF_PrevYearEUR!AP135</f>
        <v>0</v>
      </c>
      <c r="AI135" s="22">
        <f>INF_PrevYearEUR!AQ135</f>
        <v>0</v>
      </c>
      <c r="AJ135" s="23">
        <f>INF_PrevYearEUR!AR135</f>
        <v>0</v>
      </c>
      <c r="AK135" s="22">
        <f>INF_PrevYearEUR!AS135</f>
        <v>0</v>
      </c>
      <c r="AL135" s="23">
        <f>INF_PrevYearEUR!AT135</f>
        <v>0</v>
      </c>
      <c r="AM135" s="22">
        <f>INF_PrevYearEUR!AU135</f>
        <v>0</v>
      </c>
      <c r="AN135" s="23">
        <f>INF_PrevYearEUR!AV135</f>
        <v>0</v>
      </c>
      <c r="AO135" s="22">
        <f>INF_PrevYearEUR!AW135</f>
        <v>0</v>
      </c>
      <c r="AP135" s="23">
        <f>INF_PrevYearEUR!AX135</f>
        <v>0</v>
      </c>
      <c r="AQ135" s="22">
        <f>INF_PrevYearEUR!AY135</f>
        <v>0</v>
      </c>
      <c r="AR135" s="23">
        <f>INF_PrevYearEUR!AZ135</f>
        <v>0</v>
      </c>
      <c r="AS135" s="22">
        <f>INF_PrevYearEUR!BA135</f>
        <v>0</v>
      </c>
      <c r="AT135" s="23">
        <f>INF_PrevYearEUR!BB135</f>
        <v>0</v>
      </c>
      <c r="AU135" s="22">
        <f>INF_PrevYearEUR!BC135</f>
        <v>0</v>
      </c>
      <c r="AV135" s="23">
        <f>INF_PrevYearEUR!BD135</f>
        <v>0</v>
      </c>
      <c r="AW135" s="22">
        <f>INF_PrevYearEUR!BE135</f>
        <v>0</v>
      </c>
      <c r="AX135" s="23">
        <f>INF_PrevYearEUR!BF135</f>
        <v>0</v>
      </c>
      <c r="AY135" s="22">
        <f>INF_PrevYearEUR!BG135</f>
        <v>0</v>
      </c>
      <c r="AZ135" s="23">
        <f>INF_PrevYearEUR!BH135</f>
        <v>0</v>
      </c>
      <c r="BA135" s="22">
        <f>INF_PrevYearEUR!BI135</f>
        <v>0</v>
      </c>
      <c r="BB135" s="23">
        <f>INF_PrevYearEUR!BJ135</f>
        <v>0</v>
      </c>
      <c r="BC135" s="22">
        <f>INF_PrevYearEUR!BK135</f>
        <v>0</v>
      </c>
      <c r="BD135" s="23">
        <f>INF_PrevYearEUR!BL135</f>
        <v>0</v>
      </c>
      <c r="BE135" s="22">
        <f>INF_PrevYearEUR!BM135</f>
        <v>0</v>
      </c>
      <c r="BF135" s="23">
        <f>INF_PrevYearEUR!BN135</f>
        <v>0</v>
      </c>
      <c r="BG135" s="22">
        <f>INF_PrevYearEUR!BO135</f>
        <v>0</v>
      </c>
      <c r="BH135" s="23">
        <f>INF_PrevYearEUR!BP135</f>
        <v>0</v>
      </c>
      <c r="BI135" s="22">
        <f>INF_PrevYearEUR!BQ135</f>
        <v>0</v>
      </c>
      <c r="BJ135" s="23">
        <f>INF_PrevYearEUR!BR135</f>
        <v>0</v>
      </c>
      <c r="BK135" s="22">
        <f>INF_PrevYearEUR!BS135</f>
        <v>0</v>
      </c>
      <c r="BL135" s="23">
        <f>INF_PrevYearEUR!BT135</f>
        <v>0</v>
      </c>
      <c r="BM135" s="22">
        <f>INF_PrevYearEUR!BU135</f>
        <v>0</v>
      </c>
      <c r="BN135" s="23">
        <f>INF_PrevYearEUR!BV135</f>
        <v>0</v>
      </c>
      <c r="BO135" s="22">
        <f>INF_PrevYearEUR!BW135</f>
        <v>0</v>
      </c>
      <c r="BP135" s="23">
        <f>INF_PrevYearEUR!BX135</f>
        <v>0</v>
      </c>
      <c r="BQ135" s="22">
        <f>INF_PrevYearEUR!BY135</f>
        <v>0</v>
      </c>
    </row>
    <row r="136" spans="1:69" s="1048" customFormat="1">
      <c r="A136" s="1054" t="str">
        <f>IF(OR(B136=0,B136=""),"",B136&amp;IF(COUNTIF(B$11:$B136,B136)&gt;1,COUNTIF(B$11:$B136,B136),""))</f>
        <v>M955</v>
      </c>
      <c r="B136" s="1054" t="str">
        <f>INF_PrevYearEUR!J136</f>
        <v>M955</v>
      </c>
      <c r="C136" s="1055" t="str">
        <f>INF_PrevYearEUR!K136</f>
        <v>Allocation to revenue reserves</v>
      </c>
      <c r="D136" s="1055">
        <f>INF_PrevYearEUR!L136</f>
        <v>0</v>
      </c>
      <c r="E136" s="1056">
        <f>INF_PrevYearEUR!M136</f>
        <v>0</v>
      </c>
      <c r="F136" s="1057">
        <f>INF_PrevYearEUR!N136</f>
        <v>0</v>
      </c>
      <c r="G136" s="1056">
        <f>INF_PrevYearEUR!O136</f>
        <v>0</v>
      </c>
      <c r="H136" s="1057">
        <f>INF_PrevYearEUR!P136</f>
        <v>0</v>
      </c>
      <c r="I136" s="1056">
        <f>INF_PrevYearEUR!Q136</f>
        <v>0</v>
      </c>
      <c r="J136" s="1057">
        <f>INF_PrevYearEUR!R136</f>
        <v>0</v>
      </c>
      <c r="K136" s="1056">
        <f>INF_PrevYearEUR!S136</f>
        <v>0</v>
      </c>
      <c r="L136" s="1057">
        <f>INF_PrevYearEUR!T136</f>
        <v>0</v>
      </c>
      <c r="M136" s="1056">
        <f>INF_PrevYearEUR!U136</f>
        <v>0</v>
      </c>
      <c r="N136" s="1057">
        <f>INF_PrevYearEUR!V136</f>
        <v>0</v>
      </c>
      <c r="O136" s="1056">
        <f>INF_PrevYearEUR!W136</f>
        <v>0</v>
      </c>
      <c r="P136" s="1057">
        <f>INF_PrevYearEUR!X136</f>
        <v>0</v>
      </c>
      <c r="Q136" s="1056">
        <f>INF_PrevYearEUR!Y136</f>
        <v>0</v>
      </c>
      <c r="R136" s="1057">
        <f>INF_PrevYearEUR!Z136</f>
        <v>0</v>
      </c>
      <c r="S136" s="1056">
        <f>INF_PrevYearEUR!AA136</f>
        <v>0</v>
      </c>
      <c r="T136" s="1057">
        <f>INF_PrevYearEUR!AB136</f>
        <v>0</v>
      </c>
      <c r="U136" s="1056">
        <f>INF_PrevYearEUR!AC136</f>
        <v>0</v>
      </c>
      <c r="V136" s="1057">
        <f>INF_PrevYearEUR!AD136</f>
        <v>0</v>
      </c>
      <c r="W136" s="1056">
        <f>INF_PrevYearEUR!AE136</f>
        <v>0</v>
      </c>
      <c r="X136" s="1057">
        <f>INF_PrevYearEUR!AF136</f>
        <v>0</v>
      </c>
      <c r="Y136" s="1056">
        <f>INF_PrevYearEUR!AG136</f>
        <v>0</v>
      </c>
      <c r="Z136" s="1057">
        <f>INF_PrevYearEUR!AH136</f>
        <v>0</v>
      </c>
      <c r="AA136" s="1056">
        <f>INF_PrevYearEUR!AI136</f>
        <v>0</v>
      </c>
      <c r="AB136" s="1057">
        <f>INF_PrevYearEUR!AJ136</f>
        <v>0</v>
      </c>
      <c r="AC136" s="1056">
        <f>INF_PrevYearEUR!AK136</f>
        <v>0</v>
      </c>
      <c r="AD136" s="1057">
        <f>INF_PrevYearEUR!AL136</f>
        <v>0</v>
      </c>
      <c r="AE136" s="1056">
        <f>INF_PrevYearEUR!AM136</f>
        <v>0</v>
      </c>
      <c r="AF136" s="1057">
        <f>INF_PrevYearEUR!AN136</f>
        <v>0</v>
      </c>
      <c r="AG136" s="1056">
        <f>INF_PrevYearEUR!AO136</f>
        <v>0</v>
      </c>
      <c r="AH136" s="1057">
        <f>INF_PrevYearEUR!AP136</f>
        <v>0</v>
      </c>
      <c r="AI136" s="1056">
        <f>INF_PrevYearEUR!AQ136</f>
        <v>0</v>
      </c>
      <c r="AJ136" s="1057">
        <f>INF_PrevYearEUR!AR136</f>
        <v>0</v>
      </c>
      <c r="AK136" s="1056">
        <f>INF_PrevYearEUR!AS136</f>
        <v>0</v>
      </c>
      <c r="AL136" s="1057">
        <f>INF_PrevYearEUR!AT136</f>
        <v>0</v>
      </c>
      <c r="AM136" s="1056">
        <f>INF_PrevYearEUR!AU136</f>
        <v>0</v>
      </c>
      <c r="AN136" s="1057">
        <f>INF_PrevYearEUR!AV136</f>
        <v>0</v>
      </c>
      <c r="AO136" s="1056">
        <f>INF_PrevYearEUR!AW136</f>
        <v>0</v>
      </c>
      <c r="AP136" s="1057">
        <f>INF_PrevYearEUR!AX136</f>
        <v>0</v>
      </c>
      <c r="AQ136" s="1056">
        <f>INF_PrevYearEUR!AY136</f>
        <v>0</v>
      </c>
      <c r="AR136" s="1057">
        <f>INF_PrevYearEUR!AZ136</f>
        <v>0</v>
      </c>
      <c r="AS136" s="1056">
        <f>INF_PrevYearEUR!BA136</f>
        <v>0</v>
      </c>
      <c r="AT136" s="1057">
        <f>INF_PrevYearEUR!BB136</f>
        <v>0</v>
      </c>
      <c r="AU136" s="1056">
        <f>INF_PrevYearEUR!BC136</f>
        <v>0</v>
      </c>
      <c r="AV136" s="1057">
        <f>INF_PrevYearEUR!BD136</f>
        <v>0</v>
      </c>
      <c r="AW136" s="1056">
        <f>INF_PrevYearEUR!BE136</f>
        <v>0</v>
      </c>
      <c r="AX136" s="1057">
        <f>INF_PrevYearEUR!BF136</f>
        <v>0</v>
      </c>
      <c r="AY136" s="1056">
        <f>INF_PrevYearEUR!BG136</f>
        <v>0</v>
      </c>
      <c r="AZ136" s="1057">
        <f>INF_PrevYearEUR!BH136</f>
        <v>0</v>
      </c>
      <c r="BA136" s="1056">
        <f>INF_PrevYearEUR!BI136</f>
        <v>0</v>
      </c>
      <c r="BB136" s="1057">
        <f>INF_PrevYearEUR!BJ136</f>
        <v>0</v>
      </c>
      <c r="BC136" s="1056">
        <f>INF_PrevYearEUR!BK136</f>
        <v>0</v>
      </c>
      <c r="BD136" s="1057">
        <f>INF_PrevYearEUR!BL136</f>
        <v>0</v>
      </c>
      <c r="BE136" s="1056">
        <f>INF_PrevYearEUR!BM136</f>
        <v>0</v>
      </c>
      <c r="BF136" s="1057">
        <f>INF_PrevYearEUR!BN136</f>
        <v>0</v>
      </c>
      <c r="BG136" s="1056">
        <f>INF_PrevYearEUR!BO136</f>
        <v>0</v>
      </c>
      <c r="BH136" s="1057">
        <f>INF_PrevYearEUR!BP136</f>
        <v>0</v>
      </c>
      <c r="BI136" s="1056">
        <f>INF_PrevYearEUR!BQ136</f>
        <v>0</v>
      </c>
      <c r="BJ136" s="1057">
        <f>INF_PrevYearEUR!BR136</f>
        <v>0</v>
      </c>
      <c r="BK136" s="1056">
        <f>INF_PrevYearEUR!BS136</f>
        <v>0</v>
      </c>
      <c r="BL136" s="1057">
        <f>INF_PrevYearEUR!BT136</f>
        <v>0</v>
      </c>
      <c r="BM136" s="1056">
        <f>INF_PrevYearEUR!BU136</f>
        <v>0</v>
      </c>
      <c r="BN136" s="1057">
        <f>INF_PrevYearEUR!BV136</f>
        <v>0</v>
      </c>
      <c r="BO136" s="1056">
        <f>INF_PrevYearEUR!BW136</f>
        <v>0</v>
      </c>
      <c r="BP136" s="1057">
        <f>INF_PrevYearEUR!BX136</f>
        <v>0</v>
      </c>
      <c r="BQ136" s="1056">
        <f>INF_PrevYearEUR!BY136</f>
        <v>0</v>
      </c>
    </row>
    <row r="137" spans="1:69" s="1048" customFormat="1">
      <c r="A137" s="1054" t="str">
        <f>IF(OR(B137=0,B137=""),"",B137&amp;IF(COUNTIF(B$11:$B137,B137)&gt;1,COUNTIF(B$11:$B137,B137),""))</f>
        <v>M959</v>
      </c>
      <c r="B137" s="1054" t="str">
        <f>INF_PrevYearEUR!J137</f>
        <v>M959</v>
      </c>
      <c r="C137" s="1055" t="str">
        <f>INF_PrevYearEUR!K137</f>
        <v>Release/Allocation reserves</v>
      </c>
      <c r="D137" s="1055">
        <f>INF_PrevYearEUR!L137</f>
        <v>0</v>
      </c>
      <c r="E137" s="1056">
        <f>INF_PrevYearEUR!M137</f>
        <v>0</v>
      </c>
      <c r="F137" s="1057">
        <f>INF_PrevYearEUR!N137</f>
        <v>0</v>
      </c>
      <c r="G137" s="1056">
        <f>INF_PrevYearEUR!O137</f>
        <v>0</v>
      </c>
      <c r="H137" s="1057">
        <f>INF_PrevYearEUR!P137</f>
        <v>0</v>
      </c>
      <c r="I137" s="1056">
        <f>INF_PrevYearEUR!Q137</f>
        <v>0</v>
      </c>
      <c r="J137" s="1057">
        <f>INF_PrevYearEUR!R137</f>
        <v>0</v>
      </c>
      <c r="K137" s="1056">
        <f>INF_PrevYearEUR!S137</f>
        <v>0</v>
      </c>
      <c r="L137" s="1057">
        <f>INF_PrevYearEUR!T137</f>
        <v>0</v>
      </c>
      <c r="M137" s="1056">
        <f>INF_PrevYearEUR!U137</f>
        <v>0</v>
      </c>
      <c r="N137" s="1057">
        <f>INF_PrevYearEUR!V137</f>
        <v>0</v>
      </c>
      <c r="O137" s="1056">
        <f>INF_PrevYearEUR!W137</f>
        <v>0</v>
      </c>
      <c r="P137" s="1057">
        <f>INF_PrevYearEUR!X137</f>
        <v>0</v>
      </c>
      <c r="Q137" s="1056">
        <f>INF_PrevYearEUR!Y137</f>
        <v>0</v>
      </c>
      <c r="R137" s="1057">
        <f>INF_PrevYearEUR!Z137</f>
        <v>0</v>
      </c>
      <c r="S137" s="1056">
        <f>INF_PrevYearEUR!AA137</f>
        <v>0</v>
      </c>
      <c r="T137" s="1057">
        <f>INF_PrevYearEUR!AB137</f>
        <v>0</v>
      </c>
      <c r="U137" s="1056">
        <f>INF_PrevYearEUR!AC137</f>
        <v>0</v>
      </c>
      <c r="V137" s="1057">
        <f>INF_PrevYearEUR!AD137</f>
        <v>0</v>
      </c>
      <c r="W137" s="1056">
        <f>INF_PrevYearEUR!AE137</f>
        <v>0</v>
      </c>
      <c r="X137" s="1057">
        <f>INF_PrevYearEUR!AF137</f>
        <v>0</v>
      </c>
      <c r="Y137" s="1056">
        <f>INF_PrevYearEUR!AG137</f>
        <v>0</v>
      </c>
      <c r="Z137" s="1057">
        <f>INF_PrevYearEUR!AH137</f>
        <v>0</v>
      </c>
      <c r="AA137" s="1056">
        <f>INF_PrevYearEUR!AI137</f>
        <v>0</v>
      </c>
      <c r="AB137" s="1057">
        <f>INF_PrevYearEUR!AJ137</f>
        <v>0</v>
      </c>
      <c r="AC137" s="1056">
        <f>INF_PrevYearEUR!AK137</f>
        <v>0</v>
      </c>
      <c r="AD137" s="1057">
        <f>INF_PrevYearEUR!AL137</f>
        <v>0</v>
      </c>
      <c r="AE137" s="1056">
        <f>INF_PrevYearEUR!AM137</f>
        <v>0</v>
      </c>
      <c r="AF137" s="1057">
        <f>INF_PrevYearEUR!AN137</f>
        <v>0</v>
      </c>
      <c r="AG137" s="1056">
        <f>INF_PrevYearEUR!AO137</f>
        <v>0</v>
      </c>
      <c r="AH137" s="1057">
        <f>INF_PrevYearEUR!AP137</f>
        <v>0</v>
      </c>
      <c r="AI137" s="1056">
        <f>INF_PrevYearEUR!AQ137</f>
        <v>0</v>
      </c>
      <c r="AJ137" s="1057">
        <f>INF_PrevYearEUR!AR137</f>
        <v>0</v>
      </c>
      <c r="AK137" s="1056">
        <f>INF_PrevYearEUR!AS137</f>
        <v>0</v>
      </c>
      <c r="AL137" s="1057">
        <f>INF_PrevYearEUR!AT137</f>
        <v>0</v>
      </c>
      <c r="AM137" s="1056">
        <f>INF_PrevYearEUR!AU137</f>
        <v>0</v>
      </c>
      <c r="AN137" s="1057">
        <f>INF_PrevYearEUR!AV137</f>
        <v>0</v>
      </c>
      <c r="AO137" s="1056">
        <f>INF_PrevYearEUR!AW137</f>
        <v>0</v>
      </c>
      <c r="AP137" s="1057">
        <f>INF_PrevYearEUR!AX137</f>
        <v>0</v>
      </c>
      <c r="AQ137" s="1056">
        <f>INF_PrevYearEUR!AY137</f>
        <v>0</v>
      </c>
      <c r="AR137" s="1057">
        <f>INF_PrevYearEUR!AZ137</f>
        <v>0</v>
      </c>
      <c r="AS137" s="1056">
        <f>INF_PrevYearEUR!BA137</f>
        <v>0</v>
      </c>
      <c r="AT137" s="1057">
        <f>INF_PrevYearEUR!BB137</f>
        <v>0</v>
      </c>
      <c r="AU137" s="1056">
        <f>INF_PrevYearEUR!BC137</f>
        <v>0</v>
      </c>
      <c r="AV137" s="1057">
        <f>INF_PrevYearEUR!BD137</f>
        <v>0</v>
      </c>
      <c r="AW137" s="1056">
        <f>INF_PrevYearEUR!BE137</f>
        <v>0</v>
      </c>
      <c r="AX137" s="1057">
        <f>INF_PrevYearEUR!BF137</f>
        <v>0</v>
      </c>
      <c r="AY137" s="1056">
        <f>INF_PrevYearEUR!BG137</f>
        <v>0</v>
      </c>
      <c r="AZ137" s="1057">
        <f>INF_PrevYearEUR!BH137</f>
        <v>0</v>
      </c>
      <c r="BA137" s="1056">
        <f>INF_PrevYearEUR!BI137</f>
        <v>0</v>
      </c>
      <c r="BB137" s="1057">
        <f>INF_PrevYearEUR!BJ137</f>
        <v>0</v>
      </c>
      <c r="BC137" s="1056">
        <f>INF_PrevYearEUR!BK137</f>
        <v>0</v>
      </c>
      <c r="BD137" s="1057">
        <f>INF_PrevYearEUR!BL137</f>
        <v>0</v>
      </c>
      <c r="BE137" s="1056">
        <f>INF_PrevYearEUR!BM137</f>
        <v>0</v>
      </c>
      <c r="BF137" s="1057">
        <f>INF_PrevYearEUR!BN137</f>
        <v>0</v>
      </c>
      <c r="BG137" s="1056">
        <f>INF_PrevYearEUR!BO137</f>
        <v>0</v>
      </c>
      <c r="BH137" s="1057">
        <f>INF_PrevYearEUR!BP137</f>
        <v>0</v>
      </c>
      <c r="BI137" s="1056">
        <f>INF_PrevYearEUR!BQ137</f>
        <v>0</v>
      </c>
      <c r="BJ137" s="1057">
        <f>INF_PrevYearEUR!BR137</f>
        <v>0</v>
      </c>
      <c r="BK137" s="1056">
        <f>INF_PrevYearEUR!BS137</f>
        <v>0</v>
      </c>
      <c r="BL137" s="1057">
        <f>INF_PrevYearEUR!BT137</f>
        <v>0</v>
      </c>
      <c r="BM137" s="1056">
        <f>INF_PrevYearEUR!BU137</f>
        <v>0</v>
      </c>
      <c r="BN137" s="1057">
        <f>INF_PrevYearEUR!BV137</f>
        <v>0</v>
      </c>
      <c r="BO137" s="1056">
        <f>INF_PrevYearEUR!BW137</f>
        <v>0</v>
      </c>
      <c r="BP137" s="1057">
        <f>INF_PrevYearEUR!BX137</f>
        <v>0</v>
      </c>
      <c r="BQ137" s="1056">
        <f>INF_PrevYearEUR!BY137</f>
        <v>0</v>
      </c>
    </row>
    <row r="138" spans="1:69" s="1048" customFormat="1">
      <c r="A138" s="1058" t="str">
        <f>IF(OR(B138=0,B138=""),"",B138&amp;IF(COUNTIF(B$11:$B138,B138)&gt;1,COUNTIF(B$11:$B138,B138),""))</f>
        <v>M960</v>
      </c>
      <c r="B138" s="1058" t="str">
        <f>INF_PrevYearEUR!J138</f>
        <v>M960</v>
      </c>
      <c r="C138" s="1058" t="str">
        <f>INF_PrevYearEUR!K138</f>
        <v>Minority interest</v>
      </c>
      <c r="D138" s="1058">
        <f>INF_PrevYearEUR!L138</f>
        <v>0</v>
      </c>
      <c r="E138" s="22">
        <f>INF_PrevYearEUR!M138</f>
        <v>0</v>
      </c>
      <c r="F138" s="23">
        <f>INF_PrevYearEUR!N138</f>
        <v>0</v>
      </c>
      <c r="G138" s="22">
        <f>INF_PrevYearEUR!O138</f>
        <v>0</v>
      </c>
      <c r="H138" s="23">
        <f>INF_PrevYearEUR!P138</f>
        <v>0</v>
      </c>
      <c r="I138" s="22">
        <f>INF_PrevYearEUR!Q138</f>
        <v>0</v>
      </c>
      <c r="J138" s="23">
        <f>INF_PrevYearEUR!R138</f>
        <v>0</v>
      </c>
      <c r="K138" s="22">
        <f>INF_PrevYearEUR!S138</f>
        <v>0</v>
      </c>
      <c r="L138" s="23">
        <f>INF_PrevYearEUR!T138</f>
        <v>0</v>
      </c>
      <c r="M138" s="22">
        <f>INF_PrevYearEUR!U138</f>
        <v>0</v>
      </c>
      <c r="N138" s="23">
        <f>INF_PrevYearEUR!V138</f>
        <v>0</v>
      </c>
      <c r="O138" s="22">
        <f>INF_PrevYearEUR!W138</f>
        <v>0</v>
      </c>
      <c r="P138" s="23">
        <f>INF_PrevYearEUR!X138</f>
        <v>0</v>
      </c>
      <c r="Q138" s="22">
        <f>INF_PrevYearEUR!Y138</f>
        <v>0</v>
      </c>
      <c r="R138" s="23">
        <f>INF_PrevYearEUR!Z138</f>
        <v>0</v>
      </c>
      <c r="S138" s="22">
        <f>INF_PrevYearEUR!AA138</f>
        <v>0</v>
      </c>
      <c r="T138" s="23">
        <f>INF_PrevYearEUR!AB138</f>
        <v>0</v>
      </c>
      <c r="U138" s="22">
        <f>INF_PrevYearEUR!AC138</f>
        <v>0</v>
      </c>
      <c r="V138" s="23">
        <f>INF_PrevYearEUR!AD138</f>
        <v>0</v>
      </c>
      <c r="W138" s="22">
        <f>INF_PrevYearEUR!AE138</f>
        <v>0</v>
      </c>
      <c r="X138" s="23">
        <f>INF_PrevYearEUR!AF138</f>
        <v>0</v>
      </c>
      <c r="Y138" s="22">
        <f>INF_PrevYearEUR!AG138</f>
        <v>0</v>
      </c>
      <c r="Z138" s="23">
        <f>INF_PrevYearEUR!AH138</f>
        <v>0</v>
      </c>
      <c r="AA138" s="22">
        <f>INF_PrevYearEUR!AI138</f>
        <v>0</v>
      </c>
      <c r="AB138" s="23">
        <f>INF_PrevYearEUR!AJ138</f>
        <v>0</v>
      </c>
      <c r="AC138" s="22">
        <f>INF_PrevYearEUR!AK138</f>
        <v>0</v>
      </c>
      <c r="AD138" s="23">
        <f>INF_PrevYearEUR!AL138</f>
        <v>0</v>
      </c>
      <c r="AE138" s="22">
        <f>INF_PrevYearEUR!AM138</f>
        <v>0</v>
      </c>
      <c r="AF138" s="23">
        <f>INF_PrevYearEUR!AN138</f>
        <v>0</v>
      </c>
      <c r="AG138" s="22">
        <f>INF_PrevYearEUR!AO138</f>
        <v>0</v>
      </c>
      <c r="AH138" s="23">
        <f>INF_PrevYearEUR!AP138</f>
        <v>0</v>
      </c>
      <c r="AI138" s="22">
        <f>INF_PrevYearEUR!AQ138</f>
        <v>0</v>
      </c>
      <c r="AJ138" s="23">
        <f>INF_PrevYearEUR!AR138</f>
        <v>0</v>
      </c>
      <c r="AK138" s="22">
        <f>INF_PrevYearEUR!AS138</f>
        <v>0</v>
      </c>
      <c r="AL138" s="23">
        <f>INF_PrevYearEUR!AT138</f>
        <v>0</v>
      </c>
      <c r="AM138" s="22">
        <f>INF_PrevYearEUR!AU138</f>
        <v>0</v>
      </c>
      <c r="AN138" s="23">
        <f>INF_PrevYearEUR!AV138</f>
        <v>0</v>
      </c>
      <c r="AO138" s="22">
        <f>INF_PrevYearEUR!AW138</f>
        <v>0</v>
      </c>
      <c r="AP138" s="23">
        <f>INF_PrevYearEUR!AX138</f>
        <v>0</v>
      </c>
      <c r="AQ138" s="22">
        <f>INF_PrevYearEUR!AY138</f>
        <v>0</v>
      </c>
      <c r="AR138" s="23">
        <f>INF_PrevYearEUR!AZ138</f>
        <v>0</v>
      </c>
      <c r="AS138" s="22">
        <f>INF_PrevYearEUR!BA138</f>
        <v>0</v>
      </c>
      <c r="AT138" s="23">
        <f>INF_PrevYearEUR!BB138</f>
        <v>0</v>
      </c>
      <c r="AU138" s="22">
        <f>INF_PrevYearEUR!BC138</f>
        <v>0</v>
      </c>
      <c r="AV138" s="23">
        <f>INF_PrevYearEUR!BD138</f>
        <v>0</v>
      </c>
      <c r="AW138" s="22">
        <f>INF_PrevYearEUR!BE138</f>
        <v>0</v>
      </c>
      <c r="AX138" s="23">
        <f>INF_PrevYearEUR!BF138</f>
        <v>0</v>
      </c>
      <c r="AY138" s="22">
        <f>INF_PrevYearEUR!BG138</f>
        <v>0</v>
      </c>
      <c r="AZ138" s="23">
        <f>INF_PrevYearEUR!BH138</f>
        <v>0</v>
      </c>
      <c r="BA138" s="22">
        <f>INF_PrevYearEUR!BI138</f>
        <v>0</v>
      </c>
      <c r="BB138" s="23">
        <f>INF_PrevYearEUR!BJ138</f>
        <v>0</v>
      </c>
      <c r="BC138" s="22">
        <f>INF_PrevYearEUR!BK138</f>
        <v>0</v>
      </c>
      <c r="BD138" s="23">
        <f>INF_PrevYearEUR!BL138</f>
        <v>0</v>
      </c>
      <c r="BE138" s="22">
        <f>INF_PrevYearEUR!BM138</f>
        <v>0</v>
      </c>
      <c r="BF138" s="23">
        <f>INF_PrevYearEUR!BN138</f>
        <v>0</v>
      </c>
      <c r="BG138" s="22">
        <f>INF_PrevYearEUR!BO138</f>
        <v>0</v>
      </c>
      <c r="BH138" s="23">
        <f>INF_PrevYearEUR!BP138</f>
        <v>0</v>
      </c>
      <c r="BI138" s="22">
        <f>INF_PrevYearEUR!BQ138</f>
        <v>0</v>
      </c>
      <c r="BJ138" s="23">
        <f>INF_PrevYearEUR!BR138</f>
        <v>0</v>
      </c>
      <c r="BK138" s="22">
        <f>INF_PrevYearEUR!BS138</f>
        <v>0</v>
      </c>
      <c r="BL138" s="23">
        <f>INF_PrevYearEUR!BT138</f>
        <v>0</v>
      </c>
      <c r="BM138" s="22">
        <f>INF_PrevYearEUR!BU138</f>
        <v>0</v>
      </c>
      <c r="BN138" s="23">
        <f>INF_PrevYearEUR!BV138</f>
        <v>0</v>
      </c>
      <c r="BO138" s="22">
        <f>INF_PrevYearEUR!BW138</f>
        <v>0</v>
      </c>
      <c r="BP138" s="23">
        <f>INF_PrevYearEUR!BX138</f>
        <v>0</v>
      </c>
      <c r="BQ138" s="22">
        <f>INF_PrevYearEUR!BY138</f>
        <v>0</v>
      </c>
    </row>
    <row r="139" spans="1:69" s="1048" customFormat="1">
      <c r="A139" s="1045" t="str">
        <f>IF(OR(B139=0,B139=""),"",B139&amp;IF(COUNTIF(B$11:$B139,B139)&gt;1,COUNTIF(B$11:$B139,B139),""))</f>
        <v>M970</v>
      </c>
      <c r="B139" s="1045" t="str">
        <f>INF_PrevYearEUR!J139</f>
        <v>M970</v>
      </c>
      <c r="C139" s="1045" t="str">
        <f>INF_PrevYearEUR!K139</f>
        <v>Distribution of result</v>
      </c>
      <c r="D139" s="1045">
        <f>INF_PrevYearEUR!L139</f>
        <v>0</v>
      </c>
      <c r="E139" s="1045">
        <f>INF_PrevYearEUR!M139</f>
        <v>0</v>
      </c>
      <c r="F139" s="1045">
        <f>INF_PrevYearEUR!N139</f>
        <v>0</v>
      </c>
      <c r="G139" s="1045">
        <f>INF_PrevYearEUR!O139</f>
        <v>0</v>
      </c>
      <c r="H139" s="1045">
        <f>INF_PrevYearEUR!P139</f>
        <v>0</v>
      </c>
      <c r="I139" s="1045">
        <f>INF_PrevYearEUR!Q139</f>
        <v>0</v>
      </c>
      <c r="J139" s="1045">
        <f>INF_PrevYearEUR!R139</f>
        <v>0</v>
      </c>
      <c r="K139" s="1045">
        <f>INF_PrevYearEUR!S139</f>
        <v>0</v>
      </c>
      <c r="L139" s="1045">
        <f>INF_PrevYearEUR!T139</f>
        <v>0</v>
      </c>
      <c r="M139" s="1045">
        <f>INF_PrevYearEUR!U139</f>
        <v>0</v>
      </c>
      <c r="N139" s="1045">
        <f>INF_PrevYearEUR!V139</f>
        <v>0</v>
      </c>
      <c r="O139" s="1045">
        <f>INF_PrevYearEUR!W139</f>
        <v>0</v>
      </c>
      <c r="P139" s="1045">
        <f>INF_PrevYearEUR!X139</f>
        <v>0</v>
      </c>
      <c r="Q139" s="1045">
        <f>INF_PrevYearEUR!Y139</f>
        <v>0</v>
      </c>
      <c r="R139" s="1045">
        <f>INF_PrevYearEUR!Z139</f>
        <v>0</v>
      </c>
      <c r="S139" s="1045">
        <f>INF_PrevYearEUR!AA139</f>
        <v>0</v>
      </c>
      <c r="T139" s="1045">
        <f>INF_PrevYearEUR!AB139</f>
        <v>0</v>
      </c>
      <c r="U139" s="1045">
        <f>INF_PrevYearEUR!AC139</f>
        <v>0</v>
      </c>
      <c r="V139" s="1045">
        <f>INF_PrevYearEUR!AD139</f>
        <v>0</v>
      </c>
      <c r="W139" s="1045">
        <f>INF_PrevYearEUR!AE139</f>
        <v>0</v>
      </c>
      <c r="X139" s="1045">
        <f>INF_PrevYearEUR!AF139</f>
        <v>0</v>
      </c>
      <c r="Y139" s="1045">
        <f>INF_PrevYearEUR!AG139</f>
        <v>0</v>
      </c>
      <c r="Z139" s="1045">
        <f>INF_PrevYearEUR!AH139</f>
        <v>0</v>
      </c>
      <c r="AA139" s="1045">
        <f>INF_PrevYearEUR!AI139</f>
        <v>0</v>
      </c>
      <c r="AB139" s="1045">
        <f>INF_PrevYearEUR!AJ139</f>
        <v>0</v>
      </c>
      <c r="AC139" s="1045">
        <f>INF_PrevYearEUR!AK139</f>
        <v>0</v>
      </c>
      <c r="AD139" s="1045">
        <f>INF_PrevYearEUR!AL139</f>
        <v>0</v>
      </c>
      <c r="AE139" s="1045">
        <f>INF_PrevYearEUR!AM139</f>
        <v>0</v>
      </c>
      <c r="AF139" s="1045">
        <f>INF_PrevYearEUR!AN139</f>
        <v>0</v>
      </c>
      <c r="AG139" s="1045">
        <f>INF_PrevYearEUR!AO139</f>
        <v>0</v>
      </c>
      <c r="AH139" s="1045">
        <f>INF_PrevYearEUR!AP139</f>
        <v>0</v>
      </c>
      <c r="AI139" s="1045">
        <f>INF_PrevYearEUR!AQ139</f>
        <v>0</v>
      </c>
      <c r="AJ139" s="1045">
        <f>INF_PrevYearEUR!AR139</f>
        <v>0</v>
      </c>
      <c r="AK139" s="1045">
        <f>INF_PrevYearEUR!AS139</f>
        <v>0</v>
      </c>
      <c r="AL139" s="1045">
        <f>INF_PrevYearEUR!AT139</f>
        <v>0</v>
      </c>
      <c r="AM139" s="1045">
        <f>INF_PrevYearEUR!AU139</f>
        <v>0</v>
      </c>
      <c r="AN139" s="1045">
        <f>INF_PrevYearEUR!AV139</f>
        <v>0</v>
      </c>
      <c r="AO139" s="1045">
        <f>INF_PrevYearEUR!AW139</f>
        <v>0</v>
      </c>
      <c r="AP139" s="1045">
        <f>INF_PrevYearEUR!AX139</f>
        <v>0</v>
      </c>
      <c r="AQ139" s="1045">
        <f>INF_PrevYearEUR!AY139</f>
        <v>0</v>
      </c>
      <c r="AR139" s="1045">
        <f>INF_PrevYearEUR!AZ139</f>
        <v>0</v>
      </c>
      <c r="AS139" s="1045">
        <f>INF_PrevYearEUR!BA139</f>
        <v>0</v>
      </c>
      <c r="AT139" s="1045">
        <f>INF_PrevYearEUR!BB139</f>
        <v>0</v>
      </c>
      <c r="AU139" s="1045">
        <f>INF_PrevYearEUR!BC139</f>
        <v>0</v>
      </c>
      <c r="AV139" s="1045">
        <f>INF_PrevYearEUR!BD139</f>
        <v>0</v>
      </c>
      <c r="AW139" s="1045">
        <f>INF_PrevYearEUR!BE139</f>
        <v>0</v>
      </c>
      <c r="AX139" s="1045">
        <f>INF_PrevYearEUR!BF139</f>
        <v>0</v>
      </c>
      <c r="AY139" s="1045">
        <f>INF_PrevYearEUR!BG139</f>
        <v>0</v>
      </c>
      <c r="AZ139" s="1045">
        <f>INF_PrevYearEUR!BH139</f>
        <v>0</v>
      </c>
      <c r="BA139" s="1045">
        <f>INF_PrevYearEUR!BI139</f>
        <v>0</v>
      </c>
      <c r="BB139" s="1045">
        <f>INF_PrevYearEUR!BJ139</f>
        <v>0</v>
      </c>
      <c r="BC139" s="1045">
        <f>INF_PrevYearEUR!BK139</f>
        <v>0</v>
      </c>
      <c r="BD139" s="1045">
        <f>INF_PrevYearEUR!BL139</f>
        <v>0</v>
      </c>
      <c r="BE139" s="1045">
        <f>INF_PrevYearEUR!BM139</f>
        <v>0</v>
      </c>
      <c r="BF139" s="1045">
        <f>INF_PrevYearEUR!BN139</f>
        <v>0</v>
      </c>
      <c r="BG139" s="1045">
        <f>INF_PrevYearEUR!BO139</f>
        <v>0</v>
      </c>
      <c r="BH139" s="1045">
        <f>INF_PrevYearEUR!BP139</f>
        <v>0</v>
      </c>
      <c r="BI139" s="1045">
        <f>INF_PrevYearEUR!BQ139</f>
        <v>0</v>
      </c>
      <c r="BJ139" s="1045">
        <f>INF_PrevYearEUR!BR139</f>
        <v>0</v>
      </c>
      <c r="BK139" s="1045">
        <f>INF_PrevYearEUR!BS139</f>
        <v>0</v>
      </c>
      <c r="BL139" s="1045">
        <f>INF_PrevYearEUR!BT139</f>
        <v>0</v>
      </c>
      <c r="BM139" s="1045">
        <f>INF_PrevYearEUR!BU139</f>
        <v>0</v>
      </c>
      <c r="BN139" s="1045">
        <f>INF_PrevYearEUR!BV139</f>
        <v>0</v>
      </c>
      <c r="BO139" s="1045">
        <f>INF_PrevYearEUR!BW139</f>
        <v>0</v>
      </c>
      <c r="BP139" s="1045">
        <f>INF_PrevYearEUR!BX139</f>
        <v>0</v>
      </c>
      <c r="BQ139" s="1045">
        <f>INF_PrevYearEUR!BY139</f>
        <v>0</v>
      </c>
    </row>
    <row r="140" spans="1:69" s="1048" customFormat="1">
      <c r="A140" s="1045" t="str">
        <f>IF(OR(B140=0,B140=""),"",B140&amp;IF(COUNTIF(B$11:$B140,B140)&gt;1,COUNTIF(B$11:$B140,B140),""))</f>
        <v>M999</v>
      </c>
      <c r="B140" s="1045" t="str">
        <f>INF_PrevYearEUR!J140</f>
        <v>M999</v>
      </c>
      <c r="C140" s="1045" t="str">
        <f>INF_PrevYearEUR!K140</f>
        <v>NET INCOME</v>
      </c>
      <c r="D140" s="1045">
        <f>INF_PrevYearEUR!L140</f>
        <v>0</v>
      </c>
      <c r="E140" s="1045">
        <f>INF_PrevYearEUR!M140</f>
        <v>0</v>
      </c>
      <c r="F140" s="1045">
        <f>INF_PrevYearEUR!N140</f>
        <v>0</v>
      </c>
      <c r="G140" s="1045">
        <f>INF_PrevYearEUR!O140</f>
        <v>0</v>
      </c>
      <c r="H140" s="1045">
        <f>INF_PrevYearEUR!P140</f>
        <v>0</v>
      </c>
      <c r="I140" s="1045">
        <f>INF_PrevYearEUR!Q140</f>
        <v>0</v>
      </c>
      <c r="J140" s="1045">
        <f>INF_PrevYearEUR!R140</f>
        <v>0</v>
      </c>
      <c r="K140" s="1045">
        <f>INF_PrevYearEUR!S140</f>
        <v>0</v>
      </c>
      <c r="L140" s="1045">
        <f>INF_PrevYearEUR!T140</f>
        <v>0</v>
      </c>
      <c r="M140" s="1045">
        <f>INF_PrevYearEUR!U140</f>
        <v>0</v>
      </c>
      <c r="N140" s="1045">
        <f>INF_PrevYearEUR!V140</f>
        <v>0</v>
      </c>
      <c r="O140" s="1045">
        <f>INF_PrevYearEUR!W140</f>
        <v>0</v>
      </c>
      <c r="P140" s="1045">
        <f>INF_PrevYearEUR!X140</f>
        <v>0</v>
      </c>
      <c r="Q140" s="1045">
        <f>INF_PrevYearEUR!Y140</f>
        <v>0</v>
      </c>
      <c r="R140" s="1045">
        <f>INF_PrevYearEUR!Z140</f>
        <v>0</v>
      </c>
      <c r="S140" s="1045">
        <f>INF_PrevYearEUR!AA140</f>
        <v>0</v>
      </c>
      <c r="T140" s="1045">
        <f>INF_PrevYearEUR!AB140</f>
        <v>0</v>
      </c>
      <c r="U140" s="1045">
        <f>INF_PrevYearEUR!AC140</f>
        <v>0</v>
      </c>
      <c r="V140" s="1045">
        <f>INF_PrevYearEUR!AD140</f>
        <v>0</v>
      </c>
      <c r="W140" s="1045">
        <f>INF_PrevYearEUR!AE140</f>
        <v>0</v>
      </c>
      <c r="X140" s="1045">
        <f>INF_PrevYearEUR!AF140</f>
        <v>0</v>
      </c>
      <c r="Y140" s="1045">
        <f>INF_PrevYearEUR!AG140</f>
        <v>0</v>
      </c>
      <c r="Z140" s="1045">
        <f>INF_PrevYearEUR!AH140</f>
        <v>0</v>
      </c>
      <c r="AA140" s="1045">
        <f>INF_PrevYearEUR!AI140</f>
        <v>0</v>
      </c>
      <c r="AB140" s="1045">
        <f>INF_PrevYearEUR!AJ140</f>
        <v>0</v>
      </c>
      <c r="AC140" s="1045">
        <f>INF_PrevYearEUR!AK140</f>
        <v>0</v>
      </c>
      <c r="AD140" s="1045">
        <f>INF_PrevYearEUR!AL140</f>
        <v>0</v>
      </c>
      <c r="AE140" s="1045">
        <f>INF_PrevYearEUR!AM140</f>
        <v>0</v>
      </c>
      <c r="AF140" s="1045">
        <f>INF_PrevYearEUR!AN140</f>
        <v>0</v>
      </c>
      <c r="AG140" s="1045">
        <f>INF_PrevYearEUR!AO140</f>
        <v>0</v>
      </c>
      <c r="AH140" s="1045">
        <f>INF_PrevYearEUR!AP140</f>
        <v>0</v>
      </c>
      <c r="AI140" s="1045">
        <f>INF_PrevYearEUR!AQ140</f>
        <v>0</v>
      </c>
      <c r="AJ140" s="1045">
        <f>INF_PrevYearEUR!AR140</f>
        <v>0</v>
      </c>
      <c r="AK140" s="1045">
        <f>INF_PrevYearEUR!AS140</f>
        <v>0</v>
      </c>
      <c r="AL140" s="1045">
        <f>INF_PrevYearEUR!AT140</f>
        <v>0</v>
      </c>
      <c r="AM140" s="1045">
        <f>INF_PrevYearEUR!AU140</f>
        <v>0</v>
      </c>
      <c r="AN140" s="1045">
        <f>INF_PrevYearEUR!AV140</f>
        <v>0</v>
      </c>
      <c r="AO140" s="1045">
        <f>INF_PrevYearEUR!AW140</f>
        <v>0</v>
      </c>
      <c r="AP140" s="1045">
        <f>INF_PrevYearEUR!AX140</f>
        <v>0</v>
      </c>
      <c r="AQ140" s="1045">
        <f>INF_PrevYearEUR!AY140</f>
        <v>0</v>
      </c>
      <c r="AR140" s="1045">
        <f>INF_PrevYearEUR!AZ140</f>
        <v>0</v>
      </c>
      <c r="AS140" s="1045">
        <f>INF_PrevYearEUR!BA140</f>
        <v>0</v>
      </c>
      <c r="AT140" s="1045">
        <f>INF_PrevYearEUR!BB140</f>
        <v>0</v>
      </c>
      <c r="AU140" s="1045">
        <f>INF_PrevYearEUR!BC140</f>
        <v>0</v>
      </c>
      <c r="AV140" s="1045">
        <f>INF_PrevYearEUR!BD140</f>
        <v>0</v>
      </c>
      <c r="AW140" s="1045">
        <f>INF_PrevYearEUR!BE140</f>
        <v>0</v>
      </c>
      <c r="AX140" s="1045">
        <f>INF_PrevYearEUR!BF140</f>
        <v>0</v>
      </c>
      <c r="AY140" s="1045">
        <f>INF_PrevYearEUR!BG140</f>
        <v>0</v>
      </c>
      <c r="AZ140" s="1045">
        <f>INF_PrevYearEUR!BH140</f>
        <v>0</v>
      </c>
      <c r="BA140" s="1045">
        <f>INF_PrevYearEUR!BI140</f>
        <v>0</v>
      </c>
      <c r="BB140" s="1045">
        <f>INF_PrevYearEUR!BJ140</f>
        <v>0</v>
      </c>
      <c r="BC140" s="1045">
        <f>INF_PrevYearEUR!BK140</f>
        <v>0</v>
      </c>
      <c r="BD140" s="1045">
        <f>INF_PrevYearEUR!BL140</f>
        <v>0</v>
      </c>
      <c r="BE140" s="1045">
        <f>INF_PrevYearEUR!BM140</f>
        <v>0</v>
      </c>
      <c r="BF140" s="1045">
        <f>INF_PrevYearEUR!BN140</f>
        <v>0</v>
      </c>
      <c r="BG140" s="1045">
        <f>INF_PrevYearEUR!BO140</f>
        <v>0</v>
      </c>
      <c r="BH140" s="1045">
        <f>INF_PrevYearEUR!BP140</f>
        <v>0</v>
      </c>
      <c r="BI140" s="1045">
        <f>INF_PrevYearEUR!BQ140</f>
        <v>0</v>
      </c>
      <c r="BJ140" s="1045">
        <f>INF_PrevYearEUR!BR140</f>
        <v>0</v>
      </c>
      <c r="BK140" s="1045">
        <f>INF_PrevYearEUR!BS140</f>
        <v>0</v>
      </c>
      <c r="BL140" s="1045">
        <f>INF_PrevYearEUR!BT140</f>
        <v>0</v>
      </c>
      <c r="BM140" s="1045">
        <f>INF_PrevYearEUR!BU140</f>
        <v>0</v>
      </c>
      <c r="BN140" s="1045">
        <f>INF_PrevYearEUR!BV140</f>
        <v>0</v>
      </c>
      <c r="BO140" s="1045">
        <f>INF_PrevYearEUR!BW140</f>
        <v>0</v>
      </c>
      <c r="BP140" s="1045">
        <f>INF_PrevYearEUR!BX140</f>
        <v>0</v>
      </c>
      <c r="BQ140" s="1045">
        <f>INF_PrevYearEUR!BY140</f>
        <v>0</v>
      </c>
    </row>
    <row r="141" spans="1:69" s="1048" customFormat="1">
      <c r="A141" s="1054" t="str">
        <f>IF(OR(B141=0,B141=""),"",B141&amp;IF(COUNTIF(B$11:$B141,B141)&gt;1,COUNTIF(B$11:$B141,B141),""))</f>
        <v/>
      </c>
      <c r="B141" s="1054">
        <f>INF_PrevYearEUR!J141</f>
        <v>0</v>
      </c>
      <c r="C141" s="1059">
        <f>INF_PrevYearEUR!K141</f>
        <v>0</v>
      </c>
      <c r="D141" s="1059">
        <f>INF_PrevYearEUR!L141</f>
        <v>0</v>
      </c>
      <c r="E141" s="24">
        <f>INF_PrevYearEUR!M141</f>
        <v>0</v>
      </c>
      <c r="F141" s="1060">
        <f>INF_PrevYearEUR!N141</f>
        <v>0</v>
      </c>
      <c r="G141" s="24">
        <f>INF_PrevYearEUR!O141</f>
        <v>0</v>
      </c>
      <c r="H141" s="1060">
        <f>INF_PrevYearEUR!P141</f>
        <v>0</v>
      </c>
      <c r="I141" s="24">
        <f>INF_PrevYearEUR!Q141</f>
        <v>0</v>
      </c>
      <c r="J141" s="1060">
        <f>INF_PrevYearEUR!R141</f>
        <v>0</v>
      </c>
      <c r="K141" s="24">
        <f>INF_PrevYearEUR!S141</f>
        <v>0</v>
      </c>
      <c r="L141" s="1060">
        <f>INF_PrevYearEUR!T141</f>
        <v>0</v>
      </c>
      <c r="M141" s="24">
        <f>INF_PrevYearEUR!U141</f>
        <v>0</v>
      </c>
      <c r="N141" s="1060">
        <f>INF_PrevYearEUR!V141</f>
        <v>0</v>
      </c>
      <c r="O141" s="24">
        <f>INF_PrevYearEUR!W141</f>
        <v>0</v>
      </c>
      <c r="P141" s="1060">
        <f>INF_PrevYearEUR!X141</f>
        <v>0</v>
      </c>
      <c r="Q141" s="24">
        <f>INF_PrevYearEUR!Y141</f>
        <v>0</v>
      </c>
      <c r="R141" s="1060">
        <f>INF_PrevYearEUR!Z141</f>
        <v>0</v>
      </c>
      <c r="S141" s="24">
        <f>INF_PrevYearEUR!AA141</f>
        <v>0</v>
      </c>
      <c r="T141" s="1060">
        <f>INF_PrevYearEUR!AB141</f>
        <v>0</v>
      </c>
      <c r="U141" s="24">
        <f>INF_PrevYearEUR!AC141</f>
        <v>0</v>
      </c>
      <c r="V141" s="1060">
        <f>INF_PrevYearEUR!AD141</f>
        <v>0</v>
      </c>
      <c r="W141" s="24">
        <f>INF_PrevYearEUR!AE141</f>
        <v>0</v>
      </c>
      <c r="X141" s="1060">
        <f>INF_PrevYearEUR!AF141</f>
        <v>0</v>
      </c>
      <c r="Y141" s="24">
        <f>INF_PrevYearEUR!AG141</f>
        <v>0</v>
      </c>
      <c r="Z141" s="1060">
        <f>INF_PrevYearEUR!AH141</f>
        <v>0</v>
      </c>
      <c r="AA141" s="24">
        <f>INF_PrevYearEUR!AI141</f>
        <v>0</v>
      </c>
      <c r="AB141" s="1060">
        <f>INF_PrevYearEUR!AJ141</f>
        <v>0</v>
      </c>
      <c r="AC141" s="24">
        <f>INF_PrevYearEUR!AK141</f>
        <v>0</v>
      </c>
      <c r="AD141" s="1060">
        <f>INF_PrevYearEUR!AL141</f>
        <v>0</v>
      </c>
      <c r="AE141" s="24">
        <f>INF_PrevYearEUR!AM141</f>
        <v>0</v>
      </c>
      <c r="AF141" s="1060">
        <f>INF_PrevYearEUR!AN141</f>
        <v>0</v>
      </c>
      <c r="AG141" s="24">
        <f>INF_PrevYearEUR!AO141</f>
        <v>0</v>
      </c>
      <c r="AH141" s="1060">
        <f>INF_PrevYearEUR!AP141</f>
        <v>0</v>
      </c>
      <c r="AI141" s="24">
        <f>INF_PrevYearEUR!AQ141</f>
        <v>0</v>
      </c>
      <c r="AJ141" s="1060">
        <f>INF_PrevYearEUR!AR141</f>
        <v>0</v>
      </c>
      <c r="AK141" s="24">
        <f>INF_PrevYearEUR!AS141</f>
        <v>0</v>
      </c>
      <c r="AL141" s="1060">
        <f>INF_PrevYearEUR!AT141</f>
        <v>0</v>
      </c>
      <c r="AM141" s="24">
        <f>INF_PrevYearEUR!AU141</f>
        <v>0</v>
      </c>
      <c r="AN141" s="1060">
        <f>INF_PrevYearEUR!AV141</f>
        <v>0</v>
      </c>
      <c r="AO141" s="24">
        <f>INF_PrevYearEUR!AW141</f>
        <v>0</v>
      </c>
      <c r="AP141" s="1060">
        <f>INF_PrevYearEUR!AX141</f>
        <v>0</v>
      </c>
      <c r="AQ141" s="24">
        <f>INF_PrevYearEUR!AY141</f>
        <v>0</v>
      </c>
      <c r="AR141" s="1060">
        <f>INF_PrevYearEUR!AZ141</f>
        <v>0</v>
      </c>
      <c r="AS141" s="24">
        <f>INF_PrevYearEUR!BA141</f>
        <v>0</v>
      </c>
      <c r="AT141" s="1060">
        <f>INF_PrevYearEUR!BB141</f>
        <v>0</v>
      </c>
      <c r="AU141" s="24">
        <f>INF_PrevYearEUR!BC141</f>
        <v>0</v>
      </c>
      <c r="AV141" s="1060">
        <f>INF_PrevYearEUR!BD141</f>
        <v>0</v>
      </c>
      <c r="AW141" s="24">
        <f>INF_PrevYearEUR!BE141</f>
        <v>0</v>
      </c>
      <c r="AX141" s="1060">
        <f>INF_PrevYearEUR!BF141</f>
        <v>0</v>
      </c>
      <c r="AY141" s="24">
        <f>INF_PrevYearEUR!BG141</f>
        <v>0</v>
      </c>
      <c r="AZ141" s="1060">
        <f>INF_PrevYearEUR!BH141</f>
        <v>0</v>
      </c>
      <c r="BA141" s="24">
        <f>INF_PrevYearEUR!BI141</f>
        <v>0</v>
      </c>
      <c r="BB141" s="1060">
        <f>INF_PrevYearEUR!BJ141</f>
        <v>0</v>
      </c>
      <c r="BC141" s="24">
        <f>INF_PrevYearEUR!BK141</f>
        <v>0</v>
      </c>
      <c r="BD141" s="1060">
        <f>INF_PrevYearEUR!BL141</f>
        <v>0</v>
      </c>
      <c r="BE141" s="24">
        <f>INF_PrevYearEUR!BM141</f>
        <v>0</v>
      </c>
      <c r="BF141" s="1060">
        <f>INF_PrevYearEUR!BN141</f>
        <v>0</v>
      </c>
      <c r="BG141" s="24">
        <f>INF_PrevYearEUR!BO141</f>
        <v>0</v>
      </c>
      <c r="BH141" s="1060">
        <f>INF_PrevYearEUR!BP141</f>
        <v>0</v>
      </c>
      <c r="BI141" s="24">
        <f>INF_PrevYearEUR!BQ141</f>
        <v>0</v>
      </c>
      <c r="BJ141" s="1060">
        <f>INF_PrevYearEUR!BR141</f>
        <v>0</v>
      </c>
      <c r="BK141" s="24">
        <f>INF_PrevYearEUR!BS141</f>
        <v>0</v>
      </c>
      <c r="BL141" s="1060">
        <f>INF_PrevYearEUR!BT141</f>
        <v>0</v>
      </c>
      <c r="BM141" s="24">
        <f>INF_PrevYearEUR!BU141</f>
        <v>0</v>
      </c>
      <c r="BN141" s="1060">
        <f>INF_PrevYearEUR!BV141</f>
        <v>0</v>
      </c>
      <c r="BO141" s="24">
        <f>INF_PrevYearEUR!BW141</f>
        <v>0</v>
      </c>
      <c r="BP141" s="1060">
        <f>INF_PrevYearEUR!BX141</f>
        <v>0</v>
      </c>
      <c r="BQ141" s="24">
        <f>INF_PrevYearEUR!BY141</f>
        <v>0</v>
      </c>
    </row>
    <row r="142" spans="1:69" s="1048" customFormat="1">
      <c r="A142" s="1058" t="str">
        <f>IF(OR(B142=0,B142=""),"",B142&amp;IF(COUNTIF(B$11:$B142,B142)&gt;1,COUNTIF(B$11:$B142,B142),""))</f>
        <v/>
      </c>
      <c r="B142" s="1058">
        <f>INF_PrevYearEUR!J142</f>
        <v>0</v>
      </c>
      <c r="C142" s="1061">
        <f>INF_PrevYearEUR!K142</f>
        <v>0</v>
      </c>
      <c r="D142" s="1061">
        <f>INF_PrevYearEUR!L142</f>
        <v>0</v>
      </c>
      <c r="E142" s="27">
        <f>INF_PrevYearEUR!M142</f>
        <v>0</v>
      </c>
      <c r="F142" s="1062">
        <f>INF_PrevYearEUR!N142</f>
        <v>0</v>
      </c>
      <c r="G142" s="27">
        <f>INF_PrevYearEUR!O142</f>
        <v>0</v>
      </c>
      <c r="H142" s="1062">
        <f>INF_PrevYearEUR!P142</f>
        <v>0</v>
      </c>
      <c r="I142" s="27">
        <f>INF_PrevYearEUR!Q142</f>
        <v>0</v>
      </c>
      <c r="J142" s="1062">
        <f>INF_PrevYearEUR!R142</f>
        <v>0</v>
      </c>
      <c r="K142" s="27">
        <f>INF_PrevYearEUR!S142</f>
        <v>0</v>
      </c>
      <c r="L142" s="1062">
        <f>INF_PrevYearEUR!T142</f>
        <v>0</v>
      </c>
      <c r="M142" s="27">
        <f>INF_PrevYearEUR!U142</f>
        <v>0</v>
      </c>
      <c r="N142" s="1062">
        <f>INF_PrevYearEUR!V142</f>
        <v>0</v>
      </c>
      <c r="O142" s="27">
        <f>INF_PrevYearEUR!W142</f>
        <v>0</v>
      </c>
      <c r="P142" s="1062">
        <f>INF_PrevYearEUR!X142</f>
        <v>0</v>
      </c>
      <c r="Q142" s="27">
        <f>INF_PrevYearEUR!Y142</f>
        <v>0</v>
      </c>
      <c r="R142" s="1062">
        <f>INF_PrevYearEUR!Z142</f>
        <v>0</v>
      </c>
      <c r="S142" s="27">
        <f>INF_PrevYearEUR!AA142</f>
        <v>0</v>
      </c>
      <c r="T142" s="1062">
        <f>INF_PrevYearEUR!AB142</f>
        <v>0</v>
      </c>
      <c r="U142" s="27">
        <f>INF_PrevYearEUR!AC142</f>
        <v>0</v>
      </c>
      <c r="V142" s="1062">
        <f>INF_PrevYearEUR!AD142</f>
        <v>0</v>
      </c>
      <c r="W142" s="27">
        <f>INF_PrevYearEUR!AE142</f>
        <v>0</v>
      </c>
      <c r="X142" s="1062">
        <f>INF_PrevYearEUR!AF142</f>
        <v>0</v>
      </c>
      <c r="Y142" s="27">
        <f>INF_PrevYearEUR!AG142</f>
        <v>0</v>
      </c>
      <c r="Z142" s="1062">
        <f>INF_PrevYearEUR!AH142</f>
        <v>0</v>
      </c>
      <c r="AA142" s="27">
        <f>INF_PrevYearEUR!AI142</f>
        <v>0</v>
      </c>
      <c r="AB142" s="1062">
        <f>INF_PrevYearEUR!AJ142</f>
        <v>0</v>
      </c>
      <c r="AC142" s="27">
        <f>INF_PrevYearEUR!AK142</f>
        <v>0</v>
      </c>
      <c r="AD142" s="1062">
        <f>INF_PrevYearEUR!AL142</f>
        <v>0</v>
      </c>
      <c r="AE142" s="27">
        <f>INF_PrevYearEUR!AM142</f>
        <v>0</v>
      </c>
      <c r="AF142" s="1062">
        <f>INF_PrevYearEUR!AN142</f>
        <v>0</v>
      </c>
      <c r="AG142" s="27">
        <f>INF_PrevYearEUR!AO142</f>
        <v>0</v>
      </c>
      <c r="AH142" s="1062">
        <f>INF_PrevYearEUR!AP142</f>
        <v>0</v>
      </c>
      <c r="AI142" s="27">
        <f>INF_PrevYearEUR!AQ142</f>
        <v>0</v>
      </c>
      <c r="AJ142" s="1062">
        <f>INF_PrevYearEUR!AR142</f>
        <v>0</v>
      </c>
      <c r="AK142" s="27">
        <f>INF_PrevYearEUR!AS142</f>
        <v>0</v>
      </c>
      <c r="AL142" s="1062">
        <f>INF_PrevYearEUR!AT142</f>
        <v>0</v>
      </c>
      <c r="AM142" s="27">
        <f>INF_PrevYearEUR!AU142</f>
        <v>0</v>
      </c>
      <c r="AN142" s="1062">
        <f>INF_PrevYearEUR!AV142</f>
        <v>0</v>
      </c>
      <c r="AO142" s="27">
        <f>INF_PrevYearEUR!AW142</f>
        <v>0</v>
      </c>
      <c r="AP142" s="1062">
        <f>INF_PrevYearEUR!AX142</f>
        <v>0</v>
      </c>
      <c r="AQ142" s="27">
        <f>INF_PrevYearEUR!AY142</f>
        <v>0</v>
      </c>
      <c r="AR142" s="1062">
        <f>INF_PrevYearEUR!AZ142</f>
        <v>0</v>
      </c>
      <c r="AS142" s="27">
        <f>INF_PrevYearEUR!BA142</f>
        <v>0</v>
      </c>
      <c r="AT142" s="1062">
        <f>INF_PrevYearEUR!BB142</f>
        <v>0</v>
      </c>
      <c r="AU142" s="27">
        <f>INF_PrevYearEUR!BC142</f>
        <v>0</v>
      </c>
      <c r="AV142" s="1062">
        <f>INF_PrevYearEUR!BD142</f>
        <v>0</v>
      </c>
      <c r="AW142" s="27">
        <f>INF_PrevYearEUR!BE142</f>
        <v>0</v>
      </c>
      <c r="AX142" s="1062">
        <f>INF_PrevYearEUR!BF142</f>
        <v>0</v>
      </c>
      <c r="AY142" s="27">
        <f>INF_PrevYearEUR!BG142</f>
        <v>0</v>
      </c>
      <c r="AZ142" s="1062">
        <f>INF_PrevYearEUR!BH142</f>
        <v>0</v>
      </c>
      <c r="BA142" s="27">
        <f>INF_PrevYearEUR!BI142</f>
        <v>0</v>
      </c>
      <c r="BB142" s="1062">
        <f>INF_PrevYearEUR!BJ142</f>
        <v>0</v>
      </c>
      <c r="BC142" s="27">
        <f>INF_PrevYearEUR!BK142</f>
        <v>0</v>
      </c>
      <c r="BD142" s="1062">
        <f>INF_PrevYearEUR!BL142</f>
        <v>0</v>
      </c>
      <c r="BE142" s="27">
        <f>INF_PrevYearEUR!BM142</f>
        <v>0</v>
      </c>
      <c r="BF142" s="1062">
        <f>INF_PrevYearEUR!BN142</f>
        <v>0</v>
      </c>
      <c r="BG142" s="27">
        <f>INF_PrevYearEUR!BO142</f>
        <v>0</v>
      </c>
      <c r="BH142" s="1062">
        <f>INF_PrevYearEUR!BP142</f>
        <v>0</v>
      </c>
      <c r="BI142" s="27">
        <f>INF_PrevYearEUR!BQ142</f>
        <v>0</v>
      </c>
      <c r="BJ142" s="1062">
        <f>INF_PrevYearEUR!BR142</f>
        <v>0</v>
      </c>
      <c r="BK142" s="27">
        <f>INF_PrevYearEUR!BS142</f>
        <v>0</v>
      </c>
      <c r="BL142" s="1062">
        <f>INF_PrevYearEUR!BT142</f>
        <v>0</v>
      </c>
      <c r="BM142" s="27">
        <f>INF_PrevYearEUR!BU142</f>
        <v>0</v>
      </c>
      <c r="BN142" s="1062">
        <f>INF_PrevYearEUR!BV142</f>
        <v>0</v>
      </c>
      <c r="BO142" s="27">
        <f>INF_PrevYearEUR!BW142</f>
        <v>0</v>
      </c>
      <c r="BP142" s="1062">
        <f>INF_PrevYearEUR!BX142</f>
        <v>0</v>
      </c>
      <c r="BQ142" s="27">
        <f>INF_PrevYearEUR!BY142</f>
        <v>0</v>
      </c>
    </row>
    <row r="143" spans="1:69" s="1048" customFormat="1">
      <c r="A143" s="1045" t="str">
        <f>IF(OR(B143=0,B143=""),"",B143&amp;IF(COUNTIF(B$11:$B143,B143)&gt;1,COUNTIF(B$11:$B143,B143),""))</f>
        <v>S</v>
      </c>
      <c r="B143" s="1045" t="str">
        <f>INF_PrevYearEUR!J143</f>
        <v>S</v>
      </c>
      <c r="C143" s="1045" t="str">
        <f>INF_PrevYearEUR!K143</f>
        <v>Secondary costs</v>
      </c>
      <c r="D143" s="1045">
        <f>INF_PrevYearEUR!L143</f>
        <v>0</v>
      </c>
      <c r="E143" s="1045">
        <f>INF_PrevYearEUR!M143</f>
        <v>0</v>
      </c>
      <c r="F143" s="1045">
        <f>INF_PrevYearEUR!N143</f>
        <v>0</v>
      </c>
      <c r="G143" s="1045">
        <f>INF_PrevYearEUR!O143</f>
        <v>0</v>
      </c>
      <c r="H143" s="1045">
        <f>INF_PrevYearEUR!P143</f>
        <v>0</v>
      </c>
      <c r="I143" s="1045">
        <f>INF_PrevYearEUR!Q143</f>
        <v>0</v>
      </c>
      <c r="J143" s="1045">
        <f>INF_PrevYearEUR!R143</f>
        <v>0</v>
      </c>
      <c r="K143" s="1045">
        <f>INF_PrevYearEUR!S143</f>
        <v>0</v>
      </c>
      <c r="L143" s="1045">
        <f>INF_PrevYearEUR!T143</f>
        <v>0</v>
      </c>
      <c r="M143" s="1045">
        <f>INF_PrevYearEUR!U143</f>
        <v>0</v>
      </c>
      <c r="N143" s="1045">
        <f>INF_PrevYearEUR!V143</f>
        <v>0</v>
      </c>
      <c r="O143" s="1045">
        <f>INF_PrevYearEUR!W143</f>
        <v>0</v>
      </c>
      <c r="P143" s="1045">
        <f>INF_PrevYearEUR!X143</f>
        <v>0</v>
      </c>
      <c r="Q143" s="1045">
        <f>INF_PrevYearEUR!Y143</f>
        <v>0</v>
      </c>
      <c r="R143" s="1045">
        <f>INF_PrevYearEUR!Z143</f>
        <v>0</v>
      </c>
      <c r="S143" s="1045">
        <f>INF_PrevYearEUR!AA143</f>
        <v>0</v>
      </c>
      <c r="T143" s="1045">
        <f>INF_PrevYearEUR!AB143</f>
        <v>0</v>
      </c>
      <c r="U143" s="1045">
        <f>INF_PrevYearEUR!AC143</f>
        <v>0</v>
      </c>
      <c r="V143" s="1045">
        <f>INF_PrevYearEUR!AD143</f>
        <v>0</v>
      </c>
      <c r="W143" s="1045">
        <f>INF_PrevYearEUR!AE143</f>
        <v>0</v>
      </c>
      <c r="X143" s="1045">
        <f>INF_PrevYearEUR!AF143</f>
        <v>0</v>
      </c>
      <c r="Y143" s="1045">
        <f>INF_PrevYearEUR!AG143</f>
        <v>0</v>
      </c>
      <c r="Z143" s="1045">
        <f>INF_PrevYearEUR!AH143</f>
        <v>0</v>
      </c>
      <c r="AA143" s="1045">
        <f>INF_PrevYearEUR!AI143</f>
        <v>0</v>
      </c>
      <c r="AB143" s="1045">
        <f>INF_PrevYearEUR!AJ143</f>
        <v>0</v>
      </c>
      <c r="AC143" s="1045">
        <f>INF_PrevYearEUR!AK143</f>
        <v>0</v>
      </c>
      <c r="AD143" s="1045">
        <f>INF_PrevYearEUR!AL143</f>
        <v>0</v>
      </c>
      <c r="AE143" s="1045">
        <f>INF_PrevYearEUR!AM143</f>
        <v>0</v>
      </c>
      <c r="AF143" s="1045">
        <f>INF_PrevYearEUR!AN143</f>
        <v>0</v>
      </c>
      <c r="AG143" s="1045">
        <f>INF_PrevYearEUR!AO143</f>
        <v>0</v>
      </c>
      <c r="AH143" s="1045">
        <f>INF_PrevYearEUR!AP143</f>
        <v>0</v>
      </c>
      <c r="AI143" s="1045">
        <f>INF_PrevYearEUR!AQ143</f>
        <v>0</v>
      </c>
      <c r="AJ143" s="1045">
        <f>INF_PrevYearEUR!AR143</f>
        <v>0</v>
      </c>
      <c r="AK143" s="1045">
        <f>INF_PrevYearEUR!AS143</f>
        <v>0</v>
      </c>
      <c r="AL143" s="1045">
        <f>INF_PrevYearEUR!AT143</f>
        <v>0</v>
      </c>
      <c r="AM143" s="1045">
        <f>INF_PrevYearEUR!AU143</f>
        <v>0</v>
      </c>
      <c r="AN143" s="1045">
        <f>INF_PrevYearEUR!AV143</f>
        <v>0</v>
      </c>
      <c r="AO143" s="1045">
        <f>INF_PrevYearEUR!AW143</f>
        <v>0</v>
      </c>
      <c r="AP143" s="1045">
        <f>INF_PrevYearEUR!AX143</f>
        <v>0</v>
      </c>
      <c r="AQ143" s="1045">
        <f>INF_PrevYearEUR!AY143</f>
        <v>0</v>
      </c>
      <c r="AR143" s="1045">
        <f>INF_PrevYearEUR!AZ143</f>
        <v>0</v>
      </c>
      <c r="AS143" s="1045">
        <f>INF_PrevYearEUR!BA143</f>
        <v>0</v>
      </c>
      <c r="AT143" s="1045">
        <f>INF_PrevYearEUR!BB143</f>
        <v>0</v>
      </c>
      <c r="AU143" s="1045">
        <f>INF_PrevYearEUR!BC143</f>
        <v>0</v>
      </c>
      <c r="AV143" s="1045">
        <f>INF_PrevYearEUR!BD143</f>
        <v>0</v>
      </c>
      <c r="AW143" s="1045">
        <f>INF_PrevYearEUR!BE143</f>
        <v>0</v>
      </c>
      <c r="AX143" s="1045">
        <f>INF_PrevYearEUR!BF143</f>
        <v>0</v>
      </c>
      <c r="AY143" s="1045">
        <f>INF_PrevYearEUR!BG143</f>
        <v>0</v>
      </c>
      <c r="AZ143" s="1045">
        <f>INF_PrevYearEUR!BH143</f>
        <v>0</v>
      </c>
      <c r="BA143" s="1045">
        <f>INF_PrevYearEUR!BI143</f>
        <v>0</v>
      </c>
      <c r="BB143" s="1045">
        <f>INF_PrevYearEUR!BJ143</f>
        <v>0</v>
      </c>
      <c r="BC143" s="1045">
        <f>INF_PrevYearEUR!BK143</f>
        <v>0</v>
      </c>
      <c r="BD143" s="1045">
        <f>INF_PrevYearEUR!BL143</f>
        <v>0</v>
      </c>
      <c r="BE143" s="1045">
        <f>INF_PrevYearEUR!BM143</f>
        <v>0</v>
      </c>
      <c r="BF143" s="1045">
        <f>INF_PrevYearEUR!BN143</f>
        <v>0</v>
      </c>
      <c r="BG143" s="1045">
        <f>INF_PrevYearEUR!BO143</f>
        <v>0</v>
      </c>
      <c r="BH143" s="1045">
        <f>INF_PrevYearEUR!BP143</f>
        <v>0</v>
      </c>
      <c r="BI143" s="1045">
        <f>INF_PrevYearEUR!BQ143</f>
        <v>0</v>
      </c>
      <c r="BJ143" s="1045">
        <f>INF_PrevYearEUR!BR143</f>
        <v>0</v>
      </c>
      <c r="BK143" s="1045">
        <f>INF_PrevYearEUR!BS143</f>
        <v>0</v>
      </c>
      <c r="BL143" s="1045">
        <f>INF_PrevYearEUR!BT143</f>
        <v>0</v>
      </c>
      <c r="BM143" s="1045">
        <f>INF_PrevYearEUR!BU143</f>
        <v>0</v>
      </c>
      <c r="BN143" s="1045">
        <f>INF_PrevYearEUR!BV143</f>
        <v>0</v>
      </c>
      <c r="BO143" s="1045">
        <f>INF_PrevYearEUR!BW143</f>
        <v>0</v>
      </c>
      <c r="BP143" s="1045">
        <f>INF_PrevYearEUR!BX143</f>
        <v>0</v>
      </c>
      <c r="BQ143" s="1045">
        <f>INF_PrevYearEUR!BY143</f>
        <v>0</v>
      </c>
    </row>
    <row r="144" spans="1:69" s="1048" customFormat="1">
      <c r="A144" s="1063" t="str">
        <f>IF(OR(B144=0,B144=""),"",B144&amp;IF(COUNTIF(B$11:$B144,B144)&gt;1,COUNTIF(B$11:$B144,B144),""))</f>
        <v/>
      </c>
      <c r="B144" s="1063">
        <f>INF_PrevYearEUR!J145</f>
        <v>0</v>
      </c>
      <c r="C144" s="1061"/>
      <c r="D144" s="1061">
        <f>INF_PrevYearEUR!L145</f>
        <v>0</v>
      </c>
      <c r="E144" s="27">
        <f>INF_PrevYearEUR!M145</f>
        <v>0</v>
      </c>
      <c r="F144" s="1062">
        <f>INF_PrevYearEUR!N145</f>
        <v>0</v>
      </c>
      <c r="G144" s="27">
        <f>INF_PrevYearEUR!O145</f>
        <v>0</v>
      </c>
      <c r="H144" s="1062">
        <f>INF_PrevYearEUR!P145</f>
        <v>0</v>
      </c>
      <c r="I144" s="27">
        <f>INF_PrevYearEUR!Q145</f>
        <v>0</v>
      </c>
      <c r="J144" s="1062">
        <f>INF_PrevYearEUR!R145</f>
        <v>0</v>
      </c>
      <c r="K144" s="27">
        <f>INF_PrevYearEUR!S145</f>
        <v>0</v>
      </c>
      <c r="L144" s="1062">
        <f>INF_PrevYearEUR!T145</f>
        <v>0</v>
      </c>
      <c r="M144" s="27">
        <f>INF_PrevYearEUR!U145</f>
        <v>0</v>
      </c>
      <c r="N144" s="1062">
        <f>INF_PrevYearEUR!V145</f>
        <v>0</v>
      </c>
      <c r="O144" s="27">
        <f>INF_PrevYearEUR!W145</f>
        <v>0</v>
      </c>
      <c r="P144" s="1062">
        <f>INF_PrevYearEUR!X145</f>
        <v>0</v>
      </c>
      <c r="Q144" s="27">
        <f>INF_PrevYearEUR!Y145</f>
        <v>0</v>
      </c>
      <c r="R144" s="1062">
        <f>INF_PrevYearEUR!Z145</f>
        <v>0</v>
      </c>
      <c r="S144" s="27">
        <f>INF_PrevYearEUR!AA145</f>
        <v>0</v>
      </c>
      <c r="T144" s="1062">
        <f>INF_PrevYearEUR!AB145</f>
        <v>0</v>
      </c>
      <c r="U144" s="27">
        <f>INF_PrevYearEUR!AC145</f>
        <v>0</v>
      </c>
      <c r="V144" s="1062">
        <f>INF_PrevYearEUR!AD145</f>
        <v>0</v>
      </c>
      <c r="W144" s="27">
        <f>INF_PrevYearEUR!AE145</f>
        <v>0</v>
      </c>
      <c r="X144" s="1062">
        <f>INF_PrevYearEUR!AF145</f>
        <v>0</v>
      </c>
      <c r="Y144" s="27">
        <f>INF_PrevYearEUR!AG145</f>
        <v>0</v>
      </c>
      <c r="Z144" s="1062">
        <f>INF_PrevYearEUR!AH145</f>
        <v>0</v>
      </c>
      <c r="AA144" s="27">
        <f>INF_PrevYearEUR!AI145</f>
        <v>0</v>
      </c>
      <c r="AB144" s="1062">
        <f>INF_PrevYearEUR!AJ145</f>
        <v>0</v>
      </c>
      <c r="AC144" s="27">
        <f>INF_PrevYearEUR!AK145</f>
        <v>0</v>
      </c>
      <c r="AD144" s="1062">
        <f>INF_PrevYearEUR!AL145</f>
        <v>0</v>
      </c>
      <c r="AE144" s="27">
        <f>INF_PrevYearEUR!AM145</f>
        <v>0</v>
      </c>
      <c r="AF144" s="1062">
        <f>INF_PrevYearEUR!AN145</f>
        <v>0</v>
      </c>
      <c r="AG144" s="27">
        <f>INF_PrevYearEUR!AO145</f>
        <v>0</v>
      </c>
      <c r="AH144" s="1062">
        <f>INF_PrevYearEUR!AP145</f>
        <v>0</v>
      </c>
      <c r="AI144" s="27">
        <f>INF_PrevYearEUR!AQ145</f>
        <v>0</v>
      </c>
      <c r="AJ144" s="1062">
        <f>INF_PrevYearEUR!AR145</f>
        <v>0</v>
      </c>
      <c r="AK144" s="27">
        <f>INF_PrevYearEUR!AS145</f>
        <v>0</v>
      </c>
      <c r="AL144" s="1062">
        <f>INF_PrevYearEUR!AT145</f>
        <v>0</v>
      </c>
      <c r="AM144" s="27">
        <f>INF_PrevYearEUR!AU145</f>
        <v>0</v>
      </c>
      <c r="AN144" s="1062">
        <f>INF_PrevYearEUR!AV145</f>
        <v>0</v>
      </c>
      <c r="AO144" s="27">
        <f>INF_PrevYearEUR!AW145</f>
        <v>0</v>
      </c>
      <c r="AP144" s="1062">
        <f>INF_PrevYearEUR!AX145</f>
        <v>0</v>
      </c>
      <c r="AQ144" s="27">
        <f>INF_PrevYearEUR!AY145</f>
        <v>0</v>
      </c>
      <c r="AR144" s="1062">
        <f>INF_PrevYearEUR!AZ145</f>
        <v>0</v>
      </c>
      <c r="AS144" s="27">
        <f>INF_PrevYearEUR!BA145</f>
        <v>0</v>
      </c>
      <c r="AT144" s="1062">
        <f>INF_PrevYearEUR!BB145</f>
        <v>0</v>
      </c>
      <c r="AU144" s="27">
        <f>INF_PrevYearEUR!BC145</f>
        <v>0</v>
      </c>
      <c r="AV144" s="1062">
        <f>INF_PrevYearEUR!BD145</f>
        <v>0</v>
      </c>
      <c r="AW144" s="27">
        <f>INF_PrevYearEUR!BE145</f>
        <v>0</v>
      </c>
      <c r="AX144" s="1062">
        <f>INF_PrevYearEUR!BF145</f>
        <v>0</v>
      </c>
      <c r="AY144" s="27">
        <f>INF_PrevYearEUR!BG145</f>
        <v>0</v>
      </c>
      <c r="AZ144" s="1062">
        <f>INF_PrevYearEUR!BH145</f>
        <v>0</v>
      </c>
      <c r="BA144" s="27">
        <f>INF_PrevYearEUR!BI145</f>
        <v>0</v>
      </c>
      <c r="BB144" s="1062">
        <f>INF_PrevYearEUR!BJ145</f>
        <v>0</v>
      </c>
      <c r="BC144" s="27">
        <f>INF_PrevYearEUR!BK145</f>
        <v>0</v>
      </c>
      <c r="BD144" s="1062">
        <f>INF_PrevYearEUR!BL145</f>
        <v>0</v>
      </c>
      <c r="BE144" s="27">
        <f>INF_PrevYearEUR!BM145</f>
        <v>0</v>
      </c>
      <c r="BF144" s="1062">
        <f>INF_PrevYearEUR!BN145</f>
        <v>0</v>
      </c>
      <c r="BG144" s="27">
        <f>INF_PrevYearEUR!BO145</f>
        <v>0</v>
      </c>
      <c r="BH144" s="1062">
        <f>INF_PrevYearEUR!BP145</f>
        <v>0</v>
      </c>
      <c r="BI144" s="27">
        <f>INF_PrevYearEUR!BQ145</f>
        <v>0</v>
      </c>
      <c r="BJ144" s="1062">
        <f>INF_PrevYearEUR!BR145</f>
        <v>0</v>
      </c>
      <c r="BK144" s="27">
        <f>INF_PrevYearEUR!BS145</f>
        <v>0</v>
      </c>
      <c r="BL144" s="1062">
        <f>INF_PrevYearEUR!BT145</f>
        <v>0</v>
      </c>
      <c r="BM144" s="27">
        <f>INF_PrevYearEUR!BU145</f>
        <v>0</v>
      </c>
      <c r="BN144" s="1062">
        <f>INF_PrevYearEUR!BV145</f>
        <v>0</v>
      </c>
      <c r="BO144" s="27">
        <f>INF_PrevYearEUR!BW145</f>
        <v>0</v>
      </c>
      <c r="BP144" s="1062">
        <f>INF_PrevYearEUR!BX145</f>
        <v>0</v>
      </c>
      <c r="BQ144" s="27">
        <f>INF_PrevYearEUR!BY145</f>
        <v>0</v>
      </c>
    </row>
    <row r="145" spans="1:69" s="1048" customFormat="1">
      <c r="A145" s="1054" t="str">
        <f>IF(OR(B145=0,B145=""),"",B145&amp;IF(COUNTIF(B$11:$B145,B145)&gt;1,COUNTIF(B$11:$B145,B145),""))</f>
        <v>All Business Types</v>
      </c>
      <c r="B145" s="1054" t="str">
        <f>INF_PrevYearEUR!J146</f>
        <v>All Business Types</v>
      </c>
      <c r="C145" s="1055"/>
      <c r="D145" s="1055">
        <f>INF_PrevYearEUR!L146</f>
        <v>0</v>
      </c>
      <c r="E145" s="1056">
        <f>INF_PrevYearEUR!M146</f>
        <v>0</v>
      </c>
      <c r="F145" s="1064">
        <f>INF_PrevYearEUR!N146</f>
        <v>0</v>
      </c>
      <c r="G145" s="1056">
        <f>INF_PrevYearEUR!O146</f>
        <v>0</v>
      </c>
      <c r="H145" s="1064">
        <f>INF_PrevYearEUR!P146</f>
        <v>0</v>
      </c>
      <c r="I145" s="1056">
        <f>INF_PrevYearEUR!Q146</f>
        <v>0</v>
      </c>
      <c r="J145" s="1064">
        <f>INF_PrevYearEUR!R146</f>
        <v>0</v>
      </c>
      <c r="K145" s="1056">
        <f>INF_PrevYearEUR!S146</f>
        <v>0</v>
      </c>
      <c r="L145" s="1064">
        <f>INF_PrevYearEUR!T146</f>
        <v>0</v>
      </c>
      <c r="M145" s="1056">
        <f>INF_PrevYearEUR!U146</f>
        <v>0</v>
      </c>
      <c r="N145" s="1064">
        <f>INF_PrevYearEUR!V146</f>
        <v>0</v>
      </c>
      <c r="O145" s="1056">
        <f>INF_PrevYearEUR!W146</f>
        <v>0</v>
      </c>
      <c r="P145" s="1064">
        <f>INF_PrevYearEUR!X146</f>
        <v>0</v>
      </c>
      <c r="Q145" s="1056">
        <f>INF_PrevYearEUR!Y146</f>
        <v>0</v>
      </c>
      <c r="R145" s="1064">
        <f>INF_PrevYearEUR!Z146</f>
        <v>0</v>
      </c>
      <c r="S145" s="1056">
        <f>INF_PrevYearEUR!AA146</f>
        <v>0</v>
      </c>
      <c r="T145" s="1064">
        <f>INF_PrevYearEUR!AB146</f>
        <v>0</v>
      </c>
      <c r="U145" s="1056">
        <f>INF_PrevYearEUR!AC146</f>
        <v>0</v>
      </c>
      <c r="V145" s="1064">
        <f>INF_PrevYearEUR!AD146</f>
        <v>0</v>
      </c>
      <c r="W145" s="1056">
        <f>INF_PrevYearEUR!AE146</f>
        <v>0</v>
      </c>
      <c r="X145" s="1064">
        <f>INF_PrevYearEUR!AF146</f>
        <v>0</v>
      </c>
      <c r="Y145" s="1056">
        <f>INF_PrevYearEUR!AG146</f>
        <v>0</v>
      </c>
      <c r="Z145" s="1064">
        <f>INF_PrevYearEUR!AH146</f>
        <v>0</v>
      </c>
      <c r="AA145" s="1056">
        <f>INF_PrevYearEUR!AI146</f>
        <v>0</v>
      </c>
      <c r="AB145" s="1064">
        <f>INF_PrevYearEUR!AJ146</f>
        <v>0</v>
      </c>
      <c r="AC145" s="1056">
        <f>INF_PrevYearEUR!AK146</f>
        <v>0</v>
      </c>
      <c r="AD145" s="1064">
        <f>INF_PrevYearEUR!AL146</f>
        <v>0</v>
      </c>
      <c r="AE145" s="1056">
        <f>INF_PrevYearEUR!AM146</f>
        <v>0</v>
      </c>
      <c r="AF145" s="1064">
        <f>INF_PrevYearEUR!AN146</f>
        <v>0</v>
      </c>
      <c r="AG145" s="1056">
        <f>INF_PrevYearEUR!AO146</f>
        <v>0</v>
      </c>
      <c r="AH145" s="1064">
        <f>INF_PrevYearEUR!AP146</f>
        <v>0</v>
      </c>
      <c r="AI145" s="1056">
        <f>INF_PrevYearEUR!AQ146</f>
        <v>0</v>
      </c>
      <c r="AJ145" s="1064">
        <f>INF_PrevYearEUR!AR146</f>
        <v>0</v>
      </c>
      <c r="AK145" s="1056">
        <f>INF_PrevYearEUR!AS146</f>
        <v>0</v>
      </c>
      <c r="AL145" s="1064">
        <f>INF_PrevYearEUR!AT146</f>
        <v>0</v>
      </c>
      <c r="AM145" s="1056">
        <f>INF_PrevYearEUR!AU146</f>
        <v>0</v>
      </c>
      <c r="AN145" s="1064">
        <f>INF_PrevYearEUR!AV146</f>
        <v>0</v>
      </c>
      <c r="AO145" s="1056">
        <f>INF_PrevYearEUR!AW146</f>
        <v>0</v>
      </c>
      <c r="AP145" s="1064">
        <f>INF_PrevYearEUR!AX146</f>
        <v>0</v>
      </c>
      <c r="AQ145" s="1056">
        <f>INF_PrevYearEUR!AY146</f>
        <v>0</v>
      </c>
      <c r="AR145" s="1064">
        <f>INF_PrevYearEUR!AZ146</f>
        <v>0</v>
      </c>
      <c r="AS145" s="1056">
        <f>INF_PrevYearEUR!BA146</f>
        <v>0</v>
      </c>
      <c r="AT145" s="1064">
        <f>INF_PrevYearEUR!BB146</f>
        <v>0</v>
      </c>
      <c r="AU145" s="1056">
        <f>INF_PrevYearEUR!BC146</f>
        <v>0</v>
      </c>
      <c r="AV145" s="1064">
        <f>INF_PrevYearEUR!BD146</f>
        <v>0</v>
      </c>
      <c r="AW145" s="1056">
        <f>INF_PrevYearEUR!BE146</f>
        <v>0</v>
      </c>
      <c r="AX145" s="1064">
        <f>INF_PrevYearEUR!BF146</f>
        <v>0</v>
      </c>
      <c r="AY145" s="1056">
        <f>INF_PrevYearEUR!BG146</f>
        <v>0</v>
      </c>
      <c r="AZ145" s="1064">
        <f>INF_PrevYearEUR!BH146</f>
        <v>0</v>
      </c>
      <c r="BA145" s="1056">
        <f>INF_PrevYearEUR!BI146</f>
        <v>0</v>
      </c>
      <c r="BB145" s="1064">
        <f>INF_PrevYearEUR!BJ146</f>
        <v>0</v>
      </c>
      <c r="BC145" s="1056">
        <f>INF_PrevYearEUR!BK146</f>
        <v>0</v>
      </c>
      <c r="BD145" s="1064">
        <f>INF_PrevYearEUR!BL146</f>
        <v>0</v>
      </c>
      <c r="BE145" s="1056">
        <f>INF_PrevYearEUR!BM146</f>
        <v>0</v>
      </c>
      <c r="BF145" s="1064">
        <f>INF_PrevYearEUR!BN146</f>
        <v>0</v>
      </c>
      <c r="BG145" s="1056">
        <f>INF_PrevYearEUR!BO146</f>
        <v>0</v>
      </c>
      <c r="BH145" s="1064">
        <f>INF_PrevYearEUR!BP146</f>
        <v>0</v>
      </c>
      <c r="BI145" s="1056">
        <f>INF_PrevYearEUR!BQ146</f>
        <v>0</v>
      </c>
      <c r="BJ145" s="1064">
        <f>INF_PrevYearEUR!BR146</f>
        <v>0</v>
      </c>
      <c r="BK145" s="1056">
        <f>INF_PrevYearEUR!BS146</f>
        <v>0</v>
      </c>
      <c r="BL145" s="1064">
        <f>INF_PrevYearEUR!BT146</f>
        <v>0</v>
      </c>
      <c r="BM145" s="1056">
        <f>INF_PrevYearEUR!BU146</f>
        <v>0</v>
      </c>
      <c r="BN145" s="1064">
        <f>INF_PrevYearEUR!BV146</f>
        <v>0</v>
      </c>
      <c r="BO145" s="1056">
        <f>INF_PrevYearEUR!BW146</f>
        <v>0</v>
      </c>
      <c r="BP145" s="1064">
        <f>INF_PrevYearEUR!BX146</f>
        <v>0</v>
      </c>
      <c r="BQ145" s="1056">
        <f>INF_PrevYearEUR!BY146</f>
        <v>0</v>
      </c>
    </row>
    <row r="146" spans="1:69" s="1048" customFormat="1">
      <c r="A146" s="1054" t="str">
        <f>IF(OR(B146=0,B146=""),"",B146&amp;IF(COUNTIF(B$11:$B146,B146)&gt;1,COUNTIF(B$11:$B146,B146),""))</f>
        <v>Papers</v>
      </c>
      <c r="B146" s="1054" t="str">
        <f>INF_PrevYearEUR!J147</f>
        <v>Papers</v>
      </c>
      <c r="C146" s="1055"/>
      <c r="D146" s="1055">
        <f>INF_PrevYearEUR!L147</f>
        <v>0</v>
      </c>
      <c r="E146" s="1056">
        <f>INF_PrevYearEUR!M147</f>
        <v>0</v>
      </c>
      <c r="F146" s="1064">
        <f>INF_PrevYearEUR!N147</f>
        <v>0</v>
      </c>
      <c r="G146" s="1056">
        <f>INF_PrevYearEUR!O147</f>
        <v>0</v>
      </c>
      <c r="H146" s="1064">
        <f>INF_PrevYearEUR!P147</f>
        <v>0</v>
      </c>
      <c r="I146" s="1056">
        <f>INF_PrevYearEUR!Q147</f>
        <v>0</v>
      </c>
      <c r="J146" s="1064">
        <f>INF_PrevYearEUR!R147</f>
        <v>0</v>
      </c>
      <c r="K146" s="1056">
        <f>INF_PrevYearEUR!S147</f>
        <v>0</v>
      </c>
      <c r="L146" s="1064">
        <f>INF_PrevYearEUR!T147</f>
        <v>0</v>
      </c>
      <c r="M146" s="1056">
        <f>INF_PrevYearEUR!U147</f>
        <v>0</v>
      </c>
      <c r="N146" s="1064">
        <f>INF_PrevYearEUR!V147</f>
        <v>0</v>
      </c>
      <c r="O146" s="1056">
        <f>INF_PrevYearEUR!W147</f>
        <v>0</v>
      </c>
      <c r="P146" s="1064">
        <f>INF_PrevYearEUR!X147</f>
        <v>0</v>
      </c>
      <c r="Q146" s="1056">
        <f>INF_PrevYearEUR!Y147</f>
        <v>0</v>
      </c>
      <c r="R146" s="1064">
        <f>INF_PrevYearEUR!Z147</f>
        <v>0</v>
      </c>
      <c r="S146" s="1056">
        <f>INF_PrevYearEUR!AA147</f>
        <v>0</v>
      </c>
      <c r="T146" s="1064">
        <f>INF_PrevYearEUR!AB147</f>
        <v>0</v>
      </c>
      <c r="U146" s="1056">
        <f>INF_PrevYearEUR!AC147</f>
        <v>0</v>
      </c>
      <c r="V146" s="1064">
        <f>INF_PrevYearEUR!AD147</f>
        <v>0</v>
      </c>
      <c r="W146" s="1056">
        <f>INF_PrevYearEUR!AE147</f>
        <v>0</v>
      </c>
      <c r="X146" s="1064">
        <f>INF_PrevYearEUR!AF147</f>
        <v>0</v>
      </c>
      <c r="Y146" s="1056">
        <f>INF_PrevYearEUR!AG147</f>
        <v>0</v>
      </c>
      <c r="Z146" s="1064">
        <f>INF_PrevYearEUR!AH147</f>
        <v>0</v>
      </c>
      <c r="AA146" s="1056">
        <f>INF_PrevYearEUR!AI147</f>
        <v>0</v>
      </c>
      <c r="AB146" s="1064">
        <f>INF_PrevYearEUR!AJ147</f>
        <v>0</v>
      </c>
      <c r="AC146" s="1056">
        <f>INF_PrevYearEUR!AK147</f>
        <v>0</v>
      </c>
      <c r="AD146" s="1064">
        <f>INF_PrevYearEUR!AL147</f>
        <v>0</v>
      </c>
      <c r="AE146" s="1056">
        <f>INF_PrevYearEUR!AM147</f>
        <v>0</v>
      </c>
      <c r="AF146" s="1064">
        <f>INF_PrevYearEUR!AN147</f>
        <v>0</v>
      </c>
      <c r="AG146" s="1056">
        <f>INF_PrevYearEUR!AO147</f>
        <v>0</v>
      </c>
      <c r="AH146" s="1064">
        <f>INF_PrevYearEUR!AP147</f>
        <v>0</v>
      </c>
      <c r="AI146" s="1056">
        <f>INF_PrevYearEUR!AQ147</f>
        <v>0</v>
      </c>
      <c r="AJ146" s="1064">
        <f>INF_PrevYearEUR!AR147</f>
        <v>0</v>
      </c>
      <c r="AK146" s="1056">
        <f>INF_PrevYearEUR!AS147</f>
        <v>0</v>
      </c>
      <c r="AL146" s="1064">
        <f>INF_PrevYearEUR!AT147</f>
        <v>0</v>
      </c>
      <c r="AM146" s="1056">
        <f>INF_PrevYearEUR!AU147</f>
        <v>0</v>
      </c>
      <c r="AN146" s="1064">
        <f>INF_PrevYearEUR!AV147</f>
        <v>0</v>
      </c>
      <c r="AO146" s="1056">
        <f>INF_PrevYearEUR!AW147</f>
        <v>0</v>
      </c>
      <c r="AP146" s="1064">
        <f>INF_PrevYearEUR!AX147</f>
        <v>0</v>
      </c>
      <c r="AQ146" s="1056">
        <f>INF_PrevYearEUR!AY147</f>
        <v>0</v>
      </c>
      <c r="AR146" s="1064">
        <f>INF_PrevYearEUR!AZ147</f>
        <v>0</v>
      </c>
      <c r="AS146" s="1056">
        <f>INF_PrevYearEUR!BA147</f>
        <v>0</v>
      </c>
      <c r="AT146" s="1064">
        <f>INF_PrevYearEUR!BB147</f>
        <v>0</v>
      </c>
      <c r="AU146" s="1056">
        <f>INF_PrevYearEUR!BC147</f>
        <v>0</v>
      </c>
      <c r="AV146" s="1064">
        <f>INF_PrevYearEUR!BD147</f>
        <v>0</v>
      </c>
      <c r="AW146" s="1056">
        <f>INF_PrevYearEUR!BE147</f>
        <v>0</v>
      </c>
      <c r="AX146" s="1064">
        <f>INF_PrevYearEUR!BF147</f>
        <v>0</v>
      </c>
      <c r="AY146" s="1056">
        <f>INF_PrevYearEUR!BG147</f>
        <v>0</v>
      </c>
      <c r="AZ146" s="1064">
        <f>INF_PrevYearEUR!BH147</f>
        <v>0</v>
      </c>
      <c r="BA146" s="1056">
        <f>INF_PrevYearEUR!BI147</f>
        <v>0</v>
      </c>
      <c r="BB146" s="1064">
        <f>INF_PrevYearEUR!BJ147</f>
        <v>0</v>
      </c>
      <c r="BC146" s="1056">
        <f>INF_PrevYearEUR!BK147</f>
        <v>0</v>
      </c>
      <c r="BD146" s="1064">
        <f>INF_PrevYearEUR!BL147</f>
        <v>0</v>
      </c>
      <c r="BE146" s="1056">
        <f>INF_PrevYearEUR!BM147</f>
        <v>0</v>
      </c>
      <c r="BF146" s="1064">
        <f>INF_PrevYearEUR!BN147</f>
        <v>0</v>
      </c>
      <c r="BG146" s="1056">
        <f>INF_PrevYearEUR!BO147</f>
        <v>0</v>
      </c>
      <c r="BH146" s="1064">
        <f>INF_PrevYearEUR!BP147</f>
        <v>0</v>
      </c>
      <c r="BI146" s="1056">
        <f>INF_PrevYearEUR!BQ147</f>
        <v>0</v>
      </c>
      <c r="BJ146" s="1064">
        <f>INF_PrevYearEUR!BR147</f>
        <v>0</v>
      </c>
      <c r="BK146" s="1056">
        <f>INF_PrevYearEUR!BS147</f>
        <v>0</v>
      </c>
      <c r="BL146" s="1064">
        <f>INF_PrevYearEUR!BT147</f>
        <v>0</v>
      </c>
      <c r="BM146" s="1056">
        <f>INF_PrevYearEUR!BU147</f>
        <v>0</v>
      </c>
      <c r="BN146" s="1064">
        <f>INF_PrevYearEUR!BV147</f>
        <v>0</v>
      </c>
      <c r="BO146" s="1056">
        <f>INF_PrevYearEUR!BW147</f>
        <v>0</v>
      </c>
      <c r="BP146" s="1064">
        <f>INF_PrevYearEUR!BX147</f>
        <v>0</v>
      </c>
      <c r="BQ146" s="1056">
        <f>INF_PrevYearEUR!BY147</f>
        <v>0</v>
      </c>
    </row>
    <row r="147" spans="1:69" s="1048" customFormat="1">
      <c r="A147" s="1054" t="str">
        <f>IF(OR(B147=0,B147=""),"",B147&amp;IF(COUNTIF(B$11:$B147,B147)&gt;1,COUNTIF(B$11:$B147,B147),""))</f>
        <v>Plastics</v>
      </c>
      <c r="B147" s="1054" t="str">
        <f>INF_PrevYearEUR!J148</f>
        <v>Plastics</v>
      </c>
      <c r="C147" s="1055"/>
      <c r="D147" s="1055">
        <f>INF_PrevYearEUR!L148</f>
        <v>0</v>
      </c>
      <c r="E147" s="1056">
        <f>INF_PrevYearEUR!M148</f>
        <v>0</v>
      </c>
      <c r="F147" s="1064">
        <f>INF_PrevYearEUR!N148</f>
        <v>0</v>
      </c>
      <c r="G147" s="1056">
        <f>INF_PrevYearEUR!O148</f>
        <v>0</v>
      </c>
      <c r="H147" s="1064">
        <f>INF_PrevYearEUR!P148</f>
        <v>0</v>
      </c>
      <c r="I147" s="1056">
        <f>INF_PrevYearEUR!Q148</f>
        <v>0</v>
      </c>
      <c r="J147" s="1064">
        <f>INF_PrevYearEUR!R148</f>
        <v>0</v>
      </c>
      <c r="K147" s="1056">
        <f>INF_PrevYearEUR!S148</f>
        <v>0</v>
      </c>
      <c r="L147" s="1064">
        <f>INF_PrevYearEUR!T148</f>
        <v>0</v>
      </c>
      <c r="M147" s="1056">
        <f>INF_PrevYearEUR!U148</f>
        <v>0</v>
      </c>
      <c r="N147" s="1064">
        <f>INF_PrevYearEUR!V148</f>
        <v>0</v>
      </c>
      <c r="O147" s="1056">
        <f>INF_PrevYearEUR!W148</f>
        <v>0</v>
      </c>
      <c r="P147" s="1064">
        <f>INF_PrevYearEUR!X148</f>
        <v>0</v>
      </c>
      <c r="Q147" s="1056">
        <f>INF_PrevYearEUR!Y148</f>
        <v>0</v>
      </c>
      <c r="R147" s="1064">
        <f>INF_PrevYearEUR!Z148</f>
        <v>0</v>
      </c>
      <c r="S147" s="1056">
        <f>INF_PrevYearEUR!AA148</f>
        <v>0</v>
      </c>
      <c r="T147" s="1064">
        <f>INF_PrevYearEUR!AB148</f>
        <v>0</v>
      </c>
      <c r="U147" s="1056">
        <f>INF_PrevYearEUR!AC148</f>
        <v>0</v>
      </c>
      <c r="V147" s="1064">
        <f>INF_PrevYearEUR!AD148</f>
        <v>0</v>
      </c>
      <c r="W147" s="1056">
        <f>INF_PrevYearEUR!AE148</f>
        <v>0</v>
      </c>
      <c r="X147" s="1064">
        <f>INF_PrevYearEUR!AF148</f>
        <v>0</v>
      </c>
      <c r="Y147" s="1056">
        <f>INF_PrevYearEUR!AG148</f>
        <v>0</v>
      </c>
      <c r="Z147" s="1064">
        <f>INF_PrevYearEUR!AH148</f>
        <v>0</v>
      </c>
      <c r="AA147" s="1056">
        <f>INF_PrevYearEUR!AI148</f>
        <v>0</v>
      </c>
      <c r="AB147" s="1064">
        <f>INF_PrevYearEUR!AJ148</f>
        <v>0</v>
      </c>
      <c r="AC147" s="1056">
        <f>INF_PrevYearEUR!AK148</f>
        <v>0</v>
      </c>
      <c r="AD147" s="1064">
        <f>INF_PrevYearEUR!AL148</f>
        <v>0</v>
      </c>
      <c r="AE147" s="1056">
        <f>INF_PrevYearEUR!AM148</f>
        <v>0</v>
      </c>
      <c r="AF147" s="1064">
        <f>INF_PrevYearEUR!AN148</f>
        <v>0</v>
      </c>
      <c r="AG147" s="1056">
        <f>INF_PrevYearEUR!AO148</f>
        <v>0</v>
      </c>
      <c r="AH147" s="1064">
        <f>INF_PrevYearEUR!AP148</f>
        <v>0</v>
      </c>
      <c r="AI147" s="1056">
        <f>INF_PrevYearEUR!AQ148</f>
        <v>0</v>
      </c>
      <c r="AJ147" s="1064">
        <f>INF_PrevYearEUR!AR148</f>
        <v>0</v>
      </c>
      <c r="AK147" s="1056">
        <f>INF_PrevYearEUR!AS148</f>
        <v>0</v>
      </c>
      <c r="AL147" s="1064">
        <f>INF_PrevYearEUR!AT148</f>
        <v>0</v>
      </c>
      <c r="AM147" s="1056">
        <f>INF_PrevYearEUR!AU148</f>
        <v>0</v>
      </c>
      <c r="AN147" s="1064">
        <f>INF_PrevYearEUR!AV148</f>
        <v>0</v>
      </c>
      <c r="AO147" s="1056">
        <f>INF_PrevYearEUR!AW148</f>
        <v>0</v>
      </c>
      <c r="AP147" s="1064">
        <f>INF_PrevYearEUR!AX148</f>
        <v>0</v>
      </c>
      <c r="AQ147" s="1056">
        <f>INF_PrevYearEUR!AY148</f>
        <v>0</v>
      </c>
      <c r="AR147" s="1064">
        <f>INF_PrevYearEUR!AZ148</f>
        <v>0</v>
      </c>
      <c r="AS147" s="1056">
        <f>INF_PrevYearEUR!BA148</f>
        <v>0</v>
      </c>
      <c r="AT147" s="1064">
        <f>INF_PrevYearEUR!BB148</f>
        <v>0</v>
      </c>
      <c r="AU147" s="1056">
        <f>INF_PrevYearEUR!BC148</f>
        <v>0</v>
      </c>
      <c r="AV147" s="1064">
        <f>INF_PrevYearEUR!BD148</f>
        <v>0</v>
      </c>
      <c r="AW147" s="1056">
        <f>INF_PrevYearEUR!BE148</f>
        <v>0</v>
      </c>
      <c r="AX147" s="1064">
        <f>INF_PrevYearEUR!BF148</f>
        <v>0</v>
      </c>
      <c r="AY147" s="1056">
        <f>INF_PrevYearEUR!BG148</f>
        <v>0</v>
      </c>
      <c r="AZ147" s="1064">
        <f>INF_PrevYearEUR!BH148</f>
        <v>0</v>
      </c>
      <c r="BA147" s="1056">
        <f>INF_PrevYearEUR!BI148</f>
        <v>0</v>
      </c>
      <c r="BB147" s="1064">
        <f>INF_PrevYearEUR!BJ148</f>
        <v>0</v>
      </c>
      <c r="BC147" s="1056">
        <f>INF_PrevYearEUR!BK148</f>
        <v>0</v>
      </c>
      <c r="BD147" s="1064">
        <f>INF_PrevYearEUR!BL148</f>
        <v>0</v>
      </c>
      <c r="BE147" s="1056">
        <f>INF_PrevYearEUR!BM148</f>
        <v>0</v>
      </c>
      <c r="BF147" s="1064">
        <f>INF_PrevYearEUR!BN148</f>
        <v>0</v>
      </c>
      <c r="BG147" s="1056">
        <f>INF_PrevYearEUR!BO148</f>
        <v>0</v>
      </c>
      <c r="BH147" s="1064">
        <f>INF_PrevYearEUR!BP148</f>
        <v>0</v>
      </c>
      <c r="BI147" s="1056">
        <f>INF_PrevYearEUR!BQ148</f>
        <v>0</v>
      </c>
      <c r="BJ147" s="1064">
        <f>INF_PrevYearEUR!BR148</f>
        <v>0</v>
      </c>
      <c r="BK147" s="1056">
        <f>INF_PrevYearEUR!BS148</f>
        <v>0</v>
      </c>
      <c r="BL147" s="1064">
        <f>INF_PrevYearEUR!BT148</f>
        <v>0</v>
      </c>
      <c r="BM147" s="1056">
        <f>INF_PrevYearEUR!BU148</f>
        <v>0</v>
      </c>
      <c r="BN147" s="1064">
        <f>INF_PrevYearEUR!BV148</f>
        <v>0</v>
      </c>
      <c r="BO147" s="1056">
        <f>INF_PrevYearEUR!BW148</f>
        <v>0</v>
      </c>
      <c r="BP147" s="1064">
        <f>INF_PrevYearEUR!BX148</f>
        <v>0</v>
      </c>
      <c r="BQ147" s="1056">
        <f>INF_PrevYearEUR!BY148</f>
        <v>0</v>
      </c>
    </row>
    <row r="148" spans="1:69" s="1048" customFormat="1">
      <c r="A148" s="1054" t="str">
        <f>IF(OR(B148=0,B148=""),"",B148&amp;IF(COUNTIF(B$11:$B148,B148)&gt;1,COUNTIF(B$11:$B148,B148),""))</f>
        <v>Refuse Derived Fuels</v>
      </c>
      <c r="B148" s="1054" t="str">
        <f>INF_PrevYearEUR!J149</f>
        <v>Refuse Derived Fuels</v>
      </c>
      <c r="C148" s="1055"/>
      <c r="D148" s="1055">
        <f>INF_PrevYearEUR!L149</f>
        <v>0</v>
      </c>
      <c r="E148" s="1056">
        <f>INF_PrevYearEUR!M149</f>
        <v>0</v>
      </c>
      <c r="F148" s="1064">
        <f>INF_PrevYearEUR!N149</f>
        <v>0</v>
      </c>
      <c r="G148" s="1056">
        <f>INF_PrevYearEUR!O149</f>
        <v>0</v>
      </c>
      <c r="H148" s="1064">
        <f>INF_PrevYearEUR!P149</f>
        <v>0</v>
      </c>
      <c r="I148" s="1056">
        <f>INF_PrevYearEUR!Q149</f>
        <v>0</v>
      </c>
      <c r="J148" s="1064">
        <f>INF_PrevYearEUR!R149</f>
        <v>0</v>
      </c>
      <c r="K148" s="1056">
        <f>INF_PrevYearEUR!S149</f>
        <v>0</v>
      </c>
      <c r="L148" s="1064">
        <f>INF_PrevYearEUR!T149</f>
        <v>0</v>
      </c>
      <c r="M148" s="1056">
        <f>INF_PrevYearEUR!U149</f>
        <v>0</v>
      </c>
      <c r="N148" s="1064">
        <f>INF_PrevYearEUR!V149</f>
        <v>0</v>
      </c>
      <c r="O148" s="1056">
        <f>INF_PrevYearEUR!W149</f>
        <v>0</v>
      </c>
      <c r="P148" s="1064">
        <f>INF_PrevYearEUR!X149</f>
        <v>0</v>
      </c>
      <c r="Q148" s="1056">
        <f>INF_PrevYearEUR!Y149</f>
        <v>0</v>
      </c>
      <c r="R148" s="1064">
        <f>INF_PrevYearEUR!Z149</f>
        <v>0</v>
      </c>
      <c r="S148" s="1056">
        <f>INF_PrevYearEUR!AA149</f>
        <v>0</v>
      </c>
      <c r="T148" s="1064">
        <f>INF_PrevYearEUR!AB149</f>
        <v>0</v>
      </c>
      <c r="U148" s="1056">
        <f>INF_PrevYearEUR!AC149</f>
        <v>0</v>
      </c>
      <c r="V148" s="1064">
        <f>INF_PrevYearEUR!AD149</f>
        <v>0</v>
      </c>
      <c r="W148" s="1056">
        <f>INF_PrevYearEUR!AE149</f>
        <v>0</v>
      </c>
      <c r="X148" s="1064">
        <f>INF_PrevYearEUR!AF149</f>
        <v>0</v>
      </c>
      <c r="Y148" s="1056">
        <f>INF_PrevYearEUR!AG149</f>
        <v>0</v>
      </c>
      <c r="Z148" s="1064">
        <f>INF_PrevYearEUR!AH149</f>
        <v>0</v>
      </c>
      <c r="AA148" s="1056">
        <f>INF_PrevYearEUR!AI149</f>
        <v>0</v>
      </c>
      <c r="AB148" s="1064">
        <f>INF_PrevYearEUR!AJ149</f>
        <v>0</v>
      </c>
      <c r="AC148" s="1056">
        <f>INF_PrevYearEUR!AK149</f>
        <v>0</v>
      </c>
      <c r="AD148" s="1064">
        <f>INF_PrevYearEUR!AL149</f>
        <v>0</v>
      </c>
      <c r="AE148" s="1056">
        <f>INF_PrevYearEUR!AM149</f>
        <v>0</v>
      </c>
      <c r="AF148" s="1064">
        <f>INF_PrevYearEUR!AN149</f>
        <v>0</v>
      </c>
      <c r="AG148" s="1056">
        <f>INF_PrevYearEUR!AO149</f>
        <v>0</v>
      </c>
      <c r="AH148" s="1064">
        <f>INF_PrevYearEUR!AP149</f>
        <v>0</v>
      </c>
      <c r="AI148" s="1056">
        <f>INF_PrevYearEUR!AQ149</f>
        <v>0</v>
      </c>
      <c r="AJ148" s="1064">
        <f>INF_PrevYearEUR!AR149</f>
        <v>0</v>
      </c>
      <c r="AK148" s="1056">
        <f>INF_PrevYearEUR!AS149</f>
        <v>0</v>
      </c>
      <c r="AL148" s="1064">
        <f>INF_PrevYearEUR!AT149</f>
        <v>0</v>
      </c>
      <c r="AM148" s="1056">
        <f>INF_PrevYearEUR!AU149</f>
        <v>0</v>
      </c>
      <c r="AN148" s="1064">
        <f>INF_PrevYearEUR!AV149</f>
        <v>0</v>
      </c>
      <c r="AO148" s="1056">
        <f>INF_PrevYearEUR!AW149</f>
        <v>0</v>
      </c>
      <c r="AP148" s="1064">
        <f>INF_PrevYearEUR!AX149</f>
        <v>0</v>
      </c>
      <c r="AQ148" s="1056">
        <f>INF_PrevYearEUR!AY149</f>
        <v>0</v>
      </c>
      <c r="AR148" s="1064">
        <f>INF_PrevYearEUR!AZ149</f>
        <v>0</v>
      </c>
      <c r="AS148" s="1056">
        <f>INF_PrevYearEUR!BA149</f>
        <v>0</v>
      </c>
      <c r="AT148" s="1064">
        <f>INF_PrevYearEUR!BB149</f>
        <v>0</v>
      </c>
      <c r="AU148" s="1056">
        <f>INF_PrevYearEUR!BC149</f>
        <v>0</v>
      </c>
      <c r="AV148" s="1064">
        <f>INF_PrevYearEUR!BD149</f>
        <v>0</v>
      </c>
      <c r="AW148" s="1056">
        <f>INF_PrevYearEUR!BE149</f>
        <v>0</v>
      </c>
      <c r="AX148" s="1064">
        <f>INF_PrevYearEUR!BF149</f>
        <v>0</v>
      </c>
      <c r="AY148" s="1056">
        <f>INF_PrevYearEUR!BG149</f>
        <v>0</v>
      </c>
      <c r="AZ148" s="1064">
        <f>INF_PrevYearEUR!BH149</f>
        <v>0</v>
      </c>
      <c r="BA148" s="1056">
        <f>INF_PrevYearEUR!BI149</f>
        <v>0</v>
      </c>
      <c r="BB148" s="1064">
        <f>INF_PrevYearEUR!BJ149</f>
        <v>0</v>
      </c>
      <c r="BC148" s="1056">
        <f>INF_PrevYearEUR!BK149</f>
        <v>0</v>
      </c>
      <c r="BD148" s="1064">
        <f>INF_PrevYearEUR!BL149</f>
        <v>0</v>
      </c>
      <c r="BE148" s="1056">
        <f>INF_PrevYearEUR!BM149</f>
        <v>0</v>
      </c>
      <c r="BF148" s="1064">
        <f>INF_PrevYearEUR!BN149</f>
        <v>0</v>
      </c>
      <c r="BG148" s="1056">
        <f>INF_PrevYearEUR!BO149</f>
        <v>0</v>
      </c>
      <c r="BH148" s="1064">
        <f>INF_PrevYearEUR!BP149</f>
        <v>0</v>
      </c>
      <c r="BI148" s="1056">
        <f>INF_PrevYearEUR!BQ149</f>
        <v>0</v>
      </c>
      <c r="BJ148" s="1064">
        <f>INF_PrevYearEUR!BR149</f>
        <v>0</v>
      </c>
      <c r="BK148" s="1056">
        <f>INF_PrevYearEUR!BS149</f>
        <v>0</v>
      </c>
      <c r="BL148" s="1064">
        <f>INF_PrevYearEUR!BT149</f>
        <v>0</v>
      </c>
      <c r="BM148" s="1056">
        <f>INF_PrevYearEUR!BU149</f>
        <v>0</v>
      </c>
      <c r="BN148" s="1064">
        <f>INF_PrevYearEUR!BV149</f>
        <v>0</v>
      </c>
      <c r="BO148" s="1056">
        <f>INF_PrevYearEUR!BW149</f>
        <v>0</v>
      </c>
      <c r="BP148" s="1064">
        <f>INF_PrevYearEUR!BX149</f>
        <v>0</v>
      </c>
      <c r="BQ148" s="1056">
        <f>INF_PrevYearEUR!BY149</f>
        <v>0</v>
      </c>
    </row>
    <row r="149" spans="1:69" s="1048" customFormat="1">
      <c r="A149" s="1054" t="str">
        <f>IF(OR(B149=0,B149=""),"",B149&amp;IF(COUNTIF(B$11:$B149,B149)&gt;1,COUNTIF(B$11:$B149,B149),""))</f>
        <v>Metals</v>
      </c>
      <c r="B149" s="1054" t="str">
        <f>INF_PrevYearEUR!J150</f>
        <v>Metals</v>
      </c>
      <c r="C149" s="1055"/>
      <c r="D149" s="1055">
        <f>INF_PrevYearEUR!L150</f>
        <v>0</v>
      </c>
      <c r="E149" s="1056">
        <f>INF_PrevYearEUR!M150</f>
        <v>0</v>
      </c>
      <c r="F149" s="1064">
        <f>INF_PrevYearEUR!N150</f>
        <v>0</v>
      </c>
      <c r="G149" s="1056">
        <f>INF_PrevYearEUR!O150</f>
        <v>0</v>
      </c>
      <c r="H149" s="1064">
        <f>INF_PrevYearEUR!P150</f>
        <v>0</v>
      </c>
      <c r="I149" s="1056">
        <f>INF_PrevYearEUR!Q150</f>
        <v>0</v>
      </c>
      <c r="J149" s="1064">
        <f>INF_PrevYearEUR!R150</f>
        <v>0</v>
      </c>
      <c r="K149" s="1056">
        <f>INF_PrevYearEUR!S150</f>
        <v>0</v>
      </c>
      <c r="L149" s="1064">
        <f>INF_PrevYearEUR!T150</f>
        <v>0</v>
      </c>
      <c r="M149" s="1056">
        <f>INF_PrevYearEUR!U150</f>
        <v>0</v>
      </c>
      <c r="N149" s="1064">
        <f>INF_PrevYearEUR!V150</f>
        <v>0</v>
      </c>
      <c r="O149" s="1056">
        <f>INF_PrevYearEUR!W150</f>
        <v>0</v>
      </c>
      <c r="P149" s="1064">
        <f>INF_PrevYearEUR!X150</f>
        <v>0</v>
      </c>
      <c r="Q149" s="1056">
        <f>INF_PrevYearEUR!Y150</f>
        <v>0</v>
      </c>
      <c r="R149" s="1064">
        <f>INF_PrevYearEUR!Z150</f>
        <v>0</v>
      </c>
      <c r="S149" s="1056">
        <f>INF_PrevYearEUR!AA150</f>
        <v>0</v>
      </c>
      <c r="T149" s="1064">
        <f>INF_PrevYearEUR!AB150</f>
        <v>0</v>
      </c>
      <c r="U149" s="1056">
        <f>INF_PrevYearEUR!AC150</f>
        <v>0</v>
      </c>
      <c r="V149" s="1064">
        <f>INF_PrevYearEUR!AD150</f>
        <v>0</v>
      </c>
      <c r="W149" s="1056">
        <f>INF_PrevYearEUR!AE150</f>
        <v>0</v>
      </c>
      <c r="X149" s="1064">
        <f>INF_PrevYearEUR!AF150</f>
        <v>0</v>
      </c>
      <c r="Y149" s="1056">
        <f>INF_PrevYearEUR!AG150</f>
        <v>0</v>
      </c>
      <c r="Z149" s="1064">
        <f>INF_PrevYearEUR!AH150</f>
        <v>0</v>
      </c>
      <c r="AA149" s="1056">
        <f>INF_PrevYearEUR!AI150</f>
        <v>0</v>
      </c>
      <c r="AB149" s="1064">
        <f>INF_PrevYearEUR!AJ150</f>
        <v>0</v>
      </c>
      <c r="AC149" s="1056">
        <f>INF_PrevYearEUR!AK150</f>
        <v>0</v>
      </c>
      <c r="AD149" s="1064">
        <f>INF_PrevYearEUR!AL150</f>
        <v>0</v>
      </c>
      <c r="AE149" s="1056">
        <f>INF_PrevYearEUR!AM150</f>
        <v>0</v>
      </c>
      <c r="AF149" s="1064">
        <f>INF_PrevYearEUR!AN150</f>
        <v>0</v>
      </c>
      <c r="AG149" s="1056">
        <f>INF_PrevYearEUR!AO150</f>
        <v>0</v>
      </c>
      <c r="AH149" s="1064">
        <f>INF_PrevYearEUR!AP150</f>
        <v>0</v>
      </c>
      <c r="AI149" s="1056">
        <f>INF_PrevYearEUR!AQ150</f>
        <v>0</v>
      </c>
      <c r="AJ149" s="1064">
        <f>INF_PrevYearEUR!AR150</f>
        <v>0</v>
      </c>
      <c r="AK149" s="1056">
        <f>INF_PrevYearEUR!AS150</f>
        <v>0</v>
      </c>
      <c r="AL149" s="1064">
        <f>INF_PrevYearEUR!AT150</f>
        <v>0</v>
      </c>
      <c r="AM149" s="1056">
        <f>INF_PrevYearEUR!AU150</f>
        <v>0</v>
      </c>
      <c r="AN149" s="1064">
        <f>INF_PrevYearEUR!AV150</f>
        <v>0</v>
      </c>
      <c r="AO149" s="1056">
        <f>INF_PrevYearEUR!AW150</f>
        <v>0</v>
      </c>
      <c r="AP149" s="1064">
        <f>INF_PrevYearEUR!AX150</f>
        <v>0</v>
      </c>
      <c r="AQ149" s="1056">
        <f>INF_PrevYearEUR!AY150</f>
        <v>0</v>
      </c>
      <c r="AR149" s="1064">
        <f>INF_PrevYearEUR!AZ150</f>
        <v>0</v>
      </c>
      <c r="AS149" s="1056">
        <f>INF_PrevYearEUR!BA150</f>
        <v>0</v>
      </c>
      <c r="AT149" s="1064">
        <f>INF_PrevYearEUR!BB150</f>
        <v>0</v>
      </c>
      <c r="AU149" s="1056">
        <f>INF_PrevYearEUR!BC150</f>
        <v>0</v>
      </c>
      <c r="AV149" s="1064">
        <f>INF_PrevYearEUR!BD150</f>
        <v>0</v>
      </c>
      <c r="AW149" s="1056">
        <f>INF_PrevYearEUR!BE150</f>
        <v>0</v>
      </c>
      <c r="AX149" s="1064">
        <f>INF_PrevYearEUR!BF150</f>
        <v>0</v>
      </c>
      <c r="AY149" s="1056">
        <f>INF_PrevYearEUR!BG150</f>
        <v>0</v>
      </c>
      <c r="AZ149" s="1064">
        <f>INF_PrevYearEUR!BH150</f>
        <v>0</v>
      </c>
      <c r="BA149" s="1056">
        <f>INF_PrevYearEUR!BI150</f>
        <v>0</v>
      </c>
      <c r="BB149" s="1064">
        <f>INF_PrevYearEUR!BJ150</f>
        <v>0</v>
      </c>
      <c r="BC149" s="1056">
        <f>INF_PrevYearEUR!BK150</f>
        <v>0</v>
      </c>
      <c r="BD149" s="1064">
        <f>INF_PrevYearEUR!BL150</f>
        <v>0</v>
      </c>
      <c r="BE149" s="1056">
        <f>INF_PrevYearEUR!BM150</f>
        <v>0</v>
      </c>
      <c r="BF149" s="1064">
        <f>INF_PrevYearEUR!BN150</f>
        <v>0</v>
      </c>
      <c r="BG149" s="1056">
        <f>INF_PrevYearEUR!BO150</f>
        <v>0</v>
      </c>
      <c r="BH149" s="1064">
        <f>INF_PrevYearEUR!BP150</f>
        <v>0</v>
      </c>
      <c r="BI149" s="1056">
        <f>INF_PrevYearEUR!BQ150</f>
        <v>0</v>
      </c>
      <c r="BJ149" s="1064">
        <f>INF_PrevYearEUR!BR150</f>
        <v>0</v>
      </c>
      <c r="BK149" s="1056">
        <f>INF_PrevYearEUR!BS150</f>
        <v>0</v>
      </c>
      <c r="BL149" s="1064">
        <f>INF_PrevYearEUR!BT150</f>
        <v>0</v>
      </c>
      <c r="BM149" s="1056">
        <f>INF_PrevYearEUR!BU150</f>
        <v>0</v>
      </c>
      <c r="BN149" s="1064">
        <f>INF_PrevYearEUR!BV150</f>
        <v>0</v>
      </c>
      <c r="BO149" s="1056">
        <f>INF_PrevYearEUR!BW150</f>
        <v>0</v>
      </c>
      <c r="BP149" s="1064">
        <f>INF_PrevYearEUR!BX150</f>
        <v>0</v>
      </c>
      <c r="BQ149" s="1056">
        <f>INF_PrevYearEUR!BY150</f>
        <v>0</v>
      </c>
    </row>
    <row r="150" spans="1:69" s="1048" customFormat="1">
      <c r="A150" s="1054" t="str">
        <f>IF(OR(B150=0,B150=""),"",B150&amp;IF(COUNTIF(B$11:$B150,B150)&gt;1,COUNTIF(B$11:$B150,B150),""))</f>
        <v>Glass</v>
      </c>
      <c r="B150" s="1054" t="str">
        <f>INF_PrevYearEUR!J151</f>
        <v>Glass</v>
      </c>
      <c r="C150" s="1055"/>
      <c r="D150" s="1055">
        <f>INF_PrevYearEUR!L151</f>
        <v>0</v>
      </c>
      <c r="E150" s="1056">
        <f>INF_PrevYearEUR!M151</f>
        <v>0</v>
      </c>
      <c r="F150" s="1064">
        <f>INF_PrevYearEUR!N151</f>
        <v>0</v>
      </c>
      <c r="G150" s="1056">
        <f>INF_PrevYearEUR!O151</f>
        <v>0</v>
      </c>
      <c r="H150" s="1064">
        <f>INF_PrevYearEUR!P151</f>
        <v>0</v>
      </c>
      <c r="I150" s="1056">
        <f>INF_PrevYearEUR!Q151</f>
        <v>0</v>
      </c>
      <c r="J150" s="1064">
        <f>INF_PrevYearEUR!R151</f>
        <v>0</v>
      </c>
      <c r="K150" s="1056">
        <f>INF_PrevYearEUR!S151</f>
        <v>0</v>
      </c>
      <c r="L150" s="1064">
        <f>INF_PrevYearEUR!T151</f>
        <v>0</v>
      </c>
      <c r="M150" s="1056">
        <f>INF_PrevYearEUR!U151</f>
        <v>0</v>
      </c>
      <c r="N150" s="1064">
        <f>INF_PrevYearEUR!V151</f>
        <v>0</v>
      </c>
      <c r="O150" s="1056">
        <f>INF_PrevYearEUR!W151</f>
        <v>0</v>
      </c>
      <c r="P150" s="1064">
        <f>INF_PrevYearEUR!X151</f>
        <v>0</v>
      </c>
      <c r="Q150" s="1056">
        <f>INF_PrevYearEUR!Y151</f>
        <v>0</v>
      </c>
      <c r="R150" s="1064">
        <f>INF_PrevYearEUR!Z151</f>
        <v>0</v>
      </c>
      <c r="S150" s="1056">
        <f>INF_PrevYearEUR!AA151</f>
        <v>0</v>
      </c>
      <c r="T150" s="1064">
        <f>INF_PrevYearEUR!AB151</f>
        <v>0</v>
      </c>
      <c r="U150" s="1056">
        <f>INF_PrevYearEUR!AC151</f>
        <v>0</v>
      </c>
      <c r="V150" s="1064">
        <f>INF_PrevYearEUR!AD151</f>
        <v>0</v>
      </c>
      <c r="W150" s="1056">
        <f>INF_PrevYearEUR!AE151</f>
        <v>0</v>
      </c>
      <c r="X150" s="1064">
        <f>INF_PrevYearEUR!AF151</f>
        <v>0</v>
      </c>
      <c r="Y150" s="1056">
        <f>INF_PrevYearEUR!AG151</f>
        <v>0</v>
      </c>
      <c r="Z150" s="1064">
        <f>INF_PrevYearEUR!AH151</f>
        <v>0</v>
      </c>
      <c r="AA150" s="1056">
        <f>INF_PrevYearEUR!AI151</f>
        <v>0</v>
      </c>
      <c r="AB150" s="1064">
        <f>INF_PrevYearEUR!AJ151</f>
        <v>0</v>
      </c>
      <c r="AC150" s="1056">
        <f>INF_PrevYearEUR!AK151</f>
        <v>0</v>
      </c>
      <c r="AD150" s="1064">
        <f>INF_PrevYearEUR!AL151</f>
        <v>0</v>
      </c>
      <c r="AE150" s="1056">
        <f>INF_PrevYearEUR!AM151</f>
        <v>0</v>
      </c>
      <c r="AF150" s="1064">
        <f>INF_PrevYearEUR!AN151</f>
        <v>0</v>
      </c>
      <c r="AG150" s="1056">
        <f>INF_PrevYearEUR!AO151</f>
        <v>0</v>
      </c>
      <c r="AH150" s="1064">
        <f>INF_PrevYearEUR!AP151</f>
        <v>0</v>
      </c>
      <c r="AI150" s="1056">
        <f>INF_PrevYearEUR!AQ151</f>
        <v>0</v>
      </c>
      <c r="AJ150" s="1064">
        <f>INF_PrevYearEUR!AR151</f>
        <v>0</v>
      </c>
      <c r="AK150" s="1056">
        <f>INF_PrevYearEUR!AS151</f>
        <v>0</v>
      </c>
      <c r="AL150" s="1064">
        <f>INF_PrevYearEUR!AT151</f>
        <v>0</v>
      </c>
      <c r="AM150" s="1056">
        <f>INF_PrevYearEUR!AU151</f>
        <v>0</v>
      </c>
      <c r="AN150" s="1064">
        <f>INF_PrevYearEUR!AV151</f>
        <v>0</v>
      </c>
      <c r="AO150" s="1056">
        <f>INF_PrevYearEUR!AW151</f>
        <v>0</v>
      </c>
      <c r="AP150" s="1064">
        <f>INF_PrevYearEUR!AX151</f>
        <v>0</v>
      </c>
      <c r="AQ150" s="1056">
        <f>INF_PrevYearEUR!AY151</f>
        <v>0</v>
      </c>
      <c r="AR150" s="1064">
        <f>INF_PrevYearEUR!AZ151</f>
        <v>0</v>
      </c>
      <c r="AS150" s="1056">
        <f>INF_PrevYearEUR!BA151</f>
        <v>0</v>
      </c>
      <c r="AT150" s="1064">
        <f>INF_PrevYearEUR!BB151</f>
        <v>0</v>
      </c>
      <c r="AU150" s="1056">
        <f>INF_PrevYearEUR!BC151</f>
        <v>0</v>
      </c>
      <c r="AV150" s="1064">
        <f>INF_PrevYearEUR!BD151</f>
        <v>0</v>
      </c>
      <c r="AW150" s="1056">
        <f>INF_PrevYearEUR!BE151</f>
        <v>0</v>
      </c>
      <c r="AX150" s="1064">
        <f>INF_PrevYearEUR!BF151</f>
        <v>0</v>
      </c>
      <c r="AY150" s="1056">
        <f>INF_PrevYearEUR!BG151</f>
        <v>0</v>
      </c>
      <c r="AZ150" s="1064">
        <f>INF_PrevYearEUR!BH151</f>
        <v>0</v>
      </c>
      <c r="BA150" s="1056">
        <f>INF_PrevYearEUR!BI151</f>
        <v>0</v>
      </c>
      <c r="BB150" s="1064">
        <f>INF_PrevYearEUR!BJ151</f>
        <v>0</v>
      </c>
      <c r="BC150" s="1056">
        <f>INF_PrevYearEUR!BK151</f>
        <v>0</v>
      </c>
      <c r="BD150" s="1064">
        <f>INF_PrevYearEUR!BL151</f>
        <v>0</v>
      </c>
      <c r="BE150" s="1056">
        <f>INF_PrevYearEUR!BM151</f>
        <v>0</v>
      </c>
      <c r="BF150" s="1064">
        <f>INF_PrevYearEUR!BN151</f>
        <v>0</v>
      </c>
      <c r="BG150" s="1056">
        <f>INF_PrevYearEUR!BO151</f>
        <v>0</v>
      </c>
      <c r="BH150" s="1064">
        <f>INF_PrevYearEUR!BP151</f>
        <v>0</v>
      </c>
      <c r="BI150" s="1056">
        <f>INF_PrevYearEUR!BQ151</f>
        <v>0</v>
      </c>
      <c r="BJ150" s="1064">
        <f>INF_PrevYearEUR!BR151</f>
        <v>0</v>
      </c>
      <c r="BK150" s="1056">
        <f>INF_PrevYearEUR!BS151</f>
        <v>0</v>
      </c>
      <c r="BL150" s="1064">
        <f>INF_PrevYearEUR!BT151</f>
        <v>0</v>
      </c>
      <c r="BM150" s="1056">
        <f>INF_PrevYearEUR!BU151</f>
        <v>0</v>
      </c>
      <c r="BN150" s="1064">
        <f>INF_PrevYearEUR!BV151</f>
        <v>0</v>
      </c>
      <c r="BO150" s="1056">
        <f>INF_PrevYearEUR!BW151</f>
        <v>0</v>
      </c>
      <c r="BP150" s="1064">
        <f>INF_PrevYearEUR!BX151</f>
        <v>0</v>
      </c>
      <c r="BQ150" s="1056">
        <f>INF_PrevYearEUR!BY151</f>
        <v>0</v>
      </c>
    </row>
    <row r="151" spans="1:69" s="1048" customFormat="1">
      <c r="A151" s="1054" t="str">
        <f>IF(OR(B151=0,B151=""),"",B151&amp;IF(COUNTIF(B$11:$B151,B151)&gt;1,COUNTIF(B$11:$B151,B151),""))</f>
        <v>Wood</v>
      </c>
      <c r="B151" s="1054" t="str">
        <f>INF_PrevYearEUR!J152</f>
        <v>Wood</v>
      </c>
      <c r="C151" s="1055"/>
      <c r="D151" s="1055">
        <f>INF_PrevYearEUR!L152</f>
        <v>0</v>
      </c>
      <c r="E151" s="1056">
        <f>INF_PrevYearEUR!M152</f>
        <v>0</v>
      </c>
      <c r="F151" s="1064">
        <f>INF_PrevYearEUR!N152</f>
        <v>0</v>
      </c>
      <c r="G151" s="1056">
        <f>INF_PrevYearEUR!O152</f>
        <v>0</v>
      </c>
      <c r="H151" s="1064">
        <f>INF_PrevYearEUR!P152</f>
        <v>0</v>
      </c>
      <c r="I151" s="1056">
        <f>INF_PrevYearEUR!Q152</f>
        <v>0</v>
      </c>
      <c r="J151" s="1064">
        <f>INF_PrevYearEUR!R152</f>
        <v>0</v>
      </c>
      <c r="K151" s="1056">
        <f>INF_PrevYearEUR!S152</f>
        <v>0</v>
      </c>
      <c r="L151" s="1064">
        <f>INF_PrevYearEUR!T152</f>
        <v>0</v>
      </c>
      <c r="M151" s="1056">
        <f>INF_PrevYearEUR!U152</f>
        <v>0</v>
      </c>
      <c r="N151" s="1064">
        <f>INF_PrevYearEUR!V152</f>
        <v>0</v>
      </c>
      <c r="O151" s="1056">
        <f>INF_PrevYearEUR!W152</f>
        <v>0</v>
      </c>
      <c r="P151" s="1064">
        <f>INF_PrevYearEUR!X152</f>
        <v>0</v>
      </c>
      <c r="Q151" s="1056">
        <f>INF_PrevYearEUR!Y152</f>
        <v>0</v>
      </c>
      <c r="R151" s="1064">
        <f>INF_PrevYearEUR!Z152</f>
        <v>0</v>
      </c>
      <c r="S151" s="1056">
        <f>INF_PrevYearEUR!AA152</f>
        <v>0</v>
      </c>
      <c r="T151" s="1064">
        <f>INF_PrevYearEUR!AB152</f>
        <v>0</v>
      </c>
      <c r="U151" s="1056">
        <f>INF_PrevYearEUR!AC152</f>
        <v>0</v>
      </c>
      <c r="V151" s="1064">
        <f>INF_PrevYearEUR!AD152</f>
        <v>0</v>
      </c>
      <c r="W151" s="1056">
        <f>INF_PrevYearEUR!AE152</f>
        <v>0</v>
      </c>
      <c r="X151" s="1064">
        <f>INF_PrevYearEUR!AF152</f>
        <v>0</v>
      </c>
      <c r="Y151" s="1056">
        <f>INF_PrevYearEUR!AG152</f>
        <v>0</v>
      </c>
      <c r="Z151" s="1064">
        <f>INF_PrevYearEUR!AH152</f>
        <v>0</v>
      </c>
      <c r="AA151" s="1056">
        <f>INF_PrevYearEUR!AI152</f>
        <v>0</v>
      </c>
      <c r="AB151" s="1064">
        <f>INF_PrevYearEUR!AJ152</f>
        <v>0</v>
      </c>
      <c r="AC151" s="1056">
        <f>INF_PrevYearEUR!AK152</f>
        <v>0</v>
      </c>
      <c r="AD151" s="1064">
        <f>INF_PrevYearEUR!AL152</f>
        <v>0</v>
      </c>
      <c r="AE151" s="1056">
        <f>INF_PrevYearEUR!AM152</f>
        <v>0</v>
      </c>
      <c r="AF151" s="1064">
        <f>INF_PrevYearEUR!AN152</f>
        <v>0</v>
      </c>
      <c r="AG151" s="1056">
        <f>INF_PrevYearEUR!AO152</f>
        <v>0</v>
      </c>
      <c r="AH151" s="1064">
        <f>INF_PrevYearEUR!AP152</f>
        <v>0</v>
      </c>
      <c r="AI151" s="1056">
        <f>INF_PrevYearEUR!AQ152</f>
        <v>0</v>
      </c>
      <c r="AJ151" s="1064">
        <f>INF_PrevYearEUR!AR152</f>
        <v>0</v>
      </c>
      <c r="AK151" s="1056">
        <f>INF_PrevYearEUR!AS152</f>
        <v>0</v>
      </c>
      <c r="AL151" s="1064">
        <f>INF_PrevYearEUR!AT152</f>
        <v>0</v>
      </c>
      <c r="AM151" s="1056">
        <f>INF_PrevYearEUR!AU152</f>
        <v>0</v>
      </c>
      <c r="AN151" s="1064">
        <f>INF_PrevYearEUR!AV152</f>
        <v>0</v>
      </c>
      <c r="AO151" s="1056">
        <f>INF_PrevYearEUR!AW152</f>
        <v>0</v>
      </c>
      <c r="AP151" s="1064">
        <f>INF_PrevYearEUR!AX152</f>
        <v>0</v>
      </c>
      <c r="AQ151" s="1056">
        <f>INF_PrevYearEUR!AY152</f>
        <v>0</v>
      </c>
      <c r="AR151" s="1064">
        <f>INF_PrevYearEUR!AZ152</f>
        <v>0</v>
      </c>
      <c r="AS151" s="1056">
        <f>INF_PrevYearEUR!BA152</f>
        <v>0</v>
      </c>
      <c r="AT151" s="1064">
        <f>INF_PrevYearEUR!BB152</f>
        <v>0</v>
      </c>
      <c r="AU151" s="1056">
        <f>INF_PrevYearEUR!BC152</f>
        <v>0</v>
      </c>
      <c r="AV151" s="1064">
        <f>INF_PrevYearEUR!BD152</f>
        <v>0</v>
      </c>
      <c r="AW151" s="1056">
        <f>INF_PrevYearEUR!BE152</f>
        <v>0</v>
      </c>
      <c r="AX151" s="1064">
        <f>INF_PrevYearEUR!BF152</f>
        <v>0</v>
      </c>
      <c r="AY151" s="1056">
        <f>INF_PrevYearEUR!BG152</f>
        <v>0</v>
      </c>
      <c r="AZ151" s="1064">
        <f>INF_PrevYearEUR!BH152</f>
        <v>0</v>
      </c>
      <c r="BA151" s="1056">
        <f>INF_PrevYearEUR!BI152</f>
        <v>0</v>
      </c>
      <c r="BB151" s="1064">
        <f>INF_PrevYearEUR!BJ152</f>
        <v>0</v>
      </c>
      <c r="BC151" s="1056">
        <f>INF_PrevYearEUR!BK152</f>
        <v>0</v>
      </c>
      <c r="BD151" s="1064">
        <f>INF_PrevYearEUR!BL152</f>
        <v>0</v>
      </c>
      <c r="BE151" s="1056">
        <f>INF_PrevYearEUR!BM152</f>
        <v>0</v>
      </c>
      <c r="BF151" s="1064">
        <f>INF_PrevYearEUR!BN152</f>
        <v>0</v>
      </c>
      <c r="BG151" s="1056">
        <f>INF_PrevYearEUR!BO152</f>
        <v>0</v>
      </c>
      <c r="BH151" s="1064">
        <f>INF_PrevYearEUR!BP152</f>
        <v>0</v>
      </c>
      <c r="BI151" s="1056">
        <f>INF_PrevYearEUR!BQ152</f>
        <v>0</v>
      </c>
      <c r="BJ151" s="1064">
        <f>INF_PrevYearEUR!BR152</f>
        <v>0</v>
      </c>
      <c r="BK151" s="1056">
        <f>INF_PrevYearEUR!BS152</f>
        <v>0</v>
      </c>
      <c r="BL151" s="1064">
        <f>INF_PrevYearEUR!BT152</f>
        <v>0</v>
      </c>
      <c r="BM151" s="1056">
        <f>INF_PrevYearEUR!BU152</f>
        <v>0</v>
      </c>
      <c r="BN151" s="1064">
        <f>INF_PrevYearEUR!BV152</f>
        <v>0</v>
      </c>
      <c r="BO151" s="1056">
        <f>INF_PrevYearEUR!BW152</f>
        <v>0</v>
      </c>
      <c r="BP151" s="1064">
        <f>INF_PrevYearEUR!BX152</f>
        <v>0</v>
      </c>
      <c r="BQ151" s="1056">
        <f>INF_PrevYearEUR!BY152</f>
        <v>0</v>
      </c>
    </row>
    <row r="152" spans="1:69" s="1048" customFormat="1">
      <c r="A152" s="1054" t="str">
        <f>IF(OR(B152=0,B152=""),"",B152&amp;IF(COUNTIF(B$11:$B152,B152)&gt;1,COUNTIF(B$11:$B152,B152),""))</f>
        <v>Final Goods</v>
      </c>
      <c r="B152" s="1054" t="str">
        <f>INF_PrevYearEUR!J153</f>
        <v>Final Goods</v>
      </c>
      <c r="C152" s="1055"/>
      <c r="D152" s="1055">
        <f>INF_PrevYearEUR!L153</f>
        <v>0</v>
      </c>
      <c r="E152" s="1056">
        <f>INF_PrevYearEUR!M153</f>
        <v>0</v>
      </c>
      <c r="F152" s="1064">
        <f>INF_PrevYearEUR!N153</f>
        <v>0</v>
      </c>
      <c r="G152" s="1056">
        <f>INF_PrevYearEUR!O153</f>
        <v>0</v>
      </c>
      <c r="H152" s="1064">
        <f>INF_PrevYearEUR!P153</f>
        <v>0</v>
      </c>
      <c r="I152" s="1056">
        <f>INF_PrevYearEUR!Q153</f>
        <v>0</v>
      </c>
      <c r="J152" s="1064">
        <f>INF_PrevYearEUR!R153</f>
        <v>0</v>
      </c>
      <c r="K152" s="1056">
        <f>INF_PrevYearEUR!S153</f>
        <v>0</v>
      </c>
      <c r="L152" s="1064">
        <f>INF_PrevYearEUR!T153</f>
        <v>0</v>
      </c>
      <c r="M152" s="1056">
        <f>INF_PrevYearEUR!U153</f>
        <v>0</v>
      </c>
      <c r="N152" s="1064">
        <f>INF_PrevYearEUR!V153</f>
        <v>0</v>
      </c>
      <c r="O152" s="1056">
        <f>INF_PrevYearEUR!W153</f>
        <v>0</v>
      </c>
      <c r="P152" s="1064">
        <f>INF_PrevYearEUR!X153</f>
        <v>0</v>
      </c>
      <c r="Q152" s="1056">
        <f>INF_PrevYearEUR!Y153</f>
        <v>0</v>
      </c>
      <c r="R152" s="1064">
        <f>INF_PrevYearEUR!Z153</f>
        <v>0</v>
      </c>
      <c r="S152" s="1056">
        <f>INF_PrevYearEUR!AA153</f>
        <v>0</v>
      </c>
      <c r="T152" s="1064">
        <f>INF_PrevYearEUR!AB153</f>
        <v>0</v>
      </c>
      <c r="U152" s="1056">
        <f>INF_PrevYearEUR!AC153</f>
        <v>0</v>
      </c>
      <c r="V152" s="1064">
        <f>INF_PrevYearEUR!AD153</f>
        <v>0</v>
      </c>
      <c r="W152" s="1056">
        <f>INF_PrevYearEUR!AE153</f>
        <v>0</v>
      </c>
      <c r="X152" s="1064">
        <f>INF_PrevYearEUR!AF153</f>
        <v>0</v>
      </c>
      <c r="Y152" s="1056">
        <f>INF_PrevYearEUR!AG153</f>
        <v>0</v>
      </c>
      <c r="Z152" s="1064">
        <f>INF_PrevYearEUR!AH153</f>
        <v>0</v>
      </c>
      <c r="AA152" s="1056">
        <f>INF_PrevYearEUR!AI153</f>
        <v>0</v>
      </c>
      <c r="AB152" s="1064">
        <f>INF_PrevYearEUR!AJ153</f>
        <v>0</v>
      </c>
      <c r="AC152" s="1056">
        <f>INF_PrevYearEUR!AK153</f>
        <v>0</v>
      </c>
      <c r="AD152" s="1064">
        <f>INF_PrevYearEUR!AL153</f>
        <v>0</v>
      </c>
      <c r="AE152" s="1056">
        <f>INF_PrevYearEUR!AM153</f>
        <v>0</v>
      </c>
      <c r="AF152" s="1064">
        <f>INF_PrevYearEUR!AN153</f>
        <v>0</v>
      </c>
      <c r="AG152" s="1056">
        <f>INF_PrevYearEUR!AO153</f>
        <v>0</v>
      </c>
      <c r="AH152" s="1064">
        <f>INF_PrevYearEUR!AP153</f>
        <v>0</v>
      </c>
      <c r="AI152" s="1056">
        <f>INF_PrevYearEUR!AQ153</f>
        <v>0</v>
      </c>
      <c r="AJ152" s="1064">
        <f>INF_PrevYearEUR!AR153</f>
        <v>0</v>
      </c>
      <c r="AK152" s="1056">
        <f>INF_PrevYearEUR!AS153</f>
        <v>0</v>
      </c>
      <c r="AL152" s="1064">
        <f>INF_PrevYearEUR!AT153</f>
        <v>0</v>
      </c>
      <c r="AM152" s="1056">
        <f>INF_PrevYearEUR!AU153</f>
        <v>0</v>
      </c>
      <c r="AN152" s="1064">
        <f>INF_PrevYearEUR!AV153</f>
        <v>0</v>
      </c>
      <c r="AO152" s="1056">
        <f>INF_PrevYearEUR!AW153</f>
        <v>0</v>
      </c>
      <c r="AP152" s="1064">
        <f>INF_PrevYearEUR!AX153</f>
        <v>0</v>
      </c>
      <c r="AQ152" s="1056">
        <f>INF_PrevYearEUR!AY153</f>
        <v>0</v>
      </c>
      <c r="AR152" s="1064">
        <f>INF_PrevYearEUR!AZ153</f>
        <v>0</v>
      </c>
      <c r="AS152" s="1056">
        <f>INF_PrevYearEUR!BA153</f>
        <v>0</v>
      </c>
      <c r="AT152" s="1064">
        <f>INF_PrevYearEUR!BB153</f>
        <v>0</v>
      </c>
      <c r="AU152" s="1056">
        <f>INF_PrevYearEUR!BC153</f>
        <v>0</v>
      </c>
      <c r="AV152" s="1064">
        <f>INF_PrevYearEUR!BD153</f>
        <v>0</v>
      </c>
      <c r="AW152" s="1056">
        <f>INF_PrevYearEUR!BE153</f>
        <v>0</v>
      </c>
      <c r="AX152" s="1064">
        <f>INF_PrevYearEUR!BF153</f>
        <v>0</v>
      </c>
      <c r="AY152" s="1056">
        <f>INF_PrevYearEUR!BG153</f>
        <v>0</v>
      </c>
      <c r="AZ152" s="1064">
        <f>INF_PrevYearEUR!BH153</f>
        <v>0</v>
      </c>
      <c r="BA152" s="1056">
        <f>INF_PrevYearEUR!BI153</f>
        <v>0</v>
      </c>
      <c r="BB152" s="1064">
        <f>INF_PrevYearEUR!BJ153</f>
        <v>0</v>
      </c>
      <c r="BC152" s="1056">
        <f>INF_PrevYearEUR!BK153</f>
        <v>0</v>
      </c>
      <c r="BD152" s="1064">
        <f>INF_PrevYearEUR!BL153</f>
        <v>0</v>
      </c>
      <c r="BE152" s="1056">
        <f>INF_PrevYearEUR!BM153</f>
        <v>0</v>
      </c>
      <c r="BF152" s="1064">
        <f>INF_PrevYearEUR!BN153</f>
        <v>0</v>
      </c>
      <c r="BG152" s="1056">
        <f>INF_PrevYearEUR!BO153</f>
        <v>0</v>
      </c>
      <c r="BH152" s="1064">
        <f>INF_PrevYearEUR!BP153</f>
        <v>0</v>
      </c>
      <c r="BI152" s="1056">
        <f>INF_PrevYearEUR!BQ153</f>
        <v>0</v>
      </c>
      <c r="BJ152" s="1064">
        <f>INF_PrevYearEUR!BR153</f>
        <v>0</v>
      </c>
      <c r="BK152" s="1056">
        <f>INF_PrevYearEUR!BS153</f>
        <v>0</v>
      </c>
      <c r="BL152" s="1064">
        <f>INF_PrevYearEUR!BT153</f>
        <v>0</v>
      </c>
      <c r="BM152" s="1056">
        <f>INF_PrevYearEUR!BU153</f>
        <v>0</v>
      </c>
      <c r="BN152" s="1064">
        <f>INF_PrevYearEUR!BV153</f>
        <v>0</v>
      </c>
      <c r="BO152" s="1056">
        <f>INF_PrevYearEUR!BW153</f>
        <v>0</v>
      </c>
      <c r="BP152" s="1064">
        <f>INF_PrevYearEUR!BX153</f>
        <v>0</v>
      </c>
      <c r="BQ152" s="1056">
        <f>INF_PrevYearEUR!BY153</f>
        <v>0</v>
      </c>
    </row>
    <row r="153" spans="1:69" s="1048" customFormat="1">
      <c r="A153" s="1054" t="str">
        <f>IF(OR(B153=0,B153=""),"",B153&amp;IF(COUNTIF(B$11:$B153,B153)&gt;1,COUNTIF(B$11:$B153,B153),""))</f>
        <v>Compound</v>
      </c>
      <c r="B153" s="1054" t="str">
        <f>INF_PrevYearEUR!J154</f>
        <v>Compound</v>
      </c>
      <c r="C153" s="1055"/>
      <c r="D153" s="1055">
        <f>INF_PrevYearEUR!L154</f>
        <v>0</v>
      </c>
      <c r="E153" s="1056">
        <f>INF_PrevYearEUR!M154</f>
        <v>0</v>
      </c>
      <c r="F153" s="1064">
        <f>INF_PrevYearEUR!N154</f>
        <v>0</v>
      </c>
      <c r="G153" s="1056">
        <f>INF_PrevYearEUR!O154</f>
        <v>0</v>
      </c>
      <c r="H153" s="1064">
        <f>INF_PrevYearEUR!P154</f>
        <v>0</v>
      </c>
      <c r="I153" s="1056">
        <f>INF_PrevYearEUR!Q154</f>
        <v>0</v>
      </c>
      <c r="J153" s="1064">
        <f>INF_PrevYearEUR!R154</f>
        <v>0</v>
      </c>
      <c r="K153" s="1056">
        <f>INF_PrevYearEUR!S154</f>
        <v>0</v>
      </c>
      <c r="L153" s="1064">
        <f>INF_PrevYearEUR!T154</f>
        <v>0</v>
      </c>
      <c r="M153" s="1056">
        <f>INF_PrevYearEUR!U154</f>
        <v>0</v>
      </c>
      <c r="N153" s="1064">
        <f>INF_PrevYearEUR!V154</f>
        <v>0</v>
      </c>
      <c r="O153" s="1056">
        <f>INF_PrevYearEUR!W154</f>
        <v>0</v>
      </c>
      <c r="P153" s="1064">
        <f>INF_PrevYearEUR!X154</f>
        <v>0</v>
      </c>
      <c r="Q153" s="1056">
        <f>INF_PrevYearEUR!Y154</f>
        <v>0</v>
      </c>
      <c r="R153" s="1064">
        <f>INF_PrevYearEUR!Z154</f>
        <v>0</v>
      </c>
      <c r="S153" s="1056">
        <f>INF_PrevYearEUR!AA154</f>
        <v>0</v>
      </c>
      <c r="T153" s="1064">
        <f>INF_PrevYearEUR!AB154</f>
        <v>0</v>
      </c>
      <c r="U153" s="1056">
        <f>INF_PrevYearEUR!AC154</f>
        <v>0</v>
      </c>
      <c r="V153" s="1064">
        <f>INF_PrevYearEUR!AD154</f>
        <v>0</v>
      </c>
      <c r="W153" s="1056">
        <f>INF_PrevYearEUR!AE154</f>
        <v>0</v>
      </c>
      <c r="X153" s="1064">
        <f>INF_PrevYearEUR!AF154</f>
        <v>0</v>
      </c>
      <c r="Y153" s="1056">
        <f>INF_PrevYearEUR!AG154</f>
        <v>0</v>
      </c>
      <c r="Z153" s="1064">
        <f>INF_PrevYearEUR!AH154</f>
        <v>0</v>
      </c>
      <c r="AA153" s="1056">
        <f>INF_PrevYearEUR!AI154</f>
        <v>0</v>
      </c>
      <c r="AB153" s="1064">
        <f>INF_PrevYearEUR!AJ154</f>
        <v>0</v>
      </c>
      <c r="AC153" s="1056">
        <f>INF_PrevYearEUR!AK154</f>
        <v>0</v>
      </c>
      <c r="AD153" s="1064">
        <f>INF_PrevYearEUR!AL154</f>
        <v>0</v>
      </c>
      <c r="AE153" s="1056">
        <f>INF_PrevYearEUR!AM154</f>
        <v>0</v>
      </c>
      <c r="AF153" s="1064">
        <f>INF_PrevYearEUR!AN154</f>
        <v>0</v>
      </c>
      <c r="AG153" s="1056">
        <f>INF_PrevYearEUR!AO154</f>
        <v>0</v>
      </c>
      <c r="AH153" s="1064">
        <f>INF_PrevYearEUR!AP154</f>
        <v>0</v>
      </c>
      <c r="AI153" s="1056">
        <f>INF_PrevYearEUR!AQ154</f>
        <v>0</v>
      </c>
      <c r="AJ153" s="1064">
        <f>INF_PrevYearEUR!AR154</f>
        <v>0</v>
      </c>
      <c r="AK153" s="1056">
        <f>INF_PrevYearEUR!AS154</f>
        <v>0</v>
      </c>
      <c r="AL153" s="1064">
        <f>INF_PrevYearEUR!AT154</f>
        <v>0</v>
      </c>
      <c r="AM153" s="1056">
        <f>INF_PrevYearEUR!AU154</f>
        <v>0</v>
      </c>
      <c r="AN153" s="1064">
        <f>INF_PrevYearEUR!AV154</f>
        <v>0</v>
      </c>
      <c r="AO153" s="1056">
        <f>INF_PrevYearEUR!AW154</f>
        <v>0</v>
      </c>
      <c r="AP153" s="1064">
        <f>INF_PrevYearEUR!AX154</f>
        <v>0</v>
      </c>
      <c r="AQ153" s="1056">
        <f>INF_PrevYearEUR!AY154</f>
        <v>0</v>
      </c>
      <c r="AR153" s="1064">
        <f>INF_PrevYearEUR!AZ154</f>
        <v>0</v>
      </c>
      <c r="AS153" s="1056">
        <f>INF_PrevYearEUR!BA154</f>
        <v>0</v>
      </c>
      <c r="AT153" s="1064">
        <f>INF_PrevYearEUR!BB154</f>
        <v>0</v>
      </c>
      <c r="AU153" s="1056">
        <f>INF_PrevYearEUR!BC154</f>
        <v>0</v>
      </c>
      <c r="AV153" s="1064">
        <f>INF_PrevYearEUR!BD154</f>
        <v>0</v>
      </c>
      <c r="AW153" s="1056">
        <f>INF_PrevYearEUR!BE154</f>
        <v>0</v>
      </c>
      <c r="AX153" s="1064">
        <f>INF_PrevYearEUR!BF154</f>
        <v>0</v>
      </c>
      <c r="AY153" s="1056">
        <f>INF_PrevYearEUR!BG154</f>
        <v>0</v>
      </c>
      <c r="AZ153" s="1064">
        <f>INF_PrevYearEUR!BH154</f>
        <v>0</v>
      </c>
      <c r="BA153" s="1056">
        <f>INF_PrevYearEUR!BI154</f>
        <v>0</v>
      </c>
      <c r="BB153" s="1064">
        <f>INF_PrevYearEUR!BJ154</f>
        <v>0</v>
      </c>
      <c r="BC153" s="1056">
        <f>INF_PrevYearEUR!BK154</f>
        <v>0</v>
      </c>
      <c r="BD153" s="1064">
        <f>INF_PrevYearEUR!BL154</f>
        <v>0</v>
      </c>
      <c r="BE153" s="1056">
        <f>INF_PrevYearEUR!BM154</f>
        <v>0</v>
      </c>
      <c r="BF153" s="1064">
        <f>INF_PrevYearEUR!BN154</f>
        <v>0</v>
      </c>
      <c r="BG153" s="1056">
        <f>INF_PrevYearEUR!BO154</f>
        <v>0</v>
      </c>
      <c r="BH153" s="1064">
        <f>INF_PrevYearEUR!BP154</f>
        <v>0</v>
      </c>
      <c r="BI153" s="1056">
        <f>INF_PrevYearEUR!BQ154</f>
        <v>0</v>
      </c>
      <c r="BJ153" s="1064">
        <f>INF_PrevYearEUR!BR154</f>
        <v>0</v>
      </c>
      <c r="BK153" s="1056">
        <f>INF_PrevYearEUR!BS154</f>
        <v>0</v>
      </c>
      <c r="BL153" s="1064">
        <f>INF_PrevYearEUR!BT154</f>
        <v>0</v>
      </c>
      <c r="BM153" s="1056">
        <f>INF_PrevYearEUR!BU154</f>
        <v>0</v>
      </c>
      <c r="BN153" s="1064">
        <f>INF_PrevYearEUR!BV154</f>
        <v>0</v>
      </c>
      <c r="BO153" s="1056">
        <f>INF_PrevYearEUR!BW154</f>
        <v>0</v>
      </c>
      <c r="BP153" s="1064">
        <f>INF_PrevYearEUR!BX154</f>
        <v>0</v>
      </c>
      <c r="BQ153" s="1056">
        <f>INF_PrevYearEUR!BY154</f>
        <v>0</v>
      </c>
    </row>
    <row r="154" spans="1:69" s="1048" customFormat="1">
      <c r="A154" s="1063" t="str">
        <f>IF(OR(B154=0,B154=""),"",B154&amp;IF(COUNTIF(B$11:$B154,B154)&gt;1,COUNTIF(B$11:$B154,B154),""))</f>
        <v>Waste</v>
      </c>
      <c r="B154" s="1063" t="str">
        <f>INF_PrevYearEUR!J155</f>
        <v>Waste</v>
      </c>
      <c r="C154" s="1061"/>
      <c r="D154" s="1061">
        <f>INF_PrevYearEUR!L155</f>
        <v>0</v>
      </c>
      <c r="E154" s="27">
        <f>INF_PrevYearEUR!M155</f>
        <v>0</v>
      </c>
      <c r="F154" s="1062">
        <f>INF_PrevYearEUR!N155</f>
        <v>0</v>
      </c>
      <c r="G154" s="27">
        <f>INF_PrevYearEUR!O155</f>
        <v>0</v>
      </c>
      <c r="H154" s="1062">
        <f>INF_PrevYearEUR!P155</f>
        <v>0</v>
      </c>
      <c r="I154" s="27">
        <f>INF_PrevYearEUR!Q155</f>
        <v>0</v>
      </c>
      <c r="J154" s="1062">
        <f>INF_PrevYearEUR!R155</f>
        <v>0</v>
      </c>
      <c r="K154" s="27">
        <f>INF_PrevYearEUR!S155</f>
        <v>0</v>
      </c>
      <c r="L154" s="1062">
        <f>INF_PrevYearEUR!T155</f>
        <v>0</v>
      </c>
      <c r="M154" s="27">
        <f>INF_PrevYearEUR!U155</f>
        <v>0</v>
      </c>
      <c r="N154" s="1062">
        <f>INF_PrevYearEUR!V155</f>
        <v>0</v>
      </c>
      <c r="O154" s="27">
        <f>INF_PrevYearEUR!W155</f>
        <v>0</v>
      </c>
      <c r="P154" s="1062">
        <f>INF_PrevYearEUR!X155</f>
        <v>0</v>
      </c>
      <c r="Q154" s="27">
        <f>INF_PrevYearEUR!Y155</f>
        <v>0</v>
      </c>
      <c r="R154" s="1062">
        <f>INF_PrevYearEUR!Z155</f>
        <v>0</v>
      </c>
      <c r="S154" s="27">
        <f>INF_PrevYearEUR!AA155</f>
        <v>0</v>
      </c>
      <c r="T154" s="1062">
        <f>INF_PrevYearEUR!AB155</f>
        <v>0</v>
      </c>
      <c r="U154" s="27">
        <f>INF_PrevYearEUR!AC155</f>
        <v>0</v>
      </c>
      <c r="V154" s="1062">
        <f>INF_PrevYearEUR!AD155</f>
        <v>0</v>
      </c>
      <c r="W154" s="27">
        <f>INF_PrevYearEUR!AE155</f>
        <v>0</v>
      </c>
      <c r="X154" s="1062">
        <f>INF_PrevYearEUR!AF155</f>
        <v>0</v>
      </c>
      <c r="Y154" s="27">
        <f>INF_PrevYearEUR!AG155</f>
        <v>0</v>
      </c>
      <c r="Z154" s="1062">
        <f>INF_PrevYearEUR!AH155</f>
        <v>0</v>
      </c>
      <c r="AA154" s="27">
        <f>INF_PrevYearEUR!AI155</f>
        <v>0</v>
      </c>
      <c r="AB154" s="1062">
        <f>INF_PrevYearEUR!AJ155</f>
        <v>0</v>
      </c>
      <c r="AC154" s="27">
        <f>INF_PrevYearEUR!AK155</f>
        <v>0</v>
      </c>
      <c r="AD154" s="1062">
        <f>INF_PrevYearEUR!AL155</f>
        <v>0</v>
      </c>
      <c r="AE154" s="27">
        <f>INF_PrevYearEUR!AM155</f>
        <v>0</v>
      </c>
      <c r="AF154" s="1062">
        <f>INF_PrevYearEUR!AN155</f>
        <v>0</v>
      </c>
      <c r="AG154" s="27">
        <f>INF_PrevYearEUR!AO155</f>
        <v>0</v>
      </c>
      <c r="AH154" s="1062">
        <f>INF_PrevYearEUR!AP155</f>
        <v>0</v>
      </c>
      <c r="AI154" s="27">
        <f>INF_PrevYearEUR!AQ155</f>
        <v>0</v>
      </c>
      <c r="AJ154" s="1062">
        <f>INF_PrevYearEUR!AR155</f>
        <v>0</v>
      </c>
      <c r="AK154" s="27">
        <f>INF_PrevYearEUR!AS155</f>
        <v>0</v>
      </c>
      <c r="AL154" s="1062">
        <f>INF_PrevYearEUR!AT155</f>
        <v>0</v>
      </c>
      <c r="AM154" s="27">
        <f>INF_PrevYearEUR!AU155</f>
        <v>0</v>
      </c>
      <c r="AN154" s="1062">
        <f>INF_PrevYearEUR!AV155</f>
        <v>0</v>
      </c>
      <c r="AO154" s="27">
        <f>INF_PrevYearEUR!AW155</f>
        <v>0</v>
      </c>
      <c r="AP154" s="1062">
        <f>INF_PrevYearEUR!AX155</f>
        <v>0</v>
      </c>
      <c r="AQ154" s="27">
        <f>INF_PrevYearEUR!AY155</f>
        <v>0</v>
      </c>
      <c r="AR154" s="1062">
        <f>INF_PrevYearEUR!AZ155</f>
        <v>0</v>
      </c>
      <c r="AS154" s="27">
        <f>INF_PrevYearEUR!BA155</f>
        <v>0</v>
      </c>
      <c r="AT154" s="1062">
        <f>INF_PrevYearEUR!BB155</f>
        <v>0</v>
      </c>
      <c r="AU154" s="27">
        <f>INF_PrevYearEUR!BC155</f>
        <v>0</v>
      </c>
      <c r="AV154" s="1062">
        <f>INF_PrevYearEUR!BD155</f>
        <v>0</v>
      </c>
      <c r="AW154" s="27">
        <f>INF_PrevYearEUR!BE155</f>
        <v>0</v>
      </c>
      <c r="AX154" s="1062">
        <f>INF_PrevYearEUR!BF155</f>
        <v>0</v>
      </c>
      <c r="AY154" s="27">
        <f>INF_PrevYearEUR!BG155</f>
        <v>0</v>
      </c>
      <c r="AZ154" s="1062">
        <f>INF_PrevYearEUR!BH155</f>
        <v>0</v>
      </c>
      <c r="BA154" s="27">
        <f>INF_PrevYearEUR!BI155</f>
        <v>0</v>
      </c>
      <c r="BB154" s="1062">
        <f>INF_PrevYearEUR!BJ155</f>
        <v>0</v>
      </c>
      <c r="BC154" s="27">
        <f>INF_PrevYearEUR!BK155</f>
        <v>0</v>
      </c>
      <c r="BD154" s="1062">
        <f>INF_PrevYearEUR!BL155</f>
        <v>0</v>
      </c>
      <c r="BE154" s="27">
        <f>INF_PrevYearEUR!BM155</f>
        <v>0</v>
      </c>
      <c r="BF154" s="1062">
        <f>INF_PrevYearEUR!BN155</f>
        <v>0</v>
      </c>
      <c r="BG154" s="27">
        <f>INF_PrevYearEUR!BO155</f>
        <v>0</v>
      </c>
      <c r="BH154" s="1062">
        <f>INF_PrevYearEUR!BP155</f>
        <v>0</v>
      </c>
      <c r="BI154" s="27">
        <f>INF_PrevYearEUR!BQ155</f>
        <v>0</v>
      </c>
      <c r="BJ154" s="1062">
        <f>INF_PrevYearEUR!BR155</f>
        <v>0</v>
      </c>
      <c r="BK154" s="27">
        <f>INF_PrevYearEUR!BS155</f>
        <v>0</v>
      </c>
      <c r="BL154" s="1062">
        <f>INF_PrevYearEUR!BT155</f>
        <v>0</v>
      </c>
      <c r="BM154" s="27">
        <f>INF_PrevYearEUR!BU155</f>
        <v>0</v>
      </c>
      <c r="BN154" s="1062">
        <f>INF_PrevYearEUR!BV155</f>
        <v>0</v>
      </c>
      <c r="BO154" s="27">
        <f>INF_PrevYearEUR!BW155</f>
        <v>0</v>
      </c>
      <c r="BP154" s="1062">
        <f>INF_PrevYearEUR!BX155</f>
        <v>0</v>
      </c>
      <c r="BQ154" s="27">
        <f>INF_PrevYearEUR!BY155</f>
        <v>0</v>
      </c>
    </row>
    <row r="155" spans="1:69" s="1048" customFormat="1">
      <c r="A155" s="1054" t="str">
        <f>IF(OR(B155=0,B155=""),"",B155&amp;IF(COUNTIF(B$11:$B155,B155)&gt;1,COUNTIF(B$11:$B155,B155),""))</f>
        <v>Collection</v>
      </c>
      <c r="B155" s="1054" t="str">
        <f>INF_PrevYearEUR!J156</f>
        <v>Collection</v>
      </c>
      <c r="C155" s="1055"/>
      <c r="D155" s="1055">
        <f>INF_PrevYearEUR!L156</f>
        <v>0</v>
      </c>
      <c r="E155" s="1056">
        <f>INF_PrevYearEUR!M156</f>
        <v>0</v>
      </c>
      <c r="F155" s="1064">
        <f>INF_PrevYearEUR!N156</f>
        <v>0</v>
      </c>
      <c r="G155" s="1056">
        <f>INF_PrevYearEUR!O156</f>
        <v>0</v>
      </c>
      <c r="H155" s="1064">
        <f>INF_PrevYearEUR!P156</f>
        <v>0</v>
      </c>
      <c r="I155" s="1056">
        <f>INF_PrevYearEUR!Q156</f>
        <v>0</v>
      </c>
      <c r="J155" s="1064">
        <f>INF_PrevYearEUR!R156</f>
        <v>0</v>
      </c>
      <c r="K155" s="1056">
        <f>INF_PrevYearEUR!S156</f>
        <v>0</v>
      </c>
      <c r="L155" s="1064">
        <f>INF_PrevYearEUR!T156</f>
        <v>0</v>
      </c>
      <c r="M155" s="1056">
        <f>INF_PrevYearEUR!U156</f>
        <v>0</v>
      </c>
      <c r="N155" s="1064">
        <f>INF_PrevYearEUR!V156</f>
        <v>0</v>
      </c>
      <c r="O155" s="1056">
        <f>INF_PrevYearEUR!W156</f>
        <v>0</v>
      </c>
      <c r="P155" s="1064">
        <f>INF_PrevYearEUR!X156</f>
        <v>0</v>
      </c>
      <c r="Q155" s="1056">
        <f>INF_PrevYearEUR!Y156</f>
        <v>0</v>
      </c>
      <c r="R155" s="1064">
        <f>INF_PrevYearEUR!Z156</f>
        <v>0</v>
      </c>
      <c r="S155" s="1056">
        <f>INF_PrevYearEUR!AA156</f>
        <v>0</v>
      </c>
      <c r="T155" s="1064">
        <f>INF_PrevYearEUR!AB156</f>
        <v>0</v>
      </c>
      <c r="U155" s="1056">
        <f>INF_PrevYearEUR!AC156</f>
        <v>0</v>
      </c>
      <c r="V155" s="1064">
        <f>INF_PrevYearEUR!AD156</f>
        <v>0</v>
      </c>
      <c r="W155" s="1056">
        <f>INF_PrevYearEUR!AE156</f>
        <v>0</v>
      </c>
      <c r="X155" s="1064">
        <f>INF_PrevYearEUR!AF156</f>
        <v>0</v>
      </c>
      <c r="Y155" s="1056">
        <f>INF_PrevYearEUR!AG156</f>
        <v>0</v>
      </c>
      <c r="Z155" s="1064">
        <f>INF_PrevYearEUR!AH156</f>
        <v>0</v>
      </c>
      <c r="AA155" s="1056">
        <f>INF_PrevYearEUR!AI156</f>
        <v>0</v>
      </c>
      <c r="AB155" s="1064">
        <f>INF_PrevYearEUR!AJ156</f>
        <v>0</v>
      </c>
      <c r="AC155" s="1056">
        <f>INF_PrevYearEUR!AK156</f>
        <v>0</v>
      </c>
      <c r="AD155" s="1064">
        <f>INF_PrevYearEUR!AL156</f>
        <v>0</v>
      </c>
      <c r="AE155" s="1056">
        <f>INF_PrevYearEUR!AM156</f>
        <v>0</v>
      </c>
      <c r="AF155" s="1064">
        <f>INF_PrevYearEUR!AN156</f>
        <v>0</v>
      </c>
      <c r="AG155" s="1056">
        <f>INF_PrevYearEUR!AO156</f>
        <v>0</v>
      </c>
      <c r="AH155" s="1064">
        <f>INF_PrevYearEUR!AP156</f>
        <v>0</v>
      </c>
      <c r="AI155" s="1056">
        <f>INF_PrevYearEUR!AQ156</f>
        <v>0</v>
      </c>
      <c r="AJ155" s="1064">
        <f>INF_PrevYearEUR!AR156</f>
        <v>0</v>
      </c>
      <c r="AK155" s="1056">
        <f>INF_PrevYearEUR!AS156</f>
        <v>0</v>
      </c>
      <c r="AL155" s="1064">
        <f>INF_PrevYearEUR!AT156</f>
        <v>0</v>
      </c>
      <c r="AM155" s="1056">
        <f>INF_PrevYearEUR!AU156</f>
        <v>0</v>
      </c>
      <c r="AN155" s="1064">
        <f>INF_PrevYearEUR!AV156</f>
        <v>0</v>
      </c>
      <c r="AO155" s="1056">
        <f>INF_PrevYearEUR!AW156</f>
        <v>0</v>
      </c>
      <c r="AP155" s="1064">
        <f>INF_PrevYearEUR!AX156</f>
        <v>0</v>
      </c>
      <c r="AQ155" s="1056">
        <f>INF_PrevYearEUR!AY156</f>
        <v>0</v>
      </c>
      <c r="AR155" s="1064">
        <f>INF_PrevYearEUR!AZ156</f>
        <v>0</v>
      </c>
      <c r="AS155" s="1056">
        <f>INF_PrevYearEUR!BA156</f>
        <v>0</v>
      </c>
      <c r="AT155" s="1064">
        <f>INF_PrevYearEUR!BB156</f>
        <v>0</v>
      </c>
      <c r="AU155" s="1056">
        <f>INF_PrevYearEUR!BC156</f>
        <v>0</v>
      </c>
      <c r="AV155" s="1064">
        <f>INF_PrevYearEUR!BD156</f>
        <v>0</v>
      </c>
      <c r="AW155" s="1056">
        <f>INF_PrevYearEUR!BE156</f>
        <v>0</v>
      </c>
      <c r="AX155" s="1064">
        <f>INF_PrevYearEUR!BF156</f>
        <v>0</v>
      </c>
      <c r="AY155" s="1056">
        <f>INF_PrevYearEUR!BG156</f>
        <v>0</v>
      </c>
      <c r="AZ155" s="1064">
        <f>INF_PrevYearEUR!BH156</f>
        <v>0</v>
      </c>
      <c r="BA155" s="1056">
        <f>INF_PrevYearEUR!BI156</f>
        <v>0</v>
      </c>
      <c r="BB155" s="1064">
        <f>INF_PrevYearEUR!BJ156</f>
        <v>0</v>
      </c>
      <c r="BC155" s="1056">
        <f>INF_PrevYearEUR!BK156</f>
        <v>0</v>
      </c>
      <c r="BD155" s="1064">
        <f>INF_PrevYearEUR!BL156</f>
        <v>0</v>
      </c>
      <c r="BE155" s="1056">
        <f>INF_PrevYearEUR!BM156</f>
        <v>0</v>
      </c>
      <c r="BF155" s="1064">
        <f>INF_PrevYearEUR!BN156</f>
        <v>0</v>
      </c>
      <c r="BG155" s="1056">
        <f>INF_PrevYearEUR!BO156</f>
        <v>0</v>
      </c>
      <c r="BH155" s="1064">
        <f>INF_PrevYearEUR!BP156</f>
        <v>0</v>
      </c>
      <c r="BI155" s="1056">
        <f>INF_PrevYearEUR!BQ156</f>
        <v>0</v>
      </c>
      <c r="BJ155" s="1064">
        <f>INF_PrevYearEUR!BR156</f>
        <v>0</v>
      </c>
      <c r="BK155" s="1056">
        <f>INF_PrevYearEUR!BS156</f>
        <v>0</v>
      </c>
      <c r="BL155" s="1064">
        <f>INF_PrevYearEUR!BT156</f>
        <v>0</v>
      </c>
      <c r="BM155" s="1056">
        <f>INF_PrevYearEUR!BU156</f>
        <v>0</v>
      </c>
      <c r="BN155" s="1064">
        <f>INF_PrevYearEUR!BV156</f>
        <v>0</v>
      </c>
      <c r="BO155" s="1056">
        <f>INF_PrevYearEUR!BW156</f>
        <v>0</v>
      </c>
      <c r="BP155" s="1064">
        <f>INF_PrevYearEUR!BX156</f>
        <v>0</v>
      </c>
      <c r="BQ155" s="1056">
        <f>INF_PrevYearEUR!BY156</f>
        <v>0</v>
      </c>
    </row>
    <row r="156" spans="1:69" s="1048" customFormat="1">
      <c r="A156" s="1054" t="str">
        <f>IF(OR(B156=0,B156=""),"",B156&amp;IF(COUNTIF(B$11:$B156,B156)&gt;1,COUNTIF(B$11:$B156,B156),""))</f>
        <v>Papers2</v>
      </c>
      <c r="B156" s="1054" t="str">
        <f>INF_PrevYearEUR!J157</f>
        <v>Papers</v>
      </c>
      <c r="C156" s="1055"/>
      <c r="D156" s="1055">
        <f>INF_PrevYearEUR!L157</f>
        <v>0</v>
      </c>
      <c r="E156" s="1056">
        <f>INF_PrevYearEUR!M157</f>
        <v>0</v>
      </c>
      <c r="F156" s="1064">
        <f>INF_PrevYearEUR!N157</f>
        <v>0</v>
      </c>
      <c r="G156" s="1056">
        <f>INF_PrevYearEUR!O157</f>
        <v>0</v>
      </c>
      <c r="H156" s="1064">
        <f>INF_PrevYearEUR!P157</f>
        <v>0</v>
      </c>
      <c r="I156" s="1056">
        <f>INF_PrevYearEUR!Q157</f>
        <v>0</v>
      </c>
      <c r="J156" s="1064">
        <f>INF_PrevYearEUR!R157</f>
        <v>0</v>
      </c>
      <c r="K156" s="1056">
        <f>INF_PrevYearEUR!S157</f>
        <v>0</v>
      </c>
      <c r="L156" s="1064">
        <f>INF_PrevYearEUR!T157</f>
        <v>0</v>
      </c>
      <c r="M156" s="1056">
        <f>INF_PrevYearEUR!U157</f>
        <v>0</v>
      </c>
      <c r="N156" s="1064">
        <f>INF_PrevYearEUR!V157</f>
        <v>0</v>
      </c>
      <c r="O156" s="1056">
        <f>INF_PrevYearEUR!W157</f>
        <v>0</v>
      </c>
      <c r="P156" s="1064">
        <f>INF_PrevYearEUR!X157</f>
        <v>0</v>
      </c>
      <c r="Q156" s="1056">
        <f>INF_PrevYearEUR!Y157</f>
        <v>0</v>
      </c>
      <c r="R156" s="1064">
        <f>INF_PrevYearEUR!Z157</f>
        <v>0</v>
      </c>
      <c r="S156" s="1056">
        <f>INF_PrevYearEUR!AA157</f>
        <v>0</v>
      </c>
      <c r="T156" s="1064">
        <f>INF_PrevYearEUR!AB157</f>
        <v>0</v>
      </c>
      <c r="U156" s="1056">
        <f>INF_PrevYearEUR!AC157</f>
        <v>0</v>
      </c>
      <c r="V156" s="1064">
        <f>INF_PrevYearEUR!AD157</f>
        <v>0</v>
      </c>
      <c r="W156" s="1056">
        <f>INF_PrevYearEUR!AE157</f>
        <v>0</v>
      </c>
      <c r="X156" s="1064">
        <f>INF_PrevYearEUR!AF157</f>
        <v>0</v>
      </c>
      <c r="Y156" s="1056">
        <f>INF_PrevYearEUR!AG157</f>
        <v>0</v>
      </c>
      <c r="Z156" s="1064">
        <f>INF_PrevYearEUR!AH157</f>
        <v>0</v>
      </c>
      <c r="AA156" s="1056">
        <f>INF_PrevYearEUR!AI157</f>
        <v>0</v>
      </c>
      <c r="AB156" s="1064">
        <f>INF_PrevYearEUR!AJ157</f>
        <v>0</v>
      </c>
      <c r="AC156" s="1056">
        <f>INF_PrevYearEUR!AK157</f>
        <v>0</v>
      </c>
      <c r="AD156" s="1064">
        <f>INF_PrevYearEUR!AL157</f>
        <v>0</v>
      </c>
      <c r="AE156" s="1056">
        <f>INF_PrevYearEUR!AM157</f>
        <v>0</v>
      </c>
      <c r="AF156" s="1064">
        <f>INF_PrevYearEUR!AN157</f>
        <v>0</v>
      </c>
      <c r="AG156" s="1056">
        <f>INF_PrevYearEUR!AO157</f>
        <v>0</v>
      </c>
      <c r="AH156" s="1064">
        <f>INF_PrevYearEUR!AP157</f>
        <v>0</v>
      </c>
      <c r="AI156" s="1056">
        <f>INF_PrevYearEUR!AQ157</f>
        <v>0</v>
      </c>
      <c r="AJ156" s="1064">
        <f>INF_PrevYearEUR!AR157</f>
        <v>0</v>
      </c>
      <c r="AK156" s="1056">
        <f>INF_PrevYearEUR!AS157</f>
        <v>0</v>
      </c>
      <c r="AL156" s="1064">
        <f>INF_PrevYearEUR!AT157</f>
        <v>0</v>
      </c>
      <c r="AM156" s="1056">
        <f>INF_PrevYearEUR!AU157</f>
        <v>0</v>
      </c>
      <c r="AN156" s="1064">
        <f>INF_PrevYearEUR!AV157</f>
        <v>0</v>
      </c>
      <c r="AO156" s="1056">
        <f>INF_PrevYearEUR!AW157</f>
        <v>0</v>
      </c>
      <c r="AP156" s="1064">
        <f>INF_PrevYearEUR!AX157</f>
        <v>0</v>
      </c>
      <c r="AQ156" s="1056">
        <f>INF_PrevYearEUR!AY157</f>
        <v>0</v>
      </c>
      <c r="AR156" s="1064">
        <f>INF_PrevYearEUR!AZ157</f>
        <v>0</v>
      </c>
      <c r="AS156" s="1056">
        <f>INF_PrevYearEUR!BA157</f>
        <v>0</v>
      </c>
      <c r="AT156" s="1064">
        <f>INF_PrevYearEUR!BB157</f>
        <v>0</v>
      </c>
      <c r="AU156" s="1056">
        <f>INF_PrevYearEUR!BC157</f>
        <v>0</v>
      </c>
      <c r="AV156" s="1064">
        <f>INF_PrevYearEUR!BD157</f>
        <v>0</v>
      </c>
      <c r="AW156" s="1056">
        <f>INF_PrevYearEUR!BE157</f>
        <v>0</v>
      </c>
      <c r="AX156" s="1064">
        <f>INF_PrevYearEUR!BF157</f>
        <v>0</v>
      </c>
      <c r="AY156" s="1056">
        <f>INF_PrevYearEUR!BG157</f>
        <v>0</v>
      </c>
      <c r="AZ156" s="1064">
        <f>INF_PrevYearEUR!BH157</f>
        <v>0</v>
      </c>
      <c r="BA156" s="1056">
        <f>INF_PrevYearEUR!BI157</f>
        <v>0</v>
      </c>
      <c r="BB156" s="1064">
        <f>INF_PrevYearEUR!BJ157</f>
        <v>0</v>
      </c>
      <c r="BC156" s="1056">
        <f>INF_PrevYearEUR!BK157</f>
        <v>0</v>
      </c>
      <c r="BD156" s="1064">
        <f>INF_PrevYearEUR!BL157</f>
        <v>0</v>
      </c>
      <c r="BE156" s="1056">
        <f>INF_PrevYearEUR!BM157</f>
        <v>0</v>
      </c>
      <c r="BF156" s="1064">
        <f>INF_PrevYearEUR!BN157</f>
        <v>0</v>
      </c>
      <c r="BG156" s="1056">
        <f>INF_PrevYearEUR!BO157</f>
        <v>0</v>
      </c>
      <c r="BH156" s="1064">
        <f>INF_PrevYearEUR!BP157</f>
        <v>0</v>
      </c>
      <c r="BI156" s="1056">
        <f>INF_PrevYearEUR!BQ157</f>
        <v>0</v>
      </c>
      <c r="BJ156" s="1064">
        <f>INF_PrevYearEUR!BR157</f>
        <v>0</v>
      </c>
      <c r="BK156" s="1056">
        <f>INF_PrevYearEUR!BS157</f>
        <v>0</v>
      </c>
      <c r="BL156" s="1064">
        <f>INF_PrevYearEUR!BT157</f>
        <v>0</v>
      </c>
      <c r="BM156" s="1056">
        <f>INF_PrevYearEUR!BU157</f>
        <v>0</v>
      </c>
      <c r="BN156" s="1064">
        <f>INF_PrevYearEUR!BV157</f>
        <v>0</v>
      </c>
      <c r="BO156" s="1056">
        <f>INF_PrevYearEUR!BW157</f>
        <v>0</v>
      </c>
      <c r="BP156" s="1064">
        <f>INF_PrevYearEUR!BX157</f>
        <v>0</v>
      </c>
      <c r="BQ156" s="1056">
        <f>INF_PrevYearEUR!BY157</f>
        <v>0</v>
      </c>
    </row>
    <row r="157" spans="1:69" s="1048" customFormat="1">
      <c r="A157" s="1054" t="str">
        <f>IF(OR(B157=0,B157=""),"",B157&amp;IF(COUNTIF(B$11:$B157,B157)&gt;1,COUNTIF(B$11:$B157,B157),""))</f>
        <v>Plastics2</v>
      </c>
      <c r="B157" s="1054" t="str">
        <f>INF_PrevYearEUR!J158</f>
        <v>Plastics</v>
      </c>
      <c r="C157" s="1055"/>
      <c r="D157" s="1055">
        <f>INF_PrevYearEUR!L158</f>
        <v>0</v>
      </c>
      <c r="E157" s="1056">
        <f>INF_PrevYearEUR!M158</f>
        <v>0</v>
      </c>
      <c r="F157" s="1064">
        <f>INF_PrevYearEUR!N158</f>
        <v>0</v>
      </c>
      <c r="G157" s="1056">
        <f>INF_PrevYearEUR!O158</f>
        <v>0</v>
      </c>
      <c r="H157" s="1064">
        <f>INF_PrevYearEUR!P158</f>
        <v>0</v>
      </c>
      <c r="I157" s="1056">
        <f>INF_PrevYearEUR!Q158</f>
        <v>0</v>
      </c>
      <c r="J157" s="1064">
        <f>INF_PrevYearEUR!R158</f>
        <v>0</v>
      </c>
      <c r="K157" s="1056">
        <f>INF_PrevYearEUR!S158</f>
        <v>0</v>
      </c>
      <c r="L157" s="1064">
        <f>INF_PrevYearEUR!T158</f>
        <v>0</v>
      </c>
      <c r="M157" s="1056">
        <f>INF_PrevYearEUR!U158</f>
        <v>0</v>
      </c>
      <c r="N157" s="1064">
        <f>INF_PrevYearEUR!V158</f>
        <v>0</v>
      </c>
      <c r="O157" s="1056">
        <f>INF_PrevYearEUR!W158</f>
        <v>0</v>
      </c>
      <c r="P157" s="1064">
        <f>INF_PrevYearEUR!X158</f>
        <v>0</v>
      </c>
      <c r="Q157" s="1056">
        <f>INF_PrevYearEUR!Y158</f>
        <v>0</v>
      </c>
      <c r="R157" s="1064">
        <f>INF_PrevYearEUR!Z158</f>
        <v>0</v>
      </c>
      <c r="S157" s="1056">
        <f>INF_PrevYearEUR!AA158</f>
        <v>0</v>
      </c>
      <c r="T157" s="1064">
        <f>INF_PrevYearEUR!AB158</f>
        <v>0</v>
      </c>
      <c r="U157" s="1056">
        <f>INF_PrevYearEUR!AC158</f>
        <v>0</v>
      </c>
      <c r="V157" s="1064">
        <f>INF_PrevYearEUR!AD158</f>
        <v>0</v>
      </c>
      <c r="W157" s="1056">
        <f>INF_PrevYearEUR!AE158</f>
        <v>0</v>
      </c>
      <c r="X157" s="1064">
        <f>INF_PrevYearEUR!AF158</f>
        <v>0</v>
      </c>
      <c r="Y157" s="1056">
        <f>INF_PrevYearEUR!AG158</f>
        <v>0</v>
      </c>
      <c r="Z157" s="1064">
        <f>INF_PrevYearEUR!AH158</f>
        <v>0</v>
      </c>
      <c r="AA157" s="1056">
        <f>INF_PrevYearEUR!AI158</f>
        <v>0</v>
      </c>
      <c r="AB157" s="1064">
        <f>INF_PrevYearEUR!AJ158</f>
        <v>0</v>
      </c>
      <c r="AC157" s="1056">
        <f>INF_PrevYearEUR!AK158</f>
        <v>0</v>
      </c>
      <c r="AD157" s="1064">
        <f>INF_PrevYearEUR!AL158</f>
        <v>0</v>
      </c>
      <c r="AE157" s="1056">
        <f>INF_PrevYearEUR!AM158</f>
        <v>0</v>
      </c>
      <c r="AF157" s="1064">
        <f>INF_PrevYearEUR!AN158</f>
        <v>0</v>
      </c>
      <c r="AG157" s="1056">
        <f>INF_PrevYearEUR!AO158</f>
        <v>0</v>
      </c>
      <c r="AH157" s="1064">
        <f>INF_PrevYearEUR!AP158</f>
        <v>0</v>
      </c>
      <c r="AI157" s="1056">
        <f>INF_PrevYearEUR!AQ158</f>
        <v>0</v>
      </c>
      <c r="AJ157" s="1064">
        <f>INF_PrevYearEUR!AR158</f>
        <v>0</v>
      </c>
      <c r="AK157" s="1056">
        <f>INF_PrevYearEUR!AS158</f>
        <v>0</v>
      </c>
      <c r="AL157" s="1064">
        <f>INF_PrevYearEUR!AT158</f>
        <v>0</v>
      </c>
      <c r="AM157" s="1056">
        <f>INF_PrevYearEUR!AU158</f>
        <v>0</v>
      </c>
      <c r="AN157" s="1064">
        <f>INF_PrevYearEUR!AV158</f>
        <v>0</v>
      </c>
      <c r="AO157" s="1056">
        <f>INF_PrevYearEUR!AW158</f>
        <v>0</v>
      </c>
      <c r="AP157" s="1064">
        <f>INF_PrevYearEUR!AX158</f>
        <v>0</v>
      </c>
      <c r="AQ157" s="1056">
        <f>INF_PrevYearEUR!AY158</f>
        <v>0</v>
      </c>
      <c r="AR157" s="1064">
        <f>INF_PrevYearEUR!AZ158</f>
        <v>0</v>
      </c>
      <c r="AS157" s="1056">
        <f>INF_PrevYearEUR!BA158</f>
        <v>0</v>
      </c>
      <c r="AT157" s="1064">
        <f>INF_PrevYearEUR!BB158</f>
        <v>0</v>
      </c>
      <c r="AU157" s="1056">
        <f>INF_PrevYearEUR!BC158</f>
        <v>0</v>
      </c>
      <c r="AV157" s="1064">
        <f>INF_PrevYearEUR!BD158</f>
        <v>0</v>
      </c>
      <c r="AW157" s="1056">
        <f>INF_PrevYearEUR!BE158</f>
        <v>0</v>
      </c>
      <c r="AX157" s="1064">
        <f>INF_PrevYearEUR!BF158</f>
        <v>0</v>
      </c>
      <c r="AY157" s="1056">
        <f>INF_PrevYearEUR!BG158</f>
        <v>0</v>
      </c>
      <c r="AZ157" s="1064">
        <f>INF_PrevYearEUR!BH158</f>
        <v>0</v>
      </c>
      <c r="BA157" s="1056">
        <f>INF_PrevYearEUR!BI158</f>
        <v>0</v>
      </c>
      <c r="BB157" s="1064">
        <f>INF_PrevYearEUR!BJ158</f>
        <v>0</v>
      </c>
      <c r="BC157" s="1056">
        <f>INF_PrevYearEUR!BK158</f>
        <v>0</v>
      </c>
      <c r="BD157" s="1064">
        <f>INF_PrevYearEUR!BL158</f>
        <v>0</v>
      </c>
      <c r="BE157" s="1056">
        <f>INF_PrevYearEUR!BM158</f>
        <v>0</v>
      </c>
      <c r="BF157" s="1064">
        <f>INF_PrevYearEUR!BN158</f>
        <v>0</v>
      </c>
      <c r="BG157" s="1056">
        <f>INF_PrevYearEUR!BO158</f>
        <v>0</v>
      </c>
      <c r="BH157" s="1064">
        <f>INF_PrevYearEUR!BP158</f>
        <v>0</v>
      </c>
      <c r="BI157" s="1056">
        <f>INF_PrevYearEUR!BQ158</f>
        <v>0</v>
      </c>
      <c r="BJ157" s="1064">
        <f>INF_PrevYearEUR!BR158</f>
        <v>0</v>
      </c>
      <c r="BK157" s="1056">
        <f>INF_PrevYearEUR!BS158</f>
        <v>0</v>
      </c>
      <c r="BL157" s="1064">
        <f>INF_PrevYearEUR!BT158</f>
        <v>0</v>
      </c>
      <c r="BM157" s="1056">
        <f>INF_PrevYearEUR!BU158</f>
        <v>0</v>
      </c>
      <c r="BN157" s="1064">
        <f>INF_PrevYearEUR!BV158</f>
        <v>0</v>
      </c>
      <c r="BO157" s="1056">
        <f>INF_PrevYearEUR!BW158</f>
        <v>0</v>
      </c>
      <c r="BP157" s="1064">
        <f>INF_PrevYearEUR!BX158</f>
        <v>0</v>
      </c>
      <c r="BQ157" s="1056">
        <f>INF_PrevYearEUR!BY158</f>
        <v>0</v>
      </c>
    </row>
    <row r="158" spans="1:69" s="1048" customFormat="1">
      <c r="A158" s="1054" t="str">
        <f>IF(OR(B158=0,B158=""),"",B158&amp;IF(COUNTIF(B$11:$B158,B158)&gt;1,COUNTIF(B$11:$B158,B158),""))</f>
        <v>Refuse Derived Fuels2</v>
      </c>
      <c r="B158" s="1054" t="str">
        <f>INF_PrevYearEUR!J159</f>
        <v>Refuse Derived Fuels</v>
      </c>
      <c r="C158" s="1055"/>
      <c r="D158" s="1055">
        <f>INF_PrevYearEUR!L159</f>
        <v>0</v>
      </c>
      <c r="E158" s="1056">
        <f>INF_PrevYearEUR!M159</f>
        <v>0</v>
      </c>
      <c r="F158" s="1064">
        <f>INF_PrevYearEUR!N159</f>
        <v>0</v>
      </c>
      <c r="G158" s="1056">
        <f>INF_PrevYearEUR!O159</f>
        <v>0</v>
      </c>
      <c r="H158" s="1064">
        <f>INF_PrevYearEUR!P159</f>
        <v>0</v>
      </c>
      <c r="I158" s="1056">
        <f>INF_PrevYearEUR!Q159</f>
        <v>0</v>
      </c>
      <c r="J158" s="1064">
        <f>INF_PrevYearEUR!R159</f>
        <v>0</v>
      </c>
      <c r="K158" s="1056">
        <f>INF_PrevYearEUR!S159</f>
        <v>0</v>
      </c>
      <c r="L158" s="1064">
        <f>INF_PrevYearEUR!T159</f>
        <v>0</v>
      </c>
      <c r="M158" s="1056">
        <f>INF_PrevYearEUR!U159</f>
        <v>0</v>
      </c>
      <c r="N158" s="1064">
        <f>INF_PrevYearEUR!V159</f>
        <v>0</v>
      </c>
      <c r="O158" s="1056">
        <f>INF_PrevYearEUR!W159</f>
        <v>0</v>
      </c>
      <c r="P158" s="1064">
        <f>INF_PrevYearEUR!X159</f>
        <v>0</v>
      </c>
      <c r="Q158" s="1056">
        <f>INF_PrevYearEUR!Y159</f>
        <v>0</v>
      </c>
      <c r="R158" s="1064">
        <f>INF_PrevYearEUR!Z159</f>
        <v>0</v>
      </c>
      <c r="S158" s="1056">
        <f>INF_PrevYearEUR!AA159</f>
        <v>0</v>
      </c>
      <c r="T158" s="1064">
        <f>INF_PrevYearEUR!AB159</f>
        <v>0</v>
      </c>
      <c r="U158" s="1056">
        <f>INF_PrevYearEUR!AC159</f>
        <v>0</v>
      </c>
      <c r="V158" s="1064">
        <f>INF_PrevYearEUR!AD159</f>
        <v>0</v>
      </c>
      <c r="W158" s="1056">
        <f>INF_PrevYearEUR!AE159</f>
        <v>0</v>
      </c>
      <c r="X158" s="1064">
        <f>INF_PrevYearEUR!AF159</f>
        <v>0</v>
      </c>
      <c r="Y158" s="1056">
        <f>INF_PrevYearEUR!AG159</f>
        <v>0</v>
      </c>
      <c r="Z158" s="1064">
        <f>INF_PrevYearEUR!AH159</f>
        <v>0</v>
      </c>
      <c r="AA158" s="1056">
        <f>INF_PrevYearEUR!AI159</f>
        <v>0</v>
      </c>
      <c r="AB158" s="1064">
        <f>INF_PrevYearEUR!AJ159</f>
        <v>0</v>
      </c>
      <c r="AC158" s="1056">
        <f>INF_PrevYearEUR!AK159</f>
        <v>0</v>
      </c>
      <c r="AD158" s="1064">
        <f>INF_PrevYearEUR!AL159</f>
        <v>0</v>
      </c>
      <c r="AE158" s="1056">
        <f>INF_PrevYearEUR!AM159</f>
        <v>0</v>
      </c>
      <c r="AF158" s="1064">
        <f>INF_PrevYearEUR!AN159</f>
        <v>0</v>
      </c>
      <c r="AG158" s="1056">
        <f>INF_PrevYearEUR!AO159</f>
        <v>0</v>
      </c>
      <c r="AH158" s="1064">
        <f>INF_PrevYearEUR!AP159</f>
        <v>0</v>
      </c>
      <c r="AI158" s="1056">
        <f>INF_PrevYearEUR!AQ159</f>
        <v>0</v>
      </c>
      <c r="AJ158" s="1064">
        <f>INF_PrevYearEUR!AR159</f>
        <v>0</v>
      </c>
      <c r="AK158" s="1056">
        <f>INF_PrevYearEUR!AS159</f>
        <v>0</v>
      </c>
      <c r="AL158" s="1064">
        <f>INF_PrevYearEUR!AT159</f>
        <v>0</v>
      </c>
      <c r="AM158" s="1056">
        <f>INF_PrevYearEUR!AU159</f>
        <v>0</v>
      </c>
      <c r="AN158" s="1064">
        <f>INF_PrevYearEUR!AV159</f>
        <v>0</v>
      </c>
      <c r="AO158" s="1056">
        <f>INF_PrevYearEUR!AW159</f>
        <v>0</v>
      </c>
      <c r="AP158" s="1064">
        <f>INF_PrevYearEUR!AX159</f>
        <v>0</v>
      </c>
      <c r="AQ158" s="1056">
        <f>INF_PrevYearEUR!AY159</f>
        <v>0</v>
      </c>
      <c r="AR158" s="1064">
        <f>INF_PrevYearEUR!AZ159</f>
        <v>0</v>
      </c>
      <c r="AS158" s="1056">
        <f>INF_PrevYearEUR!BA159</f>
        <v>0</v>
      </c>
      <c r="AT158" s="1064">
        <f>INF_PrevYearEUR!BB159</f>
        <v>0</v>
      </c>
      <c r="AU158" s="1056">
        <f>INF_PrevYearEUR!BC159</f>
        <v>0</v>
      </c>
      <c r="AV158" s="1064">
        <f>INF_PrevYearEUR!BD159</f>
        <v>0</v>
      </c>
      <c r="AW158" s="1056">
        <f>INF_PrevYearEUR!BE159</f>
        <v>0</v>
      </c>
      <c r="AX158" s="1064">
        <f>INF_PrevYearEUR!BF159</f>
        <v>0</v>
      </c>
      <c r="AY158" s="1056">
        <f>INF_PrevYearEUR!BG159</f>
        <v>0</v>
      </c>
      <c r="AZ158" s="1064">
        <f>INF_PrevYearEUR!BH159</f>
        <v>0</v>
      </c>
      <c r="BA158" s="1056">
        <f>INF_PrevYearEUR!BI159</f>
        <v>0</v>
      </c>
      <c r="BB158" s="1064">
        <f>INF_PrevYearEUR!BJ159</f>
        <v>0</v>
      </c>
      <c r="BC158" s="1056">
        <f>INF_PrevYearEUR!BK159</f>
        <v>0</v>
      </c>
      <c r="BD158" s="1064">
        <f>INF_PrevYearEUR!BL159</f>
        <v>0</v>
      </c>
      <c r="BE158" s="1056">
        <f>INF_PrevYearEUR!BM159</f>
        <v>0</v>
      </c>
      <c r="BF158" s="1064">
        <f>INF_PrevYearEUR!BN159</f>
        <v>0</v>
      </c>
      <c r="BG158" s="1056">
        <f>INF_PrevYearEUR!BO159</f>
        <v>0</v>
      </c>
      <c r="BH158" s="1064">
        <f>INF_PrevYearEUR!BP159</f>
        <v>0</v>
      </c>
      <c r="BI158" s="1056">
        <f>INF_PrevYearEUR!BQ159</f>
        <v>0</v>
      </c>
      <c r="BJ158" s="1064">
        <f>INF_PrevYearEUR!BR159</f>
        <v>0</v>
      </c>
      <c r="BK158" s="1056">
        <f>INF_PrevYearEUR!BS159</f>
        <v>0</v>
      </c>
      <c r="BL158" s="1064">
        <f>INF_PrevYearEUR!BT159</f>
        <v>0</v>
      </c>
      <c r="BM158" s="1056">
        <f>INF_PrevYearEUR!BU159</f>
        <v>0</v>
      </c>
      <c r="BN158" s="1064">
        <f>INF_PrevYearEUR!BV159</f>
        <v>0</v>
      </c>
      <c r="BO158" s="1056">
        <f>INF_PrevYearEUR!BW159</f>
        <v>0</v>
      </c>
      <c r="BP158" s="1064">
        <f>INF_PrevYearEUR!BX159</f>
        <v>0</v>
      </c>
      <c r="BQ158" s="1056">
        <f>INF_PrevYearEUR!BY159</f>
        <v>0</v>
      </c>
    </row>
    <row r="159" spans="1:69" s="1048" customFormat="1">
      <c r="A159" s="1054" t="str">
        <f>IF(OR(B159=0,B159=""),"",B159&amp;IF(COUNTIF(B$11:$B159,B159)&gt;1,COUNTIF(B$11:$B159,B159),""))</f>
        <v>Metals2</v>
      </c>
      <c r="B159" s="1054" t="str">
        <f>INF_PrevYearEUR!J160</f>
        <v>Metals</v>
      </c>
      <c r="C159" s="1055"/>
      <c r="D159" s="1055">
        <f>INF_PrevYearEUR!L160</f>
        <v>0</v>
      </c>
      <c r="E159" s="1056">
        <f>INF_PrevYearEUR!M160</f>
        <v>0</v>
      </c>
      <c r="F159" s="1064">
        <f>INF_PrevYearEUR!N160</f>
        <v>0</v>
      </c>
      <c r="G159" s="1056">
        <f>INF_PrevYearEUR!O160</f>
        <v>0</v>
      </c>
      <c r="H159" s="1064">
        <f>INF_PrevYearEUR!P160</f>
        <v>0</v>
      </c>
      <c r="I159" s="1056">
        <f>INF_PrevYearEUR!Q160</f>
        <v>0</v>
      </c>
      <c r="J159" s="1064">
        <f>INF_PrevYearEUR!R160</f>
        <v>0</v>
      </c>
      <c r="K159" s="1056">
        <f>INF_PrevYearEUR!S160</f>
        <v>0</v>
      </c>
      <c r="L159" s="1064">
        <f>INF_PrevYearEUR!T160</f>
        <v>0</v>
      </c>
      <c r="M159" s="1056">
        <f>INF_PrevYearEUR!U160</f>
        <v>0</v>
      </c>
      <c r="N159" s="1064">
        <f>INF_PrevYearEUR!V160</f>
        <v>0</v>
      </c>
      <c r="O159" s="1056">
        <f>INF_PrevYearEUR!W160</f>
        <v>0</v>
      </c>
      <c r="P159" s="1064">
        <f>INF_PrevYearEUR!X160</f>
        <v>0</v>
      </c>
      <c r="Q159" s="1056">
        <f>INF_PrevYearEUR!Y160</f>
        <v>0</v>
      </c>
      <c r="R159" s="1064">
        <f>INF_PrevYearEUR!Z160</f>
        <v>0</v>
      </c>
      <c r="S159" s="1056">
        <f>INF_PrevYearEUR!AA160</f>
        <v>0</v>
      </c>
      <c r="T159" s="1064">
        <f>INF_PrevYearEUR!AB160</f>
        <v>0</v>
      </c>
      <c r="U159" s="1056">
        <f>INF_PrevYearEUR!AC160</f>
        <v>0</v>
      </c>
      <c r="V159" s="1064">
        <f>INF_PrevYearEUR!AD160</f>
        <v>0</v>
      </c>
      <c r="W159" s="1056">
        <f>INF_PrevYearEUR!AE160</f>
        <v>0</v>
      </c>
      <c r="X159" s="1064">
        <f>INF_PrevYearEUR!AF160</f>
        <v>0</v>
      </c>
      <c r="Y159" s="1056">
        <f>INF_PrevYearEUR!AG160</f>
        <v>0</v>
      </c>
      <c r="Z159" s="1064">
        <f>INF_PrevYearEUR!AH160</f>
        <v>0</v>
      </c>
      <c r="AA159" s="1056">
        <f>INF_PrevYearEUR!AI160</f>
        <v>0</v>
      </c>
      <c r="AB159" s="1064">
        <f>INF_PrevYearEUR!AJ160</f>
        <v>0</v>
      </c>
      <c r="AC159" s="1056">
        <f>INF_PrevYearEUR!AK160</f>
        <v>0</v>
      </c>
      <c r="AD159" s="1064">
        <f>INF_PrevYearEUR!AL160</f>
        <v>0</v>
      </c>
      <c r="AE159" s="1056">
        <f>INF_PrevYearEUR!AM160</f>
        <v>0</v>
      </c>
      <c r="AF159" s="1064">
        <f>INF_PrevYearEUR!AN160</f>
        <v>0</v>
      </c>
      <c r="AG159" s="1056">
        <f>INF_PrevYearEUR!AO160</f>
        <v>0</v>
      </c>
      <c r="AH159" s="1064">
        <f>INF_PrevYearEUR!AP160</f>
        <v>0</v>
      </c>
      <c r="AI159" s="1056">
        <f>INF_PrevYearEUR!AQ160</f>
        <v>0</v>
      </c>
      <c r="AJ159" s="1064">
        <f>INF_PrevYearEUR!AR160</f>
        <v>0</v>
      </c>
      <c r="AK159" s="1056">
        <f>INF_PrevYearEUR!AS160</f>
        <v>0</v>
      </c>
      <c r="AL159" s="1064">
        <f>INF_PrevYearEUR!AT160</f>
        <v>0</v>
      </c>
      <c r="AM159" s="1056">
        <f>INF_PrevYearEUR!AU160</f>
        <v>0</v>
      </c>
      <c r="AN159" s="1064">
        <f>INF_PrevYearEUR!AV160</f>
        <v>0</v>
      </c>
      <c r="AO159" s="1056">
        <f>INF_PrevYearEUR!AW160</f>
        <v>0</v>
      </c>
      <c r="AP159" s="1064">
        <f>INF_PrevYearEUR!AX160</f>
        <v>0</v>
      </c>
      <c r="AQ159" s="1056">
        <f>INF_PrevYearEUR!AY160</f>
        <v>0</v>
      </c>
      <c r="AR159" s="1064">
        <f>INF_PrevYearEUR!AZ160</f>
        <v>0</v>
      </c>
      <c r="AS159" s="1056">
        <f>INF_PrevYearEUR!BA160</f>
        <v>0</v>
      </c>
      <c r="AT159" s="1064">
        <f>INF_PrevYearEUR!BB160</f>
        <v>0</v>
      </c>
      <c r="AU159" s="1056">
        <f>INF_PrevYearEUR!BC160</f>
        <v>0</v>
      </c>
      <c r="AV159" s="1064">
        <f>INF_PrevYearEUR!BD160</f>
        <v>0</v>
      </c>
      <c r="AW159" s="1056">
        <f>INF_PrevYearEUR!BE160</f>
        <v>0</v>
      </c>
      <c r="AX159" s="1064">
        <f>INF_PrevYearEUR!BF160</f>
        <v>0</v>
      </c>
      <c r="AY159" s="1056">
        <f>INF_PrevYearEUR!BG160</f>
        <v>0</v>
      </c>
      <c r="AZ159" s="1064">
        <f>INF_PrevYearEUR!BH160</f>
        <v>0</v>
      </c>
      <c r="BA159" s="1056">
        <f>INF_PrevYearEUR!BI160</f>
        <v>0</v>
      </c>
      <c r="BB159" s="1064">
        <f>INF_PrevYearEUR!BJ160</f>
        <v>0</v>
      </c>
      <c r="BC159" s="1056">
        <f>INF_PrevYearEUR!BK160</f>
        <v>0</v>
      </c>
      <c r="BD159" s="1064">
        <f>INF_PrevYearEUR!BL160</f>
        <v>0</v>
      </c>
      <c r="BE159" s="1056">
        <f>INF_PrevYearEUR!BM160</f>
        <v>0</v>
      </c>
      <c r="BF159" s="1064">
        <f>INF_PrevYearEUR!BN160</f>
        <v>0</v>
      </c>
      <c r="BG159" s="1056">
        <f>INF_PrevYearEUR!BO160</f>
        <v>0</v>
      </c>
      <c r="BH159" s="1064">
        <f>INF_PrevYearEUR!BP160</f>
        <v>0</v>
      </c>
      <c r="BI159" s="1056">
        <f>INF_PrevYearEUR!BQ160</f>
        <v>0</v>
      </c>
      <c r="BJ159" s="1064">
        <f>INF_PrevYearEUR!BR160</f>
        <v>0</v>
      </c>
      <c r="BK159" s="1056">
        <f>INF_PrevYearEUR!BS160</f>
        <v>0</v>
      </c>
      <c r="BL159" s="1064">
        <f>INF_PrevYearEUR!BT160</f>
        <v>0</v>
      </c>
      <c r="BM159" s="1056">
        <f>INF_PrevYearEUR!BU160</f>
        <v>0</v>
      </c>
      <c r="BN159" s="1064">
        <f>INF_PrevYearEUR!BV160</f>
        <v>0</v>
      </c>
      <c r="BO159" s="1056">
        <f>INF_PrevYearEUR!BW160</f>
        <v>0</v>
      </c>
      <c r="BP159" s="1064">
        <f>INF_PrevYearEUR!BX160</f>
        <v>0</v>
      </c>
      <c r="BQ159" s="1056">
        <f>INF_PrevYearEUR!BY160</f>
        <v>0</v>
      </c>
    </row>
    <row r="160" spans="1:69" s="1048" customFormat="1">
      <c r="A160" s="1054" t="str">
        <f>IF(OR(B160=0,B160=""),"",B160&amp;IF(COUNTIF(B$11:$B160,B160)&gt;1,COUNTIF(B$11:$B160,B160),""))</f>
        <v>Glass2</v>
      </c>
      <c r="B160" s="1054" t="str">
        <f>INF_PrevYearEUR!J161</f>
        <v>Glass</v>
      </c>
      <c r="C160" s="1055"/>
      <c r="D160" s="1055">
        <f>INF_PrevYearEUR!L161</f>
        <v>0</v>
      </c>
      <c r="E160" s="1056">
        <f>INF_PrevYearEUR!M161</f>
        <v>0</v>
      </c>
      <c r="F160" s="1064">
        <f>INF_PrevYearEUR!N161</f>
        <v>0</v>
      </c>
      <c r="G160" s="1056">
        <f>INF_PrevYearEUR!O161</f>
        <v>0</v>
      </c>
      <c r="H160" s="1064">
        <f>INF_PrevYearEUR!P161</f>
        <v>0</v>
      </c>
      <c r="I160" s="1056">
        <f>INF_PrevYearEUR!Q161</f>
        <v>0</v>
      </c>
      <c r="J160" s="1064">
        <f>INF_PrevYearEUR!R161</f>
        <v>0</v>
      </c>
      <c r="K160" s="1056">
        <f>INF_PrevYearEUR!S161</f>
        <v>0</v>
      </c>
      <c r="L160" s="1064">
        <f>INF_PrevYearEUR!T161</f>
        <v>0</v>
      </c>
      <c r="M160" s="1056">
        <f>INF_PrevYearEUR!U161</f>
        <v>0</v>
      </c>
      <c r="N160" s="1064">
        <f>INF_PrevYearEUR!V161</f>
        <v>0</v>
      </c>
      <c r="O160" s="1056">
        <f>INF_PrevYearEUR!W161</f>
        <v>0</v>
      </c>
      <c r="P160" s="1064">
        <f>INF_PrevYearEUR!X161</f>
        <v>0</v>
      </c>
      <c r="Q160" s="1056">
        <f>INF_PrevYearEUR!Y161</f>
        <v>0</v>
      </c>
      <c r="R160" s="1064">
        <f>INF_PrevYearEUR!Z161</f>
        <v>0</v>
      </c>
      <c r="S160" s="1056">
        <f>INF_PrevYearEUR!AA161</f>
        <v>0</v>
      </c>
      <c r="T160" s="1064">
        <f>INF_PrevYearEUR!AB161</f>
        <v>0</v>
      </c>
      <c r="U160" s="1056">
        <f>INF_PrevYearEUR!AC161</f>
        <v>0</v>
      </c>
      <c r="V160" s="1064">
        <f>INF_PrevYearEUR!AD161</f>
        <v>0</v>
      </c>
      <c r="W160" s="1056">
        <f>INF_PrevYearEUR!AE161</f>
        <v>0</v>
      </c>
      <c r="X160" s="1064">
        <f>INF_PrevYearEUR!AF161</f>
        <v>0</v>
      </c>
      <c r="Y160" s="1056">
        <f>INF_PrevYearEUR!AG161</f>
        <v>0</v>
      </c>
      <c r="Z160" s="1064">
        <f>INF_PrevYearEUR!AH161</f>
        <v>0</v>
      </c>
      <c r="AA160" s="1056">
        <f>INF_PrevYearEUR!AI161</f>
        <v>0</v>
      </c>
      <c r="AB160" s="1064">
        <f>INF_PrevYearEUR!AJ161</f>
        <v>0</v>
      </c>
      <c r="AC160" s="1056">
        <f>INF_PrevYearEUR!AK161</f>
        <v>0</v>
      </c>
      <c r="AD160" s="1064">
        <f>INF_PrevYearEUR!AL161</f>
        <v>0</v>
      </c>
      <c r="AE160" s="1056">
        <f>INF_PrevYearEUR!AM161</f>
        <v>0</v>
      </c>
      <c r="AF160" s="1064">
        <f>INF_PrevYearEUR!AN161</f>
        <v>0</v>
      </c>
      <c r="AG160" s="1056">
        <f>INF_PrevYearEUR!AO161</f>
        <v>0</v>
      </c>
      <c r="AH160" s="1064">
        <f>INF_PrevYearEUR!AP161</f>
        <v>0</v>
      </c>
      <c r="AI160" s="1056">
        <f>INF_PrevYearEUR!AQ161</f>
        <v>0</v>
      </c>
      <c r="AJ160" s="1064">
        <f>INF_PrevYearEUR!AR161</f>
        <v>0</v>
      </c>
      <c r="AK160" s="1056">
        <f>INF_PrevYearEUR!AS161</f>
        <v>0</v>
      </c>
      <c r="AL160" s="1064">
        <f>INF_PrevYearEUR!AT161</f>
        <v>0</v>
      </c>
      <c r="AM160" s="1056">
        <f>INF_PrevYearEUR!AU161</f>
        <v>0</v>
      </c>
      <c r="AN160" s="1064">
        <f>INF_PrevYearEUR!AV161</f>
        <v>0</v>
      </c>
      <c r="AO160" s="1056">
        <f>INF_PrevYearEUR!AW161</f>
        <v>0</v>
      </c>
      <c r="AP160" s="1064">
        <f>INF_PrevYearEUR!AX161</f>
        <v>0</v>
      </c>
      <c r="AQ160" s="1056">
        <f>INF_PrevYearEUR!AY161</f>
        <v>0</v>
      </c>
      <c r="AR160" s="1064">
        <f>INF_PrevYearEUR!AZ161</f>
        <v>0</v>
      </c>
      <c r="AS160" s="1056">
        <f>INF_PrevYearEUR!BA161</f>
        <v>0</v>
      </c>
      <c r="AT160" s="1064">
        <f>INF_PrevYearEUR!BB161</f>
        <v>0</v>
      </c>
      <c r="AU160" s="1056">
        <f>INF_PrevYearEUR!BC161</f>
        <v>0</v>
      </c>
      <c r="AV160" s="1064">
        <f>INF_PrevYearEUR!BD161</f>
        <v>0</v>
      </c>
      <c r="AW160" s="1056">
        <f>INF_PrevYearEUR!BE161</f>
        <v>0</v>
      </c>
      <c r="AX160" s="1064">
        <f>INF_PrevYearEUR!BF161</f>
        <v>0</v>
      </c>
      <c r="AY160" s="1056">
        <f>INF_PrevYearEUR!BG161</f>
        <v>0</v>
      </c>
      <c r="AZ160" s="1064">
        <f>INF_PrevYearEUR!BH161</f>
        <v>0</v>
      </c>
      <c r="BA160" s="1056">
        <f>INF_PrevYearEUR!BI161</f>
        <v>0</v>
      </c>
      <c r="BB160" s="1064">
        <f>INF_PrevYearEUR!BJ161</f>
        <v>0</v>
      </c>
      <c r="BC160" s="1056">
        <f>INF_PrevYearEUR!BK161</f>
        <v>0</v>
      </c>
      <c r="BD160" s="1064">
        <f>INF_PrevYearEUR!BL161</f>
        <v>0</v>
      </c>
      <c r="BE160" s="1056">
        <f>INF_PrevYearEUR!BM161</f>
        <v>0</v>
      </c>
      <c r="BF160" s="1064">
        <f>INF_PrevYearEUR!BN161</f>
        <v>0</v>
      </c>
      <c r="BG160" s="1056">
        <f>INF_PrevYearEUR!BO161</f>
        <v>0</v>
      </c>
      <c r="BH160" s="1064">
        <f>INF_PrevYearEUR!BP161</f>
        <v>0</v>
      </c>
      <c r="BI160" s="1056">
        <f>INF_PrevYearEUR!BQ161</f>
        <v>0</v>
      </c>
      <c r="BJ160" s="1064">
        <f>INF_PrevYearEUR!BR161</f>
        <v>0</v>
      </c>
      <c r="BK160" s="1056">
        <f>INF_PrevYearEUR!BS161</f>
        <v>0</v>
      </c>
      <c r="BL160" s="1064">
        <f>INF_PrevYearEUR!BT161</f>
        <v>0</v>
      </c>
      <c r="BM160" s="1056">
        <f>INF_PrevYearEUR!BU161</f>
        <v>0</v>
      </c>
      <c r="BN160" s="1064">
        <f>INF_PrevYearEUR!BV161</f>
        <v>0</v>
      </c>
      <c r="BO160" s="1056">
        <f>INF_PrevYearEUR!BW161</f>
        <v>0</v>
      </c>
      <c r="BP160" s="1064">
        <f>INF_PrevYearEUR!BX161</f>
        <v>0</v>
      </c>
      <c r="BQ160" s="1056">
        <f>INF_PrevYearEUR!BY161</f>
        <v>0</v>
      </c>
    </row>
    <row r="161" spans="1:69" s="1048" customFormat="1">
      <c r="A161" s="1054" t="str">
        <f>IF(OR(B161=0,B161=""),"",B161&amp;IF(COUNTIF(B$11:$B161,B161)&gt;1,COUNTIF(B$11:$B161,B161),""))</f>
        <v>Wood2</v>
      </c>
      <c r="B161" s="1054" t="str">
        <f>INF_PrevYearEUR!J162</f>
        <v>Wood</v>
      </c>
      <c r="C161" s="1055"/>
      <c r="D161" s="1055">
        <f>INF_PrevYearEUR!L162</f>
        <v>0</v>
      </c>
      <c r="E161" s="1056">
        <f>INF_PrevYearEUR!M162</f>
        <v>0</v>
      </c>
      <c r="F161" s="1064">
        <f>INF_PrevYearEUR!N162</f>
        <v>0</v>
      </c>
      <c r="G161" s="1056">
        <f>INF_PrevYearEUR!O162</f>
        <v>0</v>
      </c>
      <c r="H161" s="1064">
        <f>INF_PrevYearEUR!P162</f>
        <v>0</v>
      </c>
      <c r="I161" s="1056">
        <f>INF_PrevYearEUR!Q162</f>
        <v>0</v>
      </c>
      <c r="J161" s="1064">
        <f>INF_PrevYearEUR!R162</f>
        <v>0</v>
      </c>
      <c r="K161" s="1056">
        <f>INF_PrevYearEUR!S162</f>
        <v>0</v>
      </c>
      <c r="L161" s="1064">
        <f>INF_PrevYearEUR!T162</f>
        <v>0</v>
      </c>
      <c r="M161" s="1056">
        <f>INF_PrevYearEUR!U162</f>
        <v>0</v>
      </c>
      <c r="N161" s="1064">
        <f>INF_PrevYearEUR!V162</f>
        <v>0</v>
      </c>
      <c r="O161" s="1056">
        <f>INF_PrevYearEUR!W162</f>
        <v>0</v>
      </c>
      <c r="P161" s="1064">
        <f>INF_PrevYearEUR!X162</f>
        <v>0</v>
      </c>
      <c r="Q161" s="1056">
        <f>INF_PrevYearEUR!Y162</f>
        <v>0</v>
      </c>
      <c r="R161" s="1064">
        <f>INF_PrevYearEUR!Z162</f>
        <v>0</v>
      </c>
      <c r="S161" s="1056">
        <f>INF_PrevYearEUR!AA162</f>
        <v>0</v>
      </c>
      <c r="T161" s="1064">
        <f>INF_PrevYearEUR!AB162</f>
        <v>0</v>
      </c>
      <c r="U161" s="1056">
        <f>INF_PrevYearEUR!AC162</f>
        <v>0</v>
      </c>
      <c r="V161" s="1064">
        <f>INF_PrevYearEUR!AD162</f>
        <v>0</v>
      </c>
      <c r="W161" s="1056">
        <f>INF_PrevYearEUR!AE162</f>
        <v>0</v>
      </c>
      <c r="X161" s="1064">
        <f>INF_PrevYearEUR!AF162</f>
        <v>0</v>
      </c>
      <c r="Y161" s="1056">
        <f>INF_PrevYearEUR!AG162</f>
        <v>0</v>
      </c>
      <c r="Z161" s="1064">
        <f>INF_PrevYearEUR!AH162</f>
        <v>0</v>
      </c>
      <c r="AA161" s="1056">
        <f>INF_PrevYearEUR!AI162</f>
        <v>0</v>
      </c>
      <c r="AB161" s="1064">
        <f>INF_PrevYearEUR!AJ162</f>
        <v>0</v>
      </c>
      <c r="AC161" s="1056">
        <f>INF_PrevYearEUR!AK162</f>
        <v>0</v>
      </c>
      <c r="AD161" s="1064">
        <f>INF_PrevYearEUR!AL162</f>
        <v>0</v>
      </c>
      <c r="AE161" s="1056">
        <f>INF_PrevYearEUR!AM162</f>
        <v>0</v>
      </c>
      <c r="AF161" s="1064">
        <f>INF_PrevYearEUR!AN162</f>
        <v>0</v>
      </c>
      <c r="AG161" s="1056">
        <f>INF_PrevYearEUR!AO162</f>
        <v>0</v>
      </c>
      <c r="AH161" s="1064">
        <f>INF_PrevYearEUR!AP162</f>
        <v>0</v>
      </c>
      <c r="AI161" s="1056">
        <f>INF_PrevYearEUR!AQ162</f>
        <v>0</v>
      </c>
      <c r="AJ161" s="1064">
        <f>INF_PrevYearEUR!AR162</f>
        <v>0</v>
      </c>
      <c r="AK161" s="1056">
        <f>INF_PrevYearEUR!AS162</f>
        <v>0</v>
      </c>
      <c r="AL161" s="1064">
        <f>INF_PrevYearEUR!AT162</f>
        <v>0</v>
      </c>
      <c r="AM161" s="1056">
        <f>INF_PrevYearEUR!AU162</f>
        <v>0</v>
      </c>
      <c r="AN161" s="1064">
        <f>INF_PrevYearEUR!AV162</f>
        <v>0</v>
      </c>
      <c r="AO161" s="1056">
        <f>INF_PrevYearEUR!AW162</f>
        <v>0</v>
      </c>
      <c r="AP161" s="1064">
        <f>INF_PrevYearEUR!AX162</f>
        <v>0</v>
      </c>
      <c r="AQ161" s="1056">
        <f>INF_PrevYearEUR!AY162</f>
        <v>0</v>
      </c>
      <c r="AR161" s="1064">
        <f>INF_PrevYearEUR!AZ162</f>
        <v>0</v>
      </c>
      <c r="AS161" s="1056">
        <f>INF_PrevYearEUR!BA162</f>
        <v>0</v>
      </c>
      <c r="AT161" s="1064">
        <f>INF_PrevYearEUR!BB162</f>
        <v>0</v>
      </c>
      <c r="AU161" s="1056">
        <f>INF_PrevYearEUR!BC162</f>
        <v>0</v>
      </c>
      <c r="AV161" s="1064">
        <f>INF_PrevYearEUR!BD162</f>
        <v>0</v>
      </c>
      <c r="AW161" s="1056">
        <f>INF_PrevYearEUR!BE162</f>
        <v>0</v>
      </c>
      <c r="AX161" s="1064">
        <f>INF_PrevYearEUR!BF162</f>
        <v>0</v>
      </c>
      <c r="AY161" s="1056">
        <f>INF_PrevYearEUR!BG162</f>
        <v>0</v>
      </c>
      <c r="AZ161" s="1064">
        <f>INF_PrevYearEUR!BH162</f>
        <v>0</v>
      </c>
      <c r="BA161" s="1056">
        <f>INF_PrevYearEUR!BI162</f>
        <v>0</v>
      </c>
      <c r="BB161" s="1064">
        <f>INF_PrevYearEUR!BJ162</f>
        <v>0</v>
      </c>
      <c r="BC161" s="1056">
        <f>INF_PrevYearEUR!BK162</f>
        <v>0</v>
      </c>
      <c r="BD161" s="1064">
        <f>INF_PrevYearEUR!BL162</f>
        <v>0</v>
      </c>
      <c r="BE161" s="1056">
        <f>INF_PrevYearEUR!BM162</f>
        <v>0</v>
      </c>
      <c r="BF161" s="1064">
        <f>INF_PrevYearEUR!BN162</f>
        <v>0</v>
      </c>
      <c r="BG161" s="1056">
        <f>INF_PrevYearEUR!BO162</f>
        <v>0</v>
      </c>
      <c r="BH161" s="1064">
        <f>INF_PrevYearEUR!BP162</f>
        <v>0</v>
      </c>
      <c r="BI161" s="1056">
        <f>INF_PrevYearEUR!BQ162</f>
        <v>0</v>
      </c>
      <c r="BJ161" s="1064">
        <f>INF_PrevYearEUR!BR162</f>
        <v>0</v>
      </c>
      <c r="BK161" s="1056">
        <f>INF_PrevYearEUR!BS162</f>
        <v>0</v>
      </c>
      <c r="BL161" s="1064">
        <f>INF_PrevYearEUR!BT162</f>
        <v>0</v>
      </c>
      <c r="BM161" s="1056">
        <f>INF_PrevYearEUR!BU162</f>
        <v>0</v>
      </c>
      <c r="BN161" s="1064">
        <f>INF_PrevYearEUR!BV162</f>
        <v>0</v>
      </c>
      <c r="BO161" s="1056">
        <f>INF_PrevYearEUR!BW162</f>
        <v>0</v>
      </c>
      <c r="BP161" s="1064">
        <f>INF_PrevYearEUR!BX162</f>
        <v>0</v>
      </c>
      <c r="BQ161" s="1056">
        <f>INF_PrevYearEUR!BY162</f>
        <v>0</v>
      </c>
    </row>
    <row r="162" spans="1:69" s="1048" customFormat="1">
      <c r="A162" s="1054" t="str">
        <f>IF(OR(B162=0,B162=""),"",B162&amp;IF(COUNTIF(B$11:$B162,B162)&gt;1,COUNTIF(B$11:$B162,B162),""))</f>
        <v>Final Goods2</v>
      </c>
      <c r="B162" s="1054" t="str">
        <f>INF_PrevYearEUR!J163</f>
        <v>Final Goods</v>
      </c>
      <c r="C162" s="1055"/>
      <c r="D162" s="1055">
        <f>INF_PrevYearEUR!L163</f>
        <v>0</v>
      </c>
      <c r="E162" s="1056">
        <f>INF_PrevYearEUR!M163</f>
        <v>0</v>
      </c>
      <c r="F162" s="1064">
        <f>INF_PrevYearEUR!N163</f>
        <v>0</v>
      </c>
      <c r="G162" s="1056">
        <f>INF_PrevYearEUR!O163</f>
        <v>0</v>
      </c>
      <c r="H162" s="1064">
        <f>INF_PrevYearEUR!P163</f>
        <v>0</v>
      </c>
      <c r="I162" s="1056">
        <f>INF_PrevYearEUR!Q163</f>
        <v>0</v>
      </c>
      <c r="J162" s="1064">
        <f>INF_PrevYearEUR!R163</f>
        <v>0</v>
      </c>
      <c r="K162" s="1056">
        <f>INF_PrevYearEUR!S163</f>
        <v>0</v>
      </c>
      <c r="L162" s="1064">
        <f>INF_PrevYearEUR!T163</f>
        <v>0</v>
      </c>
      <c r="M162" s="1056">
        <f>INF_PrevYearEUR!U163</f>
        <v>0</v>
      </c>
      <c r="N162" s="1064">
        <f>INF_PrevYearEUR!V163</f>
        <v>0</v>
      </c>
      <c r="O162" s="1056">
        <f>INF_PrevYearEUR!W163</f>
        <v>0</v>
      </c>
      <c r="P162" s="1064">
        <f>INF_PrevYearEUR!X163</f>
        <v>0</v>
      </c>
      <c r="Q162" s="1056">
        <f>INF_PrevYearEUR!Y163</f>
        <v>0</v>
      </c>
      <c r="R162" s="1064">
        <f>INF_PrevYearEUR!Z163</f>
        <v>0</v>
      </c>
      <c r="S162" s="1056">
        <f>INF_PrevYearEUR!AA163</f>
        <v>0</v>
      </c>
      <c r="T162" s="1064">
        <f>INF_PrevYearEUR!AB163</f>
        <v>0</v>
      </c>
      <c r="U162" s="1056">
        <f>INF_PrevYearEUR!AC163</f>
        <v>0</v>
      </c>
      <c r="V162" s="1064">
        <f>INF_PrevYearEUR!AD163</f>
        <v>0</v>
      </c>
      <c r="W162" s="1056">
        <f>INF_PrevYearEUR!AE163</f>
        <v>0</v>
      </c>
      <c r="X162" s="1064">
        <f>INF_PrevYearEUR!AF163</f>
        <v>0</v>
      </c>
      <c r="Y162" s="1056">
        <f>INF_PrevYearEUR!AG163</f>
        <v>0</v>
      </c>
      <c r="Z162" s="1064">
        <f>INF_PrevYearEUR!AH163</f>
        <v>0</v>
      </c>
      <c r="AA162" s="1056">
        <f>INF_PrevYearEUR!AI163</f>
        <v>0</v>
      </c>
      <c r="AB162" s="1064">
        <f>INF_PrevYearEUR!AJ163</f>
        <v>0</v>
      </c>
      <c r="AC162" s="1056">
        <f>INF_PrevYearEUR!AK163</f>
        <v>0</v>
      </c>
      <c r="AD162" s="1064">
        <f>INF_PrevYearEUR!AL163</f>
        <v>0</v>
      </c>
      <c r="AE162" s="1056">
        <f>INF_PrevYearEUR!AM163</f>
        <v>0</v>
      </c>
      <c r="AF162" s="1064">
        <f>INF_PrevYearEUR!AN163</f>
        <v>0</v>
      </c>
      <c r="AG162" s="1056">
        <f>INF_PrevYearEUR!AO163</f>
        <v>0</v>
      </c>
      <c r="AH162" s="1064">
        <f>INF_PrevYearEUR!AP163</f>
        <v>0</v>
      </c>
      <c r="AI162" s="1056">
        <f>INF_PrevYearEUR!AQ163</f>
        <v>0</v>
      </c>
      <c r="AJ162" s="1064">
        <f>INF_PrevYearEUR!AR163</f>
        <v>0</v>
      </c>
      <c r="AK162" s="1056">
        <f>INF_PrevYearEUR!AS163</f>
        <v>0</v>
      </c>
      <c r="AL162" s="1064">
        <f>INF_PrevYearEUR!AT163</f>
        <v>0</v>
      </c>
      <c r="AM162" s="1056">
        <f>INF_PrevYearEUR!AU163</f>
        <v>0</v>
      </c>
      <c r="AN162" s="1064">
        <f>INF_PrevYearEUR!AV163</f>
        <v>0</v>
      </c>
      <c r="AO162" s="1056">
        <f>INF_PrevYearEUR!AW163</f>
        <v>0</v>
      </c>
      <c r="AP162" s="1064">
        <f>INF_PrevYearEUR!AX163</f>
        <v>0</v>
      </c>
      <c r="AQ162" s="1056">
        <f>INF_PrevYearEUR!AY163</f>
        <v>0</v>
      </c>
      <c r="AR162" s="1064">
        <f>INF_PrevYearEUR!AZ163</f>
        <v>0</v>
      </c>
      <c r="AS162" s="1056">
        <f>INF_PrevYearEUR!BA163</f>
        <v>0</v>
      </c>
      <c r="AT162" s="1064">
        <f>INF_PrevYearEUR!BB163</f>
        <v>0</v>
      </c>
      <c r="AU162" s="1056">
        <f>INF_PrevYearEUR!BC163</f>
        <v>0</v>
      </c>
      <c r="AV162" s="1064">
        <f>INF_PrevYearEUR!BD163</f>
        <v>0</v>
      </c>
      <c r="AW162" s="1056">
        <f>INF_PrevYearEUR!BE163</f>
        <v>0</v>
      </c>
      <c r="AX162" s="1064">
        <f>INF_PrevYearEUR!BF163</f>
        <v>0</v>
      </c>
      <c r="AY162" s="1056">
        <f>INF_PrevYearEUR!BG163</f>
        <v>0</v>
      </c>
      <c r="AZ162" s="1064">
        <f>INF_PrevYearEUR!BH163</f>
        <v>0</v>
      </c>
      <c r="BA162" s="1056">
        <f>INF_PrevYearEUR!BI163</f>
        <v>0</v>
      </c>
      <c r="BB162" s="1064">
        <f>INF_PrevYearEUR!BJ163</f>
        <v>0</v>
      </c>
      <c r="BC162" s="1056">
        <f>INF_PrevYearEUR!BK163</f>
        <v>0</v>
      </c>
      <c r="BD162" s="1064">
        <f>INF_PrevYearEUR!BL163</f>
        <v>0</v>
      </c>
      <c r="BE162" s="1056">
        <f>INF_PrevYearEUR!BM163</f>
        <v>0</v>
      </c>
      <c r="BF162" s="1064">
        <f>INF_PrevYearEUR!BN163</f>
        <v>0</v>
      </c>
      <c r="BG162" s="1056">
        <f>INF_PrevYearEUR!BO163</f>
        <v>0</v>
      </c>
      <c r="BH162" s="1064">
        <f>INF_PrevYearEUR!BP163</f>
        <v>0</v>
      </c>
      <c r="BI162" s="1056">
        <f>INF_PrevYearEUR!BQ163</f>
        <v>0</v>
      </c>
      <c r="BJ162" s="1064">
        <f>INF_PrevYearEUR!BR163</f>
        <v>0</v>
      </c>
      <c r="BK162" s="1056">
        <f>INF_PrevYearEUR!BS163</f>
        <v>0</v>
      </c>
      <c r="BL162" s="1064">
        <f>INF_PrevYearEUR!BT163</f>
        <v>0</v>
      </c>
      <c r="BM162" s="1056">
        <f>INF_PrevYearEUR!BU163</f>
        <v>0</v>
      </c>
      <c r="BN162" s="1064">
        <f>INF_PrevYearEUR!BV163</f>
        <v>0</v>
      </c>
      <c r="BO162" s="1056">
        <f>INF_PrevYearEUR!BW163</f>
        <v>0</v>
      </c>
      <c r="BP162" s="1064">
        <f>INF_PrevYearEUR!BX163</f>
        <v>0</v>
      </c>
      <c r="BQ162" s="1056">
        <f>INF_PrevYearEUR!BY163</f>
        <v>0</v>
      </c>
    </row>
    <row r="163" spans="1:69" s="1048" customFormat="1">
      <c r="A163" s="1054" t="str">
        <f>IF(OR(B163=0,B163=""),"",B163&amp;IF(COUNTIF(B$11:$B163,B163)&gt;1,COUNTIF(B$11:$B163,B163),""))</f>
        <v>Compound2</v>
      </c>
      <c r="B163" s="1054" t="str">
        <f>INF_PrevYearEUR!J164</f>
        <v>Compound</v>
      </c>
      <c r="C163" s="1055"/>
      <c r="D163" s="1055">
        <f>INF_PrevYearEUR!L164</f>
        <v>0</v>
      </c>
      <c r="E163" s="1056">
        <f>INF_PrevYearEUR!M164</f>
        <v>0</v>
      </c>
      <c r="F163" s="1064">
        <f>INF_PrevYearEUR!N164</f>
        <v>0</v>
      </c>
      <c r="G163" s="1056">
        <f>INF_PrevYearEUR!O164</f>
        <v>0</v>
      </c>
      <c r="H163" s="1064">
        <f>INF_PrevYearEUR!P164</f>
        <v>0</v>
      </c>
      <c r="I163" s="1056">
        <f>INF_PrevYearEUR!Q164</f>
        <v>0</v>
      </c>
      <c r="J163" s="1064">
        <f>INF_PrevYearEUR!R164</f>
        <v>0</v>
      </c>
      <c r="K163" s="1056">
        <f>INF_PrevYearEUR!S164</f>
        <v>0</v>
      </c>
      <c r="L163" s="1064">
        <f>INF_PrevYearEUR!T164</f>
        <v>0</v>
      </c>
      <c r="M163" s="1056">
        <f>INF_PrevYearEUR!U164</f>
        <v>0</v>
      </c>
      <c r="N163" s="1064">
        <f>INF_PrevYearEUR!V164</f>
        <v>0</v>
      </c>
      <c r="O163" s="1056">
        <f>INF_PrevYearEUR!W164</f>
        <v>0</v>
      </c>
      <c r="P163" s="1064">
        <f>INF_PrevYearEUR!X164</f>
        <v>0</v>
      </c>
      <c r="Q163" s="1056">
        <f>INF_PrevYearEUR!Y164</f>
        <v>0</v>
      </c>
      <c r="R163" s="1064">
        <f>INF_PrevYearEUR!Z164</f>
        <v>0</v>
      </c>
      <c r="S163" s="1056">
        <f>INF_PrevYearEUR!AA164</f>
        <v>0</v>
      </c>
      <c r="T163" s="1064">
        <f>INF_PrevYearEUR!AB164</f>
        <v>0</v>
      </c>
      <c r="U163" s="1056">
        <f>INF_PrevYearEUR!AC164</f>
        <v>0</v>
      </c>
      <c r="V163" s="1064">
        <f>INF_PrevYearEUR!AD164</f>
        <v>0</v>
      </c>
      <c r="W163" s="1056">
        <f>INF_PrevYearEUR!AE164</f>
        <v>0</v>
      </c>
      <c r="X163" s="1064">
        <f>INF_PrevYearEUR!AF164</f>
        <v>0</v>
      </c>
      <c r="Y163" s="1056">
        <f>INF_PrevYearEUR!AG164</f>
        <v>0</v>
      </c>
      <c r="Z163" s="1064">
        <f>INF_PrevYearEUR!AH164</f>
        <v>0</v>
      </c>
      <c r="AA163" s="1056">
        <f>INF_PrevYearEUR!AI164</f>
        <v>0</v>
      </c>
      <c r="AB163" s="1064">
        <f>INF_PrevYearEUR!AJ164</f>
        <v>0</v>
      </c>
      <c r="AC163" s="1056">
        <f>INF_PrevYearEUR!AK164</f>
        <v>0</v>
      </c>
      <c r="AD163" s="1064">
        <f>INF_PrevYearEUR!AL164</f>
        <v>0</v>
      </c>
      <c r="AE163" s="1056">
        <f>INF_PrevYearEUR!AM164</f>
        <v>0</v>
      </c>
      <c r="AF163" s="1064">
        <f>INF_PrevYearEUR!AN164</f>
        <v>0</v>
      </c>
      <c r="AG163" s="1056">
        <f>INF_PrevYearEUR!AO164</f>
        <v>0</v>
      </c>
      <c r="AH163" s="1064">
        <f>INF_PrevYearEUR!AP164</f>
        <v>0</v>
      </c>
      <c r="AI163" s="1056">
        <f>INF_PrevYearEUR!AQ164</f>
        <v>0</v>
      </c>
      <c r="AJ163" s="1064">
        <f>INF_PrevYearEUR!AR164</f>
        <v>0</v>
      </c>
      <c r="AK163" s="1056">
        <f>INF_PrevYearEUR!AS164</f>
        <v>0</v>
      </c>
      <c r="AL163" s="1064">
        <f>INF_PrevYearEUR!AT164</f>
        <v>0</v>
      </c>
      <c r="AM163" s="1056">
        <f>INF_PrevYearEUR!AU164</f>
        <v>0</v>
      </c>
      <c r="AN163" s="1064">
        <f>INF_PrevYearEUR!AV164</f>
        <v>0</v>
      </c>
      <c r="AO163" s="1056">
        <f>INF_PrevYearEUR!AW164</f>
        <v>0</v>
      </c>
      <c r="AP163" s="1064">
        <f>INF_PrevYearEUR!AX164</f>
        <v>0</v>
      </c>
      <c r="AQ163" s="1056">
        <f>INF_PrevYearEUR!AY164</f>
        <v>0</v>
      </c>
      <c r="AR163" s="1064">
        <f>INF_PrevYearEUR!AZ164</f>
        <v>0</v>
      </c>
      <c r="AS163" s="1056">
        <f>INF_PrevYearEUR!BA164</f>
        <v>0</v>
      </c>
      <c r="AT163" s="1064">
        <f>INF_PrevYearEUR!BB164</f>
        <v>0</v>
      </c>
      <c r="AU163" s="1056">
        <f>INF_PrevYearEUR!BC164</f>
        <v>0</v>
      </c>
      <c r="AV163" s="1064">
        <f>INF_PrevYearEUR!BD164</f>
        <v>0</v>
      </c>
      <c r="AW163" s="1056">
        <f>INF_PrevYearEUR!BE164</f>
        <v>0</v>
      </c>
      <c r="AX163" s="1064">
        <f>INF_PrevYearEUR!BF164</f>
        <v>0</v>
      </c>
      <c r="AY163" s="1056">
        <f>INF_PrevYearEUR!BG164</f>
        <v>0</v>
      </c>
      <c r="AZ163" s="1064">
        <f>INF_PrevYearEUR!BH164</f>
        <v>0</v>
      </c>
      <c r="BA163" s="1056">
        <f>INF_PrevYearEUR!BI164</f>
        <v>0</v>
      </c>
      <c r="BB163" s="1064">
        <f>INF_PrevYearEUR!BJ164</f>
        <v>0</v>
      </c>
      <c r="BC163" s="1056">
        <f>INF_PrevYearEUR!BK164</f>
        <v>0</v>
      </c>
      <c r="BD163" s="1064">
        <f>INF_PrevYearEUR!BL164</f>
        <v>0</v>
      </c>
      <c r="BE163" s="1056">
        <f>INF_PrevYearEUR!BM164</f>
        <v>0</v>
      </c>
      <c r="BF163" s="1064">
        <f>INF_PrevYearEUR!BN164</f>
        <v>0</v>
      </c>
      <c r="BG163" s="1056">
        <f>INF_PrevYearEUR!BO164</f>
        <v>0</v>
      </c>
      <c r="BH163" s="1064">
        <f>INF_PrevYearEUR!BP164</f>
        <v>0</v>
      </c>
      <c r="BI163" s="1056">
        <f>INF_PrevYearEUR!BQ164</f>
        <v>0</v>
      </c>
      <c r="BJ163" s="1064">
        <f>INF_PrevYearEUR!BR164</f>
        <v>0</v>
      </c>
      <c r="BK163" s="1056">
        <f>INF_PrevYearEUR!BS164</f>
        <v>0</v>
      </c>
      <c r="BL163" s="1064">
        <f>INF_PrevYearEUR!BT164</f>
        <v>0</v>
      </c>
      <c r="BM163" s="1056">
        <f>INF_PrevYearEUR!BU164</f>
        <v>0</v>
      </c>
      <c r="BN163" s="1064">
        <f>INF_PrevYearEUR!BV164</f>
        <v>0</v>
      </c>
      <c r="BO163" s="1056">
        <f>INF_PrevYearEUR!BW164</f>
        <v>0</v>
      </c>
      <c r="BP163" s="1064">
        <f>INF_PrevYearEUR!BX164</f>
        <v>0</v>
      </c>
      <c r="BQ163" s="1056">
        <f>INF_PrevYearEUR!BY164</f>
        <v>0</v>
      </c>
    </row>
    <row r="164" spans="1:69" s="1048" customFormat="1">
      <c r="A164" s="1063" t="str">
        <f>IF(OR(B164=0,B164=""),"",B164&amp;IF(COUNTIF(B$11:$B164,B164)&gt;1,COUNTIF(B$11:$B164,B164),""))</f>
        <v>Waste2</v>
      </c>
      <c r="B164" s="1063" t="str">
        <f>INF_PrevYearEUR!J165</f>
        <v>Waste</v>
      </c>
      <c r="C164" s="1061"/>
      <c r="D164" s="1061">
        <f>INF_PrevYearEUR!L165</f>
        <v>0</v>
      </c>
      <c r="E164" s="27">
        <f>INF_PrevYearEUR!M165</f>
        <v>0</v>
      </c>
      <c r="F164" s="1062">
        <f>INF_PrevYearEUR!N165</f>
        <v>0</v>
      </c>
      <c r="G164" s="27">
        <f>INF_PrevYearEUR!O165</f>
        <v>0</v>
      </c>
      <c r="H164" s="1062">
        <f>INF_PrevYearEUR!P165</f>
        <v>0</v>
      </c>
      <c r="I164" s="27">
        <f>INF_PrevYearEUR!Q165</f>
        <v>0</v>
      </c>
      <c r="J164" s="1062">
        <f>INF_PrevYearEUR!R165</f>
        <v>0</v>
      </c>
      <c r="K164" s="27">
        <f>INF_PrevYearEUR!S165</f>
        <v>0</v>
      </c>
      <c r="L164" s="1062">
        <f>INF_PrevYearEUR!T165</f>
        <v>0</v>
      </c>
      <c r="M164" s="27">
        <f>INF_PrevYearEUR!U165</f>
        <v>0</v>
      </c>
      <c r="N164" s="1062">
        <f>INF_PrevYearEUR!V165</f>
        <v>0</v>
      </c>
      <c r="O164" s="27">
        <f>INF_PrevYearEUR!W165</f>
        <v>0</v>
      </c>
      <c r="P164" s="1062">
        <f>INF_PrevYearEUR!X165</f>
        <v>0</v>
      </c>
      <c r="Q164" s="27">
        <f>INF_PrevYearEUR!Y165</f>
        <v>0</v>
      </c>
      <c r="R164" s="1062">
        <f>INF_PrevYearEUR!Z165</f>
        <v>0</v>
      </c>
      <c r="S164" s="27">
        <f>INF_PrevYearEUR!AA165</f>
        <v>0</v>
      </c>
      <c r="T164" s="1062">
        <f>INF_PrevYearEUR!AB165</f>
        <v>0</v>
      </c>
      <c r="U164" s="27">
        <f>INF_PrevYearEUR!AC165</f>
        <v>0</v>
      </c>
      <c r="V164" s="1062">
        <f>INF_PrevYearEUR!AD165</f>
        <v>0</v>
      </c>
      <c r="W164" s="27">
        <f>INF_PrevYearEUR!AE165</f>
        <v>0</v>
      </c>
      <c r="X164" s="1062">
        <f>INF_PrevYearEUR!AF165</f>
        <v>0</v>
      </c>
      <c r="Y164" s="27">
        <f>INF_PrevYearEUR!AG165</f>
        <v>0</v>
      </c>
      <c r="Z164" s="1062">
        <f>INF_PrevYearEUR!AH165</f>
        <v>0</v>
      </c>
      <c r="AA164" s="27">
        <f>INF_PrevYearEUR!AI165</f>
        <v>0</v>
      </c>
      <c r="AB164" s="1062">
        <f>INF_PrevYearEUR!AJ165</f>
        <v>0</v>
      </c>
      <c r="AC164" s="27">
        <f>INF_PrevYearEUR!AK165</f>
        <v>0</v>
      </c>
      <c r="AD164" s="1062">
        <f>INF_PrevYearEUR!AL165</f>
        <v>0</v>
      </c>
      <c r="AE164" s="27">
        <f>INF_PrevYearEUR!AM165</f>
        <v>0</v>
      </c>
      <c r="AF164" s="1062">
        <f>INF_PrevYearEUR!AN165</f>
        <v>0</v>
      </c>
      <c r="AG164" s="27">
        <f>INF_PrevYearEUR!AO165</f>
        <v>0</v>
      </c>
      <c r="AH164" s="1062">
        <f>INF_PrevYearEUR!AP165</f>
        <v>0</v>
      </c>
      <c r="AI164" s="27">
        <f>INF_PrevYearEUR!AQ165</f>
        <v>0</v>
      </c>
      <c r="AJ164" s="1062">
        <f>INF_PrevYearEUR!AR165</f>
        <v>0</v>
      </c>
      <c r="AK164" s="27">
        <f>INF_PrevYearEUR!AS165</f>
        <v>0</v>
      </c>
      <c r="AL164" s="1062">
        <f>INF_PrevYearEUR!AT165</f>
        <v>0</v>
      </c>
      <c r="AM164" s="27">
        <f>INF_PrevYearEUR!AU165</f>
        <v>0</v>
      </c>
      <c r="AN164" s="1062">
        <f>INF_PrevYearEUR!AV165</f>
        <v>0</v>
      </c>
      <c r="AO164" s="27">
        <f>INF_PrevYearEUR!AW165</f>
        <v>0</v>
      </c>
      <c r="AP164" s="1062">
        <f>INF_PrevYearEUR!AX165</f>
        <v>0</v>
      </c>
      <c r="AQ164" s="27">
        <f>INF_PrevYearEUR!AY165</f>
        <v>0</v>
      </c>
      <c r="AR164" s="1062">
        <f>INF_PrevYearEUR!AZ165</f>
        <v>0</v>
      </c>
      <c r="AS164" s="27">
        <f>INF_PrevYearEUR!BA165</f>
        <v>0</v>
      </c>
      <c r="AT164" s="1062">
        <f>INF_PrevYearEUR!BB165</f>
        <v>0</v>
      </c>
      <c r="AU164" s="27">
        <f>INF_PrevYearEUR!BC165</f>
        <v>0</v>
      </c>
      <c r="AV164" s="1062">
        <f>INF_PrevYearEUR!BD165</f>
        <v>0</v>
      </c>
      <c r="AW164" s="27">
        <f>INF_PrevYearEUR!BE165</f>
        <v>0</v>
      </c>
      <c r="AX164" s="1062">
        <f>INF_PrevYearEUR!BF165</f>
        <v>0</v>
      </c>
      <c r="AY164" s="27">
        <f>INF_PrevYearEUR!BG165</f>
        <v>0</v>
      </c>
      <c r="AZ164" s="1062">
        <f>INF_PrevYearEUR!BH165</f>
        <v>0</v>
      </c>
      <c r="BA164" s="27">
        <f>INF_PrevYearEUR!BI165</f>
        <v>0</v>
      </c>
      <c r="BB164" s="1062">
        <f>INF_PrevYearEUR!BJ165</f>
        <v>0</v>
      </c>
      <c r="BC164" s="27">
        <f>INF_PrevYearEUR!BK165</f>
        <v>0</v>
      </c>
      <c r="BD164" s="1062">
        <f>INF_PrevYearEUR!BL165</f>
        <v>0</v>
      </c>
      <c r="BE164" s="27">
        <f>INF_PrevYearEUR!BM165</f>
        <v>0</v>
      </c>
      <c r="BF164" s="1062">
        <f>INF_PrevYearEUR!BN165</f>
        <v>0</v>
      </c>
      <c r="BG164" s="27">
        <f>INF_PrevYearEUR!BO165</f>
        <v>0</v>
      </c>
      <c r="BH164" s="1062">
        <f>INF_PrevYearEUR!BP165</f>
        <v>0</v>
      </c>
      <c r="BI164" s="27">
        <f>INF_PrevYearEUR!BQ165</f>
        <v>0</v>
      </c>
      <c r="BJ164" s="1062">
        <f>INF_PrevYearEUR!BR165</f>
        <v>0</v>
      </c>
      <c r="BK164" s="27">
        <f>INF_PrevYearEUR!BS165</f>
        <v>0</v>
      </c>
      <c r="BL164" s="1062">
        <f>INF_PrevYearEUR!BT165</f>
        <v>0</v>
      </c>
      <c r="BM164" s="27">
        <f>INF_PrevYearEUR!BU165</f>
        <v>0</v>
      </c>
      <c r="BN164" s="1062">
        <f>INF_PrevYearEUR!BV165</f>
        <v>0</v>
      </c>
      <c r="BO164" s="27">
        <f>INF_PrevYearEUR!BW165</f>
        <v>0</v>
      </c>
      <c r="BP164" s="1062">
        <f>INF_PrevYearEUR!BX165</f>
        <v>0</v>
      </c>
      <c r="BQ164" s="27">
        <f>INF_PrevYearEUR!BY165</f>
        <v>0</v>
      </c>
    </row>
    <row r="165" spans="1:69" s="1048" customFormat="1">
      <c r="A165" s="1054" t="str">
        <f>IF(OR(B165=0,B165=""),"",B165&amp;IF(COUNTIF(B$11:$B165,B165)&gt;1,COUNTIF(B$11:$B165,B165),""))</f>
        <v>Trade</v>
      </c>
      <c r="B165" s="1054" t="str">
        <f>INF_PrevYearEUR!J166</f>
        <v>Trade</v>
      </c>
      <c r="C165" s="1055"/>
      <c r="D165" s="1055">
        <f>INF_PrevYearEUR!L166</f>
        <v>0</v>
      </c>
      <c r="E165" s="1056">
        <f>INF_PrevYearEUR!M166</f>
        <v>0</v>
      </c>
      <c r="F165" s="1064">
        <f>INF_PrevYearEUR!N166</f>
        <v>0</v>
      </c>
      <c r="G165" s="1056">
        <f>INF_PrevYearEUR!O166</f>
        <v>0</v>
      </c>
      <c r="H165" s="1064">
        <f>INF_PrevYearEUR!P166</f>
        <v>0</v>
      </c>
      <c r="I165" s="1056">
        <f>INF_PrevYearEUR!Q166</f>
        <v>0</v>
      </c>
      <c r="J165" s="1064">
        <f>INF_PrevYearEUR!R166</f>
        <v>0</v>
      </c>
      <c r="K165" s="1056">
        <f>INF_PrevYearEUR!S166</f>
        <v>0</v>
      </c>
      <c r="L165" s="1064">
        <f>INF_PrevYearEUR!T166</f>
        <v>0</v>
      </c>
      <c r="M165" s="1056">
        <f>INF_PrevYearEUR!U166</f>
        <v>0</v>
      </c>
      <c r="N165" s="1064">
        <f>INF_PrevYearEUR!V166</f>
        <v>0</v>
      </c>
      <c r="O165" s="1056">
        <f>INF_PrevYearEUR!W166</f>
        <v>0</v>
      </c>
      <c r="P165" s="1064">
        <f>INF_PrevYearEUR!X166</f>
        <v>0</v>
      </c>
      <c r="Q165" s="1056">
        <f>INF_PrevYearEUR!Y166</f>
        <v>0</v>
      </c>
      <c r="R165" s="1064">
        <f>INF_PrevYearEUR!Z166</f>
        <v>0</v>
      </c>
      <c r="S165" s="1056">
        <f>INF_PrevYearEUR!AA166</f>
        <v>0</v>
      </c>
      <c r="T165" s="1064">
        <f>INF_PrevYearEUR!AB166</f>
        <v>0</v>
      </c>
      <c r="U165" s="1056">
        <f>INF_PrevYearEUR!AC166</f>
        <v>0</v>
      </c>
      <c r="V165" s="1064">
        <f>INF_PrevYearEUR!AD166</f>
        <v>0</v>
      </c>
      <c r="W165" s="1056">
        <f>INF_PrevYearEUR!AE166</f>
        <v>0</v>
      </c>
      <c r="X165" s="1064">
        <f>INF_PrevYearEUR!AF166</f>
        <v>0</v>
      </c>
      <c r="Y165" s="1056">
        <f>INF_PrevYearEUR!AG166</f>
        <v>0</v>
      </c>
      <c r="Z165" s="1064">
        <f>INF_PrevYearEUR!AH166</f>
        <v>0</v>
      </c>
      <c r="AA165" s="1056">
        <f>INF_PrevYearEUR!AI166</f>
        <v>0</v>
      </c>
      <c r="AB165" s="1064">
        <f>INF_PrevYearEUR!AJ166</f>
        <v>0</v>
      </c>
      <c r="AC165" s="1056">
        <f>INF_PrevYearEUR!AK166</f>
        <v>0</v>
      </c>
      <c r="AD165" s="1064">
        <f>INF_PrevYearEUR!AL166</f>
        <v>0</v>
      </c>
      <c r="AE165" s="1056">
        <f>INF_PrevYearEUR!AM166</f>
        <v>0</v>
      </c>
      <c r="AF165" s="1064">
        <f>INF_PrevYearEUR!AN166</f>
        <v>0</v>
      </c>
      <c r="AG165" s="1056">
        <f>INF_PrevYearEUR!AO166</f>
        <v>0</v>
      </c>
      <c r="AH165" s="1064">
        <f>INF_PrevYearEUR!AP166</f>
        <v>0</v>
      </c>
      <c r="AI165" s="1056">
        <f>INF_PrevYearEUR!AQ166</f>
        <v>0</v>
      </c>
      <c r="AJ165" s="1064">
        <f>INF_PrevYearEUR!AR166</f>
        <v>0</v>
      </c>
      <c r="AK165" s="1056">
        <f>INF_PrevYearEUR!AS166</f>
        <v>0</v>
      </c>
      <c r="AL165" s="1064">
        <f>INF_PrevYearEUR!AT166</f>
        <v>0</v>
      </c>
      <c r="AM165" s="1056">
        <f>INF_PrevYearEUR!AU166</f>
        <v>0</v>
      </c>
      <c r="AN165" s="1064">
        <f>INF_PrevYearEUR!AV166</f>
        <v>0</v>
      </c>
      <c r="AO165" s="1056">
        <f>INF_PrevYearEUR!AW166</f>
        <v>0</v>
      </c>
      <c r="AP165" s="1064">
        <f>INF_PrevYearEUR!AX166</f>
        <v>0</v>
      </c>
      <c r="AQ165" s="1056">
        <f>INF_PrevYearEUR!AY166</f>
        <v>0</v>
      </c>
      <c r="AR165" s="1064">
        <f>INF_PrevYearEUR!AZ166</f>
        <v>0</v>
      </c>
      <c r="AS165" s="1056">
        <f>INF_PrevYearEUR!BA166</f>
        <v>0</v>
      </c>
      <c r="AT165" s="1064">
        <f>INF_PrevYearEUR!BB166</f>
        <v>0</v>
      </c>
      <c r="AU165" s="1056">
        <f>INF_PrevYearEUR!BC166</f>
        <v>0</v>
      </c>
      <c r="AV165" s="1064">
        <f>INF_PrevYearEUR!BD166</f>
        <v>0</v>
      </c>
      <c r="AW165" s="1056">
        <f>INF_PrevYearEUR!BE166</f>
        <v>0</v>
      </c>
      <c r="AX165" s="1064">
        <f>INF_PrevYearEUR!BF166</f>
        <v>0</v>
      </c>
      <c r="AY165" s="1056">
        <f>INF_PrevYearEUR!BG166</f>
        <v>0</v>
      </c>
      <c r="AZ165" s="1064">
        <f>INF_PrevYearEUR!BH166</f>
        <v>0</v>
      </c>
      <c r="BA165" s="1056">
        <f>INF_PrevYearEUR!BI166</f>
        <v>0</v>
      </c>
      <c r="BB165" s="1064">
        <f>INF_PrevYearEUR!BJ166</f>
        <v>0</v>
      </c>
      <c r="BC165" s="1056">
        <f>INF_PrevYearEUR!BK166</f>
        <v>0</v>
      </c>
      <c r="BD165" s="1064">
        <f>INF_PrevYearEUR!BL166</f>
        <v>0</v>
      </c>
      <c r="BE165" s="1056">
        <f>INF_PrevYearEUR!BM166</f>
        <v>0</v>
      </c>
      <c r="BF165" s="1064">
        <f>INF_PrevYearEUR!BN166</f>
        <v>0</v>
      </c>
      <c r="BG165" s="1056">
        <f>INF_PrevYearEUR!BO166</f>
        <v>0</v>
      </c>
      <c r="BH165" s="1064">
        <f>INF_PrevYearEUR!BP166</f>
        <v>0</v>
      </c>
      <c r="BI165" s="1056">
        <f>INF_PrevYearEUR!BQ166</f>
        <v>0</v>
      </c>
      <c r="BJ165" s="1064">
        <f>INF_PrevYearEUR!BR166</f>
        <v>0</v>
      </c>
      <c r="BK165" s="1056">
        <f>INF_PrevYearEUR!BS166</f>
        <v>0</v>
      </c>
      <c r="BL165" s="1064">
        <f>INF_PrevYearEUR!BT166</f>
        <v>0</v>
      </c>
      <c r="BM165" s="1056">
        <f>INF_PrevYearEUR!BU166</f>
        <v>0</v>
      </c>
      <c r="BN165" s="1064">
        <f>INF_PrevYearEUR!BV166</f>
        <v>0</v>
      </c>
      <c r="BO165" s="1056">
        <f>INF_PrevYearEUR!BW166</f>
        <v>0</v>
      </c>
      <c r="BP165" s="1064">
        <f>INF_PrevYearEUR!BX166</f>
        <v>0</v>
      </c>
      <c r="BQ165" s="1056">
        <f>INF_PrevYearEUR!BY166</f>
        <v>0</v>
      </c>
    </row>
    <row r="166" spans="1:69" s="1048" customFormat="1">
      <c r="A166" s="1054" t="str">
        <f>IF(OR(B166=0,B166=""),"",B166&amp;IF(COUNTIF(B$11:$B166,B166)&gt;1,COUNTIF(B$11:$B166,B166),""))</f>
        <v>Papers3</v>
      </c>
      <c r="B166" s="1054" t="str">
        <f>INF_PrevYearEUR!J167</f>
        <v>Papers</v>
      </c>
      <c r="C166" s="1055"/>
      <c r="D166" s="1055">
        <f>INF_PrevYearEUR!L167</f>
        <v>0</v>
      </c>
      <c r="E166" s="1056">
        <f>INF_PrevYearEUR!M167</f>
        <v>0</v>
      </c>
      <c r="F166" s="1064">
        <f>INF_PrevYearEUR!N167</f>
        <v>0</v>
      </c>
      <c r="G166" s="1056">
        <f>INF_PrevYearEUR!O167</f>
        <v>0</v>
      </c>
      <c r="H166" s="1064">
        <f>INF_PrevYearEUR!P167</f>
        <v>0</v>
      </c>
      <c r="I166" s="1056">
        <f>INF_PrevYearEUR!Q167</f>
        <v>0</v>
      </c>
      <c r="J166" s="1064">
        <f>INF_PrevYearEUR!R167</f>
        <v>0</v>
      </c>
      <c r="K166" s="1056">
        <f>INF_PrevYearEUR!S167</f>
        <v>0</v>
      </c>
      <c r="L166" s="1064">
        <f>INF_PrevYearEUR!T167</f>
        <v>0</v>
      </c>
      <c r="M166" s="1056">
        <f>INF_PrevYearEUR!U167</f>
        <v>0</v>
      </c>
      <c r="N166" s="1064">
        <f>INF_PrevYearEUR!V167</f>
        <v>0</v>
      </c>
      <c r="O166" s="1056">
        <f>INF_PrevYearEUR!W167</f>
        <v>0</v>
      </c>
      <c r="P166" s="1064">
        <f>INF_PrevYearEUR!X167</f>
        <v>0</v>
      </c>
      <c r="Q166" s="1056">
        <f>INF_PrevYearEUR!Y167</f>
        <v>0</v>
      </c>
      <c r="R166" s="1064">
        <f>INF_PrevYearEUR!Z167</f>
        <v>0</v>
      </c>
      <c r="S166" s="1056">
        <f>INF_PrevYearEUR!AA167</f>
        <v>0</v>
      </c>
      <c r="T166" s="1064">
        <f>INF_PrevYearEUR!AB167</f>
        <v>0</v>
      </c>
      <c r="U166" s="1056">
        <f>INF_PrevYearEUR!AC167</f>
        <v>0</v>
      </c>
      <c r="V166" s="1064">
        <f>INF_PrevYearEUR!AD167</f>
        <v>0</v>
      </c>
      <c r="W166" s="1056">
        <f>INF_PrevYearEUR!AE167</f>
        <v>0</v>
      </c>
      <c r="X166" s="1064">
        <f>INF_PrevYearEUR!AF167</f>
        <v>0</v>
      </c>
      <c r="Y166" s="1056">
        <f>INF_PrevYearEUR!AG167</f>
        <v>0</v>
      </c>
      <c r="Z166" s="1064">
        <f>INF_PrevYearEUR!AH167</f>
        <v>0</v>
      </c>
      <c r="AA166" s="1056">
        <f>INF_PrevYearEUR!AI167</f>
        <v>0</v>
      </c>
      <c r="AB166" s="1064">
        <f>INF_PrevYearEUR!AJ167</f>
        <v>0</v>
      </c>
      <c r="AC166" s="1056">
        <f>INF_PrevYearEUR!AK167</f>
        <v>0</v>
      </c>
      <c r="AD166" s="1064">
        <f>INF_PrevYearEUR!AL167</f>
        <v>0</v>
      </c>
      <c r="AE166" s="1056">
        <f>INF_PrevYearEUR!AM167</f>
        <v>0</v>
      </c>
      <c r="AF166" s="1064">
        <f>INF_PrevYearEUR!AN167</f>
        <v>0</v>
      </c>
      <c r="AG166" s="1056">
        <f>INF_PrevYearEUR!AO167</f>
        <v>0</v>
      </c>
      <c r="AH166" s="1064">
        <f>INF_PrevYearEUR!AP167</f>
        <v>0</v>
      </c>
      <c r="AI166" s="1056">
        <f>INF_PrevYearEUR!AQ167</f>
        <v>0</v>
      </c>
      <c r="AJ166" s="1064">
        <f>INF_PrevYearEUR!AR167</f>
        <v>0</v>
      </c>
      <c r="AK166" s="1056">
        <f>INF_PrevYearEUR!AS167</f>
        <v>0</v>
      </c>
      <c r="AL166" s="1064">
        <f>INF_PrevYearEUR!AT167</f>
        <v>0</v>
      </c>
      <c r="AM166" s="1056">
        <f>INF_PrevYearEUR!AU167</f>
        <v>0</v>
      </c>
      <c r="AN166" s="1064">
        <f>INF_PrevYearEUR!AV167</f>
        <v>0</v>
      </c>
      <c r="AO166" s="1056">
        <f>INF_PrevYearEUR!AW167</f>
        <v>0</v>
      </c>
      <c r="AP166" s="1064">
        <f>INF_PrevYearEUR!AX167</f>
        <v>0</v>
      </c>
      <c r="AQ166" s="1056">
        <f>INF_PrevYearEUR!AY167</f>
        <v>0</v>
      </c>
      <c r="AR166" s="1064">
        <f>INF_PrevYearEUR!AZ167</f>
        <v>0</v>
      </c>
      <c r="AS166" s="1056">
        <f>INF_PrevYearEUR!BA167</f>
        <v>0</v>
      </c>
      <c r="AT166" s="1064">
        <f>INF_PrevYearEUR!BB167</f>
        <v>0</v>
      </c>
      <c r="AU166" s="1056">
        <f>INF_PrevYearEUR!BC167</f>
        <v>0</v>
      </c>
      <c r="AV166" s="1064">
        <f>INF_PrevYearEUR!BD167</f>
        <v>0</v>
      </c>
      <c r="AW166" s="1056">
        <f>INF_PrevYearEUR!BE167</f>
        <v>0</v>
      </c>
      <c r="AX166" s="1064">
        <f>INF_PrevYearEUR!BF167</f>
        <v>0</v>
      </c>
      <c r="AY166" s="1056">
        <f>INF_PrevYearEUR!BG167</f>
        <v>0</v>
      </c>
      <c r="AZ166" s="1064">
        <f>INF_PrevYearEUR!BH167</f>
        <v>0</v>
      </c>
      <c r="BA166" s="1056">
        <f>INF_PrevYearEUR!BI167</f>
        <v>0</v>
      </c>
      <c r="BB166" s="1064">
        <f>INF_PrevYearEUR!BJ167</f>
        <v>0</v>
      </c>
      <c r="BC166" s="1056">
        <f>INF_PrevYearEUR!BK167</f>
        <v>0</v>
      </c>
      <c r="BD166" s="1064">
        <f>INF_PrevYearEUR!BL167</f>
        <v>0</v>
      </c>
      <c r="BE166" s="1056">
        <f>INF_PrevYearEUR!BM167</f>
        <v>0</v>
      </c>
      <c r="BF166" s="1064">
        <f>INF_PrevYearEUR!BN167</f>
        <v>0</v>
      </c>
      <c r="BG166" s="1056">
        <f>INF_PrevYearEUR!BO167</f>
        <v>0</v>
      </c>
      <c r="BH166" s="1064">
        <f>INF_PrevYearEUR!BP167</f>
        <v>0</v>
      </c>
      <c r="BI166" s="1056">
        <f>INF_PrevYearEUR!BQ167</f>
        <v>0</v>
      </c>
      <c r="BJ166" s="1064">
        <f>INF_PrevYearEUR!BR167</f>
        <v>0</v>
      </c>
      <c r="BK166" s="1056">
        <f>INF_PrevYearEUR!BS167</f>
        <v>0</v>
      </c>
      <c r="BL166" s="1064">
        <f>INF_PrevYearEUR!BT167</f>
        <v>0</v>
      </c>
      <c r="BM166" s="1056">
        <f>INF_PrevYearEUR!BU167</f>
        <v>0</v>
      </c>
      <c r="BN166" s="1064">
        <f>INF_PrevYearEUR!BV167</f>
        <v>0</v>
      </c>
      <c r="BO166" s="1056">
        <f>INF_PrevYearEUR!BW167</f>
        <v>0</v>
      </c>
      <c r="BP166" s="1064">
        <f>INF_PrevYearEUR!BX167</f>
        <v>0</v>
      </c>
      <c r="BQ166" s="1056">
        <f>INF_PrevYearEUR!BY167</f>
        <v>0</v>
      </c>
    </row>
    <row r="167" spans="1:69" s="1048" customFormat="1">
      <c r="A167" s="1054" t="str">
        <f>IF(OR(B167=0,B167=""),"",B167&amp;IF(COUNTIF(B$11:$B167,B167)&gt;1,COUNTIF(B$11:$B167,B167),""))</f>
        <v>Plastics3</v>
      </c>
      <c r="B167" s="1054" t="str">
        <f>INF_PrevYearEUR!J168</f>
        <v>Plastics</v>
      </c>
      <c r="C167" s="1055"/>
      <c r="D167" s="1055">
        <f>INF_PrevYearEUR!L168</f>
        <v>0</v>
      </c>
      <c r="E167" s="1056">
        <f>INF_PrevYearEUR!M168</f>
        <v>0</v>
      </c>
      <c r="F167" s="1064">
        <f>INF_PrevYearEUR!N168</f>
        <v>0</v>
      </c>
      <c r="G167" s="1056">
        <f>INF_PrevYearEUR!O168</f>
        <v>0</v>
      </c>
      <c r="H167" s="1064">
        <f>INF_PrevYearEUR!P168</f>
        <v>0</v>
      </c>
      <c r="I167" s="1056">
        <f>INF_PrevYearEUR!Q168</f>
        <v>0</v>
      </c>
      <c r="J167" s="1064">
        <f>INF_PrevYearEUR!R168</f>
        <v>0</v>
      </c>
      <c r="K167" s="1056">
        <f>INF_PrevYearEUR!S168</f>
        <v>0</v>
      </c>
      <c r="L167" s="1064">
        <f>INF_PrevYearEUR!T168</f>
        <v>0</v>
      </c>
      <c r="M167" s="1056">
        <f>INF_PrevYearEUR!U168</f>
        <v>0</v>
      </c>
      <c r="N167" s="1064">
        <f>INF_PrevYearEUR!V168</f>
        <v>0</v>
      </c>
      <c r="O167" s="1056">
        <f>INF_PrevYearEUR!W168</f>
        <v>0</v>
      </c>
      <c r="P167" s="1064">
        <f>INF_PrevYearEUR!X168</f>
        <v>0</v>
      </c>
      <c r="Q167" s="1056">
        <f>INF_PrevYearEUR!Y168</f>
        <v>0</v>
      </c>
      <c r="R167" s="1064">
        <f>INF_PrevYearEUR!Z168</f>
        <v>0</v>
      </c>
      <c r="S167" s="1056">
        <f>INF_PrevYearEUR!AA168</f>
        <v>0</v>
      </c>
      <c r="T167" s="1064">
        <f>INF_PrevYearEUR!AB168</f>
        <v>0</v>
      </c>
      <c r="U167" s="1056">
        <f>INF_PrevYearEUR!AC168</f>
        <v>0</v>
      </c>
      <c r="V167" s="1064">
        <f>INF_PrevYearEUR!AD168</f>
        <v>0</v>
      </c>
      <c r="W167" s="1056">
        <f>INF_PrevYearEUR!AE168</f>
        <v>0</v>
      </c>
      <c r="X167" s="1064">
        <f>INF_PrevYearEUR!AF168</f>
        <v>0</v>
      </c>
      <c r="Y167" s="1056">
        <f>INF_PrevYearEUR!AG168</f>
        <v>0</v>
      </c>
      <c r="Z167" s="1064">
        <f>INF_PrevYearEUR!AH168</f>
        <v>0</v>
      </c>
      <c r="AA167" s="1056">
        <f>INF_PrevYearEUR!AI168</f>
        <v>0</v>
      </c>
      <c r="AB167" s="1064">
        <f>INF_PrevYearEUR!AJ168</f>
        <v>0</v>
      </c>
      <c r="AC167" s="1056">
        <f>INF_PrevYearEUR!AK168</f>
        <v>0</v>
      </c>
      <c r="AD167" s="1064">
        <f>INF_PrevYearEUR!AL168</f>
        <v>0</v>
      </c>
      <c r="AE167" s="1056">
        <f>INF_PrevYearEUR!AM168</f>
        <v>0</v>
      </c>
      <c r="AF167" s="1064">
        <f>INF_PrevYearEUR!AN168</f>
        <v>0</v>
      </c>
      <c r="AG167" s="1056">
        <f>INF_PrevYearEUR!AO168</f>
        <v>0</v>
      </c>
      <c r="AH167" s="1064">
        <f>INF_PrevYearEUR!AP168</f>
        <v>0</v>
      </c>
      <c r="AI167" s="1056">
        <f>INF_PrevYearEUR!AQ168</f>
        <v>0</v>
      </c>
      <c r="AJ167" s="1064">
        <f>INF_PrevYearEUR!AR168</f>
        <v>0</v>
      </c>
      <c r="AK167" s="1056">
        <f>INF_PrevYearEUR!AS168</f>
        <v>0</v>
      </c>
      <c r="AL167" s="1064">
        <f>INF_PrevYearEUR!AT168</f>
        <v>0</v>
      </c>
      <c r="AM167" s="1056">
        <f>INF_PrevYearEUR!AU168</f>
        <v>0</v>
      </c>
      <c r="AN167" s="1064">
        <f>INF_PrevYearEUR!AV168</f>
        <v>0</v>
      </c>
      <c r="AO167" s="1056">
        <f>INF_PrevYearEUR!AW168</f>
        <v>0</v>
      </c>
      <c r="AP167" s="1064">
        <f>INF_PrevYearEUR!AX168</f>
        <v>0</v>
      </c>
      <c r="AQ167" s="1056">
        <f>INF_PrevYearEUR!AY168</f>
        <v>0</v>
      </c>
      <c r="AR167" s="1064">
        <f>INF_PrevYearEUR!AZ168</f>
        <v>0</v>
      </c>
      <c r="AS167" s="1056">
        <f>INF_PrevYearEUR!BA168</f>
        <v>0</v>
      </c>
      <c r="AT167" s="1064">
        <f>INF_PrevYearEUR!BB168</f>
        <v>0</v>
      </c>
      <c r="AU167" s="1056">
        <f>INF_PrevYearEUR!BC168</f>
        <v>0</v>
      </c>
      <c r="AV167" s="1064">
        <f>INF_PrevYearEUR!BD168</f>
        <v>0</v>
      </c>
      <c r="AW167" s="1056">
        <f>INF_PrevYearEUR!BE168</f>
        <v>0</v>
      </c>
      <c r="AX167" s="1064">
        <f>INF_PrevYearEUR!BF168</f>
        <v>0</v>
      </c>
      <c r="AY167" s="1056">
        <f>INF_PrevYearEUR!BG168</f>
        <v>0</v>
      </c>
      <c r="AZ167" s="1064">
        <f>INF_PrevYearEUR!BH168</f>
        <v>0</v>
      </c>
      <c r="BA167" s="1056">
        <f>INF_PrevYearEUR!BI168</f>
        <v>0</v>
      </c>
      <c r="BB167" s="1064">
        <f>INF_PrevYearEUR!BJ168</f>
        <v>0</v>
      </c>
      <c r="BC167" s="1056">
        <f>INF_PrevYearEUR!BK168</f>
        <v>0</v>
      </c>
      <c r="BD167" s="1064">
        <f>INF_PrevYearEUR!BL168</f>
        <v>0</v>
      </c>
      <c r="BE167" s="1056">
        <f>INF_PrevYearEUR!BM168</f>
        <v>0</v>
      </c>
      <c r="BF167" s="1064">
        <f>INF_PrevYearEUR!BN168</f>
        <v>0</v>
      </c>
      <c r="BG167" s="1056">
        <f>INF_PrevYearEUR!BO168</f>
        <v>0</v>
      </c>
      <c r="BH167" s="1064">
        <f>INF_PrevYearEUR!BP168</f>
        <v>0</v>
      </c>
      <c r="BI167" s="1056">
        <f>INF_PrevYearEUR!BQ168</f>
        <v>0</v>
      </c>
      <c r="BJ167" s="1064">
        <f>INF_PrevYearEUR!BR168</f>
        <v>0</v>
      </c>
      <c r="BK167" s="1056">
        <f>INF_PrevYearEUR!BS168</f>
        <v>0</v>
      </c>
      <c r="BL167" s="1064">
        <f>INF_PrevYearEUR!BT168</f>
        <v>0</v>
      </c>
      <c r="BM167" s="1056">
        <f>INF_PrevYearEUR!BU168</f>
        <v>0</v>
      </c>
      <c r="BN167" s="1064">
        <f>INF_PrevYearEUR!BV168</f>
        <v>0</v>
      </c>
      <c r="BO167" s="1056">
        <f>INF_PrevYearEUR!BW168</f>
        <v>0</v>
      </c>
      <c r="BP167" s="1064">
        <f>INF_PrevYearEUR!BX168</f>
        <v>0</v>
      </c>
      <c r="BQ167" s="1056">
        <f>INF_PrevYearEUR!BY168</f>
        <v>0</v>
      </c>
    </row>
    <row r="168" spans="1:69" s="1048" customFormat="1">
      <c r="A168" s="1054" t="str">
        <f>IF(OR(B168=0,B168=""),"",B168&amp;IF(COUNTIF(B$11:$B168,B168)&gt;1,COUNTIF(B$11:$B168,B168),""))</f>
        <v>Refuse Derived Fuels3</v>
      </c>
      <c r="B168" s="1054" t="str">
        <f>INF_PrevYearEUR!J169</f>
        <v>Refuse Derived Fuels</v>
      </c>
      <c r="C168" s="1055"/>
      <c r="D168" s="1055">
        <f>INF_PrevYearEUR!L169</f>
        <v>0</v>
      </c>
      <c r="E168" s="1056">
        <f>INF_PrevYearEUR!M169</f>
        <v>0</v>
      </c>
      <c r="F168" s="1064">
        <f>INF_PrevYearEUR!N169</f>
        <v>0</v>
      </c>
      <c r="G168" s="1056">
        <f>INF_PrevYearEUR!O169</f>
        <v>0</v>
      </c>
      <c r="H168" s="1064">
        <f>INF_PrevYearEUR!P169</f>
        <v>0</v>
      </c>
      <c r="I168" s="1056">
        <f>INF_PrevYearEUR!Q169</f>
        <v>0</v>
      </c>
      <c r="J168" s="1064">
        <f>INF_PrevYearEUR!R169</f>
        <v>0</v>
      </c>
      <c r="K168" s="1056">
        <f>INF_PrevYearEUR!S169</f>
        <v>0</v>
      </c>
      <c r="L168" s="1064">
        <f>INF_PrevYearEUR!T169</f>
        <v>0</v>
      </c>
      <c r="M168" s="1056">
        <f>INF_PrevYearEUR!U169</f>
        <v>0</v>
      </c>
      <c r="N168" s="1064">
        <f>INF_PrevYearEUR!V169</f>
        <v>0</v>
      </c>
      <c r="O168" s="1056">
        <f>INF_PrevYearEUR!W169</f>
        <v>0</v>
      </c>
      <c r="P168" s="1064">
        <f>INF_PrevYearEUR!X169</f>
        <v>0</v>
      </c>
      <c r="Q168" s="1056">
        <f>INF_PrevYearEUR!Y169</f>
        <v>0</v>
      </c>
      <c r="R168" s="1064">
        <f>INF_PrevYearEUR!Z169</f>
        <v>0</v>
      </c>
      <c r="S168" s="1056">
        <f>INF_PrevYearEUR!AA169</f>
        <v>0</v>
      </c>
      <c r="T168" s="1064">
        <f>INF_PrevYearEUR!AB169</f>
        <v>0</v>
      </c>
      <c r="U168" s="1056">
        <f>INF_PrevYearEUR!AC169</f>
        <v>0</v>
      </c>
      <c r="V168" s="1064">
        <f>INF_PrevYearEUR!AD169</f>
        <v>0</v>
      </c>
      <c r="W168" s="1056">
        <f>INF_PrevYearEUR!AE169</f>
        <v>0</v>
      </c>
      <c r="X168" s="1064">
        <f>INF_PrevYearEUR!AF169</f>
        <v>0</v>
      </c>
      <c r="Y168" s="1056">
        <f>INF_PrevYearEUR!AG169</f>
        <v>0</v>
      </c>
      <c r="Z168" s="1064">
        <f>INF_PrevYearEUR!AH169</f>
        <v>0</v>
      </c>
      <c r="AA168" s="1056">
        <f>INF_PrevYearEUR!AI169</f>
        <v>0</v>
      </c>
      <c r="AB168" s="1064">
        <f>INF_PrevYearEUR!AJ169</f>
        <v>0</v>
      </c>
      <c r="AC168" s="1056">
        <f>INF_PrevYearEUR!AK169</f>
        <v>0</v>
      </c>
      <c r="AD168" s="1064">
        <f>INF_PrevYearEUR!AL169</f>
        <v>0</v>
      </c>
      <c r="AE168" s="1056">
        <f>INF_PrevYearEUR!AM169</f>
        <v>0</v>
      </c>
      <c r="AF168" s="1064">
        <f>INF_PrevYearEUR!AN169</f>
        <v>0</v>
      </c>
      <c r="AG168" s="1056">
        <f>INF_PrevYearEUR!AO169</f>
        <v>0</v>
      </c>
      <c r="AH168" s="1064">
        <f>INF_PrevYearEUR!AP169</f>
        <v>0</v>
      </c>
      <c r="AI168" s="1056">
        <f>INF_PrevYearEUR!AQ169</f>
        <v>0</v>
      </c>
      <c r="AJ168" s="1064">
        <f>INF_PrevYearEUR!AR169</f>
        <v>0</v>
      </c>
      <c r="AK168" s="1056">
        <f>INF_PrevYearEUR!AS169</f>
        <v>0</v>
      </c>
      <c r="AL168" s="1064">
        <f>INF_PrevYearEUR!AT169</f>
        <v>0</v>
      </c>
      <c r="AM168" s="1056">
        <f>INF_PrevYearEUR!AU169</f>
        <v>0</v>
      </c>
      <c r="AN168" s="1064">
        <f>INF_PrevYearEUR!AV169</f>
        <v>0</v>
      </c>
      <c r="AO168" s="1056">
        <f>INF_PrevYearEUR!AW169</f>
        <v>0</v>
      </c>
      <c r="AP168" s="1064">
        <f>INF_PrevYearEUR!AX169</f>
        <v>0</v>
      </c>
      <c r="AQ168" s="1056">
        <f>INF_PrevYearEUR!AY169</f>
        <v>0</v>
      </c>
      <c r="AR168" s="1064">
        <f>INF_PrevYearEUR!AZ169</f>
        <v>0</v>
      </c>
      <c r="AS168" s="1056">
        <f>INF_PrevYearEUR!BA169</f>
        <v>0</v>
      </c>
      <c r="AT168" s="1064">
        <f>INF_PrevYearEUR!BB169</f>
        <v>0</v>
      </c>
      <c r="AU168" s="1056">
        <f>INF_PrevYearEUR!BC169</f>
        <v>0</v>
      </c>
      <c r="AV168" s="1064">
        <f>INF_PrevYearEUR!BD169</f>
        <v>0</v>
      </c>
      <c r="AW168" s="1056">
        <f>INF_PrevYearEUR!BE169</f>
        <v>0</v>
      </c>
      <c r="AX168" s="1064">
        <f>INF_PrevYearEUR!BF169</f>
        <v>0</v>
      </c>
      <c r="AY168" s="1056">
        <f>INF_PrevYearEUR!BG169</f>
        <v>0</v>
      </c>
      <c r="AZ168" s="1064">
        <f>INF_PrevYearEUR!BH169</f>
        <v>0</v>
      </c>
      <c r="BA168" s="1056">
        <f>INF_PrevYearEUR!BI169</f>
        <v>0</v>
      </c>
      <c r="BB168" s="1064">
        <f>INF_PrevYearEUR!BJ169</f>
        <v>0</v>
      </c>
      <c r="BC168" s="1056">
        <f>INF_PrevYearEUR!BK169</f>
        <v>0</v>
      </c>
      <c r="BD168" s="1064">
        <f>INF_PrevYearEUR!BL169</f>
        <v>0</v>
      </c>
      <c r="BE168" s="1056">
        <f>INF_PrevYearEUR!BM169</f>
        <v>0</v>
      </c>
      <c r="BF168" s="1064">
        <f>INF_PrevYearEUR!BN169</f>
        <v>0</v>
      </c>
      <c r="BG168" s="1056">
        <f>INF_PrevYearEUR!BO169</f>
        <v>0</v>
      </c>
      <c r="BH168" s="1064">
        <f>INF_PrevYearEUR!BP169</f>
        <v>0</v>
      </c>
      <c r="BI168" s="1056">
        <f>INF_PrevYearEUR!BQ169</f>
        <v>0</v>
      </c>
      <c r="BJ168" s="1064">
        <f>INF_PrevYearEUR!BR169</f>
        <v>0</v>
      </c>
      <c r="BK168" s="1056">
        <f>INF_PrevYearEUR!BS169</f>
        <v>0</v>
      </c>
      <c r="BL168" s="1064">
        <f>INF_PrevYearEUR!BT169</f>
        <v>0</v>
      </c>
      <c r="BM168" s="1056">
        <f>INF_PrevYearEUR!BU169</f>
        <v>0</v>
      </c>
      <c r="BN168" s="1064">
        <f>INF_PrevYearEUR!BV169</f>
        <v>0</v>
      </c>
      <c r="BO168" s="1056">
        <f>INF_PrevYearEUR!BW169</f>
        <v>0</v>
      </c>
      <c r="BP168" s="1064">
        <f>INF_PrevYearEUR!BX169</f>
        <v>0</v>
      </c>
      <c r="BQ168" s="1056">
        <f>INF_PrevYearEUR!BY169</f>
        <v>0</v>
      </c>
    </row>
    <row r="169" spans="1:69" s="1048" customFormat="1">
      <c r="A169" s="1054" t="str">
        <f>IF(OR(B169=0,B169=""),"",B169&amp;IF(COUNTIF(B$11:$B169,B169)&gt;1,COUNTIF(B$11:$B169,B169),""))</f>
        <v>Metals3</v>
      </c>
      <c r="B169" s="1054" t="str">
        <f>INF_PrevYearEUR!J170</f>
        <v>Metals</v>
      </c>
      <c r="C169" s="1055"/>
      <c r="D169" s="1055">
        <f>INF_PrevYearEUR!L170</f>
        <v>0</v>
      </c>
      <c r="E169" s="1056">
        <f>INF_PrevYearEUR!M170</f>
        <v>0</v>
      </c>
      <c r="F169" s="1064">
        <f>INF_PrevYearEUR!N170</f>
        <v>0</v>
      </c>
      <c r="G169" s="1056">
        <f>INF_PrevYearEUR!O170</f>
        <v>0</v>
      </c>
      <c r="H169" s="1064">
        <f>INF_PrevYearEUR!P170</f>
        <v>0</v>
      </c>
      <c r="I169" s="1056">
        <f>INF_PrevYearEUR!Q170</f>
        <v>0</v>
      </c>
      <c r="J169" s="1064">
        <f>INF_PrevYearEUR!R170</f>
        <v>0</v>
      </c>
      <c r="K169" s="1056">
        <f>INF_PrevYearEUR!S170</f>
        <v>0</v>
      </c>
      <c r="L169" s="1064">
        <f>INF_PrevYearEUR!T170</f>
        <v>0</v>
      </c>
      <c r="M169" s="1056">
        <f>INF_PrevYearEUR!U170</f>
        <v>0</v>
      </c>
      <c r="N169" s="1064">
        <f>INF_PrevYearEUR!V170</f>
        <v>0</v>
      </c>
      <c r="O169" s="1056">
        <f>INF_PrevYearEUR!W170</f>
        <v>0</v>
      </c>
      <c r="P169" s="1064">
        <f>INF_PrevYearEUR!X170</f>
        <v>0</v>
      </c>
      <c r="Q169" s="1056">
        <f>INF_PrevYearEUR!Y170</f>
        <v>0</v>
      </c>
      <c r="R169" s="1064">
        <f>INF_PrevYearEUR!Z170</f>
        <v>0</v>
      </c>
      <c r="S169" s="1056">
        <f>INF_PrevYearEUR!AA170</f>
        <v>0</v>
      </c>
      <c r="T169" s="1064">
        <f>INF_PrevYearEUR!AB170</f>
        <v>0</v>
      </c>
      <c r="U169" s="1056">
        <f>INF_PrevYearEUR!AC170</f>
        <v>0</v>
      </c>
      <c r="V169" s="1064">
        <f>INF_PrevYearEUR!AD170</f>
        <v>0</v>
      </c>
      <c r="W169" s="1056">
        <f>INF_PrevYearEUR!AE170</f>
        <v>0</v>
      </c>
      <c r="X169" s="1064">
        <f>INF_PrevYearEUR!AF170</f>
        <v>0</v>
      </c>
      <c r="Y169" s="1056">
        <f>INF_PrevYearEUR!AG170</f>
        <v>0</v>
      </c>
      <c r="Z169" s="1064">
        <f>INF_PrevYearEUR!AH170</f>
        <v>0</v>
      </c>
      <c r="AA169" s="1056">
        <f>INF_PrevYearEUR!AI170</f>
        <v>0</v>
      </c>
      <c r="AB169" s="1064">
        <f>INF_PrevYearEUR!AJ170</f>
        <v>0</v>
      </c>
      <c r="AC169" s="1056">
        <f>INF_PrevYearEUR!AK170</f>
        <v>0</v>
      </c>
      <c r="AD169" s="1064">
        <f>INF_PrevYearEUR!AL170</f>
        <v>0</v>
      </c>
      <c r="AE169" s="1056">
        <f>INF_PrevYearEUR!AM170</f>
        <v>0</v>
      </c>
      <c r="AF169" s="1064">
        <f>INF_PrevYearEUR!AN170</f>
        <v>0</v>
      </c>
      <c r="AG169" s="1056">
        <f>INF_PrevYearEUR!AO170</f>
        <v>0</v>
      </c>
      <c r="AH169" s="1064">
        <f>INF_PrevYearEUR!AP170</f>
        <v>0</v>
      </c>
      <c r="AI169" s="1056">
        <f>INF_PrevYearEUR!AQ170</f>
        <v>0</v>
      </c>
      <c r="AJ169" s="1064">
        <f>INF_PrevYearEUR!AR170</f>
        <v>0</v>
      </c>
      <c r="AK169" s="1056">
        <f>INF_PrevYearEUR!AS170</f>
        <v>0</v>
      </c>
      <c r="AL169" s="1064">
        <f>INF_PrevYearEUR!AT170</f>
        <v>0</v>
      </c>
      <c r="AM169" s="1056">
        <f>INF_PrevYearEUR!AU170</f>
        <v>0</v>
      </c>
      <c r="AN169" s="1064">
        <f>INF_PrevYearEUR!AV170</f>
        <v>0</v>
      </c>
      <c r="AO169" s="1056">
        <f>INF_PrevYearEUR!AW170</f>
        <v>0</v>
      </c>
      <c r="AP169" s="1064">
        <f>INF_PrevYearEUR!AX170</f>
        <v>0</v>
      </c>
      <c r="AQ169" s="1056">
        <f>INF_PrevYearEUR!AY170</f>
        <v>0</v>
      </c>
      <c r="AR169" s="1064">
        <f>INF_PrevYearEUR!AZ170</f>
        <v>0</v>
      </c>
      <c r="AS169" s="1056">
        <f>INF_PrevYearEUR!BA170</f>
        <v>0</v>
      </c>
      <c r="AT169" s="1064">
        <f>INF_PrevYearEUR!BB170</f>
        <v>0</v>
      </c>
      <c r="AU169" s="1056">
        <f>INF_PrevYearEUR!BC170</f>
        <v>0</v>
      </c>
      <c r="AV169" s="1064">
        <f>INF_PrevYearEUR!BD170</f>
        <v>0</v>
      </c>
      <c r="AW169" s="1056">
        <f>INF_PrevYearEUR!BE170</f>
        <v>0</v>
      </c>
      <c r="AX169" s="1064">
        <f>INF_PrevYearEUR!BF170</f>
        <v>0</v>
      </c>
      <c r="AY169" s="1056">
        <f>INF_PrevYearEUR!BG170</f>
        <v>0</v>
      </c>
      <c r="AZ169" s="1064">
        <f>INF_PrevYearEUR!BH170</f>
        <v>0</v>
      </c>
      <c r="BA169" s="1056">
        <f>INF_PrevYearEUR!BI170</f>
        <v>0</v>
      </c>
      <c r="BB169" s="1064">
        <f>INF_PrevYearEUR!BJ170</f>
        <v>0</v>
      </c>
      <c r="BC169" s="1056">
        <f>INF_PrevYearEUR!BK170</f>
        <v>0</v>
      </c>
      <c r="BD169" s="1064">
        <f>INF_PrevYearEUR!BL170</f>
        <v>0</v>
      </c>
      <c r="BE169" s="1056">
        <f>INF_PrevYearEUR!BM170</f>
        <v>0</v>
      </c>
      <c r="BF169" s="1064">
        <f>INF_PrevYearEUR!BN170</f>
        <v>0</v>
      </c>
      <c r="BG169" s="1056">
        <f>INF_PrevYearEUR!BO170</f>
        <v>0</v>
      </c>
      <c r="BH169" s="1064">
        <f>INF_PrevYearEUR!BP170</f>
        <v>0</v>
      </c>
      <c r="BI169" s="1056">
        <f>INF_PrevYearEUR!BQ170</f>
        <v>0</v>
      </c>
      <c r="BJ169" s="1064">
        <f>INF_PrevYearEUR!BR170</f>
        <v>0</v>
      </c>
      <c r="BK169" s="1056">
        <f>INF_PrevYearEUR!BS170</f>
        <v>0</v>
      </c>
      <c r="BL169" s="1064">
        <f>INF_PrevYearEUR!BT170</f>
        <v>0</v>
      </c>
      <c r="BM169" s="1056">
        <f>INF_PrevYearEUR!BU170</f>
        <v>0</v>
      </c>
      <c r="BN169" s="1064">
        <f>INF_PrevYearEUR!BV170</f>
        <v>0</v>
      </c>
      <c r="BO169" s="1056">
        <f>INF_PrevYearEUR!BW170</f>
        <v>0</v>
      </c>
      <c r="BP169" s="1064">
        <f>INF_PrevYearEUR!BX170</f>
        <v>0</v>
      </c>
      <c r="BQ169" s="1056">
        <f>INF_PrevYearEUR!BY170</f>
        <v>0</v>
      </c>
    </row>
    <row r="170" spans="1:69" s="1048" customFormat="1">
      <c r="A170" s="1054" t="str">
        <f>IF(OR(B170=0,B170=""),"",B170&amp;IF(COUNTIF(B$11:$B170,B170)&gt;1,COUNTIF(B$11:$B170,B170),""))</f>
        <v>Glass3</v>
      </c>
      <c r="B170" s="1054" t="str">
        <f>INF_PrevYearEUR!J171</f>
        <v>Glass</v>
      </c>
      <c r="C170" s="1055"/>
      <c r="D170" s="1055">
        <f>INF_PrevYearEUR!L171</f>
        <v>0</v>
      </c>
      <c r="E170" s="1056">
        <f>INF_PrevYearEUR!M171</f>
        <v>0</v>
      </c>
      <c r="F170" s="1064">
        <f>INF_PrevYearEUR!N171</f>
        <v>0</v>
      </c>
      <c r="G170" s="1056">
        <f>INF_PrevYearEUR!O171</f>
        <v>0</v>
      </c>
      <c r="H170" s="1064">
        <f>INF_PrevYearEUR!P171</f>
        <v>0</v>
      </c>
      <c r="I170" s="1056">
        <f>INF_PrevYearEUR!Q171</f>
        <v>0</v>
      </c>
      <c r="J170" s="1064">
        <f>INF_PrevYearEUR!R171</f>
        <v>0</v>
      </c>
      <c r="K170" s="1056">
        <f>INF_PrevYearEUR!S171</f>
        <v>0</v>
      </c>
      <c r="L170" s="1064">
        <f>INF_PrevYearEUR!T171</f>
        <v>0</v>
      </c>
      <c r="M170" s="1056">
        <f>INF_PrevYearEUR!U171</f>
        <v>0</v>
      </c>
      <c r="N170" s="1064">
        <f>INF_PrevYearEUR!V171</f>
        <v>0</v>
      </c>
      <c r="O170" s="1056">
        <f>INF_PrevYearEUR!W171</f>
        <v>0</v>
      </c>
      <c r="P170" s="1064">
        <f>INF_PrevYearEUR!X171</f>
        <v>0</v>
      </c>
      <c r="Q170" s="1056">
        <f>INF_PrevYearEUR!Y171</f>
        <v>0</v>
      </c>
      <c r="R170" s="1064">
        <f>INF_PrevYearEUR!Z171</f>
        <v>0</v>
      </c>
      <c r="S170" s="1056">
        <f>INF_PrevYearEUR!AA171</f>
        <v>0</v>
      </c>
      <c r="T170" s="1064">
        <f>INF_PrevYearEUR!AB171</f>
        <v>0</v>
      </c>
      <c r="U170" s="1056">
        <f>INF_PrevYearEUR!AC171</f>
        <v>0</v>
      </c>
      <c r="V170" s="1064">
        <f>INF_PrevYearEUR!AD171</f>
        <v>0</v>
      </c>
      <c r="W170" s="1056">
        <f>INF_PrevYearEUR!AE171</f>
        <v>0</v>
      </c>
      <c r="X170" s="1064">
        <f>INF_PrevYearEUR!AF171</f>
        <v>0</v>
      </c>
      <c r="Y170" s="1056">
        <f>INF_PrevYearEUR!AG171</f>
        <v>0</v>
      </c>
      <c r="Z170" s="1064">
        <f>INF_PrevYearEUR!AH171</f>
        <v>0</v>
      </c>
      <c r="AA170" s="1056">
        <f>INF_PrevYearEUR!AI171</f>
        <v>0</v>
      </c>
      <c r="AB170" s="1064">
        <f>INF_PrevYearEUR!AJ171</f>
        <v>0</v>
      </c>
      <c r="AC170" s="1056">
        <f>INF_PrevYearEUR!AK171</f>
        <v>0</v>
      </c>
      <c r="AD170" s="1064">
        <f>INF_PrevYearEUR!AL171</f>
        <v>0</v>
      </c>
      <c r="AE170" s="1056">
        <f>INF_PrevYearEUR!AM171</f>
        <v>0</v>
      </c>
      <c r="AF170" s="1064">
        <f>INF_PrevYearEUR!AN171</f>
        <v>0</v>
      </c>
      <c r="AG170" s="1056">
        <f>INF_PrevYearEUR!AO171</f>
        <v>0</v>
      </c>
      <c r="AH170" s="1064">
        <f>INF_PrevYearEUR!AP171</f>
        <v>0</v>
      </c>
      <c r="AI170" s="1056">
        <f>INF_PrevYearEUR!AQ171</f>
        <v>0</v>
      </c>
      <c r="AJ170" s="1064">
        <f>INF_PrevYearEUR!AR171</f>
        <v>0</v>
      </c>
      <c r="AK170" s="1056">
        <f>INF_PrevYearEUR!AS171</f>
        <v>0</v>
      </c>
      <c r="AL170" s="1064">
        <f>INF_PrevYearEUR!AT171</f>
        <v>0</v>
      </c>
      <c r="AM170" s="1056">
        <f>INF_PrevYearEUR!AU171</f>
        <v>0</v>
      </c>
      <c r="AN170" s="1064">
        <f>INF_PrevYearEUR!AV171</f>
        <v>0</v>
      </c>
      <c r="AO170" s="1056">
        <f>INF_PrevYearEUR!AW171</f>
        <v>0</v>
      </c>
      <c r="AP170" s="1064">
        <f>INF_PrevYearEUR!AX171</f>
        <v>0</v>
      </c>
      <c r="AQ170" s="1056">
        <f>INF_PrevYearEUR!AY171</f>
        <v>0</v>
      </c>
      <c r="AR170" s="1064">
        <f>INF_PrevYearEUR!AZ171</f>
        <v>0</v>
      </c>
      <c r="AS170" s="1056">
        <f>INF_PrevYearEUR!BA171</f>
        <v>0</v>
      </c>
      <c r="AT170" s="1064">
        <f>INF_PrevYearEUR!BB171</f>
        <v>0</v>
      </c>
      <c r="AU170" s="1056">
        <f>INF_PrevYearEUR!BC171</f>
        <v>0</v>
      </c>
      <c r="AV170" s="1064">
        <f>INF_PrevYearEUR!BD171</f>
        <v>0</v>
      </c>
      <c r="AW170" s="1056">
        <f>INF_PrevYearEUR!BE171</f>
        <v>0</v>
      </c>
      <c r="AX170" s="1064">
        <f>INF_PrevYearEUR!BF171</f>
        <v>0</v>
      </c>
      <c r="AY170" s="1056">
        <f>INF_PrevYearEUR!BG171</f>
        <v>0</v>
      </c>
      <c r="AZ170" s="1064">
        <f>INF_PrevYearEUR!BH171</f>
        <v>0</v>
      </c>
      <c r="BA170" s="1056">
        <f>INF_PrevYearEUR!BI171</f>
        <v>0</v>
      </c>
      <c r="BB170" s="1064">
        <f>INF_PrevYearEUR!BJ171</f>
        <v>0</v>
      </c>
      <c r="BC170" s="1056">
        <f>INF_PrevYearEUR!BK171</f>
        <v>0</v>
      </c>
      <c r="BD170" s="1064">
        <f>INF_PrevYearEUR!BL171</f>
        <v>0</v>
      </c>
      <c r="BE170" s="1056">
        <f>INF_PrevYearEUR!BM171</f>
        <v>0</v>
      </c>
      <c r="BF170" s="1064">
        <f>INF_PrevYearEUR!BN171</f>
        <v>0</v>
      </c>
      <c r="BG170" s="1056">
        <f>INF_PrevYearEUR!BO171</f>
        <v>0</v>
      </c>
      <c r="BH170" s="1064">
        <f>INF_PrevYearEUR!BP171</f>
        <v>0</v>
      </c>
      <c r="BI170" s="1056">
        <f>INF_PrevYearEUR!BQ171</f>
        <v>0</v>
      </c>
      <c r="BJ170" s="1064">
        <f>INF_PrevYearEUR!BR171</f>
        <v>0</v>
      </c>
      <c r="BK170" s="1056">
        <f>INF_PrevYearEUR!BS171</f>
        <v>0</v>
      </c>
      <c r="BL170" s="1064">
        <f>INF_PrevYearEUR!BT171</f>
        <v>0</v>
      </c>
      <c r="BM170" s="1056">
        <f>INF_PrevYearEUR!BU171</f>
        <v>0</v>
      </c>
      <c r="BN170" s="1064">
        <f>INF_PrevYearEUR!BV171</f>
        <v>0</v>
      </c>
      <c r="BO170" s="1056">
        <f>INF_PrevYearEUR!BW171</f>
        <v>0</v>
      </c>
      <c r="BP170" s="1064">
        <f>INF_PrevYearEUR!BX171</f>
        <v>0</v>
      </c>
      <c r="BQ170" s="1056">
        <f>INF_PrevYearEUR!BY171</f>
        <v>0</v>
      </c>
    </row>
    <row r="171" spans="1:69" s="1048" customFormat="1">
      <c r="A171" s="1054" t="str">
        <f>IF(OR(B171=0,B171=""),"",B171&amp;IF(COUNTIF(B$11:$B171,B171)&gt;1,COUNTIF(B$11:$B171,B171),""))</f>
        <v>Wood3</v>
      </c>
      <c r="B171" s="1054" t="str">
        <f>INF_PrevYearEUR!J172</f>
        <v>Wood</v>
      </c>
      <c r="C171" s="1055"/>
      <c r="D171" s="1055">
        <f>INF_PrevYearEUR!L172</f>
        <v>0</v>
      </c>
      <c r="E171" s="1056">
        <f>INF_PrevYearEUR!M172</f>
        <v>0</v>
      </c>
      <c r="F171" s="1064">
        <f>INF_PrevYearEUR!N172</f>
        <v>0</v>
      </c>
      <c r="G171" s="1056">
        <f>INF_PrevYearEUR!O172</f>
        <v>0</v>
      </c>
      <c r="H171" s="1064">
        <f>INF_PrevYearEUR!P172</f>
        <v>0</v>
      </c>
      <c r="I171" s="1056">
        <f>INF_PrevYearEUR!Q172</f>
        <v>0</v>
      </c>
      <c r="J171" s="1064">
        <f>INF_PrevYearEUR!R172</f>
        <v>0</v>
      </c>
      <c r="K171" s="1056">
        <f>INF_PrevYearEUR!S172</f>
        <v>0</v>
      </c>
      <c r="L171" s="1064">
        <f>INF_PrevYearEUR!T172</f>
        <v>0</v>
      </c>
      <c r="M171" s="1056">
        <f>INF_PrevYearEUR!U172</f>
        <v>0</v>
      </c>
      <c r="N171" s="1064">
        <f>INF_PrevYearEUR!V172</f>
        <v>0</v>
      </c>
      <c r="O171" s="1056">
        <f>INF_PrevYearEUR!W172</f>
        <v>0</v>
      </c>
      <c r="P171" s="1064">
        <f>INF_PrevYearEUR!X172</f>
        <v>0</v>
      </c>
      <c r="Q171" s="1056">
        <f>INF_PrevYearEUR!Y172</f>
        <v>0</v>
      </c>
      <c r="R171" s="1064">
        <f>INF_PrevYearEUR!Z172</f>
        <v>0</v>
      </c>
      <c r="S171" s="1056">
        <f>INF_PrevYearEUR!AA172</f>
        <v>0</v>
      </c>
      <c r="T171" s="1064">
        <f>INF_PrevYearEUR!AB172</f>
        <v>0</v>
      </c>
      <c r="U171" s="1056">
        <f>INF_PrevYearEUR!AC172</f>
        <v>0</v>
      </c>
      <c r="V171" s="1064">
        <f>INF_PrevYearEUR!AD172</f>
        <v>0</v>
      </c>
      <c r="W171" s="1056">
        <f>INF_PrevYearEUR!AE172</f>
        <v>0</v>
      </c>
      <c r="X171" s="1064">
        <f>INF_PrevYearEUR!AF172</f>
        <v>0</v>
      </c>
      <c r="Y171" s="1056">
        <f>INF_PrevYearEUR!AG172</f>
        <v>0</v>
      </c>
      <c r="Z171" s="1064">
        <f>INF_PrevYearEUR!AH172</f>
        <v>0</v>
      </c>
      <c r="AA171" s="1056">
        <f>INF_PrevYearEUR!AI172</f>
        <v>0</v>
      </c>
      <c r="AB171" s="1064">
        <f>INF_PrevYearEUR!AJ172</f>
        <v>0</v>
      </c>
      <c r="AC171" s="1056">
        <f>INF_PrevYearEUR!AK172</f>
        <v>0</v>
      </c>
      <c r="AD171" s="1064">
        <f>INF_PrevYearEUR!AL172</f>
        <v>0</v>
      </c>
      <c r="AE171" s="1056">
        <f>INF_PrevYearEUR!AM172</f>
        <v>0</v>
      </c>
      <c r="AF171" s="1064">
        <f>INF_PrevYearEUR!AN172</f>
        <v>0</v>
      </c>
      <c r="AG171" s="1056">
        <f>INF_PrevYearEUR!AO172</f>
        <v>0</v>
      </c>
      <c r="AH171" s="1064">
        <f>INF_PrevYearEUR!AP172</f>
        <v>0</v>
      </c>
      <c r="AI171" s="1056">
        <f>INF_PrevYearEUR!AQ172</f>
        <v>0</v>
      </c>
      <c r="AJ171" s="1064">
        <f>INF_PrevYearEUR!AR172</f>
        <v>0</v>
      </c>
      <c r="AK171" s="1056">
        <f>INF_PrevYearEUR!AS172</f>
        <v>0</v>
      </c>
      <c r="AL171" s="1064">
        <f>INF_PrevYearEUR!AT172</f>
        <v>0</v>
      </c>
      <c r="AM171" s="1056">
        <f>INF_PrevYearEUR!AU172</f>
        <v>0</v>
      </c>
      <c r="AN171" s="1064">
        <f>INF_PrevYearEUR!AV172</f>
        <v>0</v>
      </c>
      <c r="AO171" s="1056">
        <f>INF_PrevYearEUR!AW172</f>
        <v>0</v>
      </c>
      <c r="AP171" s="1064">
        <f>INF_PrevYearEUR!AX172</f>
        <v>0</v>
      </c>
      <c r="AQ171" s="1056">
        <f>INF_PrevYearEUR!AY172</f>
        <v>0</v>
      </c>
      <c r="AR171" s="1064">
        <f>INF_PrevYearEUR!AZ172</f>
        <v>0</v>
      </c>
      <c r="AS171" s="1056">
        <f>INF_PrevYearEUR!BA172</f>
        <v>0</v>
      </c>
      <c r="AT171" s="1064">
        <f>INF_PrevYearEUR!BB172</f>
        <v>0</v>
      </c>
      <c r="AU171" s="1056">
        <f>INF_PrevYearEUR!BC172</f>
        <v>0</v>
      </c>
      <c r="AV171" s="1064">
        <f>INF_PrevYearEUR!BD172</f>
        <v>0</v>
      </c>
      <c r="AW171" s="1056">
        <f>INF_PrevYearEUR!BE172</f>
        <v>0</v>
      </c>
      <c r="AX171" s="1064">
        <f>INF_PrevYearEUR!BF172</f>
        <v>0</v>
      </c>
      <c r="AY171" s="1056">
        <f>INF_PrevYearEUR!BG172</f>
        <v>0</v>
      </c>
      <c r="AZ171" s="1064">
        <f>INF_PrevYearEUR!BH172</f>
        <v>0</v>
      </c>
      <c r="BA171" s="1056">
        <f>INF_PrevYearEUR!BI172</f>
        <v>0</v>
      </c>
      <c r="BB171" s="1064">
        <f>INF_PrevYearEUR!BJ172</f>
        <v>0</v>
      </c>
      <c r="BC171" s="1056">
        <f>INF_PrevYearEUR!BK172</f>
        <v>0</v>
      </c>
      <c r="BD171" s="1064">
        <f>INF_PrevYearEUR!BL172</f>
        <v>0</v>
      </c>
      <c r="BE171" s="1056">
        <f>INF_PrevYearEUR!BM172</f>
        <v>0</v>
      </c>
      <c r="BF171" s="1064">
        <f>INF_PrevYearEUR!BN172</f>
        <v>0</v>
      </c>
      <c r="BG171" s="1056">
        <f>INF_PrevYearEUR!BO172</f>
        <v>0</v>
      </c>
      <c r="BH171" s="1064">
        <f>INF_PrevYearEUR!BP172</f>
        <v>0</v>
      </c>
      <c r="BI171" s="1056">
        <f>INF_PrevYearEUR!BQ172</f>
        <v>0</v>
      </c>
      <c r="BJ171" s="1064">
        <f>INF_PrevYearEUR!BR172</f>
        <v>0</v>
      </c>
      <c r="BK171" s="1056">
        <f>INF_PrevYearEUR!BS172</f>
        <v>0</v>
      </c>
      <c r="BL171" s="1064">
        <f>INF_PrevYearEUR!BT172</f>
        <v>0</v>
      </c>
      <c r="BM171" s="1056">
        <f>INF_PrevYearEUR!BU172</f>
        <v>0</v>
      </c>
      <c r="BN171" s="1064">
        <f>INF_PrevYearEUR!BV172</f>
        <v>0</v>
      </c>
      <c r="BO171" s="1056">
        <f>INF_PrevYearEUR!BW172</f>
        <v>0</v>
      </c>
      <c r="BP171" s="1064">
        <f>INF_PrevYearEUR!BX172</f>
        <v>0</v>
      </c>
      <c r="BQ171" s="1056">
        <f>INF_PrevYearEUR!BY172</f>
        <v>0</v>
      </c>
    </row>
    <row r="172" spans="1:69" s="1048" customFormat="1">
      <c r="A172" s="1054" t="str">
        <f>IF(OR(B172=0,B172=""),"",B172&amp;IF(COUNTIF(B$11:$B172,B172)&gt;1,COUNTIF(B$11:$B172,B172),""))</f>
        <v>Final Goods3</v>
      </c>
      <c r="B172" s="1054" t="str">
        <f>INF_PrevYearEUR!J173</f>
        <v>Final Goods</v>
      </c>
      <c r="C172" s="1055"/>
      <c r="D172" s="1055">
        <f>INF_PrevYearEUR!L173</f>
        <v>0</v>
      </c>
      <c r="E172" s="1056">
        <f>INF_PrevYearEUR!M173</f>
        <v>0</v>
      </c>
      <c r="F172" s="1064">
        <f>INF_PrevYearEUR!N173</f>
        <v>0</v>
      </c>
      <c r="G172" s="1056">
        <f>INF_PrevYearEUR!O173</f>
        <v>0</v>
      </c>
      <c r="H172" s="1064">
        <f>INF_PrevYearEUR!P173</f>
        <v>0</v>
      </c>
      <c r="I172" s="1056">
        <f>INF_PrevYearEUR!Q173</f>
        <v>0</v>
      </c>
      <c r="J172" s="1064">
        <f>INF_PrevYearEUR!R173</f>
        <v>0</v>
      </c>
      <c r="K172" s="1056">
        <f>INF_PrevYearEUR!S173</f>
        <v>0</v>
      </c>
      <c r="L172" s="1064">
        <f>INF_PrevYearEUR!T173</f>
        <v>0</v>
      </c>
      <c r="M172" s="1056">
        <f>INF_PrevYearEUR!U173</f>
        <v>0</v>
      </c>
      <c r="N172" s="1064">
        <f>INF_PrevYearEUR!V173</f>
        <v>0</v>
      </c>
      <c r="O172" s="1056">
        <f>INF_PrevYearEUR!W173</f>
        <v>0</v>
      </c>
      <c r="P172" s="1064">
        <f>INF_PrevYearEUR!X173</f>
        <v>0</v>
      </c>
      <c r="Q172" s="1056">
        <f>INF_PrevYearEUR!Y173</f>
        <v>0</v>
      </c>
      <c r="R172" s="1064">
        <f>INF_PrevYearEUR!Z173</f>
        <v>0</v>
      </c>
      <c r="S172" s="1056">
        <f>INF_PrevYearEUR!AA173</f>
        <v>0</v>
      </c>
      <c r="T172" s="1064">
        <f>INF_PrevYearEUR!AB173</f>
        <v>0</v>
      </c>
      <c r="U172" s="1056">
        <f>INF_PrevYearEUR!AC173</f>
        <v>0</v>
      </c>
      <c r="V172" s="1064">
        <f>INF_PrevYearEUR!AD173</f>
        <v>0</v>
      </c>
      <c r="W172" s="1056">
        <f>INF_PrevYearEUR!AE173</f>
        <v>0</v>
      </c>
      <c r="X172" s="1064">
        <f>INF_PrevYearEUR!AF173</f>
        <v>0</v>
      </c>
      <c r="Y172" s="1056">
        <f>INF_PrevYearEUR!AG173</f>
        <v>0</v>
      </c>
      <c r="Z172" s="1064">
        <f>INF_PrevYearEUR!AH173</f>
        <v>0</v>
      </c>
      <c r="AA172" s="1056">
        <f>INF_PrevYearEUR!AI173</f>
        <v>0</v>
      </c>
      <c r="AB172" s="1064">
        <f>INF_PrevYearEUR!AJ173</f>
        <v>0</v>
      </c>
      <c r="AC172" s="1056">
        <f>INF_PrevYearEUR!AK173</f>
        <v>0</v>
      </c>
      <c r="AD172" s="1064">
        <f>INF_PrevYearEUR!AL173</f>
        <v>0</v>
      </c>
      <c r="AE172" s="1056">
        <f>INF_PrevYearEUR!AM173</f>
        <v>0</v>
      </c>
      <c r="AF172" s="1064">
        <f>INF_PrevYearEUR!AN173</f>
        <v>0</v>
      </c>
      <c r="AG172" s="1056">
        <f>INF_PrevYearEUR!AO173</f>
        <v>0</v>
      </c>
      <c r="AH172" s="1064">
        <f>INF_PrevYearEUR!AP173</f>
        <v>0</v>
      </c>
      <c r="AI172" s="1056">
        <f>INF_PrevYearEUR!AQ173</f>
        <v>0</v>
      </c>
      <c r="AJ172" s="1064">
        <f>INF_PrevYearEUR!AR173</f>
        <v>0</v>
      </c>
      <c r="AK172" s="1056">
        <f>INF_PrevYearEUR!AS173</f>
        <v>0</v>
      </c>
      <c r="AL172" s="1064">
        <f>INF_PrevYearEUR!AT173</f>
        <v>0</v>
      </c>
      <c r="AM172" s="1056">
        <f>INF_PrevYearEUR!AU173</f>
        <v>0</v>
      </c>
      <c r="AN172" s="1064">
        <f>INF_PrevYearEUR!AV173</f>
        <v>0</v>
      </c>
      <c r="AO172" s="1056">
        <f>INF_PrevYearEUR!AW173</f>
        <v>0</v>
      </c>
      <c r="AP172" s="1064">
        <f>INF_PrevYearEUR!AX173</f>
        <v>0</v>
      </c>
      <c r="AQ172" s="1056">
        <f>INF_PrevYearEUR!AY173</f>
        <v>0</v>
      </c>
      <c r="AR172" s="1064">
        <f>INF_PrevYearEUR!AZ173</f>
        <v>0</v>
      </c>
      <c r="AS172" s="1056">
        <f>INF_PrevYearEUR!BA173</f>
        <v>0</v>
      </c>
      <c r="AT172" s="1064">
        <f>INF_PrevYearEUR!BB173</f>
        <v>0</v>
      </c>
      <c r="AU172" s="1056">
        <f>INF_PrevYearEUR!BC173</f>
        <v>0</v>
      </c>
      <c r="AV172" s="1064">
        <f>INF_PrevYearEUR!BD173</f>
        <v>0</v>
      </c>
      <c r="AW172" s="1056">
        <f>INF_PrevYearEUR!BE173</f>
        <v>0</v>
      </c>
      <c r="AX172" s="1064">
        <f>INF_PrevYearEUR!BF173</f>
        <v>0</v>
      </c>
      <c r="AY172" s="1056">
        <f>INF_PrevYearEUR!BG173</f>
        <v>0</v>
      </c>
      <c r="AZ172" s="1064">
        <f>INF_PrevYearEUR!BH173</f>
        <v>0</v>
      </c>
      <c r="BA172" s="1056">
        <f>INF_PrevYearEUR!BI173</f>
        <v>0</v>
      </c>
      <c r="BB172" s="1064">
        <f>INF_PrevYearEUR!BJ173</f>
        <v>0</v>
      </c>
      <c r="BC172" s="1056">
        <f>INF_PrevYearEUR!BK173</f>
        <v>0</v>
      </c>
      <c r="BD172" s="1064">
        <f>INF_PrevYearEUR!BL173</f>
        <v>0</v>
      </c>
      <c r="BE172" s="1056">
        <f>INF_PrevYearEUR!BM173</f>
        <v>0</v>
      </c>
      <c r="BF172" s="1064">
        <f>INF_PrevYearEUR!BN173</f>
        <v>0</v>
      </c>
      <c r="BG172" s="1056">
        <f>INF_PrevYearEUR!BO173</f>
        <v>0</v>
      </c>
      <c r="BH172" s="1064">
        <f>INF_PrevYearEUR!BP173</f>
        <v>0</v>
      </c>
      <c r="BI172" s="1056">
        <f>INF_PrevYearEUR!BQ173</f>
        <v>0</v>
      </c>
      <c r="BJ172" s="1064">
        <f>INF_PrevYearEUR!BR173</f>
        <v>0</v>
      </c>
      <c r="BK172" s="1056">
        <f>INF_PrevYearEUR!BS173</f>
        <v>0</v>
      </c>
      <c r="BL172" s="1064">
        <f>INF_PrevYearEUR!BT173</f>
        <v>0</v>
      </c>
      <c r="BM172" s="1056">
        <f>INF_PrevYearEUR!BU173</f>
        <v>0</v>
      </c>
      <c r="BN172" s="1064">
        <f>INF_PrevYearEUR!BV173</f>
        <v>0</v>
      </c>
      <c r="BO172" s="1056">
        <f>INF_PrevYearEUR!BW173</f>
        <v>0</v>
      </c>
      <c r="BP172" s="1064">
        <f>INF_PrevYearEUR!BX173</f>
        <v>0</v>
      </c>
      <c r="BQ172" s="1056">
        <f>INF_PrevYearEUR!BY173</f>
        <v>0</v>
      </c>
    </row>
    <row r="173" spans="1:69" s="1048" customFormat="1">
      <c r="A173" s="1054" t="str">
        <f>IF(OR(B173=0,B173=""),"",B173&amp;IF(COUNTIF(B$11:$B173,B173)&gt;1,COUNTIF(B$11:$B173,B173),""))</f>
        <v>Compound3</v>
      </c>
      <c r="B173" s="1054" t="str">
        <f>INF_PrevYearEUR!J174</f>
        <v>Compound</v>
      </c>
      <c r="C173" s="1055"/>
      <c r="D173" s="1055">
        <f>INF_PrevYearEUR!L174</f>
        <v>0</v>
      </c>
      <c r="E173" s="1056">
        <f>INF_PrevYearEUR!M174</f>
        <v>0</v>
      </c>
      <c r="F173" s="1064">
        <f>INF_PrevYearEUR!N174</f>
        <v>0</v>
      </c>
      <c r="G173" s="1056">
        <f>INF_PrevYearEUR!O174</f>
        <v>0</v>
      </c>
      <c r="H173" s="1064">
        <f>INF_PrevYearEUR!P174</f>
        <v>0</v>
      </c>
      <c r="I173" s="1056">
        <f>INF_PrevYearEUR!Q174</f>
        <v>0</v>
      </c>
      <c r="J173" s="1064">
        <f>INF_PrevYearEUR!R174</f>
        <v>0</v>
      </c>
      <c r="K173" s="1056">
        <f>INF_PrevYearEUR!S174</f>
        <v>0</v>
      </c>
      <c r="L173" s="1064">
        <f>INF_PrevYearEUR!T174</f>
        <v>0</v>
      </c>
      <c r="M173" s="1056">
        <f>INF_PrevYearEUR!U174</f>
        <v>0</v>
      </c>
      <c r="N173" s="1064">
        <f>INF_PrevYearEUR!V174</f>
        <v>0</v>
      </c>
      <c r="O173" s="1056">
        <f>INF_PrevYearEUR!W174</f>
        <v>0</v>
      </c>
      <c r="P173" s="1064">
        <f>INF_PrevYearEUR!X174</f>
        <v>0</v>
      </c>
      <c r="Q173" s="1056">
        <f>INF_PrevYearEUR!Y174</f>
        <v>0</v>
      </c>
      <c r="R173" s="1064">
        <f>INF_PrevYearEUR!Z174</f>
        <v>0</v>
      </c>
      <c r="S173" s="1056">
        <f>INF_PrevYearEUR!AA174</f>
        <v>0</v>
      </c>
      <c r="T173" s="1064">
        <f>INF_PrevYearEUR!AB174</f>
        <v>0</v>
      </c>
      <c r="U173" s="1056">
        <f>INF_PrevYearEUR!AC174</f>
        <v>0</v>
      </c>
      <c r="V173" s="1064">
        <f>INF_PrevYearEUR!AD174</f>
        <v>0</v>
      </c>
      <c r="W173" s="1056">
        <f>INF_PrevYearEUR!AE174</f>
        <v>0</v>
      </c>
      <c r="X173" s="1064">
        <f>INF_PrevYearEUR!AF174</f>
        <v>0</v>
      </c>
      <c r="Y173" s="1056">
        <f>INF_PrevYearEUR!AG174</f>
        <v>0</v>
      </c>
      <c r="Z173" s="1064">
        <f>INF_PrevYearEUR!AH174</f>
        <v>0</v>
      </c>
      <c r="AA173" s="1056">
        <f>INF_PrevYearEUR!AI174</f>
        <v>0</v>
      </c>
      <c r="AB173" s="1064">
        <f>INF_PrevYearEUR!AJ174</f>
        <v>0</v>
      </c>
      <c r="AC173" s="1056">
        <f>INF_PrevYearEUR!AK174</f>
        <v>0</v>
      </c>
      <c r="AD173" s="1064">
        <f>INF_PrevYearEUR!AL174</f>
        <v>0</v>
      </c>
      <c r="AE173" s="1056">
        <f>INF_PrevYearEUR!AM174</f>
        <v>0</v>
      </c>
      <c r="AF173" s="1064">
        <f>INF_PrevYearEUR!AN174</f>
        <v>0</v>
      </c>
      <c r="AG173" s="1056">
        <f>INF_PrevYearEUR!AO174</f>
        <v>0</v>
      </c>
      <c r="AH173" s="1064">
        <f>INF_PrevYearEUR!AP174</f>
        <v>0</v>
      </c>
      <c r="AI173" s="1056">
        <f>INF_PrevYearEUR!AQ174</f>
        <v>0</v>
      </c>
      <c r="AJ173" s="1064">
        <f>INF_PrevYearEUR!AR174</f>
        <v>0</v>
      </c>
      <c r="AK173" s="1056">
        <f>INF_PrevYearEUR!AS174</f>
        <v>0</v>
      </c>
      <c r="AL173" s="1064">
        <f>INF_PrevYearEUR!AT174</f>
        <v>0</v>
      </c>
      <c r="AM173" s="1056">
        <f>INF_PrevYearEUR!AU174</f>
        <v>0</v>
      </c>
      <c r="AN173" s="1064">
        <f>INF_PrevYearEUR!AV174</f>
        <v>0</v>
      </c>
      <c r="AO173" s="1056">
        <f>INF_PrevYearEUR!AW174</f>
        <v>0</v>
      </c>
      <c r="AP173" s="1064">
        <f>INF_PrevYearEUR!AX174</f>
        <v>0</v>
      </c>
      <c r="AQ173" s="1056">
        <f>INF_PrevYearEUR!AY174</f>
        <v>0</v>
      </c>
      <c r="AR173" s="1064">
        <f>INF_PrevYearEUR!AZ174</f>
        <v>0</v>
      </c>
      <c r="AS173" s="1056">
        <f>INF_PrevYearEUR!BA174</f>
        <v>0</v>
      </c>
      <c r="AT173" s="1064">
        <f>INF_PrevYearEUR!BB174</f>
        <v>0</v>
      </c>
      <c r="AU173" s="1056">
        <f>INF_PrevYearEUR!BC174</f>
        <v>0</v>
      </c>
      <c r="AV173" s="1064">
        <f>INF_PrevYearEUR!BD174</f>
        <v>0</v>
      </c>
      <c r="AW173" s="1056">
        <f>INF_PrevYearEUR!BE174</f>
        <v>0</v>
      </c>
      <c r="AX173" s="1064">
        <f>INF_PrevYearEUR!BF174</f>
        <v>0</v>
      </c>
      <c r="AY173" s="1056">
        <f>INF_PrevYearEUR!BG174</f>
        <v>0</v>
      </c>
      <c r="AZ173" s="1064">
        <f>INF_PrevYearEUR!BH174</f>
        <v>0</v>
      </c>
      <c r="BA173" s="1056">
        <f>INF_PrevYearEUR!BI174</f>
        <v>0</v>
      </c>
      <c r="BB173" s="1064">
        <f>INF_PrevYearEUR!BJ174</f>
        <v>0</v>
      </c>
      <c r="BC173" s="1056">
        <f>INF_PrevYearEUR!BK174</f>
        <v>0</v>
      </c>
      <c r="BD173" s="1064">
        <f>INF_PrevYearEUR!BL174</f>
        <v>0</v>
      </c>
      <c r="BE173" s="1056">
        <f>INF_PrevYearEUR!BM174</f>
        <v>0</v>
      </c>
      <c r="BF173" s="1064">
        <f>INF_PrevYearEUR!BN174</f>
        <v>0</v>
      </c>
      <c r="BG173" s="1056">
        <f>INF_PrevYearEUR!BO174</f>
        <v>0</v>
      </c>
      <c r="BH173" s="1064">
        <f>INF_PrevYearEUR!BP174</f>
        <v>0</v>
      </c>
      <c r="BI173" s="1056">
        <f>INF_PrevYearEUR!BQ174</f>
        <v>0</v>
      </c>
      <c r="BJ173" s="1064">
        <f>INF_PrevYearEUR!BR174</f>
        <v>0</v>
      </c>
      <c r="BK173" s="1056">
        <f>INF_PrevYearEUR!BS174</f>
        <v>0</v>
      </c>
      <c r="BL173" s="1064">
        <f>INF_PrevYearEUR!BT174</f>
        <v>0</v>
      </c>
      <c r="BM173" s="1056">
        <f>INF_PrevYearEUR!BU174</f>
        <v>0</v>
      </c>
      <c r="BN173" s="1064">
        <f>INF_PrevYearEUR!BV174</f>
        <v>0</v>
      </c>
      <c r="BO173" s="1056">
        <f>INF_PrevYearEUR!BW174</f>
        <v>0</v>
      </c>
      <c r="BP173" s="1064">
        <f>INF_PrevYearEUR!BX174</f>
        <v>0</v>
      </c>
      <c r="BQ173" s="1056">
        <f>INF_PrevYearEUR!BY174</f>
        <v>0</v>
      </c>
    </row>
    <row r="174" spans="1:69" s="1048" customFormat="1">
      <c r="A174" s="1063" t="str">
        <f>IF(OR(B174=0,B174=""),"",B174&amp;IF(COUNTIF(B$11:$B174,B174)&gt;1,COUNTIF(B$11:$B174,B174),""))</f>
        <v>Waste3</v>
      </c>
      <c r="B174" s="1063" t="str">
        <f>INF_PrevYearEUR!J175</f>
        <v>Waste</v>
      </c>
      <c r="C174" s="1061"/>
      <c r="D174" s="1061">
        <f>INF_PrevYearEUR!L175</f>
        <v>0</v>
      </c>
      <c r="E174" s="27">
        <f>INF_PrevYearEUR!M175</f>
        <v>0</v>
      </c>
      <c r="F174" s="1062">
        <f>INF_PrevYearEUR!N175</f>
        <v>0</v>
      </c>
      <c r="G174" s="27">
        <f>INF_PrevYearEUR!O175</f>
        <v>0</v>
      </c>
      <c r="H174" s="1062">
        <f>INF_PrevYearEUR!P175</f>
        <v>0</v>
      </c>
      <c r="I174" s="27">
        <f>INF_PrevYearEUR!Q175</f>
        <v>0</v>
      </c>
      <c r="J174" s="1062">
        <f>INF_PrevYearEUR!R175</f>
        <v>0</v>
      </c>
      <c r="K174" s="27">
        <f>INF_PrevYearEUR!S175</f>
        <v>0</v>
      </c>
      <c r="L174" s="1062">
        <f>INF_PrevYearEUR!T175</f>
        <v>0</v>
      </c>
      <c r="M174" s="27">
        <f>INF_PrevYearEUR!U175</f>
        <v>0</v>
      </c>
      <c r="N174" s="1062">
        <f>INF_PrevYearEUR!V175</f>
        <v>0</v>
      </c>
      <c r="O174" s="27">
        <f>INF_PrevYearEUR!W175</f>
        <v>0</v>
      </c>
      <c r="P174" s="1062">
        <f>INF_PrevYearEUR!X175</f>
        <v>0</v>
      </c>
      <c r="Q174" s="27">
        <f>INF_PrevYearEUR!Y175</f>
        <v>0</v>
      </c>
      <c r="R174" s="1062">
        <f>INF_PrevYearEUR!Z175</f>
        <v>0</v>
      </c>
      <c r="S174" s="27">
        <f>INF_PrevYearEUR!AA175</f>
        <v>0</v>
      </c>
      <c r="T174" s="1062">
        <f>INF_PrevYearEUR!AB175</f>
        <v>0</v>
      </c>
      <c r="U174" s="27">
        <f>INF_PrevYearEUR!AC175</f>
        <v>0</v>
      </c>
      <c r="V174" s="1062">
        <f>INF_PrevYearEUR!AD175</f>
        <v>0</v>
      </c>
      <c r="W174" s="27">
        <f>INF_PrevYearEUR!AE175</f>
        <v>0</v>
      </c>
      <c r="X174" s="1062">
        <f>INF_PrevYearEUR!AF175</f>
        <v>0</v>
      </c>
      <c r="Y174" s="27">
        <f>INF_PrevYearEUR!AG175</f>
        <v>0</v>
      </c>
      <c r="Z174" s="1062">
        <f>INF_PrevYearEUR!AH175</f>
        <v>0</v>
      </c>
      <c r="AA174" s="27">
        <f>INF_PrevYearEUR!AI175</f>
        <v>0</v>
      </c>
      <c r="AB174" s="1062">
        <f>INF_PrevYearEUR!AJ175</f>
        <v>0</v>
      </c>
      <c r="AC174" s="27">
        <f>INF_PrevYearEUR!AK175</f>
        <v>0</v>
      </c>
      <c r="AD174" s="1062">
        <f>INF_PrevYearEUR!AL175</f>
        <v>0</v>
      </c>
      <c r="AE174" s="27">
        <f>INF_PrevYearEUR!AM175</f>
        <v>0</v>
      </c>
      <c r="AF174" s="1062">
        <f>INF_PrevYearEUR!AN175</f>
        <v>0</v>
      </c>
      <c r="AG174" s="27">
        <f>INF_PrevYearEUR!AO175</f>
        <v>0</v>
      </c>
      <c r="AH174" s="1062">
        <f>INF_PrevYearEUR!AP175</f>
        <v>0</v>
      </c>
      <c r="AI174" s="27">
        <f>INF_PrevYearEUR!AQ175</f>
        <v>0</v>
      </c>
      <c r="AJ174" s="1062">
        <f>INF_PrevYearEUR!AR175</f>
        <v>0</v>
      </c>
      <c r="AK174" s="27">
        <f>INF_PrevYearEUR!AS175</f>
        <v>0</v>
      </c>
      <c r="AL174" s="1062">
        <f>INF_PrevYearEUR!AT175</f>
        <v>0</v>
      </c>
      <c r="AM174" s="27">
        <f>INF_PrevYearEUR!AU175</f>
        <v>0</v>
      </c>
      <c r="AN174" s="1062">
        <f>INF_PrevYearEUR!AV175</f>
        <v>0</v>
      </c>
      <c r="AO174" s="27">
        <f>INF_PrevYearEUR!AW175</f>
        <v>0</v>
      </c>
      <c r="AP174" s="1062">
        <f>INF_PrevYearEUR!AX175</f>
        <v>0</v>
      </c>
      <c r="AQ174" s="27">
        <f>INF_PrevYearEUR!AY175</f>
        <v>0</v>
      </c>
      <c r="AR174" s="1062">
        <f>INF_PrevYearEUR!AZ175</f>
        <v>0</v>
      </c>
      <c r="AS174" s="27">
        <f>INF_PrevYearEUR!BA175</f>
        <v>0</v>
      </c>
      <c r="AT174" s="1062">
        <f>INF_PrevYearEUR!BB175</f>
        <v>0</v>
      </c>
      <c r="AU174" s="27">
        <f>INF_PrevYearEUR!BC175</f>
        <v>0</v>
      </c>
      <c r="AV174" s="1062">
        <f>INF_PrevYearEUR!BD175</f>
        <v>0</v>
      </c>
      <c r="AW174" s="27">
        <f>INF_PrevYearEUR!BE175</f>
        <v>0</v>
      </c>
      <c r="AX174" s="1062">
        <f>INF_PrevYearEUR!BF175</f>
        <v>0</v>
      </c>
      <c r="AY174" s="27">
        <f>INF_PrevYearEUR!BG175</f>
        <v>0</v>
      </c>
      <c r="AZ174" s="1062">
        <f>INF_PrevYearEUR!BH175</f>
        <v>0</v>
      </c>
      <c r="BA174" s="27">
        <f>INF_PrevYearEUR!BI175</f>
        <v>0</v>
      </c>
      <c r="BB174" s="1062">
        <f>INF_PrevYearEUR!BJ175</f>
        <v>0</v>
      </c>
      <c r="BC174" s="27">
        <f>INF_PrevYearEUR!BK175</f>
        <v>0</v>
      </c>
      <c r="BD174" s="1062">
        <f>INF_PrevYearEUR!BL175</f>
        <v>0</v>
      </c>
      <c r="BE174" s="27">
        <f>INF_PrevYearEUR!BM175</f>
        <v>0</v>
      </c>
      <c r="BF174" s="1062">
        <f>INF_PrevYearEUR!BN175</f>
        <v>0</v>
      </c>
      <c r="BG174" s="27">
        <f>INF_PrevYearEUR!BO175</f>
        <v>0</v>
      </c>
      <c r="BH174" s="1062">
        <f>INF_PrevYearEUR!BP175</f>
        <v>0</v>
      </c>
      <c r="BI174" s="27">
        <f>INF_PrevYearEUR!BQ175</f>
        <v>0</v>
      </c>
      <c r="BJ174" s="1062">
        <f>INF_PrevYearEUR!BR175</f>
        <v>0</v>
      </c>
      <c r="BK174" s="27">
        <f>INF_PrevYearEUR!BS175</f>
        <v>0</v>
      </c>
      <c r="BL174" s="1062">
        <f>INF_PrevYearEUR!BT175</f>
        <v>0</v>
      </c>
      <c r="BM174" s="27">
        <f>INF_PrevYearEUR!BU175</f>
        <v>0</v>
      </c>
      <c r="BN174" s="1062">
        <f>INF_PrevYearEUR!BV175</f>
        <v>0</v>
      </c>
      <c r="BO174" s="27">
        <f>INF_PrevYearEUR!BW175</f>
        <v>0</v>
      </c>
      <c r="BP174" s="1062">
        <f>INF_PrevYearEUR!BX175</f>
        <v>0</v>
      </c>
      <c r="BQ174" s="27">
        <f>INF_PrevYearEUR!BY175</f>
        <v>0</v>
      </c>
    </row>
    <row r="175" spans="1:69" s="1048" customFormat="1">
      <c r="A175" s="1054" t="str">
        <f>IF(OR(B175=0,B175=""),"",B175&amp;IF(COUNTIF(B$11:$B175,B175)&gt;1,COUNTIF(B$11:$B175,B175),""))</f>
        <v>Bartering</v>
      </c>
      <c r="B175" s="1054" t="str">
        <f>INF_PrevYearEUR!J176</f>
        <v>Bartering</v>
      </c>
      <c r="C175" s="1055"/>
      <c r="D175" s="1055">
        <f>INF_PrevYearEUR!L176</f>
        <v>0</v>
      </c>
      <c r="E175" s="1056">
        <f>INF_PrevYearEUR!M176</f>
        <v>0</v>
      </c>
      <c r="F175" s="1064">
        <f>INF_PrevYearEUR!N176</f>
        <v>0</v>
      </c>
      <c r="G175" s="1056">
        <f>INF_PrevYearEUR!O176</f>
        <v>0</v>
      </c>
      <c r="H175" s="1064">
        <f>INF_PrevYearEUR!P176</f>
        <v>0</v>
      </c>
      <c r="I175" s="1056">
        <f>INF_PrevYearEUR!Q176</f>
        <v>0</v>
      </c>
      <c r="J175" s="1064">
        <f>INF_PrevYearEUR!R176</f>
        <v>0</v>
      </c>
      <c r="K175" s="1056">
        <f>INF_PrevYearEUR!S176</f>
        <v>0</v>
      </c>
      <c r="L175" s="1064">
        <f>INF_PrevYearEUR!T176</f>
        <v>0</v>
      </c>
      <c r="M175" s="1056">
        <f>INF_PrevYearEUR!U176</f>
        <v>0</v>
      </c>
      <c r="N175" s="1064">
        <f>INF_PrevYearEUR!V176</f>
        <v>0</v>
      </c>
      <c r="O175" s="1056">
        <f>INF_PrevYearEUR!W176</f>
        <v>0</v>
      </c>
      <c r="P175" s="1064">
        <f>INF_PrevYearEUR!X176</f>
        <v>0</v>
      </c>
      <c r="Q175" s="1056">
        <f>INF_PrevYearEUR!Y176</f>
        <v>0</v>
      </c>
      <c r="R175" s="1064">
        <f>INF_PrevYearEUR!Z176</f>
        <v>0</v>
      </c>
      <c r="S175" s="1056">
        <f>INF_PrevYearEUR!AA176</f>
        <v>0</v>
      </c>
      <c r="T175" s="1064">
        <f>INF_PrevYearEUR!AB176</f>
        <v>0</v>
      </c>
      <c r="U175" s="1056">
        <f>INF_PrevYearEUR!AC176</f>
        <v>0</v>
      </c>
      <c r="V175" s="1064">
        <f>INF_PrevYearEUR!AD176</f>
        <v>0</v>
      </c>
      <c r="W175" s="1056">
        <f>INF_PrevYearEUR!AE176</f>
        <v>0</v>
      </c>
      <c r="X175" s="1064">
        <f>INF_PrevYearEUR!AF176</f>
        <v>0</v>
      </c>
      <c r="Y175" s="1056">
        <f>INF_PrevYearEUR!AG176</f>
        <v>0</v>
      </c>
      <c r="Z175" s="1064">
        <f>INF_PrevYearEUR!AH176</f>
        <v>0</v>
      </c>
      <c r="AA175" s="1056">
        <f>INF_PrevYearEUR!AI176</f>
        <v>0</v>
      </c>
      <c r="AB175" s="1064">
        <f>INF_PrevYearEUR!AJ176</f>
        <v>0</v>
      </c>
      <c r="AC175" s="1056">
        <f>INF_PrevYearEUR!AK176</f>
        <v>0</v>
      </c>
      <c r="AD175" s="1064">
        <f>INF_PrevYearEUR!AL176</f>
        <v>0</v>
      </c>
      <c r="AE175" s="1056">
        <f>INF_PrevYearEUR!AM176</f>
        <v>0</v>
      </c>
      <c r="AF175" s="1064">
        <f>INF_PrevYearEUR!AN176</f>
        <v>0</v>
      </c>
      <c r="AG175" s="1056">
        <f>INF_PrevYearEUR!AO176</f>
        <v>0</v>
      </c>
      <c r="AH175" s="1064">
        <f>INF_PrevYearEUR!AP176</f>
        <v>0</v>
      </c>
      <c r="AI175" s="1056">
        <f>INF_PrevYearEUR!AQ176</f>
        <v>0</v>
      </c>
      <c r="AJ175" s="1064">
        <f>INF_PrevYearEUR!AR176</f>
        <v>0</v>
      </c>
      <c r="AK175" s="1056">
        <f>INF_PrevYearEUR!AS176</f>
        <v>0</v>
      </c>
      <c r="AL175" s="1064">
        <f>INF_PrevYearEUR!AT176</f>
        <v>0</v>
      </c>
      <c r="AM175" s="1056">
        <f>INF_PrevYearEUR!AU176</f>
        <v>0</v>
      </c>
      <c r="AN175" s="1064">
        <f>INF_PrevYearEUR!AV176</f>
        <v>0</v>
      </c>
      <c r="AO175" s="1056">
        <f>INF_PrevYearEUR!AW176</f>
        <v>0</v>
      </c>
      <c r="AP175" s="1064">
        <f>INF_PrevYearEUR!AX176</f>
        <v>0</v>
      </c>
      <c r="AQ175" s="1056">
        <f>INF_PrevYearEUR!AY176</f>
        <v>0</v>
      </c>
      <c r="AR175" s="1064">
        <f>INF_PrevYearEUR!AZ176</f>
        <v>0</v>
      </c>
      <c r="AS175" s="1056">
        <f>INF_PrevYearEUR!BA176</f>
        <v>0</v>
      </c>
      <c r="AT175" s="1064">
        <f>INF_PrevYearEUR!BB176</f>
        <v>0</v>
      </c>
      <c r="AU175" s="1056">
        <f>INF_PrevYearEUR!BC176</f>
        <v>0</v>
      </c>
      <c r="AV175" s="1064">
        <f>INF_PrevYearEUR!BD176</f>
        <v>0</v>
      </c>
      <c r="AW175" s="1056">
        <f>INF_PrevYearEUR!BE176</f>
        <v>0</v>
      </c>
      <c r="AX175" s="1064">
        <f>INF_PrevYearEUR!BF176</f>
        <v>0</v>
      </c>
      <c r="AY175" s="1056">
        <f>INF_PrevYearEUR!BG176</f>
        <v>0</v>
      </c>
      <c r="AZ175" s="1064">
        <f>INF_PrevYearEUR!BH176</f>
        <v>0</v>
      </c>
      <c r="BA175" s="1056">
        <f>INF_PrevYearEUR!BI176</f>
        <v>0</v>
      </c>
      <c r="BB175" s="1064">
        <f>INF_PrevYearEUR!BJ176</f>
        <v>0</v>
      </c>
      <c r="BC175" s="1056">
        <f>INF_PrevYearEUR!BK176</f>
        <v>0</v>
      </c>
      <c r="BD175" s="1064">
        <f>INF_PrevYearEUR!BL176</f>
        <v>0</v>
      </c>
      <c r="BE175" s="1056">
        <f>INF_PrevYearEUR!BM176</f>
        <v>0</v>
      </c>
      <c r="BF175" s="1064">
        <f>INF_PrevYearEUR!BN176</f>
        <v>0</v>
      </c>
      <c r="BG175" s="1056">
        <f>INF_PrevYearEUR!BO176</f>
        <v>0</v>
      </c>
      <c r="BH175" s="1064">
        <f>INF_PrevYearEUR!BP176</f>
        <v>0</v>
      </c>
      <c r="BI175" s="1056">
        <f>INF_PrevYearEUR!BQ176</f>
        <v>0</v>
      </c>
      <c r="BJ175" s="1064">
        <f>INF_PrevYearEUR!BR176</f>
        <v>0</v>
      </c>
      <c r="BK175" s="1056">
        <f>INF_PrevYearEUR!BS176</f>
        <v>0</v>
      </c>
      <c r="BL175" s="1064">
        <f>INF_PrevYearEUR!BT176</f>
        <v>0</v>
      </c>
      <c r="BM175" s="1056">
        <f>INF_PrevYearEUR!BU176</f>
        <v>0</v>
      </c>
      <c r="BN175" s="1064">
        <f>INF_PrevYearEUR!BV176</f>
        <v>0</v>
      </c>
      <c r="BO175" s="1056">
        <f>INF_PrevYearEUR!BW176</f>
        <v>0</v>
      </c>
      <c r="BP175" s="1064">
        <f>INF_PrevYearEUR!BX176</f>
        <v>0</v>
      </c>
      <c r="BQ175" s="1056">
        <f>INF_PrevYearEUR!BY176</f>
        <v>0</v>
      </c>
    </row>
    <row r="176" spans="1:69" s="1048" customFormat="1">
      <c r="A176" s="1054" t="str">
        <f>IF(OR(B176=0,B176=""),"",B176&amp;IF(COUNTIF(B$11:$B176,B176)&gt;1,COUNTIF(B$11:$B176,B176),""))</f>
        <v>Papers4</v>
      </c>
      <c r="B176" s="1054" t="str">
        <f>INF_PrevYearEUR!J177</f>
        <v>Papers</v>
      </c>
      <c r="C176" s="1055"/>
      <c r="D176" s="1055">
        <f>INF_PrevYearEUR!L177</f>
        <v>0</v>
      </c>
      <c r="E176" s="1056">
        <f>INF_PrevYearEUR!M177</f>
        <v>0</v>
      </c>
      <c r="F176" s="1064">
        <f>INF_PrevYearEUR!N177</f>
        <v>0</v>
      </c>
      <c r="G176" s="1056">
        <f>INF_PrevYearEUR!O177</f>
        <v>0</v>
      </c>
      <c r="H176" s="1064">
        <f>INF_PrevYearEUR!P177</f>
        <v>0</v>
      </c>
      <c r="I176" s="1056">
        <f>INF_PrevYearEUR!Q177</f>
        <v>0</v>
      </c>
      <c r="J176" s="1064">
        <f>INF_PrevYearEUR!R177</f>
        <v>0</v>
      </c>
      <c r="K176" s="1056">
        <f>INF_PrevYearEUR!S177</f>
        <v>0</v>
      </c>
      <c r="L176" s="1064">
        <f>INF_PrevYearEUR!T177</f>
        <v>0</v>
      </c>
      <c r="M176" s="1056">
        <f>INF_PrevYearEUR!U177</f>
        <v>0</v>
      </c>
      <c r="N176" s="1064">
        <f>INF_PrevYearEUR!V177</f>
        <v>0</v>
      </c>
      <c r="O176" s="1056">
        <f>INF_PrevYearEUR!W177</f>
        <v>0</v>
      </c>
      <c r="P176" s="1064">
        <f>INF_PrevYearEUR!X177</f>
        <v>0</v>
      </c>
      <c r="Q176" s="1056">
        <f>INF_PrevYearEUR!Y177</f>
        <v>0</v>
      </c>
      <c r="R176" s="1064">
        <f>INF_PrevYearEUR!Z177</f>
        <v>0</v>
      </c>
      <c r="S176" s="1056">
        <f>INF_PrevYearEUR!AA177</f>
        <v>0</v>
      </c>
      <c r="T176" s="1064">
        <f>INF_PrevYearEUR!AB177</f>
        <v>0</v>
      </c>
      <c r="U176" s="1056">
        <f>INF_PrevYearEUR!AC177</f>
        <v>0</v>
      </c>
      <c r="V176" s="1064">
        <f>INF_PrevYearEUR!AD177</f>
        <v>0</v>
      </c>
      <c r="W176" s="1056">
        <f>INF_PrevYearEUR!AE177</f>
        <v>0</v>
      </c>
      <c r="X176" s="1064">
        <f>INF_PrevYearEUR!AF177</f>
        <v>0</v>
      </c>
      <c r="Y176" s="1056">
        <f>INF_PrevYearEUR!AG177</f>
        <v>0</v>
      </c>
      <c r="Z176" s="1064">
        <f>INF_PrevYearEUR!AH177</f>
        <v>0</v>
      </c>
      <c r="AA176" s="1056">
        <f>INF_PrevYearEUR!AI177</f>
        <v>0</v>
      </c>
      <c r="AB176" s="1064">
        <f>INF_PrevYearEUR!AJ177</f>
        <v>0</v>
      </c>
      <c r="AC176" s="1056">
        <f>INF_PrevYearEUR!AK177</f>
        <v>0</v>
      </c>
      <c r="AD176" s="1064">
        <f>INF_PrevYearEUR!AL177</f>
        <v>0</v>
      </c>
      <c r="AE176" s="1056">
        <f>INF_PrevYearEUR!AM177</f>
        <v>0</v>
      </c>
      <c r="AF176" s="1064">
        <f>INF_PrevYearEUR!AN177</f>
        <v>0</v>
      </c>
      <c r="AG176" s="1056">
        <f>INF_PrevYearEUR!AO177</f>
        <v>0</v>
      </c>
      <c r="AH176" s="1064">
        <f>INF_PrevYearEUR!AP177</f>
        <v>0</v>
      </c>
      <c r="AI176" s="1056">
        <f>INF_PrevYearEUR!AQ177</f>
        <v>0</v>
      </c>
      <c r="AJ176" s="1064">
        <f>INF_PrevYearEUR!AR177</f>
        <v>0</v>
      </c>
      <c r="AK176" s="1056">
        <f>INF_PrevYearEUR!AS177</f>
        <v>0</v>
      </c>
      <c r="AL176" s="1064">
        <f>INF_PrevYearEUR!AT177</f>
        <v>0</v>
      </c>
      <c r="AM176" s="1056">
        <f>INF_PrevYearEUR!AU177</f>
        <v>0</v>
      </c>
      <c r="AN176" s="1064">
        <f>INF_PrevYearEUR!AV177</f>
        <v>0</v>
      </c>
      <c r="AO176" s="1056">
        <f>INF_PrevYearEUR!AW177</f>
        <v>0</v>
      </c>
      <c r="AP176" s="1064">
        <f>INF_PrevYearEUR!AX177</f>
        <v>0</v>
      </c>
      <c r="AQ176" s="1056">
        <f>INF_PrevYearEUR!AY177</f>
        <v>0</v>
      </c>
      <c r="AR176" s="1064">
        <f>INF_PrevYearEUR!AZ177</f>
        <v>0</v>
      </c>
      <c r="AS176" s="1056">
        <f>INF_PrevYearEUR!BA177</f>
        <v>0</v>
      </c>
      <c r="AT176" s="1064">
        <f>INF_PrevYearEUR!BB177</f>
        <v>0</v>
      </c>
      <c r="AU176" s="1056">
        <f>INF_PrevYearEUR!BC177</f>
        <v>0</v>
      </c>
      <c r="AV176" s="1064">
        <f>INF_PrevYearEUR!BD177</f>
        <v>0</v>
      </c>
      <c r="AW176" s="1056">
        <f>INF_PrevYearEUR!BE177</f>
        <v>0</v>
      </c>
      <c r="AX176" s="1064">
        <f>INF_PrevYearEUR!BF177</f>
        <v>0</v>
      </c>
      <c r="AY176" s="1056">
        <f>INF_PrevYearEUR!BG177</f>
        <v>0</v>
      </c>
      <c r="AZ176" s="1064">
        <f>INF_PrevYearEUR!BH177</f>
        <v>0</v>
      </c>
      <c r="BA176" s="1056">
        <f>INF_PrevYearEUR!BI177</f>
        <v>0</v>
      </c>
      <c r="BB176" s="1064">
        <f>INF_PrevYearEUR!BJ177</f>
        <v>0</v>
      </c>
      <c r="BC176" s="1056">
        <f>INF_PrevYearEUR!BK177</f>
        <v>0</v>
      </c>
      <c r="BD176" s="1064">
        <f>INF_PrevYearEUR!BL177</f>
        <v>0</v>
      </c>
      <c r="BE176" s="1056">
        <f>INF_PrevYearEUR!BM177</f>
        <v>0</v>
      </c>
      <c r="BF176" s="1064">
        <f>INF_PrevYearEUR!BN177</f>
        <v>0</v>
      </c>
      <c r="BG176" s="1056">
        <f>INF_PrevYearEUR!BO177</f>
        <v>0</v>
      </c>
      <c r="BH176" s="1064">
        <f>INF_PrevYearEUR!BP177</f>
        <v>0</v>
      </c>
      <c r="BI176" s="1056">
        <f>INF_PrevYearEUR!BQ177</f>
        <v>0</v>
      </c>
      <c r="BJ176" s="1064">
        <f>INF_PrevYearEUR!BR177</f>
        <v>0</v>
      </c>
      <c r="BK176" s="1056">
        <f>INF_PrevYearEUR!BS177</f>
        <v>0</v>
      </c>
      <c r="BL176" s="1064">
        <f>INF_PrevYearEUR!BT177</f>
        <v>0</v>
      </c>
      <c r="BM176" s="1056">
        <f>INF_PrevYearEUR!BU177</f>
        <v>0</v>
      </c>
      <c r="BN176" s="1064">
        <f>INF_PrevYearEUR!BV177</f>
        <v>0</v>
      </c>
      <c r="BO176" s="1056">
        <f>INF_PrevYearEUR!BW177</f>
        <v>0</v>
      </c>
      <c r="BP176" s="1064">
        <f>INF_PrevYearEUR!BX177</f>
        <v>0</v>
      </c>
      <c r="BQ176" s="1056">
        <f>INF_PrevYearEUR!BY177</f>
        <v>0</v>
      </c>
    </row>
    <row r="177" spans="1:69" s="1048" customFormat="1">
      <c r="A177" s="1054" t="str">
        <f>IF(OR(B177=0,B177=""),"",B177&amp;IF(COUNTIF(B$11:$B177,B177)&gt;1,COUNTIF(B$11:$B177,B177),""))</f>
        <v>Plastics4</v>
      </c>
      <c r="B177" s="1054" t="str">
        <f>INF_PrevYearEUR!J178</f>
        <v>Plastics</v>
      </c>
      <c r="C177" s="1055"/>
      <c r="D177" s="1055">
        <f>INF_PrevYearEUR!L178</f>
        <v>0</v>
      </c>
      <c r="E177" s="1056">
        <f>INF_PrevYearEUR!M178</f>
        <v>0</v>
      </c>
      <c r="F177" s="1064">
        <f>INF_PrevYearEUR!N178</f>
        <v>0</v>
      </c>
      <c r="G177" s="1056">
        <f>INF_PrevYearEUR!O178</f>
        <v>0</v>
      </c>
      <c r="H177" s="1064">
        <f>INF_PrevYearEUR!P178</f>
        <v>0</v>
      </c>
      <c r="I177" s="1056">
        <f>INF_PrevYearEUR!Q178</f>
        <v>0</v>
      </c>
      <c r="J177" s="1064">
        <f>INF_PrevYearEUR!R178</f>
        <v>0</v>
      </c>
      <c r="K177" s="1056">
        <f>INF_PrevYearEUR!S178</f>
        <v>0</v>
      </c>
      <c r="L177" s="1064">
        <f>INF_PrevYearEUR!T178</f>
        <v>0</v>
      </c>
      <c r="M177" s="1056">
        <f>INF_PrevYearEUR!U178</f>
        <v>0</v>
      </c>
      <c r="N177" s="1064">
        <f>INF_PrevYearEUR!V178</f>
        <v>0</v>
      </c>
      <c r="O177" s="1056">
        <f>INF_PrevYearEUR!W178</f>
        <v>0</v>
      </c>
      <c r="P177" s="1064">
        <f>INF_PrevYearEUR!X178</f>
        <v>0</v>
      </c>
      <c r="Q177" s="1056">
        <f>INF_PrevYearEUR!Y178</f>
        <v>0</v>
      </c>
      <c r="R177" s="1064">
        <f>INF_PrevYearEUR!Z178</f>
        <v>0</v>
      </c>
      <c r="S177" s="1056">
        <f>INF_PrevYearEUR!AA178</f>
        <v>0</v>
      </c>
      <c r="T177" s="1064">
        <f>INF_PrevYearEUR!AB178</f>
        <v>0</v>
      </c>
      <c r="U177" s="1056">
        <f>INF_PrevYearEUR!AC178</f>
        <v>0</v>
      </c>
      <c r="V177" s="1064">
        <f>INF_PrevYearEUR!AD178</f>
        <v>0</v>
      </c>
      <c r="W177" s="1056">
        <f>INF_PrevYearEUR!AE178</f>
        <v>0</v>
      </c>
      <c r="X177" s="1064">
        <f>INF_PrevYearEUR!AF178</f>
        <v>0</v>
      </c>
      <c r="Y177" s="1056">
        <f>INF_PrevYearEUR!AG178</f>
        <v>0</v>
      </c>
      <c r="Z177" s="1064">
        <f>INF_PrevYearEUR!AH178</f>
        <v>0</v>
      </c>
      <c r="AA177" s="1056">
        <f>INF_PrevYearEUR!AI178</f>
        <v>0</v>
      </c>
      <c r="AB177" s="1064">
        <f>INF_PrevYearEUR!AJ178</f>
        <v>0</v>
      </c>
      <c r="AC177" s="1056">
        <f>INF_PrevYearEUR!AK178</f>
        <v>0</v>
      </c>
      <c r="AD177" s="1064">
        <f>INF_PrevYearEUR!AL178</f>
        <v>0</v>
      </c>
      <c r="AE177" s="1056">
        <f>INF_PrevYearEUR!AM178</f>
        <v>0</v>
      </c>
      <c r="AF177" s="1064">
        <f>INF_PrevYearEUR!AN178</f>
        <v>0</v>
      </c>
      <c r="AG177" s="1056">
        <f>INF_PrevYearEUR!AO178</f>
        <v>0</v>
      </c>
      <c r="AH177" s="1064">
        <f>INF_PrevYearEUR!AP178</f>
        <v>0</v>
      </c>
      <c r="AI177" s="1056">
        <f>INF_PrevYearEUR!AQ178</f>
        <v>0</v>
      </c>
      <c r="AJ177" s="1064">
        <f>INF_PrevYearEUR!AR178</f>
        <v>0</v>
      </c>
      <c r="AK177" s="1056">
        <f>INF_PrevYearEUR!AS178</f>
        <v>0</v>
      </c>
      <c r="AL177" s="1064">
        <f>INF_PrevYearEUR!AT178</f>
        <v>0</v>
      </c>
      <c r="AM177" s="1056">
        <f>INF_PrevYearEUR!AU178</f>
        <v>0</v>
      </c>
      <c r="AN177" s="1064">
        <f>INF_PrevYearEUR!AV178</f>
        <v>0</v>
      </c>
      <c r="AO177" s="1056">
        <f>INF_PrevYearEUR!AW178</f>
        <v>0</v>
      </c>
      <c r="AP177" s="1064">
        <f>INF_PrevYearEUR!AX178</f>
        <v>0</v>
      </c>
      <c r="AQ177" s="1056">
        <f>INF_PrevYearEUR!AY178</f>
        <v>0</v>
      </c>
      <c r="AR177" s="1064">
        <f>INF_PrevYearEUR!AZ178</f>
        <v>0</v>
      </c>
      <c r="AS177" s="1056">
        <f>INF_PrevYearEUR!BA178</f>
        <v>0</v>
      </c>
      <c r="AT177" s="1064">
        <f>INF_PrevYearEUR!BB178</f>
        <v>0</v>
      </c>
      <c r="AU177" s="1056">
        <f>INF_PrevYearEUR!BC178</f>
        <v>0</v>
      </c>
      <c r="AV177" s="1064">
        <f>INF_PrevYearEUR!BD178</f>
        <v>0</v>
      </c>
      <c r="AW177" s="1056">
        <f>INF_PrevYearEUR!BE178</f>
        <v>0</v>
      </c>
      <c r="AX177" s="1064">
        <f>INF_PrevYearEUR!BF178</f>
        <v>0</v>
      </c>
      <c r="AY177" s="1056">
        <f>INF_PrevYearEUR!BG178</f>
        <v>0</v>
      </c>
      <c r="AZ177" s="1064">
        <f>INF_PrevYearEUR!BH178</f>
        <v>0</v>
      </c>
      <c r="BA177" s="1056">
        <f>INF_PrevYearEUR!BI178</f>
        <v>0</v>
      </c>
      <c r="BB177" s="1064">
        <f>INF_PrevYearEUR!BJ178</f>
        <v>0</v>
      </c>
      <c r="BC177" s="1056">
        <f>INF_PrevYearEUR!BK178</f>
        <v>0</v>
      </c>
      <c r="BD177" s="1064">
        <f>INF_PrevYearEUR!BL178</f>
        <v>0</v>
      </c>
      <c r="BE177" s="1056">
        <f>INF_PrevYearEUR!BM178</f>
        <v>0</v>
      </c>
      <c r="BF177" s="1064">
        <f>INF_PrevYearEUR!BN178</f>
        <v>0</v>
      </c>
      <c r="BG177" s="1056">
        <f>INF_PrevYearEUR!BO178</f>
        <v>0</v>
      </c>
      <c r="BH177" s="1064">
        <f>INF_PrevYearEUR!BP178</f>
        <v>0</v>
      </c>
      <c r="BI177" s="1056">
        <f>INF_PrevYearEUR!BQ178</f>
        <v>0</v>
      </c>
      <c r="BJ177" s="1064">
        <f>INF_PrevYearEUR!BR178</f>
        <v>0</v>
      </c>
      <c r="BK177" s="1056">
        <f>INF_PrevYearEUR!BS178</f>
        <v>0</v>
      </c>
      <c r="BL177" s="1064">
        <f>INF_PrevYearEUR!BT178</f>
        <v>0</v>
      </c>
      <c r="BM177" s="1056">
        <f>INF_PrevYearEUR!BU178</f>
        <v>0</v>
      </c>
      <c r="BN177" s="1064">
        <f>INF_PrevYearEUR!BV178</f>
        <v>0</v>
      </c>
      <c r="BO177" s="1056">
        <f>INF_PrevYearEUR!BW178</f>
        <v>0</v>
      </c>
      <c r="BP177" s="1064">
        <f>INF_PrevYearEUR!BX178</f>
        <v>0</v>
      </c>
      <c r="BQ177" s="1056">
        <f>INF_PrevYearEUR!BY178</f>
        <v>0</v>
      </c>
    </row>
    <row r="178" spans="1:69" s="1048" customFormat="1">
      <c r="A178" s="1054" t="str">
        <f>IF(OR(B178=0,B178=""),"",B178&amp;IF(COUNTIF(B$11:$B178,B178)&gt;1,COUNTIF(B$11:$B178,B178),""))</f>
        <v>Refuse Derived Fuels4</v>
      </c>
      <c r="B178" s="1054" t="str">
        <f>INF_PrevYearEUR!J179</f>
        <v>Refuse Derived Fuels</v>
      </c>
      <c r="C178" s="1055"/>
      <c r="D178" s="1055">
        <f>INF_PrevYearEUR!L179</f>
        <v>0</v>
      </c>
      <c r="E178" s="1056">
        <f>INF_PrevYearEUR!M179</f>
        <v>0</v>
      </c>
      <c r="F178" s="1064">
        <f>INF_PrevYearEUR!N179</f>
        <v>0</v>
      </c>
      <c r="G178" s="1056">
        <f>INF_PrevYearEUR!O179</f>
        <v>0</v>
      </c>
      <c r="H178" s="1064">
        <f>INF_PrevYearEUR!P179</f>
        <v>0</v>
      </c>
      <c r="I178" s="1056">
        <f>INF_PrevYearEUR!Q179</f>
        <v>0</v>
      </c>
      <c r="J178" s="1064">
        <f>INF_PrevYearEUR!R179</f>
        <v>0</v>
      </c>
      <c r="K178" s="1056">
        <f>INF_PrevYearEUR!S179</f>
        <v>0</v>
      </c>
      <c r="L178" s="1064">
        <f>INF_PrevYearEUR!T179</f>
        <v>0</v>
      </c>
      <c r="M178" s="1056">
        <f>INF_PrevYearEUR!U179</f>
        <v>0</v>
      </c>
      <c r="N178" s="1064">
        <f>INF_PrevYearEUR!V179</f>
        <v>0</v>
      </c>
      <c r="O178" s="1056">
        <f>INF_PrevYearEUR!W179</f>
        <v>0</v>
      </c>
      <c r="P178" s="1064">
        <f>INF_PrevYearEUR!X179</f>
        <v>0</v>
      </c>
      <c r="Q178" s="1056">
        <f>INF_PrevYearEUR!Y179</f>
        <v>0</v>
      </c>
      <c r="R178" s="1064">
        <f>INF_PrevYearEUR!Z179</f>
        <v>0</v>
      </c>
      <c r="S178" s="1056">
        <f>INF_PrevYearEUR!AA179</f>
        <v>0</v>
      </c>
      <c r="T178" s="1064">
        <f>INF_PrevYearEUR!AB179</f>
        <v>0</v>
      </c>
      <c r="U178" s="1056">
        <f>INF_PrevYearEUR!AC179</f>
        <v>0</v>
      </c>
      <c r="V178" s="1064">
        <f>INF_PrevYearEUR!AD179</f>
        <v>0</v>
      </c>
      <c r="W178" s="1056">
        <f>INF_PrevYearEUR!AE179</f>
        <v>0</v>
      </c>
      <c r="X178" s="1064">
        <f>INF_PrevYearEUR!AF179</f>
        <v>0</v>
      </c>
      <c r="Y178" s="1056">
        <f>INF_PrevYearEUR!AG179</f>
        <v>0</v>
      </c>
      <c r="Z178" s="1064">
        <f>INF_PrevYearEUR!AH179</f>
        <v>0</v>
      </c>
      <c r="AA178" s="1056">
        <f>INF_PrevYearEUR!AI179</f>
        <v>0</v>
      </c>
      <c r="AB178" s="1064">
        <f>INF_PrevYearEUR!AJ179</f>
        <v>0</v>
      </c>
      <c r="AC178" s="1056">
        <f>INF_PrevYearEUR!AK179</f>
        <v>0</v>
      </c>
      <c r="AD178" s="1064">
        <f>INF_PrevYearEUR!AL179</f>
        <v>0</v>
      </c>
      <c r="AE178" s="1056">
        <f>INF_PrevYearEUR!AM179</f>
        <v>0</v>
      </c>
      <c r="AF178" s="1064">
        <f>INF_PrevYearEUR!AN179</f>
        <v>0</v>
      </c>
      <c r="AG178" s="1056">
        <f>INF_PrevYearEUR!AO179</f>
        <v>0</v>
      </c>
      <c r="AH178" s="1064">
        <f>INF_PrevYearEUR!AP179</f>
        <v>0</v>
      </c>
      <c r="AI178" s="1056">
        <f>INF_PrevYearEUR!AQ179</f>
        <v>0</v>
      </c>
      <c r="AJ178" s="1064">
        <f>INF_PrevYearEUR!AR179</f>
        <v>0</v>
      </c>
      <c r="AK178" s="1056">
        <f>INF_PrevYearEUR!AS179</f>
        <v>0</v>
      </c>
      <c r="AL178" s="1064">
        <f>INF_PrevYearEUR!AT179</f>
        <v>0</v>
      </c>
      <c r="AM178" s="1056">
        <f>INF_PrevYearEUR!AU179</f>
        <v>0</v>
      </c>
      <c r="AN178" s="1064">
        <f>INF_PrevYearEUR!AV179</f>
        <v>0</v>
      </c>
      <c r="AO178" s="1056">
        <f>INF_PrevYearEUR!AW179</f>
        <v>0</v>
      </c>
      <c r="AP178" s="1064">
        <f>INF_PrevYearEUR!AX179</f>
        <v>0</v>
      </c>
      <c r="AQ178" s="1056">
        <f>INF_PrevYearEUR!AY179</f>
        <v>0</v>
      </c>
      <c r="AR178" s="1064">
        <f>INF_PrevYearEUR!AZ179</f>
        <v>0</v>
      </c>
      <c r="AS178" s="1056">
        <f>INF_PrevYearEUR!BA179</f>
        <v>0</v>
      </c>
      <c r="AT178" s="1064">
        <f>INF_PrevYearEUR!BB179</f>
        <v>0</v>
      </c>
      <c r="AU178" s="1056">
        <f>INF_PrevYearEUR!BC179</f>
        <v>0</v>
      </c>
      <c r="AV178" s="1064">
        <f>INF_PrevYearEUR!BD179</f>
        <v>0</v>
      </c>
      <c r="AW178" s="1056">
        <f>INF_PrevYearEUR!BE179</f>
        <v>0</v>
      </c>
      <c r="AX178" s="1064">
        <f>INF_PrevYearEUR!BF179</f>
        <v>0</v>
      </c>
      <c r="AY178" s="1056">
        <f>INF_PrevYearEUR!BG179</f>
        <v>0</v>
      </c>
      <c r="AZ178" s="1064">
        <f>INF_PrevYearEUR!BH179</f>
        <v>0</v>
      </c>
      <c r="BA178" s="1056">
        <f>INF_PrevYearEUR!BI179</f>
        <v>0</v>
      </c>
      <c r="BB178" s="1064">
        <f>INF_PrevYearEUR!BJ179</f>
        <v>0</v>
      </c>
      <c r="BC178" s="1056">
        <f>INF_PrevYearEUR!BK179</f>
        <v>0</v>
      </c>
      <c r="BD178" s="1064">
        <f>INF_PrevYearEUR!BL179</f>
        <v>0</v>
      </c>
      <c r="BE178" s="1056">
        <f>INF_PrevYearEUR!BM179</f>
        <v>0</v>
      </c>
      <c r="BF178" s="1064">
        <f>INF_PrevYearEUR!BN179</f>
        <v>0</v>
      </c>
      <c r="BG178" s="1056">
        <f>INF_PrevYearEUR!BO179</f>
        <v>0</v>
      </c>
      <c r="BH178" s="1064">
        <f>INF_PrevYearEUR!BP179</f>
        <v>0</v>
      </c>
      <c r="BI178" s="1056">
        <f>INF_PrevYearEUR!BQ179</f>
        <v>0</v>
      </c>
      <c r="BJ178" s="1064">
        <f>INF_PrevYearEUR!BR179</f>
        <v>0</v>
      </c>
      <c r="BK178" s="1056">
        <f>INF_PrevYearEUR!BS179</f>
        <v>0</v>
      </c>
      <c r="BL178" s="1064">
        <f>INF_PrevYearEUR!BT179</f>
        <v>0</v>
      </c>
      <c r="BM178" s="1056">
        <f>INF_PrevYearEUR!BU179</f>
        <v>0</v>
      </c>
      <c r="BN178" s="1064">
        <f>INF_PrevYearEUR!BV179</f>
        <v>0</v>
      </c>
      <c r="BO178" s="1056">
        <f>INF_PrevYearEUR!BW179</f>
        <v>0</v>
      </c>
      <c r="BP178" s="1064">
        <f>INF_PrevYearEUR!BX179</f>
        <v>0</v>
      </c>
      <c r="BQ178" s="1056">
        <f>INF_PrevYearEUR!BY179</f>
        <v>0</v>
      </c>
    </row>
    <row r="179" spans="1:69" s="1048" customFormat="1">
      <c r="A179" s="1054" t="str">
        <f>IF(OR(B179=0,B179=""),"",B179&amp;IF(COUNTIF(B$11:$B179,B179)&gt;1,COUNTIF(B$11:$B179,B179),""))</f>
        <v>Metals4</v>
      </c>
      <c r="B179" s="1054" t="str">
        <f>INF_PrevYearEUR!J180</f>
        <v>Metals</v>
      </c>
      <c r="C179" s="1055"/>
      <c r="D179" s="1055">
        <f>INF_PrevYearEUR!L180</f>
        <v>0</v>
      </c>
      <c r="E179" s="1056">
        <f>INF_PrevYearEUR!M180</f>
        <v>0</v>
      </c>
      <c r="F179" s="1064">
        <f>INF_PrevYearEUR!N180</f>
        <v>0</v>
      </c>
      <c r="G179" s="1056">
        <f>INF_PrevYearEUR!O180</f>
        <v>0</v>
      </c>
      <c r="H179" s="1064">
        <f>INF_PrevYearEUR!P180</f>
        <v>0</v>
      </c>
      <c r="I179" s="1056">
        <f>INF_PrevYearEUR!Q180</f>
        <v>0</v>
      </c>
      <c r="J179" s="1064">
        <f>INF_PrevYearEUR!R180</f>
        <v>0</v>
      </c>
      <c r="K179" s="1056">
        <f>INF_PrevYearEUR!S180</f>
        <v>0</v>
      </c>
      <c r="L179" s="1064">
        <f>INF_PrevYearEUR!T180</f>
        <v>0</v>
      </c>
      <c r="M179" s="1056">
        <f>INF_PrevYearEUR!U180</f>
        <v>0</v>
      </c>
      <c r="N179" s="1064">
        <f>INF_PrevYearEUR!V180</f>
        <v>0</v>
      </c>
      <c r="O179" s="1056">
        <f>INF_PrevYearEUR!W180</f>
        <v>0</v>
      </c>
      <c r="P179" s="1064">
        <f>INF_PrevYearEUR!X180</f>
        <v>0</v>
      </c>
      <c r="Q179" s="1056">
        <f>INF_PrevYearEUR!Y180</f>
        <v>0</v>
      </c>
      <c r="R179" s="1064">
        <f>INF_PrevYearEUR!Z180</f>
        <v>0</v>
      </c>
      <c r="S179" s="1056">
        <f>INF_PrevYearEUR!AA180</f>
        <v>0</v>
      </c>
      <c r="T179" s="1064">
        <f>INF_PrevYearEUR!AB180</f>
        <v>0</v>
      </c>
      <c r="U179" s="1056">
        <f>INF_PrevYearEUR!AC180</f>
        <v>0</v>
      </c>
      <c r="V179" s="1064">
        <f>INF_PrevYearEUR!AD180</f>
        <v>0</v>
      </c>
      <c r="W179" s="1056">
        <f>INF_PrevYearEUR!AE180</f>
        <v>0</v>
      </c>
      <c r="X179" s="1064">
        <f>INF_PrevYearEUR!AF180</f>
        <v>0</v>
      </c>
      <c r="Y179" s="1056">
        <f>INF_PrevYearEUR!AG180</f>
        <v>0</v>
      </c>
      <c r="Z179" s="1064">
        <f>INF_PrevYearEUR!AH180</f>
        <v>0</v>
      </c>
      <c r="AA179" s="1056">
        <f>INF_PrevYearEUR!AI180</f>
        <v>0</v>
      </c>
      <c r="AB179" s="1064">
        <f>INF_PrevYearEUR!AJ180</f>
        <v>0</v>
      </c>
      <c r="AC179" s="1056">
        <f>INF_PrevYearEUR!AK180</f>
        <v>0</v>
      </c>
      <c r="AD179" s="1064">
        <f>INF_PrevYearEUR!AL180</f>
        <v>0</v>
      </c>
      <c r="AE179" s="1056">
        <f>INF_PrevYearEUR!AM180</f>
        <v>0</v>
      </c>
      <c r="AF179" s="1064">
        <f>INF_PrevYearEUR!AN180</f>
        <v>0</v>
      </c>
      <c r="AG179" s="1056">
        <f>INF_PrevYearEUR!AO180</f>
        <v>0</v>
      </c>
      <c r="AH179" s="1064">
        <f>INF_PrevYearEUR!AP180</f>
        <v>0</v>
      </c>
      <c r="AI179" s="1056">
        <f>INF_PrevYearEUR!AQ180</f>
        <v>0</v>
      </c>
      <c r="AJ179" s="1064">
        <f>INF_PrevYearEUR!AR180</f>
        <v>0</v>
      </c>
      <c r="AK179" s="1056">
        <f>INF_PrevYearEUR!AS180</f>
        <v>0</v>
      </c>
      <c r="AL179" s="1064">
        <f>INF_PrevYearEUR!AT180</f>
        <v>0</v>
      </c>
      <c r="AM179" s="1056">
        <f>INF_PrevYearEUR!AU180</f>
        <v>0</v>
      </c>
      <c r="AN179" s="1064">
        <f>INF_PrevYearEUR!AV180</f>
        <v>0</v>
      </c>
      <c r="AO179" s="1056">
        <f>INF_PrevYearEUR!AW180</f>
        <v>0</v>
      </c>
      <c r="AP179" s="1064">
        <f>INF_PrevYearEUR!AX180</f>
        <v>0</v>
      </c>
      <c r="AQ179" s="1056">
        <f>INF_PrevYearEUR!AY180</f>
        <v>0</v>
      </c>
      <c r="AR179" s="1064">
        <f>INF_PrevYearEUR!AZ180</f>
        <v>0</v>
      </c>
      <c r="AS179" s="1056">
        <f>INF_PrevYearEUR!BA180</f>
        <v>0</v>
      </c>
      <c r="AT179" s="1064">
        <f>INF_PrevYearEUR!BB180</f>
        <v>0</v>
      </c>
      <c r="AU179" s="1056">
        <f>INF_PrevYearEUR!BC180</f>
        <v>0</v>
      </c>
      <c r="AV179" s="1064">
        <f>INF_PrevYearEUR!BD180</f>
        <v>0</v>
      </c>
      <c r="AW179" s="1056">
        <f>INF_PrevYearEUR!BE180</f>
        <v>0</v>
      </c>
      <c r="AX179" s="1064">
        <f>INF_PrevYearEUR!BF180</f>
        <v>0</v>
      </c>
      <c r="AY179" s="1056">
        <f>INF_PrevYearEUR!BG180</f>
        <v>0</v>
      </c>
      <c r="AZ179" s="1064">
        <f>INF_PrevYearEUR!BH180</f>
        <v>0</v>
      </c>
      <c r="BA179" s="1056">
        <f>INF_PrevYearEUR!BI180</f>
        <v>0</v>
      </c>
      <c r="BB179" s="1064">
        <f>INF_PrevYearEUR!BJ180</f>
        <v>0</v>
      </c>
      <c r="BC179" s="1056">
        <f>INF_PrevYearEUR!BK180</f>
        <v>0</v>
      </c>
      <c r="BD179" s="1064">
        <f>INF_PrevYearEUR!BL180</f>
        <v>0</v>
      </c>
      <c r="BE179" s="1056">
        <f>INF_PrevYearEUR!BM180</f>
        <v>0</v>
      </c>
      <c r="BF179" s="1064">
        <f>INF_PrevYearEUR!BN180</f>
        <v>0</v>
      </c>
      <c r="BG179" s="1056">
        <f>INF_PrevYearEUR!BO180</f>
        <v>0</v>
      </c>
      <c r="BH179" s="1064">
        <f>INF_PrevYearEUR!BP180</f>
        <v>0</v>
      </c>
      <c r="BI179" s="1056">
        <f>INF_PrevYearEUR!BQ180</f>
        <v>0</v>
      </c>
      <c r="BJ179" s="1064">
        <f>INF_PrevYearEUR!BR180</f>
        <v>0</v>
      </c>
      <c r="BK179" s="1056">
        <f>INF_PrevYearEUR!BS180</f>
        <v>0</v>
      </c>
      <c r="BL179" s="1064">
        <f>INF_PrevYearEUR!BT180</f>
        <v>0</v>
      </c>
      <c r="BM179" s="1056">
        <f>INF_PrevYearEUR!BU180</f>
        <v>0</v>
      </c>
      <c r="BN179" s="1064">
        <f>INF_PrevYearEUR!BV180</f>
        <v>0</v>
      </c>
      <c r="BO179" s="1056">
        <f>INF_PrevYearEUR!BW180</f>
        <v>0</v>
      </c>
      <c r="BP179" s="1064">
        <f>INF_PrevYearEUR!BX180</f>
        <v>0</v>
      </c>
      <c r="BQ179" s="1056">
        <f>INF_PrevYearEUR!BY180</f>
        <v>0</v>
      </c>
    </row>
    <row r="180" spans="1:69" s="1048" customFormat="1">
      <c r="A180" s="1054" t="str">
        <f>IF(OR(B180=0,B180=""),"",B180&amp;IF(COUNTIF(B$11:$B180,B180)&gt;1,COUNTIF(B$11:$B180,B180),""))</f>
        <v>Glass4</v>
      </c>
      <c r="B180" s="1054" t="str">
        <f>INF_PrevYearEUR!J181</f>
        <v>Glass</v>
      </c>
      <c r="C180" s="1055"/>
      <c r="D180" s="1055">
        <f>INF_PrevYearEUR!L181</f>
        <v>0</v>
      </c>
      <c r="E180" s="1056">
        <f>INF_PrevYearEUR!M181</f>
        <v>0</v>
      </c>
      <c r="F180" s="1064">
        <f>INF_PrevYearEUR!N181</f>
        <v>0</v>
      </c>
      <c r="G180" s="1056">
        <f>INF_PrevYearEUR!O181</f>
        <v>0</v>
      </c>
      <c r="H180" s="1064">
        <f>INF_PrevYearEUR!P181</f>
        <v>0</v>
      </c>
      <c r="I180" s="1056">
        <f>INF_PrevYearEUR!Q181</f>
        <v>0</v>
      </c>
      <c r="J180" s="1064">
        <f>INF_PrevYearEUR!R181</f>
        <v>0</v>
      </c>
      <c r="K180" s="1056">
        <f>INF_PrevYearEUR!S181</f>
        <v>0</v>
      </c>
      <c r="L180" s="1064">
        <f>INF_PrevYearEUR!T181</f>
        <v>0</v>
      </c>
      <c r="M180" s="1056">
        <f>INF_PrevYearEUR!U181</f>
        <v>0</v>
      </c>
      <c r="N180" s="1064">
        <f>INF_PrevYearEUR!V181</f>
        <v>0</v>
      </c>
      <c r="O180" s="1056">
        <f>INF_PrevYearEUR!W181</f>
        <v>0</v>
      </c>
      <c r="P180" s="1064">
        <f>INF_PrevYearEUR!X181</f>
        <v>0</v>
      </c>
      <c r="Q180" s="1056">
        <f>INF_PrevYearEUR!Y181</f>
        <v>0</v>
      </c>
      <c r="R180" s="1064">
        <f>INF_PrevYearEUR!Z181</f>
        <v>0</v>
      </c>
      <c r="S180" s="1056">
        <f>INF_PrevYearEUR!AA181</f>
        <v>0</v>
      </c>
      <c r="T180" s="1064">
        <f>INF_PrevYearEUR!AB181</f>
        <v>0</v>
      </c>
      <c r="U180" s="1056">
        <f>INF_PrevYearEUR!AC181</f>
        <v>0</v>
      </c>
      <c r="V180" s="1064">
        <f>INF_PrevYearEUR!AD181</f>
        <v>0</v>
      </c>
      <c r="W180" s="1056">
        <f>INF_PrevYearEUR!AE181</f>
        <v>0</v>
      </c>
      <c r="X180" s="1064">
        <f>INF_PrevYearEUR!AF181</f>
        <v>0</v>
      </c>
      <c r="Y180" s="1056">
        <f>INF_PrevYearEUR!AG181</f>
        <v>0</v>
      </c>
      <c r="Z180" s="1064">
        <f>INF_PrevYearEUR!AH181</f>
        <v>0</v>
      </c>
      <c r="AA180" s="1056">
        <f>INF_PrevYearEUR!AI181</f>
        <v>0</v>
      </c>
      <c r="AB180" s="1064">
        <f>INF_PrevYearEUR!AJ181</f>
        <v>0</v>
      </c>
      <c r="AC180" s="1056">
        <f>INF_PrevYearEUR!AK181</f>
        <v>0</v>
      </c>
      <c r="AD180" s="1064">
        <f>INF_PrevYearEUR!AL181</f>
        <v>0</v>
      </c>
      <c r="AE180" s="1056">
        <f>INF_PrevYearEUR!AM181</f>
        <v>0</v>
      </c>
      <c r="AF180" s="1064">
        <f>INF_PrevYearEUR!AN181</f>
        <v>0</v>
      </c>
      <c r="AG180" s="1056">
        <f>INF_PrevYearEUR!AO181</f>
        <v>0</v>
      </c>
      <c r="AH180" s="1064">
        <f>INF_PrevYearEUR!AP181</f>
        <v>0</v>
      </c>
      <c r="AI180" s="1056">
        <f>INF_PrevYearEUR!AQ181</f>
        <v>0</v>
      </c>
      <c r="AJ180" s="1064">
        <f>INF_PrevYearEUR!AR181</f>
        <v>0</v>
      </c>
      <c r="AK180" s="1056">
        <f>INF_PrevYearEUR!AS181</f>
        <v>0</v>
      </c>
      <c r="AL180" s="1064">
        <f>INF_PrevYearEUR!AT181</f>
        <v>0</v>
      </c>
      <c r="AM180" s="1056">
        <f>INF_PrevYearEUR!AU181</f>
        <v>0</v>
      </c>
      <c r="AN180" s="1064">
        <f>INF_PrevYearEUR!AV181</f>
        <v>0</v>
      </c>
      <c r="AO180" s="1056">
        <f>INF_PrevYearEUR!AW181</f>
        <v>0</v>
      </c>
      <c r="AP180" s="1064">
        <f>INF_PrevYearEUR!AX181</f>
        <v>0</v>
      </c>
      <c r="AQ180" s="1056">
        <f>INF_PrevYearEUR!AY181</f>
        <v>0</v>
      </c>
      <c r="AR180" s="1064">
        <f>INF_PrevYearEUR!AZ181</f>
        <v>0</v>
      </c>
      <c r="AS180" s="1056">
        <f>INF_PrevYearEUR!BA181</f>
        <v>0</v>
      </c>
      <c r="AT180" s="1064">
        <f>INF_PrevYearEUR!BB181</f>
        <v>0</v>
      </c>
      <c r="AU180" s="1056">
        <f>INF_PrevYearEUR!BC181</f>
        <v>0</v>
      </c>
      <c r="AV180" s="1064">
        <f>INF_PrevYearEUR!BD181</f>
        <v>0</v>
      </c>
      <c r="AW180" s="1056">
        <f>INF_PrevYearEUR!BE181</f>
        <v>0</v>
      </c>
      <c r="AX180" s="1064">
        <f>INF_PrevYearEUR!BF181</f>
        <v>0</v>
      </c>
      <c r="AY180" s="1056">
        <f>INF_PrevYearEUR!BG181</f>
        <v>0</v>
      </c>
      <c r="AZ180" s="1064">
        <f>INF_PrevYearEUR!BH181</f>
        <v>0</v>
      </c>
      <c r="BA180" s="1056">
        <f>INF_PrevYearEUR!BI181</f>
        <v>0</v>
      </c>
      <c r="BB180" s="1064">
        <f>INF_PrevYearEUR!BJ181</f>
        <v>0</v>
      </c>
      <c r="BC180" s="1056">
        <f>INF_PrevYearEUR!BK181</f>
        <v>0</v>
      </c>
      <c r="BD180" s="1064">
        <f>INF_PrevYearEUR!BL181</f>
        <v>0</v>
      </c>
      <c r="BE180" s="1056">
        <f>INF_PrevYearEUR!BM181</f>
        <v>0</v>
      </c>
      <c r="BF180" s="1064">
        <f>INF_PrevYearEUR!BN181</f>
        <v>0</v>
      </c>
      <c r="BG180" s="1056">
        <f>INF_PrevYearEUR!BO181</f>
        <v>0</v>
      </c>
      <c r="BH180" s="1064">
        <f>INF_PrevYearEUR!BP181</f>
        <v>0</v>
      </c>
      <c r="BI180" s="1056">
        <f>INF_PrevYearEUR!BQ181</f>
        <v>0</v>
      </c>
      <c r="BJ180" s="1064">
        <f>INF_PrevYearEUR!BR181</f>
        <v>0</v>
      </c>
      <c r="BK180" s="1056">
        <f>INF_PrevYearEUR!BS181</f>
        <v>0</v>
      </c>
      <c r="BL180" s="1064">
        <f>INF_PrevYearEUR!BT181</f>
        <v>0</v>
      </c>
      <c r="BM180" s="1056">
        <f>INF_PrevYearEUR!BU181</f>
        <v>0</v>
      </c>
      <c r="BN180" s="1064">
        <f>INF_PrevYearEUR!BV181</f>
        <v>0</v>
      </c>
      <c r="BO180" s="1056">
        <f>INF_PrevYearEUR!BW181</f>
        <v>0</v>
      </c>
      <c r="BP180" s="1064">
        <f>INF_PrevYearEUR!BX181</f>
        <v>0</v>
      </c>
      <c r="BQ180" s="1056">
        <f>INF_PrevYearEUR!BY181</f>
        <v>0</v>
      </c>
    </row>
    <row r="181" spans="1:69" s="1048" customFormat="1">
      <c r="A181" s="1054" t="str">
        <f>IF(OR(B181=0,B181=""),"",B181&amp;IF(COUNTIF(B$11:$B181,B181)&gt;1,COUNTIF(B$11:$B181,B181),""))</f>
        <v>Wood4</v>
      </c>
      <c r="B181" s="1054" t="str">
        <f>INF_PrevYearEUR!J182</f>
        <v>Wood</v>
      </c>
      <c r="C181" s="1055"/>
      <c r="D181" s="1055">
        <f>INF_PrevYearEUR!L182</f>
        <v>0</v>
      </c>
      <c r="E181" s="1056">
        <f>INF_PrevYearEUR!M182</f>
        <v>0</v>
      </c>
      <c r="F181" s="1064">
        <f>INF_PrevYearEUR!N182</f>
        <v>0</v>
      </c>
      <c r="G181" s="1056">
        <f>INF_PrevYearEUR!O182</f>
        <v>0</v>
      </c>
      <c r="H181" s="1064">
        <f>INF_PrevYearEUR!P182</f>
        <v>0</v>
      </c>
      <c r="I181" s="1056">
        <f>INF_PrevYearEUR!Q182</f>
        <v>0</v>
      </c>
      <c r="J181" s="1064">
        <f>INF_PrevYearEUR!R182</f>
        <v>0</v>
      </c>
      <c r="K181" s="1056">
        <f>INF_PrevYearEUR!S182</f>
        <v>0</v>
      </c>
      <c r="L181" s="1064">
        <f>INF_PrevYearEUR!T182</f>
        <v>0</v>
      </c>
      <c r="M181" s="1056">
        <f>INF_PrevYearEUR!U182</f>
        <v>0</v>
      </c>
      <c r="N181" s="1064">
        <f>INF_PrevYearEUR!V182</f>
        <v>0</v>
      </c>
      <c r="O181" s="1056">
        <f>INF_PrevYearEUR!W182</f>
        <v>0</v>
      </c>
      <c r="P181" s="1064">
        <f>INF_PrevYearEUR!X182</f>
        <v>0</v>
      </c>
      <c r="Q181" s="1056">
        <f>INF_PrevYearEUR!Y182</f>
        <v>0</v>
      </c>
      <c r="R181" s="1064">
        <f>INF_PrevYearEUR!Z182</f>
        <v>0</v>
      </c>
      <c r="S181" s="1056">
        <f>INF_PrevYearEUR!AA182</f>
        <v>0</v>
      </c>
      <c r="T181" s="1064">
        <f>INF_PrevYearEUR!AB182</f>
        <v>0</v>
      </c>
      <c r="U181" s="1056">
        <f>INF_PrevYearEUR!AC182</f>
        <v>0</v>
      </c>
      <c r="V181" s="1064">
        <f>INF_PrevYearEUR!AD182</f>
        <v>0</v>
      </c>
      <c r="W181" s="1056">
        <f>INF_PrevYearEUR!AE182</f>
        <v>0</v>
      </c>
      <c r="X181" s="1064">
        <f>INF_PrevYearEUR!AF182</f>
        <v>0</v>
      </c>
      <c r="Y181" s="1056">
        <f>INF_PrevYearEUR!AG182</f>
        <v>0</v>
      </c>
      <c r="Z181" s="1064">
        <f>INF_PrevYearEUR!AH182</f>
        <v>0</v>
      </c>
      <c r="AA181" s="1056">
        <f>INF_PrevYearEUR!AI182</f>
        <v>0</v>
      </c>
      <c r="AB181" s="1064">
        <f>INF_PrevYearEUR!AJ182</f>
        <v>0</v>
      </c>
      <c r="AC181" s="1056">
        <f>INF_PrevYearEUR!AK182</f>
        <v>0</v>
      </c>
      <c r="AD181" s="1064">
        <f>INF_PrevYearEUR!AL182</f>
        <v>0</v>
      </c>
      <c r="AE181" s="1056">
        <f>INF_PrevYearEUR!AM182</f>
        <v>0</v>
      </c>
      <c r="AF181" s="1064">
        <f>INF_PrevYearEUR!AN182</f>
        <v>0</v>
      </c>
      <c r="AG181" s="1056">
        <f>INF_PrevYearEUR!AO182</f>
        <v>0</v>
      </c>
      <c r="AH181" s="1064">
        <f>INF_PrevYearEUR!AP182</f>
        <v>0</v>
      </c>
      <c r="AI181" s="1056">
        <f>INF_PrevYearEUR!AQ182</f>
        <v>0</v>
      </c>
      <c r="AJ181" s="1064">
        <f>INF_PrevYearEUR!AR182</f>
        <v>0</v>
      </c>
      <c r="AK181" s="1056">
        <f>INF_PrevYearEUR!AS182</f>
        <v>0</v>
      </c>
      <c r="AL181" s="1064">
        <f>INF_PrevYearEUR!AT182</f>
        <v>0</v>
      </c>
      <c r="AM181" s="1056">
        <f>INF_PrevYearEUR!AU182</f>
        <v>0</v>
      </c>
      <c r="AN181" s="1064">
        <f>INF_PrevYearEUR!AV182</f>
        <v>0</v>
      </c>
      <c r="AO181" s="1056">
        <f>INF_PrevYearEUR!AW182</f>
        <v>0</v>
      </c>
      <c r="AP181" s="1064">
        <f>INF_PrevYearEUR!AX182</f>
        <v>0</v>
      </c>
      <c r="AQ181" s="1056">
        <f>INF_PrevYearEUR!AY182</f>
        <v>0</v>
      </c>
      <c r="AR181" s="1064">
        <f>INF_PrevYearEUR!AZ182</f>
        <v>0</v>
      </c>
      <c r="AS181" s="1056">
        <f>INF_PrevYearEUR!BA182</f>
        <v>0</v>
      </c>
      <c r="AT181" s="1064">
        <f>INF_PrevYearEUR!BB182</f>
        <v>0</v>
      </c>
      <c r="AU181" s="1056">
        <f>INF_PrevYearEUR!BC182</f>
        <v>0</v>
      </c>
      <c r="AV181" s="1064">
        <f>INF_PrevYearEUR!BD182</f>
        <v>0</v>
      </c>
      <c r="AW181" s="1056">
        <f>INF_PrevYearEUR!BE182</f>
        <v>0</v>
      </c>
      <c r="AX181" s="1064">
        <f>INF_PrevYearEUR!BF182</f>
        <v>0</v>
      </c>
      <c r="AY181" s="1056">
        <f>INF_PrevYearEUR!BG182</f>
        <v>0</v>
      </c>
      <c r="AZ181" s="1064">
        <f>INF_PrevYearEUR!BH182</f>
        <v>0</v>
      </c>
      <c r="BA181" s="1056">
        <f>INF_PrevYearEUR!BI182</f>
        <v>0</v>
      </c>
      <c r="BB181" s="1064">
        <f>INF_PrevYearEUR!BJ182</f>
        <v>0</v>
      </c>
      <c r="BC181" s="1056">
        <f>INF_PrevYearEUR!BK182</f>
        <v>0</v>
      </c>
      <c r="BD181" s="1064">
        <f>INF_PrevYearEUR!BL182</f>
        <v>0</v>
      </c>
      <c r="BE181" s="1056">
        <f>INF_PrevYearEUR!BM182</f>
        <v>0</v>
      </c>
      <c r="BF181" s="1064">
        <f>INF_PrevYearEUR!BN182</f>
        <v>0</v>
      </c>
      <c r="BG181" s="1056">
        <f>INF_PrevYearEUR!BO182</f>
        <v>0</v>
      </c>
      <c r="BH181" s="1064">
        <f>INF_PrevYearEUR!BP182</f>
        <v>0</v>
      </c>
      <c r="BI181" s="1056">
        <f>INF_PrevYearEUR!BQ182</f>
        <v>0</v>
      </c>
      <c r="BJ181" s="1064">
        <f>INF_PrevYearEUR!BR182</f>
        <v>0</v>
      </c>
      <c r="BK181" s="1056">
        <f>INF_PrevYearEUR!BS182</f>
        <v>0</v>
      </c>
      <c r="BL181" s="1064">
        <f>INF_PrevYearEUR!BT182</f>
        <v>0</v>
      </c>
      <c r="BM181" s="1056">
        <f>INF_PrevYearEUR!BU182</f>
        <v>0</v>
      </c>
      <c r="BN181" s="1064">
        <f>INF_PrevYearEUR!BV182</f>
        <v>0</v>
      </c>
      <c r="BO181" s="1056">
        <f>INF_PrevYearEUR!BW182</f>
        <v>0</v>
      </c>
      <c r="BP181" s="1064">
        <f>INF_PrevYearEUR!BX182</f>
        <v>0</v>
      </c>
      <c r="BQ181" s="1056">
        <f>INF_PrevYearEUR!BY182</f>
        <v>0</v>
      </c>
    </row>
    <row r="182" spans="1:69" s="1048" customFormat="1">
      <c r="A182" s="1054" t="str">
        <f>IF(OR(B182=0,B182=""),"",B182&amp;IF(COUNTIF(B$11:$B182,B182)&gt;1,COUNTIF(B$11:$B182,B182),""))</f>
        <v>Final Goods4</v>
      </c>
      <c r="B182" s="1054" t="str">
        <f>INF_PrevYearEUR!J183</f>
        <v>Final Goods</v>
      </c>
      <c r="C182" s="1055"/>
      <c r="D182" s="1055">
        <f>INF_PrevYearEUR!L183</f>
        <v>0</v>
      </c>
      <c r="E182" s="1056">
        <f>INF_PrevYearEUR!M183</f>
        <v>0</v>
      </c>
      <c r="F182" s="1064">
        <f>INF_PrevYearEUR!N183</f>
        <v>0</v>
      </c>
      <c r="G182" s="1056">
        <f>INF_PrevYearEUR!O183</f>
        <v>0</v>
      </c>
      <c r="H182" s="1064">
        <f>INF_PrevYearEUR!P183</f>
        <v>0</v>
      </c>
      <c r="I182" s="1056">
        <f>INF_PrevYearEUR!Q183</f>
        <v>0</v>
      </c>
      <c r="J182" s="1064">
        <f>INF_PrevYearEUR!R183</f>
        <v>0</v>
      </c>
      <c r="K182" s="1056">
        <f>INF_PrevYearEUR!S183</f>
        <v>0</v>
      </c>
      <c r="L182" s="1064">
        <f>INF_PrevYearEUR!T183</f>
        <v>0</v>
      </c>
      <c r="M182" s="1056">
        <f>INF_PrevYearEUR!U183</f>
        <v>0</v>
      </c>
      <c r="N182" s="1064">
        <f>INF_PrevYearEUR!V183</f>
        <v>0</v>
      </c>
      <c r="O182" s="1056">
        <f>INF_PrevYearEUR!W183</f>
        <v>0</v>
      </c>
      <c r="P182" s="1064">
        <f>INF_PrevYearEUR!X183</f>
        <v>0</v>
      </c>
      <c r="Q182" s="1056">
        <f>INF_PrevYearEUR!Y183</f>
        <v>0</v>
      </c>
      <c r="R182" s="1064">
        <f>INF_PrevYearEUR!Z183</f>
        <v>0</v>
      </c>
      <c r="S182" s="1056">
        <f>INF_PrevYearEUR!AA183</f>
        <v>0</v>
      </c>
      <c r="T182" s="1064">
        <f>INF_PrevYearEUR!AB183</f>
        <v>0</v>
      </c>
      <c r="U182" s="1056">
        <f>INF_PrevYearEUR!AC183</f>
        <v>0</v>
      </c>
      <c r="V182" s="1064">
        <f>INF_PrevYearEUR!AD183</f>
        <v>0</v>
      </c>
      <c r="W182" s="1056">
        <f>INF_PrevYearEUR!AE183</f>
        <v>0</v>
      </c>
      <c r="X182" s="1064">
        <f>INF_PrevYearEUR!AF183</f>
        <v>0</v>
      </c>
      <c r="Y182" s="1056">
        <f>INF_PrevYearEUR!AG183</f>
        <v>0</v>
      </c>
      <c r="Z182" s="1064">
        <f>INF_PrevYearEUR!AH183</f>
        <v>0</v>
      </c>
      <c r="AA182" s="1056">
        <f>INF_PrevYearEUR!AI183</f>
        <v>0</v>
      </c>
      <c r="AB182" s="1064">
        <f>INF_PrevYearEUR!AJ183</f>
        <v>0</v>
      </c>
      <c r="AC182" s="1056">
        <f>INF_PrevYearEUR!AK183</f>
        <v>0</v>
      </c>
      <c r="AD182" s="1064">
        <f>INF_PrevYearEUR!AL183</f>
        <v>0</v>
      </c>
      <c r="AE182" s="1056">
        <f>INF_PrevYearEUR!AM183</f>
        <v>0</v>
      </c>
      <c r="AF182" s="1064">
        <f>INF_PrevYearEUR!AN183</f>
        <v>0</v>
      </c>
      <c r="AG182" s="1056">
        <f>INF_PrevYearEUR!AO183</f>
        <v>0</v>
      </c>
      <c r="AH182" s="1064">
        <f>INF_PrevYearEUR!AP183</f>
        <v>0</v>
      </c>
      <c r="AI182" s="1056">
        <f>INF_PrevYearEUR!AQ183</f>
        <v>0</v>
      </c>
      <c r="AJ182" s="1064">
        <f>INF_PrevYearEUR!AR183</f>
        <v>0</v>
      </c>
      <c r="AK182" s="1056">
        <f>INF_PrevYearEUR!AS183</f>
        <v>0</v>
      </c>
      <c r="AL182" s="1064">
        <f>INF_PrevYearEUR!AT183</f>
        <v>0</v>
      </c>
      <c r="AM182" s="1056">
        <f>INF_PrevYearEUR!AU183</f>
        <v>0</v>
      </c>
      <c r="AN182" s="1064">
        <f>INF_PrevYearEUR!AV183</f>
        <v>0</v>
      </c>
      <c r="AO182" s="1056">
        <f>INF_PrevYearEUR!AW183</f>
        <v>0</v>
      </c>
      <c r="AP182" s="1064">
        <f>INF_PrevYearEUR!AX183</f>
        <v>0</v>
      </c>
      <c r="AQ182" s="1056">
        <f>INF_PrevYearEUR!AY183</f>
        <v>0</v>
      </c>
      <c r="AR182" s="1064">
        <f>INF_PrevYearEUR!AZ183</f>
        <v>0</v>
      </c>
      <c r="AS182" s="1056">
        <f>INF_PrevYearEUR!BA183</f>
        <v>0</v>
      </c>
      <c r="AT182" s="1064">
        <f>INF_PrevYearEUR!BB183</f>
        <v>0</v>
      </c>
      <c r="AU182" s="1056">
        <f>INF_PrevYearEUR!BC183</f>
        <v>0</v>
      </c>
      <c r="AV182" s="1064">
        <f>INF_PrevYearEUR!BD183</f>
        <v>0</v>
      </c>
      <c r="AW182" s="1056">
        <f>INF_PrevYearEUR!BE183</f>
        <v>0</v>
      </c>
      <c r="AX182" s="1064">
        <f>INF_PrevYearEUR!BF183</f>
        <v>0</v>
      </c>
      <c r="AY182" s="1056">
        <f>INF_PrevYearEUR!BG183</f>
        <v>0</v>
      </c>
      <c r="AZ182" s="1064">
        <f>INF_PrevYearEUR!BH183</f>
        <v>0</v>
      </c>
      <c r="BA182" s="1056">
        <f>INF_PrevYearEUR!BI183</f>
        <v>0</v>
      </c>
      <c r="BB182" s="1064">
        <f>INF_PrevYearEUR!BJ183</f>
        <v>0</v>
      </c>
      <c r="BC182" s="1056">
        <f>INF_PrevYearEUR!BK183</f>
        <v>0</v>
      </c>
      <c r="BD182" s="1064">
        <f>INF_PrevYearEUR!BL183</f>
        <v>0</v>
      </c>
      <c r="BE182" s="1056">
        <f>INF_PrevYearEUR!BM183</f>
        <v>0</v>
      </c>
      <c r="BF182" s="1064">
        <f>INF_PrevYearEUR!BN183</f>
        <v>0</v>
      </c>
      <c r="BG182" s="1056">
        <f>INF_PrevYearEUR!BO183</f>
        <v>0</v>
      </c>
      <c r="BH182" s="1064">
        <f>INF_PrevYearEUR!BP183</f>
        <v>0</v>
      </c>
      <c r="BI182" s="1056">
        <f>INF_PrevYearEUR!BQ183</f>
        <v>0</v>
      </c>
      <c r="BJ182" s="1064">
        <f>INF_PrevYearEUR!BR183</f>
        <v>0</v>
      </c>
      <c r="BK182" s="1056">
        <f>INF_PrevYearEUR!BS183</f>
        <v>0</v>
      </c>
      <c r="BL182" s="1064">
        <f>INF_PrevYearEUR!BT183</f>
        <v>0</v>
      </c>
      <c r="BM182" s="1056">
        <f>INF_PrevYearEUR!BU183</f>
        <v>0</v>
      </c>
      <c r="BN182" s="1064">
        <f>INF_PrevYearEUR!BV183</f>
        <v>0</v>
      </c>
      <c r="BO182" s="1056">
        <f>INF_PrevYearEUR!BW183</f>
        <v>0</v>
      </c>
      <c r="BP182" s="1064">
        <f>INF_PrevYearEUR!BX183</f>
        <v>0</v>
      </c>
      <c r="BQ182" s="1056">
        <f>INF_PrevYearEUR!BY183</f>
        <v>0</v>
      </c>
    </row>
    <row r="183" spans="1:69" s="1048" customFormat="1">
      <c r="A183" s="1054" t="str">
        <f>IF(OR(B183=0,B183=""),"",B183&amp;IF(COUNTIF(B$11:$B183,B183)&gt;1,COUNTIF(B$11:$B183,B183),""))</f>
        <v>Compound4</v>
      </c>
      <c r="B183" s="1054" t="str">
        <f>INF_PrevYearEUR!J184</f>
        <v>Compound</v>
      </c>
      <c r="C183" s="1055"/>
      <c r="D183" s="1055">
        <f>INF_PrevYearEUR!L184</f>
        <v>0</v>
      </c>
      <c r="E183" s="1056">
        <f>INF_PrevYearEUR!M184</f>
        <v>0</v>
      </c>
      <c r="F183" s="1064">
        <f>INF_PrevYearEUR!N184</f>
        <v>0</v>
      </c>
      <c r="G183" s="1056">
        <f>INF_PrevYearEUR!O184</f>
        <v>0</v>
      </c>
      <c r="H183" s="1064">
        <f>INF_PrevYearEUR!P184</f>
        <v>0</v>
      </c>
      <c r="I183" s="1056">
        <f>INF_PrevYearEUR!Q184</f>
        <v>0</v>
      </c>
      <c r="J183" s="1064">
        <f>INF_PrevYearEUR!R184</f>
        <v>0</v>
      </c>
      <c r="K183" s="1056">
        <f>INF_PrevYearEUR!S184</f>
        <v>0</v>
      </c>
      <c r="L183" s="1064">
        <f>INF_PrevYearEUR!T184</f>
        <v>0</v>
      </c>
      <c r="M183" s="1056">
        <f>INF_PrevYearEUR!U184</f>
        <v>0</v>
      </c>
      <c r="N183" s="1064">
        <f>INF_PrevYearEUR!V184</f>
        <v>0</v>
      </c>
      <c r="O183" s="1056">
        <f>INF_PrevYearEUR!W184</f>
        <v>0</v>
      </c>
      <c r="P183" s="1064">
        <f>INF_PrevYearEUR!X184</f>
        <v>0</v>
      </c>
      <c r="Q183" s="1056">
        <f>INF_PrevYearEUR!Y184</f>
        <v>0</v>
      </c>
      <c r="R183" s="1064">
        <f>INF_PrevYearEUR!Z184</f>
        <v>0</v>
      </c>
      <c r="S183" s="1056">
        <f>INF_PrevYearEUR!AA184</f>
        <v>0</v>
      </c>
      <c r="T183" s="1064">
        <f>INF_PrevYearEUR!AB184</f>
        <v>0</v>
      </c>
      <c r="U183" s="1056">
        <f>INF_PrevYearEUR!AC184</f>
        <v>0</v>
      </c>
      <c r="V183" s="1064">
        <f>INF_PrevYearEUR!AD184</f>
        <v>0</v>
      </c>
      <c r="W183" s="1056">
        <f>INF_PrevYearEUR!AE184</f>
        <v>0</v>
      </c>
      <c r="X183" s="1064">
        <f>INF_PrevYearEUR!AF184</f>
        <v>0</v>
      </c>
      <c r="Y183" s="1056">
        <f>INF_PrevYearEUR!AG184</f>
        <v>0</v>
      </c>
      <c r="Z183" s="1064">
        <f>INF_PrevYearEUR!AH184</f>
        <v>0</v>
      </c>
      <c r="AA183" s="1056">
        <f>INF_PrevYearEUR!AI184</f>
        <v>0</v>
      </c>
      <c r="AB183" s="1064">
        <f>INF_PrevYearEUR!AJ184</f>
        <v>0</v>
      </c>
      <c r="AC183" s="1056">
        <f>INF_PrevYearEUR!AK184</f>
        <v>0</v>
      </c>
      <c r="AD183" s="1064">
        <f>INF_PrevYearEUR!AL184</f>
        <v>0</v>
      </c>
      <c r="AE183" s="1056">
        <f>INF_PrevYearEUR!AM184</f>
        <v>0</v>
      </c>
      <c r="AF183" s="1064">
        <f>INF_PrevYearEUR!AN184</f>
        <v>0</v>
      </c>
      <c r="AG183" s="1056">
        <f>INF_PrevYearEUR!AO184</f>
        <v>0</v>
      </c>
      <c r="AH183" s="1064">
        <f>INF_PrevYearEUR!AP184</f>
        <v>0</v>
      </c>
      <c r="AI183" s="1056">
        <f>INF_PrevYearEUR!AQ184</f>
        <v>0</v>
      </c>
      <c r="AJ183" s="1064">
        <f>INF_PrevYearEUR!AR184</f>
        <v>0</v>
      </c>
      <c r="AK183" s="1056">
        <f>INF_PrevYearEUR!AS184</f>
        <v>0</v>
      </c>
      <c r="AL183" s="1064">
        <f>INF_PrevYearEUR!AT184</f>
        <v>0</v>
      </c>
      <c r="AM183" s="1056">
        <f>INF_PrevYearEUR!AU184</f>
        <v>0</v>
      </c>
      <c r="AN183" s="1064">
        <f>INF_PrevYearEUR!AV184</f>
        <v>0</v>
      </c>
      <c r="AO183" s="1056">
        <f>INF_PrevYearEUR!AW184</f>
        <v>0</v>
      </c>
      <c r="AP183" s="1064">
        <f>INF_PrevYearEUR!AX184</f>
        <v>0</v>
      </c>
      <c r="AQ183" s="1056">
        <f>INF_PrevYearEUR!AY184</f>
        <v>0</v>
      </c>
      <c r="AR183" s="1064">
        <f>INF_PrevYearEUR!AZ184</f>
        <v>0</v>
      </c>
      <c r="AS183" s="1056">
        <f>INF_PrevYearEUR!BA184</f>
        <v>0</v>
      </c>
      <c r="AT183" s="1064">
        <f>INF_PrevYearEUR!BB184</f>
        <v>0</v>
      </c>
      <c r="AU183" s="1056">
        <f>INF_PrevYearEUR!BC184</f>
        <v>0</v>
      </c>
      <c r="AV183" s="1064">
        <f>INF_PrevYearEUR!BD184</f>
        <v>0</v>
      </c>
      <c r="AW183" s="1056">
        <f>INF_PrevYearEUR!BE184</f>
        <v>0</v>
      </c>
      <c r="AX183" s="1064">
        <f>INF_PrevYearEUR!BF184</f>
        <v>0</v>
      </c>
      <c r="AY183" s="1056">
        <f>INF_PrevYearEUR!BG184</f>
        <v>0</v>
      </c>
      <c r="AZ183" s="1064">
        <f>INF_PrevYearEUR!BH184</f>
        <v>0</v>
      </c>
      <c r="BA183" s="1056">
        <f>INF_PrevYearEUR!BI184</f>
        <v>0</v>
      </c>
      <c r="BB183" s="1064">
        <f>INF_PrevYearEUR!BJ184</f>
        <v>0</v>
      </c>
      <c r="BC183" s="1056">
        <f>INF_PrevYearEUR!BK184</f>
        <v>0</v>
      </c>
      <c r="BD183" s="1064">
        <f>INF_PrevYearEUR!BL184</f>
        <v>0</v>
      </c>
      <c r="BE183" s="1056">
        <f>INF_PrevYearEUR!BM184</f>
        <v>0</v>
      </c>
      <c r="BF183" s="1064">
        <f>INF_PrevYearEUR!BN184</f>
        <v>0</v>
      </c>
      <c r="BG183" s="1056">
        <f>INF_PrevYearEUR!BO184</f>
        <v>0</v>
      </c>
      <c r="BH183" s="1064">
        <f>INF_PrevYearEUR!BP184</f>
        <v>0</v>
      </c>
      <c r="BI183" s="1056">
        <f>INF_PrevYearEUR!BQ184</f>
        <v>0</v>
      </c>
      <c r="BJ183" s="1064">
        <f>INF_PrevYearEUR!BR184</f>
        <v>0</v>
      </c>
      <c r="BK183" s="1056">
        <f>INF_PrevYearEUR!BS184</f>
        <v>0</v>
      </c>
      <c r="BL183" s="1064">
        <f>INF_PrevYearEUR!BT184</f>
        <v>0</v>
      </c>
      <c r="BM183" s="1056">
        <f>INF_PrevYearEUR!BU184</f>
        <v>0</v>
      </c>
      <c r="BN183" s="1064">
        <f>INF_PrevYearEUR!BV184</f>
        <v>0</v>
      </c>
      <c r="BO183" s="1056">
        <f>INF_PrevYearEUR!BW184</f>
        <v>0</v>
      </c>
      <c r="BP183" s="1064">
        <f>INF_PrevYearEUR!BX184</f>
        <v>0</v>
      </c>
      <c r="BQ183" s="1056">
        <f>INF_PrevYearEUR!BY184</f>
        <v>0</v>
      </c>
    </row>
    <row r="184" spans="1:69" s="1048" customFormat="1">
      <c r="A184" s="1063" t="str">
        <f>IF(OR(B184=0,B184=""),"",B184&amp;IF(COUNTIF(B$11:$B184,B184)&gt;1,COUNTIF(B$11:$B184,B184),""))</f>
        <v>Waste4</v>
      </c>
      <c r="B184" s="1063" t="str">
        <f>INF_PrevYearEUR!J185</f>
        <v>Waste</v>
      </c>
      <c r="C184" s="1061"/>
      <c r="D184" s="1061">
        <f>INF_PrevYearEUR!L185</f>
        <v>0</v>
      </c>
      <c r="E184" s="27">
        <f>INF_PrevYearEUR!M185</f>
        <v>0</v>
      </c>
      <c r="F184" s="1062">
        <f>INF_PrevYearEUR!N185</f>
        <v>0</v>
      </c>
      <c r="G184" s="27">
        <f>INF_PrevYearEUR!O185</f>
        <v>0</v>
      </c>
      <c r="H184" s="1062">
        <f>INF_PrevYearEUR!P185</f>
        <v>0</v>
      </c>
      <c r="I184" s="27">
        <f>INF_PrevYearEUR!Q185</f>
        <v>0</v>
      </c>
      <c r="J184" s="1062">
        <f>INF_PrevYearEUR!R185</f>
        <v>0</v>
      </c>
      <c r="K184" s="27">
        <f>INF_PrevYearEUR!S185</f>
        <v>0</v>
      </c>
      <c r="L184" s="1062">
        <f>INF_PrevYearEUR!T185</f>
        <v>0</v>
      </c>
      <c r="M184" s="27">
        <f>INF_PrevYearEUR!U185</f>
        <v>0</v>
      </c>
      <c r="N184" s="1062">
        <f>INF_PrevYearEUR!V185</f>
        <v>0</v>
      </c>
      <c r="O184" s="27">
        <f>INF_PrevYearEUR!W185</f>
        <v>0</v>
      </c>
      <c r="P184" s="1062">
        <f>INF_PrevYearEUR!X185</f>
        <v>0</v>
      </c>
      <c r="Q184" s="27">
        <f>INF_PrevYearEUR!Y185</f>
        <v>0</v>
      </c>
      <c r="R184" s="1062">
        <f>INF_PrevYearEUR!Z185</f>
        <v>0</v>
      </c>
      <c r="S184" s="27">
        <f>INF_PrevYearEUR!AA185</f>
        <v>0</v>
      </c>
      <c r="T184" s="1062">
        <f>INF_PrevYearEUR!AB185</f>
        <v>0</v>
      </c>
      <c r="U184" s="27">
        <f>INF_PrevYearEUR!AC185</f>
        <v>0</v>
      </c>
      <c r="V184" s="1062">
        <f>INF_PrevYearEUR!AD185</f>
        <v>0</v>
      </c>
      <c r="W184" s="27">
        <f>INF_PrevYearEUR!AE185</f>
        <v>0</v>
      </c>
      <c r="X184" s="1062">
        <f>INF_PrevYearEUR!AF185</f>
        <v>0</v>
      </c>
      <c r="Y184" s="27">
        <f>INF_PrevYearEUR!AG185</f>
        <v>0</v>
      </c>
      <c r="Z184" s="1062">
        <f>INF_PrevYearEUR!AH185</f>
        <v>0</v>
      </c>
      <c r="AA184" s="27">
        <f>INF_PrevYearEUR!AI185</f>
        <v>0</v>
      </c>
      <c r="AB184" s="1062">
        <f>INF_PrevYearEUR!AJ185</f>
        <v>0</v>
      </c>
      <c r="AC184" s="27">
        <f>INF_PrevYearEUR!AK185</f>
        <v>0</v>
      </c>
      <c r="AD184" s="1062">
        <f>INF_PrevYearEUR!AL185</f>
        <v>0</v>
      </c>
      <c r="AE184" s="27">
        <f>INF_PrevYearEUR!AM185</f>
        <v>0</v>
      </c>
      <c r="AF184" s="1062">
        <f>INF_PrevYearEUR!AN185</f>
        <v>0</v>
      </c>
      <c r="AG184" s="27">
        <f>INF_PrevYearEUR!AO185</f>
        <v>0</v>
      </c>
      <c r="AH184" s="1062">
        <f>INF_PrevYearEUR!AP185</f>
        <v>0</v>
      </c>
      <c r="AI184" s="27">
        <f>INF_PrevYearEUR!AQ185</f>
        <v>0</v>
      </c>
      <c r="AJ184" s="1062">
        <f>INF_PrevYearEUR!AR185</f>
        <v>0</v>
      </c>
      <c r="AK184" s="27">
        <f>INF_PrevYearEUR!AS185</f>
        <v>0</v>
      </c>
      <c r="AL184" s="1062">
        <f>INF_PrevYearEUR!AT185</f>
        <v>0</v>
      </c>
      <c r="AM184" s="27">
        <f>INF_PrevYearEUR!AU185</f>
        <v>0</v>
      </c>
      <c r="AN184" s="1062">
        <f>INF_PrevYearEUR!AV185</f>
        <v>0</v>
      </c>
      <c r="AO184" s="27">
        <f>INF_PrevYearEUR!AW185</f>
        <v>0</v>
      </c>
      <c r="AP184" s="1062">
        <f>INF_PrevYearEUR!AX185</f>
        <v>0</v>
      </c>
      <c r="AQ184" s="27">
        <f>INF_PrevYearEUR!AY185</f>
        <v>0</v>
      </c>
      <c r="AR184" s="1062">
        <f>INF_PrevYearEUR!AZ185</f>
        <v>0</v>
      </c>
      <c r="AS184" s="27">
        <f>INF_PrevYearEUR!BA185</f>
        <v>0</v>
      </c>
      <c r="AT184" s="1062">
        <f>INF_PrevYearEUR!BB185</f>
        <v>0</v>
      </c>
      <c r="AU184" s="27">
        <f>INF_PrevYearEUR!BC185</f>
        <v>0</v>
      </c>
      <c r="AV184" s="1062">
        <f>INF_PrevYearEUR!BD185</f>
        <v>0</v>
      </c>
      <c r="AW184" s="27">
        <f>INF_PrevYearEUR!BE185</f>
        <v>0</v>
      </c>
      <c r="AX184" s="1062">
        <f>INF_PrevYearEUR!BF185</f>
        <v>0</v>
      </c>
      <c r="AY184" s="27">
        <f>INF_PrevYearEUR!BG185</f>
        <v>0</v>
      </c>
      <c r="AZ184" s="1062">
        <f>INF_PrevYearEUR!BH185</f>
        <v>0</v>
      </c>
      <c r="BA184" s="27">
        <f>INF_PrevYearEUR!BI185</f>
        <v>0</v>
      </c>
      <c r="BB184" s="1062">
        <f>INF_PrevYearEUR!BJ185</f>
        <v>0</v>
      </c>
      <c r="BC184" s="27">
        <f>INF_PrevYearEUR!BK185</f>
        <v>0</v>
      </c>
      <c r="BD184" s="1062">
        <f>INF_PrevYearEUR!BL185</f>
        <v>0</v>
      </c>
      <c r="BE184" s="27">
        <f>INF_PrevYearEUR!BM185</f>
        <v>0</v>
      </c>
      <c r="BF184" s="1062">
        <f>INF_PrevYearEUR!BN185</f>
        <v>0</v>
      </c>
      <c r="BG184" s="27">
        <f>INF_PrevYearEUR!BO185</f>
        <v>0</v>
      </c>
      <c r="BH184" s="1062">
        <f>INF_PrevYearEUR!BP185</f>
        <v>0</v>
      </c>
      <c r="BI184" s="27">
        <f>INF_PrevYearEUR!BQ185</f>
        <v>0</v>
      </c>
      <c r="BJ184" s="1062">
        <f>INF_PrevYearEUR!BR185</f>
        <v>0</v>
      </c>
      <c r="BK184" s="27">
        <f>INF_PrevYearEUR!BS185</f>
        <v>0</v>
      </c>
      <c r="BL184" s="1062">
        <f>INF_PrevYearEUR!BT185</f>
        <v>0</v>
      </c>
      <c r="BM184" s="27">
        <f>INF_PrevYearEUR!BU185</f>
        <v>0</v>
      </c>
      <c r="BN184" s="1062">
        <f>INF_PrevYearEUR!BV185</f>
        <v>0</v>
      </c>
      <c r="BO184" s="27">
        <f>INF_PrevYearEUR!BW185</f>
        <v>0</v>
      </c>
      <c r="BP184" s="1062">
        <f>INF_PrevYearEUR!BX185</f>
        <v>0</v>
      </c>
      <c r="BQ184" s="27">
        <f>INF_PrevYearEUR!BY185</f>
        <v>0</v>
      </c>
    </row>
    <row r="185" spans="1:69" s="1048" customFormat="1">
      <c r="A185" s="1054" t="str">
        <f>IF(OR(B185=0,B185=""),"",B185&amp;IF(COUNTIF(B$11:$B185,B185)&gt;1,COUNTIF(B$11:$B185,B185),""))</f>
        <v>Commission &amp; Service</v>
      </c>
      <c r="B185" s="1054" t="str">
        <f>INF_PrevYearEUR!J186</f>
        <v>Commission &amp; Service</v>
      </c>
      <c r="C185" s="1055"/>
      <c r="D185" s="1055">
        <f>INF_PrevYearEUR!L186</f>
        <v>0</v>
      </c>
      <c r="E185" s="1056">
        <f>INF_PrevYearEUR!M186</f>
        <v>0</v>
      </c>
      <c r="F185" s="1064">
        <f>INF_PrevYearEUR!N186</f>
        <v>0</v>
      </c>
      <c r="G185" s="1056">
        <f>INF_PrevYearEUR!O186</f>
        <v>0</v>
      </c>
      <c r="H185" s="1064">
        <f>INF_PrevYearEUR!P186</f>
        <v>0</v>
      </c>
      <c r="I185" s="1056">
        <f>INF_PrevYearEUR!Q186</f>
        <v>0</v>
      </c>
      <c r="J185" s="1064">
        <f>INF_PrevYearEUR!R186</f>
        <v>0</v>
      </c>
      <c r="K185" s="1056">
        <f>INF_PrevYearEUR!S186</f>
        <v>0</v>
      </c>
      <c r="L185" s="1064">
        <f>INF_PrevYearEUR!T186</f>
        <v>0</v>
      </c>
      <c r="M185" s="1056">
        <f>INF_PrevYearEUR!U186</f>
        <v>0</v>
      </c>
      <c r="N185" s="1064">
        <f>INF_PrevYearEUR!V186</f>
        <v>0</v>
      </c>
      <c r="O185" s="1056">
        <f>INF_PrevYearEUR!W186</f>
        <v>0</v>
      </c>
      <c r="P185" s="1064">
        <f>INF_PrevYearEUR!X186</f>
        <v>0</v>
      </c>
      <c r="Q185" s="1056">
        <f>INF_PrevYearEUR!Y186</f>
        <v>0</v>
      </c>
      <c r="R185" s="1064">
        <f>INF_PrevYearEUR!Z186</f>
        <v>0</v>
      </c>
      <c r="S185" s="1056">
        <f>INF_PrevYearEUR!AA186</f>
        <v>0</v>
      </c>
      <c r="T185" s="1064">
        <f>INF_PrevYearEUR!AB186</f>
        <v>0</v>
      </c>
      <c r="U185" s="1056">
        <f>INF_PrevYearEUR!AC186</f>
        <v>0</v>
      </c>
      <c r="V185" s="1064">
        <f>INF_PrevYearEUR!AD186</f>
        <v>0</v>
      </c>
      <c r="W185" s="1056">
        <f>INF_PrevYearEUR!AE186</f>
        <v>0</v>
      </c>
      <c r="X185" s="1064">
        <f>INF_PrevYearEUR!AF186</f>
        <v>0</v>
      </c>
      <c r="Y185" s="1056">
        <f>INF_PrevYearEUR!AG186</f>
        <v>0</v>
      </c>
      <c r="Z185" s="1064">
        <f>INF_PrevYearEUR!AH186</f>
        <v>0</v>
      </c>
      <c r="AA185" s="1056">
        <f>INF_PrevYearEUR!AI186</f>
        <v>0</v>
      </c>
      <c r="AB185" s="1064">
        <f>INF_PrevYearEUR!AJ186</f>
        <v>0</v>
      </c>
      <c r="AC185" s="1056">
        <f>INF_PrevYearEUR!AK186</f>
        <v>0</v>
      </c>
      <c r="AD185" s="1064">
        <f>INF_PrevYearEUR!AL186</f>
        <v>0</v>
      </c>
      <c r="AE185" s="1056">
        <f>INF_PrevYearEUR!AM186</f>
        <v>0</v>
      </c>
      <c r="AF185" s="1064">
        <f>INF_PrevYearEUR!AN186</f>
        <v>0</v>
      </c>
      <c r="AG185" s="1056">
        <f>INF_PrevYearEUR!AO186</f>
        <v>0</v>
      </c>
      <c r="AH185" s="1064">
        <f>INF_PrevYearEUR!AP186</f>
        <v>0</v>
      </c>
      <c r="AI185" s="1056">
        <f>INF_PrevYearEUR!AQ186</f>
        <v>0</v>
      </c>
      <c r="AJ185" s="1064">
        <f>INF_PrevYearEUR!AR186</f>
        <v>0</v>
      </c>
      <c r="AK185" s="1056">
        <f>INF_PrevYearEUR!AS186</f>
        <v>0</v>
      </c>
      <c r="AL185" s="1064">
        <f>INF_PrevYearEUR!AT186</f>
        <v>0</v>
      </c>
      <c r="AM185" s="1056">
        <f>INF_PrevYearEUR!AU186</f>
        <v>0</v>
      </c>
      <c r="AN185" s="1064">
        <f>INF_PrevYearEUR!AV186</f>
        <v>0</v>
      </c>
      <c r="AO185" s="1056">
        <f>INF_PrevYearEUR!AW186</f>
        <v>0</v>
      </c>
      <c r="AP185" s="1064">
        <f>INF_PrevYearEUR!AX186</f>
        <v>0</v>
      </c>
      <c r="AQ185" s="1056">
        <f>INF_PrevYearEUR!AY186</f>
        <v>0</v>
      </c>
      <c r="AR185" s="1064">
        <f>INF_PrevYearEUR!AZ186</f>
        <v>0</v>
      </c>
      <c r="AS185" s="1056">
        <f>INF_PrevYearEUR!BA186</f>
        <v>0</v>
      </c>
      <c r="AT185" s="1064">
        <f>INF_PrevYearEUR!BB186</f>
        <v>0</v>
      </c>
      <c r="AU185" s="1056">
        <f>INF_PrevYearEUR!BC186</f>
        <v>0</v>
      </c>
      <c r="AV185" s="1064">
        <f>INF_PrevYearEUR!BD186</f>
        <v>0</v>
      </c>
      <c r="AW185" s="1056">
        <f>INF_PrevYearEUR!BE186</f>
        <v>0</v>
      </c>
      <c r="AX185" s="1064">
        <f>INF_PrevYearEUR!BF186</f>
        <v>0</v>
      </c>
      <c r="AY185" s="1056">
        <f>INF_PrevYearEUR!BG186</f>
        <v>0</v>
      </c>
      <c r="AZ185" s="1064">
        <f>INF_PrevYearEUR!BH186</f>
        <v>0</v>
      </c>
      <c r="BA185" s="1056">
        <f>INF_PrevYearEUR!BI186</f>
        <v>0</v>
      </c>
      <c r="BB185" s="1064">
        <f>INF_PrevYearEUR!BJ186</f>
        <v>0</v>
      </c>
      <c r="BC185" s="1056">
        <f>INF_PrevYearEUR!BK186</f>
        <v>0</v>
      </c>
      <c r="BD185" s="1064">
        <f>INF_PrevYearEUR!BL186</f>
        <v>0</v>
      </c>
      <c r="BE185" s="1056">
        <f>INF_PrevYearEUR!BM186</f>
        <v>0</v>
      </c>
      <c r="BF185" s="1064">
        <f>INF_PrevYearEUR!BN186</f>
        <v>0</v>
      </c>
      <c r="BG185" s="1056">
        <f>INF_PrevYearEUR!BO186</f>
        <v>0</v>
      </c>
      <c r="BH185" s="1064">
        <f>INF_PrevYearEUR!BP186</f>
        <v>0</v>
      </c>
      <c r="BI185" s="1056">
        <f>INF_PrevYearEUR!BQ186</f>
        <v>0</v>
      </c>
      <c r="BJ185" s="1064">
        <f>INF_PrevYearEUR!BR186</f>
        <v>0</v>
      </c>
      <c r="BK185" s="1056">
        <f>INF_PrevYearEUR!BS186</f>
        <v>0</v>
      </c>
      <c r="BL185" s="1064">
        <f>INF_PrevYearEUR!BT186</f>
        <v>0</v>
      </c>
      <c r="BM185" s="1056">
        <f>INF_PrevYearEUR!BU186</f>
        <v>0</v>
      </c>
      <c r="BN185" s="1064">
        <f>INF_PrevYearEUR!BV186</f>
        <v>0</v>
      </c>
      <c r="BO185" s="1056">
        <f>INF_PrevYearEUR!BW186</f>
        <v>0</v>
      </c>
      <c r="BP185" s="1064">
        <f>INF_PrevYearEUR!BX186</f>
        <v>0</v>
      </c>
      <c r="BQ185" s="1056">
        <f>INF_PrevYearEUR!BY186</f>
        <v>0</v>
      </c>
    </row>
    <row r="186" spans="1:69" s="1048" customFormat="1">
      <c r="A186" s="1054" t="str">
        <f>IF(OR(B186=0,B186=""),"",B186&amp;IF(COUNTIF(B$11:$B186,B186)&gt;1,COUNTIF(B$11:$B186,B186),""))</f>
        <v>Papers5</v>
      </c>
      <c r="B186" s="1054" t="str">
        <f>INF_PrevYearEUR!J187</f>
        <v>Papers</v>
      </c>
      <c r="C186" s="1055"/>
      <c r="D186" s="1055">
        <f>INF_PrevYearEUR!L187</f>
        <v>0</v>
      </c>
      <c r="E186" s="1056">
        <f>INF_PrevYearEUR!M187</f>
        <v>0</v>
      </c>
      <c r="F186" s="1064">
        <f>INF_PrevYearEUR!N187</f>
        <v>0</v>
      </c>
      <c r="G186" s="1056">
        <f>INF_PrevYearEUR!O187</f>
        <v>0</v>
      </c>
      <c r="H186" s="1064">
        <f>INF_PrevYearEUR!P187</f>
        <v>0</v>
      </c>
      <c r="I186" s="1056">
        <f>INF_PrevYearEUR!Q187</f>
        <v>0</v>
      </c>
      <c r="J186" s="1064">
        <f>INF_PrevYearEUR!R187</f>
        <v>0</v>
      </c>
      <c r="K186" s="1056">
        <f>INF_PrevYearEUR!S187</f>
        <v>0</v>
      </c>
      <c r="L186" s="1064">
        <f>INF_PrevYearEUR!T187</f>
        <v>0</v>
      </c>
      <c r="M186" s="1056">
        <f>INF_PrevYearEUR!U187</f>
        <v>0</v>
      </c>
      <c r="N186" s="1064">
        <f>INF_PrevYearEUR!V187</f>
        <v>0</v>
      </c>
      <c r="O186" s="1056">
        <f>INF_PrevYearEUR!W187</f>
        <v>0</v>
      </c>
      <c r="P186" s="1064">
        <f>INF_PrevYearEUR!X187</f>
        <v>0</v>
      </c>
      <c r="Q186" s="1056">
        <f>INF_PrevYearEUR!Y187</f>
        <v>0</v>
      </c>
      <c r="R186" s="1064">
        <f>INF_PrevYearEUR!Z187</f>
        <v>0</v>
      </c>
      <c r="S186" s="1056">
        <f>INF_PrevYearEUR!AA187</f>
        <v>0</v>
      </c>
      <c r="T186" s="1064">
        <f>INF_PrevYearEUR!AB187</f>
        <v>0</v>
      </c>
      <c r="U186" s="1056">
        <f>INF_PrevYearEUR!AC187</f>
        <v>0</v>
      </c>
      <c r="V186" s="1064">
        <f>INF_PrevYearEUR!AD187</f>
        <v>0</v>
      </c>
      <c r="W186" s="1056">
        <f>INF_PrevYearEUR!AE187</f>
        <v>0</v>
      </c>
      <c r="X186" s="1064">
        <f>INF_PrevYearEUR!AF187</f>
        <v>0</v>
      </c>
      <c r="Y186" s="1056">
        <f>INF_PrevYearEUR!AG187</f>
        <v>0</v>
      </c>
      <c r="Z186" s="1064">
        <f>INF_PrevYearEUR!AH187</f>
        <v>0</v>
      </c>
      <c r="AA186" s="1056">
        <f>INF_PrevYearEUR!AI187</f>
        <v>0</v>
      </c>
      <c r="AB186" s="1064">
        <f>INF_PrevYearEUR!AJ187</f>
        <v>0</v>
      </c>
      <c r="AC186" s="1056">
        <f>INF_PrevYearEUR!AK187</f>
        <v>0</v>
      </c>
      <c r="AD186" s="1064">
        <f>INF_PrevYearEUR!AL187</f>
        <v>0</v>
      </c>
      <c r="AE186" s="1056">
        <f>INF_PrevYearEUR!AM187</f>
        <v>0</v>
      </c>
      <c r="AF186" s="1064">
        <f>INF_PrevYearEUR!AN187</f>
        <v>0</v>
      </c>
      <c r="AG186" s="1056">
        <f>INF_PrevYearEUR!AO187</f>
        <v>0</v>
      </c>
      <c r="AH186" s="1064">
        <f>INF_PrevYearEUR!AP187</f>
        <v>0</v>
      </c>
      <c r="AI186" s="1056">
        <f>INF_PrevYearEUR!AQ187</f>
        <v>0</v>
      </c>
      <c r="AJ186" s="1064">
        <f>INF_PrevYearEUR!AR187</f>
        <v>0</v>
      </c>
      <c r="AK186" s="1056">
        <f>INF_PrevYearEUR!AS187</f>
        <v>0</v>
      </c>
      <c r="AL186" s="1064">
        <f>INF_PrevYearEUR!AT187</f>
        <v>0</v>
      </c>
      <c r="AM186" s="1056">
        <f>INF_PrevYearEUR!AU187</f>
        <v>0</v>
      </c>
      <c r="AN186" s="1064">
        <f>INF_PrevYearEUR!AV187</f>
        <v>0</v>
      </c>
      <c r="AO186" s="1056">
        <f>INF_PrevYearEUR!AW187</f>
        <v>0</v>
      </c>
      <c r="AP186" s="1064">
        <f>INF_PrevYearEUR!AX187</f>
        <v>0</v>
      </c>
      <c r="AQ186" s="1056">
        <f>INF_PrevYearEUR!AY187</f>
        <v>0</v>
      </c>
      <c r="AR186" s="1064">
        <f>INF_PrevYearEUR!AZ187</f>
        <v>0</v>
      </c>
      <c r="AS186" s="1056">
        <f>INF_PrevYearEUR!BA187</f>
        <v>0</v>
      </c>
      <c r="AT186" s="1064">
        <f>INF_PrevYearEUR!BB187</f>
        <v>0</v>
      </c>
      <c r="AU186" s="1056">
        <f>INF_PrevYearEUR!BC187</f>
        <v>0</v>
      </c>
      <c r="AV186" s="1064">
        <f>INF_PrevYearEUR!BD187</f>
        <v>0</v>
      </c>
      <c r="AW186" s="1056">
        <f>INF_PrevYearEUR!BE187</f>
        <v>0</v>
      </c>
      <c r="AX186" s="1064">
        <f>INF_PrevYearEUR!BF187</f>
        <v>0</v>
      </c>
      <c r="AY186" s="1056">
        <f>INF_PrevYearEUR!BG187</f>
        <v>0</v>
      </c>
      <c r="AZ186" s="1064">
        <f>INF_PrevYearEUR!BH187</f>
        <v>0</v>
      </c>
      <c r="BA186" s="1056">
        <f>INF_PrevYearEUR!BI187</f>
        <v>0</v>
      </c>
      <c r="BB186" s="1064">
        <f>INF_PrevYearEUR!BJ187</f>
        <v>0</v>
      </c>
      <c r="BC186" s="1056">
        <f>INF_PrevYearEUR!BK187</f>
        <v>0</v>
      </c>
      <c r="BD186" s="1064">
        <f>INF_PrevYearEUR!BL187</f>
        <v>0</v>
      </c>
      <c r="BE186" s="1056">
        <f>INF_PrevYearEUR!BM187</f>
        <v>0</v>
      </c>
      <c r="BF186" s="1064">
        <f>INF_PrevYearEUR!BN187</f>
        <v>0</v>
      </c>
      <c r="BG186" s="1056">
        <f>INF_PrevYearEUR!BO187</f>
        <v>0</v>
      </c>
      <c r="BH186" s="1064">
        <f>INF_PrevYearEUR!BP187</f>
        <v>0</v>
      </c>
      <c r="BI186" s="1056">
        <f>INF_PrevYearEUR!BQ187</f>
        <v>0</v>
      </c>
      <c r="BJ186" s="1064">
        <f>INF_PrevYearEUR!BR187</f>
        <v>0</v>
      </c>
      <c r="BK186" s="1056">
        <f>INF_PrevYearEUR!BS187</f>
        <v>0</v>
      </c>
      <c r="BL186" s="1064">
        <f>INF_PrevYearEUR!BT187</f>
        <v>0</v>
      </c>
      <c r="BM186" s="1056">
        <f>INF_PrevYearEUR!BU187</f>
        <v>0</v>
      </c>
      <c r="BN186" s="1064">
        <f>INF_PrevYearEUR!BV187</f>
        <v>0</v>
      </c>
      <c r="BO186" s="1056">
        <f>INF_PrevYearEUR!BW187</f>
        <v>0</v>
      </c>
      <c r="BP186" s="1064">
        <f>INF_PrevYearEUR!BX187</f>
        <v>0</v>
      </c>
      <c r="BQ186" s="1056">
        <f>INF_PrevYearEUR!BY187</f>
        <v>0</v>
      </c>
    </row>
    <row r="187" spans="1:69" s="1048" customFormat="1">
      <c r="A187" s="1054" t="str">
        <f>IF(OR(B187=0,B187=""),"",B187&amp;IF(COUNTIF(B$11:$B187,B187)&gt;1,COUNTIF(B$11:$B187,B187),""))</f>
        <v>Plastics5</v>
      </c>
      <c r="B187" s="1054" t="str">
        <f>INF_PrevYearEUR!J188</f>
        <v>Plastics</v>
      </c>
      <c r="C187" s="1055"/>
      <c r="D187" s="1055">
        <f>INF_PrevYearEUR!L188</f>
        <v>0</v>
      </c>
      <c r="E187" s="1056">
        <f>INF_PrevYearEUR!M188</f>
        <v>0</v>
      </c>
      <c r="F187" s="1064">
        <f>INF_PrevYearEUR!N188</f>
        <v>0</v>
      </c>
      <c r="G187" s="1056">
        <f>INF_PrevYearEUR!O188</f>
        <v>0</v>
      </c>
      <c r="H187" s="1064">
        <f>INF_PrevYearEUR!P188</f>
        <v>0</v>
      </c>
      <c r="I187" s="1056">
        <f>INF_PrevYearEUR!Q188</f>
        <v>0</v>
      </c>
      <c r="J187" s="1064">
        <f>INF_PrevYearEUR!R188</f>
        <v>0</v>
      </c>
      <c r="K187" s="1056">
        <f>INF_PrevYearEUR!S188</f>
        <v>0</v>
      </c>
      <c r="L187" s="1064">
        <f>INF_PrevYearEUR!T188</f>
        <v>0</v>
      </c>
      <c r="M187" s="1056">
        <f>INF_PrevYearEUR!U188</f>
        <v>0</v>
      </c>
      <c r="N187" s="1064">
        <f>INF_PrevYearEUR!V188</f>
        <v>0</v>
      </c>
      <c r="O187" s="1056">
        <f>INF_PrevYearEUR!W188</f>
        <v>0</v>
      </c>
      <c r="P187" s="1064">
        <f>INF_PrevYearEUR!X188</f>
        <v>0</v>
      </c>
      <c r="Q187" s="1056">
        <f>INF_PrevYearEUR!Y188</f>
        <v>0</v>
      </c>
      <c r="R187" s="1064">
        <f>INF_PrevYearEUR!Z188</f>
        <v>0</v>
      </c>
      <c r="S187" s="1056">
        <f>INF_PrevYearEUR!AA188</f>
        <v>0</v>
      </c>
      <c r="T187" s="1064">
        <f>INF_PrevYearEUR!AB188</f>
        <v>0</v>
      </c>
      <c r="U187" s="1056">
        <f>INF_PrevYearEUR!AC188</f>
        <v>0</v>
      </c>
      <c r="V187" s="1064">
        <f>INF_PrevYearEUR!AD188</f>
        <v>0</v>
      </c>
      <c r="W187" s="1056">
        <f>INF_PrevYearEUR!AE188</f>
        <v>0</v>
      </c>
      <c r="X187" s="1064">
        <f>INF_PrevYearEUR!AF188</f>
        <v>0</v>
      </c>
      <c r="Y187" s="1056">
        <f>INF_PrevYearEUR!AG188</f>
        <v>0</v>
      </c>
      <c r="Z187" s="1064">
        <f>INF_PrevYearEUR!AH188</f>
        <v>0</v>
      </c>
      <c r="AA187" s="1056">
        <f>INF_PrevYearEUR!AI188</f>
        <v>0</v>
      </c>
      <c r="AB187" s="1064">
        <f>INF_PrevYearEUR!AJ188</f>
        <v>0</v>
      </c>
      <c r="AC187" s="1056">
        <f>INF_PrevYearEUR!AK188</f>
        <v>0</v>
      </c>
      <c r="AD187" s="1064">
        <f>INF_PrevYearEUR!AL188</f>
        <v>0</v>
      </c>
      <c r="AE187" s="1056">
        <f>INF_PrevYearEUR!AM188</f>
        <v>0</v>
      </c>
      <c r="AF187" s="1064">
        <f>INF_PrevYearEUR!AN188</f>
        <v>0</v>
      </c>
      <c r="AG187" s="1056">
        <f>INF_PrevYearEUR!AO188</f>
        <v>0</v>
      </c>
      <c r="AH187" s="1064">
        <f>INF_PrevYearEUR!AP188</f>
        <v>0</v>
      </c>
      <c r="AI187" s="1056">
        <f>INF_PrevYearEUR!AQ188</f>
        <v>0</v>
      </c>
      <c r="AJ187" s="1064">
        <f>INF_PrevYearEUR!AR188</f>
        <v>0</v>
      </c>
      <c r="AK187" s="1056">
        <f>INF_PrevYearEUR!AS188</f>
        <v>0</v>
      </c>
      <c r="AL187" s="1064">
        <f>INF_PrevYearEUR!AT188</f>
        <v>0</v>
      </c>
      <c r="AM187" s="1056">
        <f>INF_PrevYearEUR!AU188</f>
        <v>0</v>
      </c>
      <c r="AN187" s="1064">
        <f>INF_PrevYearEUR!AV188</f>
        <v>0</v>
      </c>
      <c r="AO187" s="1056">
        <f>INF_PrevYearEUR!AW188</f>
        <v>0</v>
      </c>
      <c r="AP187" s="1064">
        <f>INF_PrevYearEUR!AX188</f>
        <v>0</v>
      </c>
      <c r="AQ187" s="1056">
        <f>INF_PrevYearEUR!AY188</f>
        <v>0</v>
      </c>
      <c r="AR187" s="1064">
        <f>INF_PrevYearEUR!AZ188</f>
        <v>0</v>
      </c>
      <c r="AS187" s="1056">
        <f>INF_PrevYearEUR!BA188</f>
        <v>0</v>
      </c>
      <c r="AT187" s="1064">
        <f>INF_PrevYearEUR!BB188</f>
        <v>0</v>
      </c>
      <c r="AU187" s="1056">
        <f>INF_PrevYearEUR!BC188</f>
        <v>0</v>
      </c>
      <c r="AV187" s="1064">
        <f>INF_PrevYearEUR!BD188</f>
        <v>0</v>
      </c>
      <c r="AW187" s="1056">
        <f>INF_PrevYearEUR!BE188</f>
        <v>0</v>
      </c>
      <c r="AX187" s="1064">
        <f>INF_PrevYearEUR!BF188</f>
        <v>0</v>
      </c>
      <c r="AY187" s="1056">
        <f>INF_PrevYearEUR!BG188</f>
        <v>0</v>
      </c>
      <c r="AZ187" s="1064">
        <f>INF_PrevYearEUR!BH188</f>
        <v>0</v>
      </c>
      <c r="BA187" s="1056">
        <f>INF_PrevYearEUR!BI188</f>
        <v>0</v>
      </c>
      <c r="BB187" s="1064">
        <f>INF_PrevYearEUR!BJ188</f>
        <v>0</v>
      </c>
      <c r="BC187" s="1056">
        <f>INF_PrevYearEUR!BK188</f>
        <v>0</v>
      </c>
      <c r="BD187" s="1064">
        <f>INF_PrevYearEUR!BL188</f>
        <v>0</v>
      </c>
      <c r="BE187" s="1056">
        <f>INF_PrevYearEUR!BM188</f>
        <v>0</v>
      </c>
      <c r="BF187" s="1064">
        <f>INF_PrevYearEUR!BN188</f>
        <v>0</v>
      </c>
      <c r="BG187" s="1056">
        <f>INF_PrevYearEUR!BO188</f>
        <v>0</v>
      </c>
      <c r="BH187" s="1064">
        <f>INF_PrevYearEUR!BP188</f>
        <v>0</v>
      </c>
      <c r="BI187" s="1056">
        <f>INF_PrevYearEUR!BQ188</f>
        <v>0</v>
      </c>
      <c r="BJ187" s="1064">
        <f>INF_PrevYearEUR!BR188</f>
        <v>0</v>
      </c>
      <c r="BK187" s="1056">
        <f>INF_PrevYearEUR!BS188</f>
        <v>0</v>
      </c>
      <c r="BL187" s="1064">
        <f>INF_PrevYearEUR!BT188</f>
        <v>0</v>
      </c>
      <c r="BM187" s="1056">
        <f>INF_PrevYearEUR!BU188</f>
        <v>0</v>
      </c>
      <c r="BN187" s="1064">
        <f>INF_PrevYearEUR!BV188</f>
        <v>0</v>
      </c>
      <c r="BO187" s="1056">
        <f>INF_PrevYearEUR!BW188</f>
        <v>0</v>
      </c>
      <c r="BP187" s="1064">
        <f>INF_PrevYearEUR!BX188</f>
        <v>0</v>
      </c>
      <c r="BQ187" s="1056">
        <f>INF_PrevYearEUR!BY188</f>
        <v>0</v>
      </c>
    </row>
    <row r="188" spans="1:69" s="1048" customFormat="1">
      <c r="A188" s="1054" t="str">
        <f>IF(OR(B188=0,B188=""),"",B188&amp;IF(COUNTIF(B$11:$B188,B188)&gt;1,COUNTIF(B$11:$B188,B188),""))</f>
        <v>Refuse Derived Fuels5</v>
      </c>
      <c r="B188" s="1054" t="str">
        <f>INF_PrevYearEUR!J189</f>
        <v>Refuse Derived Fuels</v>
      </c>
      <c r="C188" s="1055"/>
      <c r="D188" s="1055">
        <f>INF_PrevYearEUR!L189</f>
        <v>0</v>
      </c>
      <c r="E188" s="1056">
        <f>INF_PrevYearEUR!M189</f>
        <v>0</v>
      </c>
      <c r="F188" s="1064">
        <f>INF_PrevYearEUR!N189</f>
        <v>0</v>
      </c>
      <c r="G188" s="1056">
        <f>INF_PrevYearEUR!O189</f>
        <v>0</v>
      </c>
      <c r="H188" s="1064">
        <f>INF_PrevYearEUR!P189</f>
        <v>0</v>
      </c>
      <c r="I188" s="1056">
        <f>INF_PrevYearEUR!Q189</f>
        <v>0</v>
      </c>
      <c r="J188" s="1064">
        <f>INF_PrevYearEUR!R189</f>
        <v>0</v>
      </c>
      <c r="K188" s="1056">
        <f>INF_PrevYearEUR!S189</f>
        <v>0</v>
      </c>
      <c r="L188" s="1064">
        <f>INF_PrevYearEUR!T189</f>
        <v>0</v>
      </c>
      <c r="M188" s="1056">
        <f>INF_PrevYearEUR!U189</f>
        <v>0</v>
      </c>
      <c r="N188" s="1064">
        <f>INF_PrevYearEUR!V189</f>
        <v>0</v>
      </c>
      <c r="O188" s="1056">
        <f>INF_PrevYearEUR!W189</f>
        <v>0</v>
      </c>
      <c r="P188" s="1064">
        <f>INF_PrevYearEUR!X189</f>
        <v>0</v>
      </c>
      <c r="Q188" s="1056">
        <f>INF_PrevYearEUR!Y189</f>
        <v>0</v>
      </c>
      <c r="R188" s="1064">
        <f>INF_PrevYearEUR!Z189</f>
        <v>0</v>
      </c>
      <c r="S188" s="1056">
        <f>INF_PrevYearEUR!AA189</f>
        <v>0</v>
      </c>
      <c r="T188" s="1064">
        <f>INF_PrevYearEUR!AB189</f>
        <v>0</v>
      </c>
      <c r="U188" s="1056">
        <f>INF_PrevYearEUR!AC189</f>
        <v>0</v>
      </c>
      <c r="V188" s="1064">
        <f>INF_PrevYearEUR!AD189</f>
        <v>0</v>
      </c>
      <c r="W188" s="1056">
        <f>INF_PrevYearEUR!AE189</f>
        <v>0</v>
      </c>
      <c r="X188" s="1064">
        <f>INF_PrevYearEUR!AF189</f>
        <v>0</v>
      </c>
      <c r="Y188" s="1056">
        <f>INF_PrevYearEUR!AG189</f>
        <v>0</v>
      </c>
      <c r="Z188" s="1064">
        <f>INF_PrevYearEUR!AH189</f>
        <v>0</v>
      </c>
      <c r="AA188" s="1056">
        <f>INF_PrevYearEUR!AI189</f>
        <v>0</v>
      </c>
      <c r="AB188" s="1064">
        <f>INF_PrevYearEUR!AJ189</f>
        <v>0</v>
      </c>
      <c r="AC188" s="1056">
        <f>INF_PrevYearEUR!AK189</f>
        <v>0</v>
      </c>
      <c r="AD188" s="1064">
        <f>INF_PrevYearEUR!AL189</f>
        <v>0</v>
      </c>
      <c r="AE188" s="1056">
        <f>INF_PrevYearEUR!AM189</f>
        <v>0</v>
      </c>
      <c r="AF188" s="1064">
        <f>INF_PrevYearEUR!AN189</f>
        <v>0</v>
      </c>
      <c r="AG188" s="1056">
        <f>INF_PrevYearEUR!AO189</f>
        <v>0</v>
      </c>
      <c r="AH188" s="1064">
        <f>INF_PrevYearEUR!AP189</f>
        <v>0</v>
      </c>
      <c r="AI188" s="1056">
        <f>INF_PrevYearEUR!AQ189</f>
        <v>0</v>
      </c>
      <c r="AJ188" s="1064">
        <f>INF_PrevYearEUR!AR189</f>
        <v>0</v>
      </c>
      <c r="AK188" s="1056">
        <f>INF_PrevYearEUR!AS189</f>
        <v>0</v>
      </c>
      <c r="AL188" s="1064">
        <f>INF_PrevYearEUR!AT189</f>
        <v>0</v>
      </c>
      <c r="AM188" s="1056">
        <f>INF_PrevYearEUR!AU189</f>
        <v>0</v>
      </c>
      <c r="AN188" s="1064">
        <f>INF_PrevYearEUR!AV189</f>
        <v>0</v>
      </c>
      <c r="AO188" s="1056">
        <f>INF_PrevYearEUR!AW189</f>
        <v>0</v>
      </c>
      <c r="AP188" s="1064">
        <f>INF_PrevYearEUR!AX189</f>
        <v>0</v>
      </c>
      <c r="AQ188" s="1056">
        <f>INF_PrevYearEUR!AY189</f>
        <v>0</v>
      </c>
      <c r="AR188" s="1064">
        <f>INF_PrevYearEUR!AZ189</f>
        <v>0</v>
      </c>
      <c r="AS188" s="1056">
        <f>INF_PrevYearEUR!BA189</f>
        <v>0</v>
      </c>
      <c r="AT188" s="1064">
        <f>INF_PrevYearEUR!BB189</f>
        <v>0</v>
      </c>
      <c r="AU188" s="1056">
        <f>INF_PrevYearEUR!BC189</f>
        <v>0</v>
      </c>
      <c r="AV188" s="1064">
        <f>INF_PrevYearEUR!BD189</f>
        <v>0</v>
      </c>
      <c r="AW188" s="1056">
        <f>INF_PrevYearEUR!BE189</f>
        <v>0</v>
      </c>
      <c r="AX188" s="1064">
        <f>INF_PrevYearEUR!BF189</f>
        <v>0</v>
      </c>
      <c r="AY188" s="1056">
        <f>INF_PrevYearEUR!BG189</f>
        <v>0</v>
      </c>
      <c r="AZ188" s="1064">
        <f>INF_PrevYearEUR!BH189</f>
        <v>0</v>
      </c>
      <c r="BA188" s="1056">
        <f>INF_PrevYearEUR!BI189</f>
        <v>0</v>
      </c>
      <c r="BB188" s="1064">
        <f>INF_PrevYearEUR!BJ189</f>
        <v>0</v>
      </c>
      <c r="BC188" s="1056">
        <f>INF_PrevYearEUR!BK189</f>
        <v>0</v>
      </c>
      <c r="BD188" s="1064">
        <f>INF_PrevYearEUR!BL189</f>
        <v>0</v>
      </c>
      <c r="BE188" s="1056">
        <f>INF_PrevYearEUR!BM189</f>
        <v>0</v>
      </c>
      <c r="BF188" s="1064">
        <f>INF_PrevYearEUR!BN189</f>
        <v>0</v>
      </c>
      <c r="BG188" s="1056">
        <f>INF_PrevYearEUR!BO189</f>
        <v>0</v>
      </c>
      <c r="BH188" s="1064">
        <f>INF_PrevYearEUR!BP189</f>
        <v>0</v>
      </c>
      <c r="BI188" s="1056">
        <f>INF_PrevYearEUR!BQ189</f>
        <v>0</v>
      </c>
      <c r="BJ188" s="1064">
        <f>INF_PrevYearEUR!BR189</f>
        <v>0</v>
      </c>
      <c r="BK188" s="1056">
        <f>INF_PrevYearEUR!BS189</f>
        <v>0</v>
      </c>
      <c r="BL188" s="1064">
        <f>INF_PrevYearEUR!BT189</f>
        <v>0</v>
      </c>
      <c r="BM188" s="1056">
        <f>INF_PrevYearEUR!BU189</f>
        <v>0</v>
      </c>
      <c r="BN188" s="1064">
        <f>INF_PrevYearEUR!BV189</f>
        <v>0</v>
      </c>
      <c r="BO188" s="1056">
        <f>INF_PrevYearEUR!BW189</f>
        <v>0</v>
      </c>
      <c r="BP188" s="1064">
        <f>INF_PrevYearEUR!BX189</f>
        <v>0</v>
      </c>
      <c r="BQ188" s="1056">
        <f>INF_PrevYearEUR!BY189</f>
        <v>0</v>
      </c>
    </row>
    <row r="189" spans="1:69" s="1048" customFormat="1">
      <c r="A189" s="1054" t="str">
        <f>IF(OR(B189=0,B189=""),"",B189&amp;IF(COUNTIF(B$11:$B189,B189)&gt;1,COUNTIF(B$11:$B189,B189),""))</f>
        <v>Metals5</v>
      </c>
      <c r="B189" s="1054" t="str">
        <f>INF_PrevYearEUR!J190</f>
        <v>Metals</v>
      </c>
      <c r="C189" s="1055"/>
      <c r="D189" s="1055">
        <f>INF_PrevYearEUR!L190</f>
        <v>0</v>
      </c>
      <c r="E189" s="1056">
        <f>INF_PrevYearEUR!M190</f>
        <v>0</v>
      </c>
      <c r="F189" s="1064">
        <f>INF_PrevYearEUR!N190</f>
        <v>0</v>
      </c>
      <c r="G189" s="1056">
        <f>INF_PrevYearEUR!O190</f>
        <v>0</v>
      </c>
      <c r="H189" s="1064">
        <f>INF_PrevYearEUR!P190</f>
        <v>0</v>
      </c>
      <c r="I189" s="1056">
        <f>INF_PrevYearEUR!Q190</f>
        <v>0</v>
      </c>
      <c r="J189" s="1064">
        <f>INF_PrevYearEUR!R190</f>
        <v>0</v>
      </c>
      <c r="K189" s="1056">
        <f>INF_PrevYearEUR!S190</f>
        <v>0</v>
      </c>
      <c r="L189" s="1064">
        <f>INF_PrevYearEUR!T190</f>
        <v>0</v>
      </c>
      <c r="M189" s="1056">
        <f>INF_PrevYearEUR!U190</f>
        <v>0</v>
      </c>
      <c r="N189" s="1064">
        <f>INF_PrevYearEUR!V190</f>
        <v>0</v>
      </c>
      <c r="O189" s="1056">
        <f>INF_PrevYearEUR!W190</f>
        <v>0</v>
      </c>
      <c r="P189" s="1064">
        <f>INF_PrevYearEUR!X190</f>
        <v>0</v>
      </c>
      <c r="Q189" s="1056">
        <f>INF_PrevYearEUR!Y190</f>
        <v>0</v>
      </c>
      <c r="R189" s="1064">
        <f>INF_PrevYearEUR!Z190</f>
        <v>0</v>
      </c>
      <c r="S189" s="1056">
        <f>INF_PrevYearEUR!AA190</f>
        <v>0</v>
      </c>
      <c r="T189" s="1064">
        <f>INF_PrevYearEUR!AB190</f>
        <v>0</v>
      </c>
      <c r="U189" s="1056">
        <f>INF_PrevYearEUR!AC190</f>
        <v>0</v>
      </c>
      <c r="V189" s="1064">
        <f>INF_PrevYearEUR!AD190</f>
        <v>0</v>
      </c>
      <c r="W189" s="1056">
        <f>INF_PrevYearEUR!AE190</f>
        <v>0</v>
      </c>
      <c r="X189" s="1064">
        <f>INF_PrevYearEUR!AF190</f>
        <v>0</v>
      </c>
      <c r="Y189" s="1056">
        <f>INF_PrevYearEUR!AG190</f>
        <v>0</v>
      </c>
      <c r="Z189" s="1064">
        <f>INF_PrevYearEUR!AH190</f>
        <v>0</v>
      </c>
      <c r="AA189" s="1056">
        <f>INF_PrevYearEUR!AI190</f>
        <v>0</v>
      </c>
      <c r="AB189" s="1064">
        <f>INF_PrevYearEUR!AJ190</f>
        <v>0</v>
      </c>
      <c r="AC189" s="1056">
        <f>INF_PrevYearEUR!AK190</f>
        <v>0</v>
      </c>
      <c r="AD189" s="1064">
        <f>INF_PrevYearEUR!AL190</f>
        <v>0</v>
      </c>
      <c r="AE189" s="1056">
        <f>INF_PrevYearEUR!AM190</f>
        <v>0</v>
      </c>
      <c r="AF189" s="1064">
        <f>INF_PrevYearEUR!AN190</f>
        <v>0</v>
      </c>
      <c r="AG189" s="1056">
        <f>INF_PrevYearEUR!AO190</f>
        <v>0</v>
      </c>
      <c r="AH189" s="1064">
        <f>INF_PrevYearEUR!AP190</f>
        <v>0</v>
      </c>
      <c r="AI189" s="1056">
        <f>INF_PrevYearEUR!AQ190</f>
        <v>0</v>
      </c>
      <c r="AJ189" s="1064">
        <f>INF_PrevYearEUR!AR190</f>
        <v>0</v>
      </c>
      <c r="AK189" s="1056">
        <f>INF_PrevYearEUR!AS190</f>
        <v>0</v>
      </c>
      <c r="AL189" s="1064">
        <f>INF_PrevYearEUR!AT190</f>
        <v>0</v>
      </c>
      <c r="AM189" s="1056">
        <f>INF_PrevYearEUR!AU190</f>
        <v>0</v>
      </c>
      <c r="AN189" s="1064">
        <f>INF_PrevYearEUR!AV190</f>
        <v>0</v>
      </c>
      <c r="AO189" s="1056">
        <f>INF_PrevYearEUR!AW190</f>
        <v>0</v>
      </c>
      <c r="AP189" s="1064">
        <f>INF_PrevYearEUR!AX190</f>
        <v>0</v>
      </c>
      <c r="AQ189" s="1056">
        <f>INF_PrevYearEUR!AY190</f>
        <v>0</v>
      </c>
      <c r="AR189" s="1064">
        <f>INF_PrevYearEUR!AZ190</f>
        <v>0</v>
      </c>
      <c r="AS189" s="1056">
        <f>INF_PrevYearEUR!BA190</f>
        <v>0</v>
      </c>
      <c r="AT189" s="1064">
        <f>INF_PrevYearEUR!BB190</f>
        <v>0</v>
      </c>
      <c r="AU189" s="1056">
        <f>INF_PrevYearEUR!BC190</f>
        <v>0</v>
      </c>
      <c r="AV189" s="1064">
        <f>INF_PrevYearEUR!BD190</f>
        <v>0</v>
      </c>
      <c r="AW189" s="1056">
        <f>INF_PrevYearEUR!BE190</f>
        <v>0</v>
      </c>
      <c r="AX189" s="1064">
        <f>INF_PrevYearEUR!BF190</f>
        <v>0</v>
      </c>
      <c r="AY189" s="1056">
        <f>INF_PrevYearEUR!BG190</f>
        <v>0</v>
      </c>
      <c r="AZ189" s="1064">
        <f>INF_PrevYearEUR!BH190</f>
        <v>0</v>
      </c>
      <c r="BA189" s="1056">
        <f>INF_PrevYearEUR!BI190</f>
        <v>0</v>
      </c>
      <c r="BB189" s="1064">
        <f>INF_PrevYearEUR!BJ190</f>
        <v>0</v>
      </c>
      <c r="BC189" s="1056">
        <f>INF_PrevYearEUR!BK190</f>
        <v>0</v>
      </c>
      <c r="BD189" s="1064">
        <f>INF_PrevYearEUR!BL190</f>
        <v>0</v>
      </c>
      <c r="BE189" s="1056">
        <f>INF_PrevYearEUR!BM190</f>
        <v>0</v>
      </c>
      <c r="BF189" s="1064">
        <f>INF_PrevYearEUR!BN190</f>
        <v>0</v>
      </c>
      <c r="BG189" s="1056">
        <f>INF_PrevYearEUR!BO190</f>
        <v>0</v>
      </c>
      <c r="BH189" s="1064">
        <f>INF_PrevYearEUR!BP190</f>
        <v>0</v>
      </c>
      <c r="BI189" s="1056">
        <f>INF_PrevYearEUR!BQ190</f>
        <v>0</v>
      </c>
      <c r="BJ189" s="1064">
        <f>INF_PrevYearEUR!BR190</f>
        <v>0</v>
      </c>
      <c r="BK189" s="1056">
        <f>INF_PrevYearEUR!BS190</f>
        <v>0</v>
      </c>
      <c r="BL189" s="1064">
        <f>INF_PrevYearEUR!BT190</f>
        <v>0</v>
      </c>
      <c r="BM189" s="1056">
        <f>INF_PrevYearEUR!BU190</f>
        <v>0</v>
      </c>
      <c r="BN189" s="1064">
        <f>INF_PrevYearEUR!BV190</f>
        <v>0</v>
      </c>
      <c r="BO189" s="1056">
        <f>INF_PrevYearEUR!BW190</f>
        <v>0</v>
      </c>
      <c r="BP189" s="1064">
        <f>INF_PrevYearEUR!BX190</f>
        <v>0</v>
      </c>
      <c r="BQ189" s="1056">
        <f>INF_PrevYearEUR!BY190</f>
        <v>0</v>
      </c>
    </row>
    <row r="190" spans="1:69" s="1048" customFormat="1">
      <c r="A190" s="1054" t="str">
        <f>IF(OR(B190=0,B190=""),"",B190&amp;IF(COUNTIF(B$11:$B190,B190)&gt;1,COUNTIF(B$11:$B190,B190),""))</f>
        <v>Glass5</v>
      </c>
      <c r="B190" s="1054" t="str">
        <f>INF_PrevYearEUR!J191</f>
        <v>Glass</v>
      </c>
      <c r="C190" s="1055"/>
      <c r="D190" s="1055">
        <f>INF_PrevYearEUR!L191</f>
        <v>0</v>
      </c>
      <c r="E190" s="1056">
        <f>INF_PrevYearEUR!M191</f>
        <v>0</v>
      </c>
      <c r="F190" s="1064">
        <f>INF_PrevYearEUR!N191</f>
        <v>0</v>
      </c>
      <c r="G190" s="1056">
        <f>INF_PrevYearEUR!O191</f>
        <v>0</v>
      </c>
      <c r="H190" s="1064">
        <f>INF_PrevYearEUR!P191</f>
        <v>0</v>
      </c>
      <c r="I190" s="1056">
        <f>INF_PrevYearEUR!Q191</f>
        <v>0</v>
      </c>
      <c r="J190" s="1064">
        <f>INF_PrevYearEUR!R191</f>
        <v>0</v>
      </c>
      <c r="K190" s="1056">
        <f>INF_PrevYearEUR!S191</f>
        <v>0</v>
      </c>
      <c r="L190" s="1064">
        <f>INF_PrevYearEUR!T191</f>
        <v>0</v>
      </c>
      <c r="M190" s="1056">
        <f>INF_PrevYearEUR!U191</f>
        <v>0</v>
      </c>
      <c r="N190" s="1064">
        <f>INF_PrevYearEUR!V191</f>
        <v>0</v>
      </c>
      <c r="O190" s="1056">
        <f>INF_PrevYearEUR!W191</f>
        <v>0</v>
      </c>
      <c r="P190" s="1064">
        <f>INF_PrevYearEUR!X191</f>
        <v>0</v>
      </c>
      <c r="Q190" s="1056">
        <f>INF_PrevYearEUR!Y191</f>
        <v>0</v>
      </c>
      <c r="R190" s="1064">
        <f>INF_PrevYearEUR!Z191</f>
        <v>0</v>
      </c>
      <c r="S190" s="1056">
        <f>INF_PrevYearEUR!AA191</f>
        <v>0</v>
      </c>
      <c r="T190" s="1064">
        <f>INF_PrevYearEUR!AB191</f>
        <v>0</v>
      </c>
      <c r="U190" s="1056">
        <f>INF_PrevYearEUR!AC191</f>
        <v>0</v>
      </c>
      <c r="V190" s="1064">
        <f>INF_PrevYearEUR!AD191</f>
        <v>0</v>
      </c>
      <c r="W190" s="1056">
        <f>INF_PrevYearEUR!AE191</f>
        <v>0</v>
      </c>
      <c r="X190" s="1064">
        <f>INF_PrevYearEUR!AF191</f>
        <v>0</v>
      </c>
      <c r="Y190" s="1056">
        <f>INF_PrevYearEUR!AG191</f>
        <v>0</v>
      </c>
      <c r="Z190" s="1064">
        <f>INF_PrevYearEUR!AH191</f>
        <v>0</v>
      </c>
      <c r="AA190" s="1056">
        <f>INF_PrevYearEUR!AI191</f>
        <v>0</v>
      </c>
      <c r="AB190" s="1064">
        <f>INF_PrevYearEUR!AJ191</f>
        <v>0</v>
      </c>
      <c r="AC190" s="1056">
        <f>INF_PrevYearEUR!AK191</f>
        <v>0</v>
      </c>
      <c r="AD190" s="1064">
        <f>INF_PrevYearEUR!AL191</f>
        <v>0</v>
      </c>
      <c r="AE190" s="1056">
        <f>INF_PrevYearEUR!AM191</f>
        <v>0</v>
      </c>
      <c r="AF190" s="1064">
        <f>INF_PrevYearEUR!AN191</f>
        <v>0</v>
      </c>
      <c r="AG190" s="1056">
        <f>INF_PrevYearEUR!AO191</f>
        <v>0</v>
      </c>
      <c r="AH190" s="1064">
        <f>INF_PrevYearEUR!AP191</f>
        <v>0</v>
      </c>
      <c r="AI190" s="1056">
        <f>INF_PrevYearEUR!AQ191</f>
        <v>0</v>
      </c>
      <c r="AJ190" s="1064">
        <f>INF_PrevYearEUR!AR191</f>
        <v>0</v>
      </c>
      <c r="AK190" s="1056">
        <f>INF_PrevYearEUR!AS191</f>
        <v>0</v>
      </c>
      <c r="AL190" s="1064">
        <f>INF_PrevYearEUR!AT191</f>
        <v>0</v>
      </c>
      <c r="AM190" s="1056">
        <f>INF_PrevYearEUR!AU191</f>
        <v>0</v>
      </c>
      <c r="AN190" s="1064">
        <f>INF_PrevYearEUR!AV191</f>
        <v>0</v>
      </c>
      <c r="AO190" s="1056">
        <f>INF_PrevYearEUR!AW191</f>
        <v>0</v>
      </c>
      <c r="AP190" s="1064">
        <f>INF_PrevYearEUR!AX191</f>
        <v>0</v>
      </c>
      <c r="AQ190" s="1056">
        <f>INF_PrevYearEUR!AY191</f>
        <v>0</v>
      </c>
      <c r="AR190" s="1064">
        <f>INF_PrevYearEUR!AZ191</f>
        <v>0</v>
      </c>
      <c r="AS190" s="1056">
        <f>INF_PrevYearEUR!BA191</f>
        <v>0</v>
      </c>
      <c r="AT190" s="1064">
        <f>INF_PrevYearEUR!BB191</f>
        <v>0</v>
      </c>
      <c r="AU190" s="1056">
        <f>INF_PrevYearEUR!BC191</f>
        <v>0</v>
      </c>
      <c r="AV190" s="1064">
        <f>INF_PrevYearEUR!BD191</f>
        <v>0</v>
      </c>
      <c r="AW190" s="1056">
        <f>INF_PrevYearEUR!BE191</f>
        <v>0</v>
      </c>
      <c r="AX190" s="1064">
        <f>INF_PrevYearEUR!BF191</f>
        <v>0</v>
      </c>
      <c r="AY190" s="1056">
        <f>INF_PrevYearEUR!BG191</f>
        <v>0</v>
      </c>
      <c r="AZ190" s="1064">
        <f>INF_PrevYearEUR!BH191</f>
        <v>0</v>
      </c>
      <c r="BA190" s="1056">
        <f>INF_PrevYearEUR!BI191</f>
        <v>0</v>
      </c>
      <c r="BB190" s="1064">
        <f>INF_PrevYearEUR!BJ191</f>
        <v>0</v>
      </c>
      <c r="BC190" s="1056">
        <f>INF_PrevYearEUR!BK191</f>
        <v>0</v>
      </c>
      <c r="BD190" s="1064">
        <f>INF_PrevYearEUR!BL191</f>
        <v>0</v>
      </c>
      <c r="BE190" s="1056">
        <f>INF_PrevYearEUR!BM191</f>
        <v>0</v>
      </c>
      <c r="BF190" s="1064">
        <f>INF_PrevYearEUR!BN191</f>
        <v>0</v>
      </c>
      <c r="BG190" s="1056">
        <f>INF_PrevYearEUR!BO191</f>
        <v>0</v>
      </c>
      <c r="BH190" s="1064">
        <f>INF_PrevYearEUR!BP191</f>
        <v>0</v>
      </c>
      <c r="BI190" s="1056">
        <f>INF_PrevYearEUR!BQ191</f>
        <v>0</v>
      </c>
      <c r="BJ190" s="1064">
        <f>INF_PrevYearEUR!BR191</f>
        <v>0</v>
      </c>
      <c r="BK190" s="1056">
        <f>INF_PrevYearEUR!BS191</f>
        <v>0</v>
      </c>
      <c r="BL190" s="1064">
        <f>INF_PrevYearEUR!BT191</f>
        <v>0</v>
      </c>
      <c r="BM190" s="1056">
        <f>INF_PrevYearEUR!BU191</f>
        <v>0</v>
      </c>
      <c r="BN190" s="1064">
        <f>INF_PrevYearEUR!BV191</f>
        <v>0</v>
      </c>
      <c r="BO190" s="1056">
        <f>INF_PrevYearEUR!BW191</f>
        <v>0</v>
      </c>
      <c r="BP190" s="1064">
        <f>INF_PrevYearEUR!BX191</f>
        <v>0</v>
      </c>
      <c r="BQ190" s="1056">
        <f>INF_PrevYearEUR!BY191</f>
        <v>0</v>
      </c>
    </row>
    <row r="191" spans="1:69" s="1048" customFormat="1">
      <c r="A191" s="1054" t="str">
        <f>IF(OR(B191=0,B191=""),"",B191&amp;IF(COUNTIF(B$11:$B191,B191)&gt;1,COUNTIF(B$11:$B191,B191),""))</f>
        <v>Wood5</v>
      </c>
      <c r="B191" s="1054" t="str">
        <f>INF_PrevYearEUR!J192</f>
        <v>Wood</v>
      </c>
      <c r="C191" s="1055"/>
      <c r="D191" s="1055">
        <f>INF_PrevYearEUR!L192</f>
        <v>0</v>
      </c>
      <c r="E191" s="1056">
        <f>INF_PrevYearEUR!M192</f>
        <v>0</v>
      </c>
      <c r="F191" s="1064">
        <f>INF_PrevYearEUR!N192</f>
        <v>0</v>
      </c>
      <c r="G191" s="1056">
        <f>INF_PrevYearEUR!O192</f>
        <v>0</v>
      </c>
      <c r="H191" s="1064">
        <f>INF_PrevYearEUR!P192</f>
        <v>0</v>
      </c>
      <c r="I191" s="1056">
        <f>INF_PrevYearEUR!Q192</f>
        <v>0</v>
      </c>
      <c r="J191" s="1064">
        <f>INF_PrevYearEUR!R192</f>
        <v>0</v>
      </c>
      <c r="K191" s="1056">
        <f>INF_PrevYearEUR!S192</f>
        <v>0</v>
      </c>
      <c r="L191" s="1064">
        <f>INF_PrevYearEUR!T192</f>
        <v>0</v>
      </c>
      <c r="M191" s="1056">
        <f>INF_PrevYearEUR!U192</f>
        <v>0</v>
      </c>
      <c r="N191" s="1064">
        <f>INF_PrevYearEUR!V192</f>
        <v>0</v>
      </c>
      <c r="O191" s="1056">
        <f>INF_PrevYearEUR!W192</f>
        <v>0</v>
      </c>
      <c r="P191" s="1064">
        <f>INF_PrevYearEUR!X192</f>
        <v>0</v>
      </c>
      <c r="Q191" s="1056">
        <f>INF_PrevYearEUR!Y192</f>
        <v>0</v>
      </c>
      <c r="R191" s="1064">
        <f>INF_PrevYearEUR!Z192</f>
        <v>0</v>
      </c>
      <c r="S191" s="1056">
        <f>INF_PrevYearEUR!AA192</f>
        <v>0</v>
      </c>
      <c r="T191" s="1064">
        <f>INF_PrevYearEUR!AB192</f>
        <v>0</v>
      </c>
      <c r="U191" s="1056">
        <f>INF_PrevYearEUR!AC192</f>
        <v>0</v>
      </c>
      <c r="V191" s="1064">
        <f>INF_PrevYearEUR!AD192</f>
        <v>0</v>
      </c>
      <c r="W191" s="1056">
        <f>INF_PrevYearEUR!AE192</f>
        <v>0</v>
      </c>
      <c r="X191" s="1064">
        <f>INF_PrevYearEUR!AF192</f>
        <v>0</v>
      </c>
      <c r="Y191" s="1056">
        <f>INF_PrevYearEUR!AG192</f>
        <v>0</v>
      </c>
      <c r="Z191" s="1064">
        <f>INF_PrevYearEUR!AH192</f>
        <v>0</v>
      </c>
      <c r="AA191" s="1056">
        <f>INF_PrevYearEUR!AI192</f>
        <v>0</v>
      </c>
      <c r="AB191" s="1064">
        <f>INF_PrevYearEUR!AJ192</f>
        <v>0</v>
      </c>
      <c r="AC191" s="1056">
        <f>INF_PrevYearEUR!AK192</f>
        <v>0</v>
      </c>
      <c r="AD191" s="1064">
        <f>INF_PrevYearEUR!AL192</f>
        <v>0</v>
      </c>
      <c r="AE191" s="1056">
        <f>INF_PrevYearEUR!AM192</f>
        <v>0</v>
      </c>
      <c r="AF191" s="1064">
        <f>INF_PrevYearEUR!AN192</f>
        <v>0</v>
      </c>
      <c r="AG191" s="1056">
        <f>INF_PrevYearEUR!AO192</f>
        <v>0</v>
      </c>
      <c r="AH191" s="1064">
        <f>INF_PrevYearEUR!AP192</f>
        <v>0</v>
      </c>
      <c r="AI191" s="1056">
        <f>INF_PrevYearEUR!AQ192</f>
        <v>0</v>
      </c>
      <c r="AJ191" s="1064">
        <f>INF_PrevYearEUR!AR192</f>
        <v>0</v>
      </c>
      <c r="AK191" s="1056">
        <f>INF_PrevYearEUR!AS192</f>
        <v>0</v>
      </c>
      <c r="AL191" s="1064">
        <f>INF_PrevYearEUR!AT192</f>
        <v>0</v>
      </c>
      <c r="AM191" s="1056">
        <f>INF_PrevYearEUR!AU192</f>
        <v>0</v>
      </c>
      <c r="AN191" s="1064">
        <f>INF_PrevYearEUR!AV192</f>
        <v>0</v>
      </c>
      <c r="AO191" s="1056">
        <f>INF_PrevYearEUR!AW192</f>
        <v>0</v>
      </c>
      <c r="AP191" s="1064">
        <f>INF_PrevYearEUR!AX192</f>
        <v>0</v>
      </c>
      <c r="AQ191" s="1056">
        <f>INF_PrevYearEUR!AY192</f>
        <v>0</v>
      </c>
      <c r="AR191" s="1064">
        <f>INF_PrevYearEUR!AZ192</f>
        <v>0</v>
      </c>
      <c r="AS191" s="1056">
        <f>INF_PrevYearEUR!BA192</f>
        <v>0</v>
      </c>
      <c r="AT191" s="1064">
        <f>INF_PrevYearEUR!BB192</f>
        <v>0</v>
      </c>
      <c r="AU191" s="1056">
        <f>INF_PrevYearEUR!BC192</f>
        <v>0</v>
      </c>
      <c r="AV191" s="1064">
        <f>INF_PrevYearEUR!BD192</f>
        <v>0</v>
      </c>
      <c r="AW191" s="1056">
        <f>INF_PrevYearEUR!BE192</f>
        <v>0</v>
      </c>
      <c r="AX191" s="1064">
        <f>INF_PrevYearEUR!BF192</f>
        <v>0</v>
      </c>
      <c r="AY191" s="1056">
        <f>INF_PrevYearEUR!BG192</f>
        <v>0</v>
      </c>
      <c r="AZ191" s="1064">
        <f>INF_PrevYearEUR!BH192</f>
        <v>0</v>
      </c>
      <c r="BA191" s="1056">
        <f>INF_PrevYearEUR!BI192</f>
        <v>0</v>
      </c>
      <c r="BB191" s="1064">
        <f>INF_PrevYearEUR!BJ192</f>
        <v>0</v>
      </c>
      <c r="BC191" s="1056">
        <f>INF_PrevYearEUR!BK192</f>
        <v>0</v>
      </c>
      <c r="BD191" s="1064">
        <f>INF_PrevYearEUR!BL192</f>
        <v>0</v>
      </c>
      <c r="BE191" s="1056">
        <f>INF_PrevYearEUR!BM192</f>
        <v>0</v>
      </c>
      <c r="BF191" s="1064">
        <f>INF_PrevYearEUR!BN192</f>
        <v>0</v>
      </c>
      <c r="BG191" s="1056">
        <f>INF_PrevYearEUR!BO192</f>
        <v>0</v>
      </c>
      <c r="BH191" s="1064">
        <f>INF_PrevYearEUR!BP192</f>
        <v>0</v>
      </c>
      <c r="BI191" s="1056">
        <f>INF_PrevYearEUR!BQ192</f>
        <v>0</v>
      </c>
      <c r="BJ191" s="1064">
        <f>INF_PrevYearEUR!BR192</f>
        <v>0</v>
      </c>
      <c r="BK191" s="1056">
        <f>INF_PrevYearEUR!BS192</f>
        <v>0</v>
      </c>
      <c r="BL191" s="1064">
        <f>INF_PrevYearEUR!BT192</f>
        <v>0</v>
      </c>
      <c r="BM191" s="1056">
        <f>INF_PrevYearEUR!BU192</f>
        <v>0</v>
      </c>
      <c r="BN191" s="1064">
        <f>INF_PrevYearEUR!BV192</f>
        <v>0</v>
      </c>
      <c r="BO191" s="1056">
        <f>INF_PrevYearEUR!BW192</f>
        <v>0</v>
      </c>
      <c r="BP191" s="1064">
        <f>INF_PrevYearEUR!BX192</f>
        <v>0</v>
      </c>
      <c r="BQ191" s="1056">
        <f>INF_PrevYearEUR!BY192</f>
        <v>0</v>
      </c>
    </row>
    <row r="192" spans="1:69" s="1048" customFormat="1">
      <c r="A192" s="1054" t="str">
        <f>IF(OR(B192=0,B192=""),"",B192&amp;IF(COUNTIF(B$11:$B192,B192)&gt;1,COUNTIF(B$11:$B192,B192),""))</f>
        <v>Final Goods5</v>
      </c>
      <c r="B192" s="1054" t="str">
        <f>INF_PrevYearEUR!J193</f>
        <v>Final Goods</v>
      </c>
      <c r="C192" s="1055"/>
      <c r="D192" s="1055">
        <f>INF_PrevYearEUR!L193</f>
        <v>0</v>
      </c>
      <c r="E192" s="1056">
        <f>INF_PrevYearEUR!M193</f>
        <v>0</v>
      </c>
      <c r="F192" s="1064">
        <f>INF_PrevYearEUR!N193</f>
        <v>0</v>
      </c>
      <c r="G192" s="1056">
        <f>INF_PrevYearEUR!O193</f>
        <v>0</v>
      </c>
      <c r="H192" s="1064">
        <f>INF_PrevYearEUR!P193</f>
        <v>0</v>
      </c>
      <c r="I192" s="1056">
        <f>INF_PrevYearEUR!Q193</f>
        <v>0</v>
      </c>
      <c r="J192" s="1064">
        <f>INF_PrevYearEUR!R193</f>
        <v>0</v>
      </c>
      <c r="K192" s="1056">
        <f>INF_PrevYearEUR!S193</f>
        <v>0</v>
      </c>
      <c r="L192" s="1064">
        <f>INF_PrevYearEUR!T193</f>
        <v>0</v>
      </c>
      <c r="M192" s="1056">
        <f>INF_PrevYearEUR!U193</f>
        <v>0</v>
      </c>
      <c r="N192" s="1064">
        <f>INF_PrevYearEUR!V193</f>
        <v>0</v>
      </c>
      <c r="O192" s="1056">
        <f>INF_PrevYearEUR!W193</f>
        <v>0</v>
      </c>
      <c r="P192" s="1064">
        <f>INF_PrevYearEUR!X193</f>
        <v>0</v>
      </c>
      <c r="Q192" s="1056">
        <f>INF_PrevYearEUR!Y193</f>
        <v>0</v>
      </c>
      <c r="R192" s="1064">
        <f>INF_PrevYearEUR!Z193</f>
        <v>0</v>
      </c>
      <c r="S192" s="1056">
        <f>INF_PrevYearEUR!AA193</f>
        <v>0</v>
      </c>
      <c r="T192" s="1064">
        <f>INF_PrevYearEUR!AB193</f>
        <v>0</v>
      </c>
      <c r="U192" s="1056">
        <f>INF_PrevYearEUR!AC193</f>
        <v>0</v>
      </c>
      <c r="V192" s="1064">
        <f>INF_PrevYearEUR!AD193</f>
        <v>0</v>
      </c>
      <c r="W192" s="1056">
        <f>INF_PrevYearEUR!AE193</f>
        <v>0</v>
      </c>
      <c r="X192" s="1064">
        <f>INF_PrevYearEUR!AF193</f>
        <v>0</v>
      </c>
      <c r="Y192" s="1056">
        <f>INF_PrevYearEUR!AG193</f>
        <v>0</v>
      </c>
      <c r="Z192" s="1064">
        <f>INF_PrevYearEUR!AH193</f>
        <v>0</v>
      </c>
      <c r="AA192" s="1056">
        <f>INF_PrevYearEUR!AI193</f>
        <v>0</v>
      </c>
      <c r="AB192" s="1064">
        <f>INF_PrevYearEUR!AJ193</f>
        <v>0</v>
      </c>
      <c r="AC192" s="1056">
        <f>INF_PrevYearEUR!AK193</f>
        <v>0</v>
      </c>
      <c r="AD192" s="1064">
        <f>INF_PrevYearEUR!AL193</f>
        <v>0</v>
      </c>
      <c r="AE192" s="1056">
        <f>INF_PrevYearEUR!AM193</f>
        <v>0</v>
      </c>
      <c r="AF192" s="1064">
        <f>INF_PrevYearEUR!AN193</f>
        <v>0</v>
      </c>
      <c r="AG192" s="1056">
        <f>INF_PrevYearEUR!AO193</f>
        <v>0</v>
      </c>
      <c r="AH192" s="1064">
        <f>INF_PrevYearEUR!AP193</f>
        <v>0</v>
      </c>
      <c r="AI192" s="1056">
        <f>INF_PrevYearEUR!AQ193</f>
        <v>0</v>
      </c>
      <c r="AJ192" s="1064">
        <f>INF_PrevYearEUR!AR193</f>
        <v>0</v>
      </c>
      <c r="AK192" s="1056">
        <f>INF_PrevYearEUR!AS193</f>
        <v>0</v>
      </c>
      <c r="AL192" s="1064">
        <f>INF_PrevYearEUR!AT193</f>
        <v>0</v>
      </c>
      <c r="AM192" s="1056">
        <f>INF_PrevYearEUR!AU193</f>
        <v>0</v>
      </c>
      <c r="AN192" s="1064">
        <f>INF_PrevYearEUR!AV193</f>
        <v>0</v>
      </c>
      <c r="AO192" s="1056">
        <f>INF_PrevYearEUR!AW193</f>
        <v>0</v>
      </c>
      <c r="AP192" s="1064">
        <f>INF_PrevYearEUR!AX193</f>
        <v>0</v>
      </c>
      <c r="AQ192" s="1056">
        <f>INF_PrevYearEUR!AY193</f>
        <v>0</v>
      </c>
      <c r="AR192" s="1064">
        <f>INF_PrevYearEUR!AZ193</f>
        <v>0</v>
      </c>
      <c r="AS192" s="1056">
        <f>INF_PrevYearEUR!BA193</f>
        <v>0</v>
      </c>
      <c r="AT192" s="1064">
        <f>INF_PrevYearEUR!BB193</f>
        <v>0</v>
      </c>
      <c r="AU192" s="1056">
        <f>INF_PrevYearEUR!BC193</f>
        <v>0</v>
      </c>
      <c r="AV192" s="1064">
        <f>INF_PrevYearEUR!BD193</f>
        <v>0</v>
      </c>
      <c r="AW192" s="1056">
        <f>INF_PrevYearEUR!BE193</f>
        <v>0</v>
      </c>
      <c r="AX192" s="1064">
        <f>INF_PrevYearEUR!BF193</f>
        <v>0</v>
      </c>
      <c r="AY192" s="1056">
        <f>INF_PrevYearEUR!BG193</f>
        <v>0</v>
      </c>
      <c r="AZ192" s="1064">
        <f>INF_PrevYearEUR!BH193</f>
        <v>0</v>
      </c>
      <c r="BA192" s="1056">
        <f>INF_PrevYearEUR!BI193</f>
        <v>0</v>
      </c>
      <c r="BB192" s="1064">
        <f>INF_PrevYearEUR!BJ193</f>
        <v>0</v>
      </c>
      <c r="BC192" s="1056">
        <f>INF_PrevYearEUR!BK193</f>
        <v>0</v>
      </c>
      <c r="BD192" s="1064">
        <f>INF_PrevYearEUR!BL193</f>
        <v>0</v>
      </c>
      <c r="BE192" s="1056">
        <f>INF_PrevYearEUR!BM193</f>
        <v>0</v>
      </c>
      <c r="BF192" s="1064">
        <f>INF_PrevYearEUR!BN193</f>
        <v>0</v>
      </c>
      <c r="BG192" s="1056">
        <f>INF_PrevYearEUR!BO193</f>
        <v>0</v>
      </c>
      <c r="BH192" s="1064">
        <f>INF_PrevYearEUR!BP193</f>
        <v>0</v>
      </c>
      <c r="BI192" s="1056">
        <f>INF_PrevYearEUR!BQ193</f>
        <v>0</v>
      </c>
      <c r="BJ192" s="1064">
        <f>INF_PrevYearEUR!BR193</f>
        <v>0</v>
      </c>
      <c r="BK192" s="1056">
        <f>INF_PrevYearEUR!BS193</f>
        <v>0</v>
      </c>
      <c r="BL192" s="1064">
        <f>INF_PrevYearEUR!BT193</f>
        <v>0</v>
      </c>
      <c r="BM192" s="1056">
        <f>INF_PrevYearEUR!BU193</f>
        <v>0</v>
      </c>
      <c r="BN192" s="1064">
        <f>INF_PrevYearEUR!BV193</f>
        <v>0</v>
      </c>
      <c r="BO192" s="1056">
        <f>INF_PrevYearEUR!BW193</f>
        <v>0</v>
      </c>
      <c r="BP192" s="1064">
        <f>INF_PrevYearEUR!BX193</f>
        <v>0</v>
      </c>
      <c r="BQ192" s="1056">
        <f>INF_PrevYearEUR!BY193</f>
        <v>0</v>
      </c>
    </row>
    <row r="193" spans="1:69" s="1048" customFormat="1">
      <c r="A193" s="1054" t="str">
        <f>IF(OR(B193=0,B193=""),"",B193&amp;IF(COUNTIF(B$11:$B193,B193)&gt;1,COUNTIF(B$11:$B193,B193),""))</f>
        <v>Compound5</v>
      </c>
      <c r="B193" s="1054" t="str">
        <f>INF_PrevYearEUR!J194</f>
        <v>Compound</v>
      </c>
      <c r="C193" s="1055"/>
      <c r="D193" s="1055">
        <f>INF_PrevYearEUR!L194</f>
        <v>0</v>
      </c>
      <c r="E193" s="1056">
        <f>INF_PrevYearEUR!M194</f>
        <v>0</v>
      </c>
      <c r="F193" s="1064">
        <f>INF_PrevYearEUR!N194</f>
        <v>0</v>
      </c>
      <c r="G193" s="1056">
        <f>INF_PrevYearEUR!O194</f>
        <v>0</v>
      </c>
      <c r="H193" s="1064">
        <f>INF_PrevYearEUR!P194</f>
        <v>0</v>
      </c>
      <c r="I193" s="1056">
        <f>INF_PrevYearEUR!Q194</f>
        <v>0</v>
      </c>
      <c r="J193" s="1064">
        <f>INF_PrevYearEUR!R194</f>
        <v>0</v>
      </c>
      <c r="K193" s="1056">
        <f>INF_PrevYearEUR!S194</f>
        <v>0</v>
      </c>
      <c r="L193" s="1064">
        <f>INF_PrevYearEUR!T194</f>
        <v>0</v>
      </c>
      <c r="M193" s="1056">
        <f>INF_PrevYearEUR!U194</f>
        <v>0</v>
      </c>
      <c r="N193" s="1064">
        <f>INF_PrevYearEUR!V194</f>
        <v>0</v>
      </c>
      <c r="O193" s="1056">
        <f>INF_PrevYearEUR!W194</f>
        <v>0</v>
      </c>
      <c r="P193" s="1064">
        <f>INF_PrevYearEUR!X194</f>
        <v>0</v>
      </c>
      <c r="Q193" s="1056">
        <f>INF_PrevYearEUR!Y194</f>
        <v>0</v>
      </c>
      <c r="R193" s="1064">
        <f>INF_PrevYearEUR!Z194</f>
        <v>0</v>
      </c>
      <c r="S193" s="1056">
        <f>INF_PrevYearEUR!AA194</f>
        <v>0</v>
      </c>
      <c r="T193" s="1064">
        <f>INF_PrevYearEUR!AB194</f>
        <v>0</v>
      </c>
      <c r="U193" s="1056">
        <f>INF_PrevYearEUR!AC194</f>
        <v>0</v>
      </c>
      <c r="V193" s="1064">
        <f>INF_PrevYearEUR!AD194</f>
        <v>0</v>
      </c>
      <c r="W193" s="1056">
        <f>INF_PrevYearEUR!AE194</f>
        <v>0</v>
      </c>
      <c r="X193" s="1064">
        <f>INF_PrevYearEUR!AF194</f>
        <v>0</v>
      </c>
      <c r="Y193" s="1056">
        <f>INF_PrevYearEUR!AG194</f>
        <v>0</v>
      </c>
      <c r="Z193" s="1064">
        <f>INF_PrevYearEUR!AH194</f>
        <v>0</v>
      </c>
      <c r="AA193" s="1056">
        <f>INF_PrevYearEUR!AI194</f>
        <v>0</v>
      </c>
      <c r="AB193" s="1064">
        <f>INF_PrevYearEUR!AJ194</f>
        <v>0</v>
      </c>
      <c r="AC193" s="1056">
        <f>INF_PrevYearEUR!AK194</f>
        <v>0</v>
      </c>
      <c r="AD193" s="1064">
        <f>INF_PrevYearEUR!AL194</f>
        <v>0</v>
      </c>
      <c r="AE193" s="1056">
        <f>INF_PrevYearEUR!AM194</f>
        <v>0</v>
      </c>
      <c r="AF193" s="1064">
        <f>INF_PrevYearEUR!AN194</f>
        <v>0</v>
      </c>
      <c r="AG193" s="1056">
        <f>INF_PrevYearEUR!AO194</f>
        <v>0</v>
      </c>
      <c r="AH193" s="1064">
        <f>INF_PrevYearEUR!AP194</f>
        <v>0</v>
      </c>
      <c r="AI193" s="1056">
        <f>INF_PrevYearEUR!AQ194</f>
        <v>0</v>
      </c>
      <c r="AJ193" s="1064">
        <f>INF_PrevYearEUR!AR194</f>
        <v>0</v>
      </c>
      <c r="AK193" s="1056">
        <f>INF_PrevYearEUR!AS194</f>
        <v>0</v>
      </c>
      <c r="AL193" s="1064">
        <f>INF_PrevYearEUR!AT194</f>
        <v>0</v>
      </c>
      <c r="AM193" s="1056">
        <f>INF_PrevYearEUR!AU194</f>
        <v>0</v>
      </c>
      <c r="AN193" s="1064">
        <f>INF_PrevYearEUR!AV194</f>
        <v>0</v>
      </c>
      <c r="AO193" s="1056">
        <f>INF_PrevYearEUR!AW194</f>
        <v>0</v>
      </c>
      <c r="AP193" s="1064">
        <f>INF_PrevYearEUR!AX194</f>
        <v>0</v>
      </c>
      <c r="AQ193" s="1056">
        <f>INF_PrevYearEUR!AY194</f>
        <v>0</v>
      </c>
      <c r="AR193" s="1064">
        <f>INF_PrevYearEUR!AZ194</f>
        <v>0</v>
      </c>
      <c r="AS193" s="1056">
        <f>INF_PrevYearEUR!BA194</f>
        <v>0</v>
      </c>
      <c r="AT193" s="1064">
        <f>INF_PrevYearEUR!BB194</f>
        <v>0</v>
      </c>
      <c r="AU193" s="1056">
        <f>INF_PrevYearEUR!BC194</f>
        <v>0</v>
      </c>
      <c r="AV193" s="1064">
        <f>INF_PrevYearEUR!BD194</f>
        <v>0</v>
      </c>
      <c r="AW193" s="1056">
        <f>INF_PrevYearEUR!BE194</f>
        <v>0</v>
      </c>
      <c r="AX193" s="1064">
        <f>INF_PrevYearEUR!BF194</f>
        <v>0</v>
      </c>
      <c r="AY193" s="1056">
        <f>INF_PrevYearEUR!BG194</f>
        <v>0</v>
      </c>
      <c r="AZ193" s="1064">
        <f>INF_PrevYearEUR!BH194</f>
        <v>0</v>
      </c>
      <c r="BA193" s="1056">
        <f>INF_PrevYearEUR!BI194</f>
        <v>0</v>
      </c>
      <c r="BB193" s="1064">
        <f>INF_PrevYearEUR!BJ194</f>
        <v>0</v>
      </c>
      <c r="BC193" s="1056">
        <f>INF_PrevYearEUR!BK194</f>
        <v>0</v>
      </c>
      <c r="BD193" s="1064">
        <f>INF_PrevYearEUR!BL194</f>
        <v>0</v>
      </c>
      <c r="BE193" s="1056">
        <f>INF_PrevYearEUR!BM194</f>
        <v>0</v>
      </c>
      <c r="BF193" s="1064">
        <f>INF_PrevYearEUR!BN194</f>
        <v>0</v>
      </c>
      <c r="BG193" s="1056">
        <f>INF_PrevYearEUR!BO194</f>
        <v>0</v>
      </c>
      <c r="BH193" s="1064">
        <f>INF_PrevYearEUR!BP194</f>
        <v>0</v>
      </c>
      <c r="BI193" s="1056">
        <f>INF_PrevYearEUR!BQ194</f>
        <v>0</v>
      </c>
      <c r="BJ193" s="1064">
        <f>INF_PrevYearEUR!BR194</f>
        <v>0</v>
      </c>
      <c r="BK193" s="1056">
        <f>INF_PrevYearEUR!BS194</f>
        <v>0</v>
      </c>
      <c r="BL193" s="1064">
        <f>INF_PrevYearEUR!BT194</f>
        <v>0</v>
      </c>
      <c r="BM193" s="1056">
        <f>INF_PrevYearEUR!BU194</f>
        <v>0</v>
      </c>
      <c r="BN193" s="1064">
        <f>INF_PrevYearEUR!BV194</f>
        <v>0</v>
      </c>
      <c r="BO193" s="1056">
        <f>INF_PrevYearEUR!BW194</f>
        <v>0</v>
      </c>
      <c r="BP193" s="1064">
        <f>INF_PrevYearEUR!BX194</f>
        <v>0</v>
      </c>
      <c r="BQ193" s="1056">
        <f>INF_PrevYearEUR!BY194</f>
        <v>0</v>
      </c>
    </row>
    <row r="194" spans="1:69" s="1048" customFormat="1">
      <c r="A194" s="1063" t="str">
        <f>IF(OR(B194=0,B194=""),"",B194&amp;IF(COUNTIF(B$11:$B194,B194)&gt;1,COUNTIF(B$11:$B194,B194),""))</f>
        <v>Waste5</v>
      </c>
      <c r="B194" s="1063" t="str">
        <f>INF_PrevYearEUR!J195</f>
        <v>Waste</v>
      </c>
      <c r="C194" s="1061"/>
      <c r="D194" s="1061">
        <f>INF_PrevYearEUR!L195</f>
        <v>0</v>
      </c>
      <c r="E194" s="27">
        <f>INF_PrevYearEUR!M195</f>
        <v>0</v>
      </c>
      <c r="F194" s="1062">
        <f>INF_PrevYearEUR!N195</f>
        <v>0</v>
      </c>
      <c r="G194" s="27">
        <f>INF_PrevYearEUR!O195</f>
        <v>0</v>
      </c>
      <c r="H194" s="1062">
        <f>INF_PrevYearEUR!P195</f>
        <v>0</v>
      </c>
      <c r="I194" s="27">
        <f>INF_PrevYearEUR!Q195</f>
        <v>0</v>
      </c>
      <c r="J194" s="1062">
        <f>INF_PrevYearEUR!R195</f>
        <v>0</v>
      </c>
      <c r="K194" s="27">
        <f>INF_PrevYearEUR!S195</f>
        <v>0</v>
      </c>
      <c r="L194" s="1062">
        <f>INF_PrevYearEUR!T195</f>
        <v>0</v>
      </c>
      <c r="M194" s="27">
        <f>INF_PrevYearEUR!U195</f>
        <v>0</v>
      </c>
      <c r="N194" s="1062">
        <f>INF_PrevYearEUR!V195</f>
        <v>0</v>
      </c>
      <c r="O194" s="27">
        <f>INF_PrevYearEUR!W195</f>
        <v>0</v>
      </c>
      <c r="P194" s="1062">
        <f>INF_PrevYearEUR!X195</f>
        <v>0</v>
      </c>
      <c r="Q194" s="27">
        <f>INF_PrevYearEUR!Y195</f>
        <v>0</v>
      </c>
      <c r="R194" s="1062">
        <f>INF_PrevYearEUR!Z195</f>
        <v>0</v>
      </c>
      <c r="S194" s="27">
        <f>INF_PrevYearEUR!AA195</f>
        <v>0</v>
      </c>
      <c r="T194" s="1062">
        <f>INF_PrevYearEUR!AB195</f>
        <v>0</v>
      </c>
      <c r="U194" s="27">
        <f>INF_PrevYearEUR!AC195</f>
        <v>0</v>
      </c>
      <c r="V194" s="1062">
        <f>INF_PrevYearEUR!AD195</f>
        <v>0</v>
      </c>
      <c r="W194" s="27">
        <f>INF_PrevYearEUR!AE195</f>
        <v>0</v>
      </c>
      <c r="X194" s="1062">
        <f>INF_PrevYearEUR!AF195</f>
        <v>0</v>
      </c>
      <c r="Y194" s="27">
        <f>INF_PrevYearEUR!AG195</f>
        <v>0</v>
      </c>
      <c r="Z194" s="1062">
        <f>INF_PrevYearEUR!AH195</f>
        <v>0</v>
      </c>
      <c r="AA194" s="27">
        <f>INF_PrevYearEUR!AI195</f>
        <v>0</v>
      </c>
      <c r="AB194" s="1062">
        <f>INF_PrevYearEUR!AJ195</f>
        <v>0</v>
      </c>
      <c r="AC194" s="27">
        <f>INF_PrevYearEUR!AK195</f>
        <v>0</v>
      </c>
      <c r="AD194" s="1062">
        <f>INF_PrevYearEUR!AL195</f>
        <v>0</v>
      </c>
      <c r="AE194" s="27">
        <f>INF_PrevYearEUR!AM195</f>
        <v>0</v>
      </c>
      <c r="AF194" s="1062">
        <f>INF_PrevYearEUR!AN195</f>
        <v>0</v>
      </c>
      <c r="AG194" s="27">
        <f>INF_PrevYearEUR!AO195</f>
        <v>0</v>
      </c>
      <c r="AH194" s="1062">
        <f>INF_PrevYearEUR!AP195</f>
        <v>0</v>
      </c>
      <c r="AI194" s="27">
        <f>INF_PrevYearEUR!AQ195</f>
        <v>0</v>
      </c>
      <c r="AJ194" s="1062">
        <f>INF_PrevYearEUR!AR195</f>
        <v>0</v>
      </c>
      <c r="AK194" s="27">
        <f>INF_PrevYearEUR!AS195</f>
        <v>0</v>
      </c>
      <c r="AL194" s="1062">
        <f>INF_PrevYearEUR!AT195</f>
        <v>0</v>
      </c>
      <c r="AM194" s="27">
        <f>INF_PrevYearEUR!AU195</f>
        <v>0</v>
      </c>
      <c r="AN194" s="1062">
        <f>INF_PrevYearEUR!AV195</f>
        <v>0</v>
      </c>
      <c r="AO194" s="27">
        <f>INF_PrevYearEUR!AW195</f>
        <v>0</v>
      </c>
      <c r="AP194" s="1062">
        <f>INF_PrevYearEUR!AX195</f>
        <v>0</v>
      </c>
      <c r="AQ194" s="27">
        <f>INF_PrevYearEUR!AY195</f>
        <v>0</v>
      </c>
      <c r="AR194" s="1062">
        <f>INF_PrevYearEUR!AZ195</f>
        <v>0</v>
      </c>
      <c r="AS194" s="27">
        <f>INF_PrevYearEUR!BA195</f>
        <v>0</v>
      </c>
      <c r="AT194" s="1062">
        <f>INF_PrevYearEUR!BB195</f>
        <v>0</v>
      </c>
      <c r="AU194" s="27">
        <f>INF_PrevYearEUR!BC195</f>
        <v>0</v>
      </c>
      <c r="AV194" s="1062">
        <f>INF_PrevYearEUR!BD195</f>
        <v>0</v>
      </c>
      <c r="AW194" s="27">
        <f>INF_PrevYearEUR!BE195</f>
        <v>0</v>
      </c>
      <c r="AX194" s="1062">
        <f>INF_PrevYearEUR!BF195</f>
        <v>0</v>
      </c>
      <c r="AY194" s="27">
        <f>INF_PrevYearEUR!BG195</f>
        <v>0</v>
      </c>
      <c r="AZ194" s="1062">
        <f>INF_PrevYearEUR!BH195</f>
        <v>0</v>
      </c>
      <c r="BA194" s="27">
        <f>INF_PrevYearEUR!BI195</f>
        <v>0</v>
      </c>
      <c r="BB194" s="1062">
        <f>INF_PrevYearEUR!BJ195</f>
        <v>0</v>
      </c>
      <c r="BC194" s="27">
        <f>INF_PrevYearEUR!BK195</f>
        <v>0</v>
      </c>
      <c r="BD194" s="1062">
        <f>INF_PrevYearEUR!BL195</f>
        <v>0</v>
      </c>
      <c r="BE194" s="27">
        <f>INF_PrevYearEUR!BM195</f>
        <v>0</v>
      </c>
      <c r="BF194" s="1062">
        <f>INF_PrevYearEUR!BN195</f>
        <v>0</v>
      </c>
      <c r="BG194" s="27">
        <f>INF_PrevYearEUR!BO195</f>
        <v>0</v>
      </c>
      <c r="BH194" s="1062">
        <f>INF_PrevYearEUR!BP195</f>
        <v>0</v>
      </c>
      <c r="BI194" s="27">
        <f>INF_PrevYearEUR!BQ195</f>
        <v>0</v>
      </c>
      <c r="BJ194" s="1062">
        <f>INF_PrevYearEUR!BR195</f>
        <v>0</v>
      </c>
      <c r="BK194" s="27">
        <f>INF_PrevYearEUR!BS195</f>
        <v>0</v>
      </c>
      <c r="BL194" s="1062">
        <f>INF_PrevYearEUR!BT195</f>
        <v>0</v>
      </c>
      <c r="BM194" s="27">
        <f>INF_PrevYearEUR!BU195</f>
        <v>0</v>
      </c>
      <c r="BN194" s="1062">
        <f>INF_PrevYearEUR!BV195</f>
        <v>0</v>
      </c>
      <c r="BO194" s="27">
        <f>INF_PrevYearEUR!BW195</f>
        <v>0</v>
      </c>
      <c r="BP194" s="1062">
        <f>INF_PrevYearEUR!BX195</f>
        <v>0</v>
      </c>
      <c r="BQ194" s="27">
        <f>INF_PrevYearEUR!BY195</f>
        <v>0</v>
      </c>
    </row>
    <row r="195" spans="1:69" s="1048" customFormat="1">
      <c r="A195" s="1054" t="str">
        <f>IF(OR(B195=0,B195=""),"",B195&amp;IF(COUNTIF(B$11:$B195,B195)&gt;1,COUNTIF(B$11:$B195,B195),""))</f>
        <v>Others</v>
      </c>
      <c r="B195" s="1054" t="str">
        <f>INF_PrevYearEUR!J196</f>
        <v>Others</v>
      </c>
      <c r="C195" s="1055"/>
      <c r="D195" s="1055">
        <f>INF_PrevYearEUR!L196</f>
        <v>0</v>
      </c>
      <c r="E195" s="1056">
        <f>INF_PrevYearEUR!M196</f>
        <v>0</v>
      </c>
      <c r="F195" s="1064">
        <f>INF_PrevYearEUR!N196</f>
        <v>0</v>
      </c>
      <c r="G195" s="1056">
        <f>INF_PrevYearEUR!O196</f>
        <v>0</v>
      </c>
      <c r="H195" s="1064">
        <f>INF_PrevYearEUR!P196</f>
        <v>0</v>
      </c>
      <c r="I195" s="1056">
        <f>INF_PrevYearEUR!Q196</f>
        <v>0</v>
      </c>
      <c r="J195" s="1064">
        <f>INF_PrevYearEUR!R196</f>
        <v>0</v>
      </c>
      <c r="K195" s="1056">
        <f>INF_PrevYearEUR!S196</f>
        <v>0</v>
      </c>
      <c r="L195" s="1064">
        <f>INF_PrevYearEUR!T196</f>
        <v>0</v>
      </c>
      <c r="M195" s="1056">
        <f>INF_PrevYearEUR!U196</f>
        <v>0</v>
      </c>
      <c r="N195" s="1064">
        <f>INF_PrevYearEUR!V196</f>
        <v>0</v>
      </c>
      <c r="O195" s="1056">
        <f>INF_PrevYearEUR!W196</f>
        <v>0</v>
      </c>
      <c r="P195" s="1064">
        <f>INF_PrevYearEUR!X196</f>
        <v>0</v>
      </c>
      <c r="Q195" s="1056">
        <f>INF_PrevYearEUR!Y196</f>
        <v>0</v>
      </c>
      <c r="R195" s="1064">
        <f>INF_PrevYearEUR!Z196</f>
        <v>0</v>
      </c>
      <c r="S195" s="1056">
        <f>INF_PrevYearEUR!AA196</f>
        <v>0</v>
      </c>
      <c r="T195" s="1064">
        <f>INF_PrevYearEUR!AB196</f>
        <v>0</v>
      </c>
      <c r="U195" s="1056">
        <f>INF_PrevYearEUR!AC196</f>
        <v>0</v>
      </c>
      <c r="V195" s="1064">
        <f>INF_PrevYearEUR!AD196</f>
        <v>0</v>
      </c>
      <c r="W195" s="1056">
        <f>INF_PrevYearEUR!AE196</f>
        <v>0</v>
      </c>
      <c r="X195" s="1064">
        <f>INF_PrevYearEUR!AF196</f>
        <v>0</v>
      </c>
      <c r="Y195" s="1056">
        <f>INF_PrevYearEUR!AG196</f>
        <v>0</v>
      </c>
      <c r="Z195" s="1064">
        <f>INF_PrevYearEUR!AH196</f>
        <v>0</v>
      </c>
      <c r="AA195" s="1056">
        <f>INF_PrevYearEUR!AI196</f>
        <v>0</v>
      </c>
      <c r="AB195" s="1064">
        <f>INF_PrevYearEUR!AJ196</f>
        <v>0</v>
      </c>
      <c r="AC195" s="1056">
        <f>INF_PrevYearEUR!AK196</f>
        <v>0</v>
      </c>
      <c r="AD195" s="1064">
        <f>INF_PrevYearEUR!AL196</f>
        <v>0</v>
      </c>
      <c r="AE195" s="1056">
        <f>INF_PrevYearEUR!AM196</f>
        <v>0</v>
      </c>
      <c r="AF195" s="1064">
        <f>INF_PrevYearEUR!AN196</f>
        <v>0</v>
      </c>
      <c r="AG195" s="1056">
        <f>INF_PrevYearEUR!AO196</f>
        <v>0</v>
      </c>
      <c r="AH195" s="1064">
        <f>INF_PrevYearEUR!AP196</f>
        <v>0</v>
      </c>
      <c r="AI195" s="1056">
        <f>INF_PrevYearEUR!AQ196</f>
        <v>0</v>
      </c>
      <c r="AJ195" s="1064">
        <f>INF_PrevYearEUR!AR196</f>
        <v>0</v>
      </c>
      <c r="AK195" s="1056">
        <f>INF_PrevYearEUR!AS196</f>
        <v>0</v>
      </c>
      <c r="AL195" s="1064">
        <f>INF_PrevYearEUR!AT196</f>
        <v>0</v>
      </c>
      <c r="AM195" s="1056">
        <f>INF_PrevYearEUR!AU196</f>
        <v>0</v>
      </c>
      <c r="AN195" s="1064">
        <f>INF_PrevYearEUR!AV196</f>
        <v>0</v>
      </c>
      <c r="AO195" s="1056">
        <f>INF_PrevYearEUR!AW196</f>
        <v>0</v>
      </c>
      <c r="AP195" s="1064">
        <f>INF_PrevYearEUR!AX196</f>
        <v>0</v>
      </c>
      <c r="AQ195" s="1056">
        <f>INF_PrevYearEUR!AY196</f>
        <v>0</v>
      </c>
      <c r="AR195" s="1064">
        <f>INF_PrevYearEUR!AZ196</f>
        <v>0</v>
      </c>
      <c r="AS195" s="1056">
        <f>INF_PrevYearEUR!BA196</f>
        <v>0</v>
      </c>
      <c r="AT195" s="1064">
        <f>INF_PrevYearEUR!BB196</f>
        <v>0</v>
      </c>
      <c r="AU195" s="1056">
        <f>INF_PrevYearEUR!BC196</f>
        <v>0</v>
      </c>
      <c r="AV195" s="1064">
        <f>INF_PrevYearEUR!BD196</f>
        <v>0</v>
      </c>
      <c r="AW195" s="1056">
        <f>INF_PrevYearEUR!BE196</f>
        <v>0</v>
      </c>
      <c r="AX195" s="1064">
        <f>INF_PrevYearEUR!BF196</f>
        <v>0</v>
      </c>
      <c r="AY195" s="1056">
        <f>INF_PrevYearEUR!BG196</f>
        <v>0</v>
      </c>
      <c r="AZ195" s="1064">
        <f>INF_PrevYearEUR!BH196</f>
        <v>0</v>
      </c>
      <c r="BA195" s="1056">
        <f>INF_PrevYearEUR!BI196</f>
        <v>0</v>
      </c>
      <c r="BB195" s="1064">
        <f>INF_PrevYearEUR!BJ196</f>
        <v>0</v>
      </c>
      <c r="BC195" s="1056">
        <f>INF_PrevYearEUR!BK196</f>
        <v>0</v>
      </c>
      <c r="BD195" s="1064">
        <f>INF_PrevYearEUR!BL196</f>
        <v>0</v>
      </c>
      <c r="BE195" s="1056">
        <f>INF_PrevYearEUR!BM196</f>
        <v>0</v>
      </c>
      <c r="BF195" s="1064">
        <f>INF_PrevYearEUR!BN196</f>
        <v>0</v>
      </c>
      <c r="BG195" s="1056">
        <f>INF_PrevYearEUR!BO196</f>
        <v>0</v>
      </c>
      <c r="BH195" s="1064">
        <f>INF_PrevYearEUR!BP196</f>
        <v>0</v>
      </c>
      <c r="BI195" s="1056">
        <f>INF_PrevYearEUR!BQ196</f>
        <v>0</v>
      </c>
      <c r="BJ195" s="1064">
        <f>INF_PrevYearEUR!BR196</f>
        <v>0</v>
      </c>
      <c r="BK195" s="1056">
        <f>INF_PrevYearEUR!BS196</f>
        <v>0</v>
      </c>
      <c r="BL195" s="1064">
        <f>INF_PrevYearEUR!BT196</f>
        <v>0</v>
      </c>
      <c r="BM195" s="1056">
        <f>INF_PrevYearEUR!BU196</f>
        <v>0</v>
      </c>
      <c r="BN195" s="1064">
        <f>INF_PrevYearEUR!BV196</f>
        <v>0</v>
      </c>
      <c r="BO195" s="1056">
        <f>INF_PrevYearEUR!BW196</f>
        <v>0</v>
      </c>
      <c r="BP195" s="1064">
        <f>INF_PrevYearEUR!BX196</f>
        <v>0</v>
      </c>
      <c r="BQ195" s="1056">
        <f>INF_PrevYearEUR!BY196</f>
        <v>0</v>
      </c>
    </row>
    <row r="196" spans="1:69" s="1048" customFormat="1">
      <c r="A196" s="1054" t="str">
        <f>IF(OR(B196=0,B196=""),"",B196&amp;IF(COUNTIF(B$11:$B196,B196)&gt;1,COUNTIF(B$11:$B196,B196),""))</f>
        <v>Papers6</v>
      </c>
      <c r="B196" s="1054" t="str">
        <f>INF_PrevYearEUR!J197</f>
        <v>Papers</v>
      </c>
      <c r="C196" s="1055"/>
      <c r="D196" s="1055">
        <f>INF_PrevYearEUR!L197</f>
        <v>0</v>
      </c>
      <c r="E196" s="1056">
        <f>INF_PrevYearEUR!M197</f>
        <v>0</v>
      </c>
      <c r="F196" s="1064">
        <f>INF_PrevYearEUR!N197</f>
        <v>0</v>
      </c>
      <c r="G196" s="1056">
        <f>INF_PrevYearEUR!O197</f>
        <v>0</v>
      </c>
      <c r="H196" s="1064">
        <f>INF_PrevYearEUR!P197</f>
        <v>0</v>
      </c>
      <c r="I196" s="1056">
        <f>INF_PrevYearEUR!Q197</f>
        <v>0</v>
      </c>
      <c r="J196" s="1064">
        <f>INF_PrevYearEUR!R197</f>
        <v>0</v>
      </c>
      <c r="K196" s="1056">
        <f>INF_PrevYearEUR!S197</f>
        <v>0</v>
      </c>
      <c r="L196" s="1064">
        <f>INF_PrevYearEUR!T197</f>
        <v>0</v>
      </c>
      <c r="M196" s="1056">
        <f>INF_PrevYearEUR!U197</f>
        <v>0</v>
      </c>
      <c r="N196" s="1064">
        <f>INF_PrevYearEUR!V197</f>
        <v>0</v>
      </c>
      <c r="O196" s="1056">
        <f>INF_PrevYearEUR!W197</f>
        <v>0</v>
      </c>
      <c r="P196" s="1064">
        <f>INF_PrevYearEUR!X197</f>
        <v>0</v>
      </c>
      <c r="Q196" s="1056">
        <f>INF_PrevYearEUR!Y197</f>
        <v>0</v>
      </c>
      <c r="R196" s="1064">
        <f>INF_PrevYearEUR!Z197</f>
        <v>0</v>
      </c>
      <c r="S196" s="1056">
        <f>INF_PrevYearEUR!AA197</f>
        <v>0</v>
      </c>
      <c r="T196" s="1064">
        <f>INF_PrevYearEUR!AB197</f>
        <v>0</v>
      </c>
      <c r="U196" s="1056">
        <f>INF_PrevYearEUR!AC197</f>
        <v>0</v>
      </c>
      <c r="V196" s="1064">
        <f>INF_PrevYearEUR!AD197</f>
        <v>0</v>
      </c>
      <c r="W196" s="1056">
        <f>INF_PrevYearEUR!AE197</f>
        <v>0</v>
      </c>
      <c r="X196" s="1064">
        <f>INF_PrevYearEUR!AF197</f>
        <v>0</v>
      </c>
      <c r="Y196" s="1056">
        <f>INF_PrevYearEUR!AG197</f>
        <v>0</v>
      </c>
      <c r="Z196" s="1064">
        <f>INF_PrevYearEUR!AH197</f>
        <v>0</v>
      </c>
      <c r="AA196" s="1056">
        <f>INF_PrevYearEUR!AI197</f>
        <v>0</v>
      </c>
      <c r="AB196" s="1064">
        <f>INF_PrevYearEUR!AJ197</f>
        <v>0</v>
      </c>
      <c r="AC196" s="1056">
        <f>INF_PrevYearEUR!AK197</f>
        <v>0</v>
      </c>
      <c r="AD196" s="1064">
        <f>INF_PrevYearEUR!AL197</f>
        <v>0</v>
      </c>
      <c r="AE196" s="1056">
        <f>INF_PrevYearEUR!AM197</f>
        <v>0</v>
      </c>
      <c r="AF196" s="1064">
        <f>INF_PrevYearEUR!AN197</f>
        <v>0</v>
      </c>
      <c r="AG196" s="1056">
        <f>INF_PrevYearEUR!AO197</f>
        <v>0</v>
      </c>
      <c r="AH196" s="1064">
        <f>INF_PrevYearEUR!AP197</f>
        <v>0</v>
      </c>
      <c r="AI196" s="1056">
        <f>INF_PrevYearEUR!AQ197</f>
        <v>0</v>
      </c>
      <c r="AJ196" s="1064">
        <f>INF_PrevYearEUR!AR197</f>
        <v>0</v>
      </c>
      <c r="AK196" s="1056">
        <f>INF_PrevYearEUR!AS197</f>
        <v>0</v>
      </c>
      <c r="AL196" s="1064">
        <f>INF_PrevYearEUR!AT197</f>
        <v>0</v>
      </c>
      <c r="AM196" s="1056">
        <f>INF_PrevYearEUR!AU197</f>
        <v>0</v>
      </c>
      <c r="AN196" s="1064">
        <f>INF_PrevYearEUR!AV197</f>
        <v>0</v>
      </c>
      <c r="AO196" s="1056">
        <f>INF_PrevYearEUR!AW197</f>
        <v>0</v>
      </c>
      <c r="AP196" s="1064">
        <f>INF_PrevYearEUR!AX197</f>
        <v>0</v>
      </c>
      <c r="AQ196" s="1056">
        <f>INF_PrevYearEUR!AY197</f>
        <v>0</v>
      </c>
      <c r="AR196" s="1064">
        <f>INF_PrevYearEUR!AZ197</f>
        <v>0</v>
      </c>
      <c r="AS196" s="1056">
        <f>INF_PrevYearEUR!BA197</f>
        <v>0</v>
      </c>
      <c r="AT196" s="1064">
        <f>INF_PrevYearEUR!BB197</f>
        <v>0</v>
      </c>
      <c r="AU196" s="1056">
        <f>INF_PrevYearEUR!BC197</f>
        <v>0</v>
      </c>
      <c r="AV196" s="1064">
        <f>INF_PrevYearEUR!BD197</f>
        <v>0</v>
      </c>
      <c r="AW196" s="1056">
        <f>INF_PrevYearEUR!BE197</f>
        <v>0</v>
      </c>
      <c r="AX196" s="1064">
        <f>INF_PrevYearEUR!BF197</f>
        <v>0</v>
      </c>
      <c r="AY196" s="1056">
        <f>INF_PrevYearEUR!BG197</f>
        <v>0</v>
      </c>
      <c r="AZ196" s="1064">
        <f>INF_PrevYearEUR!BH197</f>
        <v>0</v>
      </c>
      <c r="BA196" s="1056">
        <f>INF_PrevYearEUR!BI197</f>
        <v>0</v>
      </c>
      <c r="BB196" s="1064">
        <f>INF_PrevYearEUR!BJ197</f>
        <v>0</v>
      </c>
      <c r="BC196" s="1056">
        <f>INF_PrevYearEUR!BK197</f>
        <v>0</v>
      </c>
      <c r="BD196" s="1064">
        <f>INF_PrevYearEUR!BL197</f>
        <v>0</v>
      </c>
      <c r="BE196" s="1056">
        <f>INF_PrevYearEUR!BM197</f>
        <v>0</v>
      </c>
      <c r="BF196" s="1064">
        <f>INF_PrevYearEUR!BN197</f>
        <v>0</v>
      </c>
      <c r="BG196" s="1056">
        <f>INF_PrevYearEUR!BO197</f>
        <v>0</v>
      </c>
      <c r="BH196" s="1064">
        <f>INF_PrevYearEUR!BP197</f>
        <v>0</v>
      </c>
      <c r="BI196" s="1056">
        <f>INF_PrevYearEUR!BQ197</f>
        <v>0</v>
      </c>
      <c r="BJ196" s="1064">
        <f>INF_PrevYearEUR!BR197</f>
        <v>0</v>
      </c>
      <c r="BK196" s="1056">
        <f>INF_PrevYearEUR!BS197</f>
        <v>0</v>
      </c>
      <c r="BL196" s="1064">
        <f>INF_PrevYearEUR!BT197</f>
        <v>0</v>
      </c>
      <c r="BM196" s="1056">
        <f>INF_PrevYearEUR!BU197</f>
        <v>0</v>
      </c>
      <c r="BN196" s="1064">
        <f>INF_PrevYearEUR!BV197</f>
        <v>0</v>
      </c>
      <c r="BO196" s="1056">
        <f>INF_PrevYearEUR!BW197</f>
        <v>0</v>
      </c>
      <c r="BP196" s="1064">
        <f>INF_PrevYearEUR!BX197</f>
        <v>0</v>
      </c>
      <c r="BQ196" s="1056">
        <f>INF_PrevYearEUR!BY197</f>
        <v>0</v>
      </c>
    </row>
    <row r="197" spans="1:69" s="1048" customFormat="1">
      <c r="A197" s="1054" t="str">
        <f>IF(OR(B197=0,B197=""),"",B197&amp;IF(COUNTIF(B$11:$B197,B197)&gt;1,COUNTIF(B$11:$B197,B197),""))</f>
        <v>Plastics6</v>
      </c>
      <c r="B197" s="1054" t="str">
        <f>INF_PrevYearEUR!J198</f>
        <v>Plastics</v>
      </c>
      <c r="C197" s="1055"/>
      <c r="D197" s="1055">
        <f>INF_PrevYearEUR!L198</f>
        <v>0</v>
      </c>
      <c r="E197" s="1056">
        <f>INF_PrevYearEUR!M198</f>
        <v>0</v>
      </c>
      <c r="F197" s="1064">
        <f>INF_PrevYearEUR!N198</f>
        <v>0</v>
      </c>
      <c r="G197" s="1056">
        <f>INF_PrevYearEUR!O198</f>
        <v>0</v>
      </c>
      <c r="H197" s="1064">
        <f>INF_PrevYearEUR!P198</f>
        <v>0</v>
      </c>
      <c r="I197" s="1056">
        <f>INF_PrevYearEUR!Q198</f>
        <v>0</v>
      </c>
      <c r="J197" s="1064">
        <f>INF_PrevYearEUR!R198</f>
        <v>0</v>
      </c>
      <c r="K197" s="1056">
        <f>INF_PrevYearEUR!S198</f>
        <v>0</v>
      </c>
      <c r="L197" s="1064">
        <f>INF_PrevYearEUR!T198</f>
        <v>0</v>
      </c>
      <c r="M197" s="1056">
        <f>INF_PrevYearEUR!U198</f>
        <v>0</v>
      </c>
      <c r="N197" s="1064">
        <f>INF_PrevYearEUR!V198</f>
        <v>0</v>
      </c>
      <c r="O197" s="1056">
        <f>INF_PrevYearEUR!W198</f>
        <v>0</v>
      </c>
      <c r="P197" s="1064">
        <f>INF_PrevYearEUR!X198</f>
        <v>0</v>
      </c>
      <c r="Q197" s="1056">
        <f>INF_PrevYearEUR!Y198</f>
        <v>0</v>
      </c>
      <c r="R197" s="1064">
        <f>INF_PrevYearEUR!Z198</f>
        <v>0</v>
      </c>
      <c r="S197" s="1056">
        <f>INF_PrevYearEUR!AA198</f>
        <v>0</v>
      </c>
      <c r="T197" s="1064">
        <f>INF_PrevYearEUR!AB198</f>
        <v>0</v>
      </c>
      <c r="U197" s="1056">
        <f>INF_PrevYearEUR!AC198</f>
        <v>0</v>
      </c>
      <c r="V197" s="1064">
        <f>INF_PrevYearEUR!AD198</f>
        <v>0</v>
      </c>
      <c r="W197" s="1056">
        <f>INF_PrevYearEUR!AE198</f>
        <v>0</v>
      </c>
      <c r="X197" s="1064">
        <f>INF_PrevYearEUR!AF198</f>
        <v>0</v>
      </c>
      <c r="Y197" s="1056">
        <f>INF_PrevYearEUR!AG198</f>
        <v>0</v>
      </c>
      <c r="Z197" s="1064">
        <f>INF_PrevYearEUR!AH198</f>
        <v>0</v>
      </c>
      <c r="AA197" s="1056">
        <f>INF_PrevYearEUR!AI198</f>
        <v>0</v>
      </c>
      <c r="AB197" s="1064">
        <f>INF_PrevYearEUR!AJ198</f>
        <v>0</v>
      </c>
      <c r="AC197" s="1056">
        <f>INF_PrevYearEUR!AK198</f>
        <v>0</v>
      </c>
      <c r="AD197" s="1064">
        <f>INF_PrevYearEUR!AL198</f>
        <v>0</v>
      </c>
      <c r="AE197" s="1056">
        <f>INF_PrevYearEUR!AM198</f>
        <v>0</v>
      </c>
      <c r="AF197" s="1064">
        <f>INF_PrevYearEUR!AN198</f>
        <v>0</v>
      </c>
      <c r="AG197" s="1056">
        <f>INF_PrevYearEUR!AO198</f>
        <v>0</v>
      </c>
      <c r="AH197" s="1064">
        <f>INF_PrevYearEUR!AP198</f>
        <v>0</v>
      </c>
      <c r="AI197" s="1056">
        <f>INF_PrevYearEUR!AQ198</f>
        <v>0</v>
      </c>
      <c r="AJ197" s="1064">
        <f>INF_PrevYearEUR!AR198</f>
        <v>0</v>
      </c>
      <c r="AK197" s="1056">
        <f>INF_PrevYearEUR!AS198</f>
        <v>0</v>
      </c>
      <c r="AL197" s="1064">
        <f>INF_PrevYearEUR!AT198</f>
        <v>0</v>
      </c>
      <c r="AM197" s="1056">
        <f>INF_PrevYearEUR!AU198</f>
        <v>0</v>
      </c>
      <c r="AN197" s="1064">
        <f>INF_PrevYearEUR!AV198</f>
        <v>0</v>
      </c>
      <c r="AO197" s="1056">
        <f>INF_PrevYearEUR!AW198</f>
        <v>0</v>
      </c>
      <c r="AP197" s="1064">
        <f>INF_PrevYearEUR!AX198</f>
        <v>0</v>
      </c>
      <c r="AQ197" s="1056">
        <f>INF_PrevYearEUR!AY198</f>
        <v>0</v>
      </c>
      <c r="AR197" s="1064">
        <f>INF_PrevYearEUR!AZ198</f>
        <v>0</v>
      </c>
      <c r="AS197" s="1056">
        <f>INF_PrevYearEUR!BA198</f>
        <v>0</v>
      </c>
      <c r="AT197" s="1064">
        <f>INF_PrevYearEUR!BB198</f>
        <v>0</v>
      </c>
      <c r="AU197" s="1056">
        <f>INF_PrevYearEUR!BC198</f>
        <v>0</v>
      </c>
      <c r="AV197" s="1064">
        <f>INF_PrevYearEUR!BD198</f>
        <v>0</v>
      </c>
      <c r="AW197" s="1056">
        <f>INF_PrevYearEUR!BE198</f>
        <v>0</v>
      </c>
      <c r="AX197" s="1064">
        <f>INF_PrevYearEUR!BF198</f>
        <v>0</v>
      </c>
      <c r="AY197" s="1056">
        <f>INF_PrevYearEUR!BG198</f>
        <v>0</v>
      </c>
      <c r="AZ197" s="1064">
        <f>INF_PrevYearEUR!BH198</f>
        <v>0</v>
      </c>
      <c r="BA197" s="1056">
        <f>INF_PrevYearEUR!BI198</f>
        <v>0</v>
      </c>
      <c r="BB197" s="1064">
        <f>INF_PrevYearEUR!BJ198</f>
        <v>0</v>
      </c>
      <c r="BC197" s="1056">
        <f>INF_PrevYearEUR!BK198</f>
        <v>0</v>
      </c>
      <c r="BD197" s="1064">
        <f>INF_PrevYearEUR!BL198</f>
        <v>0</v>
      </c>
      <c r="BE197" s="1056">
        <f>INF_PrevYearEUR!BM198</f>
        <v>0</v>
      </c>
      <c r="BF197" s="1064">
        <f>INF_PrevYearEUR!BN198</f>
        <v>0</v>
      </c>
      <c r="BG197" s="1056">
        <f>INF_PrevYearEUR!BO198</f>
        <v>0</v>
      </c>
      <c r="BH197" s="1064">
        <f>INF_PrevYearEUR!BP198</f>
        <v>0</v>
      </c>
      <c r="BI197" s="1056">
        <f>INF_PrevYearEUR!BQ198</f>
        <v>0</v>
      </c>
      <c r="BJ197" s="1064">
        <f>INF_PrevYearEUR!BR198</f>
        <v>0</v>
      </c>
      <c r="BK197" s="1056">
        <f>INF_PrevYearEUR!BS198</f>
        <v>0</v>
      </c>
      <c r="BL197" s="1064">
        <f>INF_PrevYearEUR!BT198</f>
        <v>0</v>
      </c>
      <c r="BM197" s="1056">
        <f>INF_PrevYearEUR!BU198</f>
        <v>0</v>
      </c>
      <c r="BN197" s="1064">
        <f>INF_PrevYearEUR!BV198</f>
        <v>0</v>
      </c>
      <c r="BO197" s="1056">
        <f>INF_PrevYearEUR!BW198</f>
        <v>0</v>
      </c>
      <c r="BP197" s="1064">
        <f>INF_PrevYearEUR!BX198</f>
        <v>0</v>
      </c>
      <c r="BQ197" s="1056">
        <f>INF_PrevYearEUR!BY198</f>
        <v>0</v>
      </c>
    </row>
    <row r="198" spans="1:69" s="1048" customFormat="1">
      <c r="A198" s="1054" t="str">
        <f>IF(OR(B198=0,B198=""),"",B198&amp;IF(COUNTIF(B$11:$B198,B198)&gt;1,COUNTIF(B$11:$B198,B198),""))</f>
        <v>Refuse Derived Fuels6</v>
      </c>
      <c r="B198" s="1054" t="str">
        <f>INF_PrevYearEUR!J199</f>
        <v>Refuse Derived Fuels</v>
      </c>
      <c r="C198" s="1055"/>
      <c r="D198" s="1055">
        <f>INF_PrevYearEUR!L199</f>
        <v>0</v>
      </c>
      <c r="E198" s="1056">
        <f>INF_PrevYearEUR!M199</f>
        <v>0</v>
      </c>
      <c r="F198" s="1064">
        <f>INF_PrevYearEUR!N199</f>
        <v>0</v>
      </c>
      <c r="G198" s="1056">
        <f>INF_PrevYearEUR!O199</f>
        <v>0</v>
      </c>
      <c r="H198" s="1064">
        <f>INF_PrevYearEUR!P199</f>
        <v>0</v>
      </c>
      <c r="I198" s="1056">
        <f>INF_PrevYearEUR!Q199</f>
        <v>0</v>
      </c>
      <c r="J198" s="1064">
        <f>INF_PrevYearEUR!R199</f>
        <v>0</v>
      </c>
      <c r="K198" s="1056">
        <f>INF_PrevYearEUR!S199</f>
        <v>0</v>
      </c>
      <c r="L198" s="1064">
        <f>INF_PrevYearEUR!T199</f>
        <v>0</v>
      </c>
      <c r="M198" s="1056">
        <f>INF_PrevYearEUR!U199</f>
        <v>0</v>
      </c>
      <c r="N198" s="1064">
        <f>INF_PrevYearEUR!V199</f>
        <v>0</v>
      </c>
      <c r="O198" s="1056">
        <f>INF_PrevYearEUR!W199</f>
        <v>0</v>
      </c>
      <c r="P198" s="1064">
        <f>INF_PrevYearEUR!X199</f>
        <v>0</v>
      </c>
      <c r="Q198" s="1056">
        <f>INF_PrevYearEUR!Y199</f>
        <v>0</v>
      </c>
      <c r="R198" s="1064">
        <f>INF_PrevYearEUR!Z199</f>
        <v>0</v>
      </c>
      <c r="S198" s="1056">
        <f>INF_PrevYearEUR!AA199</f>
        <v>0</v>
      </c>
      <c r="T198" s="1064">
        <f>INF_PrevYearEUR!AB199</f>
        <v>0</v>
      </c>
      <c r="U198" s="1056">
        <f>INF_PrevYearEUR!AC199</f>
        <v>0</v>
      </c>
      <c r="V198" s="1064">
        <f>INF_PrevYearEUR!AD199</f>
        <v>0</v>
      </c>
      <c r="W198" s="1056">
        <f>INF_PrevYearEUR!AE199</f>
        <v>0</v>
      </c>
      <c r="X198" s="1064">
        <f>INF_PrevYearEUR!AF199</f>
        <v>0</v>
      </c>
      <c r="Y198" s="1056">
        <f>INF_PrevYearEUR!AG199</f>
        <v>0</v>
      </c>
      <c r="Z198" s="1064">
        <f>INF_PrevYearEUR!AH199</f>
        <v>0</v>
      </c>
      <c r="AA198" s="1056">
        <f>INF_PrevYearEUR!AI199</f>
        <v>0</v>
      </c>
      <c r="AB198" s="1064">
        <f>INF_PrevYearEUR!AJ199</f>
        <v>0</v>
      </c>
      <c r="AC198" s="1056">
        <f>INF_PrevYearEUR!AK199</f>
        <v>0</v>
      </c>
      <c r="AD198" s="1064">
        <f>INF_PrevYearEUR!AL199</f>
        <v>0</v>
      </c>
      <c r="AE198" s="1056">
        <f>INF_PrevYearEUR!AM199</f>
        <v>0</v>
      </c>
      <c r="AF198" s="1064">
        <f>INF_PrevYearEUR!AN199</f>
        <v>0</v>
      </c>
      <c r="AG198" s="1056">
        <f>INF_PrevYearEUR!AO199</f>
        <v>0</v>
      </c>
      <c r="AH198" s="1064">
        <f>INF_PrevYearEUR!AP199</f>
        <v>0</v>
      </c>
      <c r="AI198" s="1056">
        <f>INF_PrevYearEUR!AQ199</f>
        <v>0</v>
      </c>
      <c r="AJ198" s="1064">
        <f>INF_PrevYearEUR!AR199</f>
        <v>0</v>
      </c>
      <c r="AK198" s="1056">
        <f>INF_PrevYearEUR!AS199</f>
        <v>0</v>
      </c>
      <c r="AL198" s="1064">
        <f>INF_PrevYearEUR!AT199</f>
        <v>0</v>
      </c>
      <c r="AM198" s="1056">
        <f>INF_PrevYearEUR!AU199</f>
        <v>0</v>
      </c>
      <c r="AN198" s="1064">
        <f>INF_PrevYearEUR!AV199</f>
        <v>0</v>
      </c>
      <c r="AO198" s="1056">
        <f>INF_PrevYearEUR!AW199</f>
        <v>0</v>
      </c>
      <c r="AP198" s="1064">
        <f>INF_PrevYearEUR!AX199</f>
        <v>0</v>
      </c>
      <c r="AQ198" s="1056">
        <f>INF_PrevYearEUR!AY199</f>
        <v>0</v>
      </c>
      <c r="AR198" s="1064">
        <f>INF_PrevYearEUR!AZ199</f>
        <v>0</v>
      </c>
      <c r="AS198" s="1056">
        <f>INF_PrevYearEUR!BA199</f>
        <v>0</v>
      </c>
      <c r="AT198" s="1064">
        <f>INF_PrevYearEUR!BB199</f>
        <v>0</v>
      </c>
      <c r="AU198" s="1056">
        <f>INF_PrevYearEUR!BC199</f>
        <v>0</v>
      </c>
      <c r="AV198" s="1064">
        <f>INF_PrevYearEUR!BD199</f>
        <v>0</v>
      </c>
      <c r="AW198" s="1056">
        <f>INF_PrevYearEUR!BE199</f>
        <v>0</v>
      </c>
      <c r="AX198" s="1064">
        <f>INF_PrevYearEUR!BF199</f>
        <v>0</v>
      </c>
      <c r="AY198" s="1056">
        <f>INF_PrevYearEUR!BG199</f>
        <v>0</v>
      </c>
      <c r="AZ198" s="1064">
        <f>INF_PrevYearEUR!BH199</f>
        <v>0</v>
      </c>
      <c r="BA198" s="1056">
        <f>INF_PrevYearEUR!BI199</f>
        <v>0</v>
      </c>
      <c r="BB198" s="1064">
        <f>INF_PrevYearEUR!BJ199</f>
        <v>0</v>
      </c>
      <c r="BC198" s="1056">
        <f>INF_PrevYearEUR!BK199</f>
        <v>0</v>
      </c>
      <c r="BD198" s="1064">
        <f>INF_PrevYearEUR!BL199</f>
        <v>0</v>
      </c>
      <c r="BE198" s="1056">
        <f>INF_PrevYearEUR!BM199</f>
        <v>0</v>
      </c>
      <c r="BF198" s="1064">
        <f>INF_PrevYearEUR!BN199</f>
        <v>0</v>
      </c>
      <c r="BG198" s="1056">
        <f>INF_PrevYearEUR!BO199</f>
        <v>0</v>
      </c>
      <c r="BH198" s="1064">
        <f>INF_PrevYearEUR!BP199</f>
        <v>0</v>
      </c>
      <c r="BI198" s="1056">
        <f>INF_PrevYearEUR!BQ199</f>
        <v>0</v>
      </c>
      <c r="BJ198" s="1064">
        <f>INF_PrevYearEUR!BR199</f>
        <v>0</v>
      </c>
      <c r="BK198" s="1056">
        <f>INF_PrevYearEUR!BS199</f>
        <v>0</v>
      </c>
      <c r="BL198" s="1064">
        <f>INF_PrevYearEUR!BT199</f>
        <v>0</v>
      </c>
      <c r="BM198" s="1056">
        <f>INF_PrevYearEUR!BU199</f>
        <v>0</v>
      </c>
      <c r="BN198" s="1064">
        <f>INF_PrevYearEUR!BV199</f>
        <v>0</v>
      </c>
      <c r="BO198" s="1056">
        <f>INF_PrevYearEUR!BW199</f>
        <v>0</v>
      </c>
      <c r="BP198" s="1064">
        <f>INF_PrevYearEUR!BX199</f>
        <v>0</v>
      </c>
      <c r="BQ198" s="1056">
        <f>INF_PrevYearEUR!BY199</f>
        <v>0</v>
      </c>
    </row>
    <row r="199" spans="1:69" s="1048" customFormat="1">
      <c r="A199" s="1054" t="str">
        <f>IF(OR(B199=0,B199=""),"",B199&amp;IF(COUNTIF(B$11:$B199,B199)&gt;1,COUNTIF(B$11:$B199,B199),""))</f>
        <v>Metals6</v>
      </c>
      <c r="B199" s="1054" t="str">
        <f>INF_PrevYearEUR!J200</f>
        <v>Metals</v>
      </c>
      <c r="C199" s="1055"/>
      <c r="D199" s="1055">
        <f>INF_PrevYearEUR!L200</f>
        <v>0</v>
      </c>
      <c r="E199" s="1056">
        <f>INF_PrevYearEUR!M200</f>
        <v>0</v>
      </c>
      <c r="F199" s="1064">
        <f>INF_PrevYearEUR!N200</f>
        <v>0</v>
      </c>
      <c r="G199" s="1056">
        <f>INF_PrevYearEUR!O200</f>
        <v>0</v>
      </c>
      <c r="H199" s="1064">
        <f>INF_PrevYearEUR!P200</f>
        <v>0</v>
      </c>
      <c r="I199" s="1056">
        <f>INF_PrevYearEUR!Q200</f>
        <v>0</v>
      </c>
      <c r="J199" s="1064">
        <f>INF_PrevYearEUR!R200</f>
        <v>0</v>
      </c>
      <c r="K199" s="1056">
        <f>INF_PrevYearEUR!S200</f>
        <v>0</v>
      </c>
      <c r="L199" s="1064">
        <f>INF_PrevYearEUR!T200</f>
        <v>0</v>
      </c>
      <c r="M199" s="1056">
        <f>INF_PrevYearEUR!U200</f>
        <v>0</v>
      </c>
      <c r="N199" s="1064">
        <f>INF_PrevYearEUR!V200</f>
        <v>0</v>
      </c>
      <c r="O199" s="1056">
        <f>INF_PrevYearEUR!W200</f>
        <v>0</v>
      </c>
      <c r="P199" s="1064">
        <f>INF_PrevYearEUR!X200</f>
        <v>0</v>
      </c>
      <c r="Q199" s="1056">
        <f>INF_PrevYearEUR!Y200</f>
        <v>0</v>
      </c>
      <c r="R199" s="1064">
        <f>INF_PrevYearEUR!Z200</f>
        <v>0</v>
      </c>
      <c r="S199" s="1056">
        <f>INF_PrevYearEUR!AA200</f>
        <v>0</v>
      </c>
      <c r="T199" s="1064">
        <f>INF_PrevYearEUR!AB200</f>
        <v>0</v>
      </c>
      <c r="U199" s="1056">
        <f>INF_PrevYearEUR!AC200</f>
        <v>0</v>
      </c>
      <c r="V199" s="1064">
        <f>INF_PrevYearEUR!AD200</f>
        <v>0</v>
      </c>
      <c r="W199" s="1056">
        <f>INF_PrevYearEUR!AE200</f>
        <v>0</v>
      </c>
      <c r="X199" s="1064">
        <f>INF_PrevYearEUR!AF200</f>
        <v>0</v>
      </c>
      <c r="Y199" s="1056">
        <f>INF_PrevYearEUR!AG200</f>
        <v>0</v>
      </c>
      <c r="Z199" s="1064">
        <f>INF_PrevYearEUR!AH200</f>
        <v>0</v>
      </c>
      <c r="AA199" s="1056">
        <f>INF_PrevYearEUR!AI200</f>
        <v>0</v>
      </c>
      <c r="AB199" s="1064">
        <f>INF_PrevYearEUR!AJ200</f>
        <v>0</v>
      </c>
      <c r="AC199" s="1056">
        <f>INF_PrevYearEUR!AK200</f>
        <v>0</v>
      </c>
      <c r="AD199" s="1064">
        <f>INF_PrevYearEUR!AL200</f>
        <v>0</v>
      </c>
      <c r="AE199" s="1056">
        <f>INF_PrevYearEUR!AM200</f>
        <v>0</v>
      </c>
      <c r="AF199" s="1064">
        <f>INF_PrevYearEUR!AN200</f>
        <v>0</v>
      </c>
      <c r="AG199" s="1056">
        <f>INF_PrevYearEUR!AO200</f>
        <v>0</v>
      </c>
      <c r="AH199" s="1064">
        <f>INF_PrevYearEUR!AP200</f>
        <v>0</v>
      </c>
      <c r="AI199" s="1056">
        <f>INF_PrevYearEUR!AQ200</f>
        <v>0</v>
      </c>
      <c r="AJ199" s="1064">
        <f>INF_PrevYearEUR!AR200</f>
        <v>0</v>
      </c>
      <c r="AK199" s="1056">
        <f>INF_PrevYearEUR!AS200</f>
        <v>0</v>
      </c>
      <c r="AL199" s="1064">
        <f>INF_PrevYearEUR!AT200</f>
        <v>0</v>
      </c>
      <c r="AM199" s="1056">
        <f>INF_PrevYearEUR!AU200</f>
        <v>0</v>
      </c>
      <c r="AN199" s="1064">
        <f>INF_PrevYearEUR!AV200</f>
        <v>0</v>
      </c>
      <c r="AO199" s="1056">
        <f>INF_PrevYearEUR!AW200</f>
        <v>0</v>
      </c>
      <c r="AP199" s="1064">
        <f>INF_PrevYearEUR!AX200</f>
        <v>0</v>
      </c>
      <c r="AQ199" s="1056">
        <f>INF_PrevYearEUR!AY200</f>
        <v>0</v>
      </c>
      <c r="AR199" s="1064">
        <f>INF_PrevYearEUR!AZ200</f>
        <v>0</v>
      </c>
      <c r="AS199" s="1056">
        <f>INF_PrevYearEUR!BA200</f>
        <v>0</v>
      </c>
      <c r="AT199" s="1064">
        <f>INF_PrevYearEUR!BB200</f>
        <v>0</v>
      </c>
      <c r="AU199" s="1056">
        <f>INF_PrevYearEUR!BC200</f>
        <v>0</v>
      </c>
      <c r="AV199" s="1064">
        <f>INF_PrevYearEUR!BD200</f>
        <v>0</v>
      </c>
      <c r="AW199" s="1056">
        <f>INF_PrevYearEUR!BE200</f>
        <v>0</v>
      </c>
      <c r="AX199" s="1064">
        <f>INF_PrevYearEUR!BF200</f>
        <v>0</v>
      </c>
      <c r="AY199" s="1056">
        <f>INF_PrevYearEUR!BG200</f>
        <v>0</v>
      </c>
      <c r="AZ199" s="1064">
        <f>INF_PrevYearEUR!BH200</f>
        <v>0</v>
      </c>
      <c r="BA199" s="1056">
        <f>INF_PrevYearEUR!BI200</f>
        <v>0</v>
      </c>
      <c r="BB199" s="1064">
        <f>INF_PrevYearEUR!BJ200</f>
        <v>0</v>
      </c>
      <c r="BC199" s="1056">
        <f>INF_PrevYearEUR!BK200</f>
        <v>0</v>
      </c>
      <c r="BD199" s="1064">
        <f>INF_PrevYearEUR!BL200</f>
        <v>0</v>
      </c>
      <c r="BE199" s="1056">
        <f>INF_PrevYearEUR!BM200</f>
        <v>0</v>
      </c>
      <c r="BF199" s="1064">
        <f>INF_PrevYearEUR!BN200</f>
        <v>0</v>
      </c>
      <c r="BG199" s="1056">
        <f>INF_PrevYearEUR!BO200</f>
        <v>0</v>
      </c>
      <c r="BH199" s="1064">
        <f>INF_PrevYearEUR!BP200</f>
        <v>0</v>
      </c>
      <c r="BI199" s="1056">
        <f>INF_PrevYearEUR!BQ200</f>
        <v>0</v>
      </c>
      <c r="BJ199" s="1064">
        <f>INF_PrevYearEUR!BR200</f>
        <v>0</v>
      </c>
      <c r="BK199" s="1056">
        <f>INF_PrevYearEUR!BS200</f>
        <v>0</v>
      </c>
      <c r="BL199" s="1064">
        <f>INF_PrevYearEUR!BT200</f>
        <v>0</v>
      </c>
      <c r="BM199" s="1056">
        <f>INF_PrevYearEUR!BU200</f>
        <v>0</v>
      </c>
      <c r="BN199" s="1064">
        <f>INF_PrevYearEUR!BV200</f>
        <v>0</v>
      </c>
      <c r="BO199" s="1056">
        <f>INF_PrevYearEUR!BW200</f>
        <v>0</v>
      </c>
      <c r="BP199" s="1064">
        <f>INF_PrevYearEUR!BX200</f>
        <v>0</v>
      </c>
      <c r="BQ199" s="1056">
        <f>INF_PrevYearEUR!BY200</f>
        <v>0</v>
      </c>
    </row>
    <row r="200" spans="1:69" s="1048" customFormat="1">
      <c r="A200" s="1054" t="str">
        <f>IF(OR(B200=0,B200=""),"",B200&amp;IF(COUNTIF(B$11:$B200,B200)&gt;1,COUNTIF(B$11:$B200,B200),""))</f>
        <v>Glass6</v>
      </c>
      <c r="B200" s="1054" t="str">
        <f>INF_PrevYearEUR!J201</f>
        <v>Glass</v>
      </c>
      <c r="C200" s="1055"/>
      <c r="D200" s="1055">
        <f>INF_PrevYearEUR!L201</f>
        <v>0</v>
      </c>
      <c r="E200" s="1056">
        <f>INF_PrevYearEUR!M201</f>
        <v>0</v>
      </c>
      <c r="F200" s="1064">
        <f>INF_PrevYearEUR!N201</f>
        <v>0</v>
      </c>
      <c r="G200" s="1056">
        <f>INF_PrevYearEUR!O201</f>
        <v>0</v>
      </c>
      <c r="H200" s="1064">
        <f>INF_PrevYearEUR!P201</f>
        <v>0</v>
      </c>
      <c r="I200" s="1056">
        <f>INF_PrevYearEUR!Q201</f>
        <v>0</v>
      </c>
      <c r="J200" s="1064">
        <f>INF_PrevYearEUR!R201</f>
        <v>0</v>
      </c>
      <c r="K200" s="1056">
        <f>INF_PrevYearEUR!S201</f>
        <v>0</v>
      </c>
      <c r="L200" s="1064">
        <f>INF_PrevYearEUR!T201</f>
        <v>0</v>
      </c>
      <c r="M200" s="1056">
        <f>INF_PrevYearEUR!U201</f>
        <v>0</v>
      </c>
      <c r="N200" s="1064">
        <f>INF_PrevYearEUR!V201</f>
        <v>0</v>
      </c>
      <c r="O200" s="1056">
        <f>INF_PrevYearEUR!W201</f>
        <v>0</v>
      </c>
      <c r="P200" s="1064">
        <f>INF_PrevYearEUR!X201</f>
        <v>0</v>
      </c>
      <c r="Q200" s="1056">
        <f>INF_PrevYearEUR!Y201</f>
        <v>0</v>
      </c>
      <c r="R200" s="1064">
        <f>INF_PrevYearEUR!Z201</f>
        <v>0</v>
      </c>
      <c r="S200" s="1056">
        <f>INF_PrevYearEUR!AA201</f>
        <v>0</v>
      </c>
      <c r="T200" s="1064">
        <f>INF_PrevYearEUR!AB201</f>
        <v>0</v>
      </c>
      <c r="U200" s="1056">
        <f>INF_PrevYearEUR!AC201</f>
        <v>0</v>
      </c>
      <c r="V200" s="1064">
        <f>INF_PrevYearEUR!AD201</f>
        <v>0</v>
      </c>
      <c r="W200" s="1056">
        <f>INF_PrevYearEUR!AE201</f>
        <v>0</v>
      </c>
      <c r="X200" s="1064">
        <f>INF_PrevYearEUR!AF201</f>
        <v>0</v>
      </c>
      <c r="Y200" s="1056">
        <f>INF_PrevYearEUR!AG201</f>
        <v>0</v>
      </c>
      <c r="Z200" s="1064">
        <f>INF_PrevYearEUR!AH201</f>
        <v>0</v>
      </c>
      <c r="AA200" s="1056">
        <f>INF_PrevYearEUR!AI201</f>
        <v>0</v>
      </c>
      <c r="AB200" s="1064">
        <f>INF_PrevYearEUR!AJ201</f>
        <v>0</v>
      </c>
      <c r="AC200" s="1056">
        <f>INF_PrevYearEUR!AK201</f>
        <v>0</v>
      </c>
      <c r="AD200" s="1064">
        <f>INF_PrevYearEUR!AL201</f>
        <v>0</v>
      </c>
      <c r="AE200" s="1056">
        <f>INF_PrevYearEUR!AM201</f>
        <v>0</v>
      </c>
      <c r="AF200" s="1064">
        <f>INF_PrevYearEUR!AN201</f>
        <v>0</v>
      </c>
      <c r="AG200" s="1056">
        <f>INF_PrevYearEUR!AO201</f>
        <v>0</v>
      </c>
      <c r="AH200" s="1064">
        <f>INF_PrevYearEUR!AP201</f>
        <v>0</v>
      </c>
      <c r="AI200" s="1056">
        <f>INF_PrevYearEUR!AQ201</f>
        <v>0</v>
      </c>
      <c r="AJ200" s="1064">
        <f>INF_PrevYearEUR!AR201</f>
        <v>0</v>
      </c>
      <c r="AK200" s="1056">
        <f>INF_PrevYearEUR!AS201</f>
        <v>0</v>
      </c>
      <c r="AL200" s="1064">
        <f>INF_PrevYearEUR!AT201</f>
        <v>0</v>
      </c>
      <c r="AM200" s="1056">
        <f>INF_PrevYearEUR!AU201</f>
        <v>0</v>
      </c>
      <c r="AN200" s="1064">
        <f>INF_PrevYearEUR!AV201</f>
        <v>0</v>
      </c>
      <c r="AO200" s="1056">
        <f>INF_PrevYearEUR!AW201</f>
        <v>0</v>
      </c>
      <c r="AP200" s="1064">
        <f>INF_PrevYearEUR!AX201</f>
        <v>0</v>
      </c>
      <c r="AQ200" s="1056">
        <f>INF_PrevYearEUR!AY201</f>
        <v>0</v>
      </c>
      <c r="AR200" s="1064">
        <f>INF_PrevYearEUR!AZ201</f>
        <v>0</v>
      </c>
      <c r="AS200" s="1056">
        <f>INF_PrevYearEUR!BA201</f>
        <v>0</v>
      </c>
      <c r="AT200" s="1064">
        <f>INF_PrevYearEUR!BB201</f>
        <v>0</v>
      </c>
      <c r="AU200" s="1056">
        <f>INF_PrevYearEUR!BC201</f>
        <v>0</v>
      </c>
      <c r="AV200" s="1064">
        <f>INF_PrevYearEUR!BD201</f>
        <v>0</v>
      </c>
      <c r="AW200" s="1056">
        <f>INF_PrevYearEUR!BE201</f>
        <v>0</v>
      </c>
      <c r="AX200" s="1064">
        <f>INF_PrevYearEUR!BF201</f>
        <v>0</v>
      </c>
      <c r="AY200" s="1056">
        <f>INF_PrevYearEUR!BG201</f>
        <v>0</v>
      </c>
      <c r="AZ200" s="1064">
        <f>INF_PrevYearEUR!BH201</f>
        <v>0</v>
      </c>
      <c r="BA200" s="1056">
        <f>INF_PrevYearEUR!BI201</f>
        <v>0</v>
      </c>
      <c r="BB200" s="1064">
        <f>INF_PrevYearEUR!BJ201</f>
        <v>0</v>
      </c>
      <c r="BC200" s="1056">
        <f>INF_PrevYearEUR!BK201</f>
        <v>0</v>
      </c>
      <c r="BD200" s="1064">
        <f>INF_PrevYearEUR!BL201</f>
        <v>0</v>
      </c>
      <c r="BE200" s="1056">
        <f>INF_PrevYearEUR!BM201</f>
        <v>0</v>
      </c>
      <c r="BF200" s="1064">
        <f>INF_PrevYearEUR!BN201</f>
        <v>0</v>
      </c>
      <c r="BG200" s="1056">
        <f>INF_PrevYearEUR!BO201</f>
        <v>0</v>
      </c>
      <c r="BH200" s="1064">
        <f>INF_PrevYearEUR!BP201</f>
        <v>0</v>
      </c>
      <c r="BI200" s="1056">
        <f>INF_PrevYearEUR!BQ201</f>
        <v>0</v>
      </c>
      <c r="BJ200" s="1064">
        <f>INF_PrevYearEUR!BR201</f>
        <v>0</v>
      </c>
      <c r="BK200" s="1056">
        <f>INF_PrevYearEUR!BS201</f>
        <v>0</v>
      </c>
      <c r="BL200" s="1064">
        <f>INF_PrevYearEUR!BT201</f>
        <v>0</v>
      </c>
      <c r="BM200" s="1056">
        <f>INF_PrevYearEUR!BU201</f>
        <v>0</v>
      </c>
      <c r="BN200" s="1064">
        <f>INF_PrevYearEUR!BV201</f>
        <v>0</v>
      </c>
      <c r="BO200" s="1056">
        <f>INF_PrevYearEUR!BW201</f>
        <v>0</v>
      </c>
      <c r="BP200" s="1064">
        <f>INF_PrevYearEUR!BX201</f>
        <v>0</v>
      </c>
      <c r="BQ200" s="1056">
        <f>INF_PrevYearEUR!BY201</f>
        <v>0</v>
      </c>
    </row>
    <row r="201" spans="1:69" s="1048" customFormat="1">
      <c r="A201" s="1054" t="str">
        <f>IF(OR(B201=0,B201=""),"",B201&amp;IF(COUNTIF(B$11:$B201,B201)&gt;1,COUNTIF(B$11:$B201,B201),""))</f>
        <v>Wood6</v>
      </c>
      <c r="B201" s="1054" t="str">
        <f>INF_PrevYearEUR!J202</f>
        <v>Wood</v>
      </c>
      <c r="C201" s="1055"/>
      <c r="D201" s="1055">
        <f>INF_PrevYearEUR!L202</f>
        <v>0</v>
      </c>
      <c r="E201" s="1056">
        <f>INF_PrevYearEUR!M202</f>
        <v>0</v>
      </c>
      <c r="F201" s="1064">
        <f>INF_PrevYearEUR!N202</f>
        <v>0</v>
      </c>
      <c r="G201" s="1056">
        <f>INF_PrevYearEUR!O202</f>
        <v>0</v>
      </c>
      <c r="H201" s="1064">
        <f>INF_PrevYearEUR!P202</f>
        <v>0</v>
      </c>
      <c r="I201" s="1056">
        <f>INF_PrevYearEUR!Q202</f>
        <v>0</v>
      </c>
      <c r="J201" s="1064">
        <f>INF_PrevYearEUR!R202</f>
        <v>0</v>
      </c>
      <c r="K201" s="1056">
        <f>INF_PrevYearEUR!S202</f>
        <v>0</v>
      </c>
      <c r="L201" s="1064">
        <f>INF_PrevYearEUR!T202</f>
        <v>0</v>
      </c>
      <c r="M201" s="1056">
        <f>INF_PrevYearEUR!U202</f>
        <v>0</v>
      </c>
      <c r="N201" s="1064">
        <f>INF_PrevYearEUR!V202</f>
        <v>0</v>
      </c>
      <c r="O201" s="1056">
        <f>INF_PrevYearEUR!W202</f>
        <v>0</v>
      </c>
      <c r="P201" s="1064">
        <f>INF_PrevYearEUR!X202</f>
        <v>0</v>
      </c>
      <c r="Q201" s="1056">
        <f>INF_PrevYearEUR!Y202</f>
        <v>0</v>
      </c>
      <c r="R201" s="1064">
        <f>INF_PrevYearEUR!Z202</f>
        <v>0</v>
      </c>
      <c r="S201" s="1056">
        <f>INF_PrevYearEUR!AA202</f>
        <v>0</v>
      </c>
      <c r="T201" s="1064">
        <f>INF_PrevYearEUR!AB202</f>
        <v>0</v>
      </c>
      <c r="U201" s="1056">
        <f>INF_PrevYearEUR!AC202</f>
        <v>0</v>
      </c>
      <c r="V201" s="1064">
        <f>INF_PrevYearEUR!AD202</f>
        <v>0</v>
      </c>
      <c r="W201" s="1056">
        <f>INF_PrevYearEUR!AE202</f>
        <v>0</v>
      </c>
      <c r="X201" s="1064">
        <f>INF_PrevYearEUR!AF202</f>
        <v>0</v>
      </c>
      <c r="Y201" s="1056">
        <f>INF_PrevYearEUR!AG202</f>
        <v>0</v>
      </c>
      <c r="Z201" s="1064">
        <f>INF_PrevYearEUR!AH202</f>
        <v>0</v>
      </c>
      <c r="AA201" s="1056">
        <f>INF_PrevYearEUR!AI202</f>
        <v>0</v>
      </c>
      <c r="AB201" s="1064">
        <f>INF_PrevYearEUR!AJ202</f>
        <v>0</v>
      </c>
      <c r="AC201" s="1056">
        <f>INF_PrevYearEUR!AK202</f>
        <v>0</v>
      </c>
      <c r="AD201" s="1064">
        <f>INF_PrevYearEUR!AL202</f>
        <v>0</v>
      </c>
      <c r="AE201" s="1056">
        <f>INF_PrevYearEUR!AM202</f>
        <v>0</v>
      </c>
      <c r="AF201" s="1064">
        <f>INF_PrevYearEUR!AN202</f>
        <v>0</v>
      </c>
      <c r="AG201" s="1056">
        <f>INF_PrevYearEUR!AO202</f>
        <v>0</v>
      </c>
      <c r="AH201" s="1064">
        <f>INF_PrevYearEUR!AP202</f>
        <v>0</v>
      </c>
      <c r="AI201" s="1056">
        <f>INF_PrevYearEUR!AQ202</f>
        <v>0</v>
      </c>
      <c r="AJ201" s="1064">
        <f>INF_PrevYearEUR!AR202</f>
        <v>0</v>
      </c>
      <c r="AK201" s="1056">
        <f>INF_PrevYearEUR!AS202</f>
        <v>0</v>
      </c>
      <c r="AL201" s="1064">
        <f>INF_PrevYearEUR!AT202</f>
        <v>0</v>
      </c>
      <c r="AM201" s="1056">
        <f>INF_PrevYearEUR!AU202</f>
        <v>0</v>
      </c>
      <c r="AN201" s="1064">
        <f>INF_PrevYearEUR!AV202</f>
        <v>0</v>
      </c>
      <c r="AO201" s="1056">
        <f>INF_PrevYearEUR!AW202</f>
        <v>0</v>
      </c>
      <c r="AP201" s="1064">
        <f>INF_PrevYearEUR!AX202</f>
        <v>0</v>
      </c>
      <c r="AQ201" s="1056">
        <f>INF_PrevYearEUR!AY202</f>
        <v>0</v>
      </c>
      <c r="AR201" s="1064">
        <f>INF_PrevYearEUR!AZ202</f>
        <v>0</v>
      </c>
      <c r="AS201" s="1056">
        <f>INF_PrevYearEUR!BA202</f>
        <v>0</v>
      </c>
      <c r="AT201" s="1064">
        <f>INF_PrevYearEUR!BB202</f>
        <v>0</v>
      </c>
      <c r="AU201" s="1056">
        <f>INF_PrevYearEUR!BC202</f>
        <v>0</v>
      </c>
      <c r="AV201" s="1064">
        <f>INF_PrevYearEUR!BD202</f>
        <v>0</v>
      </c>
      <c r="AW201" s="1056">
        <f>INF_PrevYearEUR!BE202</f>
        <v>0</v>
      </c>
      <c r="AX201" s="1064">
        <f>INF_PrevYearEUR!BF202</f>
        <v>0</v>
      </c>
      <c r="AY201" s="1056">
        <f>INF_PrevYearEUR!BG202</f>
        <v>0</v>
      </c>
      <c r="AZ201" s="1064">
        <f>INF_PrevYearEUR!BH202</f>
        <v>0</v>
      </c>
      <c r="BA201" s="1056">
        <f>INF_PrevYearEUR!BI202</f>
        <v>0</v>
      </c>
      <c r="BB201" s="1064">
        <f>INF_PrevYearEUR!BJ202</f>
        <v>0</v>
      </c>
      <c r="BC201" s="1056">
        <f>INF_PrevYearEUR!BK202</f>
        <v>0</v>
      </c>
      <c r="BD201" s="1064">
        <f>INF_PrevYearEUR!BL202</f>
        <v>0</v>
      </c>
      <c r="BE201" s="1056">
        <f>INF_PrevYearEUR!BM202</f>
        <v>0</v>
      </c>
      <c r="BF201" s="1064">
        <f>INF_PrevYearEUR!BN202</f>
        <v>0</v>
      </c>
      <c r="BG201" s="1056">
        <f>INF_PrevYearEUR!BO202</f>
        <v>0</v>
      </c>
      <c r="BH201" s="1064">
        <f>INF_PrevYearEUR!BP202</f>
        <v>0</v>
      </c>
      <c r="BI201" s="1056">
        <f>INF_PrevYearEUR!BQ202</f>
        <v>0</v>
      </c>
      <c r="BJ201" s="1064">
        <f>INF_PrevYearEUR!BR202</f>
        <v>0</v>
      </c>
      <c r="BK201" s="1056">
        <f>INF_PrevYearEUR!BS202</f>
        <v>0</v>
      </c>
      <c r="BL201" s="1064">
        <f>INF_PrevYearEUR!BT202</f>
        <v>0</v>
      </c>
      <c r="BM201" s="1056">
        <f>INF_PrevYearEUR!BU202</f>
        <v>0</v>
      </c>
      <c r="BN201" s="1064">
        <f>INF_PrevYearEUR!BV202</f>
        <v>0</v>
      </c>
      <c r="BO201" s="1056">
        <f>INF_PrevYearEUR!BW202</f>
        <v>0</v>
      </c>
      <c r="BP201" s="1064">
        <f>INF_PrevYearEUR!BX202</f>
        <v>0</v>
      </c>
      <c r="BQ201" s="1056">
        <f>INF_PrevYearEUR!BY202</f>
        <v>0</v>
      </c>
    </row>
    <row r="202" spans="1:69" s="1048" customFormat="1">
      <c r="A202" s="1054" t="str">
        <f>IF(OR(B202=0,B202=""),"",B202&amp;IF(COUNTIF(B$11:$B202,B202)&gt;1,COUNTIF(B$11:$B202,B202),""))</f>
        <v>Final Goods6</v>
      </c>
      <c r="B202" s="1054" t="str">
        <f>INF_PrevYearEUR!J203</f>
        <v>Final Goods</v>
      </c>
      <c r="C202" s="1055"/>
      <c r="D202" s="1055">
        <f>INF_PrevYearEUR!L203</f>
        <v>0</v>
      </c>
      <c r="E202" s="1056">
        <f>INF_PrevYearEUR!M203</f>
        <v>0</v>
      </c>
      <c r="F202" s="1064">
        <f>INF_PrevYearEUR!N203</f>
        <v>0</v>
      </c>
      <c r="G202" s="1056">
        <f>INF_PrevYearEUR!O203</f>
        <v>0</v>
      </c>
      <c r="H202" s="1064">
        <f>INF_PrevYearEUR!P203</f>
        <v>0</v>
      </c>
      <c r="I202" s="1056">
        <f>INF_PrevYearEUR!Q203</f>
        <v>0</v>
      </c>
      <c r="J202" s="1064">
        <f>INF_PrevYearEUR!R203</f>
        <v>0</v>
      </c>
      <c r="K202" s="1056">
        <f>INF_PrevYearEUR!S203</f>
        <v>0</v>
      </c>
      <c r="L202" s="1064">
        <f>INF_PrevYearEUR!T203</f>
        <v>0</v>
      </c>
      <c r="M202" s="1056">
        <f>INF_PrevYearEUR!U203</f>
        <v>0</v>
      </c>
      <c r="N202" s="1064">
        <f>INF_PrevYearEUR!V203</f>
        <v>0</v>
      </c>
      <c r="O202" s="1056">
        <f>INF_PrevYearEUR!W203</f>
        <v>0</v>
      </c>
      <c r="P202" s="1064">
        <f>INF_PrevYearEUR!X203</f>
        <v>0</v>
      </c>
      <c r="Q202" s="1056">
        <f>INF_PrevYearEUR!Y203</f>
        <v>0</v>
      </c>
      <c r="R202" s="1064">
        <f>INF_PrevYearEUR!Z203</f>
        <v>0</v>
      </c>
      <c r="S202" s="1056">
        <f>INF_PrevYearEUR!AA203</f>
        <v>0</v>
      </c>
      <c r="T202" s="1064">
        <f>INF_PrevYearEUR!AB203</f>
        <v>0</v>
      </c>
      <c r="U202" s="1056">
        <f>INF_PrevYearEUR!AC203</f>
        <v>0</v>
      </c>
      <c r="V202" s="1064">
        <f>INF_PrevYearEUR!AD203</f>
        <v>0</v>
      </c>
      <c r="W202" s="1056">
        <f>INF_PrevYearEUR!AE203</f>
        <v>0</v>
      </c>
      <c r="X202" s="1064">
        <f>INF_PrevYearEUR!AF203</f>
        <v>0</v>
      </c>
      <c r="Y202" s="1056">
        <f>INF_PrevYearEUR!AG203</f>
        <v>0</v>
      </c>
      <c r="Z202" s="1064">
        <f>INF_PrevYearEUR!AH203</f>
        <v>0</v>
      </c>
      <c r="AA202" s="1056">
        <f>INF_PrevYearEUR!AI203</f>
        <v>0</v>
      </c>
      <c r="AB202" s="1064">
        <f>INF_PrevYearEUR!AJ203</f>
        <v>0</v>
      </c>
      <c r="AC202" s="1056">
        <f>INF_PrevYearEUR!AK203</f>
        <v>0</v>
      </c>
      <c r="AD202" s="1064">
        <f>INF_PrevYearEUR!AL203</f>
        <v>0</v>
      </c>
      <c r="AE202" s="1056">
        <f>INF_PrevYearEUR!AM203</f>
        <v>0</v>
      </c>
      <c r="AF202" s="1064">
        <f>INF_PrevYearEUR!AN203</f>
        <v>0</v>
      </c>
      <c r="AG202" s="1056">
        <f>INF_PrevYearEUR!AO203</f>
        <v>0</v>
      </c>
      <c r="AH202" s="1064">
        <f>INF_PrevYearEUR!AP203</f>
        <v>0</v>
      </c>
      <c r="AI202" s="1056">
        <f>INF_PrevYearEUR!AQ203</f>
        <v>0</v>
      </c>
      <c r="AJ202" s="1064">
        <f>INF_PrevYearEUR!AR203</f>
        <v>0</v>
      </c>
      <c r="AK202" s="1056">
        <f>INF_PrevYearEUR!AS203</f>
        <v>0</v>
      </c>
      <c r="AL202" s="1064">
        <f>INF_PrevYearEUR!AT203</f>
        <v>0</v>
      </c>
      <c r="AM202" s="1056">
        <f>INF_PrevYearEUR!AU203</f>
        <v>0</v>
      </c>
      <c r="AN202" s="1064">
        <f>INF_PrevYearEUR!AV203</f>
        <v>0</v>
      </c>
      <c r="AO202" s="1056">
        <f>INF_PrevYearEUR!AW203</f>
        <v>0</v>
      </c>
      <c r="AP202" s="1064">
        <f>INF_PrevYearEUR!AX203</f>
        <v>0</v>
      </c>
      <c r="AQ202" s="1056">
        <f>INF_PrevYearEUR!AY203</f>
        <v>0</v>
      </c>
      <c r="AR202" s="1064">
        <f>INF_PrevYearEUR!AZ203</f>
        <v>0</v>
      </c>
      <c r="AS202" s="1056">
        <f>INF_PrevYearEUR!BA203</f>
        <v>0</v>
      </c>
      <c r="AT202" s="1064">
        <f>INF_PrevYearEUR!BB203</f>
        <v>0</v>
      </c>
      <c r="AU202" s="1056">
        <f>INF_PrevYearEUR!BC203</f>
        <v>0</v>
      </c>
      <c r="AV202" s="1064">
        <f>INF_PrevYearEUR!BD203</f>
        <v>0</v>
      </c>
      <c r="AW202" s="1056">
        <f>INF_PrevYearEUR!BE203</f>
        <v>0</v>
      </c>
      <c r="AX202" s="1064">
        <f>INF_PrevYearEUR!BF203</f>
        <v>0</v>
      </c>
      <c r="AY202" s="1056">
        <f>INF_PrevYearEUR!BG203</f>
        <v>0</v>
      </c>
      <c r="AZ202" s="1064">
        <f>INF_PrevYearEUR!BH203</f>
        <v>0</v>
      </c>
      <c r="BA202" s="1056">
        <f>INF_PrevYearEUR!BI203</f>
        <v>0</v>
      </c>
      <c r="BB202" s="1064">
        <f>INF_PrevYearEUR!BJ203</f>
        <v>0</v>
      </c>
      <c r="BC202" s="1056">
        <f>INF_PrevYearEUR!BK203</f>
        <v>0</v>
      </c>
      <c r="BD202" s="1064">
        <f>INF_PrevYearEUR!BL203</f>
        <v>0</v>
      </c>
      <c r="BE202" s="1056">
        <f>INF_PrevYearEUR!BM203</f>
        <v>0</v>
      </c>
      <c r="BF202" s="1064">
        <f>INF_PrevYearEUR!BN203</f>
        <v>0</v>
      </c>
      <c r="BG202" s="1056">
        <f>INF_PrevYearEUR!BO203</f>
        <v>0</v>
      </c>
      <c r="BH202" s="1064">
        <f>INF_PrevYearEUR!BP203</f>
        <v>0</v>
      </c>
      <c r="BI202" s="1056">
        <f>INF_PrevYearEUR!BQ203</f>
        <v>0</v>
      </c>
      <c r="BJ202" s="1064">
        <f>INF_PrevYearEUR!BR203</f>
        <v>0</v>
      </c>
      <c r="BK202" s="1056">
        <f>INF_PrevYearEUR!BS203</f>
        <v>0</v>
      </c>
      <c r="BL202" s="1064">
        <f>INF_PrevYearEUR!BT203</f>
        <v>0</v>
      </c>
      <c r="BM202" s="1056">
        <f>INF_PrevYearEUR!BU203</f>
        <v>0</v>
      </c>
      <c r="BN202" s="1064">
        <f>INF_PrevYearEUR!BV203</f>
        <v>0</v>
      </c>
      <c r="BO202" s="1056">
        <f>INF_PrevYearEUR!BW203</f>
        <v>0</v>
      </c>
      <c r="BP202" s="1064">
        <f>INF_PrevYearEUR!BX203</f>
        <v>0</v>
      </c>
      <c r="BQ202" s="1056">
        <f>INF_PrevYearEUR!BY203</f>
        <v>0</v>
      </c>
    </row>
    <row r="203" spans="1:69" s="1048" customFormat="1">
      <c r="A203" s="1054" t="str">
        <f>IF(OR(B203=0,B203=""),"",B203&amp;IF(COUNTIF(B$11:$B203,B203)&gt;1,COUNTIF(B$11:$B203,B203),""))</f>
        <v>Compound6</v>
      </c>
      <c r="B203" s="1054" t="str">
        <f>INF_PrevYearEUR!J204</f>
        <v>Compound</v>
      </c>
      <c r="C203" s="1055"/>
      <c r="D203" s="1055">
        <f>INF_PrevYearEUR!L204</f>
        <v>0</v>
      </c>
      <c r="E203" s="1056">
        <f>INF_PrevYearEUR!M204</f>
        <v>0</v>
      </c>
      <c r="F203" s="1064">
        <f>INF_PrevYearEUR!N204</f>
        <v>0</v>
      </c>
      <c r="G203" s="1056">
        <f>INF_PrevYearEUR!O204</f>
        <v>0</v>
      </c>
      <c r="H203" s="1064">
        <f>INF_PrevYearEUR!P204</f>
        <v>0</v>
      </c>
      <c r="I203" s="1056">
        <f>INF_PrevYearEUR!Q204</f>
        <v>0</v>
      </c>
      <c r="J203" s="1064">
        <f>INF_PrevYearEUR!R204</f>
        <v>0</v>
      </c>
      <c r="K203" s="1056">
        <f>INF_PrevYearEUR!S204</f>
        <v>0</v>
      </c>
      <c r="L203" s="1064">
        <f>INF_PrevYearEUR!T204</f>
        <v>0</v>
      </c>
      <c r="M203" s="1056">
        <f>INF_PrevYearEUR!U204</f>
        <v>0</v>
      </c>
      <c r="N203" s="1064">
        <f>INF_PrevYearEUR!V204</f>
        <v>0</v>
      </c>
      <c r="O203" s="1056">
        <f>INF_PrevYearEUR!W204</f>
        <v>0</v>
      </c>
      <c r="P203" s="1064">
        <f>INF_PrevYearEUR!X204</f>
        <v>0</v>
      </c>
      <c r="Q203" s="1056">
        <f>INF_PrevYearEUR!Y204</f>
        <v>0</v>
      </c>
      <c r="R203" s="1064">
        <f>INF_PrevYearEUR!Z204</f>
        <v>0</v>
      </c>
      <c r="S203" s="1056">
        <f>INF_PrevYearEUR!AA204</f>
        <v>0</v>
      </c>
      <c r="T203" s="1064">
        <f>INF_PrevYearEUR!AB204</f>
        <v>0</v>
      </c>
      <c r="U203" s="1056">
        <f>INF_PrevYearEUR!AC204</f>
        <v>0</v>
      </c>
      <c r="V203" s="1064">
        <f>INF_PrevYearEUR!AD204</f>
        <v>0</v>
      </c>
      <c r="W203" s="1056">
        <f>INF_PrevYearEUR!AE204</f>
        <v>0</v>
      </c>
      <c r="X203" s="1064">
        <f>INF_PrevYearEUR!AF204</f>
        <v>0</v>
      </c>
      <c r="Y203" s="1056">
        <f>INF_PrevYearEUR!AG204</f>
        <v>0</v>
      </c>
      <c r="Z203" s="1064">
        <f>INF_PrevYearEUR!AH204</f>
        <v>0</v>
      </c>
      <c r="AA203" s="1056">
        <f>INF_PrevYearEUR!AI204</f>
        <v>0</v>
      </c>
      <c r="AB203" s="1064">
        <f>INF_PrevYearEUR!AJ204</f>
        <v>0</v>
      </c>
      <c r="AC203" s="1056">
        <f>INF_PrevYearEUR!AK204</f>
        <v>0</v>
      </c>
      <c r="AD203" s="1064">
        <f>INF_PrevYearEUR!AL204</f>
        <v>0</v>
      </c>
      <c r="AE203" s="1056">
        <f>INF_PrevYearEUR!AM204</f>
        <v>0</v>
      </c>
      <c r="AF203" s="1064">
        <f>INF_PrevYearEUR!AN204</f>
        <v>0</v>
      </c>
      <c r="AG203" s="1056">
        <f>INF_PrevYearEUR!AO204</f>
        <v>0</v>
      </c>
      <c r="AH203" s="1064">
        <f>INF_PrevYearEUR!AP204</f>
        <v>0</v>
      </c>
      <c r="AI203" s="1056">
        <f>INF_PrevYearEUR!AQ204</f>
        <v>0</v>
      </c>
      <c r="AJ203" s="1064">
        <f>INF_PrevYearEUR!AR204</f>
        <v>0</v>
      </c>
      <c r="AK203" s="1056">
        <f>INF_PrevYearEUR!AS204</f>
        <v>0</v>
      </c>
      <c r="AL203" s="1064">
        <f>INF_PrevYearEUR!AT204</f>
        <v>0</v>
      </c>
      <c r="AM203" s="1056">
        <f>INF_PrevYearEUR!AU204</f>
        <v>0</v>
      </c>
      <c r="AN203" s="1064">
        <f>INF_PrevYearEUR!AV204</f>
        <v>0</v>
      </c>
      <c r="AO203" s="1056">
        <f>INF_PrevYearEUR!AW204</f>
        <v>0</v>
      </c>
      <c r="AP203" s="1064">
        <f>INF_PrevYearEUR!AX204</f>
        <v>0</v>
      </c>
      <c r="AQ203" s="1056">
        <f>INF_PrevYearEUR!AY204</f>
        <v>0</v>
      </c>
      <c r="AR203" s="1064">
        <f>INF_PrevYearEUR!AZ204</f>
        <v>0</v>
      </c>
      <c r="AS203" s="1056">
        <f>INF_PrevYearEUR!BA204</f>
        <v>0</v>
      </c>
      <c r="AT203" s="1064">
        <f>INF_PrevYearEUR!BB204</f>
        <v>0</v>
      </c>
      <c r="AU203" s="1056">
        <f>INF_PrevYearEUR!BC204</f>
        <v>0</v>
      </c>
      <c r="AV203" s="1064">
        <f>INF_PrevYearEUR!BD204</f>
        <v>0</v>
      </c>
      <c r="AW203" s="1056">
        <f>INF_PrevYearEUR!BE204</f>
        <v>0</v>
      </c>
      <c r="AX203" s="1064">
        <f>INF_PrevYearEUR!BF204</f>
        <v>0</v>
      </c>
      <c r="AY203" s="1056">
        <f>INF_PrevYearEUR!BG204</f>
        <v>0</v>
      </c>
      <c r="AZ203" s="1064">
        <f>INF_PrevYearEUR!BH204</f>
        <v>0</v>
      </c>
      <c r="BA203" s="1056">
        <f>INF_PrevYearEUR!BI204</f>
        <v>0</v>
      </c>
      <c r="BB203" s="1064">
        <f>INF_PrevYearEUR!BJ204</f>
        <v>0</v>
      </c>
      <c r="BC203" s="1056">
        <f>INF_PrevYearEUR!BK204</f>
        <v>0</v>
      </c>
      <c r="BD203" s="1064">
        <f>INF_PrevYearEUR!BL204</f>
        <v>0</v>
      </c>
      <c r="BE203" s="1056">
        <f>INF_PrevYearEUR!BM204</f>
        <v>0</v>
      </c>
      <c r="BF203" s="1064">
        <f>INF_PrevYearEUR!BN204</f>
        <v>0</v>
      </c>
      <c r="BG203" s="1056">
        <f>INF_PrevYearEUR!BO204</f>
        <v>0</v>
      </c>
      <c r="BH203" s="1064">
        <f>INF_PrevYearEUR!BP204</f>
        <v>0</v>
      </c>
      <c r="BI203" s="1056">
        <f>INF_PrevYearEUR!BQ204</f>
        <v>0</v>
      </c>
      <c r="BJ203" s="1064">
        <f>INF_PrevYearEUR!BR204</f>
        <v>0</v>
      </c>
      <c r="BK203" s="1056">
        <f>INF_PrevYearEUR!BS204</f>
        <v>0</v>
      </c>
      <c r="BL203" s="1064">
        <f>INF_PrevYearEUR!BT204</f>
        <v>0</v>
      </c>
      <c r="BM203" s="1056">
        <f>INF_PrevYearEUR!BU204</f>
        <v>0</v>
      </c>
      <c r="BN203" s="1064">
        <f>INF_PrevYearEUR!BV204</f>
        <v>0</v>
      </c>
      <c r="BO203" s="1056">
        <f>INF_PrevYearEUR!BW204</f>
        <v>0</v>
      </c>
      <c r="BP203" s="1064">
        <f>INF_PrevYearEUR!BX204</f>
        <v>0</v>
      </c>
      <c r="BQ203" s="1056">
        <f>INF_PrevYearEUR!BY204</f>
        <v>0</v>
      </c>
    </row>
    <row r="204" spans="1:69" s="1048" customFormat="1">
      <c r="A204" s="1063" t="str">
        <f>IF(OR(B204=0,B204=""),"",B204&amp;IF(COUNTIF(B$11:$B204,B204)&gt;1,COUNTIF(B$11:$B204,B204),""))</f>
        <v>Waste6</v>
      </c>
      <c r="B204" s="1063" t="str">
        <f>INF_PrevYearEUR!J205</f>
        <v>Waste</v>
      </c>
      <c r="C204" s="1061"/>
      <c r="D204" s="1061">
        <f>INF_PrevYearEUR!L205</f>
        <v>0</v>
      </c>
      <c r="E204" s="27">
        <f>INF_PrevYearEUR!M205</f>
        <v>0</v>
      </c>
      <c r="F204" s="1062">
        <f>INF_PrevYearEUR!N205</f>
        <v>0</v>
      </c>
      <c r="G204" s="27">
        <f>INF_PrevYearEUR!O205</f>
        <v>0</v>
      </c>
      <c r="H204" s="1062">
        <f>INF_PrevYearEUR!P205</f>
        <v>0</v>
      </c>
      <c r="I204" s="27">
        <f>INF_PrevYearEUR!Q205</f>
        <v>0</v>
      </c>
      <c r="J204" s="1062">
        <f>INF_PrevYearEUR!R205</f>
        <v>0</v>
      </c>
      <c r="K204" s="27">
        <f>INF_PrevYearEUR!S205</f>
        <v>0</v>
      </c>
      <c r="L204" s="1062">
        <f>INF_PrevYearEUR!T205</f>
        <v>0</v>
      </c>
      <c r="M204" s="27">
        <f>INF_PrevYearEUR!U205</f>
        <v>0</v>
      </c>
      <c r="N204" s="1062">
        <f>INF_PrevYearEUR!V205</f>
        <v>0</v>
      </c>
      <c r="O204" s="27">
        <f>INF_PrevYearEUR!W205</f>
        <v>0</v>
      </c>
      <c r="P204" s="1062">
        <f>INF_PrevYearEUR!X205</f>
        <v>0</v>
      </c>
      <c r="Q204" s="27">
        <f>INF_PrevYearEUR!Y205</f>
        <v>0</v>
      </c>
      <c r="R204" s="1062">
        <f>INF_PrevYearEUR!Z205</f>
        <v>0</v>
      </c>
      <c r="S204" s="27">
        <f>INF_PrevYearEUR!AA205</f>
        <v>0</v>
      </c>
      <c r="T204" s="1062">
        <f>INF_PrevYearEUR!AB205</f>
        <v>0</v>
      </c>
      <c r="U204" s="27">
        <f>INF_PrevYearEUR!AC205</f>
        <v>0</v>
      </c>
      <c r="V204" s="1062">
        <f>INF_PrevYearEUR!AD205</f>
        <v>0</v>
      </c>
      <c r="W204" s="27">
        <f>INF_PrevYearEUR!AE205</f>
        <v>0</v>
      </c>
      <c r="X204" s="1062">
        <f>INF_PrevYearEUR!AF205</f>
        <v>0</v>
      </c>
      <c r="Y204" s="27">
        <f>INF_PrevYearEUR!AG205</f>
        <v>0</v>
      </c>
      <c r="Z204" s="1062">
        <f>INF_PrevYearEUR!AH205</f>
        <v>0</v>
      </c>
      <c r="AA204" s="27">
        <f>INF_PrevYearEUR!AI205</f>
        <v>0</v>
      </c>
      <c r="AB204" s="1062">
        <f>INF_PrevYearEUR!AJ205</f>
        <v>0</v>
      </c>
      <c r="AC204" s="27">
        <f>INF_PrevYearEUR!AK205</f>
        <v>0</v>
      </c>
      <c r="AD204" s="1062">
        <f>INF_PrevYearEUR!AL205</f>
        <v>0</v>
      </c>
      <c r="AE204" s="27">
        <f>INF_PrevYearEUR!AM205</f>
        <v>0</v>
      </c>
      <c r="AF204" s="1062">
        <f>INF_PrevYearEUR!AN205</f>
        <v>0</v>
      </c>
      <c r="AG204" s="27">
        <f>INF_PrevYearEUR!AO205</f>
        <v>0</v>
      </c>
      <c r="AH204" s="1062">
        <f>INF_PrevYearEUR!AP205</f>
        <v>0</v>
      </c>
      <c r="AI204" s="27">
        <f>INF_PrevYearEUR!AQ205</f>
        <v>0</v>
      </c>
      <c r="AJ204" s="1062">
        <f>INF_PrevYearEUR!AR205</f>
        <v>0</v>
      </c>
      <c r="AK204" s="27">
        <f>INF_PrevYearEUR!AS205</f>
        <v>0</v>
      </c>
      <c r="AL204" s="1062">
        <f>INF_PrevYearEUR!AT205</f>
        <v>0</v>
      </c>
      <c r="AM204" s="27">
        <f>INF_PrevYearEUR!AU205</f>
        <v>0</v>
      </c>
      <c r="AN204" s="1062">
        <f>INF_PrevYearEUR!AV205</f>
        <v>0</v>
      </c>
      <c r="AO204" s="27">
        <f>INF_PrevYearEUR!AW205</f>
        <v>0</v>
      </c>
      <c r="AP204" s="1062">
        <f>INF_PrevYearEUR!AX205</f>
        <v>0</v>
      </c>
      <c r="AQ204" s="27">
        <f>INF_PrevYearEUR!AY205</f>
        <v>0</v>
      </c>
      <c r="AR204" s="1062">
        <f>INF_PrevYearEUR!AZ205</f>
        <v>0</v>
      </c>
      <c r="AS204" s="27">
        <f>INF_PrevYearEUR!BA205</f>
        <v>0</v>
      </c>
      <c r="AT204" s="1062">
        <f>INF_PrevYearEUR!BB205</f>
        <v>0</v>
      </c>
      <c r="AU204" s="27">
        <f>INF_PrevYearEUR!BC205</f>
        <v>0</v>
      </c>
      <c r="AV204" s="1062">
        <f>INF_PrevYearEUR!BD205</f>
        <v>0</v>
      </c>
      <c r="AW204" s="27">
        <f>INF_PrevYearEUR!BE205</f>
        <v>0</v>
      </c>
      <c r="AX204" s="1062">
        <f>INF_PrevYearEUR!BF205</f>
        <v>0</v>
      </c>
      <c r="AY204" s="27">
        <f>INF_PrevYearEUR!BG205</f>
        <v>0</v>
      </c>
      <c r="AZ204" s="1062">
        <f>INF_PrevYearEUR!BH205</f>
        <v>0</v>
      </c>
      <c r="BA204" s="27">
        <f>INF_PrevYearEUR!BI205</f>
        <v>0</v>
      </c>
      <c r="BB204" s="1062">
        <f>INF_PrevYearEUR!BJ205</f>
        <v>0</v>
      </c>
      <c r="BC204" s="27">
        <f>INF_PrevYearEUR!BK205</f>
        <v>0</v>
      </c>
      <c r="BD204" s="1062">
        <f>INF_PrevYearEUR!BL205</f>
        <v>0</v>
      </c>
      <c r="BE204" s="27">
        <f>INF_PrevYearEUR!BM205</f>
        <v>0</v>
      </c>
      <c r="BF204" s="1062">
        <f>INF_PrevYearEUR!BN205</f>
        <v>0</v>
      </c>
      <c r="BG204" s="27">
        <f>INF_PrevYearEUR!BO205</f>
        <v>0</v>
      </c>
      <c r="BH204" s="1062">
        <f>INF_PrevYearEUR!BP205</f>
        <v>0</v>
      </c>
      <c r="BI204" s="27">
        <f>INF_PrevYearEUR!BQ205</f>
        <v>0</v>
      </c>
      <c r="BJ204" s="1062">
        <f>INF_PrevYearEUR!BR205</f>
        <v>0</v>
      </c>
      <c r="BK204" s="27">
        <f>INF_PrevYearEUR!BS205</f>
        <v>0</v>
      </c>
      <c r="BL204" s="1062">
        <f>INF_PrevYearEUR!BT205</f>
        <v>0</v>
      </c>
      <c r="BM204" s="27">
        <f>INF_PrevYearEUR!BU205</f>
        <v>0</v>
      </c>
      <c r="BN204" s="1062">
        <f>INF_PrevYearEUR!BV205</f>
        <v>0</v>
      </c>
      <c r="BO204" s="27">
        <f>INF_PrevYearEUR!BW205</f>
        <v>0</v>
      </c>
      <c r="BP204" s="1062">
        <f>INF_PrevYearEUR!BX205</f>
        <v>0</v>
      </c>
      <c r="BQ204" s="27">
        <f>INF_PrevYearEUR!BY205</f>
        <v>0</v>
      </c>
    </row>
    <row r="205" spans="1:69" s="1048" customFormat="1">
      <c r="A205" s="1054" t="str">
        <f>IF(OR(B205=0,B205=""),"",B205&amp;IF(COUNTIF(B$11:$B205,B205)&gt;1,COUNTIF(B$11:$B205,B205),""))</f>
        <v>All Business Types2</v>
      </c>
      <c r="B205" s="1054" t="str">
        <f>INF_PrevYearEUR!J206</f>
        <v>All Business Types</v>
      </c>
      <c r="C205" s="1055"/>
      <c r="D205" s="1055">
        <f>INF_PrevYearEUR!L206</f>
        <v>0</v>
      </c>
      <c r="E205" s="1056">
        <f>INF_PrevYearEUR!M206</f>
        <v>0</v>
      </c>
      <c r="F205" s="1064">
        <f>INF_PrevYearEUR!N206</f>
        <v>0</v>
      </c>
      <c r="G205" s="1056">
        <f>INF_PrevYearEUR!O206</f>
        <v>0</v>
      </c>
      <c r="H205" s="1064">
        <f>INF_PrevYearEUR!P206</f>
        <v>0</v>
      </c>
      <c r="I205" s="1056">
        <f>INF_PrevYearEUR!Q206</f>
        <v>0</v>
      </c>
      <c r="J205" s="1064">
        <f>INF_PrevYearEUR!R206</f>
        <v>0</v>
      </c>
      <c r="K205" s="1056">
        <f>INF_PrevYearEUR!S206</f>
        <v>0</v>
      </c>
      <c r="L205" s="1064">
        <f>INF_PrevYearEUR!T206</f>
        <v>0</v>
      </c>
      <c r="M205" s="1056">
        <f>INF_PrevYearEUR!U206</f>
        <v>0</v>
      </c>
      <c r="N205" s="1064">
        <f>INF_PrevYearEUR!V206</f>
        <v>0</v>
      </c>
      <c r="O205" s="1056">
        <f>INF_PrevYearEUR!W206</f>
        <v>0</v>
      </c>
      <c r="P205" s="1064">
        <f>INF_PrevYearEUR!X206</f>
        <v>0</v>
      </c>
      <c r="Q205" s="1056">
        <f>INF_PrevYearEUR!Y206</f>
        <v>0</v>
      </c>
      <c r="R205" s="1064">
        <f>INF_PrevYearEUR!Z206</f>
        <v>0</v>
      </c>
      <c r="S205" s="1056">
        <f>INF_PrevYearEUR!AA206</f>
        <v>0</v>
      </c>
      <c r="T205" s="1064">
        <f>INF_PrevYearEUR!AB206</f>
        <v>0</v>
      </c>
      <c r="U205" s="1056">
        <f>INF_PrevYearEUR!AC206</f>
        <v>0</v>
      </c>
      <c r="V205" s="1064">
        <f>INF_PrevYearEUR!AD206</f>
        <v>0</v>
      </c>
      <c r="W205" s="1056">
        <f>INF_PrevYearEUR!AE206</f>
        <v>0</v>
      </c>
      <c r="X205" s="1064">
        <f>INF_PrevYearEUR!AF206</f>
        <v>0</v>
      </c>
      <c r="Y205" s="1056">
        <f>INF_PrevYearEUR!AG206</f>
        <v>0</v>
      </c>
      <c r="Z205" s="1064">
        <f>INF_PrevYearEUR!AH206</f>
        <v>0</v>
      </c>
      <c r="AA205" s="1056">
        <f>INF_PrevYearEUR!AI206</f>
        <v>0</v>
      </c>
      <c r="AB205" s="1064">
        <f>INF_PrevYearEUR!AJ206</f>
        <v>0</v>
      </c>
      <c r="AC205" s="1056">
        <f>INF_PrevYearEUR!AK206</f>
        <v>0</v>
      </c>
      <c r="AD205" s="1064">
        <f>INF_PrevYearEUR!AL206</f>
        <v>0</v>
      </c>
      <c r="AE205" s="1056">
        <f>INF_PrevYearEUR!AM206</f>
        <v>0</v>
      </c>
      <c r="AF205" s="1064">
        <f>INF_PrevYearEUR!AN206</f>
        <v>0</v>
      </c>
      <c r="AG205" s="1056">
        <f>INF_PrevYearEUR!AO206</f>
        <v>0</v>
      </c>
      <c r="AH205" s="1064">
        <f>INF_PrevYearEUR!AP206</f>
        <v>0</v>
      </c>
      <c r="AI205" s="1056">
        <f>INF_PrevYearEUR!AQ206</f>
        <v>0</v>
      </c>
      <c r="AJ205" s="1064">
        <f>INF_PrevYearEUR!AR206</f>
        <v>0</v>
      </c>
      <c r="AK205" s="1056">
        <f>INF_PrevYearEUR!AS206</f>
        <v>0</v>
      </c>
      <c r="AL205" s="1064">
        <f>INF_PrevYearEUR!AT206</f>
        <v>0</v>
      </c>
      <c r="AM205" s="1056">
        <f>INF_PrevYearEUR!AU206</f>
        <v>0</v>
      </c>
      <c r="AN205" s="1064">
        <f>INF_PrevYearEUR!AV206</f>
        <v>0</v>
      </c>
      <c r="AO205" s="1056">
        <f>INF_PrevYearEUR!AW206</f>
        <v>0</v>
      </c>
      <c r="AP205" s="1064">
        <f>INF_PrevYearEUR!AX206</f>
        <v>0</v>
      </c>
      <c r="AQ205" s="1056">
        <f>INF_PrevYearEUR!AY206</f>
        <v>0</v>
      </c>
      <c r="AR205" s="1064">
        <f>INF_PrevYearEUR!AZ206</f>
        <v>0</v>
      </c>
      <c r="AS205" s="1056">
        <f>INF_PrevYearEUR!BA206</f>
        <v>0</v>
      </c>
      <c r="AT205" s="1064">
        <f>INF_PrevYearEUR!BB206</f>
        <v>0</v>
      </c>
      <c r="AU205" s="1056">
        <f>INF_PrevYearEUR!BC206</f>
        <v>0</v>
      </c>
      <c r="AV205" s="1064">
        <f>INF_PrevYearEUR!BD206</f>
        <v>0</v>
      </c>
      <c r="AW205" s="1056">
        <f>INF_PrevYearEUR!BE206</f>
        <v>0</v>
      </c>
      <c r="AX205" s="1064">
        <f>INF_PrevYearEUR!BF206</f>
        <v>0</v>
      </c>
      <c r="AY205" s="1056">
        <f>INF_PrevYearEUR!BG206</f>
        <v>0</v>
      </c>
      <c r="AZ205" s="1064">
        <f>INF_PrevYearEUR!BH206</f>
        <v>0</v>
      </c>
      <c r="BA205" s="1056">
        <f>INF_PrevYearEUR!BI206</f>
        <v>0</v>
      </c>
      <c r="BB205" s="1064">
        <f>INF_PrevYearEUR!BJ206</f>
        <v>0</v>
      </c>
      <c r="BC205" s="1056">
        <f>INF_PrevYearEUR!BK206</f>
        <v>0</v>
      </c>
      <c r="BD205" s="1064">
        <f>INF_PrevYearEUR!BL206</f>
        <v>0</v>
      </c>
      <c r="BE205" s="1056">
        <f>INF_PrevYearEUR!BM206</f>
        <v>0</v>
      </c>
      <c r="BF205" s="1064">
        <f>INF_PrevYearEUR!BN206</f>
        <v>0</v>
      </c>
      <c r="BG205" s="1056">
        <f>INF_PrevYearEUR!BO206</f>
        <v>0</v>
      </c>
      <c r="BH205" s="1064">
        <f>INF_PrevYearEUR!BP206</f>
        <v>0</v>
      </c>
      <c r="BI205" s="1056">
        <f>INF_PrevYearEUR!BQ206</f>
        <v>0</v>
      </c>
      <c r="BJ205" s="1064">
        <f>INF_PrevYearEUR!BR206</f>
        <v>0</v>
      </c>
      <c r="BK205" s="1056">
        <f>INF_PrevYearEUR!BS206</f>
        <v>0</v>
      </c>
      <c r="BL205" s="1064">
        <f>INF_PrevYearEUR!BT206</f>
        <v>0</v>
      </c>
      <c r="BM205" s="1056">
        <f>INF_PrevYearEUR!BU206</f>
        <v>0</v>
      </c>
      <c r="BN205" s="1064">
        <f>INF_PrevYearEUR!BV206</f>
        <v>0</v>
      </c>
      <c r="BO205" s="1056">
        <f>INF_PrevYearEUR!BW206</f>
        <v>0</v>
      </c>
      <c r="BP205" s="1064">
        <f>INF_PrevYearEUR!BX206</f>
        <v>0</v>
      </c>
      <c r="BQ205" s="1056">
        <f>INF_PrevYearEUR!BY206</f>
        <v>0</v>
      </c>
    </row>
    <row r="206" spans="1:69" s="1048" customFormat="1">
      <c r="A206" s="1054" t="str">
        <f>IF(OR(B206=0,B206=""),"",B206&amp;IF(COUNTIF(B$11:$B206,B206)&gt;1,COUNTIF(B$11:$B206,B206),""))</f>
        <v xml:space="preserve">External Customers </v>
      </c>
      <c r="B206" s="1054" t="str">
        <f>INF_PrevYearEUR!J207</f>
        <v xml:space="preserve">External Customers </v>
      </c>
      <c r="C206" s="1055"/>
      <c r="D206" s="1055">
        <f>INF_PrevYearEUR!L207</f>
        <v>0</v>
      </c>
      <c r="E206" s="1056">
        <f>INF_PrevYearEUR!M207</f>
        <v>0</v>
      </c>
      <c r="F206" s="1064">
        <f>INF_PrevYearEUR!N207</f>
        <v>0</v>
      </c>
      <c r="G206" s="1056">
        <f>INF_PrevYearEUR!O207</f>
        <v>0</v>
      </c>
      <c r="H206" s="1064">
        <f>INF_PrevYearEUR!P207</f>
        <v>0</v>
      </c>
      <c r="I206" s="1056">
        <f>INF_PrevYearEUR!Q207</f>
        <v>0</v>
      </c>
      <c r="J206" s="1064">
        <f>INF_PrevYearEUR!R207</f>
        <v>0</v>
      </c>
      <c r="K206" s="1056">
        <f>INF_PrevYearEUR!S207</f>
        <v>0</v>
      </c>
      <c r="L206" s="1064">
        <f>INF_PrevYearEUR!T207</f>
        <v>0</v>
      </c>
      <c r="M206" s="1056">
        <f>INF_PrevYearEUR!U207</f>
        <v>0</v>
      </c>
      <c r="N206" s="1064">
        <f>INF_PrevYearEUR!V207</f>
        <v>0</v>
      </c>
      <c r="O206" s="1056">
        <f>INF_PrevYearEUR!W207</f>
        <v>0</v>
      </c>
      <c r="P206" s="1064">
        <f>INF_PrevYearEUR!X207</f>
        <v>0</v>
      </c>
      <c r="Q206" s="1056">
        <f>INF_PrevYearEUR!Y207</f>
        <v>0</v>
      </c>
      <c r="R206" s="1064">
        <f>INF_PrevYearEUR!Z207</f>
        <v>0</v>
      </c>
      <c r="S206" s="1056">
        <f>INF_PrevYearEUR!AA207</f>
        <v>0</v>
      </c>
      <c r="T206" s="1064">
        <f>INF_PrevYearEUR!AB207</f>
        <v>0</v>
      </c>
      <c r="U206" s="1056">
        <f>INF_PrevYearEUR!AC207</f>
        <v>0</v>
      </c>
      <c r="V206" s="1064">
        <f>INF_PrevYearEUR!AD207</f>
        <v>0</v>
      </c>
      <c r="W206" s="1056">
        <f>INF_PrevYearEUR!AE207</f>
        <v>0</v>
      </c>
      <c r="X206" s="1064">
        <f>INF_PrevYearEUR!AF207</f>
        <v>0</v>
      </c>
      <c r="Y206" s="1056">
        <f>INF_PrevYearEUR!AG207</f>
        <v>0</v>
      </c>
      <c r="Z206" s="1064">
        <f>INF_PrevYearEUR!AH207</f>
        <v>0</v>
      </c>
      <c r="AA206" s="1056">
        <f>INF_PrevYearEUR!AI207</f>
        <v>0</v>
      </c>
      <c r="AB206" s="1064">
        <f>INF_PrevYearEUR!AJ207</f>
        <v>0</v>
      </c>
      <c r="AC206" s="1056">
        <f>INF_PrevYearEUR!AK207</f>
        <v>0</v>
      </c>
      <c r="AD206" s="1064">
        <f>INF_PrevYearEUR!AL207</f>
        <v>0</v>
      </c>
      <c r="AE206" s="1056">
        <f>INF_PrevYearEUR!AM207</f>
        <v>0</v>
      </c>
      <c r="AF206" s="1064">
        <f>INF_PrevYearEUR!AN207</f>
        <v>0</v>
      </c>
      <c r="AG206" s="1056">
        <f>INF_PrevYearEUR!AO207</f>
        <v>0</v>
      </c>
      <c r="AH206" s="1064">
        <f>INF_PrevYearEUR!AP207</f>
        <v>0</v>
      </c>
      <c r="AI206" s="1056">
        <f>INF_PrevYearEUR!AQ207</f>
        <v>0</v>
      </c>
      <c r="AJ206" s="1064">
        <f>INF_PrevYearEUR!AR207</f>
        <v>0</v>
      </c>
      <c r="AK206" s="1056">
        <f>INF_PrevYearEUR!AS207</f>
        <v>0</v>
      </c>
      <c r="AL206" s="1064">
        <f>INF_PrevYearEUR!AT207</f>
        <v>0</v>
      </c>
      <c r="AM206" s="1056">
        <f>INF_PrevYearEUR!AU207</f>
        <v>0</v>
      </c>
      <c r="AN206" s="1064">
        <f>INF_PrevYearEUR!AV207</f>
        <v>0</v>
      </c>
      <c r="AO206" s="1056">
        <f>INF_PrevYearEUR!AW207</f>
        <v>0</v>
      </c>
      <c r="AP206" s="1064">
        <f>INF_PrevYearEUR!AX207</f>
        <v>0</v>
      </c>
      <c r="AQ206" s="1056">
        <f>INF_PrevYearEUR!AY207</f>
        <v>0</v>
      </c>
      <c r="AR206" s="1064">
        <f>INF_PrevYearEUR!AZ207</f>
        <v>0</v>
      </c>
      <c r="AS206" s="1056">
        <f>INF_PrevYearEUR!BA207</f>
        <v>0</v>
      </c>
      <c r="AT206" s="1064">
        <f>INF_PrevYearEUR!BB207</f>
        <v>0</v>
      </c>
      <c r="AU206" s="1056">
        <f>INF_PrevYearEUR!BC207</f>
        <v>0</v>
      </c>
      <c r="AV206" s="1064">
        <f>INF_PrevYearEUR!BD207</f>
        <v>0</v>
      </c>
      <c r="AW206" s="1056">
        <f>INF_PrevYearEUR!BE207</f>
        <v>0</v>
      </c>
      <c r="AX206" s="1064">
        <f>INF_PrevYearEUR!BF207</f>
        <v>0</v>
      </c>
      <c r="AY206" s="1056">
        <f>INF_PrevYearEUR!BG207</f>
        <v>0</v>
      </c>
      <c r="AZ206" s="1064">
        <f>INF_PrevYearEUR!BH207</f>
        <v>0</v>
      </c>
      <c r="BA206" s="1056">
        <f>INF_PrevYearEUR!BI207</f>
        <v>0</v>
      </c>
      <c r="BB206" s="1064">
        <f>INF_PrevYearEUR!BJ207</f>
        <v>0</v>
      </c>
      <c r="BC206" s="1056">
        <f>INF_PrevYearEUR!BK207</f>
        <v>0</v>
      </c>
      <c r="BD206" s="1064">
        <f>INF_PrevYearEUR!BL207</f>
        <v>0</v>
      </c>
      <c r="BE206" s="1056">
        <f>INF_PrevYearEUR!BM207</f>
        <v>0</v>
      </c>
      <c r="BF206" s="1064">
        <f>INF_PrevYearEUR!BN207</f>
        <v>0</v>
      </c>
      <c r="BG206" s="1056">
        <f>INF_PrevYearEUR!BO207</f>
        <v>0</v>
      </c>
      <c r="BH206" s="1064">
        <f>INF_PrevYearEUR!BP207</f>
        <v>0</v>
      </c>
      <c r="BI206" s="1056">
        <f>INF_PrevYearEUR!BQ207</f>
        <v>0</v>
      </c>
      <c r="BJ206" s="1064">
        <f>INF_PrevYearEUR!BR207</f>
        <v>0</v>
      </c>
      <c r="BK206" s="1056">
        <f>INF_PrevYearEUR!BS207</f>
        <v>0</v>
      </c>
      <c r="BL206" s="1064">
        <f>INF_PrevYearEUR!BT207</f>
        <v>0</v>
      </c>
      <c r="BM206" s="1056">
        <f>INF_PrevYearEUR!BU207</f>
        <v>0</v>
      </c>
      <c r="BN206" s="1064">
        <f>INF_PrevYearEUR!BV207</f>
        <v>0</v>
      </c>
      <c r="BO206" s="1056">
        <f>INF_PrevYearEUR!BW207</f>
        <v>0</v>
      </c>
      <c r="BP206" s="1064">
        <f>INF_PrevYearEUR!BX207</f>
        <v>0</v>
      </c>
      <c r="BQ206" s="1056">
        <f>INF_PrevYearEUR!BY207</f>
        <v>0</v>
      </c>
    </row>
    <row r="207" spans="1:69" s="1048" customFormat="1">
      <c r="A207" s="1054" t="str">
        <f>IF(OR(B207=0,B207=""),"",B207&amp;IF(COUNTIF(B$11:$B207,B207)&gt;1,COUNTIF(B$11:$B207,B207),""))</f>
        <v xml:space="preserve">Intra-Divisional </v>
      </c>
      <c r="B207" s="1054" t="str">
        <f>INF_PrevYearEUR!J208</f>
        <v xml:space="preserve">Intra-Divisional </v>
      </c>
      <c r="C207" s="1055"/>
      <c r="D207" s="1055">
        <f>INF_PrevYearEUR!L208</f>
        <v>0</v>
      </c>
      <c r="E207" s="1056">
        <f>INF_PrevYearEUR!M208</f>
        <v>0</v>
      </c>
      <c r="F207" s="1064">
        <f>INF_PrevYearEUR!N208</f>
        <v>0</v>
      </c>
      <c r="G207" s="1056">
        <f>INF_PrevYearEUR!O208</f>
        <v>0</v>
      </c>
      <c r="H207" s="1064">
        <f>INF_PrevYearEUR!P208</f>
        <v>0</v>
      </c>
      <c r="I207" s="1056">
        <f>INF_PrevYearEUR!Q208</f>
        <v>0</v>
      </c>
      <c r="J207" s="1064">
        <f>INF_PrevYearEUR!R208</f>
        <v>0</v>
      </c>
      <c r="K207" s="1056">
        <f>INF_PrevYearEUR!S208</f>
        <v>0</v>
      </c>
      <c r="L207" s="1064">
        <f>INF_PrevYearEUR!T208</f>
        <v>0</v>
      </c>
      <c r="M207" s="1056">
        <f>INF_PrevYearEUR!U208</f>
        <v>0</v>
      </c>
      <c r="N207" s="1064">
        <f>INF_PrevYearEUR!V208</f>
        <v>0</v>
      </c>
      <c r="O207" s="1056">
        <f>INF_PrevYearEUR!W208</f>
        <v>0</v>
      </c>
      <c r="P207" s="1064">
        <f>INF_PrevYearEUR!X208</f>
        <v>0</v>
      </c>
      <c r="Q207" s="1056">
        <f>INF_PrevYearEUR!Y208</f>
        <v>0</v>
      </c>
      <c r="R207" s="1064">
        <f>INF_PrevYearEUR!Z208</f>
        <v>0</v>
      </c>
      <c r="S207" s="1056">
        <f>INF_PrevYearEUR!AA208</f>
        <v>0</v>
      </c>
      <c r="T207" s="1064">
        <f>INF_PrevYearEUR!AB208</f>
        <v>0</v>
      </c>
      <c r="U207" s="1056">
        <f>INF_PrevYearEUR!AC208</f>
        <v>0</v>
      </c>
      <c r="V207" s="1064">
        <f>INF_PrevYearEUR!AD208</f>
        <v>0</v>
      </c>
      <c r="W207" s="1056">
        <f>INF_PrevYearEUR!AE208</f>
        <v>0</v>
      </c>
      <c r="X207" s="1064">
        <f>INF_PrevYearEUR!AF208</f>
        <v>0</v>
      </c>
      <c r="Y207" s="1056">
        <f>INF_PrevYearEUR!AG208</f>
        <v>0</v>
      </c>
      <c r="Z207" s="1064">
        <f>INF_PrevYearEUR!AH208</f>
        <v>0</v>
      </c>
      <c r="AA207" s="1056">
        <f>INF_PrevYearEUR!AI208</f>
        <v>0</v>
      </c>
      <c r="AB207" s="1064">
        <f>INF_PrevYearEUR!AJ208</f>
        <v>0</v>
      </c>
      <c r="AC207" s="1056">
        <f>INF_PrevYearEUR!AK208</f>
        <v>0</v>
      </c>
      <c r="AD207" s="1064">
        <f>INF_PrevYearEUR!AL208</f>
        <v>0</v>
      </c>
      <c r="AE207" s="1056">
        <f>INF_PrevYearEUR!AM208</f>
        <v>0</v>
      </c>
      <c r="AF207" s="1064">
        <f>INF_PrevYearEUR!AN208</f>
        <v>0</v>
      </c>
      <c r="AG207" s="1056">
        <f>INF_PrevYearEUR!AO208</f>
        <v>0</v>
      </c>
      <c r="AH207" s="1064">
        <f>INF_PrevYearEUR!AP208</f>
        <v>0</v>
      </c>
      <c r="AI207" s="1056">
        <f>INF_PrevYearEUR!AQ208</f>
        <v>0</v>
      </c>
      <c r="AJ207" s="1064">
        <f>INF_PrevYearEUR!AR208</f>
        <v>0</v>
      </c>
      <c r="AK207" s="1056">
        <f>INF_PrevYearEUR!AS208</f>
        <v>0</v>
      </c>
      <c r="AL207" s="1064">
        <f>INF_PrevYearEUR!AT208</f>
        <v>0</v>
      </c>
      <c r="AM207" s="1056">
        <f>INF_PrevYearEUR!AU208</f>
        <v>0</v>
      </c>
      <c r="AN207" s="1064">
        <f>INF_PrevYearEUR!AV208</f>
        <v>0</v>
      </c>
      <c r="AO207" s="1056">
        <f>INF_PrevYearEUR!AW208</f>
        <v>0</v>
      </c>
      <c r="AP207" s="1064">
        <f>INF_PrevYearEUR!AX208</f>
        <v>0</v>
      </c>
      <c r="AQ207" s="1056">
        <f>INF_PrevYearEUR!AY208</f>
        <v>0</v>
      </c>
      <c r="AR207" s="1064">
        <f>INF_PrevYearEUR!AZ208</f>
        <v>0</v>
      </c>
      <c r="AS207" s="1056">
        <f>INF_PrevYearEUR!BA208</f>
        <v>0</v>
      </c>
      <c r="AT207" s="1064">
        <f>INF_PrevYearEUR!BB208</f>
        <v>0</v>
      </c>
      <c r="AU207" s="1056">
        <f>INF_PrevYearEUR!BC208</f>
        <v>0</v>
      </c>
      <c r="AV207" s="1064">
        <f>INF_PrevYearEUR!BD208</f>
        <v>0</v>
      </c>
      <c r="AW207" s="1056">
        <f>INF_PrevYearEUR!BE208</f>
        <v>0</v>
      </c>
      <c r="AX207" s="1064">
        <f>INF_PrevYearEUR!BF208</f>
        <v>0</v>
      </c>
      <c r="AY207" s="1056">
        <f>INF_PrevYearEUR!BG208</f>
        <v>0</v>
      </c>
      <c r="AZ207" s="1064">
        <f>INF_PrevYearEUR!BH208</f>
        <v>0</v>
      </c>
      <c r="BA207" s="1056">
        <f>INF_PrevYearEUR!BI208</f>
        <v>0</v>
      </c>
      <c r="BB207" s="1064">
        <f>INF_PrevYearEUR!BJ208</f>
        <v>0</v>
      </c>
      <c r="BC207" s="1056">
        <f>INF_PrevYearEUR!BK208</f>
        <v>0</v>
      </c>
      <c r="BD207" s="1064">
        <f>INF_PrevYearEUR!BL208</f>
        <v>0</v>
      </c>
      <c r="BE207" s="1056">
        <f>INF_PrevYearEUR!BM208</f>
        <v>0</v>
      </c>
      <c r="BF207" s="1064">
        <f>INF_PrevYearEUR!BN208</f>
        <v>0</v>
      </c>
      <c r="BG207" s="1056">
        <f>INF_PrevYearEUR!BO208</f>
        <v>0</v>
      </c>
      <c r="BH207" s="1064">
        <f>INF_PrevYearEUR!BP208</f>
        <v>0</v>
      </c>
      <c r="BI207" s="1056">
        <f>INF_PrevYearEUR!BQ208</f>
        <v>0</v>
      </c>
      <c r="BJ207" s="1064">
        <f>INF_PrevYearEUR!BR208</f>
        <v>0</v>
      </c>
      <c r="BK207" s="1056">
        <f>INF_PrevYearEUR!BS208</f>
        <v>0</v>
      </c>
      <c r="BL207" s="1064">
        <f>INF_PrevYearEUR!BT208</f>
        <v>0</v>
      </c>
      <c r="BM207" s="1056">
        <f>INF_PrevYearEUR!BU208</f>
        <v>0</v>
      </c>
      <c r="BN207" s="1064">
        <f>INF_PrevYearEUR!BV208</f>
        <v>0</v>
      </c>
      <c r="BO207" s="1056">
        <f>INF_PrevYearEUR!BW208</f>
        <v>0</v>
      </c>
      <c r="BP207" s="1064">
        <f>INF_PrevYearEUR!BX208</f>
        <v>0</v>
      </c>
      <c r="BQ207" s="1056">
        <f>INF_PrevYearEUR!BY208</f>
        <v>0</v>
      </c>
    </row>
    <row r="208" spans="1:69" s="1048" customFormat="1">
      <c r="A208" s="1063" t="str">
        <f>IF(OR(B208=0,B208=""),"",B208&amp;IF(COUNTIF(B$11:$B208,B208)&gt;1,COUNTIF(B$11:$B208,B208),""))</f>
        <v xml:space="preserve">Inter-Divisional </v>
      </c>
      <c r="B208" s="1063" t="str">
        <f>INF_PrevYearEUR!J209</f>
        <v xml:space="preserve">Inter-Divisional </v>
      </c>
      <c r="C208" s="1061"/>
      <c r="D208" s="1061">
        <f>INF_PrevYearEUR!L209</f>
        <v>0</v>
      </c>
      <c r="E208" s="27">
        <f>INF_PrevYearEUR!M209</f>
        <v>0</v>
      </c>
      <c r="F208" s="1062">
        <f>INF_PrevYearEUR!N209</f>
        <v>0</v>
      </c>
      <c r="G208" s="27">
        <f>INF_PrevYearEUR!O209</f>
        <v>0</v>
      </c>
      <c r="H208" s="1062">
        <f>INF_PrevYearEUR!P209</f>
        <v>0</v>
      </c>
      <c r="I208" s="27">
        <f>INF_PrevYearEUR!Q209</f>
        <v>0</v>
      </c>
      <c r="J208" s="1062">
        <f>INF_PrevYearEUR!R209</f>
        <v>0</v>
      </c>
      <c r="K208" s="27">
        <f>INF_PrevYearEUR!S209</f>
        <v>0</v>
      </c>
      <c r="L208" s="1062">
        <f>INF_PrevYearEUR!T209</f>
        <v>0</v>
      </c>
      <c r="M208" s="27">
        <f>INF_PrevYearEUR!U209</f>
        <v>0</v>
      </c>
      <c r="N208" s="1062">
        <f>INF_PrevYearEUR!V209</f>
        <v>0</v>
      </c>
      <c r="O208" s="27">
        <f>INF_PrevYearEUR!W209</f>
        <v>0</v>
      </c>
      <c r="P208" s="1062">
        <f>INF_PrevYearEUR!X209</f>
        <v>0</v>
      </c>
      <c r="Q208" s="27">
        <f>INF_PrevYearEUR!Y209</f>
        <v>0</v>
      </c>
      <c r="R208" s="1062">
        <f>INF_PrevYearEUR!Z209</f>
        <v>0</v>
      </c>
      <c r="S208" s="27">
        <f>INF_PrevYearEUR!AA209</f>
        <v>0</v>
      </c>
      <c r="T208" s="1062">
        <f>INF_PrevYearEUR!AB209</f>
        <v>0</v>
      </c>
      <c r="U208" s="27">
        <f>INF_PrevYearEUR!AC209</f>
        <v>0</v>
      </c>
      <c r="V208" s="1062">
        <f>INF_PrevYearEUR!AD209</f>
        <v>0</v>
      </c>
      <c r="W208" s="27">
        <f>INF_PrevYearEUR!AE209</f>
        <v>0</v>
      </c>
      <c r="X208" s="1062">
        <f>INF_PrevYearEUR!AF209</f>
        <v>0</v>
      </c>
      <c r="Y208" s="27">
        <f>INF_PrevYearEUR!AG209</f>
        <v>0</v>
      </c>
      <c r="Z208" s="1062">
        <f>INF_PrevYearEUR!AH209</f>
        <v>0</v>
      </c>
      <c r="AA208" s="27">
        <f>INF_PrevYearEUR!AI209</f>
        <v>0</v>
      </c>
      <c r="AB208" s="1062">
        <f>INF_PrevYearEUR!AJ209</f>
        <v>0</v>
      </c>
      <c r="AC208" s="27">
        <f>INF_PrevYearEUR!AK209</f>
        <v>0</v>
      </c>
      <c r="AD208" s="1062">
        <f>INF_PrevYearEUR!AL209</f>
        <v>0</v>
      </c>
      <c r="AE208" s="27">
        <f>INF_PrevYearEUR!AM209</f>
        <v>0</v>
      </c>
      <c r="AF208" s="1062">
        <f>INF_PrevYearEUR!AN209</f>
        <v>0</v>
      </c>
      <c r="AG208" s="27">
        <f>INF_PrevYearEUR!AO209</f>
        <v>0</v>
      </c>
      <c r="AH208" s="1062">
        <f>INF_PrevYearEUR!AP209</f>
        <v>0</v>
      </c>
      <c r="AI208" s="27">
        <f>INF_PrevYearEUR!AQ209</f>
        <v>0</v>
      </c>
      <c r="AJ208" s="1062">
        <f>INF_PrevYearEUR!AR209</f>
        <v>0</v>
      </c>
      <c r="AK208" s="27">
        <f>INF_PrevYearEUR!AS209</f>
        <v>0</v>
      </c>
      <c r="AL208" s="1062">
        <f>INF_PrevYearEUR!AT209</f>
        <v>0</v>
      </c>
      <c r="AM208" s="27">
        <f>INF_PrevYearEUR!AU209</f>
        <v>0</v>
      </c>
      <c r="AN208" s="1062">
        <f>INF_PrevYearEUR!AV209</f>
        <v>0</v>
      </c>
      <c r="AO208" s="27">
        <f>INF_PrevYearEUR!AW209</f>
        <v>0</v>
      </c>
      <c r="AP208" s="1062">
        <f>INF_PrevYearEUR!AX209</f>
        <v>0</v>
      </c>
      <c r="AQ208" s="27">
        <f>INF_PrevYearEUR!AY209</f>
        <v>0</v>
      </c>
      <c r="AR208" s="1062">
        <f>INF_PrevYearEUR!AZ209</f>
        <v>0</v>
      </c>
      <c r="AS208" s="27">
        <f>INF_PrevYearEUR!BA209</f>
        <v>0</v>
      </c>
      <c r="AT208" s="1062">
        <f>INF_PrevYearEUR!BB209</f>
        <v>0</v>
      </c>
      <c r="AU208" s="27">
        <f>INF_PrevYearEUR!BC209</f>
        <v>0</v>
      </c>
      <c r="AV208" s="1062">
        <f>INF_PrevYearEUR!BD209</f>
        <v>0</v>
      </c>
      <c r="AW208" s="27">
        <f>INF_PrevYearEUR!BE209</f>
        <v>0</v>
      </c>
      <c r="AX208" s="1062">
        <f>INF_PrevYearEUR!BF209</f>
        <v>0</v>
      </c>
      <c r="AY208" s="27">
        <f>INF_PrevYearEUR!BG209</f>
        <v>0</v>
      </c>
      <c r="AZ208" s="1062">
        <f>INF_PrevYearEUR!BH209</f>
        <v>0</v>
      </c>
      <c r="BA208" s="27">
        <f>INF_PrevYearEUR!BI209</f>
        <v>0</v>
      </c>
      <c r="BB208" s="1062">
        <f>INF_PrevYearEUR!BJ209</f>
        <v>0</v>
      </c>
      <c r="BC208" s="27">
        <f>INF_PrevYearEUR!BK209</f>
        <v>0</v>
      </c>
      <c r="BD208" s="1062">
        <f>INF_PrevYearEUR!BL209</f>
        <v>0</v>
      </c>
      <c r="BE208" s="27">
        <f>INF_PrevYearEUR!BM209</f>
        <v>0</v>
      </c>
      <c r="BF208" s="1062">
        <f>INF_PrevYearEUR!BN209</f>
        <v>0</v>
      </c>
      <c r="BG208" s="27">
        <f>INF_PrevYearEUR!BO209</f>
        <v>0</v>
      </c>
      <c r="BH208" s="1062">
        <f>INF_PrevYearEUR!BP209</f>
        <v>0</v>
      </c>
      <c r="BI208" s="27">
        <f>INF_PrevYearEUR!BQ209</f>
        <v>0</v>
      </c>
      <c r="BJ208" s="1062">
        <f>INF_PrevYearEUR!BR209</f>
        <v>0</v>
      </c>
      <c r="BK208" s="27">
        <f>INF_PrevYearEUR!BS209</f>
        <v>0</v>
      </c>
      <c r="BL208" s="1062">
        <f>INF_PrevYearEUR!BT209</f>
        <v>0</v>
      </c>
      <c r="BM208" s="27">
        <f>INF_PrevYearEUR!BU209</f>
        <v>0</v>
      </c>
      <c r="BN208" s="1062">
        <f>INF_PrevYearEUR!BV209</f>
        <v>0</v>
      </c>
      <c r="BO208" s="27">
        <f>INF_PrevYearEUR!BW209</f>
        <v>0</v>
      </c>
      <c r="BP208" s="1062">
        <f>INF_PrevYearEUR!BX209</f>
        <v>0</v>
      </c>
      <c r="BQ208" s="27">
        <f>INF_PrevYearEUR!BY209</f>
        <v>0</v>
      </c>
    </row>
    <row r="209" spans="1:69" s="1048" customFormat="1">
      <c r="A209" s="1054" t="str">
        <f>IF(OR(B209=0,B209=""),"",B209&amp;IF(COUNTIF(B$11:$B209,B209)&gt;1,COUNTIF(B$11:$B209,B209),""))</f>
        <v>Collection2</v>
      </c>
      <c r="B209" s="1054" t="str">
        <f>INF_PrevYearEUR!J210</f>
        <v>Collection</v>
      </c>
      <c r="C209" s="1055"/>
      <c r="D209" s="1055">
        <f>INF_PrevYearEUR!L210</f>
        <v>0</v>
      </c>
      <c r="E209" s="1056">
        <f>INF_PrevYearEUR!M210</f>
        <v>0</v>
      </c>
      <c r="F209" s="1064">
        <f>INF_PrevYearEUR!N210</f>
        <v>0</v>
      </c>
      <c r="G209" s="1056">
        <f>INF_PrevYearEUR!O210</f>
        <v>0</v>
      </c>
      <c r="H209" s="1064">
        <f>INF_PrevYearEUR!P210</f>
        <v>0</v>
      </c>
      <c r="I209" s="1056">
        <f>INF_PrevYearEUR!Q210</f>
        <v>0</v>
      </c>
      <c r="J209" s="1064">
        <f>INF_PrevYearEUR!R210</f>
        <v>0</v>
      </c>
      <c r="K209" s="1056">
        <f>INF_PrevYearEUR!S210</f>
        <v>0</v>
      </c>
      <c r="L209" s="1064">
        <f>INF_PrevYearEUR!T210</f>
        <v>0</v>
      </c>
      <c r="M209" s="1056">
        <f>INF_PrevYearEUR!U210</f>
        <v>0</v>
      </c>
      <c r="N209" s="1064">
        <f>INF_PrevYearEUR!V210</f>
        <v>0</v>
      </c>
      <c r="O209" s="1056">
        <f>INF_PrevYearEUR!W210</f>
        <v>0</v>
      </c>
      <c r="P209" s="1064">
        <f>INF_PrevYearEUR!X210</f>
        <v>0</v>
      </c>
      <c r="Q209" s="1056">
        <f>INF_PrevYearEUR!Y210</f>
        <v>0</v>
      </c>
      <c r="R209" s="1064">
        <f>INF_PrevYearEUR!Z210</f>
        <v>0</v>
      </c>
      <c r="S209" s="1056">
        <f>INF_PrevYearEUR!AA210</f>
        <v>0</v>
      </c>
      <c r="T209" s="1064">
        <f>INF_PrevYearEUR!AB210</f>
        <v>0</v>
      </c>
      <c r="U209" s="1056">
        <f>INF_PrevYearEUR!AC210</f>
        <v>0</v>
      </c>
      <c r="V209" s="1064">
        <f>INF_PrevYearEUR!AD210</f>
        <v>0</v>
      </c>
      <c r="W209" s="1056">
        <f>INF_PrevYearEUR!AE210</f>
        <v>0</v>
      </c>
      <c r="X209" s="1064">
        <f>INF_PrevYearEUR!AF210</f>
        <v>0</v>
      </c>
      <c r="Y209" s="1056">
        <f>INF_PrevYearEUR!AG210</f>
        <v>0</v>
      </c>
      <c r="Z209" s="1064">
        <f>INF_PrevYearEUR!AH210</f>
        <v>0</v>
      </c>
      <c r="AA209" s="1056">
        <f>INF_PrevYearEUR!AI210</f>
        <v>0</v>
      </c>
      <c r="AB209" s="1064">
        <f>INF_PrevYearEUR!AJ210</f>
        <v>0</v>
      </c>
      <c r="AC209" s="1056">
        <f>INF_PrevYearEUR!AK210</f>
        <v>0</v>
      </c>
      <c r="AD209" s="1064">
        <f>INF_PrevYearEUR!AL210</f>
        <v>0</v>
      </c>
      <c r="AE209" s="1056">
        <f>INF_PrevYearEUR!AM210</f>
        <v>0</v>
      </c>
      <c r="AF209" s="1064">
        <f>INF_PrevYearEUR!AN210</f>
        <v>0</v>
      </c>
      <c r="AG209" s="1056">
        <f>INF_PrevYearEUR!AO210</f>
        <v>0</v>
      </c>
      <c r="AH209" s="1064">
        <f>INF_PrevYearEUR!AP210</f>
        <v>0</v>
      </c>
      <c r="AI209" s="1056">
        <f>INF_PrevYearEUR!AQ210</f>
        <v>0</v>
      </c>
      <c r="AJ209" s="1064">
        <f>INF_PrevYearEUR!AR210</f>
        <v>0</v>
      </c>
      <c r="AK209" s="1056">
        <f>INF_PrevYearEUR!AS210</f>
        <v>0</v>
      </c>
      <c r="AL209" s="1064">
        <f>INF_PrevYearEUR!AT210</f>
        <v>0</v>
      </c>
      <c r="AM209" s="1056">
        <f>INF_PrevYearEUR!AU210</f>
        <v>0</v>
      </c>
      <c r="AN209" s="1064">
        <f>INF_PrevYearEUR!AV210</f>
        <v>0</v>
      </c>
      <c r="AO209" s="1056">
        <f>INF_PrevYearEUR!AW210</f>
        <v>0</v>
      </c>
      <c r="AP209" s="1064">
        <f>INF_PrevYearEUR!AX210</f>
        <v>0</v>
      </c>
      <c r="AQ209" s="1056">
        <f>INF_PrevYearEUR!AY210</f>
        <v>0</v>
      </c>
      <c r="AR209" s="1064">
        <f>INF_PrevYearEUR!AZ210</f>
        <v>0</v>
      </c>
      <c r="AS209" s="1056">
        <f>INF_PrevYearEUR!BA210</f>
        <v>0</v>
      </c>
      <c r="AT209" s="1064">
        <f>INF_PrevYearEUR!BB210</f>
        <v>0</v>
      </c>
      <c r="AU209" s="1056">
        <f>INF_PrevYearEUR!BC210</f>
        <v>0</v>
      </c>
      <c r="AV209" s="1064">
        <f>INF_PrevYearEUR!BD210</f>
        <v>0</v>
      </c>
      <c r="AW209" s="1056">
        <f>INF_PrevYearEUR!BE210</f>
        <v>0</v>
      </c>
      <c r="AX209" s="1064">
        <f>INF_PrevYearEUR!BF210</f>
        <v>0</v>
      </c>
      <c r="AY209" s="1056">
        <f>INF_PrevYearEUR!BG210</f>
        <v>0</v>
      </c>
      <c r="AZ209" s="1064">
        <f>INF_PrevYearEUR!BH210</f>
        <v>0</v>
      </c>
      <c r="BA209" s="1056">
        <f>INF_PrevYearEUR!BI210</f>
        <v>0</v>
      </c>
      <c r="BB209" s="1064">
        <f>INF_PrevYearEUR!BJ210</f>
        <v>0</v>
      </c>
      <c r="BC209" s="1056">
        <f>INF_PrevYearEUR!BK210</f>
        <v>0</v>
      </c>
      <c r="BD209" s="1064">
        <f>INF_PrevYearEUR!BL210</f>
        <v>0</v>
      </c>
      <c r="BE209" s="1056">
        <f>INF_PrevYearEUR!BM210</f>
        <v>0</v>
      </c>
      <c r="BF209" s="1064">
        <f>INF_PrevYearEUR!BN210</f>
        <v>0</v>
      </c>
      <c r="BG209" s="1056">
        <f>INF_PrevYearEUR!BO210</f>
        <v>0</v>
      </c>
      <c r="BH209" s="1064">
        <f>INF_PrevYearEUR!BP210</f>
        <v>0</v>
      </c>
      <c r="BI209" s="1056">
        <f>INF_PrevYearEUR!BQ210</f>
        <v>0</v>
      </c>
      <c r="BJ209" s="1064">
        <f>INF_PrevYearEUR!BR210</f>
        <v>0</v>
      </c>
      <c r="BK209" s="1056">
        <f>INF_PrevYearEUR!BS210</f>
        <v>0</v>
      </c>
      <c r="BL209" s="1064">
        <f>INF_PrevYearEUR!BT210</f>
        <v>0</v>
      </c>
      <c r="BM209" s="1056">
        <f>INF_PrevYearEUR!BU210</f>
        <v>0</v>
      </c>
      <c r="BN209" s="1064">
        <f>INF_PrevYearEUR!BV210</f>
        <v>0</v>
      </c>
      <c r="BO209" s="1056">
        <f>INF_PrevYearEUR!BW210</f>
        <v>0</v>
      </c>
      <c r="BP209" s="1064">
        <f>INF_PrevYearEUR!BX210</f>
        <v>0</v>
      </c>
      <c r="BQ209" s="1056">
        <f>INF_PrevYearEUR!BY210</f>
        <v>0</v>
      </c>
    </row>
    <row r="210" spans="1:69" s="1048" customFormat="1">
      <c r="A210" s="1054" t="str">
        <f>IF(OR(B210=0,B210=""),"",B210&amp;IF(COUNTIF(B$11:$B210,B210)&gt;1,COUNTIF(B$11:$B210,B210),""))</f>
        <v>External Customers 2</v>
      </c>
      <c r="B210" s="1054" t="str">
        <f>INF_PrevYearEUR!J211</f>
        <v xml:space="preserve">External Customers </v>
      </c>
      <c r="C210" s="1055"/>
      <c r="D210" s="1055">
        <f>INF_PrevYearEUR!L211</f>
        <v>0</v>
      </c>
      <c r="E210" s="1056">
        <f>INF_PrevYearEUR!M211</f>
        <v>0</v>
      </c>
      <c r="F210" s="1064">
        <f>INF_PrevYearEUR!N211</f>
        <v>0</v>
      </c>
      <c r="G210" s="1056">
        <f>INF_PrevYearEUR!O211</f>
        <v>0</v>
      </c>
      <c r="H210" s="1064">
        <f>INF_PrevYearEUR!P211</f>
        <v>0</v>
      </c>
      <c r="I210" s="1056">
        <f>INF_PrevYearEUR!Q211</f>
        <v>0</v>
      </c>
      <c r="J210" s="1064">
        <f>INF_PrevYearEUR!R211</f>
        <v>0</v>
      </c>
      <c r="K210" s="1056">
        <f>INF_PrevYearEUR!S211</f>
        <v>0</v>
      </c>
      <c r="L210" s="1064">
        <f>INF_PrevYearEUR!T211</f>
        <v>0</v>
      </c>
      <c r="M210" s="1056">
        <f>INF_PrevYearEUR!U211</f>
        <v>0</v>
      </c>
      <c r="N210" s="1064">
        <f>INF_PrevYearEUR!V211</f>
        <v>0</v>
      </c>
      <c r="O210" s="1056">
        <f>INF_PrevYearEUR!W211</f>
        <v>0</v>
      </c>
      <c r="P210" s="1064">
        <f>INF_PrevYearEUR!X211</f>
        <v>0</v>
      </c>
      <c r="Q210" s="1056">
        <f>INF_PrevYearEUR!Y211</f>
        <v>0</v>
      </c>
      <c r="R210" s="1064">
        <f>INF_PrevYearEUR!Z211</f>
        <v>0</v>
      </c>
      <c r="S210" s="1056">
        <f>INF_PrevYearEUR!AA211</f>
        <v>0</v>
      </c>
      <c r="T210" s="1064">
        <f>INF_PrevYearEUR!AB211</f>
        <v>0</v>
      </c>
      <c r="U210" s="1056">
        <f>INF_PrevYearEUR!AC211</f>
        <v>0</v>
      </c>
      <c r="V210" s="1064">
        <f>INF_PrevYearEUR!AD211</f>
        <v>0</v>
      </c>
      <c r="W210" s="1056">
        <f>INF_PrevYearEUR!AE211</f>
        <v>0</v>
      </c>
      <c r="X210" s="1064">
        <f>INF_PrevYearEUR!AF211</f>
        <v>0</v>
      </c>
      <c r="Y210" s="1056">
        <f>INF_PrevYearEUR!AG211</f>
        <v>0</v>
      </c>
      <c r="Z210" s="1064">
        <f>INF_PrevYearEUR!AH211</f>
        <v>0</v>
      </c>
      <c r="AA210" s="1056">
        <f>INF_PrevYearEUR!AI211</f>
        <v>0</v>
      </c>
      <c r="AB210" s="1064">
        <f>INF_PrevYearEUR!AJ211</f>
        <v>0</v>
      </c>
      <c r="AC210" s="1056">
        <f>INF_PrevYearEUR!AK211</f>
        <v>0</v>
      </c>
      <c r="AD210" s="1064">
        <f>INF_PrevYearEUR!AL211</f>
        <v>0</v>
      </c>
      <c r="AE210" s="1056">
        <f>INF_PrevYearEUR!AM211</f>
        <v>0</v>
      </c>
      <c r="AF210" s="1064">
        <f>INF_PrevYearEUR!AN211</f>
        <v>0</v>
      </c>
      <c r="AG210" s="1056">
        <f>INF_PrevYearEUR!AO211</f>
        <v>0</v>
      </c>
      <c r="AH210" s="1064">
        <f>INF_PrevYearEUR!AP211</f>
        <v>0</v>
      </c>
      <c r="AI210" s="1056">
        <f>INF_PrevYearEUR!AQ211</f>
        <v>0</v>
      </c>
      <c r="AJ210" s="1064">
        <f>INF_PrevYearEUR!AR211</f>
        <v>0</v>
      </c>
      <c r="AK210" s="1056">
        <f>INF_PrevYearEUR!AS211</f>
        <v>0</v>
      </c>
      <c r="AL210" s="1064">
        <f>INF_PrevYearEUR!AT211</f>
        <v>0</v>
      </c>
      <c r="AM210" s="1056">
        <f>INF_PrevYearEUR!AU211</f>
        <v>0</v>
      </c>
      <c r="AN210" s="1064">
        <f>INF_PrevYearEUR!AV211</f>
        <v>0</v>
      </c>
      <c r="AO210" s="1056">
        <f>INF_PrevYearEUR!AW211</f>
        <v>0</v>
      </c>
      <c r="AP210" s="1064">
        <f>INF_PrevYearEUR!AX211</f>
        <v>0</v>
      </c>
      <c r="AQ210" s="1056">
        <f>INF_PrevYearEUR!AY211</f>
        <v>0</v>
      </c>
      <c r="AR210" s="1064">
        <f>INF_PrevYearEUR!AZ211</f>
        <v>0</v>
      </c>
      <c r="AS210" s="1056">
        <f>INF_PrevYearEUR!BA211</f>
        <v>0</v>
      </c>
      <c r="AT210" s="1064">
        <f>INF_PrevYearEUR!BB211</f>
        <v>0</v>
      </c>
      <c r="AU210" s="1056">
        <f>INF_PrevYearEUR!BC211</f>
        <v>0</v>
      </c>
      <c r="AV210" s="1064">
        <f>INF_PrevYearEUR!BD211</f>
        <v>0</v>
      </c>
      <c r="AW210" s="1056">
        <f>INF_PrevYearEUR!BE211</f>
        <v>0</v>
      </c>
      <c r="AX210" s="1064">
        <f>INF_PrevYearEUR!BF211</f>
        <v>0</v>
      </c>
      <c r="AY210" s="1056">
        <f>INF_PrevYearEUR!BG211</f>
        <v>0</v>
      </c>
      <c r="AZ210" s="1064">
        <f>INF_PrevYearEUR!BH211</f>
        <v>0</v>
      </c>
      <c r="BA210" s="1056">
        <f>INF_PrevYearEUR!BI211</f>
        <v>0</v>
      </c>
      <c r="BB210" s="1064">
        <f>INF_PrevYearEUR!BJ211</f>
        <v>0</v>
      </c>
      <c r="BC210" s="1056">
        <f>INF_PrevYearEUR!BK211</f>
        <v>0</v>
      </c>
      <c r="BD210" s="1064">
        <f>INF_PrevYearEUR!BL211</f>
        <v>0</v>
      </c>
      <c r="BE210" s="1056">
        <f>INF_PrevYearEUR!BM211</f>
        <v>0</v>
      </c>
      <c r="BF210" s="1064">
        <f>INF_PrevYearEUR!BN211</f>
        <v>0</v>
      </c>
      <c r="BG210" s="1056">
        <f>INF_PrevYearEUR!BO211</f>
        <v>0</v>
      </c>
      <c r="BH210" s="1064">
        <f>INF_PrevYearEUR!BP211</f>
        <v>0</v>
      </c>
      <c r="BI210" s="1056">
        <f>INF_PrevYearEUR!BQ211</f>
        <v>0</v>
      </c>
      <c r="BJ210" s="1064">
        <f>INF_PrevYearEUR!BR211</f>
        <v>0</v>
      </c>
      <c r="BK210" s="1056">
        <f>INF_PrevYearEUR!BS211</f>
        <v>0</v>
      </c>
      <c r="BL210" s="1064">
        <f>INF_PrevYearEUR!BT211</f>
        <v>0</v>
      </c>
      <c r="BM210" s="1056">
        <f>INF_PrevYearEUR!BU211</f>
        <v>0</v>
      </c>
      <c r="BN210" s="1064">
        <f>INF_PrevYearEUR!BV211</f>
        <v>0</v>
      </c>
      <c r="BO210" s="1056">
        <f>INF_PrevYearEUR!BW211</f>
        <v>0</v>
      </c>
      <c r="BP210" s="1064">
        <f>INF_PrevYearEUR!BX211</f>
        <v>0</v>
      </c>
      <c r="BQ210" s="1056">
        <f>INF_PrevYearEUR!BY211</f>
        <v>0</v>
      </c>
    </row>
    <row r="211" spans="1:69" s="1048" customFormat="1">
      <c r="A211" s="1054" t="str">
        <f>IF(OR(B211=0,B211=""),"",B211&amp;IF(COUNTIF(B$11:$B211,B211)&gt;1,COUNTIF(B$11:$B211,B211),""))</f>
        <v>Intra-Divisional 2</v>
      </c>
      <c r="B211" s="1054" t="str">
        <f>INF_PrevYearEUR!J212</f>
        <v xml:space="preserve">Intra-Divisional </v>
      </c>
      <c r="C211" s="1055"/>
      <c r="D211" s="1055">
        <f>INF_PrevYearEUR!L212</f>
        <v>0</v>
      </c>
      <c r="E211" s="1056">
        <f>INF_PrevYearEUR!M212</f>
        <v>0</v>
      </c>
      <c r="F211" s="1064">
        <f>INF_PrevYearEUR!N212</f>
        <v>0</v>
      </c>
      <c r="G211" s="1056">
        <f>INF_PrevYearEUR!O212</f>
        <v>0</v>
      </c>
      <c r="H211" s="1064">
        <f>INF_PrevYearEUR!P212</f>
        <v>0</v>
      </c>
      <c r="I211" s="1056">
        <f>INF_PrevYearEUR!Q212</f>
        <v>0</v>
      </c>
      <c r="J211" s="1064">
        <f>INF_PrevYearEUR!R212</f>
        <v>0</v>
      </c>
      <c r="K211" s="1056">
        <f>INF_PrevYearEUR!S212</f>
        <v>0</v>
      </c>
      <c r="L211" s="1064">
        <f>INF_PrevYearEUR!T212</f>
        <v>0</v>
      </c>
      <c r="M211" s="1056">
        <f>INF_PrevYearEUR!U212</f>
        <v>0</v>
      </c>
      <c r="N211" s="1064">
        <f>INF_PrevYearEUR!V212</f>
        <v>0</v>
      </c>
      <c r="O211" s="1056">
        <f>INF_PrevYearEUR!W212</f>
        <v>0</v>
      </c>
      <c r="P211" s="1064">
        <f>INF_PrevYearEUR!X212</f>
        <v>0</v>
      </c>
      <c r="Q211" s="1056">
        <f>INF_PrevYearEUR!Y212</f>
        <v>0</v>
      </c>
      <c r="R211" s="1064">
        <f>INF_PrevYearEUR!Z212</f>
        <v>0</v>
      </c>
      <c r="S211" s="1056">
        <f>INF_PrevYearEUR!AA212</f>
        <v>0</v>
      </c>
      <c r="T211" s="1064">
        <f>INF_PrevYearEUR!AB212</f>
        <v>0</v>
      </c>
      <c r="U211" s="1056">
        <f>INF_PrevYearEUR!AC212</f>
        <v>0</v>
      </c>
      <c r="V211" s="1064">
        <f>INF_PrevYearEUR!AD212</f>
        <v>0</v>
      </c>
      <c r="W211" s="1056">
        <f>INF_PrevYearEUR!AE212</f>
        <v>0</v>
      </c>
      <c r="X211" s="1064">
        <f>INF_PrevYearEUR!AF212</f>
        <v>0</v>
      </c>
      <c r="Y211" s="1056">
        <f>INF_PrevYearEUR!AG212</f>
        <v>0</v>
      </c>
      <c r="Z211" s="1064">
        <f>INF_PrevYearEUR!AH212</f>
        <v>0</v>
      </c>
      <c r="AA211" s="1056">
        <f>INF_PrevYearEUR!AI212</f>
        <v>0</v>
      </c>
      <c r="AB211" s="1064">
        <f>INF_PrevYearEUR!AJ212</f>
        <v>0</v>
      </c>
      <c r="AC211" s="1056">
        <f>INF_PrevYearEUR!AK212</f>
        <v>0</v>
      </c>
      <c r="AD211" s="1064">
        <f>INF_PrevYearEUR!AL212</f>
        <v>0</v>
      </c>
      <c r="AE211" s="1056">
        <f>INF_PrevYearEUR!AM212</f>
        <v>0</v>
      </c>
      <c r="AF211" s="1064">
        <f>INF_PrevYearEUR!AN212</f>
        <v>0</v>
      </c>
      <c r="AG211" s="1056">
        <f>INF_PrevYearEUR!AO212</f>
        <v>0</v>
      </c>
      <c r="AH211" s="1064">
        <f>INF_PrevYearEUR!AP212</f>
        <v>0</v>
      </c>
      <c r="AI211" s="1056">
        <f>INF_PrevYearEUR!AQ212</f>
        <v>0</v>
      </c>
      <c r="AJ211" s="1064">
        <f>INF_PrevYearEUR!AR212</f>
        <v>0</v>
      </c>
      <c r="AK211" s="1056">
        <f>INF_PrevYearEUR!AS212</f>
        <v>0</v>
      </c>
      <c r="AL211" s="1064">
        <f>INF_PrevYearEUR!AT212</f>
        <v>0</v>
      </c>
      <c r="AM211" s="1056">
        <f>INF_PrevYearEUR!AU212</f>
        <v>0</v>
      </c>
      <c r="AN211" s="1064">
        <f>INF_PrevYearEUR!AV212</f>
        <v>0</v>
      </c>
      <c r="AO211" s="1056">
        <f>INF_PrevYearEUR!AW212</f>
        <v>0</v>
      </c>
      <c r="AP211" s="1064">
        <f>INF_PrevYearEUR!AX212</f>
        <v>0</v>
      </c>
      <c r="AQ211" s="1056">
        <f>INF_PrevYearEUR!AY212</f>
        <v>0</v>
      </c>
      <c r="AR211" s="1064">
        <f>INF_PrevYearEUR!AZ212</f>
        <v>0</v>
      </c>
      <c r="AS211" s="1056">
        <f>INF_PrevYearEUR!BA212</f>
        <v>0</v>
      </c>
      <c r="AT211" s="1064">
        <f>INF_PrevYearEUR!BB212</f>
        <v>0</v>
      </c>
      <c r="AU211" s="1056">
        <f>INF_PrevYearEUR!BC212</f>
        <v>0</v>
      </c>
      <c r="AV211" s="1064">
        <f>INF_PrevYearEUR!BD212</f>
        <v>0</v>
      </c>
      <c r="AW211" s="1056">
        <f>INF_PrevYearEUR!BE212</f>
        <v>0</v>
      </c>
      <c r="AX211" s="1064">
        <f>INF_PrevYearEUR!BF212</f>
        <v>0</v>
      </c>
      <c r="AY211" s="1056">
        <f>INF_PrevYearEUR!BG212</f>
        <v>0</v>
      </c>
      <c r="AZ211" s="1064">
        <f>INF_PrevYearEUR!BH212</f>
        <v>0</v>
      </c>
      <c r="BA211" s="1056">
        <f>INF_PrevYearEUR!BI212</f>
        <v>0</v>
      </c>
      <c r="BB211" s="1064">
        <f>INF_PrevYearEUR!BJ212</f>
        <v>0</v>
      </c>
      <c r="BC211" s="1056">
        <f>INF_PrevYearEUR!BK212</f>
        <v>0</v>
      </c>
      <c r="BD211" s="1064">
        <f>INF_PrevYearEUR!BL212</f>
        <v>0</v>
      </c>
      <c r="BE211" s="1056">
        <f>INF_PrevYearEUR!BM212</f>
        <v>0</v>
      </c>
      <c r="BF211" s="1064">
        <f>INF_PrevYearEUR!BN212</f>
        <v>0</v>
      </c>
      <c r="BG211" s="1056">
        <f>INF_PrevYearEUR!BO212</f>
        <v>0</v>
      </c>
      <c r="BH211" s="1064">
        <f>INF_PrevYearEUR!BP212</f>
        <v>0</v>
      </c>
      <c r="BI211" s="1056">
        <f>INF_PrevYearEUR!BQ212</f>
        <v>0</v>
      </c>
      <c r="BJ211" s="1064">
        <f>INF_PrevYearEUR!BR212</f>
        <v>0</v>
      </c>
      <c r="BK211" s="1056">
        <f>INF_PrevYearEUR!BS212</f>
        <v>0</v>
      </c>
      <c r="BL211" s="1064">
        <f>INF_PrevYearEUR!BT212</f>
        <v>0</v>
      </c>
      <c r="BM211" s="1056">
        <f>INF_PrevYearEUR!BU212</f>
        <v>0</v>
      </c>
      <c r="BN211" s="1064">
        <f>INF_PrevYearEUR!BV212</f>
        <v>0</v>
      </c>
      <c r="BO211" s="1056">
        <f>INF_PrevYearEUR!BW212</f>
        <v>0</v>
      </c>
      <c r="BP211" s="1064">
        <f>INF_PrevYearEUR!BX212</f>
        <v>0</v>
      </c>
      <c r="BQ211" s="1056">
        <f>INF_PrevYearEUR!BY212</f>
        <v>0</v>
      </c>
    </row>
    <row r="212" spans="1:69" s="1048" customFormat="1">
      <c r="A212" s="1063" t="str">
        <f>IF(OR(B212=0,B212=""),"",B212&amp;IF(COUNTIF(B$11:$B212,B212)&gt;1,COUNTIF(B$11:$B212,B212),""))</f>
        <v>Inter-Divisional 2</v>
      </c>
      <c r="B212" s="1063" t="str">
        <f>INF_PrevYearEUR!J213</f>
        <v xml:space="preserve">Inter-Divisional </v>
      </c>
      <c r="C212" s="1061"/>
      <c r="D212" s="1061">
        <f>INF_PrevYearEUR!L213</f>
        <v>0</v>
      </c>
      <c r="E212" s="27">
        <f>INF_PrevYearEUR!M213</f>
        <v>0</v>
      </c>
      <c r="F212" s="1062">
        <f>INF_PrevYearEUR!N213</f>
        <v>0</v>
      </c>
      <c r="G212" s="27">
        <f>INF_PrevYearEUR!O213</f>
        <v>0</v>
      </c>
      <c r="H212" s="1062">
        <f>INF_PrevYearEUR!P213</f>
        <v>0</v>
      </c>
      <c r="I212" s="27">
        <f>INF_PrevYearEUR!Q213</f>
        <v>0</v>
      </c>
      <c r="J212" s="1062">
        <f>INF_PrevYearEUR!R213</f>
        <v>0</v>
      </c>
      <c r="K212" s="27">
        <f>INF_PrevYearEUR!S213</f>
        <v>0</v>
      </c>
      <c r="L212" s="1062">
        <f>INF_PrevYearEUR!T213</f>
        <v>0</v>
      </c>
      <c r="M212" s="27">
        <f>INF_PrevYearEUR!U213</f>
        <v>0</v>
      </c>
      <c r="N212" s="1062">
        <f>INF_PrevYearEUR!V213</f>
        <v>0</v>
      </c>
      <c r="O212" s="27">
        <f>INF_PrevYearEUR!W213</f>
        <v>0</v>
      </c>
      <c r="P212" s="1062">
        <f>INF_PrevYearEUR!X213</f>
        <v>0</v>
      </c>
      <c r="Q212" s="27">
        <f>INF_PrevYearEUR!Y213</f>
        <v>0</v>
      </c>
      <c r="R212" s="1062">
        <f>INF_PrevYearEUR!Z213</f>
        <v>0</v>
      </c>
      <c r="S212" s="27">
        <f>INF_PrevYearEUR!AA213</f>
        <v>0</v>
      </c>
      <c r="T212" s="1062">
        <f>INF_PrevYearEUR!AB213</f>
        <v>0</v>
      </c>
      <c r="U212" s="27">
        <f>INF_PrevYearEUR!AC213</f>
        <v>0</v>
      </c>
      <c r="V212" s="1062">
        <f>INF_PrevYearEUR!AD213</f>
        <v>0</v>
      </c>
      <c r="W212" s="27">
        <f>INF_PrevYearEUR!AE213</f>
        <v>0</v>
      </c>
      <c r="X212" s="1062">
        <f>INF_PrevYearEUR!AF213</f>
        <v>0</v>
      </c>
      <c r="Y212" s="27">
        <f>INF_PrevYearEUR!AG213</f>
        <v>0</v>
      </c>
      <c r="Z212" s="1062">
        <f>INF_PrevYearEUR!AH213</f>
        <v>0</v>
      </c>
      <c r="AA212" s="27">
        <f>INF_PrevYearEUR!AI213</f>
        <v>0</v>
      </c>
      <c r="AB212" s="1062">
        <f>INF_PrevYearEUR!AJ213</f>
        <v>0</v>
      </c>
      <c r="AC212" s="27">
        <f>INF_PrevYearEUR!AK213</f>
        <v>0</v>
      </c>
      <c r="AD212" s="1062">
        <f>INF_PrevYearEUR!AL213</f>
        <v>0</v>
      </c>
      <c r="AE212" s="27">
        <f>INF_PrevYearEUR!AM213</f>
        <v>0</v>
      </c>
      <c r="AF212" s="1062">
        <f>INF_PrevYearEUR!AN213</f>
        <v>0</v>
      </c>
      <c r="AG212" s="27">
        <f>INF_PrevYearEUR!AO213</f>
        <v>0</v>
      </c>
      <c r="AH212" s="1062">
        <f>INF_PrevYearEUR!AP213</f>
        <v>0</v>
      </c>
      <c r="AI212" s="27">
        <f>INF_PrevYearEUR!AQ213</f>
        <v>0</v>
      </c>
      <c r="AJ212" s="1062">
        <f>INF_PrevYearEUR!AR213</f>
        <v>0</v>
      </c>
      <c r="AK212" s="27">
        <f>INF_PrevYearEUR!AS213</f>
        <v>0</v>
      </c>
      <c r="AL212" s="1062">
        <f>INF_PrevYearEUR!AT213</f>
        <v>0</v>
      </c>
      <c r="AM212" s="27">
        <f>INF_PrevYearEUR!AU213</f>
        <v>0</v>
      </c>
      <c r="AN212" s="1062">
        <f>INF_PrevYearEUR!AV213</f>
        <v>0</v>
      </c>
      <c r="AO212" s="27">
        <f>INF_PrevYearEUR!AW213</f>
        <v>0</v>
      </c>
      <c r="AP212" s="1062">
        <f>INF_PrevYearEUR!AX213</f>
        <v>0</v>
      </c>
      <c r="AQ212" s="27">
        <f>INF_PrevYearEUR!AY213</f>
        <v>0</v>
      </c>
      <c r="AR212" s="1062">
        <f>INF_PrevYearEUR!AZ213</f>
        <v>0</v>
      </c>
      <c r="AS212" s="27">
        <f>INF_PrevYearEUR!BA213</f>
        <v>0</v>
      </c>
      <c r="AT212" s="1062">
        <f>INF_PrevYearEUR!BB213</f>
        <v>0</v>
      </c>
      <c r="AU212" s="27">
        <f>INF_PrevYearEUR!BC213</f>
        <v>0</v>
      </c>
      <c r="AV212" s="1062">
        <f>INF_PrevYearEUR!BD213</f>
        <v>0</v>
      </c>
      <c r="AW212" s="27">
        <f>INF_PrevYearEUR!BE213</f>
        <v>0</v>
      </c>
      <c r="AX212" s="1062">
        <f>INF_PrevYearEUR!BF213</f>
        <v>0</v>
      </c>
      <c r="AY212" s="27">
        <f>INF_PrevYearEUR!BG213</f>
        <v>0</v>
      </c>
      <c r="AZ212" s="1062">
        <f>INF_PrevYearEUR!BH213</f>
        <v>0</v>
      </c>
      <c r="BA212" s="27">
        <f>INF_PrevYearEUR!BI213</f>
        <v>0</v>
      </c>
      <c r="BB212" s="1062">
        <f>INF_PrevYearEUR!BJ213</f>
        <v>0</v>
      </c>
      <c r="BC212" s="27">
        <f>INF_PrevYearEUR!BK213</f>
        <v>0</v>
      </c>
      <c r="BD212" s="1062">
        <f>INF_PrevYearEUR!BL213</f>
        <v>0</v>
      </c>
      <c r="BE212" s="27">
        <f>INF_PrevYearEUR!BM213</f>
        <v>0</v>
      </c>
      <c r="BF212" s="1062">
        <f>INF_PrevYearEUR!BN213</f>
        <v>0</v>
      </c>
      <c r="BG212" s="27">
        <f>INF_PrevYearEUR!BO213</f>
        <v>0</v>
      </c>
      <c r="BH212" s="1062">
        <f>INF_PrevYearEUR!BP213</f>
        <v>0</v>
      </c>
      <c r="BI212" s="27">
        <f>INF_PrevYearEUR!BQ213</f>
        <v>0</v>
      </c>
      <c r="BJ212" s="1062">
        <f>INF_PrevYearEUR!BR213</f>
        <v>0</v>
      </c>
      <c r="BK212" s="27">
        <f>INF_PrevYearEUR!BS213</f>
        <v>0</v>
      </c>
      <c r="BL212" s="1062">
        <f>INF_PrevYearEUR!BT213</f>
        <v>0</v>
      </c>
      <c r="BM212" s="27">
        <f>INF_PrevYearEUR!BU213</f>
        <v>0</v>
      </c>
      <c r="BN212" s="1062">
        <f>INF_PrevYearEUR!BV213</f>
        <v>0</v>
      </c>
      <c r="BO212" s="27">
        <f>INF_PrevYearEUR!BW213</f>
        <v>0</v>
      </c>
      <c r="BP212" s="1062">
        <f>INF_PrevYearEUR!BX213</f>
        <v>0</v>
      </c>
      <c r="BQ212" s="27">
        <f>INF_PrevYearEUR!BY213</f>
        <v>0</v>
      </c>
    </row>
    <row r="213" spans="1:69" s="1048" customFormat="1">
      <c r="A213" s="1054" t="str">
        <f>IF(OR(B213=0,B213=""),"",B213&amp;IF(COUNTIF(B$11:$B213,B213)&gt;1,COUNTIF(B$11:$B213,B213),""))</f>
        <v>Trade2</v>
      </c>
      <c r="B213" s="1054" t="str">
        <f>INF_PrevYearEUR!J214</f>
        <v>Trade</v>
      </c>
      <c r="C213" s="1055"/>
      <c r="D213" s="1055">
        <f>INF_PrevYearEUR!L214</f>
        <v>0</v>
      </c>
      <c r="E213" s="1056">
        <f>INF_PrevYearEUR!M214</f>
        <v>0</v>
      </c>
      <c r="F213" s="1064">
        <f>INF_PrevYearEUR!N214</f>
        <v>0</v>
      </c>
      <c r="G213" s="1056">
        <f>INF_PrevYearEUR!O214</f>
        <v>0</v>
      </c>
      <c r="H213" s="1064">
        <f>INF_PrevYearEUR!P214</f>
        <v>0</v>
      </c>
      <c r="I213" s="1056">
        <f>INF_PrevYearEUR!Q214</f>
        <v>0</v>
      </c>
      <c r="J213" s="1064">
        <f>INF_PrevYearEUR!R214</f>
        <v>0</v>
      </c>
      <c r="K213" s="1056">
        <f>INF_PrevYearEUR!S214</f>
        <v>0</v>
      </c>
      <c r="L213" s="1064">
        <f>INF_PrevYearEUR!T214</f>
        <v>0</v>
      </c>
      <c r="M213" s="1056">
        <f>INF_PrevYearEUR!U214</f>
        <v>0</v>
      </c>
      <c r="N213" s="1064">
        <f>INF_PrevYearEUR!V214</f>
        <v>0</v>
      </c>
      <c r="O213" s="1056">
        <f>INF_PrevYearEUR!W214</f>
        <v>0</v>
      </c>
      <c r="P213" s="1064">
        <f>INF_PrevYearEUR!X214</f>
        <v>0</v>
      </c>
      <c r="Q213" s="1056">
        <f>INF_PrevYearEUR!Y214</f>
        <v>0</v>
      </c>
      <c r="R213" s="1064">
        <f>INF_PrevYearEUR!Z214</f>
        <v>0</v>
      </c>
      <c r="S213" s="1056">
        <f>INF_PrevYearEUR!AA214</f>
        <v>0</v>
      </c>
      <c r="T213" s="1064">
        <f>INF_PrevYearEUR!AB214</f>
        <v>0</v>
      </c>
      <c r="U213" s="1056">
        <f>INF_PrevYearEUR!AC214</f>
        <v>0</v>
      </c>
      <c r="V213" s="1064">
        <f>INF_PrevYearEUR!AD214</f>
        <v>0</v>
      </c>
      <c r="W213" s="1056">
        <f>INF_PrevYearEUR!AE214</f>
        <v>0</v>
      </c>
      <c r="X213" s="1064">
        <f>INF_PrevYearEUR!AF214</f>
        <v>0</v>
      </c>
      <c r="Y213" s="1056">
        <f>INF_PrevYearEUR!AG214</f>
        <v>0</v>
      </c>
      <c r="Z213" s="1064">
        <f>INF_PrevYearEUR!AH214</f>
        <v>0</v>
      </c>
      <c r="AA213" s="1056">
        <f>INF_PrevYearEUR!AI214</f>
        <v>0</v>
      </c>
      <c r="AB213" s="1064">
        <f>INF_PrevYearEUR!AJ214</f>
        <v>0</v>
      </c>
      <c r="AC213" s="1056">
        <f>INF_PrevYearEUR!AK214</f>
        <v>0</v>
      </c>
      <c r="AD213" s="1064">
        <f>INF_PrevYearEUR!AL214</f>
        <v>0</v>
      </c>
      <c r="AE213" s="1056">
        <f>INF_PrevYearEUR!AM214</f>
        <v>0</v>
      </c>
      <c r="AF213" s="1064">
        <f>INF_PrevYearEUR!AN214</f>
        <v>0</v>
      </c>
      <c r="AG213" s="1056">
        <f>INF_PrevYearEUR!AO214</f>
        <v>0</v>
      </c>
      <c r="AH213" s="1064">
        <f>INF_PrevYearEUR!AP214</f>
        <v>0</v>
      </c>
      <c r="AI213" s="1056">
        <f>INF_PrevYearEUR!AQ214</f>
        <v>0</v>
      </c>
      <c r="AJ213" s="1064">
        <f>INF_PrevYearEUR!AR214</f>
        <v>0</v>
      </c>
      <c r="AK213" s="1056">
        <f>INF_PrevYearEUR!AS214</f>
        <v>0</v>
      </c>
      <c r="AL213" s="1064">
        <f>INF_PrevYearEUR!AT214</f>
        <v>0</v>
      </c>
      <c r="AM213" s="1056">
        <f>INF_PrevYearEUR!AU214</f>
        <v>0</v>
      </c>
      <c r="AN213" s="1064">
        <f>INF_PrevYearEUR!AV214</f>
        <v>0</v>
      </c>
      <c r="AO213" s="1056">
        <f>INF_PrevYearEUR!AW214</f>
        <v>0</v>
      </c>
      <c r="AP213" s="1064">
        <f>INF_PrevYearEUR!AX214</f>
        <v>0</v>
      </c>
      <c r="AQ213" s="1056">
        <f>INF_PrevYearEUR!AY214</f>
        <v>0</v>
      </c>
      <c r="AR213" s="1064">
        <f>INF_PrevYearEUR!AZ214</f>
        <v>0</v>
      </c>
      <c r="AS213" s="1056">
        <f>INF_PrevYearEUR!BA214</f>
        <v>0</v>
      </c>
      <c r="AT213" s="1064">
        <f>INF_PrevYearEUR!BB214</f>
        <v>0</v>
      </c>
      <c r="AU213" s="1056">
        <f>INF_PrevYearEUR!BC214</f>
        <v>0</v>
      </c>
      <c r="AV213" s="1064">
        <f>INF_PrevYearEUR!BD214</f>
        <v>0</v>
      </c>
      <c r="AW213" s="1056">
        <f>INF_PrevYearEUR!BE214</f>
        <v>0</v>
      </c>
      <c r="AX213" s="1064">
        <f>INF_PrevYearEUR!BF214</f>
        <v>0</v>
      </c>
      <c r="AY213" s="1056">
        <f>INF_PrevYearEUR!BG214</f>
        <v>0</v>
      </c>
      <c r="AZ213" s="1064">
        <f>INF_PrevYearEUR!BH214</f>
        <v>0</v>
      </c>
      <c r="BA213" s="1056">
        <f>INF_PrevYearEUR!BI214</f>
        <v>0</v>
      </c>
      <c r="BB213" s="1064">
        <f>INF_PrevYearEUR!BJ214</f>
        <v>0</v>
      </c>
      <c r="BC213" s="1056">
        <f>INF_PrevYearEUR!BK214</f>
        <v>0</v>
      </c>
      <c r="BD213" s="1064">
        <f>INF_PrevYearEUR!BL214</f>
        <v>0</v>
      </c>
      <c r="BE213" s="1056">
        <f>INF_PrevYearEUR!BM214</f>
        <v>0</v>
      </c>
      <c r="BF213" s="1064">
        <f>INF_PrevYearEUR!BN214</f>
        <v>0</v>
      </c>
      <c r="BG213" s="1056">
        <f>INF_PrevYearEUR!BO214</f>
        <v>0</v>
      </c>
      <c r="BH213" s="1064">
        <f>INF_PrevYearEUR!BP214</f>
        <v>0</v>
      </c>
      <c r="BI213" s="1056">
        <f>INF_PrevYearEUR!BQ214</f>
        <v>0</v>
      </c>
      <c r="BJ213" s="1064">
        <f>INF_PrevYearEUR!BR214</f>
        <v>0</v>
      </c>
      <c r="BK213" s="1056">
        <f>INF_PrevYearEUR!BS214</f>
        <v>0</v>
      </c>
      <c r="BL213" s="1064">
        <f>INF_PrevYearEUR!BT214</f>
        <v>0</v>
      </c>
      <c r="BM213" s="1056">
        <f>INF_PrevYearEUR!BU214</f>
        <v>0</v>
      </c>
      <c r="BN213" s="1064">
        <f>INF_PrevYearEUR!BV214</f>
        <v>0</v>
      </c>
      <c r="BO213" s="1056">
        <f>INF_PrevYearEUR!BW214</f>
        <v>0</v>
      </c>
      <c r="BP213" s="1064">
        <f>INF_PrevYearEUR!BX214</f>
        <v>0</v>
      </c>
      <c r="BQ213" s="1056">
        <f>INF_PrevYearEUR!BY214</f>
        <v>0</v>
      </c>
    </row>
    <row r="214" spans="1:69" s="1048" customFormat="1">
      <c r="A214" s="1054" t="str">
        <f>IF(OR(B214=0,B214=""),"",B214&amp;IF(COUNTIF(B$11:$B214,B214)&gt;1,COUNTIF(B$11:$B214,B214),""))</f>
        <v>External Customers 3</v>
      </c>
      <c r="B214" s="1054" t="str">
        <f>INF_PrevYearEUR!J215</f>
        <v xml:space="preserve">External Customers </v>
      </c>
      <c r="C214" s="1055"/>
      <c r="D214" s="1055">
        <f>INF_PrevYearEUR!L215</f>
        <v>0</v>
      </c>
      <c r="E214" s="1056">
        <f>INF_PrevYearEUR!M215</f>
        <v>0</v>
      </c>
      <c r="F214" s="1064">
        <f>INF_PrevYearEUR!N215</f>
        <v>0</v>
      </c>
      <c r="G214" s="1056">
        <f>INF_PrevYearEUR!O215</f>
        <v>0</v>
      </c>
      <c r="H214" s="1064">
        <f>INF_PrevYearEUR!P215</f>
        <v>0</v>
      </c>
      <c r="I214" s="1056">
        <f>INF_PrevYearEUR!Q215</f>
        <v>0</v>
      </c>
      <c r="J214" s="1064">
        <f>INF_PrevYearEUR!R215</f>
        <v>0</v>
      </c>
      <c r="K214" s="1056">
        <f>INF_PrevYearEUR!S215</f>
        <v>0</v>
      </c>
      <c r="L214" s="1064">
        <f>INF_PrevYearEUR!T215</f>
        <v>0</v>
      </c>
      <c r="M214" s="1056">
        <f>INF_PrevYearEUR!U215</f>
        <v>0</v>
      </c>
      <c r="N214" s="1064">
        <f>INF_PrevYearEUR!V215</f>
        <v>0</v>
      </c>
      <c r="O214" s="1056">
        <f>INF_PrevYearEUR!W215</f>
        <v>0</v>
      </c>
      <c r="P214" s="1064">
        <f>INF_PrevYearEUR!X215</f>
        <v>0</v>
      </c>
      <c r="Q214" s="1056">
        <f>INF_PrevYearEUR!Y215</f>
        <v>0</v>
      </c>
      <c r="R214" s="1064">
        <f>INF_PrevYearEUR!Z215</f>
        <v>0</v>
      </c>
      <c r="S214" s="1056">
        <f>INF_PrevYearEUR!AA215</f>
        <v>0</v>
      </c>
      <c r="T214" s="1064">
        <f>INF_PrevYearEUR!AB215</f>
        <v>0</v>
      </c>
      <c r="U214" s="1056">
        <f>INF_PrevYearEUR!AC215</f>
        <v>0</v>
      </c>
      <c r="V214" s="1064">
        <f>INF_PrevYearEUR!AD215</f>
        <v>0</v>
      </c>
      <c r="W214" s="1056">
        <f>INF_PrevYearEUR!AE215</f>
        <v>0</v>
      </c>
      <c r="X214" s="1064">
        <f>INF_PrevYearEUR!AF215</f>
        <v>0</v>
      </c>
      <c r="Y214" s="1056">
        <f>INF_PrevYearEUR!AG215</f>
        <v>0</v>
      </c>
      <c r="Z214" s="1064">
        <f>INF_PrevYearEUR!AH215</f>
        <v>0</v>
      </c>
      <c r="AA214" s="1056">
        <f>INF_PrevYearEUR!AI215</f>
        <v>0</v>
      </c>
      <c r="AB214" s="1064">
        <f>INF_PrevYearEUR!AJ215</f>
        <v>0</v>
      </c>
      <c r="AC214" s="1056">
        <f>INF_PrevYearEUR!AK215</f>
        <v>0</v>
      </c>
      <c r="AD214" s="1064">
        <f>INF_PrevYearEUR!AL215</f>
        <v>0</v>
      </c>
      <c r="AE214" s="1056">
        <f>INF_PrevYearEUR!AM215</f>
        <v>0</v>
      </c>
      <c r="AF214" s="1064">
        <f>INF_PrevYearEUR!AN215</f>
        <v>0</v>
      </c>
      <c r="AG214" s="1056">
        <f>INF_PrevYearEUR!AO215</f>
        <v>0</v>
      </c>
      <c r="AH214" s="1064">
        <f>INF_PrevYearEUR!AP215</f>
        <v>0</v>
      </c>
      <c r="AI214" s="1056">
        <f>INF_PrevYearEUR!AQ215</f>
        <v>0</v>
      </c>
      <c r="AJ214" s="1064">
        <f>INF_PrevYearEUR!AR215</f>
        <v>0</v>
      </c>
      <c r="AK214" s="1056">
        <f>INF_PrevYearEUR!AS215</f>
        <v>0</v>
      </c>
      <c r="AL214" s="1064">
        <f>INF_PrevYearEUR!AT215</f>
        <v>0</v>
      </c>
      <c r="AM214" s="1056">
        <f>INF_PrevYearEUR!AU215</f>
        <v>0</v>
      </c>
      <c r="AN214" s="1064">
        <f>INF_PrevYearEUR!AV215</f>
        <v>0</v>
      </c>
      <c r="AO214" s="1056">
        <f>INF_PrevYearEUR!AW215</f>
        <v>0</v>
      </c>
      <c r="AP214" s="1064">
        <f>INF_PrevYearEUR!AX215</f>
        <v>0</v>
      </c>
      <c r="AQ214" s="1056">
        <f>INF_PrevYearEUR!AY215</f>
        <v>0</v>
      </c>
      <c r="AR214" s="1064">
        <f>INF_PrevYearEUR!AZ215</f>
        <v>0</v>
      </c>
      <c r="AS214" s="1056">
        <f>INF_PrevYearEUR!BA215</f>
        <v>0</v>
      </c>
      <c r="AT214" s="1064">
        <f>INF_PrevYearEUR!BB215</f>
        <v>0</v>
      </c>
      <c r="AU214" s="1056">
        <f>INF_PrevYearEUR!BC215</f>
        <v>0</v>
      </c>
      <c r="AV214" s="1064">
        <f>INF_PrevYearEUR!BD215</f>
        <v>0</v>
      </c>
      <c r="AW214" s="1056">
        <f>INF_PrevYearEUR!BE215</f>
        <v>0</v>
      </c>
      <c r="AX214" s="1064">
        <f>INF_PrevYearEUR!BF215</f>
        <v>0</v>
      </c>
      <c r="AY214" s="1056">
        <f>INF_PrevYearEUR!BG215</f>
        <v>0</v>
      </c>
      <c r="AZ214" s="1064">
        <f>INF_PrevYearEUR!BH215</f>
        <v>0</v>
      </c>
      <c r="BA214" s="1056">
        <f>INF_PrevYearEUR!BI215</f>
        <v>0</v>
      </c>
      <c r="BB214" s="1064">
        <f>INF_PrevYearEUR!BJ215</f>
        <v>0</v>
      </c>
      <c r="BC214" s="1056">
        <f>INF_PrevYearEUR!BK215</f>
        <v>0</v>
      </c>
      <c r="BD214" s="1064">
        <f>INF_PrevYearEUR!BL215</f>
        <v>0</v>
      </c>
      <c r="BE214" s="1056">
        <f>INF_PrevYearEUR!BM215</f>
        <v>0</v>
      </c>
      <c r="BF214" s="1064">
        <f>INF_PrevYearEUR!BN215</f>
        <v>0</v>
      </c>
      <c r="BG214" s="1056">
        <f>INF_PrevYearEUR!BO215</f>
        <v>0</v>
      </c>
      <c r="BH214" s="1064">
        <f>INF_PrevYearEUR!BP215</f>
        <v>0</v>
      </c>
      <c r="BI214" s="1056">
        <f>INF_PrevYearEUR!BQ215</f>
        <v>0</v>
      </c>
      <c r="BJ214" s="1064">
        <f>INF_PrevYearEUR!BR215</f>
        <v>0</v>
      </c>
      <c r="BK214" s="1056">
        <f>INF_PrevYearEUR!BS215</f>
        <v>0</v>
      </c>
      <c r="BL214" s="1064">
        <f>INF_PrevYearEUR!BT215</f>
        <v>0</v>
      </c>
      <c r="BM214" s="1056">
        <f>INF_PrevYearEUR!BU215</f>
        <v>0</v>
      </c>
      <c r="BN214" s="1064">
        <f>INF_PrevYearEUR!BV215</f>
        <v>0</v>
      </c>
      <c r="BO214" s="1056">
        <f>INF_PrevYearEUR!BW215</f>
        <v>0</v>
      </c>
      <c r="BP214" s="1064">
        <f>INF_PrevYearEUR!BX215</f>
        <v>0</v>
      </c>
      <c r="BQ214" s="1056">
        <f>INF_PrevYearEUR!BY215</f>
        <v>0</v>
      </c>
    </row>
    <row r="215" spans="1:69" s="1048" customFormat="1">
      <c r="A215" s="1054" t="str">
        <f>IF(OR(B215=0,B215=""),"",B215&amp;IF(COUNTIF(B$11:$B215,B215)&gt;1,COUNTIF(B$11:$B215,B215),""))</f>
        <v>Intra-Divisional 3</v>
      </c>
      <c r="B215" s="1054" t="str">
        <f>INF_PrevYearEUR!J216</f>
        <v xml:space="preserve">Intra-Divisional </v>
      </c>
      <c r="C215" s="1055"/>
      <c r="D215" s="1055">
        <f>INF_PrevYearEUR!L216</f>
        <v>0</v>
      </c>
      <c r="E215" s="1056">
        <f>INF_PrevYearEUR!M216</f>
        <v>0</v>
      </c>
      <c r="F215" s="1064">
        <f>INF_PrevYearEUR!N216</f>
        <v>0</v>
      </c>
      <c r="G215" s="1056">
        <f>INF_PrevYearEUR!O216</f>
        <v>0</v>
      </c>
      <c r="H215" s="1064">
        <f>INF_PrevYearEUR!P216</f>
        <v>0</v>
      </c>
      <c r="I215" s="1056">
        <f>INF_PrevYearEUR!Q216</f>
        <v>0</v>
      </c>
      <c r="J215" s="1064">
        <f>INF_PrevYearEUR!R216</f>
        <v>0</v>
      </c>
      <c r="K215" s="1056">
        <f>INF_PrevYearEUR!S216</f>
        <v>0</v>
      </c>
      <c r="L215" s="1064">
        <f>INF_PrevYearEUR!T216</f>
        <v>0</v>
      </c>
      <c r="M215" s="1056">
        <f>INF_PrevYearEUR!U216</f>
        <v>0</v>
      </c>
      <c r="N215" s="1064">
        <f>INF_PrevYearEUR!V216</f>
        <v>0</v>
      </c>
      <c r="O215" s="1056">
        <f>INF_PrevYearEUR!W216</f>
        <v>0</v>
      </c>
      <c r="P215" s="1064">
        <f>INF_PrevYearEUR!X216</f>
        <v>0</v>
      </c>
      <c r="Q215" s="1056">
        <f>INF_PrevYearEUR!Y216</f>
        <v>0</v>
      </c>
      <c r="R215" s="1064">
        <f>INF_PrevYearEUR!Z216</f>
        <v>0</v>
      </c>
      <c r="S215" s="1056">
        <f>INF_PrevYearEUR!AA216</f>
        <v>0</v>
      </c>
      <c r="T215" s="1064">
        <f>INF_PrevYearEUR!AB216</f>
        <v>0</v>
      </c>
      <c r="U215" s="1056">
        <f>INF_PrevYearEUR!AC216</f>
        <v>0</v>
      </c>
      <c r="V215" s="1064">
        <f>INF_PrevYearEUR!AD216</f>
        <v>0</v>
      </c>
      <c r="W215" s="1056">
        <f>INF_PrevYearEUR!AE216</f>
        <v>0</v>
      </c>
      <c r="X215" s="1064">
        <f>INF_PrevYearEUR!AF216</f>
        <v>0</v>
      </c>
      <c r="Y215" s="1056">
        <f>INF_PrevYearEUR!AG216</f>
        <v>0</v>
      </c>
      <c r="Z215" s="1064">
        <f>INF_PrevYearEUR!AH216</f>
        <v>0</v>
      </c>
      <c r="AA215" s="1056">
        <f>INF_PrevYearEUR!AI216</f>
        <v>0</v>
      </c>
      <c r="AB215" s="1064">
        <f>INF_PrevYearEUR!AJ216</f>
        <v>0</v>
      </c>
      <c r="AC215" s="1056">
        <f>INF_PrevYearEUR!AK216</f>
        <v>0</v>
      </c>
      <c r="AD215" s="1064">
        <f>INF_PrevYearEUR!AL216</f>
        <v>0</v>
      </c>
      <c r="AE215" s="1056">
        <f>INF_PrevYearEUR!AM216</f>
        <v>0</v>
      </c>
      <c r="AF215" s="1064">
        <f>INF_PrevYearEUR!AN216</f>
        <v>0</v>
      </c>
      <c r="AG215" s="1056">
        <f>INF_PrevYearEUR!AO216</f>
        <v>0</v>
      </c>
      <c r="AH215" s="1064">
        <f>INF_PrevYearEUR!AP216</f>
        <v>0</v>
      </c>
      <c r="AI215" s="1056">
        <f>INF_PrevYearEUR!AQ216</f>
        <v>0</v>
      </c>
      <c r="AJ215" s="1064">
        <f>INF_PrevYearEUR!AR216</f>
        <v>0</v>
      </c>
      <c r="AK215" s="1056">
        <f>INF_PrevYearEUR!AS216</f>
        <v>0</v>
      </c>
      <c r="AL215" s="1064">
        <f>INF_PrevYearEUR!AT216</f>
        <v>0</v>
      </c>
      <c r="AM215" s="1056">
        <f>INF_PrevYearEUR!AU216</f>
        <v>0</v>
      </c>
      <c r="AN215" s="1064">
        <f>INF_PrevYearEUR!AV216</f>
        <v>0</v>
      </c>
      <c r="AO215" s="1056">
        <f>INF_PrevYearEUR!AW216</f>
        <v>0</v>
      </c>
      <c r="AP215" s="1064">
        <f>INF_PrevYearEUR!AX216</f>
        <v>0</v>
      </c>
      <c r="AQ215" s="1056">
        <f>INF_PrevYearEUR!AY216</f>
        <v>0</v>
      </c>
      <c r="AR215" s="1064">
        <f>INF_PrevYearEUR!AZ216</f>
        <v>0</v>
      </c>
      <c r="AS215" s="1056">
        <f>INF_PrevYearEUR!BA216</f>
        <v>0</v>
      </c>
      <c r="AT215" s="1064">
        <f>INF_PrevYearEUR!BB216</f>
        <v>0</v>
      </c>
      <c r="AU215" s="1056">
        <f>INF_PrevYearEUR!BC216</f>
        <v>0</v>
      </c>
      <c r="AV215" s="1064">
        <f>INF_PrevYearEUR!BD216</f>
        <v>0</v>
      </c>
      <c r="AW215" s="1056">
        <f>INF_PrevYearEUR!BE216</f>
        <v>0</v>
      </c>
      <c r="AX215" s="1064">
        <f>INF_PrevYearEUR!BF216</f>
        <v>0</v>
      </c>
      <c r="AY215" s="1056">
        <f>INF_PrevYearEUR!BG216</f>
        <v>0</v>
      </c>
      <c r="AZ215" s="1064">
        <f>INF_PrevYearEUR!BH216</f>
        <v>0</v>
      </c>
      <c r="BA215" s="1056">
        <f>INF_PrevYearEUR!BI216</f>
        <v>0</v>
      </c>
      <c r="BB215" s="1064">
        <f>INF_PrevYearEUR!BJ216</f>
        <v>0</v>
      </c>
      <c r="BC215" s="1056">
        <f>INF_PrevYearEUR!BK216</f>
        <v>0</v>
      </c>
      <c r="BD215" s="1064">
        <f>INF_PrevYearEUR!BL216</f>
        <v>0</v>
      </c>
      <c r="BE215" s="1056">
        <f>INF_PrevYearEUR!BM216</f>
        <v>0</v>
      </c>
      <c r="BF215" s="1064">
        <f>INF_PrevYearEUR!BN216</f>
        <v>0</v>
      </c>
      <c r="BG215" s="1056">
        <f>INF_PrevYearEUR!BO216</f>
        <v>0</v>
      </c>
      <c r="BH215" s="1064">
        <f>INF_PrevYearEUR!BP216</f>
        <v>0</v>
      </c>
      <c r="BI215" s="1056">
        <f>INF_PrevYearEUR!BQ216</f>
        <v>0</v>
      </c>
      <c r="BJ215" s="1064">
        <f>INF_PrevYearEUR!BR216</f>
        <v>0</v>
      </c>
      <c r="BK215" s="1056">
        <f>INF_PrevYearEUR!BS216</f>
        <v>0</v>
      </c>
      <c r="BL215" s="1064">
        <f>INF_PrevYearEUR!BT216</f>
        <v>0</v>
      </c>
      <c r="BM215" s="1056">
        <f>INF_PrevYearEUR!BU216</f>
        <v>0</v>
      </c>
      <c r="BN215" s="1064">
        <f>INF_PrevYearEUR!BV216</f>
        <v>0</v>
      </c>
      <c r="BO215" s="1056">
        <f>INF_PrevYearEUR!BW216</f>
        <v>0</v>
      </c>
      <c r="BP215" s="1064">
        <f>INF_PrevYearEUR!BX216</f>
        <v>0</v>
      </c>
      <c r="BQ215" s="1056">
        <f>INF_PrevYearEUR!BY216</f>
        <v>0</v>
      </c>
    </row>
    <row r="216" spans="1:69" s="1048" customFormat="1">
      <c r="A216" s="1063" t="str">
        <f>IF(OR(B216=0,B216=""),"",B216&amp;IF(COUNTIF(B$11:$B216,B216)&gt;1,COUNTIF(B$11:$B216,B216),""))</f>
        <v>Inter-Divisional 3</v>
      </c>
      <c r="B216" s="1063" t="str">
        <f>INF_PrevYearEUR!J217</f>
        <v xml:space="preserve">Inter-Divisional </v>
      </c>
      <c r="C216" s="1061"/>
      <c r="D216" s="1061">
        <f>INF_PrevYearEUR!L217</f>
        <v>0</v>
      </c>
      <c r="E216" s="27">
        <f>INF_PrevYearEUR!M217</f>
        <v>0</v>
      </c>
      <c r="F216" s="1062">
        <f>INF_PrevYearEUR!N217</f>
        <v>0</v>
      </c>
      <c r="G216" s="27">
        <f>INF_PrevYearEUR!O217</f>
        <v>0</v>
      </c>
      <c r="H216" s="1062">
        <f>INF_PrevYearEUR!P217</f>
        <v>0</v>
      </c>
      <c r="I216" s="27">
        <f>INF_PrevYearEUR!Q217</f>
        <v>0</v>
      </c>
      <c r="J216" s="1062">
        <f>INF_PrevYearEUR!R217</f>
        <v>0</v>
      </c>
      <c r="K216" s="27">
        <f>INF_PrevYearEUR!S217</f>
        <v>0</v>
      </c>
      <c r="L216" s="1062">
        <f>INF_PrevYearEUR!T217</f>
        <v>0</v>
      </c>
      <c r="M216" s="27">
        <f>INF_PrevYearEUR!U217</f>
        <v>0</v>
      </c>
      <c r="N216" s="1062">
        <f>INF_PrevYearEUR!V217</f>
        <v>0</v>
      </c>
      <c r="O216" s="27">
        <f>INF_PrevYearEUR!W217</f>
        <v>0</v>
      </c>
      <c r="P216" s="1062">
        <f>INF_PrevYearEUR!X217</f>
        <v>0</v>
      </c>
      <c r="Q216" s="27">
        <f>INF_PrevYearEUR!Y217</f>
        <v>0</v>
      </c>
      <c r="R216" s="1062">
        <f>INF_PrevYearEUR!Z217</f>
        <v>0</v>
      </c>
      <c r="S216" s="27">
        <f>INF_PrevYearEUR!AA217</f>
        <v>0</v>
      </c>
      <c r="T216" s="1062">
        <f>INF_PrevYearEUR!AB217</f>
        <v>0</v>
      </c>
      <c r="U216" s="27">
        <f>INF_PrevYearEUR!AC217</f>
        <v>0</v>
      </c>
      <c r="V216" s="1062">
        <f>INF_PrevYearEUR!AD217</f>
        <v>0</v>
      </c>
      <c r="W216" s="27">
        <f>INF_PrevYearEUR!AE217</f>
        <v>0</v>
      </c>
      <c r="X216" s="1062">
        <f>INF_PrevYearEUR!AF217</f>
        <v>0</v>
      </c>
      <c r="Y216" s="27">
        <f>INF_PrevYearEUR!AG217</f>
        <v>0</v>
      </c>
      <c r="Z216" s="1062">
        <f>INF_PrevYearEUR!AH217</f>
        <v>0</v>
      </c>
      <c r="AA216" s="27">
        <f>INF_PrevYearEUR!AI217</f>
        <v>0</v>
      </c>
      <c r="AB216" s="1062">
        <f>INF_PrevYearEUR!AJ217</f>
        <v>0</v>
      </c>
      <c r="AC216" s="27">
        <f>INF_PrevYearEUR!AK217</f>
        <v>0</v>
      </c>
      <c r="AD216" s="1062">
        <f>INF_PrevYearEUR!AL217</f>
        <v>0</v>
      </c>
      <c r="AE216" s="27">
        <f>INF_PrevYearEUR!AM217</f>
        <v>0</v>
      </c>
      <c r="AF216" s="1062">
        <f>INF_PrevYearEUR!AN217</f>
        <v>0</v>
      </c>
      <c r="AG216" s="27">
        <f>INF_PrevYearEUR!AO217</f>
        <v>0</v>
      </c>
      <c r="AH216" s="1062">
        <f>INF_PrevYearEUR!AP217</f>
        <v>0</v>
      </c>
      <c r="AI216" s="27">
        <f>INF_PrevYearEUR!AQ217</f>
        <v>0</v>
      </c>
      <c r="AJ216" s="1062">
        <f>INF_PrevYearEUR!AR217</f>
        <v>0</v>
      </c>
      <c r="AK216" s="27">
        <f>INF_PrevYearEUR!AS217</f>
        <v>0</v>
      </c>
      <c r="AL216" s="1062">
        <f>INF_PrevYearEUR!AT217</f>
        <v>0</v>
      </c>
      <c r="AM216" s="27">
        <f>INF_PrevYearEUR!AU217</f>
        <v>0</v>
      </c>
      <c r="AN216" s="1062">
        <f>INF_PrevYearEUR!AV217</f>
        <v>0</v>
      </c>
      <c r="AO216" s="27">
        <f>INF_PrevYearEUR!AW217</f>
        <v>0</v>
      </c>
      <c r="AP216" s="1062">
        <f>INF_PrevYearEUR!AX217</f>
        <v>0</v>
      </c>
      <c r="AQ216" s="27">
        <f>INF_PrevYearEUR!AY217</f>
        <v>0</v>
      </c>
      <c r="AR216" s="1062">
        <f>INF_PrevYearEUR!AZ217</f>
        <v>0</v>
      </c>
      <c r="AS216" s="27">
        <f>INF_PrevYearEUR!BA217</f>
        <v>0</v>
      </c>
      <c r="AT216" s="1062">
        <f>INF_PrevYearEUR!BB217</f>
        <v>0</v>
      </c>
      <c r="AU216" s="27">
        <f>INF_PrevYearEUR!BC217</f>
        <v>0</v>
      </c>
      <c r="AV216" s="1062">
        <f>INF_PrevYearEUR!BD217</f>
        <v>0</v>
      </c>
      <c r="AW216" s="27">
        <f>INF_PrevYearEUR!BE217</f>
        <v>0</v>
      </c>
      <c r="AX216" s="1062">
        <f>INF_PrevYearEUR!BF217</f>
        <v>0</v>
      </c>
      <c r="AY216" s="27">
        <f>INF_PrevYearEUR!BG217</f>
        <v>0</v>
      </c>
      <c r="AZ216" s="1062">
        <f>INF_PrevYearEUR!BH217</f>
        <v>0</v>
      </c>
      <c r="BA216" s="27">
        <f>INF_PrevYearEUR!BI217</f>
        <v>0</v>
      </c>
      <c r="BB216" s="1062">
        <f>INF_PrevYearEUR!BJ217</f>
        <v>0</v>
      </c>
      <c r="BC216" s="27">
        <f>INF_PrevYearEUR!BK217</f>
        <v>0</v>
      </c>
      <c r="BD216" s="1062">
        <f>INF_PrevYearEUR!BL217</f>
        <v>0</v>
      </c>
      <c r="BE216" s="27">
        <f>INF_PrevYearEUR!BM217</f>
        <v>0</v>
      </c>
      <c r="BF216" s="1062">
        <f>INF_PrevYearEUR!BN217</f>
        <v>0</v>
      </c>
      <c r="BG216" s="27">
        <f>INF_PrevYearEUR!BO217</f>
        <v>0</v>
      </c>
      <c r="BH216" s="1062">
        <f>INF_PrevYearEUR!BP217</f>
        <v>0</v>
      </c>
      <c r="BI216" s="27">
        <f>INF_PrevYearEUR!BQ217</f>
        <v>0</v>
      </c>
      <c r="BJ216" s="1062">
        <f>INF_PrevYearEUR!BR217</f>
        <v>0</v>
      </c>
      <c r="BK216" s="27">
        <f>INF_PrevYearEUR!BS217</f>
        <v>0</v>
      </c>
      <c r="BL216" s="1062">
        <f>INF_PrevYearEUR!BT217</f>
        <v>0</v>
      </c>
      <c r="BM216" s="27">
        <f>INF_PrevYearEUR!BU217</f>
        <v>0</v>
      </c>
      <c r="BN216" s="1062">
        <f>INF_PrevYearEUR!BV217</f>
        <v>0</v>
      </c>
      <c r="BO216" s="27">
        <f>INF_PrevYearEUR!BW217</f>
        <v>0</v>
      </c>
      <c r="BP216" s="1062">
        <f>INF_PrevYearEUR!BX217</f>
        <v>0</v>
      </c>
      <c r="BQ216" s="27">
        <f>INF_PrevYearEUR!BY217</f>
        <v>0</v>
      </c>
    </row>
    <row r="217" spans="1:69" s="1048" customFormat="1">
      <c r="A217" s="1054" t="str">
        <f>IF(OR(B217=0,B217=""),"",B217&amp;IF(COUNTIF(B$11:$B217,B217)&gt;1,COUNTIF(B$11:$B217,B217),""))</f>
        <v>Bartering2</v>
      </c>
      <c r="B217" s="1054" t="str">
        <f>INF_PrevYearEUR!J218</f>
        <v>Bartering</v>
      </c>
      <c r="C217" s="1055"/>
      <c r="D217" s="1055">
        <f>INF_PrevYearEUR!L218</f>
        <v>0</v>
      </c>
      <c r="E217" s="1056">
        <f>INF_PrevYearEUR!M218</f>
        <v>0</v>
      </c>
      <c r="F217" s="1064">
        <f>INF_PrevYearEUR!N218</f>
        <v>0</v>
      </c>
      <c r="G217" s="1056">
        <f>INF_PrevYearEUR!O218</f>
        <v>0</v>
      </c>
      <c r="H217" s="1064">
        <f>INF_PrevYearEUR!P218</f>
        <v>0</v>
      </c>
      <c r="I217" s="1056">
        <f>INF_PrevYearEUR!Q218</f>
        <v>0</v>
      </c>
      <c r="J217" s="1064">
        <f>INF_PrevYearEUR!R218</f>
        <v>0</v>
      </c>
      <c r="K217" s="1056">
        <f>INF_PrevYearEUR!S218</f>
        <v>0</v>
      </c>
      <c r="L217" s="1064">
        <f>INF_PrevYearEUR!T218</f>
        <v>0</v>
      </c>
      <c r="M217" s="1056">
        <f>INF_PrevYearEUR!U218</f>
        <v>0</v>
      </c>
      <c r="N217" s="1064">
        <f>INF_PrevYearEUR!V218</f>
        <v>0</v>
      </c>
      <c r="O217" s="1056">
        <f>INF_PrevYearEUR!W218</f>
        <v>0</v>
      </c>
      <c r="P217" s="1064">
        <f>INF_PrevYearEUR!X218</f>
        <v>0</v>
      </c>
      <c r="Q217" s="1056">
        <f>INF_PrevYearEUR!Y218</f>
        <v>0</v>
      </c>
      <c r="R217" s="1064">
        <f>INF_PrevYearEUR!Z218</f>
        <v>0</v>
      </c>
      <c r="S217" s="1056">
        <f>INF_PrevYearEUR!AA218</f>
        <v>0</v>
      </c>
      <c r="T217" s="1064">
        <f>INF_PrevYearEUR!AB218</f>
        <v>0</v>
      </c>
      <c r="U217" s="1056">
        <f>INF_PrevYearEUR!AC218</f>
        <v>0</v>
      </c>
      <c r="V217" s="1064">
        <f>INF_PrevYearEUR!AD218</f>
        <v>0</v>
      </c>
      <c r="W217" s="1056">
        <f>INF_PrevYearEUR!AE218</f>
        <v>0</v>
      </c>
      <c r="X217" s="1064">
        <f>INF_PrevYearEUR!AF218</f>
        <v>0</v>
      </c>
      <c r="Y217" s="1056">
        <f>INF_PrevYearEUR!AG218</f>
        <v>0</v>
      </c>
      <c r="Z217" s="1064">
        <f>INF_PrevYearEUR!AH218</f>
        <v>0</v>
      </c>
      <c r="AA217" s="1056">
        <f>INF_PrevYearEUR!AI218</f>
        <v>0</v>
      </c>
      <c r="AB217" s="1064">
        <f>INF_PrevYearEUR!AJ218</f>
        <v>0</v>
      </c>
      <c r="AC217" s="1056">
        <f>INF_PrevYearEUR!AK218</f>
        <v>0</v>
      </c>
      <c r="AD217" s="1064">
        <f>INF_PrevYearEUR!AL218</f>
        <v>0</v>
      </c>
      <c r="AE217" s="1056">
        <f>INF_PrevYearEUR!AM218</f>
        <v>0</v>
      </c>
      <c r="AF217" s="1064">
        <f>INF_PrevYearEUR!AN218</f>
        <v>0</v>
      </c>
      <c r="AG217" s="1056">
        <f>INF_PrevYearEUR!AO218</f>
        <v>0</v>
      </c>
      <c r="AH217" s="1064">
        <f>INF_PrevYearEUR!AP218</f>
        <v>0</v>
      </c>
      <c r="AI217" s="1056">
        <f>INF_PrevYearEUR!AQ218</f>
        <v>0</v>
      </c>
      <c r="AJ217" s="1064">
        <f>INF_PrevYearEUR!AR218</f>
        <v>0</v>
      </c>
      <c r="AK217" s="1056">
        <f>INF_PrevYearEUR!AS218</f>
        <v>0</v>
      </c>
      <c r="AL217" s="1064">
        <f>INF_PrevYearEUR!AT218</f>
        <v>0</v>
      </c>
      <c r="AM217" s="1056">
        <f>INF_PrevYearEUR!AU218</f>
        <v>0</v>
      </c>
      <c r="AN217" s="1064">
        <f>INF_PrevYearEUR!AV218</f>
        <v>0</v>
      </c>
      <c r="AO217" s="1056">
        <f>INF_PrevYearEUR!AW218</f>
        <v>0</v>
      </c>
      <c r="AP217" s="1064">
        <f>INF_PrevYearEUR!AX218</f>
        <v>0</v>
      </c>
      <c r="AQ217" s="1056">
        <f>INF_PrevYearEUR!AY218</f>
        <v>0</v>
      </c>
      <c r="AR217" s="1064">
        <f>INF_PrevYearEUR!AZ218</f>
        <v>0</v>
      </c>
      <c r="AS217" s="1056">
        <f>INF_PrevYearEUR!BA218</f>
        <v>0</v>
      </c>
      <c r="AT217" s="1064">
        <f>INF_PrevYearEUR!BB218</f>
        <v>0</v>
      </c>
      <c r="AU217" s="1056">
        <f>INF_PrevYearEUR!BC218</f>
        <v>0</v>
      </c>
      <c r="AV217" s="1064">
        <f>INF_PrevYearEUR!BD218</f>
        <v>0</v>
      </c>
      <c r="AW217" s="1056">
        <f>INF_PrevYearEUR!BE218</f>
        <v>0</v>
      </c>
      <c r="AX217" s="1064">
        <f>INF_PrevYearEUR!BF218</f>
        <v>0</v>
      </c>
      <c r="AY217" s="1056">
        <f>INF_PrevYearEUR!BG218</f>
        <v>0</v>
      </c>
      <c r="AZ217" s="1064">
        <f>INF_PrevYearEUR!BH218</f>
        <v>0</v>
      </c>
      <c r="BA217" s="1056">
        <f>INF_PrevYearEUR!BI218</f>
        <v>0</v>
      </c>
      <c r="BB217" s="1064">
        <f>INF_PrevYearEUR!BJ218</f>
        <v>0</v>
      </c>
      <c r="BC217" s="1056">
        <f>INF_PrevYearEUR!BK218</f>
        <v>0</v>
      </c>
      <c r="BD217" s="1064">
        <f>INF_PrevYearEUR!BL218</f>
        <v>0</v>
      </c>
      <c r="BE217" s="1056">
        <f>INF_PrevYearEUR!BM218</f>
        <v>0</v>
      </c>
      <c r="BF217" s="1064">
        <f>INF_PrevYearEUR!BN218</f>
        <v>0</v>
      </c>
      <c r="BG217" s="1056">
        <f>INF_PrevYearEUR!BO218</f>
        <v>0</v>
      </c>
      <c r="BH217" s="1064">
        <f>INF_PrevYearEUR!BP218</f>
        <v>0</v>
      </c>
      <c r="BI217" s="1056">
        <f>INF_PrevYearEUR!BQ218</f>
        <v>0</v>
      </c>
      <c r="BJ217" s="1064">
        <f>INF_PrevYearEUR!BR218</f>
        <v>0</v>
      </c>
      <c r="BK217" s="1056">
        <f>INF_PrevYearEUR!BS218</f>
        <v>0</v>
      </c>
      <c r="BL217" s="1064">
        <f>INF_PrevYearEUR!BT218</f>
        <v>0</v>
      </c>
      <c r="BM217" s="1056">
        <f>INF_PrevYearEUR!BU218</f>
        <v>0</v>
      </c>
      <c r="BN217" s="1064">
        <f>INF_PrevYearEUR!BV218</f>
        <v>0</v>
      </c>
      <c r="BO217" s="1056">
        <f>INF_PrevYearEUR!BW218</f>
        <v>0</v>
      </c>
      <c r="BP217" s="1064">
        <f>INF_PrevYearEUR!BX218</f>
        <v>0</v>
      </c>
      <c r="BQ217" s="1056">
        <f>INF_PrevYearEUR!BY218</f>
        <v>0</v>
      </c>
    </row>
    <row r="218" spans="1:69" s="1048" customFormat="1">
      <c r="A218" s="1054" t="str">
        <f>IF(OR(B218=0,B218=""),"",B218&amp;IF(COUNTIF(B$11:$B218,B218)&gt;1,COUNTIF(B$11:$B218,B218),""))</f>
        <v>External Customers 4</v>
      </c>
      <c r="B218" s="1054" t="str">
        <f>INF_PrevYearEUR!J219</f>
        <v xml:space="preserve">External Customers </v>
      </c>
      <c r="C218" s="1055"/>
      <c r="D218" s="1055">
        <f>INF_PrevYearEUR!L219</f>
        <v>0</v>
      </c>
      <c r="E218" s="1056">
        <f>INF_PrevYearEUR!M219</f>
        <v>0</v>
      </c>
      <c r="F218" s="1064">
        <f>INF_PrevYearEUR!N219</f>
        <v>0</v>
      </c>
      <c r="G218" s="1056">
        <f>INF_PrevYearEUR!O219</f>
        <v>0</v>
      </c>
      <c r="H218" s="1064">
        <f>INF_PrevYearEUR!P219</f>
        <v>0</v>
      </c>
      <c r="I218" s="1056">
        <f>INF_PrevYearEUR!Q219</f>
        <v>0</v>
      </c>
      <c r="J218" s="1064">
        <f>INF_PrevYearEUR!R219</f>
        <v>0</v>
      </c>
      <c r="K218" s="1056">
        <f>INF_PrevYearEUR!S219</f>
        <v>0</v>
      </c>
      <c r="L218" s="1064">
        <f>INF_PrevYearEUR!T219</f>
        <v>0</v>
      </c>
      <c r="M218" s="1056">
        <f>INF_PrevYearEUR!U219</f>
        <v>0</v>
      </c>
      <c r="N218" s="1064">
        <f>INF_PrevYearEUR!V219</f>
        <v>0</v>
      </c>
      <c r="O218" s="1056">
        <f>INF_PrevYearEUR!W219</f>
        <v>0</v>
      </c>
      <c r="P218" s="1064">
        <f>INF_PrevYearEUR!X219</f>
        <v>0</v>
      </c>
      <c r="Q218" s="1056">
        <f>INF_PrevYearEUR!Y219</f>
        <v>0</v>
      </c>
      <c r="R218" s="1064">
        <f>INF_PrevYearEUR!Z219</f>
        <v>0</v>
      </c>
      <c r="S218" s="1056">
        <f>INF_PrevYearEUR!AA219</f>
        <v>0</v>
      </c>
      <c r="T218" s="1064">
        <f>INF_PrevYearEUR!AB219</f>
        <v>0</v>
      </c>
      <c r="U218" s="1056">
        <f>INF_PrevYearEUR!AC219</f>
        <v>0</v>
      </c>
      <c r="V218" s="1064">
        <f>INF_PrevYearEUR!AD219</f>
        <v>0</v>
      </c>
      <c r="W218" s="1056">
        <f>INF_PrevYearEUR!AE219</f>
        <v>0</v>
      </c>
      <c r="X218" s="1064">
        <f>INF_PrevYearEUR!AF219</f>
        <v>0</v>
      </c>
      <c r="Y218" s="1056">
        <f>INF_PrevYearEUR!AG219</f>
        <v>0</v>
      </c>
      <c r="Z218" s="1064">
        <f>INF_PrevYearEUR!AH219</f>
        <v>0</v>
      </c>
      <c r="AA218" s="1056">
        <f>INF_PrevYearEUR!AI219</f>
        <v>0</v>
      </c>
      <c r="AB218" s="1064">
        <f>INF_PrevYearEUR!AJ219</f>
        <v>0</v>
      </c>
      <c r="AC218" s="1056">
        <f>INF_PrevYearEUR!AK219</f>
        <v>0</v>
      </c>
      <c r="AD218" s="1064">
        <f>INF_PrevYearEUR!AL219</f>
        <v>0</v>
      </c>
      <c r="AE218" s="1056">
        <f>INF_PrevYearEUR!AM219</f>
        <v>0</v>
      </c>
      <c r="AF218" s="1064">
        <f>INF_PrevYearEUR!AN219</f>
        <v>0</v>
      </c>
      <c r="AG218" s="1056">
        <f>INF_PrevYearEUR!AO219</f>
        <v>0</v>
      </c>
      <c r="AH218" s="1064">
        <f>INF_PrevYearEUR!AP219</f>
        <v>0</v>
      </c>
      <c r="AI218" s="1056">
        <f>INF_PrevYearEUR!AQ219</f>
        <v>0</v>
      </c>
      <c r="AJ218" s="1064">
        <f>INF_PrevYearEUR!AR219</f>
        <v>0</v>
      </c>
      <c r="AK218" s="1056">
        <f>INF_PrevYearEUR!AS219</f>
        <v>0</v>
      </c>
      <c r="AL218" s="1064">
        <f>INF_PrevYearEUR!AT219</f>
        <v>0</v>
      </c>
      <c r="AM218" s="1056">
        <f>INF_PrevYearEUR!AU219</f>
        <v>0</v>
      </c>
      <c r="AN218" s="1064">
        <f>INF_PrevYearEUR!AV219</f>
        <v>0</v>
      </c>
      <c r="AO218" s="1056">
        <f>INF_PrevYearEUR!AW219</f>
        <v>0</v>
      </c>
      <c r="AP218" s="1064">
        <f>INF_PrevYearEUR!AX219</f>
        <v>0</v>
      </c>
      <c r="AQ218" s="1056">
        <f>INF_PrevYearEUR!AY219</f>
        <v>0</v>
      </c>
      <c r="AR218" s="1064">
        <f>INF_PrevYearEUR!AZ219</f>
        <v>0</v>
      </c>
      <c r="AS218" s="1056">
        <f>INF_PrevYearEUR!BA219</f>
        <v>0</v>
      </c>
      <c r="AT218" s="1064">
        <f>INF_PrevYearEUR!BB219</f>
        <v>0</v>
      </c>
      <c r="AU218" s="1056">
        <f>INF_PrevYearEUR!BC219</f>
        <v>0</v>
      </c>
      <c r="AV218" s="1064">
        <f>INF_PrevYearEUR!BD219</f>
        <v>0</v>
      </c>
      <c r="AW218" s="1056">
        <f>INF_PrevYearEUR!BE219</f>
        <v>0</v>
      </c>
      <c r="AX218" s="1064">
        <f>INF_PrevYearEUR!BF219</f>
        <v>0</v>
      </c>
      <c r="AY218" s="1056">
        <f>INF_PrevYearEUR!BG219</f>
        <v>0</v>
      </c>
      <c r="AZ218" s="1064">
        <f>INF_PrevYearEUR!BH219</f>
        <v>0</v>
      </c>
      <c r="BA218" s="1056">
        <f>INF_PrevYearEUR!BI219</f>
        <v>0</v>
      </c>
      <c r="BB218" s="1064">
        <f>INF_PrevYearEUR!BJ219</f>
        <v>0</v>
      </c>
      <c r="BC218" s="1056">
        <f>INF_PrevYearEUR!BK219</f>
        <v>0</v>
      </c>
      <c r="BD218" s="1064">
        <f>INF_PrevYearEUR!BL219</f>
        <v>0</v>
      </c>
      <c r="BE218" s="1056">
        <f>INF_PrevYearEUR!BM219</f>
        <v>0</v>
      </c>
      <c r="BF218" s="1064">
        <f>INF_PrevYearEUR!BN219</f>
        <v>0</v>
      </c>
      <c r="BG218" s="1056">
        <f>INF_PrevYearEUR!BO219</f>
        <v>0</v>
      </c>
      <c r="BH218" s="1064">
        <f>INF_PrevYearEUR!BP219</f>
        <v>0</v>
      </c>
      <c r="BI218" s="1056">
        <f>INF_PrevYearEUR!BQ219</f>
        <v>0</v>
      </c>
      <c r="BJ218" s="1064">
        <f>INF_PrevYearEUR!BR219</f>
        <v>0</v>
      </c>
      <c r="BK218" s="1056">
        <f>INF_PrevYearEUR!BS219</f>
        <v>0</v>
      </c>
      <c r="BL218" s="1064">
        <f>INF_PrevYearEUR!BT219</f>
        <v>0</v>
      </c>
      <c r="BM218" s="1056">
        <f>INF_PrevYearEUR!BU219</f>
        <v>0</v>
      </c>
      <c r="BN218" s="1064">
        <f>INF_PrevYearEUR!BV219</f>
        <v>0</v>
      </c>
      <c r="BO218" s="1056">
        <f>INF_PrevYearEUR!BW219</f>
        <v>0</v>
      </c>
      <c r="BP218" s="1064">
        <f>INF_PrevYearEUR!BX219</f>
        <v>0</v>
      </c>
      <c r="BQ218" s="1056">
        <f>INF_PrevYearEUR!BY219</f>
        <v>0</v>
      </c>
    </row>
    <row r="219" spans="1:69" s="1048" customFormat="1">
      <c r="A219" s="1054" t="str">
        <f>IF(OR(B219=0,B219=""),"",B219&amp;IF(COUNTIF(B$11:$B219,B219)&gt;1,COUNTIF(B$11:$B219,B219),""))</f>
        <v>Intra-Divisional 4</v>
      </c>
      <c r="B219" s="1054" t="str">
        <f>INF_PrevYearEUR!J220</f>
        <v xml:space="preserve">Intra-Divisional </v>
      </c>
      <c r="C219" s="1055"/>
      <c r="D219" s="1055">
        <f>INF_PrevYearEUR!L220</f>
        <v>0</v>
      </c>
      <c r="E219" s="1056">
        <f>INF_PrevYearEUR!M220</f>
        <v>0</v>
      </c>
      <c r="F219" s="1064">
        <f>INF_PrevYearEUR!N220</f>
        <v>0</v>
      </c>
      <c r="G219" s="1056">
        <f>INF_PrevYearEUR!O220</f>
        <v>0</v>
      </c>
      <c r="H219" s="1064">
        <f>INF_PrevYearEUR!P220</f>
        <v>0</v>
      </c>
      <c r="I219" s="1056">
        <f>INF_PrevYearEUR!Q220</f>
        <v>0</v>
      </c>
      <c r="J219" s="1064">
        <f>INF_PrevYearEUR!R220</f>
        <v>0</v>
      </c>
      <c r="K219" s="1056">
        <f>INF_PrevYearEUR!S220</f>
        <v>0</v>
      </c>
      <c r="L219" s="1064">
        <f>INF_PrevYearEUR!T220</f>
        <v>0</v>
      </c>
      <c r="M219" s="1056">
        <f>INF_PrevYearEUR!U220</f>
        <v>0</v>
      </c>
      <c r="N219" s="1064">
        <f>INF_PrevYearEUR!V220</f>
        <v>0</v>
      </c>
      <c r="O219" s="1056">
        <f>INF_PrevYearEUR!W220</f>
        <v>0</v>
      </c>
      <c r="P219" s="1064">
        <f>INF_PrevYearEUR!X220</f>
        <v>0</v>
      </c>
      <c r="Q219" s="1056">
        <f>INF_PrevYearEUR!Y220</f>
        <v>0</v>
      </c>
      <c r="R219" s="1064">
        <f>INF_PrevYearEUR!Z220</f>
        <v>0</v>
      </c>
      <c r="S219" s="1056">
        <f>INF_PrevYearEUR!AA220</f>
        <v>0</v>
      </c>
      <c r="T219" s="1064">
        <f>INF_PrevYearEUR!AB220</f>
        <v>0</v>
      </c>
      <c r="U219" s="1056">
        <f>INF_PrevYearEUR!AC220</f>
        <v>0</v>
      </c>
      <c r="V219" s="1064">
        <f>INF_PrevYearEUR!AD220</f>
        <v>0</v>
      </c>
      <c r="W219" s="1056">
        <f>INF_PrevYearEUR!AE220</f>
        <v>0</v>
      </c>
      <c r="X219" s="1064">
        <f>INF_PrevYearEUR!AF220</f>
        <v>0</v>
      </c>
      <c r="Y219" s="1056">
        <f>INF_PrevYearEUR!AG220</f>
        <v>0</v>
      </c>
      <c r="Z219" s="1064">
        <f>INF_PrevYearEUR!AH220</f>
        <v>0</v>
      </c>
      <c r="AA219" s="1056">
        <f>INF_PrevYearEUR!AI220</f>
        <v>0</v>
      </c>
      <c r="AB219" s="1064">
        <f>INF_PrevYearEUR!AJ220</f>
        <v>0</v>
      </c>
      <c r="AC219" s="1056">
        <f>INF_PrevYearEUR!AK220</f>
        <v>0</v>
      </c>
      <c r="AD219" s="1064">
        <f>INF_PrevYearEUR!AL220</f>
        <v>0</v>
      </c>
      <c r="AE219" s="1056">
        <f>INF_PrevYearEUR!AM220</f>
        <v>0</v>
      </c>
      <c r="AF219" s="1064">
        <f>INF_PrevYearEUR!AN220</f>
        <v>0</v>
      </c>
      <c r="AG219" s="1056">
        <f>INF_PrevYearEUR!AO220</f>
        <v>0</v>
      </c>
      <c r="AH219" s="1064">
        <f>INF_PrevYearEUR!AP220</f>
        <v>0</v>
      </c>
      <c r="AI219" s="1056">
        <f>INF_PrevYearEUR!AQ220</f>
        <v>0</v>
      </c>
      <c r="AJ219" s="1064">
        <f>INF_PrevYearEUR!AR220</f>
        <v>0</v>
      </c>
      <c r="AK219" s="1056">
        <f>INF_PrevYearEUR!AS220</f>
        <v>0</v>
      </c>
      <c r="AL219" s="1064">
        <f>INF_PrevYearEUR!AT220</f>
        <v>0</v>
      </c>
      <c r="AM219" s="1056">
        <f>INF_PrevYearEUR!AU220</f>
        <v>0</v>
      </c>
      <c r="AN219" s="1064">
        <f>INF_PrevYearEUR!AV220</f>
        <v>0</v>
      </c>
      <c r="AO219" s="1056">
        <f>INF_PrevYearEUR!AW220</f>
        <v>0</v>
      </c>
      <c r="AP219" s="1064">
        <f>INF_PrevYearEUR!AX220</f>
        <v>0</v>
      </c>
      <c r="AQ219" s="1056">
        <f>INF_PrevYearEUR!AY220</f>
        <v>0</v>
      </c>
      <c r="AR219" s="1064">
        <f>INF_PrevYearEUR!AZ220</f>
        <v>0</v>
      </c>
      <c r="AS219" s="1056">
        <f>INF_PrevYearEUR!BA220</f>
        <v>0</v>
      </c>
      <c r="AT219" s="1064">
        <f>INF_PrevYearEUR!BB220</f>
        <v>0</v>
      </c>
      <c r="AU219" s="1056">
        <f>INF_PrevYearEUR!BC220</f>
        <v>0</v>
      </c>
      <c r="AV219" s="1064">
        <f>INF_PrevYearEUR!BD220</f>
        <v>0</v>
      </c>
      <c r="AW219" s="1056">
        <f>INF_PrevYearEUR!BE220</f>
        <v>0</v>
      </c>
      <c r="AX219" s="1064">
        <f>INF_PrevYearEUR!BF220</f>
        <v>0</v>
      </c>
      <c r="AY219" s="1056">
        <f>INF_PrevYearEUR!BG220</f>
        <v>0</v>
      </c>
      <c r="AZ219" s="1064">
        <f>INF_PrevYearEUR!BH220</f>
        <v>0</v>
      </c>
      <c r="BA219" s="1056">
        <f>INF_PrevYearEUR!BI220</f>
        <v>0</v>
      </c>
      <c r="BB219" s="1064">
        <f>INF_PrevYearEUR!BJ220</f>
        <v>0</v>
      </c>
      <c r="BC219" s="1056">
        <f>INF_PrevYearEUR!BK220</f>
        <v>0</v>
      </c>
      <c r="BD219" s="1064">
        <f>INF_PrevYearEUR!BL220</f>
        <v>0</v>
      </c>
      <c r="BE219" s="1056">
        <f>INF_PrevYearEUR!BM220</f>
        <v>0</v>
      </c>
      <c r="BF219" s="1064">
        <f>INF_PrevYearEUR!BN220</f>
        <v>0</v>
      </c>
      <c r="BG219" s="1056">
        <f>INF_PrevYearEUR!BO220</f>
        <v>0</v>
      </c>
      <c r="BH219" s="1064">
        <f>INF_PrevYearEUR!BP220</f>
        <v>0</v>
      </c>
      <c r="BI219" s="1056">
        <f>INF_PrevYearEUR!BQ220</f>
        <v>0</v>
      </c>
      <c r="BJ219" s="1064">
        <f>INF_PrevYearEUR!BR220</f>
        <v>0</v>
      </c>
      <c r="BK219" s="1056">
        <f>INF_PrevYearEUR!BS220</f>
        <v>0</v>
      </c>
      <c r="BL219" s="1064">
        <f>INF_PrevYearEUR!BT220</f>
        <v>0</v>
      </c>
      <c r="BM219" s="1056">
        <f>INF_PrevYearEUR!BU220</f>
        <v>0</v>
      </c>
      <c r="BN219" s="1064">
        <f>INF_PrevYearEUR!BV220</f>
        <v>0</v>
      </c>
      <c r="BO219" s="1056">
        <f>INF_PrevYearEUR!BW220</f>
        <v>0</v>
      </c>
      <c r="BP219" s="1064">
        <f>INF_PrevYearEUR!BX220</f>
        <v>0</v>
      </c>
      <c r="BQ219" s="1056">
        <f>INF_PrevYearEUR!BY220</f>
        <v>0</v>
      </c>
    </row>
    <row r="220" spans="1:69" s="1048" customFormat="1">
      <c r="A220" s="1063" t="str">
        <f>IF(OR(B220=0,B220=""),"",B220&amp;IF(COUNTIF(B$11:$B220,B220)&gt;1,COUNTIF(B$11:$B220,B220),""))</f>
        <v>Inter-Divisional 4</v>
      </c>
      <c r="B220" s="1063" t="str">
        <f>INF_PrevYearEUR!J221</f>
        <v xml:space="preserve">Inter-Divisional </v>
      </c>
      <c r="C220" s="1061"/>
      <c r="D220" s="1061">
        <f>INF_PrevYearEUR!L221</f>
        <v>0</v>
      </c>
      <c r="E220" s="27">
        <f>INF_PrevYearEUR!M221</f>
        <v>0</v>
      </c>
      <c r="F220" s="1062">
        <f>INF_PrevYearEUR!N221</f>
        <v>0</v>
      </c>
      <c r="G220" s="27">
        <f>INF_PrevYearEUR!O221</f>
        <v>0</v>
      </c>
      <c r="H220" s="1062">
        <f>INF_PrevYearEUR!P221</f>
        <v>0</v>
      </c>
      <c r="I220" s="27">
        <f>INF_PrevYearEUR!Q221</f>
        <v>0</v>
      </c>
      <c r="J220" s="1062">
        <f>INF_PrevYearEUR!R221</f>
        <v>0</v>
      </c>
      <c r="K220" s="27">
        <f>INF_PrevYearEUR!S221</f>
        <v>0</v>
      </c>
      <c r="L220" s="1062">
        <f>INF_PrevYearEUR!T221</f>
        <v>0</v>
      </c>
      <c r="M220" s="27">
        <f>INF_PrevYearEUR!U221</f>
        <v>0</v>
      </c>
      <c r="N220" s="1062">
        <f>INF_PrevYearEUR!V221</f>
        <v>0</v>
      </c>
      <c r="O220" s="27">
        <f>INF_PrevYearEUR!W221</f>
        <v>0</v>
      </c>
      <c r="P220" s="1062">
        <f>INF_PrevYearEUR!X221</f>
        <v>0</v>
      </c>
      <c r="Q220" s="27">
        <f>INF_PrevYearEUR!Y221</f>
        <v>0</v>
      </c>
      <c r="R220" s="1062">
        <f>INF_PrevYearEUR!Z221</f>
        <v>0</v>
      </c>
      <c r="S220" s="27">
        <f>INF_PrevYearEUR!AA221</f>
        <v>0</v>
      </c>
      <c r="T220" s="1062">
        <f>INF_PrevYearEUR!AB221</f>
        <v>0</v>
      </c>
      <c r="U220" s="27">
        <f>INF_PrevYearEUR!AC221</f>
        <v>0</v>
      </c>
      <c r="V220" s="1062">
        <f>INF_PrevYearEUR!AD221</f>
        <v>0</v>
      </c>
      <c r="W220" s="27">
        <f>INF_PrevYearEUR!AE221</f>
        <v>0</v>
      </c>
      <c r="X220" s="1062">
        <f>INF_PrevYearEUR!AF221</f>
        <v>0</v>
      </c>
      <c r="Y220" s="27">
        <f>INF_PrevYearEUR!AG221</f>
        <v>0</v>
      </c>
      <c r="Z220" s="1062">
        <f>INF_PrevYearEUR!AH221</f>
        <v>0</v>
      </c>
      <c r="AA220" s="27">
        <f>INF_PrevYearEUR!AI221</f>
        <v>0</v>
      </c>
      <c r="AB220" s="1062">
        <f>INF_PrevYearEUR!AJ221</f>
        <v>0</v>
      </c>
      <c r="AC220" s="27">
        <f>INF_PrevYearEUR!AK221</f>
        <v>0</v>
      </c>
      <c r="AD220" s="1062">
        <f>INF_PrevYearEUR!AL221</f>
        <v>0</v>
      </c>
      <c r="AE220" s="27">
        <f>INF_PrevYearEUR!AM221</f>
        <v>0</v>
      </c>
      <c r="AF220" s="1062">
        <f>INF_PrevYearEUR!AN221</f>
        <v>0</v>
      </c>
      <c r="AG220" s="27">
        <f>INF_PrevYearEUR!AO221</f>
        <v>0</v>
      </c>
      <c r="AH220" s="1062">
        <f>INF_PrevYearEUR!AP221</f>
        <v>0</v>
      </c>
      <c r="AI220" s="27">
        <f>INF_PrevYearEUR!AQ221</f>
        <v>0</v>
      </c>
      <c r="AJ220" s="1062">
        <f>INF_PrevYearEUR!AR221</f>
        <v>0</v>
      </c>
      <c r="AK220" s="27">
        <f>INF_PrevYearEUR!AS221</f>
        <v>0</v>
      </c>
      <c r="AL220" s="1062">
        <f>INF_PrevYearEUR!AT221</f>
        <v>0</v>
      </c>
      <c r="AM220" s="27">
        <f>INF_PrevYearEUR!AU221</f>
        <v>0</v>
      </c>
      <c r="AN220" s="1062">
        <f>INF_PrevYearEUR!AV221</f>
        <v>0</v>
      </c>
      <c r="AO220" s="27">
        <f>INF_PrevYearEUR!AW221</f>
        <v>0</v>
      </c>
      <c r="AP220" s="1062">
        <f>INF_PrevYearEUR!AX221</f>
        <v>0</v>
      </c>
      <c r="AQ220" s="27">
        <f>INF_PrevYearEUR!AY221</f>
        <v>0</v>
      </c>
      <c r="AR220" s="1062">
        <f>INF_PrevYearEUR!AZ221</f>
        <v>0</v>
      </c>
      <c r="AS220" s="27">
        <f>INF_PrevYearEUR!BA221</f>
        <v>0</v>
      </c>
      <c r="AT220" s="1062">
        <f>INF_PrevYearEUR!BB221</f>
        <v>0</v>
      </c>
      <c r="AU220" s="27">
        <f>INF_PrevYearEUR!BC221</f>
        <v>0</v>
      </c>
      <c r="AV220" s="1062">
        <f>INF_PrevYearEUR!BD221</f>
        <v>0</v>
      </c>
      <c r="AW220" s="27">
        <f>INF_PrevYearEUR!BE221</f>
        <v>0</v>
      </c>
      <c r="AX220" s="1062">
        <f>INF_PrevYearEUR!BF221</f>
        <v>0</v>
      </c>
      <c r="AY220" s="27">
        <f>INF_PrevYearEUR!BG221</f>
        <v>0</v>
      </c>
      <c r="AZ220" s="1062">
        <f>INF_PrevYearEUR!BH221</f>
        <v>0</v>
      </c>
      <c r="BA220" s="27">
        <f>INF_PrevYearEUR!BI221</f>
        <v>0</v>
      </c>
      <c r="BB220" s="1062">
        <f>INF_PrevYearEUR!BJ221</f>
        <v>0</v>
      </c>
      <c r="BC220" s="27">
        <f>INF_PrevYearEUR!BK221</f>
        <v>0</v>
      </c>
      <c r="BD220" s="1062">
        <f>INF_PrevYearEUR!BL221</f>
        <v>0</v>
      </c>
      <c r="BE220" s="27">
        <f>INF_PrevYearEUR!BM221</f>
        <v>0</v>
      </c>
      <c r="BF220" s="1062">
        <f>INF_PrevYearEUR!BN221</f>
        <v>0</v>
      </c>
      <c r="BG220" s="27">
        <f>INF_PrevYearEUR!BO221</f>
        <v>0</v>
      </c>
      <c r="BH220" s="1062">
        <f>INF_PrevYearEUR!BP221</f>
        <v>0</v>
      </c>
      <c r="BI220" s="27">
        <f>INF_PrevYearEUR!BQ221</f>
        <v>0</v>
      </c>
      <c r="BJ220" s="1062">
        <f>INF_PrevYearEUR!BR221</f>
        <v>0</v>
      </c>
      <c r="BK220" s="27">
        <f>INF_PrevYearEUR!BS221</f>
        <v>0</v>
      </c>
      <c r="BL220" s="1062">
        <f>INF_PrevYearEUR!BT221</f>
        <v>0</v>
      </c>
      <c r="BM220" s="27">
        <f>INF_PrevYearEUR!BU221</f>
        <v>0</v>
      </c>
      <c r="BN220" s="1062">
        <f>INF_PrevYearEUR!BV221</f>
        <v>0</v>
      </c>
      <c r="BO220" s="27">
        <f>INF_PrevYearEUR!BW221</f>
        <v>0</v>
      </c>
      <c r="BP220" s="1062">
        <f>INF_PrevYearEUR!BX221</f>
        <v>0</v>
      </c>
      <c r="BQ220" s="27">
        <f>INF_PrevYearEUR!BY221</f>
        <v>0</v>
      </c>
    </row>
    <row r="221" spans="1:69" s="1048" customFormat="1">
      <c r="A221" s="1054" t="str">
        <f>IF(OR(B221=0,B221=""),"",B221&amp;IF(COUNTIF(B$11:$B221,B221)&gt;1,COUNTIF(B$11:$B221,B221),""))</f>
        <v>Commission &amp; Service2</v>
      </c>
      <c r="B221" s="1054" t="str">
        <f>INF_PrevYearEUR!J222</f>
        <v>Commission &amp; Service</v>
      </c>
      <c r="C221" s="1055"/>
      <c r="D221" s="1055">
        <f>INF_PrevYearEUR!L222</f>
        <v>0</v>
      </c>
      <c r="E221" s="1056">
        <f>INF_PrevYearEUR!M222</f>
        <v>0</v>
      </c>
      <c r="F221" s="1064">
        <f>INF_PrevYearEUR!N222</f>
        <v>0</v>
      </c>
      <c r="G221" s="1056">
        <f>INF_PrevYearEUR!O222</f>
        <v>0</v>
      </c>
      <c r="H221" s="1064">
        <f>INF_PrevYearEUR!P222</f>
        <v>0</v>
      </c>
      <c r="I221" s="1056">
        <f>INF_PrevYearEUR!Q222</f>
        <v>0</v>
      </c>
      <c r="J221" s="1064">
        <f>INF_PrevYearEUR!R222</f>
        <v>0</v>
      </c>
      <c r="K221" s="1056">
        <f>INF_PrevYearEUR!S222</f>
        <v>0</v>
      </c>
      <c r="L221" s="1064">
        <f>INF_PrevYearEUR!T222</f>
        <v>0</v>
      </c>
      <c r="M221" s="1056">
        <f>INF_PrevYearEUR!U222</f>
        <v>0</v>
      </c>
      <c r="N221" s="1064">
        <f>INF_PrevYearEUR!V222</f>
        <v>0</v>
      </c>
      <c r="O221" s="1056">
        <f>INF_PrevYearEUR!W222</f>
        <v>0</v>
      </c>
      <c r="P221" s="1064">
        <f>INF_PrevYearEUR!X222</f>
        <v>0</v>
      </c>
      <c r="Q221" s="1056">
        <f>INF_PrevYearEUR!Y222</f>
        <v>0</v>
      </c>
      <c r="R221" s="1064">
        <f>INF_PrevYearEUR!Z222</f>
        <v>0</v>
      </c>
      <c r="S221" s="1056">
        <f>INF_PrevYearEUR!AA222</f>
        <v>0</v>
      </c>
      <c r="T221" s="1064">
        <f>INF_PrevYearEUR!AB222</f>
        <v>0</v>
      </c>
      <c r="U221" s="1056">
        <f>INF_PrevYearEUR!AC222</f>
        <v>0</v>
      </c>
      <c r="V221" s="1064">
        <f>INF_PrevYearEUR!AD222</f>
        <v>0</v>
      </c>
      <c r="W221" s="1056">
        <f>INF_PrevYearEUR!AE222</f>
        <v>0</v>
      </c>
      <c r="X221" s="1064">
        <f>INF_PrevYearEUR!AF222</f>
        <v>0</v>
      </c>
      <c r="Y221" s="1056">
        <f>INF_PrevYearEUR!AG222</f>
        <v>0</v>
      </c>
      <c r="Z221" s="1064">
        <f>INF_PrevYearEUR!AH222</f>
        <v>0</v>
      </c>
      <c r="AA221" s="1056">
        <f>INF_PrevYearEUR!AI222</f>
        <v>0</v>
      </c>
      <c r="AB221" s="1064">
        <f>INF_PrevYearEUR!AJ222</f>
        <v>0</v>
      </c>
      <c r="AC221" s="1056">
        <f>INF_PrevYearEUR!AK222</f>
        <v>0</v>
      </c>
      <c r="AD221" s="1064">
        <f>INF_PrevYearEUR!AL222</f>
        <v>0</v>
      </c>
      <c r="AE221" s="1056">
        <f>INF_PrevYearEUR!AM222</f>
        <v>0</v>
      </c>
      <c r="AF221" s="1064">
        <f>INF_PrevYearEUR!AN222</f>
        <v>0</v>
      </c>
      <c r="AG221" s="1056">
        <f>INF_PrevYearEUR!AO222</f>
        <v>0</v>
      </c>
      <c r="AH221" s="1064">
        <f>INF_PrevYearEUR!AP222</f>
        <v>0</v>
      </c>
      <c r="AI221" s="1056">
        <f>INF_PrevYearEUR!AQ222</f>
        <v>0</v>
      </c>
      <c r="AJ221" s="1064">
        <f>INF_PrevYearEUR!AR222</f>
        <v>0</v>
      </c>
      <c r="AK221" s="1056">
        <f>INF_PrevYearEUR!AS222</f>
        <v>0</v>
      </c>
      <c r="AL221" s="1064">
        <f>INF_PrevYearEUR!AT222</f>
        <v>0</v>
      </c>
      <c r="AM221" s="1056">
        <f>INF_PrevYearEUR!AU222</f>
        <v>0</v>
      </c>
      <c r="AN221" s="1064">
        <f>INF_PrevYearEUR!AV222</f>
        <v>0</v>
      </c>
      <c r="AO221" s="1056">
        <f>INF_PrevYearEUR!AW222</f>
        <v>0</v>
      </c>
      <c r="AP221" s="1064">
        <f>INF_PrevYearEUR!AX222</f>
        <v>0</v>
      </c>
      <c r="AQ221" s="1056">
        <f>INF_PrevYearEUR!AY222</f>
        <v>0</v>
      </c>
      <c r="AR221" s="1064">
        <f>INF_PrevYearEUR!AZ222</f>
        <v>0</v>
      </c>
      <c r="AS221" s="1056">
        <f>INF_PrevYearEUR!BA222</f>
        <v>0</v>
      </c>
      <c r="AT221" s="1064">
        <f>INF_PrevYearEUR!BB222</f>
        <v>0</v>
      </c>
      <c r="AU221" s="1056">
        <f>INF_PrevYearEUR!BC222</f>
        <v>0</v>
      </c>
      <c r="AV221" s="1064">
        <f>INF_PrevYearEUR!BD222</f>
        <v>0</v>
      </c>
      <c r="AW221" s="1056">
        <f>INF_PrevYearEUR!BE222</f>
        <v>0</v>
      </c>
      <c r="AX221" s="1064">
        <f>INF_PrevYearEUR!BF222</f>
        <v>0</v>
      </c>
      <c r="AY221" s="1056">
        <f>INF_PrevYearEUR!BG222</f>
        <v>0</v>
      </c>
      <c r="AZ221" s="1064">
        <f>INF_PrevYearEUR!BH222</f>
        <v>0</v>
      </c>
      <c r="BA221" s="1056">
        <f>INF_PrevYearEUR!BI222</f>
        <v>0</v>
      </c>
      <c r="BB221" s="1064">
        <f>INF_PrevYearEUR!BJ222</f>
        <v>0</v>
      </c>
      <c r="BC221" s="1056">
        <f>INF_PrevYearEUR!BK222</f>
        <v>0</v>
      </c>
      <c r="BD221" s="1064">
        <f>INF_PrevYearEUR!BL222</f>
        <v>0</v>
      </c>
      <c r="BE221" s="1056">
        <f>INF_PrevYearEUR!BM222</f>
        <v>0</v>
      </c>
      <c r="BF221" s="1064">
        <f>INF_PrevYearEUR!BN222</f>
        <v>0</v>
      </c>
      <c r="BG221" s="1056">
        <f>INF_PrevYearEUR!BO222</f>
        <v>0</v>
      </c>
      <c r="BH221" s="1064">
        <f>INF_PrevYearEUR!BP222</f>
        <v>0</v>
      </c>
      <c r="BI221" s="1056">
        <f>INF_PrevYearEUR!BQ222</f>
        <v>0</v>
      </c>
      <c r="BJ221" s="1064">
        <f>INF_PrevYearEUR!BR222</f>
        <v>0</v>
      </c>
      <c r="BK221" s="1056">
        <f>INF_PrevYearEUR!BS222</f>
        <v>0</v>
      </c>
      <c r="BL221" s="1064">
        <f>INF_PrevYearEUR!BT222</f>
        <v>0</v>
      </c>
      <c r="BM221" s="1056">
        <f>INF_PrevYearEUR!BU222</f>
        <v>0</v>
      </c>
      <c r="BN221" s="1064">
        <f>INF_PrevYearEUR!BV222</f>
        <v>0</v>
      </c>
      <c r="BO221" s="1056">
        <f>INF_PrevYearEUR!BW222</f>
        <v>0</v>
      </c>
      <c r="BP221" s="1064">
        <f>INF_PrevYearEUR!BX222</f>
        <v>0</v>
      </c>
      <c r="BQ221" s="1056">
        <f>INF_PrevYearEUR!BY222</f>
        <v>0</v>
      </c>
    </row>
    <row r="222" spans="1:69" s="1048" customFormat="1">
      <c r="A222" s="1054" t="str">
        <f>IF(OR(B222=0,B222=""),"",B222&amp;IF(COUNTIF(B$11:$B222,B222)&gt;1,COUNTIF(B$11:$B222,B222),""))</f>
        <v>External Customers 5</v>
      </c>
      <c r="B222" s="1054" t="str">
        <f>INF_PrevYearEUR!J223</f>
        <v xml:space="preserve">External Customers </v>
      </c>
      <c r="C222" s="1055"/>
      <c r="D222" s="1055">
        <f>INF_PrevYearEUR!L223</f>
        <v>0</v>
      </c>
      <c r="E222" s="1056">
        <f>INF_PrevYearEUR!M223</f>
        <v>0</v>
      </c>
      <c r="F222" s="1064">
        <f>INF_PrevYearEUR!N223</f>
        <v>0</v>
      </c>
      <c r="G222" s="1056">
        <f>INF_PrevYearEUR!O223</f>
        <v>0</v>
      </c>
      <c r="H222" s="1064">
        <f>INF_PrevYearEUR!P223</f>
        <v>0</v>
      </c>
      <c r="I222" s="1056">
        <f>INF_PrevYearEUR!Q223</f>
        <v>0</v>
      </c>
      <c r="J222" s="1064">
        <f>INF_PrevYearEUR!R223</f>
        <v>0</v>
      </c>
      <c r="K222" s="1056">
        <f>INF_PrevYearEUR!S223</f>
        <v>0</v>
      </c>
      <c r="L222" s="1064">
        <f>INF_PrevYearEUR!T223</f>
        <v>0</v>
      </c>
      <c r="M222" s="1056">
        <f>INF_PrevYearEUR!U223</f>
        <v>0</v>
      </c>
      <c r="N222" s="1064">
        <f>INF_PrevYearEUR!V223</f>
        <v>0</v>
      </c>
      <c r="O222" s="1056">
        <f>INF_PrevYearEUR!W223</f>
        <v>0</v>
      </c>
      <c r="P222" s="1064">
        <f>INF_PrevYearEUR!X223</f>
        <v>0</v>
      </c>
      <c r="Q222" s="1056">
        <f>INF_PrevYearEUR!Y223</f>
        <v>0</v>
      </c>
      <c r="R222" s="1064">
        <f>INF_PrevYearEUR!Z223</f>
        <v>0</v>
      </c>
      <c r="S222" s="1056">
        <f>INF_PrevYearEUR!AA223</f>
        <v>0</v>
      </c>
      <c r="T222" s="1064">
        <f>INF_PrevYearEUR!AB223</f>
        <v>0</v>
      </c>
      <c r="U222" s="1056">
        <f>INF_PrevYearEUR!AC223</f>
        <v>0</v>
      </c>
      <c r="V222" s="1064">
        <f>INF_PrevYearEUR!AD223</f>
        <v>0</v>
      </c>
      <c r="W222" s="1056">
        <f>INF_PrevYearEUR!AE223</f>
        <v>0</v>
      </c>
      <c r="X222" s="1064">
        <f>INF_PrevYearEUR!AF223</f>
        <v>0</v>
      </c>
      <c r="Y222" s="1056">
        <f>INF_PrevYearEUR!AG223</f>
        <v>0</v>
      </c>
      <c r="Z222" s="1064">
        <f>INF_PrevYearEUR!AH223</f>
        <v>0</v>
      </c>
      <c r="AA222" s="1056">
        <f>INF_PrevYearEUR!AI223</f>
        <v>0</v>
      </c>
      <c r="AB222" s="1064">
        <f>INF_PrevYearEUR!AJ223</f>
        <v>0</v>
      </c>
      <c r="AC222" s="1056">
        <f>INF_PrevYearEUR!AK223</f>
        <v>0</v>
      </c>
      <c r="AD222" s="1064">
        <f>INF_PrevYearEUR!AL223</f>
        <v>0</v>
      </c>
      <c r="AE222" s="1056">
        <f>INF_PrevYearEUR!AM223</f>
        <v>0</v>
      </c>
      <c r="AF222" s="1064">
        <f>INF_PrevYearEUR!AN223</f>
        <v>0</v>
      </c>
      <c r="AG222" s="1056">
        <f>INF_PrevYearEUR!AO223</f>
        <v>0</v>
      </c>
      <c r="AH222" s="1064">
        <f>INF_PrevYearEUR!AP223</f>
        <v>0</v>
      </c>
      <c r="AI222" s="1056">
        <f>INF_PrevYearEUR!AQ223</f>
        <v>0</v>
      </c>
      <c r="AJ222" s="1064">
        <f>INF_PrevYearEUR!AR223</f>
        <v>0</v>
      </c>
      <c r="AK222" s="1056">
        <f>INF_PrevYearEUR!AS223</f>
        <v>0</v>
      </c>
      <c r="AL222" s="1064">
        <f>INF_PrevYearEUR!AT223</f>
        <v>0</v>
      </c>
      <c r="AM222" s="1056">
        <f>INF_PrevYearEUR!AU223</f>
        <v>0</v>
      </c>
      <c r="AN222" s="1064">
        <f>INF_PrevYearEUR!AV223</f>
        <v>0</v>
      </c>
      <c r="AO222" s="1056">
        <f>INF_PrevYearEUR!AW223</f>
        <v>0</v>
      </c>
      <c r="AP222" s="1064">
        <f>INF_PrevYearEUR!AX223</f>
        <v>0</v>
      </c>
      <c r="AQ222" s="1056">
        <f>INF_PrevYearEUR!AY223</f>
        <v>0</v>
      </c>
      <c r="AR222" s="1064">
        <f>INF_PrevYearEUR!AZ223</f>
        <v>0</v>
      </c>
      <c r="AS222" s="1056">
        <f>INF_PrevYearEUR!BA223</f>
        <v>0</v>
      </c>
      <c r="AT222" s="1064">
        <f>INF_PrevYearEUR!BB223</f>
        <v>0</v>
      </c>
      <c r="AU222" s="1056">
        <f>INF_PrevYearEUR!BC223</f>
        <v>0</v>
      </c>
      <c r="AV222" s="1064">
        <f>INF_PrevYearEUR!BD223</f>
        <v>0</v>
      </c>
      <c r="AW222" s="1056">
        <f>INF_PrevYearEUR!BE223</f>
        <v>0</v>
      </c>
      <c r="AX222" s="1064">
        <f>INF_PrevYearEUR!BF223</f>
        <v>0</v>
      </c>
      <c r="AY222" s="1056">
        <f>INF_PrevYearEUR!BG223</f>
        <v>0</v>
      </c>
      <c r="AZ222" s="1064">
        <f>INF_PrevYearEUR!BH223</f>
        <v>0</v>
      </c>
      <c r="BA222" s="1056">
        <f>INF_PrevYearEUR!BI223</f>
        <v>0</v>
      </c>
      <c r="BB222" s="1064">
        <f>INF_PrevYearEUR!BJ223</f>
        <v>0</v>
      </c>
      <c r="BC222" s="1056">
        <f>INF_PrevYearEUR!BK223</f>
        <v>0</v>
      </c>
      <c r="BD222" s="1064">
        <f>INF_PrevYearEUR!BL223</f>
        <v>0</v>
      </c>
      <c r="BE222" s="1056">
        <f>INF_PrevYearEUR!BM223</f>
        <v>0</v>
      </c>
      <c r="BF222" s="1064">
        <f>INF_PrevYearEUR!BN223</f>
        <v>0</v>
      </c>
      <c r="BG222" s="1056">
        <f>INF_PrevYearEUR!BO223</f>
        <v>0</v>
      </c>
      <c r="BH222" s="1064">
        <f>INF_PrevYearEUR!BP223</f>
        <v>0</v>
      </c>
      <c r="BI222" s="1056">
        <f>INF_PrevYearEUR!BQ223</f>
        <v>0</v>
      </c>
      <c r="BJ222" s="1064">
        <f>INF_PrevYearEUR!BR223</f>
        <v>0</v>
      </c>
      <c r="BK222" s="1056">
        <f>INF_PrevYearEUR!BS223</f>
        <v>0</v>
      </c>
      <c r="BL222" s="1064">
        <f>INF_PrevYearEUR!BT223</f>
        <v>0</v>
      </c>
      <c r="BM222" s="1056">
        <f>INF_PrevYearEUR!BU223</f>
        <v>0</v>
      </c>
      <c r="BN222" s="1064">
        <f>INF_PrevYearEUR!BV223</f>
        <v>0</v>
      </c>
      <c r="BO222" s="1056">
        <f>INF_PrevYearEUR!BW223</f>
        <v>0</v>
      </c>
      <c r="BP222" s="1064">
        <f>INF_PrevYearEUR!BX223</f>
        <v>0</v>
      </c>
      <c r="BQ222" s="1056">
        <f>INF_PrevYearEUR!BY223</f>
        <v>0</v>
      </c>
    </row>
    <row r="223" spans="1:69" s="1048" customFormat="1">
      <c r="A223" s="1054" t="str">
        <f>IF(OR(B223=0,B223=""),"",B223&amp;IF(COUNTIF(B$11:$B223,B223)&gt;1,COUNTIF(B$11:$B223,B223),""))</f>
        <v>Intra-Divisional 5</v>
      </c>
      <c r="B223" s="1054" t="str">
        <f>INF_PrevYearEUR!J224</f>
        <v xml:space="preserve">Intra-Divisional </v>
      </c>
      <c r="C223" s="1055"/>
      <c r="D223" s="1055">
        <f>INF_PrevYearEUR!L224</f>
        <v>0</v>
      </c>
      <c r="E223" s="1056">
        <f>INF_PrevYearEUR!M224</f>
        <v>0</v>
      </c>
      <c r="F223" s="1064">
        <f>INF_PrevYearEUR!N224</f>
        <v>0</v>
      </c>
      <c r="G223" s="1056">
        <f>INF_PrevYearEUR!O224</f>
        <v>0</v>
      </c>
      <c r="H223" s="1064">
        <f>INF_PrevYearEUR!P224</f>
        <v>0</v>
      </c>
      <c r="I223" s="1056">
        <f>INF_PrevYearEUR!Q224</f>
        <v>0</v>
      </c>
      <c r="J223" s="1064">
        <f>INF_PrevYearEUR!R224</f>
        <v>0</v>
      </c>
      <c r="K223" s="1056">
        <f>INF_PrevYearEUR!S224</f>
        <v>0</v>
      </c>
      <c r="L223" s="1064">
        <f>INF_PrevYearEUR!T224</f>
        <v>0</v>
      </c>
      <c r="M223" s="1056">
        <f>INF_PrevYearEUR!U224</f>
        <v>0</v>
      </c>
      <c r="N223" s="1064">
        <f>INF_PrevYearEUR!V224</f>
        <v>0</v>
      </c>
      <c r="O223" s="1056">
        <f>INF_PrevYearEUR!W224</f>
        <v>0</v>
      </c>
      <c r="P223" s="1064">
        <f>INF_PrevYearEUR!X224</f>
        <v>0</v>
      </c>
      <c r="Q223" s="1056">
        <f>INF_PrevYearEUR!Y224</f>
        <v>0</v>
      </c>
      <c r="R223" s="1064">
        <f>INF_PrevYearEUR!Z224</f>
        <v>0</v>
      </c>
      <c r="S223" s="1056">
        <f>INF_PrevYearEUR!AA224</f>
        <v>0</v>
      </c>
      <c r="T223" s="1064">
        <f>INF_PrevYearEUR!AB224</f>
        <v>0</v>
      </c>
      <c r="U223" s="1056">
        <f>INF_PrevYearEUR!AC224</f>
        <v>0</v>
      </c>
      <c r="V223" s="1064">
        <f>INF_PrevYearEUR!AD224</f>
        <v>0</v>
      </c>
      <c r="W223" s="1056">
        <f>INF_PrevYearEUR!AE224</f>
        <v>0</v>
      </c>
      <c r="X223" s="1064">
        <f>INF_PrevYearEUR!AF224</f>
        <v>0</v>
      </c>
      <c r="Y223" s="1056">
        <f>INF_PrevYearEUR!AG224</f>
        <v>0</v>
      </c>
      <c r="Z223" s="1064">
        <f>INF_PrevYearEUR!AH224</f>
        <v>0</v>
      </c>
      <c r="AA223" s="1056">
        <f>INF_PrevYearEUR!AI224</f>
        <v>0</v>
      </c>
      <c r="AB223" s="1064">
        <f>INF_PrevYearEUR!AJ224</f>
        <v>0</v>
      </c>
      <c r="AC223" s="1056">
        <f>INF_PrevYearEUR!AK224</f>
        <v>0</v>
      </c>
      <c r="AD223" s="1064">
        <f>INF_PrevYearEUR!AL224</f>
        <v>0</v>
      </c>
      <c r="AE223" s="1056">
        <f>INF_PrevYearEUR!AM224</f>
        <v>0</v>
      </c>
      <c r="AF223" s="1064">
        <f>INF_PrevYearEUR!AN224</f>
        <v>0</v>
      </c>
      <c r="AG223" s="1056">
        <f>INF_PrevYearEUR!AO224</f>
        <v>0</v>
      </c>
      <c r="AH223" s="1064">
        <f>INF_PrevYearEUR!AP224</f>
        <v>0</v>
      </c>
      <c r="AI223" s="1056">
        <f>INF_PrevYearEUR!AQ224</f>
        <v>0</v>
      </c>
      <c r="AJ223" s="1064">
        <f>INF_PrevYearEUR!AR224</f>
        <v>0</v>
      </c>
      <c r="AK223" s="1056">
        <f>INF_PrevYearEUR!AS224</f>
        <v>0</v>
      </c>
      <c r="AL223" s="1064">
        <f>INF_PrevYearEUR!AT224</f>
        <v>0</v>
      </c>
      <c r="AM223" s="1056">
        <f>INF_PrevYearEUR!AU224</f>
        <v>0</v>
      </c>
      <c r="AN223" s="1064">
        <f>INF_PrevYearEUR!AV224</f>
        <v>0</v>
      </c>
      <c r="AO223" s="1056">
        <f>INF_PrevYearEUR!AW224</f>
        <v>0</v>
      </c>
      <c r="AP223" s="1064">
        <f>INF_PrevYearEUR!AX224</f>
        <v>0</v>
      </c>
      <c r="AQ223" s="1056">
        <f>INF_PrevYearEUR!AY224</f>
        <v>0</v>
      </c>
      <c r="AR223" s="1064">
        <f>INF_PrevYearEUR!AZ224</f>
        <v>0</v>
      </c>
      <c r="AS223" s="1056">
        <f>INF_PrevYearEUR!BA224</f>
        <v>0</v>
      </c>
      <c r="AT223" s="1064">
        <f>INF_PrevYearEUR!BB224</f>
        <v>0</v>
      </c>
      <c r="AU223" s="1056">
        <f>INF_PrevYearEUR!BC224</f>
        <v>0</v>
      </c>
      <c r="AV223" s="1064">
        <f>INF_PrevYearEUR!BD224</f>
        <v>0</v>
      </c>
      <c r="AW223" s="1056">
        <f>INF_PrevYearEUR!BE224</f>
        <v>0</v>
      </c>
      <c r="AX223" s="1064">
        <f>INF_PrevYearEUR!BF224</f>
        <v>0</v>
      </c>
      <c r="AY223" s="1056">
        <f>INF_PrevYearEUR!BG224</f>
        <v>0</v>
      </c>
      <c r="AZ223" s="1064">
        <f>INF_PrevYearEUR!BH224</f>
        <v>0</v>
      </c>
      <c r="BA223" s="1056">
        <f>INF_PrevYearEUR!BI224</f>
        <v>0</v>
      </c>
      <c r="BB223" s="1064">
        <f>INF_PrevYearEUR!BJ224</f>
        <v>0</v>
      </c>
      <c r="BC223" s="1056">
        <f>INF_PrevYearEUR!BK224</f>
        <v>0</v>
      </c>
      <c r="BD223" s="1064">
        <f>INF_PrevYearEUR!BL224</f>
        <v>0</v>
      </c>
      <c r="BE223" s="1056">
        <f>INF_PrevYearEUR!BM224</f>
        <v>0</v>
      </c>
      <c r="BF223" s="1064">
        <f>INF_PrevYearEUR!BN224</f>
        <v>0</v>
      </c>
      <c r="BG223" s="1056">
        <f>INF_PrevYearEUR!BO224</f>
        <v>0</v>
      </c>
      <c r="BH223" s="1064">
        <f>INF_PrevYearEUR!BP224</f>
        <v>0</v>
      </c>
      <c r="BI223" s="1056">
        <f>INF_PrevYearEUR!BQ224</f>
        <v>0</v>
      </c>
      <c r="BJ223" s="1064">
        <f>INF_PrevYearEUR!BR224</f>
        <v>0</v>
      </c>
      <c r="BK223" s="1056">
        <f>INF_PrevYearEUR!BS224</f>
        <v>0</v>
      </c>
      <c r="BL223" s="1064">
        <f>INF_PrevYearEUR!BT224</f>
        <v>0</v>
      </c>
      <c r="BM223" s="1056">
        <f>INF_PrevYearEUR!BU224</f>
        <v>0</v>
      </c>
      <c r="BN223" s="1064">
        <f>INF_PrevYearEUR!BV224</f>
        <v>0</v>
      </c>
      <c r="BO223" s="1056">
        <f>INF_PrevYearEUR!BW224</f>
        <v>0</v>
      </c>
      <c r="BP223" s="1064">
        <f>INF_PrevYearEUR!BX224</f>
        <v>0</v>
      </c>
      <c r="BQ223" s="1056">
        <f>INF_PrevYearEUR!BY224</f>
        <v>0</v>
      </c>
    </row>
    <row r="224" spans="1:69" s="1048" customFormat="1">
      <c r="A224" s="1063" t="str">
        <f>IF(OR(B224=0,B224=""),"",B224&amp;IF(COUNTIF(B$11:$B224,B224)&gt;1,COUNTIF(B$11:$B224,B224),""))</f>
        <v>Inter-Divisional 5</v>
      </c>
      <c r="B224" s="1063" t="str">
        <f>INF_PrevYearEUR!J225</f>
        <v xml:space="preserve">Inter-Divisional </v>
      </c>
      <c r="C224" s="1061"/>
      <c r="D224" s="1061">
        <f>INF_PrevYearEUR!L225</f>
        <v>0</v>
      </c>
      <c r="E224" s="27">
        <f>INF_PrevYearEUR!M225</f>
        <v>0</v>
      </c>
      <c r="F224" s="1062">
        <f>INF_PrevYearEUR!N225</f>
        <v>0</v>
      </c>
      <c r="G224" s="27">
        <f>INF_PrevYearEUR!O225</f>
        <v>0</v>
      </c>
      <c r="H224" s="1062">
        <f>INF_PrevYearEUR!P225</f>
        <v>0</v>
      </c>
      <c r="I224" s="27">
        <f>INF_PrevYearEUR!Q225</f>
        <v>0</v>
      </c>
      <c r="J224" s="1062">
        <f>INF_PrevYearEUR!R225</f>
        <v>0</v>
      </c>
      <c r="K224" s="27">
        <f>INF_PrevYearEUR!S225</f>
        <v>0</v>
      </c>
      <c r="L224" s="1062">
        <f>INF_PrevYearEUR!T225</f>
        <v>0</v>
      </c>
      <c r="M224" s="27">
        <f>INF_PrevYearEUR!U225</f>
        <v>0</v>
      </c>
      <c r="N224" s="1062">
        <f>INF_PrevYearEUR!V225</f>
        <v>0</v>
      </c>
      <c r="O224" s="27">
        <f>INF_PrevYearEUR!W225</f>
        <v>0</v>
      </c>
      <c r="P224" s="1062">
        <f>INF_PrevYearEUR!X225</f>
        <v>0</v>
      </c>
      <c r="Q224" s="27">
        <f>INF_PrevYearEUR!Y225</f>
        <v>0</v>
      </c>
      <c r="R224" s="1062">
        <f>INF_PrevYearEUR!Z225</f>
        <v>0</v>
      </c>
      <c r="S224" s="27">
        <f>INF_PrevYearEUR!AA225</f>
        <v>0</v>
      </c>
      <c r="T224" s="1062">
        <f>INF_PrevYearEUR!AB225</f>
        <v>0</v>
      </c>
      <c r="U224" s="27">
        <f>INF_PrevYearEUR!AC225</f>
        <v>0</v>
      </c>
      <c r="V224" s="1062">
        <f>INF_PrevYearEUR!AD225</f>
        <v>0</v>
      </c>
      <c r="W224" s="27">
        <f>INF_PrevYearEUR!AE225</f>
        <v>0</v>
      </c>
      <c r="X224" s="1062">
        <f>INF_PrevYearEUR!AF225</f>
        <v>0</v>
      </c>
      <c r="Y224" s="27">
        <f>INF_PrevYearEUR!AG225</f>
        <v>0</v>
      </c>
      <c r="Z224" s="1062">
        <f>INF_PrevYearEUR!AH225</f>
        <v>0</v>
      </c>
      <c r="AA224" s="27">
        <f>INF_PrevYearEUR!AI225</f>
        <v>0</v>
      </c>
      <c r="AB224" s="1062">
        <f>INF_PrevYearEUR!AJ225</f>
        <v>0</v>
      </c>
      <c r="AC224" s="27">
        <f>INF_PrevYearEUR!AK225</f>
        <v>0</v>
      </c>
      <c r="AD224" s="1062">
        <f>INF_PrevYearEUR!AL225</f>
        <v>0</v>
      </c>
      <c r="AE224" s="27">
        <f>INF_PrevYearEUR!AM225</f>
        <v>0</v>
      </c>
      <c r="AF224" s="1062">
        <f>INF_PrevYearEUR!AN225</f>
        <v>0</v>
      </c>
      <c r="AG224" s="27">
        <f>INF_PrevYearEUR!AO225</f>
        <v>0</v>
      </c>
      <c r="AH224" s="1062">
        <f>INF_PrevYearEUR!AP225</f>
        <v>0</v>
      </c>
      <c r="AI224" s="27">
        <f>INF_PrevYearEUR!AQ225</f>
        <v>0</v>
      </c>
      <c r="AJ224" s="1062">
        <f>INF_PrevYearEUR!AR225</f>
        <v>0</v>
      </c>
      <c r="AK224" s="27">
        <f>INF_PrevYearEUR!AS225</f>
        <v>0</v>
      </c>
      <c r="AL224" s="1062">
        <f>INF_PrevYearEUR!AT225</f>
        <v>0</v>
      </c>
      <c r="AM224" s="27">
        <f>INF_PrevYearEUR!AU225</f>
        <v>0</v>
      </c>
      <c r="AN224" s="1062">
        <f>INF_PrevYearEUR!AV225</f>
        <v>0</v>
      </c>
      <c r="AO224" s="27">
        <f>INF_PrevYearEUR!AW225</f>
        <v>0</v>
      </c>
      <c r="AP224" s="1062">
        <f>INF_PrevYearEUR!AX225</f>
        <v>0</v>
      </c>
      <c r="AQ224" s="27">
        <f>INF_PrevYearEUR!AY225</f>
        <v>0</v>
      </c>
      <c r="AR224" s="1062">
        <f>INF_PrevYearEUR!AZ225</f>
        <v>0</v>
      </c>
      <c r="AS224" s="27">
        <f>INF_PrevYearEUR!BA225</f>
        <v>0</v>
      </c>
      <c r="AT224" s="1062">
        <f>INF_PrevYearEUR!BB225</f>
        <v>0</v>
      </c>
      <c r="AU224" s="27">
        <f>INF_PrevYearEUR!BC225</f>
        <v>0</v>
      </c>
      <c r="AV224" s="1062">
        <f>INF_PrevYearEUR!BD225</f>
        <v>0</v>
      </c>
      <c r="AW224" s="27">
        <f>INF_PrevYearEUR!BE225</f>
        <v>0</v>
      </c>
      <c r="AX224" s="1062">
        <f>INF_PrevYearEUR!BF225</f>
        <v>0</v>
      </c>
      <c r="AY224" s="27">
        <f>INF_PrevYearEUR!BG225</f>
        <v>0</v>
      </c>
      <c r="AZ224" s="1062">
        <f>INF_PrevYearEUR!BH225</f>
        <v>0</v>
      </c>
      <c r="BA224" s="27">
        <f>INF_PrevYearEUR!BI225</f>
        <v>0</v>
      </c>
      <c r="BB224" s="1062">
        <f>INF_PrevYearEUR!BJ225</f>
        <v>0</v>
      </c>
      <c r="BC224" s="27">
        <f>INF_PrevYearEUR!BK225</f>
        <v>0</v>
      </c>
      <c r="BD224" s="1062">
        <f>INF_PrevYearEUR!BL225</f>
        <v>0</v>
      </c>
      <c r="BE224" s="27">
        <f>INF_PrevYearEUR!BM225</f>
        <v>0</v>
      </c>
      <c r="BF224" s="1062">
        <f>INF_PrevYearEUR!BN225</f>
        <v>0</v>
      </c>
      <c r="BG224" s="27">
        <f>INF_PrevYearEUR!BO225</f>
        <v>0</v>
      </c>
      <c r="BH224" s="1062">
        <f>INF_PrevYearEUR!BP225</f>
        <v>0</v>
      </c>
      <c r="BI224" s="27">
        <f>INF_PrevYearEUR!BQ225</f>
        <v>0</v>
      </c>
      <c r="BJ224" s="1062">
        <f>INF_PrevYearEUR!BR225</f>
        <v>0</v>
      </c>
      <c r="BK224" s="27">
        <f>INF_PrevYearEUR!BS225</f>
        <v>0</v>
      </c>
      <c r="BL224" s="1062">
        <f>INF_PrevYearEUR!BT225</f>
        <v>0</v>
      </c>
      <c r="BM224" s="27">
        <f>INF_PrevYearEUR!BU225</f>
        <v>0</v>
      </c>
      <c r="BN224" s="1062">
        <f>INF_PrevYearEUR!BV225</f>
        <v>0</v>
      </c>
      <c r="BO224" s="27">
        <f>INF_PrevYearEUR!BW225</f>
        <v>0</v>
      </c>
      <c r="BP224" s="1062">
        <f>INF_PrevYearEUR!BX225</f>
        <v>0</v>
      </c>
      <c r="BQ224" s="27">
        <f>INF_PrevYearEUR!BY225</f>
        <v>0</v>
      </c>
    </row>
    <row r="225" spans="1:69" s="1048" customFormat="1">
      <c r="A225" s="1054" t="str">
        <f>IF(OR(B225=0,B225=""),"",B225&amp;IF(COUNTIF(B$11:$B225,B225)&gt;1,COUNTIF(B$11:$B225,B225),""))</f>
        <v>Others2</v>
      </c>
      <c r="B225" s="1054" t="str">
        <f>INF_PrevYearEUR!J226</f>
        <v>Others</v>
      </c>
      <c r="C225" s="1055"/>
      <c r="D225" s="1055">
        <f>INF_PrevYearEUR!L226</f>
        <v>0</v>
      </c>
      <c r="E225" s="1056">
        <f>INF_PrevYearEUR!M226</f>
        <v>0</v>
      </c>
      <c r="F225" s="1064">
        <f>INF_PrevYearEUR!N226</f>
        <v>0</v>
      </c>
      <c r="G225" s="1056">
        <f>INF_PrevYearEUR!O226</f>
        <v>0</v>
      </c>
      <c r="H225" s="1064">
        <f>INF_PrevYearEUR!P226</f>
        <v>0</v>
      </c>
      <c r="I225" s="1056">
        <f>INF_PrevYearEUR!Q226</f>
        <v>0</v>
      </c>
      <c r="J225" s="1064">
        <f>INF_PrevYearEUR!R226</f>
        <v>0</v>
      </c>
      <c r="K225" s="1056">
        <f>INF_PrevYearEUR!S226</f>
        <v>0</v>
      </c>
      <c r="L225" s="1064">
        <f>INF_PrevYearEUR!T226</f>
        <v>0</v>
      </c>
      <c r="M225" s="1056">
        <f>INF_PrevYearEUR!U226</f>
        <v>0</v>
      </c>
      <c r="N225" s="1064">
        <f>INF_PrevYearEUR!V226</f>
        <v>0</v>
      </c>
      <c r="O225" s="1056">
        <f>INF_PrevYearEUR!W226</f>
        <v>0</v>
      </c>
      <c r="P225" s="1064">
        <f>INF_PrevYearEUR!X226</f>
        <v>0</v>
      </c>
      <c r="Q225" s="1056">
        <f>INF_PrevYearEUR!Y226</f>
        <v>0</v>
      </c>
      <c r="R225" s="1064">
        <f>INF_PrevYearEUR!Z226</f>
        <v>0</v>
      </c>
      <c r="S225" s="1056">
        <f>INF_PrevYearEUR!AA226</f>
        <v>0</v>
      </c>
      <c r="T225" s="1064">
        <f>INF_PrevYearEUR!AB226</f>
        <v>0</v>
      </c>
      <c r="U225" s="1056">
        <f>INF_PrevYearEUR!AC226</f>
        <v>0</v>
      </c>
      <c r="V225" s="1064">
        <f>INF_PrevYearEUR!AD226</f>
        <v>0</v>
      </c>
      <c r="W225" s="1056">
        <f>INF_PrevYearEUR!AE226</f>
        <v>0</v>
      </c>
      <c r="X225" s="1064">
        <f>INF_PrevYearEUR!AF226</f>
        <v>0</v>
      </c>
      <c r="Y225" s="1056">
        <f>INF_PrevYearEUR!AG226</f>
        <v>0</v>
      </c>
      <c r="Z225" s="1064">
        <f>INF_PrevYearEUR!AH226</f>
        <v>0</v>
      </c>
      <c r="AA225" s="1056">
        <f>INF_PrevYearEUR!AI226</f>
        <v>0</v>
      </c>
      <c r="AB225" s="1064">
        <f>INF_PrevYearEUR!AJ226</f>
        <v>0</v>
      </c>
      <c r="AC225" s="1056">
        <f>INF_PrevYearEUR!AK226</f>
        <v>0</v>
      </c>
      <c r="AD225" s="1064">
        <f>INF_PrevYearEUR!AL226</f>
        <v>0</v>
      </c>
      <c r="AE225" s="1056">
        <f>INF_PrevYearEUR!AM226</f>
        <v>0</v>
      </c>
      <c r="AF225" s="1064">
        <f>INF_PrevYearEUR!AN226</f>
        <v>0</v>
      </c>
      <c r="AG225" s="1056">
        <f>INF_PrevYearEUR!AO226</f>
        <v>0</v>
      </c>
      <c r="AH225" s="1064">
        <f>INF_PrevYearEUR!AP226</f>
        <v>0</v>
      </c>
      <c r="AI225" s="1056">
        <f>INF_PrevYearEUR!AQ226</f>
        <v>0</v>
      </c>
      <c r="AJ225" s="1064">
        <f>INF_PrevYearEUR!AR226</f>
        <v>0</v>
      </c>
      <c r="AK225" s="1056">
        <f>INF_PrevYearEUR!AS226</f>
        <v>0</v>
      </c>
      <c r="AL225" s="1064">
        <f>INF_PrevYearEUR!AT226</f>
        <v>0</v>
      </c>
      <c r="AM225" s="1056">
        <f>INF_PrevYearEUR!AU226</f>
        <v>0</v>
      </c>
      <c r="AN225" s="1064">
        <f>INF_PrevYearEUR!AV226</f>
        <v>0</v>
      </c>
      <c r="AO225" s="1056">
        <f>INF_PrevYearEUR!AW226</f>
        <v>0</v>
      </c>
      <c r="AP225" s="1064">
        <f>INF_PrevYearEUR!AX226</f>
        <v>0</v>
      </c>
      <c r="AQ225" s="1056">
        <f>INF_PrevYearEUR!AY226</f>
        <v>0</v>
      </c>
      <c r="AR225" s="1064">
        <f>INF_PrevYearEUR!AZ226</f>
        <v>0</v>
      </c>
      <c r="AS225" s="1056">
        <f>INF_PrevYearEUR!BA226</f>
        <v>0</v>
      </c>
      <c r="AT225" s="1064">
        <f>INF_PrevYearEUR!BB226</f>
        <v>0</v>
      </c>
      <c r="AU225" s="1056">
        <f>INF_PrevYearEUR!BC226</f>
        <v>0</v>
      </c>
      <c r="AV225" s="1064">
        <f>INF_PrevYearEUR!BD226</f>
        <v>0</v>
      </c>
      <c r="AW225" s="1056">
        <f>INF_PrevYearEUR!BE226</f>
        <v>0</v>
      </c>
      <c r="AX225" s="1064">
        <f>INF_PrevYearEUR!BF226</f>
        <v>0</v>
      </c>
      <c r="AY225" s="1056">
        <f>INF_PrevYearEUR!BG226</f>
        <v>0</v>
      </c>
      <c r="AZ225" s="1064">
        <f>INF_PrevYearEUR!BH226</f>
        <v>0</v>
      </c>
      <c r="BA225" s="1056">
        <f>INF_PrevYearEUR!BI226</f>
        <v>0</v>
      </c>
      <c r="BB225" s="1064">
        <f>INF_PrevYearEUR!BJ226</f>
        <v>0</v>
      </c>
      <c r="BC225" s="1056">
        <f>INF_PrevYearEUR!BK226</f>
        <v>0</v>
      </c>
      <c r="BD225" s="1064">
        <f>INF_PrevYearEUR!BL226</f>
        <v>0</v>
      </c>
      <c r="BE225" s="1056">
        <f>INF_PrevYearEUR!BM226</f>
        <v>0</v>
      </c>
      <c r="BF225" s="1064">
        <f>INF_PrevYearEUR!BN226</f>
        <v>0</v>
      </c>
      <c r="BG225" s="1056">
        <f>INF_PrevYearEUR!BO226</f>
        <v>0</v>
      </c>
      <c r="BH225" s="1064">
        <f>INF_PrevYearEUR!BP226</f>
        <v>0</v>
      </c>
      <c r="BI225" s="1056">
        <f>INF_PrevYearEUR!BQ226</f>
        <v>0</v>
      </c>
      <c r="BJ225" s="1064">
        <f>INF_PrevYearEUR!BR226</f>
        <v>0</v>
      </c>
      <c r="BK225" s="1056">
        <f>INF_PrevYearEUR!BS226</f>
        <v>0</v>
      </c>
      <c r="BL225" s="1064">
        <f>INF_PrevYearEUR!BT226</f>
        <v>0</v>
      </c>
      <c r="BM225" s="1056">
        <f>INF_PrevYearEUR!BU226</f>
        <v>0</v>
      </c>
      <c r="BN225" s="1064">
        <f>INF_PrevYearEUR!BV226</f>
        <v>0</v>
      </c>
      <c r="BO225" s="1056">
        <f>INF_PrevYearEUR!BW226</f>
        <v>0</v>
      </c>
      <c r="BP225" s="1064">
        <f>INF_PrevYearEUR!BX226</f>
        <v>0</v>
      </c>
      <c r="BQ225" s="1056">
        <f>INF_PrevYearEUR!BY226</f>
        <v>0</v>
      </c>
    </row>
    <row r="226" spans="1:69" s="1048" customFormat="1">
      <c r="A226" s="1054" t="str">
        <f>IF(OR(B226=0,B226=""),"",B226&amp;IF(COUNTIF(B$11:$B226,B226)&gt;1,COUNTIF(B$11:$B226,B226),""))</f>
        <v>External Customers 6</v>
      </c>
      <c r="B226" s="1054" t="str">
        <f>INF_PrevYearEUR!J227</f>
        <v xml:space="preserve">External Customers </v>
      </c>
      <c r="C226" s="1055"/>
      <c r="D226" s="1055">
        <f>INF_PrevYearEUR!L227</f>
        <v>0</v>
      </c>
      <c r="E226" s="1056">
        <f>INF_PrevYearEUR!M227</f>
        <v>0</v>
      </c>
      <c r="F226" s="1064">
        <f>INF_PrevYearEUR!N227</f>
        <v>0</v>
      </c>
      <c r="G226" s="1056">
        <f>INF_PrevYearEUR!O227</f>
        <v>0</v>
      </c>
      <c r="H226" s="1064">
        <f>INF_PrevYearEUR!P227</f>
        <v>0</v>
      </c>
      <c r="I226" s="1056">
        <f>INF_PrevYearEUR!Q227</f>
        <v>0</v>
      </c>
      <c r="J226" s="1064">
        <f>INF_PrevYearEUR!R227</f>
        <v>0</v>
      </c>
      <c r="K226" s="1056">
        <f>INF_PrevYearEUR!S227</f>
        <v>0</v>
      </c>
      <c r="L226" s="1064">
        <f>INF_PrevYearEUR!T227</f>
        <v>0</v>
      </c>
      <c r="M226" s="1056">
        <f>INF_PrevYearEUR!U227</f>
        <v>0</v>
      </c>
      <c r="N226" s="1064">
        <f>INF_PrevYearEUR!V227</f>
        <v>0</v>
      </c>
      <c r="O226" s="1056">
        <f>INF_PrevYearEUR!W227</f>
        <v>0</v>
      </c>
      <c r="P226" s="1064">
        <f>INF_PrevYearEUR!X227</f>
        <v>0</v>
      </c>
      <c r="Q226" s="1056">
        <f>INF_PrevYearEUR!Y227</f>
        <v>0</v>
      </c>
      <c r="R226" s="1064">
        <f>INF_PrevYearEUR!Z227</f>
        <v>0</v>
      </c>
      <c r="S226" s="1056">
        <f>INF_PrevYearEUR!AA227</f>
        <v>0</v>
      </c>
      <c r="T226" s="1064">
        <f>INF_PrevYearEUR!AB227</f>
        <v>0</v>
      </c>
      <c r="U226" s="1056">
        <f>INF_PrevYearEUR!AC227</f>
        <v>0</v>
      </c>
      <c r="V226" s="1064">
        <f>INF_PrevYearEUR!AD227</f>
        <v>0</v>
      </c>
      <c r="W226" s="1056">
        <f>INF_PrevYearEUR!AE227</f>
        <v>0</v>
      </c>
      <c r="X226" s="1064">
        <f>INF_PrevYearEUR!AF227</f>
        <v>0</v>
      </c>
      <c r="Y226" s="1056">
        <f>INF_PrevYearEUR!AG227</f>
        <v>0</v>
      </c>
      <c r="Z226" s="1064">
        <f>INF_PrevYearEUR!AH227</f>
        <v>0</v>
      </c>
      <c r="AA226" s="1056">
        <f>INF_PrevYearEUR!AI227</f>
        <v>0</v>
      </c>
      <c r="AB226" s="1064">
        <f>INF_PrevYearEUR!AJ227</f>
        <v>0</v>
      </c>
      <c r="AC226" s="1056">
        <f>INF_PrevYearEUR!AK227</f>
        <v>0</v>
      </c>
      <c r="AD226" s="1064">
        <f>INF_PrevYearEUR!AL227</f>
        <v>0</v>
      </c>
      <c r="AE226" s="1056">
        <f>INF_PrevYearEUR!AM227</f>
        <v>0</v>
      </c>
      <c r="AF226" s="1064">
        <f>INF_PrevYearEUR!AN227</f>
        <v>0</v>
      </c>
      <c r="AG226" s="1056">
        <f>INF_PrevYearEUR!AO227</f>
        <v>0</v>
      </c>
      <c r="AH226" s="1064">
        <f>INF_PrevYearEUR!AP227</f>
        <v>0</v>
      </c>
      <c r="AI226" s="1056">
        <f>INF_PrevYearEUR!AQ227</f>
        <v>0</v>
      </c>
      <c r="AJ226" s="1064">
        <f>INF_PrevYearEUR!AR227</f>
        <v>0</v>
      </c>
      <c r="AK226" s="1056">
        <f>INF_PrevYearEUR!AS227</f>
        <v>0</v>
      </c>
      <c r="AL226" s="1064">
        <f>INF_PrevYearEUR!AT227</f>
        <v>0</v>
      </c>
      <c r="AM226" s="1056">
        <f>INF_PrevYearEUR!AU227</f>
        <v>0</v>
      </c>
      <c r="AN226" s="1064">
        <f>INF_PrevYearEUR!AV227</f>
        <v>0</v>
      </c>
      <c r="AO226" s="1056">
        <f>INF_PrevYearEUR!AW227</f>
        <v>0</v>
      </c>
      <c r="AP226" s="1064">
        <f>INF_PrevYearEUR!AX227</f>
        <v>0</v>
      </c>
      <c r="AQ226" s="1056">
        <f>INF_PrevYearEUR!AY227</f>
        <v>0</v>
      </c>
      <c r="AR226" s="1064">
        <f>INF_PrevYearEUR!AZ227</f>
        <v>0</v>
      </c>
      <c r="AS226" s="1056">
        <f>INF_PrevYearEUR!BA227</f>
        <v>0</v>
      </c>
      <c r="AT226" s="1064">
        <f>INF_PrevYearEUR!BB227</f>
        <v>0</v>
      </c>
      <c r="AU226" s="1056">
        <f>INF_PrevYearEUR!BC227</f>
        <v>0</v>
      </c>
      <c r="AV226" s="1064">
        <f>INF_PrevYearEUR!BD227</f>
        <v>0</v>
      </c>
      <c r="AW226" s="1056">
        <f>INF_PrevYearEUR!BE227</f>
        <v>0</v>
      </c>
      <c r="AX226" s="1064">
        <f>INF_PrevYearEUR!BF227</f>
        <v>0</v>
      </c>
      <c r="AY226" s="1056">
        <f>INF_PrevYearEUR!BG227</f>
        <v>0</v>
      </c>
      <c r="AZ226" s="1064">
        <f>INF_PrevYearEUR!BH227</f>
        <v>0</v>
      </c>
      <c r="BA226" s="1056">
        <f>INF_PrevYearEUR!BI227</f>
        <v>0</v>
      </c>
      <c r="BB226" s="1064">
        <f>INF_PrevYearEUR!BJ227</f>
        <v>0</v>
      </c>
      <c r="BC226" s="1056">
        <f>INF_PrevYearEUR!BK227</f>
        <v>0</v>
      </c>
      <c r="BD226" s="1064">
        <f>INF_PrevYearEUR!BL227</f>
        <v>0</v>
      </c>
      <c r="BE226" s="1056">
        <f>INF_PrevYearEUR!BM227</f>
        <v>0</v>
      </c>
      <c r="BF226" s="1064">
        <f>INF_PrevYearEUR!BN227</f>
        <v>0</v>
      </c>
      <c r="BG226" s="1056">
        <f>INF_PrevYearEUR!BO227</f>
        <v>0</v>
      </c>
      <c r="BH226" s="1064">
        <f>INF_PrevYearEUR!BP227</f>
        <v>0</v>
      </c>
      <c r="BI226" s="1056">
        <f>INF_PrevYearEUR!BQ227</f>
        <v>0</v>
      </c>
      <c r="BJ226" s="1064">
        <f>INF_PrevYearEUR!BR227</f>
        <v>0</v>
      </c>
      <c r="BK226" s="1056">
        <f>INF_PrevYearEUR!BS227</f>
        <v>0</v>
      </c>
      <c r="BL226" s="1064">
        <f>INF_PrevYearEUR!BT227</f>
        <v>0</v>
      </c>
      <c r="BM226" s="1056">
        <f>INF_PrevYearEUR!BU227</f>
        <v>0</v>
      </c>
      <c r="BN226" s="1064">
        <f>INF_PrevYearEUR!BV227</f>
        <v>0</v>
      </c>
      <c r="BO226" s="1056">
        <f>INF_PrevYearEUR!BW227</f>
        <v>0</v>
      </c>
      <c r="BP226" s="1064">
        <f>INF_PrevYearEUR!BX227</f>
        <v>0</v>
      </c>
      <c r="BQ226" s="1056">
        <f>INF_PrevYearEUR!BY227</f>
        <v>0</v>
      </c>
    </row>
    <row r="227" spans="1:69" s="1048" customFormat="1">
      <c r="A227" s="1054" t="str">
        <f>IF(OR(B227=0,B227=""),"",B227&amp;IF(COUNTIF(B$11:$B227,B227)&gt;1,COUNTIF(B$11:$B227,B227),""))</f>
        <v>Intra-Divisional 6</v>
      </c>
      <c r="B227" s="1054" t="str">
        <f>INF_PrevYearEUR!J228</f>
        <v xml:space="preserve">Intra-Divisional </v>
      </c>
      <c r="C227" s="1055"/>
      <c r="D227" s="1055">
        <f>INF_PrevYearEUR!L228</f>
        <v>0</v>
      </c>
      <c r="E227" s="1056">
        <f>INF_PrevYearEUR!M228</f>
        <v>0</v>
      </c>
      <c r="F227" s="1064">
        <f>INF_PrevYearEUR!N228</f>
        <v>0</v>
      </c>
      <c r="G227" s="1056">
        <f>INF_PrevYearEUR!O228</f>
        <v>0</v>
      </c>
      <c r="H227" s="1064">
        <f>INF_PrevYearEUR!P228</f>
        <v>0</v>
      </c>
      <c r="I227" s="1056">
        <f>INF_PrevYearEUR!Q228</f>
        <v>0</v>
      </c>
      <c r="J227" s="1064">
        <f>INF_PrevYearEUR!R228</f>
        <v>0</v>
      </c>
      <c r="K227" s="1056">
        <f>INF_PrevYearEUR!S228</f>
        <v>0</v>
      </c>
      <c r="L227" s="1064">
        <f>INF_PrevYearEUR!T228</f>
        <v>0</v>
      </c>
      <c r="M227" s="1056">
        <f>INF_PrevYearEUR!U228</f>
        <v>0</v>
      </c>
      <c r="N227" s="1064">
        <f>INF_PrevYearEUR!V228</f>
        <v>0</v>
      </c>
      <c r="O227" s="1056">
        <f>INF_PrevYearEUR!W228</f>
        <v>0</v>
      </c>
      <c r="P227" s="1064">
        <f>INF_PrevYearEUR!X228</f>
        <v>0</v>
      </c>
      <c r="Q227" s="1056">
        <f>INF_PrevYearEUR!Y228</f>
        <v>0</v>
      </c>
      <c r="R227" s="1064">
        <f>INF_PrevYearEUR!Z228</f>
        <v>0</v>
      </c>
      <c r="S227" s="1056">
        <f>INF_PrevYearEUR!AA228</f>
        <v>0</v>
      </c>
      <c r="T227" s="1064">
        <f>INF_PrevYearEUR!AB228</f>
        <v>0</v>
      </c>
      <c r="U227" s="1056">
        <f>INF_PrevYearEUR!AC228</f>
        <v>0</v>
      </c>
      <c r="V227" s="1064">
        <f>INF_PrevYearEUR!AD228</f>
        <v>0</v>
      </c>
      <c r="W227" s="1056">
        <f>INF_PrevYearEUR!AE228</f>
        <v>0</v>
      </c>
      <c r="X227" s="1064">
        <f>INF_PrevYearEUR!AF228</f>
        <v>0</v>
      </c>
      <c r="Y227" s="1056">
        <f>INF_PrevYearEUR!AG228</f>
        <v>0</v>
      </c>
      <c r="Z227" s="1064">
        <f>INF_PrevYearEUR!AH228</f>
        <v>0</v>
      </c>
      <c r="AA227" s="1056">
        <f>INF_PrevYearEUR!AI228</f>
        <v>0</v>
      </c>
      <c r="AB227" s="1064">
        <f>INF_PrevYearEUR!AJ228</f>
        <v>0</v>
      </c>
      <c r="AC227" s="1056">
        <f>INF_PrevYearEUR!AK228</f>
        <v>0</v>
      </c>
      <c r="AD227" s="1064">
        <f>INF_PrevYearEUR!AL228</f>
        <v>0</v>
      </c>
      <c r="AE227" s="1056">
        <f>INF_PrevYearEUR!AM228</f>
        <v>0</v>
      </c>
      <c r="AF227" s="1064">
        <f>INF_PrevYearEUR!AN228</f>
        <v>0</v>
      </c>
      <c r="AG227" s="1056">
        <f>INF_PrevYearEUR!AO228</f>
        <v>0</v>
      </c>
      <c r="AH227" s="1064">
        <f>INF_PrevYearEUR!AP228</f>
        <v>0</v>
      </c>
      <c r="AI227" s="1056">
        <f>INF_PrevYearEUR!AQ228</f>
        <v>0</v>
      </c>
      <c r="AJ227" s="1064">
        <f>INF_PrevYearEUR!AR228</f>
        <v>0</v>
      </c>
      <c r="AK227" s="1056">
        <f>INF_PrevYearEUR!AS228</f>
        <v>0</v>
      </c>
      <c r="AL227" s="1064">
        <f>INF_PrevYearEUR!AT228</f>
        <v>0</v>
      </c>
      <c r="AM227" s="1056">
        <f>INF_PrevYearEUR!AU228</f>
        <v>0</v>
      </c>
      <c r="AN227" s="1064">
        <f>INF_PrevYearEUR!AV228</f>
        <v>0</v>
      </c>
      <c r="AO227" s="1056">
        <f>INF_PrevYearEUR!AW228</f>
        <v>0</v>
      </c>
      <c r="AP227" s="1064">
        <f>INF_PrevYearEUR!AX228</f>
        <v>0</v>
      </c>
      <c r="AQ227" s="1056">
        <f>INF_PrevYearEUR!AY228</f>
        <v>0</v>
      </c>
      <c r="AR227" s="1064">
        <f>INF_PrevYearEUR!AZ228</f>
        <v>0</v>
      </c>
      <c r="AS227" s="1056">
        <f>INF_PrevYearEUR!BA228</f>
        <v>0</v>
      </c>
      <c r="AT227" s="1064">
        <f>INF_PrevYearEUR!BB228</f>
        <v>0</v>
      </c>
      <c r="AU227" s="1056">
        <f>INF_PrevYearEUR!BC228</f>
        <v>0</v>
      </c>
      <c r="AV227" s="1064">
        <f>INF_PrevYearEUR!BD228</f>
        <v>0</v>
      </c>
      <c r="AW227" s="1056">
        <f>INF_PrevYearEUR!BE228</f>
        <v>0</v>
      </c>
      <c r="AX227" s="1064">
        <f>INF_PrevYearEUR!BF228</f>
        <v>0</v>
      </c>
      <c r="AY227" s="1056">
        <f>INF_PrevYearEUR!BG228</f>
        <v>0</v>
      </c>
      <c r="AZ227" s="1064">
        <f>INF_PrevYearEUR!BH228</f>
        <v>0</v>
      </c>
      <c r="BA227" s="1056">
        <f>INF_PrevYearEUR!BI228</f>
        <v>0</v>
      </c>
      <c r="BB227" s="1064">
        <f>INF_PrevYearEUR!BJ228</f>
        <v>0</v>
      </c>
      <c r="BC227" s="1056">
        <f>INF_PrevYearEUR!BK228</f>
        <v>0</v>
      </c>
      <c r="BD227" s="1064">
        <f>INF_PrevYearEUR!BL228</f>
        <v>0</v>
      </c>
      <c r="BE227" s="1056">
        <f>INF_PrevYearEUR!BM228</f>
        <v>0</v>
      </c>
      <c r="BF227" s="1064">
        <f>INF_PrevYearEUR!BN228</f>
        <v>0</v>
      </c>
      <c r="BG227" s="1056">
        <f>INF_PrevYearEUR!BO228</f>
        <v>0</v>
      </c>
      <c r="BH227" s="1064">
        <f>INF_PrevYearEUR!BP228</f>
        <v>0</v>
      </c>
      <c r="BI227" s="1056">
        <f>INF_PrevYearEUR!BQ228</f>
        <v>0</v>
      </c>
      <c r="BJ227" s="1064">
        <f>INF_PrevYearEUR!BR228</f>
        <v>0</v>
      </c>
      <c r="BK227" s="1056">
        <f>INF_PrevYearEUR!BS228</f>
        <v>0</v>
      </c>
      <c r="BL227" s="1064">
        <f>INF_PrevYearEUR!BT228</f>
        <v>0</v>
      </c>
      <c r="BM227" s="1056">
        <f>INF_PrevYearEUR!BU228</f>
        <v>0</v>
      </c>
      <c r="BN227" s="1064">
        <f>INF_PrevYearEUR!BV228</f>
        <v>0</v>
      </c>
      <c r="BO227" s="1056">
        <f>INF_PrevYearEUR!BW228</f>
        <v>0</v>
      </c>
      <c r="BP227" s="1064">
        <f>INF_PrevYearEUR!BX228</f>
        <v>0</v>
      </c>
      <c r="BQ227" s="1056">
        <f>INF_PrevYearEUR!BY228</f>
        <v>0</v>
      </c>
    </row>
    <row r="228" spans="1:69" s="1048" customFormat="1">
      <c r="A228" s="1045" t="str">
        <f>IF(OR(B228=0,B228=""),"",B228&amp;IF(COUNTIF(B$11:$B228,B228)&gt;1,COUNTIF(B$11:$B228,B228),""))</f>
        <v>Inter-Divisional 6</v>
      </c>
      <c r="B228" s="1045" t="str">
        <f>INF_PrevYearEUR!J229</f>
        <v xml:space="preserve">Inter-Divisional </v>
      </c>
      <c r="C228" s="1045"/>
      <c r="D228" s="1045">
        <f>INF_PrevYearEUR!L229</f>
        <v>0</v>
      </c>
      <c r="E228" s="1045">
        <f>INF_PrevYearEUR!M229</f>
        <v>0</v>
      </c>
      <c r="F228" s="1045">
        <f>INF_PrevYearEUR!N229</f>
        <v>0</v>
      </c>
      <c r="G228" s="1045">
        <f>INF_PrevYearEUR!O229</f>
        <v>0</v>
      </c>
      <c r="H228" s="1045">
        <f>INF_PrevYearEUR!P229</f>
        <v>0</v>
      </c>
      <c r="I228" s="1045">
        <f>INF_PrevYearEUR!Q229</f>
        <v>0</v>
      </c>
      <c r="J228" s="1045">
        <f>INF_PrevYearEUR!R229</f>
        <v>0</v>
      </c>
      <c r="K228" s="1045">
        <f>INF_PrevYearEUR!S229</f>
        <v>0</v>
      </c>
      <c r="L228" s="1045">
        <f>INF_PrevYearEUR!T229</f>
        <v>0</v>
      </c>
      <c r="M228" s="1045">
        <f>INF_PrevYearEUR!U229</f>
        <v>0</v>
      </c>
      <c r="N228" s="1045">
        <f>INF_PrevYearEUR!V229</f>
        <v>0</v>
      </c>
      <c r="O228" s="1045">
        <f>INF_PrevYearEUR!W229</f>
        <v>0</v>
      </c>
      <c r="P228" s="1045">
        <f>INF_PrevYearEUR!X229</f>
        <v>0</v>
      </c>
      <c r="Q228" s="1045">
        <f>INF_PrevYearEUR!Y229</f>
        <v>0</v>
      </c>
      <c r="R228" s="1045">
        <f>INF_PrevYearEUR!Z229</f>
        <v>0</v>
      </c>
      <c r="S228" s="1045">
        <f>INF_PrevYearEUR!AA229</f>
        <v>0</v>
      </c>
      <c r="T228" s="1045">
        <f>INF_PrevYearEUR!AB229</f>
        <v>0</v>
      </c>
      <c r="U228" s="1045">
        <f>INF_PrevYearEUR!AC229</f>
        <v>0</v>
      </c>
      <c r="V228" s="1045">
        <f>INF_PrevYearEUR!AD229</f>
        <v>0</v>
      </c>
      <c r="W228" s="1045">
        <f>INF_PrevYearEUR!AE229</f>
        <v>0</v>
      </c>
      <c r="X228" s="1045">
        <f>INF_PrevYearEUR!AF229</f>
        <v>0</v>
      </c>
      <c r="Y228" s="1045">
        <f>INF_PrevYearEUR!AG229</f>
        <v>0</v>
      </c>
      <c r="Z228" s="1045">
        <f>INF_PrevYearEUR!AH229</f>
        <v>0</v>
      </c>
      <c r="AA228" s="1045">
        <f>INF_PrevYearEUR!AI229</f>
        <v>0</v>
      </c>
      <c r="AB228" s="1045">
        <f>INF_PrevYearEUR!AJ229</f>
        <v>0</v>
      </c>
      <c r="AC228" s="1045">
        <f>INF_PrevYearEUR!AK229</f>
        <v>0</v>
      </c>
      <c r="AD228" s="1045">
        <f>INF_PrevYearEUR!AL229</f>
        <v>0</v>
      </c>
      <c r="AE228" s="1045">
        <f>INF_PrevYearEUR!AM229</f>
        <v>0</v>
      </c>
      <c r="AF228" s="1045">
        <f>INF_PrevYearEUR!AN229</f>
        <v>0</v>
      </c>
      <c r="AG228" s="1045">
        <f>INF_PrevYearEUR!AO229</f>
        <v>0</v>
      </c>
      <c r="AH228" s="1045">
        <f>INF_PrevYearEUR!AP229</f>
        <v>0</v>
      </c>
      <c r="AI228" s="1045">
        <f>INF_PrevYearEUR!AQ229</f>
        <v>0</v>
      </c>
      <c r="AJ228" s="1045">
        <f>INF_PrevYearEUR!AR229</f>
        <v>0</v>
      </c>
      <c r="AK228" s="1045">
        <f>INF_PrevYearEUR!AS229</f>
        <v>0</v>
      </c>
      <c r="AL228" s="1045">
        <f>INF_PrevYearEUR!AT229</f>
        <v>0</v>
      </c>
      <c r="AM228" s="1045">
        <f>INF_PrevYearEUR!AU229</f>
        <v>0</v>
      </c>
      <c r="AN228" s="1045">
        <f>INF_PrevYearEUR!AV229</f>
        <v>0</v>
      </c>
      <c r="AO228" s="1045">
        <f>INF_PrevYearEUR!AW229</f>
        <v>0</v>
      </c>
      <c r="AP228" s="1045">
        <f>INF_PrevYearEUR!AX229</f>
        <v>0</v>
      </c>
      <c r="AQ228" s="1045">
        <f>INF_PrevYearEUR!AY229</f>
        <v>0</v>
      </c>
      <c r="AR228" s="1045">
        <f>INF_PrevYearEUR!AZ229</f>
        <v>0</v>
      </c>
      <c r="AS228" s="1045">
        <f>INF_PrevYearEUR!BA229</f>
        <v>0</v>
      </c>
      <c r="AT228" s="1045">
        <f>INF_PrevYearEUR!BB229</f>
        <v>0</v>
      </c>
      <c r="AU228" s="1045">
        <f>INF_PrevYearEUR!BC229</f>
        <v>0</v>
      </c>
      <c r="AV228" s="1045">
        <f>INF_PrevYearEUR!BD229</f>
        <v>0</v>
      </c>
      <c r="AW228" s="1045">
        <f>INF_PrevYearEUR!BE229</f>
        <v>0</v>
      </c>
      <c r="AX228" s="1045">
        <f>INF_PrevYearEUR!BF229</f>
        <v>0</v>
      </c>
      <c r="AY228" s="1045">
        <f>INF_PrevYearEUR!BG229</f>
        <v>0</v>
      </c>
      <c r="AZ228" s="1045">
        <f>INF_PrevYearEUR!BH229</f>
        <v>0</v>
      </c>
      <c r="BA228" s="1045">
        <f>INF_PrevYearEUR!BI229</f>
        <v>0</v>
      </c>
      <c r="BB228" s="1045">
        <f>INF_PrevYearEUR!BJ229</f>
        <v>0</v>
      </c>
      <c r="BC228" s="1045">
        <f>INF_PrevYearEUR!BK229</f>
        <v>0</v>
      </c>
      <c r="BD228" s="1045">
        <f>INF_PrevYearEUR!BL229</f>
        <v>0</v>
      </c>
      <c r="BE228" s="1045">
        <f>INF_PrevYearEUR!BM229</f>
        <v>0</v>
      </c>
      <c r="BF228" s="1045">
        <f>INF_PrevYearEUR!BN229</f>
        <v>0</v>
      </c>
      <c r="BG228" s="1045">
        <f>INF_PrevYearEUR!BO229</f>
        <v>0</v>
      </c>
      <c r="BH228" s="1045">
        <f>INF_PrevYearEUR!BP229</f>
        <v>0</v>
      </c>
      <c r="BI228" s="1045">
        <f>INF_PrevYearEUR!BQ229</f>
        <v>0</v>
      </c>
      <c r="BJ228" s="1045">
        <f>INF_PrevYearEUR!BR229</f>
        <v>0</v>
      </c>
      <c r="BK228" s="1045">
        <f>INF_PrevYearEUR!BS229</f>
        <v>0</v>
      </c>
      <c r="BL228" s="1045">
        <f>INF_PrevYearEUR!BT229</f>
        <v>0</v>
      </c>
      <c r="BM228" s="1045">
        <f>INF_PrevYearEUR!BU229</f>
        <v>0</v>
      </c>
      <c r="BN228" s="1045">
        <f>INF_PrevYearEUR!BV229</f>
        <v>0</v>
      </c>
      <c r="BO228" s="1045">
        <f>INF_PrevYearEUR!BW229</f>
        <v>0</v>
      </c>
      <c r="BP228" s="1045">
        <f>INF_PrevYearEUR!BX229</f>
        <v>0</v>
      </c>
      <c r="BQ228" s="1045">
        <f>INF_PrevYearEUR!BY229</f>
        <v>0</v>
      </c>
    </row>
    <row r="229" spans="1:69" s="1048" customFormat="1">
      <c r="A229" s="1065" t="str">
        <f>IF(OR(B229=0,B229=""),"",B229&amp;IF(COUNTIF(B$11:$B229,B229)&gt;1,COUNTIF(B$11:$B229,B229),""))</f>
        <v/>
      </c>
      <c r="B229" s="1065">
        <f>INF_PrevYearEUR!J230</f>
        <v>0</v>
      </c>
      <c r="C229" s="1065"/>
      <c r="D229" s="1066">
        <f>INF_PrevYearEUR!L230</f>
        <v>0</v>
      </c>
      <c r="E229" s="1067">
        <f>INF_PrevYearEUR!M230</f>
        <v>0</v>
      </c>
      <c r="F229" s="1066">
        <f>INF_PrevYearEUR!N230</f>
        <v>0</v>
      </c>
      <c r="G229" s="1067">
        <f>INF_PrevYearEUR!O230</f>
        <v>0</v>
      </c>
      <c r="H229" s="1066">
        <f>INF_PrevYearEUR!P230</f>
        <v>0</v>
      </c>
      <c r="I229" s="1067">
        <f>INF_PrevYearEUR!Q230</f>
        <v>0</v>
      </c>
      <c r="J229" s="1066">
        <f>INF_PrevYearEUR!R230</f>
        <v>0</v>
      </c>
      <c r="K229" s="1067">
        <f>INF_PrevYearEUR!S230</f>
        <v>0</v>
      </c>
      <c r="L229" s="1066">
        <f>INF_PrevYearEUR!T230</f>
        <v>0</v>
      </c>
      <c r="M229" s="1067">
        <f>INF_PrevYearEUR!U230</f>
        <v>0</v>
      </c>
      <c r="N229" s="1066">
        <f>INF_PrevYearEUR!V230</f>
        <v>0</v>
      </c>
      <c r="O229" s="1067">
        <f>INF_PrevYearEUR!W230</f>
        <v>0</v>
      </c>
      <c r="P229" s="1066">
        <f>INF_PrevYearEUR!X230</f>
        <v>0</v>
      </c>
      <c r="Q229" s="1067">
        <f>INF_PrevYearEUR!Y230</f>
        <v>0</v>
      </c>
      <c r="R229" s="1066">
        <f>INF_PrevYearEUR!Z230</f>
        <v>0</v>
      </c>
      <c r="S229" s="1067">
        <f>INF_PrevYearEUR!AA230</f>
        <v>0</v>
      </c>
      <c r="T229" s="1066">
        <f>INF_PrevYearEUR!AB230</f>
        <v>0</v>
      </c>
      <c r="U229" s="1067">
        <f>INF_PrevYearEUR!AC230</f>
        <v>0</v>
      </c>
      <c r="V229" s="1066">
        <f>INF_PrevYearEUR!AD230</f>
        <v>0</v>
      </c>
      <c r="W229" s="1067">
        <f>INF_PrevYearEUR!AE230</f>
        <v>0</v>
      </c>
      <c r="X229" s="1066">
        <f>INF_PrevYearEUR!AF230</f>
        <v>0</v>
      </c>
      <c r="Y229" s="1067">
        <f>INF_PrevYearEUR!AG230</f>
        <v>0</v>
      </c>
      <c r="Z229" s="1066">
        <f>INF_PrevYearEUR!AH230</f>
        <v>0</v>
      </c>
      <c r="AA229" s="1067">
        <f>INF_PrevYearEUR!AI230</f>
        <v>0</v>
      </c>
      <c r="AB229" s="1066">
        <f>INF_PrevYearEUR!AJ230</f>
        <v>0</v>
      </c>
      <c r="AC229" s="1067">
        <f>INF_PrevYearEUR!AK230</f>
        <v>0</v>
      </c>
      <c r="AD229" s="1066">
        <f>INF_PrevYearEUR!AL230</f>
        <v>0</v>
      </c>
      <c r="AE229" s="1067">
        <f>INF_PrevYearEUR!AM230</f>
        <v>0</v>
      </c>
      <c r="AF229" s="1066">
        <f>INF_PrevYearEUR!AN230</f>
        <v>0</v>
      </c>
      <c r="AG229" s="1067">
        <f>INF_PrevYearEUR!AO230</f>
        <v>0</v>
      </c>
      <c r="AH229" s="1066">
        <f>INF_PrevYearEUR!AP230</f>
        <v>0</v>
      </c>
      <c r="AI229" s="1067">
        <f>INF_PrevYearEUR!AQ230</f>
        <v>0</v>
      </c>
      <c r="AJ229" s="1066">
        <f>INF_PrevYearEUR!AR230</f>
        <v>0</v>
      </c>
      <c r="AK229" s="1067">
        <f>INF_PrevYearEUR!AS230</f>
        <v>0</v>
      </c>
      <c r="AL229" s="1066">
        <f>INF_PrevYearEUR!AT230</f>
        <v>0</v>
      </c>
      <c r="AM229" s="1067">
        <f>INF_PrevYearEUR!AU230</f>
        <v>0</v>
      </c>
      <c r="AN229" s="1066">
        <f>INF_PrevYearEUR!AV230</f>
        <v>0</v>
      </c>
      <c r="AO229" s="1067">
        <f>INF_PrevYearEUR!AW230</f>
        <v>0</v>
      </c>
      <c r="AP229" s="1066">
        <f>INF_PrevYearEUR!AX230</f>
        <v>0</v>
      </c>
      <c r="AQ229" s="1067">
        <f>INF_PrevYearEUR!AY230</f>
        <v>0</v>
      </c>
      <c r="AR229" s="1066">
        <f>INF_PrevYearEUR!AZ230</f>
        <v>0</v>
      </c>
      <c r="AS229" s="1067">
        <f>INF_PrevYearEUR!BA230</f>
        <v>0</v>
      </c>
      <c r="AT229" s="1066">
        <f>INF_PrevYearEUR!BB230</f>
        <v>0</v>
      </c>
      <c r="AU229" s="1067">
        <f>INF_PrevYearEUR!BC230</f>
        <v>0</v>
      </c>
      <c r="AV229" s="1066">
        <f>INF_PrevYearEUR!BD230</f>
        <v>0</v>
      </c>
      <c r="AW229" s="1067">
        <f>INF_PrevYearEUR!BE230</f>
        <v>0</v>
      </c>
      <c r="AX229" s="1066">
        <f>INF_PrevYearEUR!BF230</f>
        <v>0</v>
      </c>
      <c r="AY229" s="1067">
        <f>INF_PrevYearEUR!BG230</f>
        <v>0</v>
      </c>
      <c r="AZ229" s="1066">
        <f>INF_PrevYearEUR!BH230</f>
        <v>0</v>
      </c>
      <c r="BA229" s="1067">
        <f>INF_PrevYearEUR!BI230</f>
        <v>0</v>
      </c>
      <c r="BB229" s="1066">
        <f>INF_PrevYearEUR!BJ230</f>
        <v>0</v>
      </c>
      <c r="BC229" s="1067">
        <f>INF_PrevYearEUR!BK230</f>
        <v>0</v>
      </c>
      <c r="BD229" s="1066">
        <f>INF_PrevYearEUR!BL230</f>
        <v>0</v>
      </c>
      <c r="BE229" s="1067">
        <f>INF_PrevYearEUR!BM230</f>
        <v>0</v>
      </c>
      <c r="BF229" s="1066">
        <f>INF_PrevYearEUR!BN230</f>
        <v>0</v>
      </c>
      <c r="BG229" s="1067">
        <f>INF_PrevYearEUR!BO230</f>
        <v>0</v>
      </c>
      <c r="BH229" s="1066">
        <f>INF_PrevYearEUR!BP230</f>
        <v>0</v>
      </c>
      <c r="BI229" s="1067">
        <f>INF_PrevYearEUR!BQ230</f>
        <v>0</v>
      </c>
      <c r="BJ229" s="1066">
        <f>INF_PrevYearEUR!BR230</f>
        <v>0</v>
      </c>
      <c r="BK229" s="1067">
        <f>INF_PrevYearEUR!BS230</f>
        <v>0</v>
      </c>
      <c r="BL229" s="1066">
        <f>INF_PrevYearEUR!BT230</f>
        <v>0</v>
      </c>
      <c r="BM229" s="1067">
        <f>INF_PrevYearEUR!BU230</f>
        <v>0</v>
      </c>
      <c r="BN229" s="1066">
        <f>INF_PrevYearEUR!BV230</f>
        <v>0</v>
      </c>
      <c r="BO229" s="1067">
        <f>INF_PrevYearEUR!BW230</f>
        <v>0</v>
      </c>
      <c r="BP229" s="1066">
        <f>INF_PrevYearEUR!BX230</f>
        <v>0</v>
      </c>
      <c r="BQ229" s="1067">
        <f>INF_PrevYearEUR!BY230</f>
        <v>0</v>
      </c>
    </row>
    <row r="230" spans="1:69" s="1048" customFormat="1">
      <c r="A230" s="1054" t="str">
        <f>IF(OR(B230=0,B230=""),"",B230&amp;IF(COUNTIF(B$11:$B230,B230)&gt;1,COUNTIF(B$11:$B230,B230),""))</f>
        <v>Keyfigures Collection [per ton]</v>
      </c>
      <c r="B230" s="1054" t="str">
        <f>INF_PrevYearEUR!J231</f>
        <v>Keyfigures Collection [per ton]</v>
      </c>
      <c r="C230" s="1055"/>
      <c r="D230" s="1068">
        <f>INF_PrevYearEUR!L231</f>
        <v>0</v>
      </c>
      <c r="E230" s="1069">
        <f>INF_PrevYearEUR!M231</f>
        <v>0</v>
      </c>
      <c r="F230" s="1068">
        <f>INF_PrevYearEUR!N231</f>
        <v>0</v>
      </c>
      <c r="G230" s="1069">
        <f>INF_PrevYearEUR!O231</f>
        <v>0</v>
      </c>
      <c r="H230" s="1068">
        <f>INF_PrevYearEUR!P231</f>
        <v>0</v>
      </c>
      <c r="I230" s="1069">
        <f>INF_PrevYearEUR!Q231</f>
        <v>0</v>
      </c>
      <c r="J230" s="1068">
        <f>INF_PrevYearEUR!R231</f>
        <v>0</v>
      </c>
      <c r="K230" s="1069">
        <f>INF_PrevYearEUR!S231</f>
        <v>0</v>
      </c>
      <c r="L230" s="1068">
        <f>INF_PrevYearEUR!T231</f>
        <v>0</v>
      </c>
      <c r="M230" s="1069">
        <f>INF_PrevYearEUR!U231</f>
        <v>0</v>
      </c>
      <c r="N230" s="1068">
        <f>INF_PrevYearEUR!V231</f>
        <v>0</v>
      </c>
      <c r="O230" s="1069">
        <f>INF_PrevYearEUR!W231</f>
        <v>0</v>
      </c>
      <c r="P230" s="1068">
        <f>INF_PrevYearEUR!X231</f>
        <v>0</v>
      </c>
      <c r="Q230" s="1069">
        <f>INF_PrevYearEUR!Y231</f>
        <v>0</v>
      </c>
      <c r="R230" s="1068">
        <f>INF_PrevYearEUR!Z231</f>
        <v>0</v>
      </c>
      <c r="S230" s="1069">
        <f>INF_PrevYearEUR!AA231</f>
        <v>0</v>
      </c>
      <c r="T230" s="1068">
        <f>INF_PrevYearEUR!AB231</f>
        <v>0</v>
      </c>
      <c r="U230" s="1069">
        <f>INF_PrevYearEUR!AC231</f>
        <v>0</v>
      </c>
      <c r="V230" s="1068">
        <f>INF_PrevYearEUR!AD231</f>
        <v>0</v>
      </c>
      <c r="W230" s="1069">
        <f>INF_PrevYearEUR!AE231</f>
        <v>0</v>
      </c>
      <c r="X230" s="1068">
        <f>INF_PrevYearEUR!AF231</f>
        <v>0</v>
      </c>
      <c r="Y230" s="1069">
        <f>INF_PrevYearEUR!AG231</f>
        <v>0</v>
      </c>
      <c r="Z230" s="1068">
        <f>INF_PrevYearEUR!AH231</f>
        <v>0</v>
      </c>
      <c r="AA230" s="1069">
        <f>INF_PrevYearEUR!AI231</f>
        <v>0</v>
      </c>
      <c r="AB230" s="1068">
        <f>INF_PrevYearEUR!AJ231</f>
        <v>0</v>
      </c>
      <c r="AC230" s="1069">
        <f>INF_PrevYearEUR!AK231</f>
        <v>0</v>
      </c>
      <c r="AD230" s="1068">
        <f>INF_PrevYearEUR!AL231</f>
        <v>0</v>
      </c>
      <c r="AE230" s="1069">
        <f>INF_PrevYearEUR!AM231</f>
        <v>0</v>
      </c>
      <c r="AF230" s="1068">
        <f>INF_PrevYearEUR!AN231</f>
        <v>0</v>
      </c>
      <c r="AG230" s="1069">
        <f>INF_PrevYearEUR!AO231</f>
        <v>0</v>
      </c>
      <c r="AH230" s="1068">
        <f>INF_PrevYearEUR!AP231</f>
        <v>0</v>
      </c>
      <c r="AI230" s="1069">
        <f>INF_PrevYearEUR!AQ231</f>
        <v>0</v>
      </c>
      <c r="AJ230" s="1068">
        <f>INF_PrevYearEUR!AR231</f>
        <v>0</v>
      </c>
      <c r="AK230" s="1069">
        <f>INF_PrevYearEUR!AS231</f>
        <v>0</v>
      </c>
      <c r="AL230" s="1068">
        <f>INF_PrevYearEUR!AT231</f>
        <v>0</v>
      </c>
      <c r="AM230" s="1069">
        <f>INF_PrevYearEUR!AU231</f>
        <v>0</v>
      </c>
      <c r="AN230" s="1068">
        <f>INF_PrevYearEUR!AV231</f>
        <v>0</v>
      </c>
      <c r="AO230" s="1069">
        <f>INF_PrevYearEUR!AW231</f>
        <v>0</v>
      </c>
      <c r="AP230" s="1068">
        <f>INF_PrevYearEUR!AX231</f>
        <v>0</v>
      </c>
      <c r="AQ230" s="1069">
        <f>INF_PrevYearEUR!AY231</f>
        <v>0</v>
      </c>
      <c r="AR230" s="1068">
        <f>INF_PrevYearEUR!AZ231</f>
        <v>0</v>
      </c>
      <c r="AS230" s="1069">
        <f>INF_PrevYearEUR!BA231</f>
        <v>0</v>
      </c>
      <c r="AT230" s="1068">
        <f>INF_PrevYearEUR!BB231</f>
        <v>0</v>
      </c>
      <c r="AU230" s="1069">
        <f>INF_PrevYearEUR!BC231</f>
        <v>0</v>
      </c>
      <c r="AV230" s="1068">
        <f>INF_PrevYearEUR!BD231</f>
        <v>0</v>
      </c>
      <c r="AW230" s="1069">
        <f>INF_PrevYearEUR!BE231</f>
        <v>0</v>
      </c>
      <c r="AX230" s="1068">
        <f>INF_PrevYearEUR!BF231</f>
        <v>0</v>
      </c>
      <c r="AY230" s="1069">
        <f>INF_PrevYearEUR!BG231</f>
        <v>0</v>
      </c>
      <c r="AZ230" s="1068">
        <f>INF_PrevYearEUR!BH231</f>
        <v>0</v>
      </c>
      <c r="BA230" s="1069">
        <f>INF_PrevYearEUR!BI231</f>
        <v>0</v>
      </c>
      <c r="BB230" s="1068">
        <f>INF_PrevYearEUR!BJ231</f>
        <v>0</v>
      </c>
      <c r="BC230" s="1069">
        <f>INF_PrevYearEUR!BK231</f>
        <v>0</v>
      </c>
      <c r="BD230" s="1068">
        <f>INF_PrevYearEUR!BL231</f>
        <v>0</v>
      </c>
      <c r="BE230" s="1069">
        <f>INF_PrevYearEUR!BM231</f>
        <v>0</v>
      </c>
      <c r="BF230" s="1068">
        <f>INF_PrevYearEUR!BN231</f>
        <v>0</v>
      </c>
      <c r="BG230" s="1069">
        <f>INF_PrevYearEUR!BO231</f>
        <v>0</v>
      </c>
      <c r="BH230" s="1068">
        <f>INF_PrevYearEUR!BP231</f>
        <v>0</v>
      </c>
      <c r="BI230" s="1069">
        <f>INF_PrevYearEUR!BQ231</f>
        <v>0</v>
      </c>
      <c r="BJ230" s="1068">
        <f>INF_PrevYearEUR!BR231</f>
        <v>0</v>
      </c>
      <c r="BK230" s="1069">
        <f>INF_PrevYearEUR!BS231</f>
        <v>0</v>
      </c>
      <c r="BL230" s="1068">
        <f>INF_PrevYearEUR!BT231</f>
        <v>0</v>
      </c>
      <c r="BM230" s="1069">
        <f>INF_PrevYearEUR!BU231</f>
        <v>0</v>
      </c>
      <c r="BN230" s="1068">
        <f>INF_PrevYearEUR!BV231</f>
        <v>0</v>
      </c>
      <c r="BO230" s="1069">
        <f>INF_PrevYearEUR!BW231</f>
        <v>0</v>
      </c>
      <c r="BP230" s="1068">
        <f>INF_PrevYearEUR!BX231</f>
        <v>0</v>
      </c>
      <c r="BQ230" s="1069">
        <f>INF_PrevYearEUR!BY231</f>
        <v>0</v>
      </c>
    </row>
    <row r="231" spans="1:69" s="1048" customFormat="1">
      <c r="A231" s="1054" t="str">
        <f>IF(OR(B231=0,B231=""),"",B231&amp;IF(COUNTIF(B$11:$B231,B231)&gt;1,COUNTIF(B$11:$B231,B231),""))</f>
        <v>Sales in tons</v>
      </c>
      <c r="B231" s="1054" t="str">
        <f>INF_PrevYearEUR!J232</f>
        <v>Sales in tons</v>
      </c>
      <c r="C231" s="1055"/>
      <c r="D231" s="1068">
        <f>INF_PrevYearEUR!L232</f>
        <v>0</v>
      </c>
      <c r="E231" s="1069">
        <f>INF_PrevYearEUR!M232</f>
        <v>0</v>
      </c>
      <c r="F231" s="1068">
        <f>INF_PrevYearEUR!N232</f>
        <v>0</v>
      </c>
      <c r="G231" s="1069">
        <f>INF_PrevYearEUR!O232</f>
        <v>0</v>
      </c>
      <c r="H231" s="1068">
        <f>INF_PrevYearEUR!P232</f>
        <v>0</v>
      </c>
      <c r="I231" s="1069">
        <f>INF_PrevYearEUR!Q232</f>
        <v>0</v>
      </c>
      <c r="J231" s="1068">
        <f>INF_PrevYearEUR!R232</f>
        <v>0</v>
      </c>
      <c r="K231" s="1069">
        <f>INF_PrevYearEUR!S232</f>
        <v>0</v>
      </c>
      <c r="L231" s="1068">
        <f>INF_PrevYearEUR!T232</f>
        <v>0</v>
      </c>
      <c r="M231" s="1069">
        <f>INF_PrevYearEUR!U232</f>
        <v>0</v>
      </c>
      <c r="N231" s="1068">
        <f>INF_PrevYearEUR!V232</f>
        <v>0</v>
      </c>
      <c r="O231" s="1069">
        <f>INF_PrevYearEUR!W232</f>
        <v>0</v>
      </c>
      <c r="P231" s="1068">
        <f>INF_PrevYearEUR!X232</f>
        <v>0</v>
      </c>
      <c r="Q231" s="1069">
        <f>INF_PrevYearEUR!Y232</f>
        <v>0</v>
      </c>
      <c r="R231" s="1068">
        <f>INF_PrevYearEUR!Z232</f>
        <v>0</v>
      </c>
      <c r="S231" s="1069">
        <f>INF_PrevYearEUR!AA232</f>
        <v>0</v>
      </c>
      <c r="T231" s="1068">
        <f>INF_PrevYearEUR!AB232</f>
        <v>0</v>
      </c>
      <c r="U231" s="1069">
        <f>INF_PrevYearEUR!AC232</f>
        <v>0</v>
      </c>
      <c r="V231" s="1068">
        <f>INF_PrevYearEUR!AD232</f>
        <v>0</v>
      </c>
      <c r="W231" s="1069">
        <f>INF_PrevYearEUR!AE232</f>
        <v>0</v>
      </c>
      <c r="X231" s="1068">
        <f>INF_PrevYearEUR!AF232</f>
        <v>0</v>
      </c>
      <c r="Y231" s="1069">
        <f>INF_PrevYearEUR!AG232</f>
        <v>0</v>
      </c>
      <c r="Z231" s="1068">
        <f>INF_PrevYearEUR!AH232</f>
        <v>0</v>
      </c>
      <c r="AA231" s="1069">
        <f>INF_PrevYearEUR!AI232</f>
        <v>0</v>
      </c>
      <c r="AB231" s="1068">
        <f>INF_PrevYearEUR!AJ232</f>
        <v>0</v>
      </c>
      <c r="AC231" s="1069">
        <f>INF_PrevYearEUR!AK232</f>
        <v>0</v>
      </c>
      <c r="AD231" s="1068">
        <f>INF_PrevYearEUR!AL232</f>
        <v>0</v>
      </c>
      <c r="AE231" s="1069">
        <f>INF_PrevYearEUR!AM232</f>
        <v>0</v>
      </c>
      <c r="AF231" s="1068">
        <f>INF_PrevYearEUR!AN232</f>
        <v>0</v>
      </c>
      <c r="AG231" s="1069">
        <f>INF_PrevYearEUR!AO232</f>
        <v>0</v>
      </c>
      <c r="AH231" s="1068">
        <f>INF_PrevYearEUR!AP232</f>
        <v>0</v>
      </c>
      <c r="AI231" s="1069">
        <f>INF_PrevYearEUR!AQ232</f>
        <v>0</v>
      </c>
      <c r="AJ231" s="1068">
        <f>INF_PrevYearEUR!AR232</f>
        <v>0</v>
      </c>
      <c r="AK231" s="1069">
        <f>INF_PrevYearEUR!AS232</f>
        <v>0</v>
      </c>
      <c r="AL231" s="1068">
        <f>INF_PrevYearEUR!AT232</f>
        <v>0</v>
      </c>
      <c r="AM231" s="1069">
        <f>INF_PrevYearEUR!AU232</f>
        <v>0</v>
      </c>
      <c r="AN231" s="1068">
        <f>INF_PrevYearEUR!AV232</f>
        <v>0</v>
      </c>
      <c r="AO231" s="1069">
        <f>INF_PrevYearEUR!AW232</f>
        <v>0</v>
      </c>
      <c r="AP231" s="1068">
        <f>INF_PrevYearEUR!AX232</f>
        <v>0</v>
      </c>
      <c r="AQ231" s="1069">
        <f>INF_PrevYearEUR!AY232</f>
        <v>0</v>
      </c>
      <c r="AR231" s="1068">
        <f>INF_PrevYearEUR!AZ232</f>
        <v>0</v>
      </c>
      <c r="AS231" s="1069">
        <f>INF_PrevYearEUR!BA232</f>
        <v>0</v>
      </c>
      <c r="AT231" s="1068">
        <f>INF_PrevYearEUR!BB232</f>
        <v>0</v>
      </c>
      <c r="AU231" s="1069">
        <f>INF_PrevYearEUR!BC232</f>
        <v>0</v>
      </c>
      <c r="AV231" s="1068">
        <f>INF_PrevYearEUR!BD232</f>
        <v>0</v>
      </c>
      <c r="AW231" s="1069">
        <f>INF_PrevYearEUR!BE232</f>
        <v>0</v>
      </c>
      <c r="AX231" s="1068">
        <f>INF_PrevYearEUR!BF232</f>
        <v>0</v>
      </c>
      <c r="AY231" s="1069">
        <f>INF_PrevYearEUR!BG232</f>
        <v>0</v>
      </c>
      <c r="AZ231" s="1068">
        <f>INF_PrevYearEUR!BH232</f>
        <v>0</v>
      </c>
      <c r="BA231" s="1069">
        <f>INF_PrevYearEUR!BI232</f>
        <v>0</v>
      </c>
      <c r="BB231" s="1068">
        <f>INF_PrevYearEUR!BJ232</f>
        <v>0</v>
      </c>
      <c r="BC231" s="1069">
        <f>INF_PrevYearEUR!BK232</f>
        <v>0</v>
      </c>
      <c r="BD231" s="1068">
        <f>INF_PrevYearEUR!BL232</f>
        <v>0</v>
      </c>
      <c r="BE231" s="1069">
        <f>INF_PrevYearEUR!BM232</f>
        <v>0</v>
      </c>
      <c r="BF231" s="1068">
        <f>INF_PrevYearEUR!BN232</f>
        <v>0</v>
      </c>
      <c r="BG231" s="1069">
        <f>INF_PrevYearEUR!BO232</f>
        <v>0</v>
      </c>
      <c r="BH231" s="1068">
        <f>INF_PrevYearEUR!BP232</f>
        <v>0</v>
      </c>
      <c r="BI231" s="1069">
        <f>INF_PrevYearEUR!BQ232</f>
        <v>0</v>
      </c>
      <c r="BJ231" s="1068">
        <f>INF_PrevYearEUR!BR232</f>
        <v>0</v>
      </c>
      <c r="BK231" s="1069">
        <f>INF_PrevYearEUR!BS232</f>
        <v>0</v>
      </c>
      <c r="BL231" s="1068">
        <f>INF_PrevYearEUR!BT232</f>
        <v>0</v>
      </c>
      <c r="BM231" s="1069">
        <f>INF_PrevYearEUR!BU232</f>
        <v>0</v>
      </c>
      <c r="BN231" s="1068">
        <f>INF_PrevYearEUR!BV232</f>
        <v>0</v>
      </c>
      <c r="BO231" s="1069">
        <f>INF_PrevYearEUR!BW232</f>
        <v>0</v>
      </c>
      <c r="BP231" s="1068">
        <f>INF_PrevYearEUR!BX232</f>
        <v>0</v>
      </c>
      <c r="BQ231" s="1069">
        <f>INF_PrevYearEUR!BY232</f>
        <v>0</v>
      </c>
    </row>
    <row r="232" spans="1:69" s="1048" customFormat="1">
      <c r="A232" s="1054" t="str">
        <f>IF(OR(B232=0,B232=""),"",B232&amp;IF(COUNTIF(B$11:$B232,B232)&gt;1,COUNTIF(B$11:$B232,B232),""))</f>
        <v>Operating Income - Collection</v>
      </c>
      <c r="B232" s="1054" t="str">
        <f>INF_PrevYearEUR!J233</f>
        <v>Operating Income - Collection</v>
      </c>
      <c r="C232" s="1055"/>
      <c r="D232" s="1068">
        <f>INF_PrevYearEUR!L233</f>
        <v>0</v>
      </c>
      <c r="E232" s="1069">
        <f>INF_PrevYearEUR!M233</f>
        <v>0</v>
      </c>
      <c r="F232" s="1068">
        <f>INF_PrevYearEUR!N233</f>
        <v>0</v>
      </c>
      <c r="G232" s="1069">
        <f>INF_PrevYearEUR!O233</f>
        <v>0</v>
      </c>
      <c r="H232" s="1068">
        <f>INF_PrevYearEUR!P233</f>
        <v>0</v>
      </c>
      <c r="I232" s="1069">
        <f>INF_PrevYearEUR!Q233</f>
        <v>0</v>
      </c>
      <c r="J232" s="1068">
        <f>INF_PrevYearEUR!R233</f>
        <v>0</v>
      </c>
      <c r="K232" s="1069">
        <f>INF_PrevYearEUR!S233</f>
        <v>0</v>
      </c>
      <c r="L232" s="1068">
        <f>INF_PrevYearEUR!T233</f>
        <v>0</v>
      </c>
      <c r="M232" s="1069">
        <f>INF_PrevYearEUR!U233</f>
        <v>0</v>
      </c>
      <c r="N232" s="1068">
        <f>INF_PrevYearEUR!V233</f>
        <v>0</v>
      </c>
      <c r="O232" s="1069">
        <f>INF_PrevYearEUR!W233</f>
        <v>0</v>
      </c>
      <c r="P232" s="1068">
        <f>INF_PrevYearEUR!X233</f>
        <v>0</v>
      </c>
      <c r="Q232" s="1069">
        <f>INF_PrevYearEUR!Y233</f>
        <v>0</v>
      </c>
      <c r="R232" s="1068">
        <f>INF_PrevYearEUR!Z233</f>
        <v>0</v>
      </c>
      <c r="S232" s="1069">
        <f>INF_PrevYearEUR!AA233</f>
        <v>0</v>
      </c>
      <c r="T232" s="1068">
        <f>INF_PrevYearEUR!AB233</f>
        <v>0</v>
      </c>
      <c r="U232" s="1069">
        <f>INF_PrevYearEUR!AC233</f>
        <v>0</v>
      </c>
      <c r="V232" s="1068">
        <f>INF_PrevYearEUR!AD233</f>
        <v>0</v>
      </c>
      <c r="W232" s="1069">
        <f>INF_PrevYearEUR!AE233</f>
        <v>0</v>
      </c>
      <c r="X232" s="1068">
        <f>INF_PrevYearEUR!AF233</f>
        <v>0</v>
      </c>
      <c r="Y232" s="1069">
        <f>INF_PrevYearEUR!AG233</f>
        <v>0</v>
      </c>
      <c r="Z232" s="1068">
        <f>INF_PrevYearEUR!AH233</f>
        <v>0</v>
      </c>
      <c r="AA232" s="1069">
        <f>INF_PrevYearEUR!AI233</f>
        <v>0</v>
      </c>
      <c r="AB232" s="1068">
        <f>INF_PrevYearEUR!AJ233</f>
        <v>0</v>
      </c>
      <c r="AC232" s="1069">
        <f>INF_PrevYearEUR!AK233</f>
        <v>0</v>
      </c>
      <c r="AD232" s="1068">
        <f>INF_PrevYearEUR!AL233</f>
        <v>0</v>
      </c>
      <c r="AE232" s="1069">
        <f>INF_PrevYearEUR!AM233</f>
        <v>0</v>
      </c>
      <c r="AF232" s="1068">
        <f>INF_PrevYearEUR!AN233</f>
        <v>0</v>
      </c>
      <c r="AG232" s="1069">
        <f>INF_PrevYearEUR!AO233</f>
        <v>0</v>
      </c>
      <c r="AH232" s="1068">
        <f>INF_PrevYearEUR!AP233</f>
        <v>0</v>
      </c>
      <c r="AI232" s="1069">
        <f>INF_PrevYearEUR!AQ233</f>
        <v>0</v>
      </c>
      <c r="AJ232" s="1068">
        <f>INF_PrevYearEUR!AR233</f>
        <v>0</v>
      </c>
      <c r="AK232" s="1069">
        <f>INF_PrevYearEUR!AS233</f>
        <v>0</v>
      </c>
      <c r="AL232" s="1068">
        <f>INF_PrevYearEUR!AT233</f>
        <v>0</v>
      </c>
      <c r="AM232" s="1069">
        <f>INF_PrevYearEUR!AU233</f>
        <v>0</v>
      </c>
      <c r="AN232" s="1068">
        <f>INF_PrevYearEUR!AV233</f>
        <v>0</v>
      </c>
      <c r="AO232" s="1069">
        <f>INF_PrevYearEUR!AW233</f>
        <v>0</v>
      </c>
      <c r="AP232" s="1068">
        <f>INF_PrevYearEUR!AX233</f>
        <v>0</v>
      </c>
      <c r="AQ232" s="1069">
        <f>INF_PrevYearEUR!AY233</f>
        <v>0</v>
      </c>
      <c r="AR232" s="1068">
        <f>INF_PrevYearEUR!AZ233</f>
        <v>0</v>
      </c>
      <c r="AS232" s="1069">
        <f>INF_PrevYearEUR!BA233</f>
        <v>0</v>
      </c>
      <c r="AT232" s="1068">
        <f>INF_PrevYearEUR!BB233</f>
        <v>0</v>
      </c>
      <c r="AU232" s="1069">
        <f>INF_PrevYearEUR!BC233</f>
        <v>0</v>
      </c>
      <c r="AV232" s="1068">
        <f>INF_PrevYearEUR!BD233</f>
        <v>0</v>
      </c>
      <c r="AW232" s="1069">
        <f>INF_PrevYearEUR!BE233</f>
        <v>0</v>
      </c>
      <c r="AX232" s="1068">
        <f>INF_PrevYearEUR!BF233</f>
        <v>0</v>
      </c>
      <c r="AY232" s="1069">
        <f>INF_PrevYearEUR!BG233</f>
        <v>0</v>
      </c>
      <c r="AZ232" s="1068">
        <f>INF_PrevYearEUR!BH233</f>
        <v>0</v>
      </c>
      <c r="BA232" s="1069">
        <f>INF_PrevYearEUR!BI233</f>
        <v>0</v>
      </c>
      <c r="BB232" s="1068">
        <f>INF_PrevYearEUR!BJ233</f>
        <v>0</v>
      </c>
      <c r="BC232" s="1069">
        <f>INF_PrevYearEUR!BK233</f>
        <v>0</v>
      </c>
      <c r="BD232" s="1068">
        <f>INF_PrevYearEUR!BL233</f>
        <v>0</v>
      </c>
      <c r="BE232" s="1069">
        <f>INF_PrevYearEUR!BM233</f>
        <v>0</v>
      </c>
      <c r="BF232" s="1068">
        <f>INF_PrevYearEUR!BN233</f>
        <v>0</v>
      </c>
      <c r="BG232" s="1069">
        <f>INF_PrevYearEUR!BO233</f>
        <v>0</v>
      </c>
      <c r="BH232" s="1068">
        <f>INF_PrevYearEUR!BP233</f>
        <v>0</v>
      </c>
      <c r="BI232" s="1069">
        <f>INF_PrevYearEUR!BQ233</f>
        <v>0</v>
      </c>
      <c r="BJ232" s="1068">
        <f>INF_PrevYearEUR!BR233</f>
        <v>0</v>
      </c>
      <c r="BK232" s="1069">
        <f>INF_PrevYearEUR!BS233</f>
        <v>0</v>
      </c>
      <c r="BL232" s="1068">
        <f>INF_PrevYearEUR!BT233</f>
        <v>0</v>
      </c>
      <c r="BM232" s="1069">
        <f>INF_PrevYearEUR!BU233</f>
        <v>0</v>
      </c>
      <c r="BN232" s="1068">
        <f>INF_PrevYearEUR!BV233</f>
        <v>0</v>
      </c>
      <c r="BO232" s="1069">
        <f>INF_PrevYearEUR!BW233</f>
        <v>0</v>
      </c>
      <c r="BP232" s="1068">
        <f>INF_PrevYearEUR!BX233</f>
        <v>0</v>
      </c>
      <c r="BQ232" s="1069">
        <f>INF_PrevYearEUR!BY233</f>
        <v>0</v>
      </c>
    </row>
    <row r="233" spans="1:69" s="1048" customFormat="1">
      <c r="A233" s="1070" t="str">
        <f>IF(OR(B233=0,B233=""),"",B233&amp;IF(COUNTIF(B$11:$B233,B233)&gt;1,COUNTIF(B$11:$B233,B233),""))</f>
        <v>Shipping expenses</v>
      </c>
      <c r="B233" s="1070" t="str">
        <f>INF_PrevYearEUR!J234</f>
        <v>Shipping expenses</v>
      </c>
      <c r="C233" s="1070"/>
      <c r="D233" s="1068">
        <f>INF_PrevYearEUR!L234</f>
        <v>0</v>
      </c>
      <c r="E233" s="32">
        <f>INF_PrevYearEUR!M234</f>
        <v>0</v>
      </c>
      <c r="F233" s="1068">
        <f>INF_PrevYearEUR!N234</f>
        <v>0</v>
      </c>
      <c r="G233" s="32">
        <f>INF_PrevYearEUR!O234</f>
        <v>0</v>
      </c>
      <c r="H233" s="1068">
        <f>INF_PrevYearEUR!P234</f>
        <v>0</v>
      </c>
      <c r="I233" s="32">
        <f>INF_PrevYearEUR!Q234</f>
        <v>0</v>
      </c>
      <c r="J233" s="1068">
        <f>INF_PrevYearEUR!R234</f>
        <v>0</v>
      </c>
      <c r="K233" s="32">
        <f>INF_PrevYearEUR!S234</f>
        <v>0</v>
      </c>
      <c r="L233" s="1068">
        <f>INF_PrevYearEUR!T234</f>
        <v>0</v>
      </c>
      <c r="M233" s="32">
        <f>INF_PrevYearEUR!U234</f>
        <v>0</v>
      </c>
      <c r="N233" s="1068">
        <f>INF_PrevYearEUR!V234</f>
        <v>0</v>
      </c>
      <c r="O233" s="32">
        <f>INF_PrevYearEUR!W234</f>
        <v>0</v>
      </c>
      <c r="P233" s="1068">
        <f>INF_PrevYearEUR!X234</f>
        <v>0</v>
      </c>
      <c r="Q233" s="32">
        <f>INF_PrevYearEUR!Y234</f>
        <v>0</v>
      </c>
      <c r="R233" s="1068">
        <f>INF_PrevYearEUR!Z234</f>
        <v>0</v>
      </c>
      <c r="S233" s="32">
        <f>INF_PrevYearEUR!AA234</f>
        <v>0</v>
      </c>
      <c r="T233" s="1068">
        <f>INF_PrevYearEUR!AB234</f>
        <v>0</v>
      </c>
      <c r="U233" s="32">
        <f>INF_PrevYearEUR!AC234</f>
        <v>0</v>
      </c>
      <c r="V233" s="1068">
        <f>INF_PrevYearEUR!AD234</f>
        <v>0</v>
      </c>
      <c r="W233" s="32">
        <f>INF_PrevYearEUR!AE234</f>
        <v>0</v>
      </c>
      <c r="X233" s="1068">
        <f>INF_PrevYearEUR!AF234</f>
        <v>0</v>
      </c>
      <c r="Y233" s="32">
        <f>INF_PrevYearEUR!AG234</f>
        <v>0</v>
      </c>
      <c r="Z233" s="1068">
        <f>INF_PrevYearEUR!AH234</f>
        <v>0</v>
      </c>
      <c r="AA233" s="32">
        <f>INF_PrevYearEUR!AI234</f>
        <v>0</v>
      </c>
      <c r="AB233" s="1068">
        <f>INF_PrevYearEUR!AJ234</f>
        <v>0</v>
      </c>
      <c r="AC233" s="32">
        <f>INF_PrevYearEUR!AK234</f>
        <v>0</v>
      </c>
      <c r="AD233" s="1068">
        <f>INF_PrevYearEUR!AL234</f>
        <v>0</v>
      </c>
      <c r="AE233" s="32">
        <f>INF_PrevYearEUR!AM234</f>
        <v>0</v>
      </c>
      <c r="AF233" s="1068">
        <f>INF_PrevYearEUR!AN234</f>
        <v>0</v>
      </c>
      <c r="AG233" s="32">
        <f>INF_PrevYearEUR!AO234</f>
        <v>0</v>
      </c>
      <c r="AH233" s="1068">
        <f>INF_PrevYearEUR!AP234</f>
        <v>0</v>
      </c>
      <c r="AI233" s="32">
        <f>INF_PrevYearEUR!AQ234</f>
        <v>0</v>
      </c>
      <c r="AJ233" s="1068">
        <f>INF_PrevYearEUR!AR234</f>
        <v>0</v>
      </c>
      <c r="AK233" s="32">
        <f>INF_PrevYearEUR!AS234</f>
        <v>0</v>
      </c>
      <c r="AL233" s="1068">
        <f>INF_PrevYearEUR!AT234</f>
        <v>0</v>
      </c>
      <c r="AM233" s="32">
        <f>INF_PrevYearEUR!AU234</f>
        <v>0</v>
      </c>
      <c r="AN233" s="1068">
        <f>INF_PrevYearEUR!AV234</f>
        <v>0</v>
      </c>
      <c r="AO233" s="32">
        <f>INF_PrevYearEUR!AW234</f>
        <v>0</v>
      </c>
      <c r="AP233" s="1068">
        <f>INF_PrevYearEUR!AX234</f>
        <v>0</v>
      </c>
      <c r="AQ233" s="32">
        <f>INF_PrevYearEUR!AY234</f>
        <v>0</v>
      </c>
      <c r="AR233" s="1068">
        <f>INF_PrevYearEUR!AZ234</f>
        <v>0</v>
      </c>
      <c r="AS233" s="32">
        <f>INF_PrevYearEUR!BA234</f>
        <v>0</v>
      </c>
      <c r="AT233" s="1068">
        <f>INF_PrevYearEUR!BB234</f>
        <v>0</v>
      </c>
      <c r="AU233" s="32">
        <f>INF_PrevYearEUR!BC234</f>
        <v>0</v>
      </c>
      <c r="AV233" s="1068">
        <f>INF_PrevYearEUR!BD234</f>
        <v>0</v>
      </c>
      <c r="AW233" s="32">
        <f>INF_PrevYearEUR!BE234</f>
        <v>0</v>
      </c>
      <c r="AX233" s="1068">
        <f>INF_PrevYearEUR!BF234</f>
        <v>0</v>
      </c>
      <c r="AY233" s="32">
        <f>INF_PrevYearEUR!BG234</f>
        <v>0</v>
      </c>
      <c r="AZ233" s="1068">
        <f>INF_PrevYearEUR!BH234</f>
        <v>0</v>
      </c>
      <c r="BA233" s="32">
        <f>INF_PrevYearEUR!BI234</f>
        <v>0</v>
      </c>
      <c r="BB233" s="1068">
        <f>INF_PrevYearEUR!BJ234</f>
        <v>0</v>
      </c>
      <c r="BC233" s="32">
        <f>INF_PrevYearEUR!BK234</f>
        <v>0</v>
      </c>
      <c r="BD233" s="1068">
        <f>INF_PrevYearEUR!BL234</f>
        <v>0</v>
      </c>
      <c r="BE233" s="32">
        <f>INF_PrevYearEUR!BM234</f>
        <v>0</v>
      </c>
      <c r="BF233" s="1068">
        <f>INF_PrevYearEUR!BN234</f>
        <v>0</v>
      </c>
      <c r="BG233" s="32">
        <f>INF_PrevYearEUR!BO234</f>
        <v>0</v>
      </c>
      <c r="BH233" s="1068">
        <f>INF_PrevYearEUR!BP234</f>
        <v>0</v>
      </c>
      <c r="BI233" s="32">
        <f>INF_PrevYearEUR!BQ234</f>
        <v>0</v>
      </c>
      <c r="BJ233" s="1068">
        <f>INF_PrevYearEUR!BR234</f>
        <v>0</v>
      </c>
      <c r="BK233" s="32">
        <f>INF_PrevYearEUR!BS234</f>
        <v>0</v>
      </c>
      <c r="BL233" s="1068">
        <f>INF_PrevYearEUR!BT234</f>
        <v>0</v>
      </c>
      <c r="BM233" s="32">
        <f>INF_PrevYearEUR!BU234</f>
        <v>0</v>
      </c>
      <c r="BN233" s="1068">
        <f>INF_PrevYearEUR!BV234</f>
        <v>0</v>
      </c>
      <c r="BO233" s="32">
        <f>INF_PrevYearEUR!BW234</f>
        <v>0</v>
      </c>
      <c r="BP233" s="1068">
        <f>INF_PrevYearEUR!BX234</f>
        <v>0</v>
      </c>
      <c r="BQ233" s="32">
        <f>INF_PrevYearEUR!BY234</f>
        <v>0</v>
      </c>
    </row>
    <row r="234" spans="1:69" s="1048" customFormat="1">
      <c r="A234" s="1054" t="str">
        <f>IF(OR(B234=0,B234=""),"",B234&amp;IF(COUNTIF(B$11:$B234,B234)&gt;1,COUNTIF(B$11:$B234,B234),""))</f>
        <v xml:space="preserve">     Shipping expenses (FCA)</v>
      </c>
      <c r="B234" s="1054" t="str">
        <f>INF_PrevYearEUR!J235</f>
        <v xml:space="preserve">     Shipping expenses (FCA)</v>
      </c>
      <c r="C234" s="1055"/>
      <c r="D234" s="1068">
        <f>INF_PrevYearEUR!L235</f>
        <v>0</v>
      </c>
      <c r="E234" s="1069">
        <f>INF_PrevYearEUR!M235</f>
        <v>0</v>
      </c>
      <c r="F234" s="1068">
        <f>INF_PrevYearEUR!N235</f>
        <v>0</v>
      </c>
      <c r="G234" s="1069">
        <f>INF_PrevYearEUR!O235</f>
        <v>0</v>
      </c>
      <c r="H234" s="1068">
        <f>INF_PrevYearEUR!P235</f>
        <v>0</v>
      </c>
      <c r="I234" s="1069">
        <f>INF_PrevYearEUR!Q235</f>
        <v>0</v>
      </c>
      <c r="J234" s="1068">
        <f>INF_PrevYearEUR!R235</f>
        <v>0</v>
      </c>
      <c r="K234" s="1069">
        <f>INF_PrevYearEUR!S235</f>
        <v>0</v>
      </c>
      <c r="L234" s="1068">
        <f>INF_PrevYearEUR!T235</f>
        <v>0</v>
      </c>
      <c r="M234" s="1069">
        <f>INF_PrevYearEUR!U235</f>
        <v>0</v>
      </c>
      <c r="N234" s="1068">
        <f>INF_PrevYearEUR!V235</f>
        <v>0</v>
      </c>
      <c r="O234" s="1069">
        <f>INF_PrevYearEUR!W235</f>
        <v>0</v>
      </c>
      <c r="P234" s="1068">
        <f>INF_PrevYearEUR!X235</f>
        <v>0</v>
      </c>
      <c r="Q234" s="1069">
        <f>INF_PrevYearEUR!Y235</f>
        <v>0</v>
      </c>
      <c r="R234" s="1068">
        <f>INF_PrevYearEUR!Z235</f>
        <v>0</v>
      </c>
      <c r="S234" s="1069">
        <f>INF_PrevYearEUR!AA235</f>
        <v>0</v>
      </c>
      <c r="T234" s="1068">
        <f>INF_PrevYearEUR!AB235</f>
        <v>0</v>
      </c>
      <c r="U234" s="1069">
        <f>INF_PrevYearEUR!AC235</f>
        <v>0</v>
      </c>
      <c r="V234" s="1068">
        <f>INF_PrevYearEUR!AD235</f>
        <v>0</v>
      </c>
      <c r="W234" s="1069">
        <f>INF_PrevYearEUR!AE235</f>
        <v>0</v>
      </c>
      <c r="X234" s="1068">
        <f>INF_PrevYearEUR!AF235</f>
        <v>0</v>
      </c>
      <c r="Y234" s="1069">
        <f>INF_PrevYearEUR!AG235</f>
        <v>0</v>
      </c>
      <c r="Z234" s="1068">
        <f>INF_PrevYearEUR!AH235</f>
        <v>0</v>
      </c>
      <c r="AA234" s="1069">
        <f>INF_PrevYearEUR!AI235</f>
        <v>0</v>
      </c>
      <c r="AB234" s="1068">
        <f>INF_PrevYearEUR!AJ235</f>
        <v>0</v>
      </c>
      <c r="AC234" s="1069">
        <f>INF_PrevYearEUR!AK235</f>
        <v>0</v>
      </c>
      <c r="AD234" s="1068">
        <f>INF_PrevYearEUR!AL235</f>
        <v>0</v>
      </c>
      <c r="AE234" s="1069">
        <f>INF_PrevYearEUR!AM235</f>
        <v>0</v>
      </c>
      <c r="AF234" s="1068">
        <f>INF_PrevYearEUR!AN235</f>
        <v>0</v>
      </c>
      <c r="AG234" s="1069">
        <f>INF_PrevYearEUR!AO235</f>
        <v>0</v>
      </c>
      <c r="AH234" s="1068">
        <f>INF_PrevYearEUR!AP235</f>
        <v>0</v>
      </c>
      <c r="AI234" s="1069">
        <f>INF_PrevYearEUR!AQ235</f>
        <v>0</v>
      </c>
      <c r="AJ234" s="1068">
        <f>INF_PrevYearEUR!AR235</f>
        <v>0</v>
      </c>
      <c r="AK234" s="1069">
        <f>INF_PrevYearEUR!AS235</f>
        <v>0</v>
      </c>
      <c r="AL234" s="1068">
        <f>INF_PrevYearEUR!AT235</f>
        <v>0</v>
      </c>
      <c r="AM234" s="1069">
        <f>INF_PrevYearEUR!AU235</f>
        <v>0</v>
      </c>
      <c r="AN234" s="1068">
        <f>INF_PrevYearEUR!AV235</f>
        <v>0</v>
      </c>
      <c r="AO234" s="1069">
        <f>INF_PrevYearEUR!AW235</f>
        <v>0</v>
      </c>
      <c r="AP234" s="1068">
        <f>INF_PrevYearEUR!AX235</f>
        <v>0</v>
      </c>
      <c r="AQ234" s="1069">
        <f>INF_PrevYearEUR!AY235</f>
        <v>0</v>
      </c>
      <c r="AR234" s="1068">
        <f>INF_PrevYearEUR!AZ235</f>
        <v>0</v>
      </c>
      <c r="AS234" s="1069">
        <f>INF_PrevYearEUR!BA235</f>
        <v>0</v>
      </c>
      <c r="AT234" s="1068">
        <f>INF_PrevYearEUR!BB235</f>
        <v>0</v>
      </c>
      <c r="AU234" s="1069">
        <f>INF_PrevYearEUR!BC235</f>
        <v>0</v>
      </c>
      <c r="AV234" s="1068">
        <f>INF_PrevYearEUR!BD235</f>
        <v>0</v>
      </c>
      <c r="AW234" s="1069">
        <f>INF_PrevYearEUR!BE235</f>
        <v>0</v>
      </c>
      <c r="AX234" s="1068">
        <f>INF_PrevYearEUR!BF235</f>
        <v>0</v>
      </c>
      <c r="AY234" s="1069">
        <f>INF_PrevYearEUR!BG235</f>
        <v>0</v>
      </c>
      <c r="AZ234" s="1068">
        <f>INF_PrevYearEUR!BH235</f>
        <v>0</v>
      </c>
      <c r="BA234" s="1069">
        <f>INF_PrevYearEUR!BI235</f>
        <v>0</v>
      </c>
      <c r="BB234" s="1068">
        <f>INF_PrevYearEUR!BJ235</f>
        <v>0</v>
      </c>
      <c r="BC234" s="1069">
        <f>INF_PrevYearEUR!BK235</f>
        <v>0</v>
      </c>
      <c r="BD234" s="1068">
        <f>INF_PrevYearEUR!BL235</f>
        <v>0</v>
      </c>
      <c r="BE234" s="1069">
        <f>INF_PrevYearEUR!BM235</f>
        <v>0</v>
      </c>
      <c r="BF234" s="1068">
        <f>INF_PrevYearEUR!BN235</f>
        <v>0</v>
      </c>
      <c r="BG234" s="1069">
        <f>INF_PrevYearEUR!BO235</f>
        <v>0</v>
      </c>
      <c r="BH234" s="1068">
        <f>INF_PrevYearEUR!BP235</f>
        <v>0</v>
      </c>
      <c r="BI234" s="1069">
        <f>INF_PrevYearEUR!BQ235</f>
        <v>0</v>
      </c>
      <c r="BJ234" s="1068">
        <f>INF_PrevYearEUR!BR235</f>
        <v>0</v>
      </c>
      <c r="BK234" s="1069">
        <f>INF_PrevYearEUR!BS235</f>
        <v>0</v>
      </c>
      <c r="BL234" s="1068">
        <f>INF_PrevYearEUR!BT235</f>
        <v>0</v>
      </c>
      <c r="BM234" s="1069">
        <f>INF_PrevYearEUR!BU235</f>
        <v>0</v>
      </c>
      <c r="BN234" s="1068">
        <f>INF_PrevYearEUR!BV235</f>
        <v>0</v>
      </c>
      <c r="BO234" s="1069">
        <f>INF_PrevYearEUR!BW235</f>
        <v>0</v>
      </c>
      <c r="BP234" s="1068">
        <f>INF_PrevYearEUR!BX235</f>
        <v>0</v>
      </c>
      <c r="BQ234" s="1069">
        <f>INF_PrevYearEUR!BY235</f>
        <v>0</v>
      </c>
    </row>
    <row r="235" spans="1:69" s="1048" customFormat="1">
      <c r="A235" s="1058" t="str">
        <f>IF(OR(B235=0,B235=""),"",B235&amp;IF(COUNTIF(B$11:$B235,B235)&gt;1,COUNTIF(B$11:$B235,B235),""))</f>
        <v>Other Sales expenses</v>
      </c>
      <c r="B235" s="1058" t="str">
        <f>INF_PrevYearEUR!J236</f>
        <v>Other Sales expenses</v>
      </c>
      <c r="C235" s="1058"/>
      <c r="D235" s="1071">
        <f>INF_PrevYearEUR!L236</f>
        <v>0</v>
      </c>
      <c r="E235" s="34">
        <f>INF_PrevYearEUR!M236</f>
        <v>0</v>
      </c>
      <c r="F235" s="1071">
        <f>INF_PrevYearEUR!N236</f>
        <v>0</v>
      </c>
      <c r="G235" s="34">
        <f>INF_PrevYearEUR!O236</f>
        <v>0</v>
      </c>
      <c r="H235" s="1071">
        <f>INF_PrevYearEUR!P236</f>
        <v>0</v>
      </c>
      <c r="I235" s="34">
        <f>INF_PrevYearEUR!Q236</f>
        <v>0</v>
      </c>
      <c r="J235" s="1071">
        <f>INF_PrevYearEUR!R236</f>
        <v>0</v>
      </c>
      <c r="K235" s="34">
        <f>INF_PrevYearEUR!S236</f>
        <v>0</v>
      </c>
      <c r="L235" s="1071">
        <f>INF_PrevYearEUR!T236</f>
        <v>0</v>
      </c>
      <c r="M235" s="34">
        <f>INF_PrevYearEUR!U236</f>
        <v>0</v>
      </c>
      <c r="N235" s="1071">
        <f>INF_PrevYearEUR!V236</f>
        <v>0</v>
      </c>
      <c r="O235" s="34">
        <f>INF_PrevYearEUR!W236</f>
        <v>0</v>
      </c>
      <c r="P235" s="1071">
        <f>INF_PrevYearEUR!X236</f>
        <v>0</v>
      </c>
      <c r="Q235" s="34">
        <f>INF_PrevYearEUR!Y236</f>
        <v>0</v>
      </c>
      <c r="R235" s="1071">
        <f>INF_PrevYearEUR!Z236</f>
        <v>0</v>
      </c>
      <c r="S235" s="34">
        <f>INF_PrevYearEUR!AA236</f>
        <v>0</v>
      </c>
      <c r="T235" s="1071">
        <f>INF_PrevYearEUR!AB236</f>
        <v>0</v>
      </c>
      <c r="U235" s="34">
        <f>INF_PrevYearEUR!AC236</f>
        <v>0</v>
      </c>
      <c r="V235" s="1071">
        <f>INF_PrevYearEUR!AD236</f>
        <v>0</v>
      </c>
      <c r="W235" s="34">
        <f>INF_PrevYearEUR!AE236</f>
        <v>0</v>
      </c>
      <c r="X235" s="1071">
        <f>INF_PrevYearEUR!AF236</f>
        <v>0</v>
      </c>
      <c r="Y235" s="34">
        <f>INF_PrevYearEUR!AG236</f>
        <v>0</v>
      </c>
      <c r="Z235" s="1071">
        <f>INF_PrevYearEUR!AH236</f>
        <v>0</v>
      </c>
      <c r="AA235" s="34">
        <f>INF_PrevYearEUR!AI236</f>
        <v>0</v>
      </c>
      <c r="AB235" s="1071">
        <f>INF_PrevYearEUR!AJ236</f>
        <v>0</v>
      </c>
      <c r="AC235" s="34">
        <f>INF_PrevYearEUR!AK236</f>
        <v>0</v>
      </c>
      <c r="AD235" s="1071">
        <f>INF_PrevYearEUR!AL236</f>
        <v>0</v>
      </c>
      <c r="AE235" s="34">
        <f>INF_PrevYearEUR!AM236</f>
        <v>0</v>
      </c>
      <c r="AF235" s="1071">
        <f>INF_PrevYearEUR!AN236</f>
        <v>0</v>
      </c>
      <c r="AG235" s="34">
        <f>INF_PrevYearEUR!AO236</f>
        <v>0</v>
      </c>
      <c r="AH235" s="1071">
        <f>INF_PrevYearEUR!AP236</f>
        <v>0</v>
      </c>
      <c r="AI235" s="34">
        <f>INF_PrevYearEUR!AQ236</f>
        <v>0</v>
      </c>
      <c r="AJ235" s="1071">
        <f>INF_PrevYearEUR!AR236</f>
        <v>0</v>
      </c>
      <c r="AK235" s="34">
        <f>INF_PrevYearEUR!AS236</f>
        <v>0</v>
      </c>
      <c r="AL235" s="1071">
        <f>INF_PrevYearEUR!AT236</f>
        <v>0</v>
      </c>
      <c r="AM235" s="34">
        <f>INF_PrevYearEUR!AU236</f>
        <v>0</v>
      </c>
      <c r="AN235" s="1071">
        <f>INF_PrevYearEUR!AV236</f>
        <v>0</v>
      </c>
      <c r="AO235" s="34">
        <f>INF_PrevYearEUR!AW236</f>
        <v>0</v>
      </c>
      <c r="AP235" s="1071">
        <f>INF_PrevYearEUR!AX236</f>
        <v>0</v>
      </c>
      <c r="AQ235" s="34">
        <f>INF_PrevYearEUR!AY236</f>
        <v>0</v>
      </c>
      <c r="AR235" s="1071">
        <f>INF_PrevYearEUR!AZ236</f>
        <v>0</v>
      </c>
      <c r="AS235" s="34">
        <f>INF_PrevYearEUR!BA236</f>
        <v>0</v>
      </c>
      <c r="AT235" s="1071">
        <f>INF_PrevYearEUR!BB236</f>
        <v>0</v>
      </c>
      <c r="AU235" s="34">
        <f>INF_PrevYearEUR!BC236</f>
        <v>0</v>
      </c>
      <c r="AV235" s="1071">
        <f>INF_PrevYearEUR!BD236</f>
        <v>0</v>
      </c>
      <c r="AW235" s="34">
        <f>INF_PrevYearEUR!BE236</f>
        <v>0</v>
      </c>
      <c r="AX235" s="1071">
        <f>INF_PrevYearEUR!BF236</f>
        <v>0</v>
      </c>
      <c r="AY235" s="34">
        <f>INF_PrevYearEUR!BG236</f>
        <v>0</v>
      </c>
      <c r="AZ235" s="1071">
        <f>INF_PrevYearEUR!BH236</f>
        <v>0</v>
      </c>
      <c r="BA235" s="34">
        <f>INF_PrevYearEUR!BI236</f>
        <v>0</v>
      </c>
      <c r="BB235" s="1071">
        <f>INF_PrevYearEUR!BJ236</f>
        <v>0</v>
      </c>
      <c r="BC235" s="34">
        <f>INF_PrevYearEUR!BK236</f>
        <v>0</v>
      </c>
      <c r="BD235" s="1071">
        <f>INF_PrevYearEUR!BL236</f>
        <v>0</v>
      </c>
      <c r="BE235" s="34">
        <f>INF_PrevYearEUR!BM236</f>
        <v>0</v>
      </c>
      <c r="BF235" s="1071">
        <f>INF_PrevYearEUR!BN236</f>
        <v>0</v>
      </c>
      <c r="BG235" s="34">
        <f>INF_PrevYearEUR!BO236</f>
        <v>0</v>
      </c>
      <c r="BH235" s="1071">
        <f>INF_PrevYearEUR!BP236</f>
        <v>0</v>
      </c>
      <c r="BI235" s="34">
        <f>INF_PrevYearEUR!BQ236</f>
        <v>0</v>
      </c>
      <c r="BJ235" s="1071">
        <f>INF_PrevYearEUR!BR236</f>
        <v>0</v>
      </c>
      <c r="BK235" s="34">
        <f>INF_PrevYearEUR!BS236</f>
        <v>0</v>
      </c>
      <c r="BL235" s="1071">
        <f>INF_PrevYearEUR!BT236</f>
        <v>0</v>
      </c>
      <c r="BM235" s="34">
        <f>INF_PrevYearEUR!BU236</f>
        <v>0</v>
      </c>
      <c r="BN235" s="1071">
        <f>INF_PrevYearEUR!BV236</f>
        <v>0</v>
      </c>
      <c r="BO235" s="34">
        <f>INF_PrevYearEUR!BW236</f>
        <v>0</v>
      </c>
      <c r="BP235" s="1071">
        <f>INF_PrevYearEUR!BX236</f>
        <v>0</v>
      </c>
      <c r="BQ235" s="34">
        <f>INF_PrevYearEUR!BY236</f>
        <v>0</v>
      </c>
    </row>
    <row r="236" spans="1:69" s="1048" customFormat="1">
      <c r="A236" s="1058" t="str">
        <f>IF(OR(B236=0,B236=""),"",B236&amp;IF(COUNTIF(B$11:$B236,B236)&gt;1,COUNTIF(B$11:$B236,B236),""))</f>
        <v xml:space="preserve">Net Revenue Production (ex works) </v>
      </c>
      <c r="B236" s="1058" t="str">
        <f>INF_PrevYearEUR!J237</f>
        <v xml:space="preserve">Net Revenue Production (ex works) </v>
      </c>
      <c r="C236" s="1058"/>
      <c r="D236" s="1071">
        <f>INF_PrevYearEUR!L237</f>
        <v>0</v>
      </c>
      <c r="E236" s="34">
        <f>INF_PrevYearEUR!M237</f>
        <v>0</v>
      </c>
      <c r="F236" s="1071">
        <f>INF_PrevYearEUR!N237</f>
        <v>0</v>
      </c>
      <c r="G236" s="34">
        <f>INF_PrevYearEUR!O237</f>
        <v>0</v>
      </c>
      <c r="H236" s="1071">
        <f>INF_PrevYearEUR!P237</f>
        <v>0</v>
      </c>
      <c r="I236" s="34">
        <f>INF_PrevYearEUR!Q237</f>
        <v>0</v>
      </c>
      <c r="J236" s="1071">
        <f>INF_PrevYearEUR!R237</f>
        <v>0</v>
      </c>
      <c r="K236" s="34">
        <f>INF_PrevYearEUR!S237</f>
        <v>0</v>
      </c>
      <c r="L236" s="1071">
        <f>INF_PrevYearEUR!T237</f>
        <v>0</v>
      </c>
      <c r="M236" s="34">
        <f>INF_PrevYearEUR!U237</f>
        <v>0</v>
      </c>
      <c r="N236" s="1071">
        <f>INF_PrevYearEUR!V237</f>
        <v>0</v>
      </c>
      <c r="O236" s="34">
        <f>INF_PrevYearEUR!W237</f>
        <v>0</v>
      </c>
      <c r="P236" s="1071">
        <f>INF_PrevYearEUR!X237</f>
        <v>0</v>
      </c>
      <c r="Q236" s="34">
        <f>INF_PrevYearEUR!Y237</f>
        <v>0</v>
      </c>
      <c r="R236" s="1071">
        <f>INF_PrevYearEUR!Z237</f>
        <v>0</v>
      </c>
      <c r="S236" s="34">
        <f>INF_PrevYearEUR!AA237</f>
        <v>0</v>
      </c>
      <c r="T236" s="1071">
        <f>INF_PrevYearEUR!AB237</f>
        <v>0</v>
      </c>
      <c r="U236" s="34">
        <f>INF_PrevYearEUR!AC237</f>
        <v>0</v>
      </c>
      <c r="V236" s="1071">
        <f>INF_PrevYearEUR!AD237</f>
        <v>0</v>
      </c>
      <c r="W236" s="34">
        <f>INF_PrevYearEUR!AE237</f>
        <v>0</v>
      </c>
      <c r="X236" s="1071">
        <f>INF_PrevYearEUR!AF237</f>
        <v>0</v>
      </c>
      <c r="Y236" s="34">
        <f>INF_PrevYearEUR!AG237</f>
        <v>0</v>
      </c>
      <c r="Z236" s="1071">
        <f>INF_PrevYearEUR!AH237</f>
        <v>0</v>
      </c>
      <c r="AA236" s="34">
        <f>INF_PrevYearEUR!AI237</f>
        <v>0</v>
      </c>
      <c r="AB236" s="1071">
        <f>INF_PrevYearEUR!AJ237</f>
        <v>0</v>
      </c>
      <c r="AC236" s="34">
        <f>INF_PrevYearEUR!AK237</f>
        <v>0</v>
      </c>
      <c r="AD236" s="1071">
        <f>INF_PrevYearEUR!AL237</f>
        <v>0</v>
      </c>
      <c r="AE236" s="34">
        <f>INF_PrevYearEUR!AM237</f>
        <v>0</v>
      </c>
      <c r="AF236" s="1071">
        <f>INF_PrevYearEUR!AN237</f>
        <v>0</v>
      </c>
      <c r="AG236" s="34">
        <f>INF_PrevYearEUR!AO237</f>
        <v>0</v>
      </c>
      <c r="AH236" s="1071">
        <f>INF_PrevYearEUR!AP237</f>
        <v>0</v>
      </c>
      <c r="AI236" s="34">
        <f>INF_PrevYearEUR!AQ237</f>
        <v>0</v>
      </c>
      <c r="AJ236" s="1071">
        <f>INF_PrevYearEUR!AR237</f>
        <v>0</v>
      </c>
      <c r="AK236" s="34">
        <f>INF_PrevYearEUR!AS237</f>
        <v>0</v>
      </c>
      <c r="AL236" s="1071">
        <f>INF_PrevYearEUR!AT237</f>
        <v>0</v>
      </c>
      <c r="AM236" s="34">
        <f>INF_PrevYearEUR!AU237</f>
        <v>0</v>
      </c>
      <c r="AN236" s="1071">
        <f>INF_PrevYearEUR!AV237</f>
        <v>0</v>
      </c>
      <c r="AO236" s="34">
        <f>INF_PrevYearEUR!AW237</f>
        <v>0</v>
      </c>
      <c r="AP236" s="1071">
        <f>INF_PrevYearEUR!AX237</f>
        <v>0</v>
      </c>
      <c r="AQ236" s="34">
        <f>INF_PrevYearEUR!AY237</f>
        <v>0</v>
      </c>
      <c r="AR236" s="1071">
        <f>INF_PrevYearEUR!AZ237</f>
        <v>0</v>
      </c>
      <c r="AS236" s="34">
        <f>INF_PrevYearEUR!BA237</f>
        <v>0</v>
      </c>
      <c r="AT236" s="1071">
        <f>INF_PrevYearEUR!BB237</f>
        <v>0</v>
      </c>
      <c r="AU236" s="34">
        <f>INF_PrevYearEUR!BC237</f>
        <v>0</v>
      </c>
      <c r="AV236" s="1071">
        <f>INF_PrevYearEUR!BD237</f>
        <v>0</v>
      </c>
      <c r="AW236" s="34">
        <f>INF_PrevYearEUR!BE237</f>
        <v>0</v>
      </c>
      <c r="AX236" s="1071">
        <f>INF_PrevYearEUR!BF237</f>
        <v>0</v>
      </c>
      <c r="AY236" s="34">
        <f>INF_PrevYearEUR!BG237</f>
        <v>0</v>
      </c>
      <c r="AZ236" s="1071">
        <f>INF_PrevYearEUR!BH237</f>
        <v>0</v>
      </c>
      <c r="BA236" s="34">
        <f>INF_PrevYearEUR!BI237</f>
        <v>0</v>
      </c>
      <c r="BB236" s="1071">
        <f>INF_PrevYearEUR!BJ237</f>
        <v>0</v>
      </c>
      <c r="BC236" s="34">
        <f>INF_PrevYearEUR!BK237</f>
        <v>0</v>
      </c>
      <c r="BD236" s="1071">
        <f>INF_PrevYearEUR!BL237</f>
        <v>0</v>
      </c>
      <c r="BE236" s="34">
        <f>INF_PrevYearEUR!BM237</f>
        <v>0</v>
      </c>
      <c r="BF236" s="1071">
        <f>INF_PrevYearEUR!BN237</f>
        <v>0</v>
      </c>
      <c r="BG236" s="34">
        <f>INF_PrevYearEUR!BO237</f>
        <v>0</v>
      </c>
      <c r="BH236" s="1071">
        <f>INF_PrevYearEUR!BP237</f>
        <v>0</v>
      </c>
      <c r="BI236" s="34">
        <f>INF_PrevYearEUR!BQ237</f>
        <v>0</v>
      </c>
      <c r="BJ236" s="1071">
        <f>INF_PrevYearEUR!BR237</f>
        <v>0</v>
      </c>
      <c r="BK236" s="34">
        <f>INF_PrevYearEUR!BS237</f>
        <v>0</v>
      </c>
      <c r="BL236" s="1071">
        <f>INF_PrevYearEUR!BT237</f>
        <v>0</v>
      </c>
      <c r="BM236" s="34">
        <f>INF_PrevYearEUR!BU237</f>
        <v>0</v>
      </c>
      <c r="BN236" s="1071">
        <f>INF_PrevYearEUR!BV237</f>
        <v>0</v>
      </c>
      <c r="BO236" s="34">
        <f>INF_PrevYearEUR!BW237</f>
        <v>0</v>
      </c>
      <c r="BP236" s="1071">
        <f>INF_PrevYearEUR!BX237</f>
        <v>0</v>
      </c>
      <c r="BQ236" s="34">
        <f>INF_PrevYearEUR!BY237</f>
        <v>0</v>
      </c>
    </row>
    <row r="237" spans="1:69" s="1048" customFormat="1">
      <c r="A237" s="1058" t="str">
        <f>IF(OR(B237=0,B237=""),"",B237&amp;IF(COUNTIF(B$11:$B237,B237)&gt;1,COUNTIF(B$11:$B237,B237),""))</f>
        <v>Raw Materials</v>
      </c>
      <c r="B237" s="1058" t="str">
        <f>INF_PrevYearEUR!J238</f>
        <v>Raw Materials</v>
      </c>
      <c r="C237" s="1058"/>
      <c r="D237" s="1071">
        <f>INF_PrevYearEUR!L238</f>
        <v>0</v>
      </c>
      <c r="E237" s="34">
        <f>INF_PrevYearEUR!M238</f>
        <v>0</v>
      </c>
      <c r="F237" s="1071">
        <f>INF_PrevYearEUR!N238</f>
        <v>0</v>
      </c>
      <c r="G237" s="34">
        <f>INF_PrevYearEUR!O238</f>
        <v>0</v>
      </c>
      <c r="H237" s="1071">
        <f>INF_PrevYearEUR!P238</f>
        <v>0</v>
      </c>
      <c r="I237" s="34">
        <f>INF_PrevYearEUR!Q238</f>
        <v>0</v>
      </c>
      <c r="J237" s="1071">
        <f>INF_PrevYearEUR!R238</f>
        <v>0</v>
      </c>
      <c r="K237" s="34">
        <f>INF_PrevYearEUR!S238</f>
        <v>0</v>
      </c>
      <c r="L237" s="1071">
        <f>INF_PrevYearEUR!T238</f>
        <v>0</v>
      </c>
      <c r="M237" s="34">
        <f>INF_PrevYearEUR!U238</f>
        <v>0</v>
      </c>
      <c r="N237" s="1071">
        <f>INF_PrevYearEUR!V238</f>
        <v>0</v>
      </c>
      <c r="O237" s="34">
        <f>INF_PrevYearEUR!W238</f>
        <v>0</v>
      </c>
      <c r="P237" s="1071">
        <f>INF_PrevYearEUR!X238</f>
        <v>0</v>
      </c>
      <c r="Q237" s="34">
        <f>INF_PrevYearEUR!Y238</f>
        <v>0</v>
      </c>
      <c r="R237" s="1071">
        <f>INF_PrevYearEUR!Z238</f>
        <v>0</v>
      </c>
      <c r="S237" s="34">
        <f>INF_PrevYearEUR!AA238</f>
        <v>0</v>
      </c>
      <c r="T237" s="1071">
        <f>INF_PrevYearEUR!AB238</f>
        <v>0</v>
      </c>
      <c r="U237" s="34">
        <f>INF_PrevYearEUR!AC238</f>
        <v>0</v>
      </c>
      <c r="V237" s="1071">
        <f>INF_PrevYearEUR!AD238</f>
        <v>0</v>
      </c>
      <c r="W237" s="34">
        <f>INF_PrevYearEUR!AE238</f>
        <v>0</v>
      </c>
      <c r="X237" s="1071">
        <f>INF_PrevYearEUR!AF238</f>
        <v>0</v>
      </c>
      <c r="Y237" s="34">
        <f>INF_PrevYearEUR!AG238</f>
        <v>0</v>
      </c>
      <c r="Z237" s="1071">
        <f>INF_PrevYearEUR!AH238</f>
        <v>0</v>
      </c>
      <c r="AA237" s="34">
        <f>INF_PrevYearEUR!AI238</f>
        <v>0</v>
      </c>
      <c r="AB237" s="1071">
        <f>INF_PrevYearEUR!AJ238</f>
        <v>0</v>
      </c>
      <c r="AC237" s="34">
        <f>INF_PrevYearEUR!AK238</f>
        <v>0</v>
      </c>
      <c r="AD237" s="1071">
        <f>INF_PrevYearEUR!AL238</f>
        <v>0</v>
      </c>
      <c r="AE237" s="34">
        <f>INF_PrevYearEUR!AM238</f>
        <v>0</v>
      </c>
      <c r="AF237" s="1071">
        <f>INF_PrevYearEUR!AN238</f>
        <v>0</v>
      </c>
      <c r="AG237" s="34">
        <f>INF_PrevYearEUR!AO238</f>
        <v>0</v>
      </c>
      <c r="AH237" s="1071">
        <f>INF_PrevYearEUR!AP238</f>
        <v>0</v>
      </c>
      <c r="AI237" s="34">
        <f>INF_PrevYearEUR!AQ238</f>
        <v>0</v>
      </c>
      <c r="AJ237" s="1071">
        <f>INF_PrevYearEUR!AR238</f>
        <v>0</v>
      </c>
      <c r="AK237" s="34">
        <f>INF_PrevYearEUR!AS238</f>
        <v>0</v>
      </c>
      <c r="AL237" s="1071">
        <f>INF_PrevYearEUR!AT238</f>
        <v>0</v>
      </c>
      <c r="AM237" s="34">
        <f>INF_PrevYearEUR!AU238</f>
        <v>0</v>
      </c>
      <c r="AN237" s="1071">
        <f>INF_PrevYearEUR!AV238</f>
        <v>0</v>
      </c>
      <c r="AO237" s="34">
        <f>INF_PrevYearEUR!AW238</f>
        <v>0</v>
      </c>
      <c r="AP237" s="1071">
        <f>INF_PrevYearEUR!AX238</f>
        <v>0</v>
      </c>
      <c r="AQ237" s="34">
        <f>INF_PrevYearEUR!AY238</f>
        <v>0</v>
      </c>
      <c r="AR237" s="1071">
        <f>INF_PrevYearEUR!AZ238</f>
        <v>0</v>
      </c>
      <c r="AS237" s="34">
        <f>INF_PrevYearEUR!BA238</f>
        <v>0</v>
      </c>
      <c r="AT237" s="1071">
        <f>INF_PrevYearEUR!BB238</f>
        <v>0</v>
      </c>
      <c r="AU237" s="34">
        <f>INF_PrevYearEUR!BC238</f>
        <v>0</v>
      </c>
      <c r="AV237" s="1071">
        <f>INF_PrevYearEUR!BD238</f>
        <v>0</v>
      </c>
      <c r="AW237" s="34">
        <f>INF_PrevYearEUR!BE238</f>
        <v>0</v>
      </c>
      <c r="AX237" s="1071">
        <f>INF_PrevYearEUR!BF238</f>
        <v>0</v>
      </c>
      <c r="AY237" s="34">
        <f>INF_PrevYearEUR!BG238</f>
        <v>0</v>
      </c>
      <c r="AZ237" s="1071">
        <f>INF_PrevYearEUR!BH238</f>
        <v>0</v>
      </c>
      <c r="BA237" s="34">
        <f>INF_PrevYearEUR!BI238</f>
        <v>0</v>
      </c>
      <c r="BB237" s="1071">
        <f>INF_PrevYearEUR!BJ238</f>
        <v>0</v>
      </c>
      <c r="BC237" s="34">
        <f>INF_PrevYearEUR!BK238</f>
        <v>0</v>
      </c>
      <c r="BD237" s="1071">
        <f>INF_PrevYearEUR!BL238</f>
        <v>0</v>
      </c>
      <c r="BE237" s="34">
        <f>INF_PrevYearEUR!BM238</f>
        <v>0</v>
      </c>
      <c r="BF237" s="1071">
        <f>INF_PrevYearEUR!BN238</f>
        <v>0</v>
      </c>
      <c r="BG237" s="34">
        <f>INF_PrevYearEUR!BO238</f>
        <v>0</v>
      </c>
      <c r="BH237" s="1071">
        <f>INF_PrevYearEUR!BP238</f>
        <v>0</v>
      </c>
      <c r="BI237" s="34">
        <f>INF_PrevYearEUR!BQ238</f>
        <v>0</v>
      </c>
      <c r="BJ237" s="1071">
        <f>INF_PrevYearEUR!BR238</f>
        <v>0</v>
      </c>
      <c r="BK237" s="34">
        <f>INF_PrevYearEUR!BS238</f>
        <v>0</v>
      </c>
      <c r="BL237" s="1071">
        <f>INF_PrevYearEUR!BT238</f>
        <v>0</v>
      </c>
      <c r="BM237" s="34">
        <f>INF_PrevYearEUR!BU238</f>
        <v>0</v>
      </c>
      <c r="BN237" s="1071">
        <f>INF_PrevYearEUR!BV238</f>
        <v>0</v>
      </c>
      <c r="BO237" s="34">
        <f>INF_PrevYearEUR!BW238</f>
        <v>0</v>
      </c>
      <c r="BP237" s="1071">
        <f>INF_PrevYearEUR!BX238</f>
        <v>0</v>
      </c>
      <c r="BQ237" s="34">
        <f>INF_PrevYearEUR!BY238</f>
        <v>0</v>
      </c>
    </row>
    <row r="238" spans="1:69" s="1048" customFormat="1">
      <c r="A238" s="1058" t="str">
        <f>IF(OR(B238=0,B238=""),"",B238&amp;IF(COUNTIF(B$11:$B238,B238)&gt;1,COUNTIF(B$11:$B238,B238),""))</f>
        <v>Gross Margin I</v>
      </c>
      <c r="B238" s="1058" t="str">
        <f>INF_PrevYearEUR!J239</f>
        <v>Gross Margin I</v>
      </c>
      <c r="C238" s="1058"/>
      <c r="D238" s="1071">
        <f>INF_PrevYearEUR!L239</f>
        <v>0</v>
      </c>
      <c r="E238" s="34">
        <f>INF_PrevYearEUR!M239</f>
        <v>0</v>
      </c>
      <c r="F238" s="1071">
        <f>INF_PrevYearEUR!N239</f>
        <v>0</v>
      </c>
      <c r="G238" s="34">
        <f>INF_PrevYearEUR!O239</f>
        <v>0</v>
      </c>
      <c r="H238" s="1071">
        <f>INF_PrevYearEUR!P239</f>
        <v>0</v>
      </c>
      <c r="I238" s="34">
        <f>INF_PrevYearEUR!Q239</f>
        <v>0</v>
      </c>
      <c r="J238" s="1071">
        <f>INF_PrevYearEUR!R239</f>
        <v>0</v>
      </c>
      <c r="K238" s="34">
        <f>INF_PrevYearEUR!S239</f>
        <v>0</v>
      </c>
      <c r="L238" s="1071">
        <f>INF_PrevYearEUR!T239</f>
        <v>0</v>
      </c>
      <c r="M238" s="34">
        <f>INF_PrevYearEUR!U239</f>
        <v>0</v>
      </c>
      <c r="N238" s="1071">
        <f>INF_PrevYearEUR!V239</f>
        <v>0</v>
      </c>
      <c r="O238" s="34">
        <f>INF_PrevYearEUR!W239</f>
        <v>0</v>
      </c>
      <c r="P238" s="1071">
        <f>INF_PrevYearEUR!X239</f>
        <v>0</v>
      </c>
      <c r="Q238" s="34">
        <f>INF_PrevYearEUR!Y239</f>
        <v>0</v>
      </c>
      <c r="R238" s="1071">
        <f>INF_PrevYearEUR!Z239</f>
        <v>0</v>
      </c>
      <c r="S238" s="34">
        <f>INF_PrevYearEUR!AA239</f>
        <v>0</v>
      </c>
      <c r="T238" s="1071">
        <f>INF_PrevYearEUR!AB239</f>
        <v>0</v>
      </c>
      <c r="U238" s="34">
        <f>INF_PrevYearEUR!AC239</f>
        <v>0</v>
      </c>
      <c r="V238" s="1071">
        <f>INF_PrevYearEUR!AD239</f>
        <v>0</v>
      </c>
      <c r="W238" s="34">
        <f>INF_PrevYearEUR!AE239</f>
        <v>0</v>
      </c>
      <c r="X238" s="1071">
        <f>INF_PrevYearEUR!AF239</f>
        <v>0</v>
      </c>
      <c r="Y238" s="34">
        <f>INF_PrevYearEUR!AG239</f>
        <v>0</v>
      </c>
      <c r="Z238" s="1071">
        <f>INF_PrevYearEUR!AH239</f>
        <v>0</v>
      </c>
      <c r="AA238" s="34">
        <f>INF_PrevYearEUR!AI239</f>
        <v>0</v>
      </c>
      <c r="AB238" s="1071">
        <f>INF_PrevYearEUR!AJ239</f>
        <v>0</v>
      </c>
      <c r="AC238" s="34">
        <f>INF_PrevYearEUR!AK239</f>
        <v>0</v>
      </c>
      <c r="AD238" s="1071">
        <f>INF_PrevYearEUR!AL239</f>
        <v>0</v>
      </c>
      <c r="AE238" s="34">
        <f>INF_PrevYearEUR!AM239</f>
        <v>0</v>
      </c>
      <c r="AF238" s="1071">
        <f>INF_PrevYearEUR!AN239</f>
        <v>0</v>
      </c>
      <c r="AG238" s="34">
        <f>INF_PrevYearEUR!AO239</f>
        <v>0</v>
      </c>
      <c r="AH238" s="1071">
        <f>INF_PrevYearEUR!AP239</f>
        <v>0</v>
      </c>
      <c r="AI238" s="34">
        <f>INF_PrevYearEUR!AQ239</f>
        <v>0</v>
      </c>
      <c r="AJ238" s="1071">
        <f>INF_PrevYearEUR!AR239</f>
        <v>0</v>
      </c>
      <c r="AK238" s="34">
        <f>INF_PrevYearEUR!AS239</f>
        <v>0</v>
      </c>
      <c r="AL238" s="1071">
        <f>INF_PrevYearEUR!AT239</f>
        <v>0</v>
      </c>
      <c r="AM238" s="34">
        <f>INF_PrevYearEUR!AU239</f>
        <v>0</v>
      </c>
      <c r="AN238" s="1071">
        <f>INF_PrevYearEUR!AV239</f>
        <v>0</v>
      </c>
      <c r="AO238" s="34">
        <f>INF_PrevYearEUR!AW239</f>
        <v>0</v>
      </c>
      <c r="AP238" s="1071">
        <f>INF_PrevYearEUR!AX239</f>
        <v>0</v>
      </c>
      <c r="AQ238" s="34">
        <f>INF_PrevYearEUR!AY239</f>
        <v>0</v>
      </c>
      <c r="AR238" s="1071">
        <f>INF_PrevYearEUR!AZ239</f>
        <v>0</v>
      </c>
      <c r="AS238" s="34">
        <f>INF_PrevYearEUR!BA239</f>
        <v>0</v>
      </c>
      <c r="AT238" s="1071">
        <f>INF_PrevYearEUR!BB239</f>
        <v>0</v>
      </c>
      <c r="AU238" s="34">
        <f>INF_PrevYearEUR!BC239</f>
        <v>0</v>
      </c>
      <c r="AV238" s="1071">
        <f>INF_PrevYearEUR!BD239</f>
        <v>0</v>
      </c>
      <c r="AW238" s="34">
        <f>INF_PrevYearEUR!BE239</f>
        <v>0</v>
      </c>
      <c r="AX238" s="1071">
        <f>INF_PrevYearEUR!BF239</f>
        <v>0</v>
      </c>
      <c r="AY238" s="34">
        <f>INF_PrevYearEUR!BG239</f>
        <v>0</v>
      </c>
      <c r="AZ238" s="1071">
        <f>INF_PrevYearEUR!BH239</f>
        <v>0</v>
      </c>
      <c r="BA238" s="34">
        <f>INF_PrevYearEUR!BI239</f>
        <v>0</v>
      </c>
      <c r="BB238" s="1071">
        <f>INF_PrevYearEUR!BJ239</f>
        <v>0</v>
      </c>
      <c r="BC238" s="34">
        <f>INF_PrevYearEUR!BK239</f>
        <v>0</v>
      </c>
      <c r="BD238" s="1071">
        <f>INF_PrevYearEUR!BL239</f>
        <v>0</v>
      </c>
      <c r="BE238" s="34">
        <f>INF_PrevYearEUR!BM239</f>
        <v>0</v>
      </c>
      <c r="BF238" s="1071">
        <f>INF_PrevYearEUR!BN239</f>
        <v>0</v>
      </c>
      <c r="BG238" s="34">
        <f>INF_PrevYearEUR!BO239</f>
        <v>0</v>
      </c>
      <c r="BH238" s="1071">
        <f>INF_PrevYearEUR!BP239</f>
        <v>0</v>
      </c>
      <c r="BI238" s="34">
        <f>INF_PrevYearEUR!BQ239</f>
        <v>0</v>
      </c>
      <c r="BJ238" s="1071">
        <f>INF_PrevYearEUR!BR239</f>
        <v>0</v>
      </c>
      <c r="BK238" s="34">
        <f>INF_PrevYearEUR!BS239</f>
        <v>0</v>
      </c>
      <c r="BL238" s="1071">
        <f>INF_PrevYearEUR!BT239</f>
        <v>0</v>
      </c>
      <c r="BM238" s="34">
        <f>INF_PrevYearEUR!BU239</f>
        <v>0</v>
      </c>
      <c r="BN238" s="1071">
        <f>INF_PrevYearEUR!BV239</f>
        <v>0</v>
      </c>
      <c r="BO238" s="34">
        <f>INF_PrevYearEUR!BW239</f>
        <v>0</v>
      </c>
      <c r="BP238" s="1071">
        <f>INF_PrevYearEUR!BX239</f>
        <v>0</v>
      </c>
      <c r="BQ238" s="34">
        <f>INF_PrevYearEUR!BY239</f>
        <v>0</v>
      </c>
    </row>
    <row r="239" spans="1:69" s="1048" customFormat="1">
      <c r="A239" s="1054" t="str">
        <f>IF(OR(B239=0,B239=""),"",B239&amp;IF(COUNTIF(B$11:$B239,B239)&gt;1,COUNTIF(B$11:$B239,B239),""))</f>
        <v>Freight inbound external</v>
      </c>
      <c r="B239" s="1054" t="str">
        <f>INF_PrevYearEUR!J240</f>
        <v>Freight inbound external</v>
      </c>
      <c r="C239" s="1055"/>
      <c r="D239" s="1068">
        <f>INF_PrevYearEUR!L240</f>
        <v>0</v>
      </c>
      <c r="E239" s="1069">
        <f>INF_PrevYearEUR!M240</f>
        <v>0</v>
      </c>
      <c r="F239" s="1068">
        <f>INF_PrevYearEUR!N240</f>
        <v>0</v>
      </c>
      <c r="G239" s="1069">
        <f>INF_PrevYearEUR!O240</f>
        <v>0</v>
      </c>
      <c r="H239" s="1068">
        <f>INF_PrevYearEUR!P240</f>
        <v>0</v>
      </c>
      <c r="I239" s="1069">
        <f>INF_PrevYearEUR!Q240</f>
        <v>0</v>
      </c>
      <c r="J239" s="1068">
        <f>INF_PrevYearEUR!R240</f>
        <v>0</v>
      </c>
      <c r="K239" s="1069">
        <f>INF_PrevYearEUR!S240</f>
        <v>0</v>
      </c>
      <c r="L239" s="1068">
        <f>INF_PrevYearEUR!T240</f>
        <v>0</v>
      </c>
      <c r="M239" s="1069">
        <f>INF_PrevYearEUR!U240</f>
        <v>0</v>
      </c>
      <c r="N239" s="1068">
        <f>INF_PrevYearEUR!V240</f>
        <v>0</v>
      </c>
      <c r="O239" s="1069">
        <f>INF_PrevYearEUR!W240</f>
        <v>0</v>
      </c>
      <c r="P239" s="1068">
        <f>INF_PrevYearEUR!X240</f>
        <v>0</v>
      </c>
      <c r="Q239" s="1069">
        <f>INF_PrevYearEUR!Y240</f>
        <v>0</v>
      </c>
      <c r="R239" s="1068">
        <f>INF_PrevYearEUR!Z240</f>
        <v>0</v>
      </c>
      <c r="S239" s="1069">
        <f>INF_PrevYearEUR!AA240</f>
        <v>0</v>
      </c>
      <c r="T239" s="1068">
        <f>INF_PrevYearEUR!AB240</f>
        <v>0</v>
      </c>
      <c r="U239" s="1069">
        <f>INF_PrevYearEUR!AC240</f>
        <v>0</v>
      </c>
      <c r="V239" s="1068">
        <f>INF_PrevYearEUR!AD240</f>
        <v>0</v>
      </c>
      <c r="W239" s="1069">
        <f>INF_PrevYearEUR!AE240</f>
        <v>0</v>
      </c>
      <c r="X239" s="1068">
        <f>INF_PrevYearEUR!AF240</f>
        <v>0</v>
      </c>
      <c r="Y239" s="1069">
        <f>INF_PrevYearEUR!AG240</f>
        <v>0</v>
      </c>
      <c r="Z239" s="1068">
        <f>INF_PrevYearEUR!AH240</f>
        <v>0</v>
      </c>
      <c r="AA239" s="1069">
        <f>INF_PrevYearEUR!AI240</f>
        <v>0</v>
      </c>
      <c r="AB239" s="1068">
        <f>INF_PrevYearEUR!AJ240</f>
        <v>0</v>
      </c>
      <c r="AC239" s="1069">
        <f>INF_PrevYearEUR!AK240</f>
        <v>0</v>
      </c>
      <c r="AD239" s="1068">
        <f>INF_PrevYearEUR!AL240</f>
        <v>0</v>
      </c>
      <c r="AE239" s="1069">
        <f>INF_PrevYearEUR!AM240</f>
        <v>0</v>
      </c>
      <c r="AF239" s="1068">
        <f>INF_PrevYearEUR!AN240</f>
        <v>0</v>
      </c>
      <c r="AG239" s="1069">
        <f>INF_PrevYearEUR!AO240</f>
        <v>0</v>
      </c>
      <c r="AH239" s="1068">
        <f>INF_PrevYearEUR!AP240</f>
        <v>0</v>
      </c>
      <c r="AI239" s="1069">
        <f>INF_PrevYearEUR!AQ240</f>
        <v>0</v>
      </c>
      <c r="AJ239" s="1068">
        <f>INF_PrevYearEUR!AR240</f>
        <v>0</v>
      </c>
      <c r="AK239" s="1069">
        <f>INF_PrevYearEUR!AS240</f>
        <v>0</v>
      </c>
      <c r="AL239" s="1068">
        <f>INF_PrevYearEUR!AT240</f>
        <v>0</v>
      </c>
      <c r="AM239" s="1069">
        <f>INF_PrevYearEUR!AU240</f>
        <v>0</v>
      </c>
      <c r="AN239" s="1068">
        <f>INF_PrevYearEUR!AV240</f>
        <v>0</v>
      </c>
      <c r="AO239" s="1069">
        <f>INF_PrevYearEUR!AW240</f>
        <v>0</v>
      </c>
      <c r="AP239" s="1068">
        <f>INF_PrevYearEUR!AX240</f>
        <v>0</v>
      </c>
      <c r="AQ239" s="1069">
        <f>INF_PrevYearEUR!AY240</f>
        <v>0</v>
      </c>
      <c r="AR239" s="1068">
        <f>INF_PrevYearEUR!AZ240</f>
        <v>0</v>
      </c>
      <c r="AS239" s="1069">
        <f>INF_PrevYearEUR!BA240</f>
        <v>0</v>
      </c>
      <c r="AT239" s="1068">
        <f>INF_PrevYearEUR!BB240</f>
        <v>0</v>
      </c>
      <c r="AU239" s="1069">
        <f>INF_PrevYearEUR!BC240</f>
        <v>0</v>
      </c>
      <c r="AV239" s="1068">
        <f>INF_PrevYearEUR!BD240</f>
        <v>0</v>
      </c>
      <c r="AW239" s="1069">
        <f>INF_PrevYearEUR!BE240</f>
        <v>0</v>
      </c>
      <c r="AX239" s="1068">
        <f>INF_PrevYearEUR!BF240</f>
        <v>0</v>
      </c>
      <c r="AY239" s="1069">
        <f>INF_PrevYearEUR!BG240</f>
        <v>0</v>
      </c>
      <c r="AZ239" s="1068">
        <f>INF_PrevYearEUR!BH240</f>
        <v>0</v>
      </c>
      <c r="BA239" s="1069">
        <f>INF_PrevYearEUR!BI240</f>
        <v>0</v>
      </c>
      <c r="BB239" s="1068">
        <f>INF_PrevYearEUR!BJ240</f>
        <v>0</v>
      </c>
      <c r="BC239" s="1069">
        <f>INF_PrevYearEUR!BK240</f>
        <v>0</v>
      </c>
      <c r="BD239" s="1068">
        <f>INF_PrevYearEUR!BL240</f>
        <v>0</v>
      </c>
      <c r="BE239" s="1069">
        <f>INF_PrevYearEUR!BM240</f>
        <v>0</v>
      </c>
      <c r="BF239" s="1068">
        <f>INF_PrevYearEUR!BN240</f>
        <v>0</v>
      </c>
      <c r="BG239" s="1069">
        <f>INF_PrevYearEUR!BO240</f>
        <v>0</v>
      </c>
      <c r="BH239" s="1068">
        <f>INF_PrevYearEUR!BP240</f>
        <v>0</v>
      </c>
      <c r="BI239" s="1069">
        <f>INF_PrevYearEUR!BQ240</f>
        <v>0</v>
      </c>
      <c r="BJ239" s="1068">
        <f>INF_PrevYearEUR!BR240</f>
        <v>0</v>
      </c>
      <c r="BK239" s="1069">
        <f>INF_PrevYearEUR!BS240</f>
        <v>0</v>
      </c>
      <c r="BL239" s="1068">
        <f>INF_PrevYearEUR!BT240</f>
        <v>0</v>
      </c>
      <c r="BM239" s="1069">
        <f>INF_PrevYearEUR!BU240</f>
        <v>0</v>
      </c>
      <c r="BN239" s="1068">
        <f>INF_PrevYearEUR!BV240</f>
        <v>0</v>
      </c>
      <c r="BO239" s="1069">
        <f>INF_PrevYearEUR!BW240</f>
        <v>0</v>
      </c>
      <c r="BP239" s="1068">
        <f>INF_PrevYearEUR!BX240</f>
        <v>0</v>
      </c>
      <c r="BQ239" s="1069">
        <f>INF_PrevYearEUR!BY240</f>
        <v>0</v>
      </c>
    </row>
    <row r="240" spans="1:69" s="1048" customFormat="1">
      <c r="A240" s="1054" t="str">
        <f>IF(OR(B240=0,B240=""),"",B240&amp;IF(COUNTIF(B$11:$B240,B240)&gt;1,COUNTIF(B$11:$B240,B240),""))</f>
        <v>Personnel expenses</v>
      </c>
      <c r="B240" s="1054" t="str">
        <f>INF_PrevYearEUR!J241</f>
        <v>Personnel expenses</v>
      </c>
      <c r="C240" s="1055"/>
      <c r="D240" s="1068">
        <f>INF_PrevYearEUR!L241</f>
        <v>0</v>
      </c>
      <c r="E240" s="1069">
        <f>INF_PrevYearEUR!M241</f>
        <v>0</v>
      </c>
      <c r="F240" s="1068">
        <f>INF_PrevYearEUR!N241</f>
        <v>0</v>
      </c>
      <c r="G240" s="1069">
        <f>INF_PrevYearEUR!O241</f>
        <v>0</v>
      </c>
      <c r="H240" s="1068">
        <f>INF_PrevYearEUR!P241</f>
        <v>0</v>
      </c>
      <c r="I240" s="1069">
        <f>INF_PrevYearEUR!Q241</f>
        <v>0</v>
      </c>
      <c r="J240" s="1068">
        <f>INF_PrevYearEUR!R241</f>
        <v>0</v>
      </c>
      <c r="K240" s="1069">
        <f>INF_PrevYearEUR!S241</f>
        <v>0</v>
      </c>
      <c r="L240" s="1068">
        <f>INF_PrevYearEUR!T241</f>
        <v>0</v>
      </c>
      <c r="M240" s="1069">
        <f>INF_PrevYearEUR!U241</f>
        <v>0</v>
      </c>
      <c r="N240" s="1068">
        <f>INF_PrevYearEUR!V241</f>
        <v>0</v>
      </c>
      <c r="O240" s="1069">
        <f>INF_PrevYearEUR!W241</f>
        <v>0</v>
      </c>
      <c r="P240" s="1068">
        <f>INF_PrevYearEUR!X241</f>
        <v>0</v>
      </c>
      <c r="Q240" s="1069">
        <f>INF_PrevYearEUR!Y241</f>
        <v>0</v>
      </c>
      <c r="R240" s="1068">
        <f>INF_PrevYearEUR!Z241</f>
        <v>0</v>
      </c>
      <c r="S240" s="1069">
        <f>INF_PrevYearEUR!AA241</f>
        <v>0</v>
      </c>
      <c r="T240" s="1068">
        <f>INF_PrevYearEUR!AB241</f>
        <v>0</v>
      </c>
      <c r="U240" s="1069">
        <f>INF_PrevYearEUR!AC241</f>
        <v>0</v>
      </c>
      <c r="V240" s="1068">
        <f>INF_PrevYearEUR!AD241</f>
        <v>0</v>
      </c>
      <c r="W240" s="1069">
        <f>INF_PrevYearEUR!AE241</f>
        <v>0</v>
      </c>
      <c r="X240" s="1068">
        <f>INF_PrevYearEUR!AF241</f>
        <v>0</v>
      </c>
      <c r="Y240" s="1069">
        <f>INF_PrevYearEUR!AG241</f>
        <v>0</v>
      </c>
      <c r="Z240" s="1068">
        <f>INF_PrevYearEUR!AH241</f>
        <v>0</v>
      </c>
      <c r="AA240" s="1069">
        <f>INF_PrevYearEUR!AI241</f>
        <v>0</v>
      </c>
      <c r="AB240" s="1068">
        <f>INF_PrevYearEUR!AJ241</f>
        <v>0</v>
      </c>
      <c r="AC240" s="1069">
        <f>INF_PrevYearEUR!AK241</f>
        <v>0</v>
      </c>
      <c r="AD240" s="1068">
        <f>INF_PrevYearEUR!AL241</f>
        <v>0</v>
      </c>
      <c r="AE240" s="1069">
        <f>INF_PrevYearEUR!AM241</f>
        <v>0</v>
      </c>
      <c r="AF240" s="1068">
        <f>INF_PrevYearEUR!AN241</f>
        <v>0</v>
      </c>
      <c r="AG240" s="1069">
        <f>INF_PrevYearEUR!AO241</f>
        <v>0</v>
      </c>
      <c r="AH240" s="1068">
        <f>INF_PrevYearEUR!AP241</f>
        <v>0</v>
      </c>
      <c r="AI240" s="1069">
        <f>INF_PrevYearEUR!AQ241</f>
        <v>0</v>
      </c>
      <c r="AJ240" s="1068">
        <f>INF_PrevYearEUR!AR241</f>
        <v>0</v>
      </c>
      <c r="AK240" s="1069">
        <f>INF_PrevYearEUR!AS241</f>
        <v>0</v>
      </c>
      <c r="AL240" s="1068">
        <f>INF_PrevYearEUR!AT241</f>
        <v>0</v>
      </c>
      <c r="AM240" s="1069">
        <f>INF_PrevYearEUR!AU241</f>
        <v>0</v>
      </c>
      <c r="AN240" s="1068">
        <f>INF_PrevYearEUR!AV241</f>
        <v>0</v>
      </c>
      <c r="AO240" s="1069">
        <f>INF_PrevYearEUR!AW241</f>
        <v>0</v>
      </c>
      <c r="AP240" s="1068">
        <f>INF_PrevYearEUR!AX241</f>
        <v>0</v>
      </c>
      <c r="AQ240" s="1069">
        <f>INF_PrevYearEUR!AY241</f>
        <v>0</v>
      </c>
      <c r="AR240" s="1068">
        <f>INF_PrevYearEUR!AZ241</f>
        <v>0</v>
      </c>
      <c r="AS240" s="1069">
        <f>INF_PrevYearEUR!BA241</f>
        <v>0</v>
      </c>
      <c r="AT240" s="1068">
        <f>INF_PrevYearEUR!BB241</f>
        <v>0</v>
      </c>
      <c r="AU240" s="1069">
        <f>INF_PrevYearEUR!BC241</f>
        <v>0</v>
      </c>
      <c r="AV240" s="1068">
        <f>INF_PrevYearEUR!BD241</f>
        <v>0</v>
      </c>
      <c r="AW240" s="1069">
        <f>INF_PrevYearEUR!BE241</f>
        <v>0</v>
      </c>
      <c r="AX240" s="1068">
        <f>INF_PrevYearEUR!BF241</f>
        <v>0</v>
      </c>
      <c r="AY240" s="1069">
        <f>INF_PrevYearEUR!BG241</f>
        <v>0</v>
      </c>
      <c r="AZ240" s="1068">
        <f>INF_PrevYearEUR!BH241</f>
        <v>0</v>
      </c>
      <c r="BA240" s="1069">
        <f>INF_PrevYearEUR!BI241</f>
        <v>0</v>
      </c>
      <c r="BB240" s="1068">
        <f>INF_PrevYearEUR!BJ241</f>
        <v>0</v>
      </c>
      <c r="BC240" s="1069">
        <f>INF_PrevYearEUR!BK241</f>
        <v>0</v>
      </c>
      <c r="BD240" s="1068">
        <f>INF_PrevYearEUR!BL241</f>
        <v>0</v>
      </c>
      <c r="BE240" s="1069">
        <f>INF_PrevYearEUR!BM241</f>
        <v>0</v>
      </c>
      <c r="BF240" s="1068">
        <f>INF_PrevYearEUR!BN241</f>
        <v>0</v>
      </c>
      <c r="BG240" s="1069">
        <f>INF_PrevYearEUR!BO241</f>
        <v>0</v>
      </c>
      <c r="BH240" s="1068">
        <f>INF_PrevYearEUR!BP241</f>
        <v>0</v>
      </c>
      <c r="BI240" s="1069">
        <f>INF_PrevYearEUR!BQ241</f>
        <v>0</v>
      </c>
      <c r="BJ240" s="1068">
        <f>INF_PrevYearEUR!BR241</f>
        <v>0</v>
      </c>
      <c r="BK240" s="1069">
        <f>INF_PrevYearEUR!BS241</f>
        <v>0</v>
      </c>
      <c r="BL240" s="1068">
        <f>INF_PrevYearEUR!BT241</f>
        <v>0</v>
      </c>
      <c r="BM240" s="1069">
        <f>INF_PrevYearEUR!BU241</f>
        <v>0</v>
      </c>
      <c r="BN240" s="1068">
        <f>INF_PrevYearEUR!BV241</f>
        <v>0</v>
      </c>
      <c r="BO240" s="1069">
        <f>INF_PrevYearEUR!BW241</f>
        <v>0</v>
      </c>
      <c r="BP240" s="1068">
        <f>INF_PrevYearEUR!BX241</f>
        <v>0</v>
      </c>
      <c r="BQ240" s="1069">
        <f>INF_PrevYearEUR!BY241</f>
        <v>0</v>
      </c>
    </row>
    <row r="241" spans="1:69" s="1048" customFormat="1">
      <c r="A241" s="1054" t="str">
        <f>IF(OR(B241=0,B241=""),"",B241&amp;IF(COUNTIF(B$11:$B241,B241)&gt;1,COUNTIF(B$11:$B241,B241),""))</f>
        <v>Third Party Services</v>
      </c>
      <c r="B241" s="1054" t="str">
        <f>INF_PrevYearEUR!J242</f>
        <v>Third Party Services</v>
      </c>
      <c r="C241" s="1055"/>
      <c r="D241" s="1068">
        <f>INF_PrevYearEUR!L242</f>
        <v>0</v>
      </c>
      <c r="E241" s="1069">
        <f>INF_PrevYearEUR!M242</f>
        <v>0</v>
      </c>
      <c r="F241" s="1068">
        <f>INF_PrevYearEUR!N242</f>
        <v>0</v>
      </c>
      <c r="G241" s="1069">
        <f>INF_PrevYearEUR!O242</f>
        <v>0</v>
      </c>
      <c r="H241" s="1068">
        <f>INF_PrevYearEUR!P242</f>
        <v>0</v>
      </c>
      <c r="I241" s="1069">
        <f>INF_PrevYearEUR!Q242</f>
        <v>0</v>
      </c>
      <c r="J241" s="1068">
        <f>INF_PrevYearEUR!R242</f>
        <v>0</v>
      </c>
      <c r="K241" s="1069">
        <f>INF_PrevYearEUR!S242</f>
        <v>0</v>
      </c>
      <c r="L241" s="1068">
        <f>INF_PrevYearEUR!T242</f>
        <v>0</v>
      </c>
      <c r="M241" s="1069">
        <f>INF_PrevYearEUR!U242</f>
        <v>0</v>
      </c>
      <c r="N241" s="1068">
        <f>INF_PrevYearEUR!V242</f>
        <v>0</v>
      </c>
      <c r="O241" s="1069">
        <f>INF_PrevYearEUR!W242</f>
        <v>0</v>
      </c>
      <c r="P241" s="1068">
        <f>INF_PrevYearEUR!X242</f>
        <v>0</v>
      </c>
      <c r="Q241" s="1069">
        <f>INF_PrevYearEUR!Y242</f>
        <v>0</v>
      </c>
      <c r="R241" s="1068">
        <f>INF_PrevYearEUR!Z242</f>
        <v>0</v>
      </c>
      <c r="S241" s="1069">
        <f>INF_PrevYearEUR!AA242</f>
        <v>0</v>
      </c>
      <c r="T241" s="1068">
        <f>INF_PrevYearEUR!AB242</f>
        <v>0</v>
      </c>
      <c r="U241" s="1069">
        <f>INF_PrevYearEUR!AC242</f>
        <v>0</v>
      </c>
      <c r="V241" s="1068">
        <f>INF_PrevYearEUR!AD242</f>
        <v>0</v>
      </c>
      <c r="W241" s="1069">
        <f>INF_PrevYearEUR!AE242</f>
        <v>0</v>
      </c>
      <c r="X241" s="1068">
        <f>INF_PrevYearEUR!AF242</f>
        <v>0</v>
      </c>
      <c r="Y241" s="1069">
        <f>INF_PrevYearEUR!AG242</f>
        <v>0</v>
      </c>
      <c r="Z241" s="1068">
        <f>INF_PrevYearEUR!AH242</f>
        <v>0</v>
      </c>
      <c r="AA241" s="1069">
        <f>INF_PrevYearEUR!AI242</f>
        <v>0</v>
      </c>
      <c r="AB241" s="1068">
        <f>INF_PrevYearEUR!AJ242</f>
        <v>0</v>
      </c>
      <c r="AC241" s="1069">
        <f>INF_PrevYearEUR!AK242</f>
        <v>0</v>
      </c>
      <c r="AD241" s="1068">
        <f>INF_PrevYearEUR!AL242</f>
        <v>0</v>
      </c>
      <c r="AE241" s="1069">
        <f>INF_PrevYearEUR!AM242</f>
        <v>0</v>
      </c>
      <c r="AF241" s="1068">
        <f>INF_PrevYearEUR!AN242</f>
        <v>0</v>
      </c>
      <c r="AG241" s="1069">
        <f>INF_PrevYearEUR!AO242</f>
        <v>0</v>
      </c>
      <c r="AH241" s="1068">
        <f>INF_PrevYearEUR!AP242</f>
        <v>0</v>
      </c>
      <c r="AI241" s="1069">
        <f>INF_PrevYearEUR!AQ242</f>
        <v>0</v>
      </c>
      <c r="AJ241" s="1068">
        <f>INF_PrevYearEUR!AR242</f>
        <v>0</v>
      </c>
      <c r="AK241" s="1069">
        <f>INF_PrevYearEUR!AS242</f>
        <v>0</v>
      </c>
      <c r="AL241" s="1068">
        <f>INF_PrevYearEUR!AT242</f>
        <v>0</v>
      </c>
      <c r="AM241" s="1069">
        <f>INF_PrevYearEUR!AU242</f>
        <v>0</v>
      </c>
      <c r="AN241" s="1068">
        <f>INF_PrevYearEUR!AV242</f>
        <v>0</v>
      </c>
      <c r="AO241" s="1069">
        <f>INF_PrevYearEUR!AW242</f>
        <v>0</v>
      </c>
      <c r="AP241" s="1068">
        <f>INF_PrevYearEUR!AX242</f>
        <v>0</v>
      </c>
      <c r="AQ241" s="1069">
        <f>INF_PrevYearEUR!AY242</f>
        <v>0</v>
      </c>
      <c r="AR241" s="1068">
        <f>INF_PrevYearEUR!AZ242</f>
        <v>0</v>
      </c>
      <c r="AS241" s="1069">
        <f>INF_PrevYearEUR!BA242</f>
        <v>0</v>
      </c>
      <c r="AT241" s="1068">
        <f>INF_PrevYearEUR!BB242</f>
        <v>0</v>
      </c>
      <c r="AU241" s="1069">
        <f>INF_PrevYearEUR!BC242</f>
        <v>0</v>
      </c>
      <c r="AV241" s="1068">
        <f>INF_PrevYearEUR!BD242</f>
        <v>0</v>
      </c>
      <c r="AW241" s="1069">
        <f>INF_PrevYearEUR!BE242</f>
        <v>0</v>
      </c>
      <c r="AX241" s="1068">
        <f>INF_PrevYearEUR!BF242</f>
        <v>0</v>
      </c>
      <c r="AY241" s="1069">
        <f>INF_PrevYearEUR!BG242</f>
        <v>0</v>
      </c>
      <c r="AZ241" s="1068">
        <f>INF_PrevYearEUR!BH242</f>
        <v>0</v>
      </c>
      <c r="BA241" s="1069">
        <f>INF_PrevYearEUR!BI242</f>
        <v>0</v>
      </c>
      <c r="BB241" s="1068">
        <f>INF_PrevYearEUR!BJ242</f>
        <v>0</v>
      </c>
      <c r="BC241" s="1069">
        <f>INF_PrevYearEUR!BK242</f>
        <v>0</v>
      </c>
      <c r="BD241" s="1068">
        <f>INF_PrevYearEUR!BL242</f>
        <v>0</v>
      </c>
      <c r="BE241" s="1069">
        <f>INF_PrevYearEUR!BM242</f>
        <v>0</v>
      </c>
      <c r="BF241" s="1068">
        <f>INF_PrevYearEUR!BN242</f>
        <v>0</v>
      </c>
      <c r="BG241" s="1069">
        <f>INF_PrevYearEUR!BO242</f>
        <v>0</v>
      </c>
      <c r="BH241" s="1068">
        <f>INF_PrevYearEUR!BP242</f>
        <v>0</v>
      </c>
      <c r="BI241" s="1069">
        <f>INF_PrevYearEUR!BQ242</f>
        <v>0</v>
      </c>
      <c r="BJ241" s="1068">
        <f>INF_PrevYearEUR!BR242</f>
        <v>0</v>
      </c>
      <c r="BK241" s="1069">
        <f>INF_PrevYearEUR!BS242</f>
        <v>0</v>
      </c>
      <c r="BL241" s="1068">
        <f>INF_PrevYearEUR!BT242</f>
        <v>0</v>
      </c>
      <c r="BM241" s="1069">
        <f>INF_PrevYearEUR!BU242</f>
        <v>0</v>
      </c>
      <c r="BN241" s="1068">
        <f>INF_PrevYearEUR!BV242</f>
        <v>0</v>
      </c>
      <c r="BO241" s="1069">
        <f>INF_PrevYearEUR!BW242</f>
        <v>0</v>
      </c>
      <c r="BP241" s="1068">
        <f>INF_PrevYearEUR!BX242</f>
        <v>0</v>
      </c>
      <c r="BQ241" s="1069">
        <f>INF_PrevYearEUR!BY242</f>
        <v>0</v>
      </c>
    </row>
    <row r="242" spans="1:69" s="1048" customFormat="1">
      <c r="A242" s="1054" t="str">
        <f>IF(OR(B242=0,B242=""),"",B242&amp;IF(COUNTIF(B$11:$B242,B242)&gt;1,COUNTIF(B$11:$B242,B242),""))</f>
        <v>Fuel</v>
      </c>
      <c r="B242" s="1054" t="str">
        <f>INF_PrevYearEUR!J243</f>
        <v>Fuel</v>
      </c>
      <c r="C242" s="1055"/>
      <c r="D242" s="1068">
        <f>INF_PrevYearEUR!L243</f>
        <v>0</v>
      </c>
      <c r="E242" s="1069">
        <f>INF_PrevYearEUR!M243</f>
        <v>0</v>
      </c>
      <c r="F242" s="1068">
        <f>INF_PrevYearEUR!N243</f>
        <v>0</v>
      </c>
      <c r="G242" s="1069">
        <f>INF_PrevYearEUR!O243</f>
        <v>0</v>
      </c>
      <c r="H242" s="1068">
        <f>INF_PrevYearEUR!P243</f>
        <v>0</v>
      </c>
      <c r="I242" s="1069">
        <f>INF_PrevYearEUR!Q243</f>
        <v>0</v>
      </c>
      <c r="J242" s="1068">
        <f>INF_PrevYearEUR!R243</f>
        <v>0</v>
      </c>
      <c r="K242" s="1069">
        <f>INF_PrevYearEUR!S243</f>
        <v>0</v>
      </c>
      <c r="L242" s="1068">
        <f>INF_PrevYearEUR!T243</f>
        <v>0</v>
      </c>
      <c r="M242" s="1069">
        <f>INF_PrevYearEUR!U243</f>
        <v>0</v>
      </c>
      <c r="N242" s="1068">
        <f>INF_PrevYearEUR!V243</f>
        <v>0</v>
      </c>
      <c r="O242" s="1069">
        <f>INF_PrevYearEUR!W243</f>
        <v>0</v>
      </c>
      <c r="P242" s="1068">
        <f>INF_PrevYearEUR!X243</f>
        <v>0</v>
      </c>
      <c r="Q242" s="1069">
        <f>INF_PrevYearEUR!Y243</f>
        <v>0</v>
      </c>
      <c r="R242" s="1068">
        <f>INF_PrevYearEUR!Z243</f>
        <v>0</v>
      </c>
      <c r="S242" s="1069">
        <f>INF_PrevYearEUR!AA243</f>
        <v>0</v>
      </c>
      <c r="T242" s="1068">
        <f>INF_PrevYearEUR!AB243</f>
        <v>0</v>
      </c>
      <c r="U242" s="1069">
        <f>INF_PrevYearEUR!AC243</f>
        <v>0</v>
      </c>
      <c r="V242" s="1068">
        <f>INF_PrevYearEUR!AD243</f>
        <v>0</v>
      </c>
      <c r="W242" s="1069">
        <f>INF_PrevYearEUR!AE243</f>
        <v>0</v>
      </c>
      <c r="X242" s="1068">
        <f>INF_PrevYearEUR!AF243</f>
        <v>0</v>
      </c>
      <c r="Y242" s="1069">
        <f>INF_PrevYearEUR!AG243</f>
        <v>0</v>
      </c>
      <c r="Z242" s="1068">
        <f>INF_PrevYearEUR!AH243</f>
        <v>0</v>
      </c>
      <c r="AA242" s="1069">
        <f>INF_PrevYearEUR!AI243</f>
        <v>0</v>
      </c>
      <c r="AB242" s="1068">
        <f>INF_PrevYearEUR!AJ243</f>
        <v>0</v>
      </c>
      <c r="AC242" s="1069">
        <f>INF_PrevYearEUR!AK243</f>
        <v>0</v>
      </c>
      <c r="AD242" s="1068">
        <f>INF_PrevYearEUR!AL243</f>
        <v>0</v>
      </c>
      <c r="AE242" s="1069">
        <f>INF_PrevYearEUR!AM243</f>
        <v>0</v>
      </c>
      <c r="AF242" s="1068">
        <f>INF_PrevYearEUR!AN243</f>
        <v>0</v>
      </c>
      <c r="AG242" s="1069">
        <f>INF_PrevYearEUR!AO243</f>
        <v>0</v>
      </c>
      <c r="AH242" s="1068">
        <f>INF_PrevYearEUR!AP243</f>
        <v>0</v>
      </c>
      <c r="AI242" s="1069">
        <f>INF_PrevYearEUR!AQ243</f>
        <v>0</v>
      </c>
      <c r="AJ242" s="1068">
        <f>INF_PrevYearEUR!AR243</f>
        <v>0</v>
      </c>
      <c r="AK242" s="1069">
        <f>INF_PrevYearEUR!AS243</f>
        <v>0</v>
      </c>
      <c r="AL242" s="1068">
        <f>INF_PrevYearEUR!AT243</f>
        <v>0</v>
      </c>
      <c r="AM242" s="1069">
        <f>INF_PrevYearEUR!AU243</f>
        <v>0</v>
      </c>
      <c r="AN242" s="1068">
        <f>INF_PrevYearEUR!AV243</f>
        <v>0</v>
      </c>
      <c r="AO242" s="1069">
        <f>INF_PrevYearEUR!AW243</f>
        <v>0</v>
      </c>
      <c r="AP242" s="1068">
        <f>INF_PrevYearEUR!AX243</f>
        <v>0</v>
      </c>
      <c r="AQ242" s="1069">
        <f>INF_PrevYearEUR!AY243</f>
        <v>0</v>
      </c>
      <c r="AR242" s="1068">
        <f>INF_PrevYearEUR!AZ243</f>
        <v>0</v>
      </c>
      <c r="AS242" s="1069">
        <f>INF_PrevYearEUR!BA243</f>
        <v>0</v>
      </c>
      <c r="AT242" s="1068">
        <f>INF_PrevYearEUR!BB243</f>
        <v>0</v>
      </c>
      <c r="AU242" s="1069">
        <f>INF_PrevYearEUR!BC243</f>
        <v>0</v>
      </c>
      <c r="AV242" s="1068">
        <f>INF_PrevYearEUR!BD243</f>
        <v>0</v>
      </c>
      <c r="AW242" s="1069">
        <f>INF_PrevYearEUR!BE243</f>
        <v>0</v>
      </c>
      <c r="AX242" s="1068">
        <f>INF_PrevYearEUR!BF243</f>
        <v>0</v>
      </c>
      <c r="AY242" s="1069">
        <f>INF_PrevYearEUR!BG243</f>
        <v>0</v>
      </c>
      <c r="AZ242" s="1068">
        <f>INF_PrevYearEUR!BH243</f>
        <v>0</v>
      </c>
      <c r="BA242" s="1069">
        <f>INF_PrevYearEUR!BI243</f>
        <v>0</v>
      </c>
      <c r="BB242" s="1068">
        <f>INF_PrevYearEUR!BJ243</f>
        <v>0</v>
      </c>
      <c r="BC242" s="1069">
        <f>INF_PrevYearEUR!BK243</f>
        <v>0</v>
      </c>
      <c r="BD242" s="1068">
        <f>INF_PrevYearEUR!BL243</f>
        <v>0</v>
      </c>
      <c r="BE242" s="1069">
        <f>INF_PrevYearEUR!BM243</f>
        <v>0</v>
      </c>
      <c r="BF242" s="1068">
        <f>INF_PrevYearEUR!BN243</f>
        <v>0</v>
      </c>
      <c r="BG242" s="1069">
        <f>INF_PrevYearEUR!BO243</f>
        <v>0</v>
      </c>
      <c r="BH242" s="1068">
        <f>INF_PrevYearEUR!BP243</f>
        <v>0</v>
      </c>
      <c r="BI242" s="1069">
        <f>INF_PrevYearEUR!BQ243</f>
        <v>0</v>
      </c>
      <c r="BJ242" s="1068">
        <f>INF_PrevYearEUR!BR243</f>
        <v>0</v>
      </c>
      <c r="BK242" s="1069">
        <f>INF_PrevYearEUR!BS243</f>
        <v>0</v>
      </c>
      <c r="BL242" s="1068">
        <f>INF_PrevYearEUR!BT243</f>
        <v>0</v>
      </c>
      <c r="BM242" s="1069">
        <f>INF_PrevYearEUR!BU243</f>
        <v>0</v>
      </c>
      <c r="BN242" s="1068">
        <f>INF_PrevYearEUR!BV243</f>
        <v>0</v>
      </c>
      <c r="BO242" s="1069">
        <f>INF_PrevYearEUR!BW243</f>
        <v>0</v>
      </c>
      <c r="BP242" s="1068">
        <f>INF_PrevYearEUR!BX243</f>
        <v>0</v>
      </c>
      <c r="BQ242" s="1069">
        <f>INF_PrevYearEUR!BY243</f>
        <v>0</v>
      </c>
    </row>
    <row r="243" spans="1:69" s="1048" customFormat="1">
      <c r="A243" s="1054" t="str">
        <f>IF(OR(B243=0,B243=""),"",B243&amp;IF(COUNTIF(B$11:$B243,B243)&gt;1,COUNTIF(B$11:$B243,B243),""))</f>
        <v>Maintenance (foreign maintenance +  other auxiliary and operation material</v>
      </c>
      <c r="B243" s="1054" t="str">
        <f>INF_PrevYearEUR!J244</f>
        <v>Maintenance (foreign maintenance +  other auxiliary and operation material</v>
      </c>
      <c r="C243" s="1055"/>
      <c r="D243" s="1068">
        <f>INF_PrevYearEUR!L244</f>
        <v>0</v>
      </c>
      <c r="E243" s="1069">
        <f>INF_PrevYearEUR!M244</f>
        <v>0</v>
      </c>
      <c r="F243" s="1068">
        <f>INF_PrevYearEUR!N244</f>
        <v>0</v>
      </c>
      <c r="G243" s="1069">
        <f>INF_PrevYearEUR!O244</f>
        <v>0</v>
      </c>
      <c r="H243" s="1068">
        <f>INF_PrevYearEUR!P244</f>
        <v>0</v>
      </c>
      <c r="I243" s="1069">
        <f>INF_PrevYearEUR!Q244</f>
        <v>0</v>
      </c>
      <c r="J243" s="1068">
        <f>INF_PrevYearEUR!R244</f>
        <v>0</v>
      </c>
      <c r="K243" s="1069">
        <f>INF_PrevYearEUR!S244</f>
        <v>0</v>
      </c>
      <c r="L243" s="1068">
        <f>INF_PrevYearEUR!T244</f>
        <v>0</v>
      </c>
      <c r="M243" s="1069">
        <f>INF_PrevYearEUR!U244</f>
        <v>0</v>
      </c>
      <c r="N243" s="1068">
        <f>INF_PrevYearEUR!V244</f>
        <v>0</v>
      </c>
      <c r="O243" s="1069">
        <f>INF_PrevYearEUR!W244</f>
        <v>0</v>
      </c>
      <c r="P243" s="1068">
        <f>INF_PrevYearEUR!X244</f>
        <v>0</v>
      </c>
      <c r="Q243" s="1069">
        <f>INF_PrevYearEUR!Y244</f>
        <v>0</v>
      </c>
      <c r="R243" s="1068">
        <f>INF_PrevYearEUR!Z244</f>
        <v>0</v>
      </c>
      <c r="S243" s="1069">
        <f>INF_PrevYearEUR!AA244</f>
        <v>0</v>
      </c>
      <c r="T243" s="1068">
        <f>INF_PrevYearEUR!AB244</f>
        <v>0</v>
      </c>
      <c r="U243" s="1069">
        <f>INF_PrevYearEUR!AC244</f>
        <v>0</v>
      </c>
      <c r="V243" s="1068">
        <f>INF_PrevYearEUR!AD244</f>
        <v>0</v>
      </c>
      <c r="W243" s="1069">
        <f>INF_PrevYearEUR!AE244</f>
        <v>0</v>
      </c>
      <c r="X243" s="1068">
        <f>INF_PrevYearEUR!AF244</f>
        <v>0</v>
      </c>
      <c r="Y243" s="1069">
        <f>INF_PrevYearEUR!AG244</f>
        <v>0</v>
      </c>
      <c r="Z243" s="1068">
        <f>INF_PrevYearEUR!AH244</f>
        <v>0</v>
      </c>
      <c r="AA243" s="1069">
        <f>INF_PrevYearEUR!AI244</f>
        <v>0</v>
      </c>
      <c r="AB243" s="1068">
        <f>INF_PrevYearEUR!AJ244</f>
        <v>0</v>
      </c>
      <c r="AC243" s="1069">
        <f>INF_PrevYearEUR!AK244</f>
        <v>0</v>
      </c>
      <c r="AD243" s="1068">
        <f>INF_PrevYearEUR!AL244</f>
        <v>0</v>
      </c>
      <c r="AE243" s="1069">
        <f>INF_PrevYearEUR!AM244</f>
        <v>0</v>
      </c>
      <c r="AF243" s="1068">
        <f>INF_PrevYearEUR!AN244</f>
        <v>0</v>
      </c>
      <c r="AG243" s="1069">
        <f>INF_PrevYearEUR!AO244</f>
        <v>0</v>
      </c>
      <c r="AH243" s="1068">
        <f>INF_PrevYearEUR!AP244</f>
        <v>0</v>
      </c>
      <c r="AI243" s="1069">
        <f>INF_PrevYearEUR!AQ244</f>
        <v>0</v>
      </c>
      <c r="AJ243" s="1068">
        <f>INF_PrevYearEUR!AR244</f>
        <v>0</v>
      </c>
      <c r="AK243" s="1069">
        <f>INF_PrevYearEUR!AS244</f>
        <v>0</v>
      </c>
      <c r="AL243" s="1068">
        <f>INF_PrevYearEUR!AT244</f>
        <v>0</v>
      </c>
      <c r="AM243" s="1069">
        <f>INF_PrevYearEUR!AU244</f>
        <v>0</v>
      </c>
      <c r="AN243" s="1068">
        <f>INF_PrevYearEUR!AV244</f>
        <v>0</v>
      </c>
      <c r="AO243" s="1069">
        <f>INF_PrevYearEUR!AW244</f>
        <v>0</v>
      </c>
      <c r="AP243" s="1068">
        <f>INF_PrevYearEUR!AX244</f>
        <v>0</v>
      </c>
      <c r="AQ243" s="1069">
        <f>INF_PrevYearEUR!AY244</f>
        <v>0</v>
      </c>
      <c r="AR243" s="1068">
        <f>INF_PrevYearEUR!AZ244</f>
        <v>0</v>
      </c>
      <c r="AS243" s="1069">
        <f>INF_PrevYearEUR!BA244</f>
        <v>0</v>
      </c>
      <c r="AT243" s="1068">
        <f>INF_PrevYearEUR!BB244</f>
        <v>0</v>
      </c>
      <c r="AU243" s="1069">
        <f>INF_PrevYearEUR!BC244</f>
        <v>0</v>
      </c>
      <c r="AV243" s="1068">
        <f>INF_PrevYearEUR!BD244</f>
        <v>0</v>
      </c>
      <c r="AW243" s="1069">
        <f>INF_PrevYearEUR!BE244</f>
        <v>0</v>
      </c>
      <c r="AX243" s="1068">
        <f>INF_PrevYearEUR!BF244</f>
        <v>0</v>
      </c>
      <c r="AY243" s="1069">
        <f>INF_PrevYearEUR!BG244</f>
        <v>0</v>
      </c>
      <c r="AZ243" s="1068">
        <f>INF_PrevYearEUR!BH244</f>
        <v>0</v>
      </c>
      <c r="BA243" s="1069">
        <f>INF_PrevYearEUR!BI244</f>
        <v>0</v>
      </c>
      <c r="BB243" s="1068">
        <f>INF_PrevYearEUR!BJ244</f>
        <v>0</v>
      </c>
      <c r="BC243" s="1069">
        <f>INF_PrevYearEUR!BK244</f>
        <v>0</v>
      </c>
      <c r="BD243" s="1068">
        <f>INF_PrevYearEUR!BL244</f>
        <v>0</v>
      </c>
      <c r="BE243" s="1069">
        <f>INF_PrevYearEUR!BM244</f>
        <v>0</v>
      </c>
      <c r="BF243" s="1068">
        <f>INF_PrevYearEUR!BN244</f>
        <v>0</v>
      </c>
      <c r="BG243" s="1069">
        <f>INF_PrevYearEUR!BO244</f>
        <v>0</v>
      </c>
      <c r="BH243" s="1068">
        <f>INF_PrevYearEUR!BP244</f>
        <v>0</v>
      </c>
      <c r="BI243" s="1069">
        <f>INF_PrevYearEUR!BQ244</f>
        <v>0</v>
      </c>
      <c r="BJ243" s="1068">
        <f>INF_PrevYearEUR!BR244</f>
        <v>0</v>
      </c>
      <c r="BK243" s="1069">
        <f>INF_PrevYearEUR!BS244</f>
        <v>0</v>
      </c>
      <c r="BL243" s="1068">
        <f>INF_PrevYearEUR!BT244</f>
        <v>0</v>
      </c>
      <c r="BM243" s="1069">
        <f>INF_PrevYearEUR!BU244</f>
        <v>0</v>
      </c>
      <c r="BN243" s="1068">
        <f>INF_PrevYearEUR!BV244</f>
        <v>0</v>
      </c>
      <c r="BO243" s="1069">
        <f>INF_PrevYearEUR!BW244</f>
        <v>0</v>
      </c>
      <c r="BP243" s="1068">
        <f>INF_PrevYearEUR!BX244</f>
        <v>0</v>
      </c>
      <c r="BQ243" s="1069">
        <f>INF_PrevYearEUR!BY244</f>
        <v>0</v>
      </c>
    </row>
    <row r="244" spans="1:69" s="1048" customFormat="1">
      <c r="A244" s="1054" t="str">
        <f>IF(OR(B244=0,B244=""),"",B244&amp;IF(COUNTIF(B$11:$B244,B244)&gt;1,COUNTIF(B$11:$B244,B244),""))</f>
        <v>Insurance</v>
      </c>
      <c r="B244" s="1054" t="str">
        <f>INF_PrevYearEUR!J245</f>
        <v>Insurance</v>
      </c>
      <c r="C244" s="1055"/>
      <c r="D244" s="1068">
        <f>INF_PrevYearEUR!L245</f>
        <v>0</v>
      </c>
      <c r="E244" s="1069">
        <f>INF_PrevYearEUR!M245</f>
        <v>0</v>
      </c>
      <c r="F244" s="1068">
        <f>INF_PrevYearEUR!N245</f>
        <v>0</v>
      </c>
      <c r="G244" s="1069">
        <f>INF_PrevYearEUR!O245</f>
        <v>0</v>
      </c>
      <c r="H244" s="1068">
        <f>INF_PrevYearEUR!P245</f>
        <v>0</v>
      </c>
      <c r="I244" s="1069">
        <f>INF_PrevYearEUR!Q245</f>
        <v>0</v>
      </c>
      <c r="J244" s="1068">
        <f>INF_PrevYearEUR!R245</f>
        <v>0</v>
      </c>
      <c r="K244" s="1069">
        <f>INF_PrevYearEUR!S245</f>
        <v>0</v>
      </c>
      <c r="L244" s="1068">
        <f>INF_PrevYearEUR!T245</f>
        <v>0</v>
      </c>
      <c r="M244" s="1069">
        <f>INF_PrevYearEUR!U245</f>
        <v>0</v>
      </c>
      <c r="N244" s="1068">
        <f>INF_PrevYearEUR!V245</f>
        <v>0</v>
      </c>
      <c r="O244" s="1069">
        <f>INF_PrevYearEUR!W245</f>
        <v>0</v>
      </c>
      <c r="P244" s="1068">
        <f>INF_PrevYearEUR!X245</f>
        <v>0</v>
      </c>
      <c r="Q244" s="1069">
        <f>INF_PrevYearEUR!Y245</f>
        <v>0</v>
      </c>
      <c r="R244" s="1068">
        <f>INF_PrevYearEUR!Z245</f>
        <v>0</v>
      </c>
      <c r="S244" s="1069">
        <f>INF_PrevYearEUR!AA245</f>
        <v>0</v>
      </c>
      <c r="T244" s="1068">
        <f>INF_PrevYearEUR!AB245</f>
        <v>0</v>
      </c>
      <c r="U244" s="1069">
        <f>INF_PrevYearEUR!AC245</f>
        <v>0</v>
      </c>
      <c r="V244" s="1068">
        <f>INF_PrevYearEUR!AD245</f>
        <v>0</v>
      </c>
      <c r="W244" s="1069">
        <f>INF_PrevYearEUR!AE245</f>
        <v>0</v>
      </c>
      <c r="X244" s="1068">
        <f>INF_PrevYearEUR!AF245</f>
        <v>0</v>
      </c>
      <c r="Y244" s="1069">
        <f>INF_PrevYearEUR!AG245</f>
        <v>0</v>
      </c>
      <c r="Z244" s="1068">
        <f>INF_PrevYearEUR!AH245</f>
        <v>0</v>
      </c>
      <c r="AA244" s="1069">
        <f>INF_PrevYearEUR!AI245</f>
        <v>0</v>
      </c>
      <c r="AB244" s="1068">
        <f>INF_PrevYearEUR!AJ245</f>
        <v>0</v>
      </c>
      <c r="AC244" s="1069">
        <f>INF_PrevYearEUR!AK245</f>
        <v>0</v>
      </c>
      <c r="AD244" s="1068">
        <f>INF_PrevYearEUR!AL245</f>
        <v>0</v>
      </c>
      <c r="AE244" s="1069">
        <f>INF_PrevYearEUR!AM245</f>
        <v>0</v>
      </c>
      <c r="AF244" s="1068">
        <f>INF_PrevYearEUR!AN245</f>
        <v>0</v>
      </c>
      <c r="AG244" s="1069">
        <f>INF_PrevYearEUR!AO245</f>
        <v>0</v>
      </c>
      <c r="AH244" s="1068">
        <f>INF_PrevYearEUR!AP245</f>
        <v>0</v>
      </c>
      <c r="AI244" s="1069">
        <f>INF_PrevYearEUR!AQ245</f>
        <v>0</v>
      </c>
      <c r="AJ244" s="1068">
        <f>INF_PrevYearEUR!AR245</f>
        <v>0</v>
      </c>
      <c r="AK244" s="1069">
        <f>INF_PrevYearEUR!AS245</f>
        <v>0</v>
      </c>
      <c r="AL244" s="1068">
        <f>INF_PrevYearEUR!AT245</f>
        <v>0</v>
      </c>
      <c r="AM244" s="1069">
        <f>INF_PrevYearEUR!AU245</f>
        <v>0</v>
      </c>
      <c r="AN244" s="1068">
        <f>INF_PrevYearEUR!AV245</f>
        <v>0</v>
      </c>
      <c r="AO244" s="1069">
        <f>INF_PrevYearEUR!AW245</f>
        <v>0</v>
      </c>
      <c r="AP244" s="1068">
        <f>INF_PrevYearEUR!AX245</f>
        <v>0</v>
      </c>
      <c r="AQ244" s="1069">
        <f>INF_PrevYearEUR!AY245</f>
        <v>0</v>
      </c>
      <c r="AR244" s="1068">
        <f>INF_PrevYearEUR!AZ245</f>
        <v>0</v>
      </c>
      <c r="AS244" s="1069">
        <f>INF_PrevYearEUR!BA245</f>
        <v>0</v>
      </c>
      <c r="AT244" s="1068">
        <f>INF_PrevYearEUR!BB245</f>
        <v>0</v>
      </c>
      <c r="AU244" s="1069">
        <f>INF_PrevYearEUR!BC245</f>
        <v>0</v>
      </c>
      <c r="AV244" s="1068">
        <f>INF_PrevYearEUR!BD245</f>
        <v>0</v>
      </c>
      <c r="AW244" s="1069">
        <f>INF_PrevYearEUR!BE245</f>
        <v>0</v>
      </c>
      <c r="AX244" s="1068">
        <f>INF_PrevYearEUR!BF245</f>
        <v>0</v>
      </c>
      <c r="AY244" s="1069">
        <f>INF_PrevYearEUR!BG245</f>
        <v>0</v>
      </c>
      <c r="AZ244" s="1068">
        <f>INF_PrevYearEUR!BH245</f>
        <v>0</v>
      </c>
      <c r="BA244" s="1069">
        <f>INF_PrevYearEUR!BI245</f>
        <v>0</v>
      </c>
      <c r="BB244" s="1068">
        <f>INF_PrevYearEUR!BJ245</f>
        <v>0</v>
      </c>
      <c r="BC244" s="1069">
        <f>INF_PrevYearEUR!BK245</f>
        <v>0</v>
      </c>
      <c r="BD244" s="1068">
        <f>INF_PrevYearEUR!BL245</f>
        <v>0</v>
      </c>
      <c r="BE244" s="1069">
        <f>INF_PrevYearEUR!BM245</f>
        <v>0</v>
      </c>
      <c r="BF244" s="1068">
        <f>INF_PrevYearEUR!BN245</f>
        <v>0</v>
      </c>
      <c r="BG244" s="1069">
        <f>INF_PrevYearEUR!BO245</f>
        <v>0</v>
      </c>
      <c r="BH244" s="1068">
        <f>INF_PrevYearEUR!BP245</f>
        <v>0</v>
      </c>
      <c r="BI244" s="1069">
        <f>INF_PrevYearEUR!BQ245</f>
        <v>0</v>
      </c>
      <c r="BJ244" s="1068">
        <f>INF_PrevYearEUR!BR245</f>
        <v>0</v>
      </c>
      <c r="BK244" s="1069">
        <f>INF_PrevYearEUR!BS245</f>
        <v>0</v>
      </c>
      <c r="BL244" s="1068">
        <f>INF_PrevYearEUR!BT245</f>
        <v>0</v>
      </c>
      <c r="BM244" s="1069">
        <f>INF_PrevYearEUR!BU245</f>
        <v>0</v>
      </c>
      <c r="BN244" s="1068">
        <f>INF_PrevYearEUR!BV245</f>
        <v>0</v>
      </c>
      <c r="BO244" s="1069">
        <f>INF_PrevYearEUR!BW245</f>
        <v>0</v>
      </c>
      <c r="BP244" s="1068">
        <f>INF_PrevYearEUR!BX245</f>
        <v>0</v>
      </c>
      <c r="BQ244" s="1069">
        <f>INF_PrevYearEUR!BY245</f>
        <v>0</v>
      </c>
    </row>
    <row r="245" spans="1:69" s="1048" customFormat="1">
      <c r="A245" s="1054" t="str">
        <f>IF(OR(B245=0,B245=""),"",B245&amp;IF(COUNTIF(B$11:$B245,B245)&gt;1,COUNTIF(B$11:$B245,B245),""))</f>
        <v>Taxes</v>
      </c>
      <c r="B245" s="1054" t="str">
        <f>INF_PrevYearEUR!J246</f>
        <v>Taxes</v>
      </c>
      <c r="C245" s="1055"/>
      <c r="D245" s="1068">
        <f>INF_PrevYearEUR!L246</f>
        <v>0</v>
      </c>
      <c r="E245" s="1069">
        <f>INF_PrevYearEUR!M246</f>
        <v>0</v>
      </c>
      <c r="F245" s="1068">
        <f>INF_PrevYearEUR!N246</f>
        <v>0</v>
      </c>
      <c r="G245" s="1069">
        <f>INF_PrevYearEUR!O246</f>
        <v>0</v>
      </c>
      <c r="H245" s="1068">
        <f>INF_PrevYearEUR!P246</f>
        <v>0</v>
      </c>
      <c r="I245" s="1069">
        <f>INF_PrevYearEUR!Q246</f>
        <v>0</v>
      </c>
      <c r="J245" s="1068">
        <f>INF_PrevYearEUR!R246</f>
        <v>0</v>
      </c>
      <c r="K245" s="1069">
        <f>INF_PrevYearEUR!S246</f>
        <v>0</v>
      </c>
      <c r="L245" s="1068">
        <f>INF_PrevYearEUR!T246</f>
        <v>0</v>
      </c>
      <c r="M245" s="1069">
        <f>INF_PrevYearEUR!U246</f>
        <v>0</v>
      </c>
      <c r="N245" s="1068">
        <f>INF_PrevYearEUR!V246</f>
        <v>0</v>
      </c>
      <c r="O245" s="1069">
        <f>INF_PrevYearEUR!W246</f>
        <v>0</v>
      </c>
      <c r="P245" s="1068">
        <f>INF_PrevYearEUR!X246</f>
        <v>0</v>
      </c>
      <c r="Q245" s="1069">
        <f>INF_PrevYearEUR!Y246</f>
        <v>0</v>
      </c>
      <c r="R245" s="1068">
        <f>INF_PrevYearEUR!Z246</f>
        <v>0</v>
      </c>
      <c r="S245" s="1069">
        <f>INF_PrevYearEUR!AA246</f>
        <v>0</v>
      </c>
      <c r="T245" s="1068">
        <f>INF_PrevYearEUR!AB246</f>
        <v>0</v>
      </c>
      <c r="U245" s="1069">
        <f>INF_PrevYearEUR!AC246</f>
        <v>0</v>
      </c>
      <c r="V245" s="1068">
        <f>INF_PrevYearEUR!AD246</f>
        <v>0</v>
      </c>
      <c r="W245" s="1069">
        <f>INF_PrevYearEUR!AE246</f>
        <v>0</v>
      </c>
      <c r="X245" s="1068">
        <f>INF_PrevYearEUR!AF246</f>
        <v>0</v>
      </c>
      <c r="Y245" s="1069">
        <f>INF_PrevYearEUR!AG246</f>
        <v>0</v>
      </c>
      <c r="Z245" s="1068">
        <f>INF_PrevYearEUR!AH246</f>
        <v>0</v>
      </c>
      <c r="AA245" s="1069">
        <f>INF_PrevYearEUR!AI246</f>
        <v>0</v>
      </c>
      <c r="AB245" s="1068">
        <f>INF_PrevYearEUR!AJ246</f>
        <v>0</v>
      </c>
      <c r="AC245" s="1069">
        <f>INF_PrevYearEUR!AK246</f>
        <v>0</v>
      </c>
      <c r="AD245" s="1068">
        <f>INF_PrevYearEUR!AL246</f>
        <v>0</v>
      </c>
      <c r="AE245" s="1069">
        <f>INF_PrevYearEUR!AM246</f>
        <v>0</v>
      </c>
      <c r="AF245" s="1068">
        <f>INF_PrevYearEUR!AN246</f>
        <v>0</v>
      </c>
      <c r="AG245" s="1069">
        <f>INF_PrevYearEUR!AO246</f>
        <v>0</v>
      </c>
      <c r="AH245" s="1068">
        <f>INF_PrevYearEUR!AP246</f>
        <v>0</v>
      </c>
      <c r="AI245" s="1069">
        <f>INF_PrevYearEUR!AQ246</f>
        <v>0</v>
      </c>
      <c r="AJ245" s="1068">
        <f>INF_PrevYearEUR!AR246</f>
        <v>0</v>
      </c>
      <c r="AK245" s="1069">
        <f>INF_PrevYearEUR!AS246</f>
        <v>0</v>
      </c>
      <c r="AL245" s="1068">
        <f>INF_PrevYearEUR!AT246</f>
        <v>0</v>
      </c>
      <c r="AM245" s="1069">
        <f>INF_PrevYearEUR!AU246</f>
        <v>0</v>
      </c>
      <c r="AN245" s="1068">
        <f>INF_PrevYearEUR!AV246</f>
        <v>0</v>
      </c>
      <c r="AO245" s="1069">
        <f>INF_PrevYearEUR!AW246</f>
        <v>0</v>
      </c>
      <c r="AP245" s="1068">
        <f>INF_PrevYearEUR!AX246</f>
        <v>0</v>
      </c>
      <c r="AQ245" s="1069">
        <f>INF_PrevYearEUR!AY246</f>
        <v>0</v>
      </c>
      <c r="AR245" s="1068">
        <f>INF_PrevYearEUR!AZ246</f>
        <v>0</v>
      </c>
      <c r="AS245" s="1069">
        <f>INF_PrevYearEUR!BA246</f>
        <v>0</v>
      </c>
      <c r="AT245" s="1068">
        <f>INF_PrevYearEUR!BB246</f>
        <v>0</v>
      </c>
      <c r="AU245" s="1069">
        <f>INF_PrevYearEUR!BC246</f>
        <v>0</v>
      </c>
      <c r="AV245" s="1068">
        <f>INF_PrevYearEUR!BD246</f>
        <v>0</v>
      </c>
      <c r="AW245" s="1069">
        <f>INF_PrevYearEUR!BE246</f>
        <v>0</v>
      </c>
      <c r="AX245" s="1068">
        <f>INF_PrevYearEUR!BF246</f>
        <v>0</v>
      </c>
      <c r="AY245" s="1069">
        <f>INF_PrevYearEUR!BG246</f>
        <v>0</v>
      </c>
      <c r="AZ245" s="1068">
        <f>INF_PrevYearEUR!BH246</f>
        <v>0</v>
      </c>
      <c r="BA245" s="1069">
        <f>INF_PrevYearEUR!BI246</f>
        <v>0</v>
      </c>
      <c r="BB245" s="1068">
        <f>INF_PrevYearEUR!BJ246</f>
        <v>0</v>
      </c>
      <c r="BC245" s="1069">
        <f>INF_PrevYearEUR!BK246</f>
        <v>0</v>
      </c>
      <c r="BD245" s="1068">
        <f>INF_PrevYearEUR!BL246</f>
        <v>0</v>
      </c>
      <c r="BE245" s="1069">
        <f>INF_PrevYearEUR!BM246</f>
        <v>0</v>
      </c>
      <c r="BF245" s="1068">
        <f>INF_PrevYearEUR!BN246</f>
        <v>0</v>
      </c>
      <c r="BG245" s="1069">
        <f>INF_PrevYearEUR!BO246</f>
        <v>0</v>
      </c>
      <c r="BH245" s="1068">
        <f>INF_PrevYearEUR!BP246</f>
        <v>0</v>
      </c>
      <c r="BI245" s="1069">
        <f>INF_PrevYearEUR!BQ246</f>
        <v>0</v>
      </c>
      <c r="BJ245" s="1068">
        <f>INF_PrevYearEUR!BR246</f>
        <v>0</v>
      </c>
      <c r="BK245" s="1069">
        <f>INF_PrevYearEUR!BS246</f>
        <v>0</v>
      </c>
      <c r="BL245" s="1068">
        <f>INF_PrevYearEUR!BT246</f>
        <v>0</v>
      </c>
      <c r="BM245" s="1069">
        <f>INF_PrevYearEUR!BU246</f>
        <v>0</v>
      </c>
      <c r="BN245" s="1068">
        <f>INF_PrevYearEUR!BV246</f>
        <v>0</v>
      </c>
      <c r="BO245" s="1069">
        <f>INF_PrevYearEUR!BW246</f>
        <v>0</v>
      </c>
      <c r="BP245" s="1068">
        <f>INF_PrevYearEUR!BX246</f>
        <v>0</v>
      </c>
      <c r="BQ245" s="1069">
        <f>INF_PrevYearEUR!BY246</f>
        <v>0</v>
      </c>
    </row>
    <row r="246" spans="1:69" s="1048" customFormat="1">
      <c r="A246" s="1054" t="str">
        <f>IF(OR(B246=0,B246=""),"",B246&amp;IF(COUNTIF(B$11:$B246,B246)&gt;1,COUNTIF(B$11:$B246,B246),""))</f>
        <v>Depreciation</v>
      </c>
      <c r="B246" s="1054" t="str">
        <f>INF_PrevYearEUR!J247</f>
        <v>Depreciation</v>
      </c>
      <c r="C246" s="1055"/>
      <c r="D246" s="1068">
        <f>INF_PrevYearEUR!L247</f>
        <v>0</v>
      </c>
      <c r="E246" s="1069">
        <f>INF_PrevYearEUR!M247</f>
        <v>0</v>
      </c>
      <c r="F246" s="1068">
        <f>INF_PrevYearEUR!N247</f>
        <v>0</v>
      </c>
      <c r="G246" s="1069">
        <f>INF_PrevYearEUR!O247</f>
        <v>0</v>
      </c>
      <c r="H246" s="1068">
        <f>INF_PrevYearEUR!P247</f>
        <v>0</v>
      </c>
      <c r="I246" s="1069">
        <f>INF_PrevYearEUR!Q247</f>
        <v>0</v>
      </c>
      <c r="J246" s="1068">
        <f>INF_PrevYearEUR!R247</f>
        <v>0</v>
      </c>
      <c r="K246" s="1069">
        <f>INF_PrevYearEUR!S247</f>
        <v>0</v>
      </c>
      <c r="L246" s="1068">
        <f>INF_PrevYearEUR!T247</f>
        <v>0</v>
      </c>
      <c r="M246" s="1069">
        <f>INF_PrevYearEUR!U247</f>
        <v>0</v>
      </c>
      <c r="N246" s="1068">
        <f>INF_PrevYearEUR!V247</f>
        <v>0</v>
      </c>
      <c r="O246" s="1069">
        <f>INF_PrevYearEUR!W247</f>
        <v>0</v>
      </c>
      <c r="P246" s="1068">
        <f>INF_PrevYearEUR!X247</f>
        <v>0</v>
      </c>
      <c r="Q246" s="1069">
        <f>INF_PrevYearEUR!Y247</f>
        <v>0</v>
      </c>
      <c r="R246" s="1068">
        <f>INF_PrevYearEUR!Z247</f>
        <v>0</v>
      </c>
      <c r="S246" s="1069">
        <f>INF_PrevYearEUR!AA247</f>
        <v>0</v>
      </c>
      <c r="T246" s="1068">
        <f>INF_PrevYearEUR!AB247</f>
        <v>0</v>
      </c>
      <c r="U246" s="1069">
        <f>INF_PrevYearEUR!AC247</f>
        <v>0</v>
      </c>
      <c r="V246" s="1068">
        <f>INF_PrevYearEUR!AD247</f>
        <v>0</v>
      </c>
      <c r="W246" s="1069">
        <f>INF_PrevYearEUR!AE247</f>
        <v>0</v>
      </c>
      <c r="X246" s="1068">
        <f>INF_PrevYearEUR!AF247</f>
        <v>0</v>
      </c>
      <c r="Y246" s="1069">
        <f>INF_PrevYearEUR!AG247</f>
        <v>0</v>
      </c>
      <c r="Z246" s="1068">
        <f>INF_PrevYearEUR!AH247</f>
        <v>0</v>
      </c>
      <c r="AA246" s="1069">
        <f>INF_PrevYearEUR!AI247</f>
        <v>0</v>
      </c>
      <c r="AB246" s="1068">
        <f>INF_PrevYearEUR!AJ247</f>
        <v>0</v>
      </c>
      <c r="AC246" s="1069">
        <f>INF_PrevYearEUR!AK247</f>
        <v>0</v>
      </c>
      <c r="AD246" s="1068">
        <f>INF_PrevYearEUR!AL247</f>
        <v>0</v>
      </c>
      <c r="AE246" s="1069">
        <f>INF_PrevYearEUR!AM247</f>
        <v>0</v>
      </c>
      <c r="AF246" s="1068">
        <f>INF_PrevYearEUR!AN247</f>
        <v>0</v>
      </c>
      <c r="AG246" s="1069">
        <f>INF_PrevYearEUR!AO247</f>
        <v>0</v>
      </c>
      <c r="AH246" s="1068">
        <f>INF_PrevYearEUR!AP247</f>
        <v>0</v>
      </c>
      <c r="AI246" s="1069">
        <f>INF_PrevYearEUR!AQ247</f>
        <v>0</v>
      </c>
      <c r="AJ246" s="1068">
        <f>INF_PrevYearEUR!AR247</f>
        <v>0</v>
      </c>
      <c r="AK246" s="1069">
        <f>INF_PrevYearEUR!AS247</f>
        <v>0</v>
      </c>
      <c r="AL246" s="1068">
        <f>INF_PrevYearEUR!AT247</f>
        <v>0</v>
      </c>
      <c r="AM246" s="1069">
        <f>INF_PrevYearEUR!AU247</f>
        <v>0</v>
      </c>
      <c r="AN246" s="1068">
        <f>INF_PrevYearEUR!AV247</f>
        <v>0</v>
      </c>
      <c r="AO246" s="1069">
        <f>INF_PrevYearEUR!AW247</f>
        <v>0</v>
      </c>
      <c r="AP246" s="1068">
        <f>INF_PrevYearEUR!AX247</f>
        <v>0</v>
      </c>
      <c r="AQ246" s="1069">
        <f>INF_PrevYearEUR!AY247</f>
        <v>0</v>
      </c>
      <c r="AR246" s="1068">
        <f>INF_PrevYearEUR!AZ247</f>
        <v>0</v>
      </c>
      <c r="AS246" s="1069">
        <f>INF_PrevYearEUR!BA247</f>
        <v>0</v>
      </c>
      <c r="AT246" s="1068">
        <f>INF_PrevYearEUR!BB247</f>
        <v>0</v>
      </c>
      <c r="AU246" s="1069">
        <f>INF_PrevYearEUR!BC247</f>
        <v>0</v>
      </c>
      <c r="AV246" s="1068">
        <f>INF_PrevYearEUR!BD247</f>
        <v>0</v>
      </c>
      <c r="AW246" s="1069">
        <f>INF_PrevYearEUR!BE247</f>
        <v>0</v>
      </c>
      <c r="AX246" s="1068">
        <f>INF_PrevYearEUR!BF247</f>
        <v>0</v>
      </c>
      <c r="AY246" s="1069">
        <f>INF_PrevYearEUR!BG247</f>
        <v>0</v>
      </c>
      <c r="AZ246" s="1068">
        <f>INF_PrevYearEUR!BH247</f>
        <v>0</v>
      </c>
      <c r="BA246" s="1069">
        <f>INF_PrevYearEUR!BI247</f>
        <v>0</v>
      </c>
      <c r="BB246" s="1068">
        <f>INF_PrevYearEUR!BJ247</f>
        <v>0</v>
      </c>
      <c r="BC246" s="1069">
        <f>INF_PrevYearEUR!BK247</f>
        <v>0</v>
      </c>
      <c r="BD246" s="1068">
        <f>INF_PrevYearEUR!BL247</f>
        <v>0</v>
      </c>
      <c r="BE246" s="1069">
        <f>INF_PrevYearEUR!BM247</f>
        <v>0</v>
      </c>
      <c r="BF246" s="1068">
        <f>INF_PrevYearEUR!BN247</f>
        <v>0</v>
      </c>
      <c r="BG246" s="1069">
        <f>INF_PrevYearEUR!BO247</f>
        <v>0</v>
      </c>
      <c r="BH246" s="1068">
        <f>INF_PrevYearEUR!BP247</f>
        <v>0</v>
      </c>
      <c r="BI246" s="1069">
        <f>INF_PrevYearEUR!BQ247</f>
        <v>0</v>
      </c>
      <c r="BJ246" s="1068">
        <f>INF_PrevYearEUR!BR247</f>
        <v>0</v>
      </c>
      <c r="BK246" s="1069">
        <f>INF_PrevYearEUR!BS247</f>
        <v>0</v>
      </c>
      <c r="BL246" s="1068">
        <f>INF_PrevYearEUR!BT247</f>
        <v>0</v>
      </c>
      <c r="BM246" s="1069">
        <f>INF_PrevYearEUR!BU247</f>
        <v>0</v>
      </c>
      <c r="BN246" s="1068">
        <f>INF_PrevYearEUR!BV247</f>
        <v>0</v>
      </c>
      <c r="BO246" s="1069">
        <f>INF_PrevYearEUR!BW247</f>
        <v>0</v>
      </c>
      <c r="BP246" s="1068">
        <f>INF_PrevYearEUR!BX247</f>
        <v>0</v>
      </c>
      <c r="BQ246" s="1069">
        <f>INF_PrevYearEUR!BY247</f>
        <v>0</v>
      </c>
    </row>
    <row r="247" spans="1:69" s="1048" customFormat="1">
      <c r="A247" s="1058" t="str">
        <f>IF(OR(B247=0,B247=""),"",B247&amp;IF(COUNTIF(B$11:$B247,B247)&gt;1,COUNTIF(B$11:$B247,B247),""))</f>
        <v>Others3</v>
      </c>
      <c r="B247" s="1058" t="str">
        <f>INF_PrevYearEUR!J248</f>
        <v>Others</v>
      </c>
      <c r="C247" s="1058"/>
      <c r="D247" s="1071">
        <f>INF_PrevYearEUR!L248</f>
        <v>0</v>
      </c>
      <c r="E247" s="34">
        <f>INF_PrevYearEUR!M248</f>
        <v>0</v>
      </c>
      <c r="F247" s="1071">
        <f>INF_PrevYearEUR!N248</f>
        <v>0</v>
      </c>
      <c r="G247" s="34">
        <f>INF_PrevYearEUR!O248</f>
        <v>0</v>
      </c>
      <c r="H247" s="1071">
        <f>INF_PrevYearEUR!P248</f>
        <v>0</v>
      </c>
      <c r="I247" s="34">
        <f>INF_PrevYearEUR!Q248</f>
        <v>0</v>
      </c>
      <c r="J247" s="1071">
        <f>INF_PrevYearEUR!R248</f>
        <v>0</v>
      </c>
      <c r="K247" s="34">
        <f>INF_PrevYearEUR!S248</f>
        <v>0</v>
      </c>
      <c r="L247" s="1071">
        <f>INF_PrevYearEUR!T248</f>
        <v>0</v>
      </c>
      <c r="M247" s="34">
        <f>INF_PrevYearEUR!U248</f>
        <v>0</v>
      </c>
      <c r="N247" s="1071">
        <f>INF_PrevYearEUR!V248</f>
        <v>0</v>
      </c>
      <c r="O247" s="34">
        <f>INF_PrevYearEUR!W248</f>
        <v>0</v>
      </c>
      <c r="P247" s="1071">
        <f>INF_PrevYearEUR!X248</f>
        <v>0</v>
      </c>
      <c r="Q247" s="34">
        <f>INF_PrevYearEUR!Y248</f>
        <v>0</v>
      </c>
      <c r="R247" s="1071">
        <f>INF_PrevYearEUR!Z248</f>
        <v>0</v>
      </c>
      <c r="S247" s="34">
        <f>INF_PrevYearEUR!AA248</f>
        <v>0</v>
      </c>
      <c r="T247" s="1071">
        <f>INF_PrevYearEUR!AB248</f>
        <v>0</v>
      </c>
      <c r="U247" s="34">
        <f>INF_PrevYearEUR!AC248</f>
        <v>0</v>
      </c>
      <c r="V247" s="1071">
        <f>INF_PrevYearEUR!AD248</f>
        <v>0</v>
      </c>
      <c r="W247" s="34">
        <f>INF_PrevYearEUR!AE248</f>
        <v>0</v>
      </c>
      <c r="X247" s="1071">
        <f>INF_PrevYearEUR!AF248</f>
        <v>0</v>
      </c>
      <c r="Y247" s="34">
        <f>INF_PrevYearEUR!AG248</f>
        <v>0</v>
      </c>
      <c r="Z247" s="1071">
        <f>INF_PrevYearEUR!AH248</f>
        <v>0</v>
      </c>
      <c r="AA247" s="34">
        <f>INF_PrevYearEUR!AI248</f>
        <v>0</v>
      </c>
      <c r="AB247" s="1071">
        <f>INF_PrevYearEUR!AJ248</f>
        <v>0</v>
      </c>
      <c r="AC247" s="34">
        <f>INF_PrevYearEUR!AK248</f>
        <v>0</v>
      </c>
      <c r="AD247" s="1071">
        <f>INF_PrevYearEUR!AL248</f>
        <v>0</v>
      </c>
      <c r="AE247" s="34">
        <f>INF_PrevYearEUR!AM248</f>
        <v>0</v>
      </c>
      <c r="AF247" s="1071">
        <f>INF_PrevYearEUR!AN248</f>
        <v>0</v>
      </c>
      <c r="AG247" s="34">
        <f>INF_PrevYearEUR!AO248</f>
        <v>0</v>
      </c>
      <c r="AH247" s="1071">
        <f>INF_PrevYearEUR!AP248</f>
        <v>0</v>
      </c>
      <c r="AI247" s="34">
        <f>INF_PrevYearEUR!AQ248</f>
        <v>0</v>
      </c>
      <c r="AJ247" s="1071">
        <f>INF_PrevYearEUR!AR248</f>
        <v>0</v>
      </c>
      <c r="AK247" s="34">
        <f>INF_PrevYearEUR!AS248</f>
        <v>0</v>
      </c>
      <c r="AL247" s="1071">
        <f>INF_PrevYearEUR!AT248</f>
        <v>0</v>
      </c>
      <c r="AM247" s="34">
        <f>INF_PrevYearEUR!AU248</f>
        <v>0</v>
      </c>
      <c r="AN247" s="1071">
        <f>INF_PrevYearEUR!AV248</f>
        <v>0</v>
      </c>
      <c r="AO247" s="34">
        <f>INF_PrevYearEUR!AW248</f>
        <v>0</v>
      </c>
      <c r="AP247" s="1071">
        <f>INF_PrevYearEUR!AX248</f>
        <v>0</v>
      </c>
      <c r="AQ247" s="34">
        <f>INF_PrevYearEUR!AY248</f>
        <v>0</v>
      </c>
      <c r="AR247" s="1071">
        <f>INF_PrevYearEUR!AZ248</f>
        <v>0</v>
      </c>
      <c r="AS247" s="34">
        <f>INF_PrevYearEUR!BA248</f>
        <v>0</v>
      </c>
      <c r="AT247" s="1071">
        <f>INF_PrevYearEUR!BB248</f>
        <v>0</v>
      </c>
      <c r="AU247" s="34">
        <f>INF_PrevYearEUR!BC248</f>
        <v>0</v>
      </c>
      <c r="AV247" s="1071">
        <f>INF_PrevYearEUR!BD248</f>
        <v>0</v>
      </c>
      <c r="AW247" s="34">
        <f>INF_PrevYearEUR!BE248</f>
        <v>0</v>
      </c>
      <c r="AX247" s="1071">
        <f>INF_PrevYearEUR!BF248</f>
        <v>0</v>
      </c>
      <c r="AY247" s="34">
        <f>INF_PrevYearEUR!BG248</f>
        <v>0</v>
      </c>
      <c r="AZ247" s="1071">
        <f>INF_PrevYearEUR!BH248</f>
        <v>0</v>
      </c>
      <c r="BA247" s="34">
        <f>INF_PrevYearEUR!BI248</f>
        <v>0</v>
      </c>
      <c r="BB247" s="1071">
        <f>INF_PrevYearEUR!BJ248</f>
        <v>0</v>
      </c>
      <c r="BC247" s="34">
        <f>INF_PrevYearEUR!BK248</f>
        <v>0</v>
      </c>
      <c r="BD247" s="1071">
        <f>INF_PrevYearEUR!BL248</f>
        <v>0</v>
      </c>
      <c r="BE247" s="34">
        <f>INF_PrevYearEUR!BM248</f>
        <v>0</v>
      </c>
      <c r="BF247" s="1071">
        <f>INF_PrevYearEUR!BN248</f>
        <v>0</v>
      </c>
      <c r="BG247" s="34">
        <f>INF_PrevYearEUR!BO248</f>
        <v>0</v>
      </c>
      <c r="BH247" s="1071">
        <f>INF_PrevYearEUR!BP248</f>
        <v>0</v>
      </c>
      <c r="BI247" s="34">
        <f>INF_PrevYearEUR!BQ248</f>
        <v>0</v>
      </c>
      <c r="BJ247" s="1071">
        <f>INF_PrevYearEUR!BR248</f>
        <v>0</v>
      </c>
      <c r="BK247" s="34">
        <f>INF_PrevYearEUR!BS248</f>
        <v>0</v>
      </c>
      <c r="BL247" s="1071">
        <f>INF_PrevYearEUR!BT248</f>
        <v>0</v>
      </c>
      <c r="BM247" s="34">
        <f>INF_PrevYearEUR!BU248</f>
        <v>0</v>
      </c>
      <c r="BN247" s="1071">
        <f>INF_PrevYearEUR!BV248</f>
        <v>0</v>
      </c>
      <c r="BO247" s="34">
        <f>INF_PrevYearEUR!BW248</f>
        <v>0</v>
      </c>
      <c r="BP247" s="1071">
        <f>INF_PrevYearEUR!BX248</f>
        <v>0</v>
      </c>
      <c r="BQ247" s="34">
        <f>INF_PrevYearEUR!BY248</f>
        <v>0</v>
      </c>
    </row>
    <row r="248" spans="1:69" s="1048" customFormat="1">
      <c r="A248" s="1058" t="str">
        <f>IF(OR(B248=0,B248=""),"",B248&amp;IF(COUNTIF(B$11:$B248,B248)&gt;1,COUNTIF(B$11:$B248,B248),""))</f>
        <v>Freight inbound internal</v>
      </c>
      <c r="B248" s="1058" t="str">
        <f>INF_PrevYearEUR!J249</f>
        <v>Freight inbound internal</v>
      </c>
      <c r="C248" s="1058"/>
      <c r="D248" s="1071">
        <f>INF_PrevYearEUR!L249</f>
        <v>0</v>
      </c>
      <c r="E248" s="34">
        <f>INF_PrevYearEUR!M249</f>
        <v>0</v>
      </c>
      <c r="F248" s="1071">
        <f>INF_PrevYearEUR!N249</f>
        <v>0</v>
      </c>
      <c r="G248" s="34">
        <f>INF_PrevYearEUR!O249</f>
        <v>0</v>
      </c>
      <c r="H248" s="1071">
        <f>INF_PrevYearEUR!P249</f>
        <v>0</v>
      </c>
      <c r="I248" s="34">
        <f>INF_PrevYearEUR!Q249</f>
        <v>0</v>
      </c>
      <c r="J248" s="1071">
        <f>INF_PrevYearEUR!R249</f>
        <v>0</v>
      </c>
      <c r="K248" s="34">
        <f>INF_PrevYearEUR!S249</f>
        <v>0</v>
      </c>
      <c r="L248" s="1071">
        <f>INF_PrevYearEUR!T249</f>
        <v>0</v>
      </c>
      <c r="M248" s="34">
        <f>INF_PrevYearEUR!U249</f>
        <v>0</v>
      </c>
      <c r="N248" s="1071">
        <f>INF_PrevYearEUR!V249</f>
        <v>0</v>
      </c>
      <c r="O248" s="34">
        <f>INF_PrevYearEUR!W249</f>
        <v>0</v>
      </c>
      <c r="P248" s="1071">
        <f>INF_PrevYearEUR!X249</f>
        <v>0</v>
      </c>
      <c r="Q248" s="34">
        <f>INF_PrevYearEUR!Y249</f>
        <v>0</v>
      </c>
      <c r="R248" s="1071">
        <f>INF_PrevYearEUR!Z249</f>
        <v>0</v>
      </c>
      <c r="S248" s="34">
        <f>INF_PrevYearEUR!AA249</f>
        <v>0</v>
      </c>
      <c r="T248" s="1071">
        <f>INF_PrevYearEUR!AB249</f>
        <v>0</v>
      </c>
      <c r="U248" s="34">
        <f>INF_PrevYearEUR!AC249</f>
        <v>0</v>
      </c>
      <c r="V248" s="1071">
        <f>INF_PrevYearEUR!AD249</f>
        <v>0</v>
      </c>
      <c r="W248" s="34">
        <f>INF_PrevYearEUR!AE249</f>
        <v>0</v>
      </c>
      <c r="X248" s="1071">
        <f>INF_PrevYearEUR!AF249</f>
        <v>0</v>
      </c>
      <c r="Y248" s="34">
        <f>INF_PrevYearEUR!AG249</f>
        <v>0</v>
      </c>
      <c r="Z248" s="1071">
        <f>INF_PrevYearEUR!AH249</f>
        <v>0</v>
      </c>
      <c r="AA248" s="34">
        <f>INF_PrevYearEUR!AI249</f>
        <v>0</v>
      </c>
      <c r="AB248" s="1071">
        <f>INF_PrevYearEUR!AJ249</f>
        <v>0</v>
      </c>
      <c r="AC248" s="34">
        <f>INF_PrevYearEUR!AK249</f>
        <v>0</v>
      </c>
      <c r="AD248" s="1071">
        <f>INF_PrevYearEUR!AL249</f>
        <v>0</v>
      </c>
      <c r="AE248" s="34">
        <f>INF_PrevYearEUR!AM249</f>
        <v>0</v>
      </c>
      <c r="AF248" s="1071">
        <f>INF_PrevYearEUR!AN249</f>
        <v>0</v>
      </c>
      <c r="AG248" s="34">
        <f>INF_PrevYearEUR!AO249</f>
        <v>0</v>
      </c>
      <c r="AH248" s="1071">
        <f>INF_PrevYearEUR!AP249</f>
        <v>0</v>
      </c>
      <c r="AI248" s="34">
        <f>INF_PrevYearEUR!AQ249</f>
        <v>0</v>
      </c>
      <c r="AJ248" s="1071">
        <f>INF_PrevYearEUR!AR249</f>
        <v>0</v>
      </c>
      <c r="AK248" s="34">
        <f>INF_PrevYearEUR!AS249</f>
        <v>0</v>
      </c>
      <c r="AL248" s="1071">
        <f>INF_PrevYearEUR!AT249</f>
        <v>0</v>
      </c>
      <c r="AM248" s="34">
        <f>INF_PrevYearEUR!AU249</f>
        <v>0</v>
      </c>
      <c r="AN248" s="1071">
        <f>INF_PrevYearEUR!AV249</f>
        <v>0</v>
      </c>
      <c r="AO248" s="34">
        <f>INF_PrevYearEUR!AW249</f>
        <v>0</v>
      </c>
      <c r="AP248" s="1071">
        <f>INF_PrevYearEUR!AX249</f>
        <v>0</v>
      </c>
      <c r="AQ248" s="34">
        <f>INF_PrevYearEUR!AY249</f>
        <v>0</v>
      </c>
      <c r="AR248" s="1071">
        <f>INF_PrevYearEUR!AZ249</f>
        <v>0</v>
      </c>
      <c r="AS248" s="34">
        <f>INF_PrevYearEUR!BA249</f>
        <v>0</v>
      </c>
      <c r="AT248" s="1071">
        <f>INF_PrevYearEUR!BB249</f>
        <v>0</v>
      </c>
      <c r="AU248" s="34">
        <f>INF_PrevYearEUR!BC249</f>
        <v>0</v>
      </c>
      <c r="AV248" s="1071">
        <f>INF_PrevYearEUR!BD249</f>
        <v>0</v>
      </c>
      <c r="AW248" s="34">
        <f>INF_PrevYearEUR!BE249</f>
        <v>0</v>
      </c>
      <c r="AX248" s="1071">
        <f>INF_PrevYearEUR!BF249</f>
        <v>0</v>
      </c>
      <c r="AY248" s="34">
        <f>INF_PrevYearEUR!BG249</f>
        <v>0</v>
      </c>
      <c r="AZ248" s="1071">
        <f>INF_PrevYearEUR!BH249</f>
        <v>0</v>
      </c>
      <c r="BA248" s="34">
        <f>INF_PrevYearEUR!BI249</f>
        <v>0</v>
      </c>
      <c r="BB248" s="1071">
        <f>INF_PrevYearEUR!BJ249</f>
        <v>0</v>
      </c>
      <c r="BC248" s="34">
        <f>INF_PrevYearEUR!BK249</f>
        <v>0</v>
      </c>
      <c r="BD248" s="1071">
        <f>INF_PrevYearEUR!BL249</f>
        <v>0</v>
      </c>
      <c r="BE248" s="34">
        <f>INF_PrevYearEUR!BM249</f>
        <v>0</v>
      </c>
      <c r="BF248" s="1071">
        <f>INF_PrevYearEUR!BN249</f>
        <v>0</v>
      </c>
      <c r="BG248" s="34">
        <f>INF_PrevYearEUR!BO249</f>
        <v>0</v>
      </c>
      <c r="BH248" s="1071">
        <f>INF_PrevYearEUR!BP249</f>
        <v>0</v>
      </c>
      <c r="BI248" s="34">
        <f>INF_PrevYearEUR!BQ249</f>
        <v>0</v>
      </c>
      <c r="BJ248" s="1071">
        <f>INF_PrevYearEUR!BR249</f>
        <v>0</v>
      </c>
      <c r="BK248" s="34">
        <f>INF_PrevYearEUR!BS249</f>
        <v>0</v>
      </c>
      <c r="BL248" s="1071">
        <f>INF_PrevYearEUR!BT249</f>
        <v>0</v>
      </c>
      <c r="BM248" s="34">
        <f>INF_PrevYearEUR!BU249</f>
        <v>0</v>
      </c>
      <c r="BN248" s="1071">
        <f>INF_PrevYearEUR!BV249</f>
        <v>0</v>
      </c>
      <c r="BO248" s="34">
        <f>INF_PrevYearEUR!BW249</f>
        <v>0</v>
      </c>
      <c r="BP248" s="1071">
        <f>INF_PrevYearEUR!BX249</f>
        <v>0</v>
      </c>
      <c r="BQ248" s="34">
        <f>INF_PrevYearEUR!BY249</f>
        <v>0</v>
      </c>
    </row>
    <row r="249" spans="1:69" s="1048" customFormat="1">
      <c r="A249" s="1058" t="str">
        <f>IF(OR(B249=0,B249=""),"",B249&amp;IF(COUNTIF(B$11:$B249,B249)&gt;1,COUNTIF(B$11:$B249,B249),""))</f>
        <v>Gross Margin II</v>
      </c>
      <c r="B249" s="1058" t="str">
        <f>INF_PrevYearEUR!J250</f>
        <v>Gross Margin II</v>
      </c>
      <c r="C249" s="1058"/>
      <c r="D249" s="1071">
        <f>INF_PrevYearEUR!L250</f>
        <v>0</v>
      </c>
      <c r="E249" s="34">
        <f>INF_PrevYearEUR!M250</f>
        <v>0</v>
      </c>
      <c r="F249" s="1071">
        <f>INF_PrevYearEUR!N250</f>
        <v>0</v>
      </c>
      <c r="G249" s="34">
        <f>INF_PrevYearEUR!O250</f>
        <v>0</v>
      </c>
      <c r="H249" s="1071">
        <f>INF_PrevYearEUR!P250</f>
        <v>0</v>
      </c>
      <c r="I249" s="34">
        <f>INF_PrevYearEUR!Q250</f>
        <v>0</v>
      </c>
      <c r="J249" s="1071">
        <f>INF_PrevYearEUR!R250</f>
        <v>0</v>
      </c>
      <c r="K249" s="34">
        <f>INF_PrevYearEUR!S250</f>
        <v>0</v>
      </c>
      <c r="L249" s="1071">
        <f>INF_PrevYearEUR!T250</f>
        <v>0</v>
      </c>
      <c r="M249" s="34">
        <f>INF_PrevYearEUR!U250</f>
        <v>0</v>
      </c>
      <c r="N249" s="1071">
        <f>INF_PrevYearEUR!V250</f>
        <v>0</v>
      </c>
      <c r="O249" s="34">
        <f>INF_PrevYearEUR!W250</f>
        <v>0</v>
      </c>
      <c r="P249" s="1071">
        <f>INF_PrevYearEUR!X250</f>
        <v>0</v>
      </c>
      <c r="Q249" s="34">
        <f>INF_PrevYearEUR!Y250</f>
        <v>0</v>
      </c>
      <c r="R249" s="1071">
        <f>INF_PrevYearEUR!Z250</f>
        <v>0</v>
      </c>
      <c r="S249" s="34">
        <f>INF_PrevYearEUR!AA250</f>
        <v>0</v>
      </c>
      <c r="T249" s="1071">
        <f>INF_PrevYearEUR!AB250</f>
        <v>0</v>
      </c>
      <c r="U249" s="34">
        <f>INF_PrevYearEUR!AC250</f>
        <v>0</v>
      </c>
      <c r="V249" s="1071">
        <f>INF_PrevYearEUR!AD250</f>
        <v>0</v>
      </c>
      <c r="W249" s="34">
        <f>INF_PrevYearEUR!AE250</f>
        <v>0</v>
      </c>
      <c r="X249" s="1071">
        <f>INF_PrevYearEUR!AF250</f>
        <v>0</v>
      </c>
      <c r="Y249" s="34">
        <f>INF_PrevYearEUR!AG250</f>
        <v>0</v>
      </c>
      <c r="Z249" s="1071">
        <f>INF_PrevYearEUR!AH250</f>
        <v>0</v>
      </c>
      <c r="AA249" s="34">
        <f>INF_PrevYearEUR!AI250</f>
        <v>0</v>
      </c>
      <c r="AB249" s="1071">
        <f>INF_PrevYearEUR!AJ250</f>
        <v>0</v>
      </c>
      <c r="AC249" s="34">
        <f>INF_PrevYearEUR!AK250</f>
        <v>0</v>
      </c>
      <c r="AD249" s="1071">
        <f>INF_PrevYearEUR!AL250</f>
        <v>0</v>
      </c>
      <c r="AE249" s="34">
        <f>INF_PrevYearEUR!AM250</f>
        <v>0</v>
      </c>
      <c r="AF249" s="1071">
        <f>INF_PrevYearEUR!AN250</f>
        <v>0</v>
      </c>
      <c r="AG249" s="34">
        <f>INF_PrevYearEUR!AO250</f>
        <v>0</v>
      </c>
      <c r="AH249" s="1071">
        <f>INF_PrevYearEUR!AP250</f>
        <v>0</v>
      </c>
      <c r="AI249" s="34">
        <f>INF_PrevYearEUR!AQ250</f>
        <v>0</v>
      </c>
      <c r="AJ249" s="1071">
        <f>INF_PrevYearEUR!AR250</f>
        <v>0</v>
      </c>
      <c r="AK249" s="34">
        <f>INF_PrevYearEUR!AS250</f>
        <v>0</v>
      </c>
      <c r="AL249" s="1071">
        <f>INF_PrevYearEUR!AT250</f>
        <v>0</v>
      </c>
      <c r="AM249" s="34">
        <f>INF_PrevYearEUR!AU250</f>
        <v>0</v>
      </c>
      <c r="AN249" s="1071">
        <f>INF_PrevYearEUR!AV250</f>
        <v>0</v>
      </c>
      <c r="AO249" s="34">
        <f>INF_PrevYearEUR!AW250</f>
        <v>0</v>
      </c>
      <c r="AP249" s="1071">
        <f>INF_PrevYearEUR!AX250</f>
        <v>0</v>
      </c>
      <c r="AQ249" s="34">
        <f>INF_PrevYearEUR!AY250</f>
        <v>0</v>
      </c>
      <c r="AR249" s="1071">
        <f>INF_PrevYearEUR!AZ250</f>
        <v>0</v>
      </c>
      <c r="AS249" s="34">
        <f>INF_PrevYearEUR!BA250</f>
        <v>0</v>
      </c>
      <c r="AT249" s="1071">
        <f>INF_PrevYearEUR!BB250</f>
        <v>0</v>
      </c>
      <c r="AU249" s="34">
        <f>INF_PrevYearEUR!BC250</f>
        <v>0</v>
      </c>
      <c r="AV249" s="1071">
        <f>INF_PrevYearEUR!BD250</f>
        <v>0</v>
      </c>
      <c r="AW249" s="34">
        <f>INF_PrevYearEUR!BE250</f>
        <v>0</v>
      </c>
      <c r="AX249" s="1071">
        <f>INF_PrevYearEUR!BF250</f>
        <v>0</v>
      </c>
      <c r="AY249" s="34">
        <f>INF_PrevYearEUR!BG250</f>
        <v>0</v>
      </c>
      <c r="AZ249" s="1071">
        <f>INF_PrevYearEUR!BH250</f>
        <v>0</v>
      </c>
      <c r="BA249" s="34">
        <f>INF_PrevYearEUR!BI250</f>
        <v>0</v>
      </c>
      <c r="BB249" s="1071">
        <f>INF_PrevYearEUR!BJ250</f>
        <v>0</v>
      </c>
      <c r="BC249" s="34">
        <f>INF_PrevYearEUR!BK250</f>
        <v>0</v>
      </c>
      <c r="BD249" s="1071">
        <f>INF_PrevYearEUR!BL250</f>
        <v>0</v>
      </c>
      <c r="BE249" s="34">
        <f>INF_PrevYearEUR!BM250</f>
        <v>0</v>
      </c>
      <c r="BF249" s="1071">
        <f>INF_PrevYearEUR!BN250</f>
        <v>0</v>
      </c>
      <c r="BG249" s="34">
        <f>INF_PrevYearEUR!BO250</f>
        <v>0</v>
      </c>
      <c r="BH249" s="1071">
        <f>INF_PrevYearEUR!BP250</f>
        <v>0</v>
      </c>
      <c r="BI249" s="34">
        <f>INF_PrevYearEUR!BQ250</f>
        <v>0</v>
      </c>
      <c r="BJ249" s="1071">
        <f>INF_PrevYearEUR!BR250</f>
        <v>0</v>
      </c>
      <c r="BK249" s="34">
        <f>INF_PrevYearEUR!BS250</f>
        <v>0</v>
      </c>
      <c r="BL249" s="1071">
        <f>INF_PrevYearEUR!BT250</f>
        <v>0</v>
      </c>
      <c r="BM249" s="34">
        <f>INF_PrevYearEUR!BU250</f>
        <v>0</v>
      </c>
      <c r="BN249" s="1071">
        <f>INF_PrevYearEUR!BV250</f>
        <v>0</v>
      </c>
      <c r="BO249" s="34">
        <f>INF_PrevYearEUR!BW250</f>
        <v>0</v>
      </c>
      <c r="BP249" s="1071">
        <f>INF_PrevYearEUR!BX250</f>
        <v>0</v>
      </c>
      <c r="BQ249" s="34">
        <f>INF_PrevYearEUR!BY250</f>
        <v>0</v>
      </c>
    </row>
    <row r="250" spans="1:69" s="1048" customFormat="1">
      <c r="A250" s="1058" t="str">
        <f>IF(OR(B250=0,B250=""),"",B250&amp;IF(COUNTIF(B$11:$B250,B250)&gt;1,COUNTIF(B$11:$B250,B250),""))</f>
        <v>Other auxiliary and consumables &amp; Wire - felt</v>
      </c>
      <c r="B250" s="1058" t="str">
        <f>INF_PrevYearEUR!J251</f>
        <v>Other auxiliary and consumables &amp; Wire - felt</v>
      </c>
      <c r="C250" s="1058"/>
      <c r="D250" s="1071">
        <f>INF_PrevYearEUR!L251</f>
        <v>0</v>
      </c>
      <c r="E250" s="34">
        <f>INF_PrevYearEUR!M251</f>
        <v>0</v>
      </c>
      <c r="F250" s="1071">
        <f>INF_PrevYearEUR!N251</f>
        <v>0</v>
      </c>
      <c r="G250" s="34">
        <f>INF_PrevYearEUR!O251</f>
        <v>0</v>
      </c>
      <c r="H250" s="1071">
        <f>INF_PrevYearEUR!P251</f>
        <v>0</v>
      </c>
      <c r="I250" s="34">
        <f>INF_PrevYearEUR!Q251</f>
        <v>0</v>
      </c>
      <c r="J250" s="1071">
        <f>INF_PrevYearEUR!R251</f>
        <v>0</v>
      </c>
      <c r="K250" s="34">
        <f>INF_PrevYearEUR!S251</f>
        <v>0</v>
      </c>
      <c r="L250" s="1071">
        <f>INF_PrevYearEUR!T251</f>
        <v>0</v>
      </c>
      <c r="M250" s="34">
        <f>INF_PrevYearEUR!U251</f>
        <v>0</v>
      </c>
      <c r="N250" s="1071">
        <f>INF_PrevYearEUR!V251</f>
        <v>0</v>
      </c>
      <c r="O250" s="34">
        <f>INF_PrevYearEUR!W251</f>
        <v>0</v>
      </c>
      <c r="P250" s="1071">
        <f>INF_PrevYearEUR!X251</f>
        <v>0</v>
      </c>
      <c r="Q250" s="34">
        <f>INF_PrevYearEUR!Y251</f>
        <v>0</v>
      </c>
      <c r="R250" s="1071">
        <f>INF_PrevYearEUR!Z251</f>
        <v>0</v>
      </c>
      <c r="S250" s="34">
        <f>INF_PrevYearEUR!AA251</f>
        <v>0</v>
      </c>
      <c r="T250" s="1071">
        <f>INF_PrevYearEUR!AB251</f>
        <v>0</v>
      </c>
      <c r="U250" s="34">
        <f>INF_PrevYearEUR!AC251</f>
        <v>0</v>
      </c>
      <c r="V250" s="1071">
        <f>INF_PrevYearEUR!AD251</f>
        <v>0</v>
      </c>
      <c r="W250" s="34">
        <f>INF_PrevYearEUR!AE251</f>
        <v>0</v>
      </c>
      <c r="X250" s="1071">
        <f>INF_PrevYearEUR!AF251</f>
        <v>0</v>
      </c>
      <c r="Y250" s="34">
        <f>INF_PrevYearEUR!AG251</f>
        <v>0</v>
      </c>
      <c r="Z250" s="1071">
        <f>INF_PrevYearEUR!AH251</f>
        <v>0</v>
      </c>
      <c r="AA250" s="34">
        <f>INF_PrevYearEUR!AI251</f>
        <v>0</v>
      </c>
      <c r="AB250" s="1071">
        <f>INF_PrevYearEUR!AJ251</f>
        <v>0</v>
      </c>
      <c r="AC250" s="34">
        <f>INF_PrevYearEUR!AK251</f>
        <v>0</v>
      </c>
      <c r="AD250" s="1071">
        <f>INF_PrevYearEUR!AL251</f>
        <v>0</v>
      </c>
      <c r="AE250" s="34">
        <f>INF_PrevYearEUR!AM251</f>
        <v>0</v>
      </c>
      <c r="AF250" s="1071">
        <f>INF_PrevYearEUR!AN251</f>
        <v>0</v>
      </c>
      <c r="AG250" s="34">
        <f>INF_PrevYearEUR!AO251</f>
        <v>0</v>
      </c>
      <c r="AH250" s="1071">
        <f>INF_PrevYearEUR!AP251</f>
        <v>0</v>
      </c>
      <c r="AI250" s="34">
        <f>INF_PrevYearEUR!AQ251</f>
        <v>0</v>
      </c>
      <c r="AJ250" s="1071">
        <f>INF_PrevYearEUR!AR251</f>
        <v>0</v>
      </c>
      <c r="AK250" s="34">
        <f>INF_PrevYearEUR!AS251</f>
        <v>0</v>
      </c>
      <c r="AL250" s="1071">
        <f>INF_PrevYearEUR!AT251</f>
        <v>0</v>
      </c>
      <c r="AM250" s="34">
        <f>INF_PrevYearEUR!AU251</f>
        <v>0</v>
      </c>
      <c r="AN250" s="1071">
        <f>INF_PrevYearEUR!AV251</f>
        <v>0</v>
      </c>
      <c r="AO250" s="34">
        <f>INF_PrevYearEUR!AW251</f>
        <v>0</v>
      </c>
      <c r="AP250" s="1071">
        <f>INF_PrevYearEUR!AX251</f>
        <v>0</v>
      </c>
      <c r="AQ250" s="34">
        <f>INF_PrevYearEUR!AY251</f>
        <v>0</v>
      </c>
      <c r="AR250" s="1071">
        <f>INF_PrevYearEUR!AZ251</f>
        <v>0</v>
      </c>
      <c r="AS250" s="34">
        <f>INF_PrevYearEUR!BA251</f>
        <v>0</v>
      </c>
      <c r="AT250" s="1071">
        <f>INF_PrevYearEUR!BB251</f>
        <v>0</v>
      </c>
      <c r="AU250" s="34">
        <f>INF_PrevYearEUR!BC251</f>
        <v>0</v>
      </c>
      <c r="AV250" s="1071">
        <f>INF_PrevYearEUR!BD251</f>
        <v>0</v>
      </c>
      <c r="AW250" s="34">
        <f>INF_PrevYearEUR!BE251</f>
        <v>0</v>
      </c>
      <c r="AX250" s="1071">
        <f>INF_PrevYearEUR!BF251</f>
        <v>0</v>
      </c>
      <c r="AY250" s="34">
        <f>INF_PrevYearEUR!BG251</f>
        <v>0</v>
      </c>
      <c r="AZ250" s="1071">
        <f>INF_PrevYearEUR!BH251</f>
        <v>0</v>
      </c>
      <c r="BA250" s="34">
        <f>INF_PrevYearEUR!BI251</f>
        <v>0</v>
      </c>
      <c r="BB250" s="1071">
        <f>INF_PrevYearEUR!BJ251</f>
        <v>0</v>
      </c>
      <c r="BC250" s="34">
        <f>INF_PrevYearEUR!BK251</f>
        <v>0</v>
      </c>
      <c r="BD250" s="1071">
        <f>INF_PrevYearEUR!BL251</f>
        <v>0</v>
      </c>
      <c r="BE250" s="34">
        <f>INF_PrevYearEUR!BM251</f>
        <v>0</v>
      </c>
      <c r="BF250" s="1071">
        <f>INF_PrevYearEUR!BN251</f>
        <v>0</v>
      </c>
      <c r="BG250" s="34">
        <f>INF_PrevYearEUR!BO251</f>
        <v>0</v>
      </c>
      <c r="BH250" s="1071">
        <f>INF_PrevYearEUR!BP251</f>
        <v>0</v>
      </c>
      <c r="BI250" s="34">
        <f>INF_PrevYearEUR!BQ251</f>
        <v>0</v>
      </c>
      <c r="BJ250" s="1071">
        <f>INF_PrevYearEUR!BR251</f>
        <v>0</v>
      </c>
      <c r="BK250" s="34">
        <f>INF_PrevYearEUR!BS251</f>
        <v>0</v>
      </c>
      <c r="BL250" s="1071">
        <f>INF_PrevYearEUR!BT251</f>
        <v>0</v>
      </c>
      <c r="BM250" s="34">
        <f>INF_PrevYearEUR!BU251</f>
        <v>0</v>
      </c>
      <c r="BN250" s="1071">
        <f>INF_PrevYearEUR!BV251</f>
        <v>0</v>
      </c>
      <c r="BO250" s="34">
        <f>INF_PrevYearEUR!BW251</f>
        <v>0</v>
      </c>
      <c r="BP250" s="1071">
        <f>INF_PrevYearEUR!BX251</f>
        <v>0</v>
      </c>
      <c r="BQ250" s="34">
        <f>INF_PrevYearEUR!BY251</f>
        <v>0</v>
      </c>
    </row>
    <row r="251" spans="1:69" s="1048" customFormat="1">
      <c r="A251" s="1054" t="str">
        <f>IF(OR(B251=0,B251=""),"",B251&amp;IF(COUNTIF(B$11:$B251,B251)&gt;1,COUNTIF(B$11:$B251,B251),""))</f>
        <v>Energy consumption</v>
      </c>
      <c r="B251" s="1054" t="str">
        <f>INF_PrevYearEUR!J252</f>
        <v>Energy consumption</v>
      </c>
      <c r="C251" s="1055"/>
      <c r="D251" s="1068">
        <f>INF_PrevYearEUR!L252</f>
        <v>0</v>
      </c>
      <c r="E251" s="1069">
        <f>INF_PrevYearEUR!M252</f>
        <v>0</v>
      </c>
      <c r="F251" s="1068">
        <f>INF_PrevYearEUR!N252</f>
        <v>0</v>
      </c>
      <c r="G251" s="1069">
        <f>INF_PrevYearEUR!O252</f>
        <v>0</v>
      </c>
      <c r="H251" s="1068">
        <f>INF_PrevYearEUR!P252</f>
        <v>0</v>
      </c>
      <c r="I251" s="1069">
        <f>INF_PrevYearEUR!Q252</f>
        <v>0</v>
      </c>
      <c r="J251" s="1068">
        <f>INF_PrevYearEUR!R252</f>
        <v>0</v>
      </c>
      <c r="K251" s="1069">
        <f>INF_PrevYearEUR!S252</f>
        <v>0</v>
      </c>
      <c r="L251" s="1068">
        <f>INF_PrevYearEUR!T252</f>
        <v>0</v>
      </c>
      <c r="M251" s="1069">
        <f>INF_PrevYearEUR!U252</f>
        <v>0</v>
      </c>
      <c r="N251" s="1068">
        <f>INF_PrevYearEUR!V252</f>
        <v>0</v>
      </c>
      <c r="O251" s="1069">
        <f>INF_PrevYearEUR!W252</f>
        <v>0</v>
      </c>
      <c r="P251" s="1068">
        <f>INF_PrevYearEUR!X252</f>
        <v>0</v>
      </c>
      <c r="Q251" s="1069">
        <f>INF_PrevYearEUR!Y252</f>
        <v>0</v>
      </c>
      <c r="R251" s="1068">
        <f>INF_PrevYearEUR!Z252</f>
        <v>0</v>
      </c>
      <c r="S251" s="1069">
        <f>INF_PrevYearEUR!AA252</f>
        <v>0</v>
      </c>
      <c r="T251" s="1068">
        <f>INF_PrevYearEUR!AB252</f>
        <v>0</v>
      </c>
      <c r="U251" s="1069">
        <f>INF_PrevYearEUR!AC252</f>
        <v>0</v>
      </c>
      <c r="V251" s="1068">
        <f>INF_PrevYearEUR!AD252</f>
        <v>0</v>
      </c>
      <c r="W251" s="1069">
        <f>INF_PrevYearEUR!AE252</f>
        <v>0</v>
      </c>
      <c r="X251" s="1068">
        <f>INF_PrevYearEUR!AF252</f>
        <v>0</v>
      </c>
      <c r="Y251" s="1069">
        <f>INF_PrevYearEUR!AG252</f>
        <v>0</v>
      </c>
      <c r="Z251" s="1068">
        <f>INF_PrevYearEUR!AH252</f>
        <v>0</v>
      </c>
      <c r="AA251" s="1069">
        <f>INF_PrevYearEUR!AI252</f>
        <v>0</v>
      </c>
      <c r="AB251" s="1068">
        <f>INF_PrevYearEUR!AJ252</f>
        <v>0</v>
      </c>
      <c r="AC251" s="1069">
        <f>INF_PrevYearEUR!AK252</f>
        <v>0</v>
      </c>
      <c r="AD251" s="1068">
        <f>INF_PrevYearEUR!AL252</f>
        <v>0</v>
      </c>
      <c r="AE251" s="1069">
        <f>INF_PrevYearEUR!AM252</f>
        <v>0</v>
      </c>
      <c r="AF251" s="1068">
        <f>INF_PrevYearEUR!AN252</f>
        <v>0</v>
      </c>
      <c r="AG251" s="1069">
        <f>INF_PrevYearEUR!AO252</f>
        <v>0</v>
      </c>
      <c r="AH251" s="1068">
        <f>INF_PrevYearEUR!AP252</f>
        <v>0</v>
      </c>
      <c r="AI251" s="1069">
        <f>INF_PrevYearEUR!AQ252</f>
        <v>0</v>
      </c>
      <c r="AJ251" s="1068">
        <f>INF_PrevYearEUR!AR252</f>
        <v>0</v>
      </c>
      <c r="AK251" s="1069">
        <f>INF_PrevYearEUR!AS252</f>
        <v>0</v>
      </c>
      <c r="AL251" s="1068">
        <f>INF_PrevYearEUR!AT252</f>
        <v>0</v>
      </c>
      <c r="AM251" s="1069">
        <f>INF_PrevYearEUR!AU252</f>
        <v>0</v>
      </c>
      <c r="AN251" s="1068">
        <f>INF_PrevYearEUR!AV252</f>
        <v>0</v>
      </c>
      <c r="AO251" s="1069">
        <f>INF_PrevYearEUR!AW252</f>
        <v>0</v>
      </c>
      <c r="AP251" s="1068">
        <f>INF_PrevYearEUR!AX252</f>
        <v>0</v>
      </c>
      <c r="AQ251" s="1069">
        <f>INF_PrevYearEUR!AY252</f>
        <v>0</v>
      </c>
      <c r="AR251" s="1068">
        <f>INF_PrevYearEUR!AZ252</f>
        <v>0</v>
      </c>
      <c r="AS251" s="1069">
        <f>INF_PrevYearEUR!BA252</f>
        <v>0</v>
      </c>
      <c r="AT251" s="1068">
        <f>INF_PrevYearEUR!BB252</f>
        <v>0</v>
      </c>
      <c r="AU251" s="1069">
        <f>INF_PrevYearEUR!BC252</f>
        <v>0</v>
      </c>
      <c r="AV251" s="1068">
        <f>INF_PrevYearEUR!BD252</f>
        <v>0</v>
      </c>
      <c r="AW251" s="1069">
        <f>INF_PrevYearEUR!BE252</f>
        <v>0</v>
      </c>
      <c r="AX251" s="1068">
        <f>INF_PrevYearEUR!BF252</f>
        <v>0</v>
      </c>
      <c r="AY251" s="1069">
        <f>INF_PrevYearEUR!BG252</f>
        <v>0</v>
      </c>
      <c r="AZ251" s="1068">
        <f>INF_PrevYearEUR!BH252</f>
        <v>0</v>
      </c>
      <c r="BA251" s="1069">
        <f>INF_PrevYearEUR!BI252</f>
        <v>0</v>
      </c>
      <c r="BB251" s="1068">
        <f>INF_PrevYearEUR!BJ252</f>
        <v>0</v>
      </c>
      <c r="BC251" s="1069">
        <f>INF_PrevYearEUR!BK252</f>
        <v>0</v>
      </c>
      <c r="BD251" s="1068">
        <f>INF_PrevYearEUR!BL252</f>
        <v>0</v>
      </c>
      <c r="BE251" s="1069">
        <f>INF_PrevYearEUR!BM252</f>
        <v>0</v>
      </c>
      <c r="BF251" s="1068">
        <f>INF_PrevYearEUR!BN252</f>
        <v>0</v>
      </c>
      <c r="BG251" s="1069">
        <f>INF_PrevYearEUR!BO252</f>
        <v>0</v>
      </c>
      <c r="BH251" s="1068">
        <f>INF_PrevYearEUR!BP252</f>
        <v>0</v>
      </c>
      <c r="BI251" s="1069">
        <f>INF_PrevYearEUR!BQ252</f>
        <v>0</v>
      </c>
      <c r="BJ251" s="1068">
        <f>INF_PrevYearEUR!BR252</f>
        <v>0</v>
      </c>
      <c r="BK251" s="1069">
        <f>INF_PrevYearEUR!BS252</f>
        <v>0</v>
      </c>
      <c r="BL251" s="1068">
        <f>INF_PrevYearEUR!BT252</f>
        <v>0</v>
      </c>
      <c r="BM251" s="1069">
        <f>INF_PrevYearEUR!BU252</f>
        <v>0</v>
      </c>
      <c r="BN251" s="1068">
        <f>INF_PrevYearEUR!BV252</f>
        <v>0</v>
      </c>
      <c r="BO251" s="1069">
        <f>INF_PrevYearEUR!BW252</f>
        <v>0</v>
      </c>
      <c r="BP251" s="1068">
        <f>INF_PrevYearEUR!BX252</f>
        <v>0</v>
      </c>
      <c r="BQ251" s="1069">
        <f>INF_PrevYearEUR!BY252</f>
        <v>0</v>
      </c>
    </row>
    <row r="252" spans="1:69" s="1048" customFormat="1">
      <c r="A252" s="1054" t="str">
        <f>IF(OR(B252=0,B252=""),"",B252&amp;IF(COUNTIF(B$11:$B252,B252)&gt;1,COUNTIF(B$11:$B252,B252),""))</f>
        <v>Wages</v>
      </c>
      <c r="B252" s="1054" t="str">
        <f>INF_PrevYearEUR!J253</f>
        <v>Wages</v>
      </c>
      <c r="C252" s="1055"/>
      <c r="D252" s="1068">
        <f>INF_PrevYearEUR!L253</f>
        <v>0</v>
      </c>
      <c r="E252" s="1069">
        <f>INF_PrevYearEUR!M253</f>
        <v>0</v>
      </c>
      <c r="F252" s="1068">
        <f>INF_PrevYearEUR!N253</f>
        <v>0</v>
      </c>
      <c r="G252" s="1069">
        <f>INF_PrevYearEUR!O253</f>
        <v>0</v>
      </c>
      <c r="H252" s="1068">
        <f>INF_PrevYearEUR!P253</f>
        <v>0</v>
      </c>
      <c r="I252" s="1069">
        <f>INF_PrevYearEUR!Q253</f>
        <v>0</v>
      </c>
      <c r="J252" s="1068">
        <f>INF_PrevYearEUR!R253</f>
        <v>0</v>
      </c>
      <c r="K252" s="1069">
        <f>INF_PrevYearEUR!S253</f>
        <v>0</v>
      </c>
      <c r="L252" s="1068">
        <f>INF_PrevYearEUR!T253</f>
        <v>0</v>
      </c>
      <c r="M252" s="1069">
        <f>INF_PrevYearEUR!U253</f>
        <v>0</v>
      </c>
      <c r="N252" s="1068">
        <f>INF_PrevYearEUR!V253</f>
        <v>0</v>
      </c>
      <c r="O252" s="1069">
        <f>INF_PrevYearEUR!W253</f>
        <v>0</v>
      </c>
      <c r="P252" s="1068">
        <f>INF_PrevYearEUR!X253</f>
        <v>0</v>
      </c>
      <c r="Q252" s="1069">
        <f>INF_PrevYearEUR!Y253</f>
        <v>0</v>
      </c>
      <c r="R252" s="1068">
        <f>INF_PrevYearEUR!Z253</f>
        <v>0</v>
      </c>
      <c r="S252" s="1069">
        <f>INF_PrevYearEUR!AA253</f>
        <v>0</v>
      </c>
      <c r="T252" s="1068">
        <f>INF_PrevYearEUR!AB253</f>
        <v>0</v>
      </c>
      <c r="U252" s="1069">
        <f>INF_PrevYearEUR!AC253</f>
        <v>0</v>
      </c>
      <c r="V252" s="1068">
        <f>INF_PrevYearEUR!AD253</f>
        <v>0</v>
      </c>
      <c r="W252" s="1069">
        <f>INF_PrevYearEUR!AE253</f>
        <v>0</v>
      </c>
      <c r="X252" s="1068">
        <f>INF_PrevYearEUR!AF253</f>
        <v>0</v>
      </c>
      <c r="Y252" s="1069">
        <f>INF_PrevYearEUR!AG253</f>
        <v>0</v>
      </c>
      <c r="Z252" s="1068">
        <f>INF_PrevYearEUR!AH253</f>
        <v>0</v>
      </c>
      <c r="AA252" s="1069">
        <f>INF_PrevYearEUR!AI253</f>
        <v>0</v>
      </c>
      <c r="AB252" s="1068">
        <f>INF_PrevYearEUR!AJ253</f>
        <v>0</v>
      </c>
      <c r="AC252" s="1069">
        <f>INF_PrevYearEUR!AK253</f>
        <v>0</v>
      </c>
      <c r="AD252" s="1068">
        <f>INF_PrevYearEUR!AL253</f>
        <v>0</v>
      </c>
      <c r="AE252" s="1069">
        <f>INF_PrevYearEUR!AM253</f>
        <v>0</v>
      </c>
      <c r="AF252" s="1068">
        <f>INF_PrevYearEUR!AN253</f>
        <v>0</v>
      </c>
      <c r="AG252" s="1069">
        <f>INF_PrevYearEUR!AO253</f>
        <v>0</v>
      </c>
      <c r="AH252" s="1068">
        <f>INF_PrevYearEUR!AP253</f>
        <v>0</v>
      </c>
      <c r="AI252" s="1069">
        <f>INF_PrevYearEUR!AQ253</f>
        <v>0</v>
      </c>
      <c r="AJ252" s="1068">
        <f>INF_PrevYearEUR!AR253</f>
        <v>0</v>
      </c>
      <c r="AK252" s="1069">
        <f>INF_PrevYearEUR!AS253</f>
        <v>0</v>
      </c>
      <c r="AL252" s="1068">
        <f>INF_PrevYearEUR!AT253</f>
        <v>0</v>
      </c>
      <c r="AM252" s="1069">
        <f>INF_PrevYearEUR!AU253</f>
        <v>0</v>
      </c>
      <c r="AN252" s="1068">
        <f>INF_PrevYearEUR!AV253</f>
        <v>0</v>
      </c>
      <c r="AO252" s="1069">
        <f>INF_PrevYearEUR!AW253</f>
        <v>0</v>
      </c>
      <c r="AP252" s="1068">
        <f>INF_PrevYearEUR!AX253</f>
        <v>0</v>
      </c>
      <c r="AQ252" s="1069">
        <f>INF_PrevYearEUR!AY253</f>
        <v>0</v>
      </c>
      <c r="AR252" s="1068">
        <f>INF_PrevYearEUR!AZ253</f>
        <v>0</v>
      </c>
      <c r="AS252" s="1069">
        <f>INF_PrevYearEUR!BA253</f>
        <v>0</v>
      </c>
      <c r="AT252" s="1068">
        <f>INF_PrevYearEUR!BB253</f>
        <v>0</v>
      </c>
      <c r="AU252" s="1069">
        <f>INF_PrevYearEUR!BC253</f>
        <v>0</v>
      </c>
      <c r="AV252" s="1068">
        <f>INF_PrevYearEUR!BD253</f>
        <v>0</v>
      </c>
      <c r="AW252" s="1069">
        <f>INF_PrevYearEUR!BE253</f>
        <v>0</v>
      </c>
      <c r="AX252" s="1068">
        <f>INF_PrevYearEUR!BF253</f>
        <v>0</v>
      </c>
      <c r="AY252" s="1069">
        <f>INF_PrevYearEUR!BG253</f>
        <v>0</v>
      </c>
      <c r="AZ252" s="1068">
        <f>INF_PrevYearEUR!BH253</f>
        <v>0</v>
      </c>
      <c r="BA252" s="1069">
        <f>INF_PrevYearEUR!BI253</f>
        <v>0</v>
      </c>
      <c r="BB252" s="1068">
        <f>INF_PrevYearEUR!BJ253</f>
        <v>0</v>
      </c>
      <c r="BC252" s="1069">
        <f>INF_PrevYearEUR!BK253</f>
        <v>0</v>
      </c>
      <c r="BD252" s="1068">
        <f>INF_PrevYearEUR!BL253</f>
        <v>0</v>
      </c>
      <c r="BE252" s="1069">
        <f>INF_PrevYearEUR!BM253</f>
        <v>0</v>
      </c>
      <c r="BF252" s="1068">
        <f>INF_PrevYearEUR!BN253</f>
        <v>0</v>
      </c>
      <c r="BG252" s="1069">
        <f>INF_PrevYearEUR!BO253</f>
        <v>0</v>
      </c>
      <c r="BH252" s="1068">
        <f>INF_PrevYearEUR!BP253</f>
        <v>0</v>
      </c>
      <c r="BI252" s="1069">
        <f>INF_PrevYearEUR!BQ253</f>
        <v>0</v>
      </c>
      <c r="BJ252" s="1068">
        <f>INF_PrevYearEUR!BR253</f>
        <v>0</v>
      </c>
      <c r="BK252" s="1069">
        <f>INF_PrevYearEUR!BS253</f>
        <v>0</v>
      </c>
      <c r="BL252" s="1068">
        <f>INF_PrevYearEUR!BT253</f>
        <v>0</v>
      </c>
      <c r="BM252" s="1069">
        <f>INF_PrevYearEUR!BU253</f>
        <v>0</v>
      </c>
      <c r="BN252" s="1068">
        <f>INF_PrevYearEUR!BV253</f>
        <v>0</v>
      </c>
      <c r="BO252" s="1069">
        <f>INF_PrevYearEUR!BW253</f>
        <v>0</v>
      </c>
      <c r="BP252" s="1068">
        <f>INF_PrevYearEUR!BX253</f>
        <v>0</v>
      </c>
      <c r="BQ252" s="1069">
        <f>INF_PrevYearEUR!BY253</f>
        <v>0</v>
      </c>
    </row>
    <row r="253" spans="1:69" s="1048" customFormat="1">
      <c r="A253" s="1054" t="str">
        <f>IF(OR(B253=0,B253=""),"",B253&amp;IF(COUNTIF(B$11:$B253,B253)&gt;1,COUNTIF(B$11:$B253,B253),""))</f>
        <v>Salaries</v>
      </c>
      <c r="B253" s="1054" t="str">
        <f>INF_PrevYearEUR!J254</f>
        <v>Salaries</v>
      </c>
      <c r="C253" s="1055"/>
      <c r="D253" s="1068">
        <f>INF_PrevYearEUR!L254</f>
        <v>0</v>
      </c>
      <c r="E253" s="1069">
        <f>INF_PrevYearEUR!M254</f>
        <v>0</v>
      </c>
      <c r="F253" s="1068">
        <f>INF_PrevYearEUR!N254</f>
        <v>0</v>
      </c>
      <c r="G253" s="1069">
        <f>INF_PrevYearEUR!O254</f>
        <v>0</v>
      </c>
      <c r="H253" s="1068">
        <f>INF_PrevYearEUR!P254</f>
        <v>0</v>
      </c>
      <c r="I253" s="1069">
        <f>INF_PrevYearEUR!Q254</f>
        <v>0</v>
      </c>
      <c r="J253" s="1068">
        <f>INF_PrevYearEUR!R254</f>
        <v>0</v>
      </c>
      <c r="K253" s="1069">
        <f>INF_PrevYearEUR!S254</f>
        <v>0</v>
      </c>
      <c r="L253" s="1068">
        <f>INF_PrevYearEUR!T254</f>
        <v>0</v>
      </c>
      <c r="M253" s="1069">
        <f>INF_PrevYearEUR!U254</f>
        <v>0</v>
      </c>
      <c r="N253" s="1068">
        <f>INF_PrevYearEUR!V254</f>
        <v>0</v>
      </c>
      <c r="O253" s="1069">
        <f>INF_PrevYearEUR!W254</f>
        <v>0</v>
      </c>
      <c r="P253" s="1068">
        <f>INF_PrevYearEUR!X254</f>
        <v>0</v>
      </c>
      <c r="Q253" s="1069">
        <f>INF_PrevYearEUR!Y254</f>
        <v>0</v>
      </c>
      <c r="R253" s="1068">
        <f>INF_PrevYearEUR!Z254</f>
        <v>0</v>
      </c>
      <c r="S253" s="1069">
        <f>INF_PrevYearEUR!AA254</f>
        <v>0</v>
      </c>
      <c r="T253" s="1068">
        <f>INF_PrevYearEUR!AB254</f>
        <v>0</v>
      </c>
      <c r="U253" s="1069">
        <f>INF_PrevYearEUR!AC254</f>
        <v>0</v>
      </c>
      <c r="V253" s="1068">
        <f>INF_PrevYearEUR!AD254</f>
        <v>0</v>
      </c>
      <c r="W253" s="1069">
        <f>INF_PrevYearEUR!AE254</f>
        <v>0</v>
      </c>
      <c r="X253" s="1068">
        <f>INF_PrevYearEUR!AF254</f>
        <v>0</v>
      </c>
      <c r="Y253" s="1069">
        <f>INF_PrevYearEUR!AG254</f>
        <v>0</v>
      </c>
      <c r="Z253" s="1068">
        <f>INF_PrevYearEUR!AH254</f>
        <v>0</v>
      </c>
      <c r="AA253" s="1069">
        <f>INF_PrevYearEUR!AI254</f>
        <v>0</v>
      </c>
      <c r="AB253" s="1068">
        <f>INF_PrevYearEUR!AJ254</f>
        <v>0</v>
      </c>
      <c r="AC253" s="1069">
        <f>INF_PrevYearEUR!AK254</f>
        <v>0</v>
      </c>
      <c r="AD253" s="1068">
        <f>INF_PrevYearEUR!AL254</f>
        <v>0</v>
      </c>
      <c r="AE253" s="1069">
        <f>INF_PrevYearEUR!AM254</f>
        <v>0</v>
      </c>
      <c r="AF253" s="1068">
        <f>INF_PrevYearEUR!AN254</f>
        <v>0</v>
      </c>
      <c r="AG253" s="1069">
        <f>INF_PrevYearEUR!AO254</f>
        <v>0</v>
      </c>
      <c r="AH253" s="1068">
        <f>INF_PrevYearEUR!AP254</f>
        <v>0</v>
      </c>
      <c r="AI253" s="1069">
        <f>INF_PrevYearEUR!AQ254</f>
        <v>0</v>
      </c>
      <c r="AJ253" s="1068">
        <f>INF_PrevYearEUR!AR254</f>
        <v>0</v>
      </c>
      <c r="AK253" s="1069">
        <f>INF_PrevYearEUR!AS254</f>
        <v>0</v>
      </c>
      <c r="AL253" s="1068">
        <f>INF_PrevYearEUR!AT254</f>
        <v>0</v>
      </c>
      <c r="AM253" s="1069">
        <f>INF_PrevYearEUR!AU254</f>
        <v>0</v>
      </c>
      <c r="AN253" s="1068">
        <f>INF_PrevYearEUR!AV254</f>
        <v>0</v>
      </c>
      <c r="AO253" s="1069">
        <f>INF_PrevYearEUR!AW254</f>
        <v>0</v>
      </c>
      <c r="AP253" s="1068">
        <f>INF_PrevYearEUR!AX254</f>
        <v>0</v>
      </c>
      <c r="AQ253" s="1069">
        <f>INF_PrevYearEUR!AY254</f>
        <v>0</v>
      </c>
      <c r="AR253" s="1068">
        <f>INF_PrevYearEUR!AZ254</f>
        <v>0</v>
      </c>
      <c r="AS253" s="1069">
        <f>INF_PrevYearEUR!BA254</f>
        <v>0</v>
      </c>
      <c r="AT253" s="1068">
        <f>INF_PrevYearEUR!BB254</f>
        <v>0</v>
      </c>
      <c r="AU253" s="1069">
        <f>INF_PrevYearEUR!BC254</f>
        <v>0</v>
      </c>
      <c r="AV253" s="1068">
        <f>INF_PrevYearEUR!BD254</f>
        <v>0</v>
      </c>
      <c r="AW253" s="1069">
        <f>INF_PrevYearEUR!BE254</f>
        <v>0</v>
      </c>
      <c r="AX253" s="1068">
        <f>INF_PrevYearEUR!BF254</f>
        <v>0</v>
      </c>
      <c r="AY253" s="1069">
        <f>INF_PrevYearEUR!BG254</f>
        <v>0</v>
      </c>
      <c r="AZ253" s="1068">
        <f>INF_PrevYearEUR!BH254</f>
        <v>0</v>
      </c>
      <c r="BA253" s="1069">
        <f>INF_PrevYearEUR!BI254</f>
        <v>0</v>
      </c>
      <c r="BB253" s="1068">
        <f>INF_PrevYearEUR!BJ254</f>
        <v>0</v>
      </c>
      <c r="BC253" s="1069">
        <f>INF_PrevYearEUR!BK254</f>
        <v>0</v>
      </c>
      <c r="BD253" s="1068">
        <f>INF_PrevYearEUR!BL254</f>
        <v>0</v>
      </c>
      <c r="BE253" s="1069">
        <f>INF_PrevYearEUR!BM254</f>
        <v>0</v>
      </c>
      <c r="BF253" s="1068">
        <f>INF_PrevYearEUR!BN254</f>
        <v>0</v>
      </c>
      <c r="BG253" s="1069">
        <f>INF_PrevYearEUR!BO254</f>
        <v>0</v>
      </c>
      <c r="BH253" s="1068">
        <f>INF_PrevYearEUR!BP254</f>
        <v>0</v>
      </c>
      <c r="BI253" s="1069">
        <f>INF_PrevYearEUR!BQ254</f>
        <v>0</v>
      </c>
      <c r="BJ253" s="1068">
        <f>INF_PrevYearEUR!BR254</f>
        <v>0</v>
      </c>
      <c r="BK253" s="1069">
        <f>INF_PrevYearEUR!BS254</f>
        <v>0</v>
      </c>
      <c r="BL253" s="1068">
        <f>INF_PrevYearEUR!BT254</f>
        <v>0</v>
      </c>
      <c r="BM253" s="1069">
        <f>INF_PrevYearEUR!BU254</f>
        <v>0</v>
      </c>
      <c r="BN253" s="1068">
        <f>INF_PrevYearEUR!BV254</f>
        <v>0</v>
      </c>
      <c r="BO253" s="1069">
        <f>INF_PrevYearEUR!BW254</f>
        <v>0</v>
      </c>
      <c r="BP253" s="1068">
        <f>INF_PrevYearEUR!BX254</f>
        <v>0</v>
      </c>
      <c r="BQ253" s="1069">
        <f>INF_PrevYearEUR!BY254</f>
        <v>0</v>
      </c>
    </row>
    <row r="254" spans="1:69" s="1048" customFormat="1">
      <c r="A254" s="1054" t="str">
        <f>IF(OR(B254=0,B254=""),"",B254&amp;IF(COUNTIF(B$11:$B254,B254)&gt;1,COUNTIF(B$11:$B254,B254),""))</f>
        <v>other Personnel expenses</v>
      </c>
      <c r="B254" s="1054" t="str">
        <f>INF_PrevYearEUR!J255</f>
        <v>other Personnel expenses</v>
      </c>
      <c r="C254" s="1055"/>
      <c r="D254" s="1068">
        <f>INF_PrevYearEUR!L255</f>
        <v>0</v>
      </c>
      <c r="E254" s="1069">
        <f>INF_PrevYearEUR!M255</f>
        <v>0</v>
      </c>
      <c r="F254" s="1068">
        <f>INF_PrevYearEUR!N255</f>
        <v>0</v>
      </c>
      <c r="G254" s="1069">
        <f>INF_PrevYearEUR!O255</f>
        <v>0</v>
      </c>
      <c r="H254" s="1068">
        <f>INF_PrevYearEUR!P255</f>
        <v>0</v>
      </c>
      <c r="I254" s="1069">
        <f>INF_PrevYearEUR!Q255</f>
        <v>0</v>
      </c>
      <c r="J254" s="1068">
        <f>INF_PrevYearEUR!R255</f>
        <v>0</v>
      </c>
      <c r="K254" s="1069">
        <f>INF_PrevYearEUR!S255</f>
        <v>0</v>
      </c>
      <c r="L254" s="1068">
        <f>INF_PrevYearEUR!T255</f>
        <v>0</v>
      </c>
      <c r="M254" s="1069">
        <f>INF_PrevYearEUR!U255</f>
        <v>0</v>
      </c>
      <c r="N254" s="1068">
        <f>INF_PrevYearEUR!V255</f>
        <v>0</v>
      </c>
      <c r="O254" s="1069">
        <f>INF_PrevYearEUR!W255</f>
        <v>0</v>
      </c>
      <c r="P254" s="1068">
        <f>INF_PrevYearEUR!X255</f>
        <v>0</v>
      </c>
      <c r="Q254" s="1069">
        <f>INF_PrevYearEUR!Y255</f>
        <v>0</v>
      </c>
      <c r="R254" s="1068">
        <f>INF_PrevYearEUR!Z255</f>
        <v>0</v>
      </c>
      <c r="S254" s="1069">
        <f>INF_PrevYearEUR!AA255</f>
        <v>0</v>
      </c>
      <c r="T254" s="1068">
        <f>INF_PrevYearEUR!AB255</f>
        <v>0</v>
      </c>
      <c r="U254" s="1069">
        <f>INF_PrevYearEUR!AC255</f>
        <v>0</v>
      </c>
      <c r="V254" s="1068">
        <f>INF_PrevYearEUR!AD255</f>
        <v>0</v>
      </c>
      <c r="W254" s="1069">
        <f>INF_PrevYearEUR!AE255</f>
        <v>0</v>
      </c>
      <c r="X254" s="1068">
        <f>INF_PrevYearEUR!AF255</f>
        <v>0</v>
      </c>
      <c r="Y254" s="1069">
        <f>INF_PrevYearEUR!AG255</f>
        <v>0</v>
      </c>
      <c r="Z254" s="1068">
        <f>INF_PrevYearEUR!AH255</f>
        <v>0</v>
      </c>
      <c r="AA254" s="1069">
        <f>INF_PrevYearEUR!AI255</f>
        <v>0</v>
      </c>
      <c r="AB254" s="1068">
        <f>INF_PrevYearEUR!AJ255</f>
        <v>0</v>
      </c>
      <c r="AC254" s="1069">
        <f>INF_PrevYearEUR!AK255</f>
        <v>0</v>
      </c>
      <c r="AD254" s="1068">
        <f>INF_PrevYearEUR!AL255</f>
        <v>0</v>
      </c>
      <c r="AE254" s="1069">
        <f>INF_PrevYearEUR!AM255</f>
        <v>0</v>
      </c>
      <c r="AF254" s="1068">
        <f>INF_PrevYearEUR!AN255</f>
        <v>0</v>
      </c>
      <c r="AG254" s="1069">
        <f>INF_PrevYearEUR!AO255</f>
        <v>0</v>
      </c>
      <c r="AH254" s="1068">
        <f>INF_PrevYearEUR!AP255</f>
        <v>0</v>
      </c>
      <c r="AI254" s="1069">
        <f>INF_PrevYearEUR!AQ255</f>
        <v>0</v>
      </c>
      <c r="AJ254" s="1068">
        <f>INF_PrevYearEUR!AR255</f>
        <v>0</v>
      </c>
      <c r="AK254" s="1069">
        <f>INF_PrevYearEUR!AS255</f>
        <v>0</v>
      </c>
      <c r="AL254" s="1068">
        <f>INF_PrevYearEUR!AT255</f>
        <v>0</v>
      </c>
      <c r="AM254" s="1069">
        <f>INF_PrevYearEUR!AU255</f>
        <v>0</v>
      </c>
      <c r="AN254" s="1068">
        <f>INF_PrevYearEUR!AV255</f>
        <v>0</v>
      </c>
      <c r="AO254" s="1069">
        <f>INF_PrevYearEUR!AW255</f>
        <v>0</v>
      </c>
      <c r="AP254" s="1068">
        <f>INF_PrevYearEUR!AX255</f>
        <v>0</v>
      </c>
      <c r="AQ254" s="1069">
        <f>INF_PrevYearEUR!AY255</f>
        <v>0</v>
      </c>
      <c r="AR254" s="1068">
        <f>INF_PrevYearEUR!AZ255</f>
        <v>0</v>
      </c>
      <c r="AS254" s="1069">
        <f>INF_PrevYearEUR!BA255</f>
        <v>0</v>
      </c>
      <c r="AT254" s="1068">
        <f>INF_PrevYearEUR!BB255</f>
        <v>0</v>
      </c>
      <c r="AU254" s="1069">
        <f>INF_PrevYearEUR!BC255</f>
        <v>0</v>
      </c>
      <c r="AV254" s="1068">
        <f>INF_PrevYearEUR!BD255</f>
        <v>0</v>
      </c>
      <c r="AW254" s="1069">
        <f>INF_PrevYearEUR!BE255</f>
        <v>0</v>
      </c>
      <c r="AX254" s="1068">
        <f>INF_PrevYearEUR!BF255</f>
        <v>0</v>
      </c>
      <c r="AY254" s="1069">
        <f>INF_PrevYearEUR!BG255</f>
        <v>0</v>
      </c>
      <c r="AZ254" s="1068">
        <f>INF_PrevYearEUR!BH255</f>
        <v>0</v>
      </c>
      <c r="BA254" s="1069">
        <f>INF_PrevYearEUR!BI255</f>
        <v>0</v>
      </c>
      <c r="BB254" s="1068">
        <f>INF_PrevYearEUR!BJ255</f>
        <v>0</v>
      </c>
      <c r="BC254" s="1069">
        <f>INF_PrevYearEUR!BK255</f>
        <v>0</v>
      </c>
      <c r="BD254" s="1068">
        <f>INF_PrevYearEUR!BL255</f>
        <v>0</v>
      </c>
      <c r="BE254" s="1069">
        <f>INF_PrevYearEUR!BM255</f>
        <v>0</v>
      </c>
      <c r="BF254" s="1068">
        <f>INF_PrevYearEUR!BN255</f>
        <v>0</v>
      </c>
      <c r="BG254" s="1069">
        <f>INF_PrevYearEUR!BO255</f>
        <v>0</v>
      </c>
      <c r="BH254" s="1068">
        <f>INF_PrevYearEUR!BP255</f>
        <v>0</v>
      </c>
      <c r="BI254" s="1069">
        <f>INF_PrevYearEUR!BQ255</f>
        <v>0</v>
      </c>
      <c r="BJ254" s="1068">
        <f>INF_PrevYearEUR!BR255</f>
        <v>0</v>
      </c>
      <c r="BK254" s="1069">
        <f>INF_PrevYearEUR!BS255</f>
        <v>0</v>
      </c>
      <c r="BL254" s="1068">
        <f>INF_PrevYearEUR!BT255</f>
        <v>0</v>
      </c>
      <c r="BM254" s="1069">
        <f>INF_PrevYearEUR!BU255</f>
        <v>0</v>
      </c>
      <c r="BN254" s="1068">
        <f>INF_PrevYearEUR!BV255</f>
        <v>0</v>
      </c>
      <c r="BO254" s="1069">
        <f>INF_PrevYearEUR!BW255</f>
        <v>0</v>
      </c>
      <c r="BP254" s="1068">
        <f>INF_PrevYearEUR!BX255</f>
        <v>0</v>
      </c>
      <c r="BQ254" s="1069">
        <f>INF_PrevYearEUR!BY255</f>
        <v>0</v>
      </c>
    </row>
    <row r="255" spans="1:69" s="1048" customFormat="1">
      <c r="A255" s="1058" t="str">
        <f>IF(OR(B255=0,B255=""),"",B255&amp;IF(COUNTIF(B$11:$B255,B255)&gt;1,COUNTIF(B$11:$B255,B255),""))</f>
        <v>Comissions ( foreign salaries )</v>
      </c>
      <c r="B255" s="1058" t="str">
        <f>INF_PrevYearEUR!J256</f>
        <v>Comissions ( foreign salaries )</v>
      </c>
      <c r="C255" s="1058"/>
      <c r="D255" s="1071">
        <f>INF_PrevYearEUR!L256</f>
        <v>0</v>
      </c>
      <c r="E255" s="34">
        <f>INF_PrevYearEUR!M256</f>
        <v>0</v>
      </c>
      <c r="F255" s="1071">
        <f>INF_PrevYearEUR!N256</f>
        <v>0</v>
      </c>
      <c r="G255" s="34">
        <f>INF_PrevYearEUR!O256</f>
        <v>0</v>
      </c>
      <c r="H255" s="1071">
        <f>INF_PrevYearEUR!P256</f>
        <v>0</v>
      </c>
      <c r="I255" s="34">
        <f>INF_PrevYearEUR!Q256</f>
        <v>0</v>
      </c>
      <c r="J255" s="1071">
        <f>INF_PrevYearEUR!R256</f>
        <v>0</v>
      </c>
      <c r="K255" s="34">
        <f>INF_PrevYearEUR!S256</f>
        <v>0</v>
      </c>
      <c r="L255" s="1071">
        <f>INF_PrevYearEUR!T256</f>
        <v>0</v>
      </c>
      <c r="M255" s="34">
        <f>INF_PrevYearEUR!U256</f>
        <v>0</v>
      </c>
      <c r="N255" s="1071">
        <f>INF_PrevYearEUR!V256</f>
        <v>0</v>
      </c>
      <c r="O255" s="34">
        <f>INF_PrevYearEUR!W256</f>
        <v>0</v>
      </c>
      <c r="P255" s="1071">
        <f>INF_PrevYearEUR!X256</f>
        <v>0</v>
      </c>
      <c r="Q255" s="34">
        <f>INF_PrevYearEUR!Y256</f>
        <v>0</v>
      </c>
      <c r="R255" s="1071">
        <f>INF_PrevYearEUR!Z256</f>
        <v>0</v>
      </c>
      <c r="S255" s="34">
        <f>INF_PrevYearEUR!AA256</f>
        <v>0</v>
      </c>
      <c r="T255" s="1071">
        <f>INF_PrevYearEUR!AB256</f>
        <v>0</v>
      </c>
      <c r="U255" s="34">
        <f>INF_PrevYearEUR!AC256</f>
        <v>0</v>
      </c>
      <c r="V255" s="1071">
        <f>INF_PrevYearEUR!AD256</f>
        <v>0</v>
      </c>
      <c r="W255" s="34">
        <f>INF_PrevYearEUR!AE256</f>
        <v>0</v>
      </c>
      <c r="X255" s="1071">
        <f>INF_PrevYearEUR!AF256</f>
        <v>0</v>
      </c>
      <c r="Y255" s="34">
        <f>INF_PrevYearEUR!AG256</f>
        <v>0</v>
      </c>
      <c r="Z255" s="1071">
        <f>INF_PrevYearEUR!AH256</f>
        <v>0</v>
      </c>
      <c r="AA255" s="34">
        <f>INF_PrevYearEUR!AI256</f>
        <v>0</v>
      </c>
      <c r="AB255" s="1071">
        <f>INF_PrevYearEUR!AJ256</f>
        <v>0</v>
      </c>
      <c r="AC255" s="34">
        <f>INF_PrevYearEUR!AK256</f>
        <v>0</v>
      </c>
      <c r="AD255" s="1071">
        <f>INF_PrevYearEUR!AL256</f>
        <v>0</v>
      </c>
      <c r="AE255" s="34">
        <f>INF_PrevYearEUR!AM256</f>
        <v>0</v>
      </c>
      <c r="AF255" s="1071">
        <f>INF_PrevYearEUR!AN256</f>
        <v>0</v>
      </c>
      <c r="AG255" s="34">
        <f>INF_PrevYearEUR!AO256</f>
        <v>0</v>
      </c>
      <c r="AH255" s="1071">
        <f>INF_PrevYearEUR!AP256</f>
        <v>0</v>
      </c>
      <c r="AI255" s="34">
        <f>INF_PrevYearEUR!AQ256</f>
        <v>0</v>
      </c>
      <c r="AJ255" s="1071">
        <f>INF_PrevYearEUR!AR256</f>
        <v>0</v>
      </c>
      <c r="AK255" s="34">
        <f>INF_PrevYearEUR!AS256</f>
        <v>0</v>
      </c>
      <c r="AL255" s="1071">
        <f>INF_PrevYearEUR!AT256</f>
        <v>0</v>
      </c>
      <c r="AM255" s="34">
        <f>INF_PrevYearEUR!AU256</f>
        <v>0</v>
      </c>
      <c r="AN255" s="1071">
        <f>INF_PrevYearEUR!AV256</f>
        <v>0</v>
      </c>
      <c r="AO255" s="34">
        <f>INF_PrevYearEUR!AW256</f>
        <v>0</v>
      </c>
      <c r="AP255" s="1071">
        <f>INF_PrevYearEUR!AX256</f>
        <v>0</v>
      </c>
      <c r="AQ255" s="34">
        <f>INF_PrevYearEUR!AY256</f>
        <v>0</v>
      </c>
      <c r="AR255" s="1071">
        <f>INF_PrevYearEUR!AZ256</f>
        <v>0</v>
      </c>
      <c r="AS255" s="34">
        <f>INF_PrevYearEUR!BA256</f>
        <v>0</v>
      </c>
      <c r="AT255" s="1071">
        <f>INF_PrevYearEUR!BB256</f>
        <v>0</v>
      </c>
      <c r="AU255" s="34">
        <f>INF_PrevYearEUR!BC256</f>
        <v>0</v>
      </c>
      <c r="AV255" s="1071">
        <f>INF_PrevYearEUR!BD256</f>
        <v>0</v>
      </c>
      <c r="AW255" s="34">
        <f>INF_PrevYearEUR!BE256</f>
        <v>0</v>
      </c>
      <c r="AX255" s="1071">
        <f>INF_PrevYearEUR!BF256</f>
        <v>0</v>
      </c>
      <c r="AY255" s="34">
        <f>INF_PrevYearEUR!BG256</f>
        <v>0</v>
      </c>
      <c r="AZ255" s="1071">
        <f>INF_PrevYearEUR!BH256</f>
        <v>0</v>
      </c>
      <c r="BA255" s="34">
        <f>INF_PrevYearEUR!BI256</f>
        <v>0</v>
      </c>
      <c r="BB255" s="1071">
        <f>INF_PrevYearEUR!BJ256</f>
        <v>0</v>
      </c>
      <c r="BC255" s="34">
        <f>INF_PrevYearEUR!BK256</f>
        <v>0</v>
      </c>
      <c r="BD255" s="1071">
        <f>INF_PrevYearEUR!BL256</f>
        <v>0</v>
      </c>
      <c r="BE255" s="34">
        <f>INF_PrevYearEUR!BM256</f>
        <v>0</v>
      </c>
      <c r="BF255" s="1071">
        <f>INF_PrevYearEUR!BN256</f>
        <v>0</v>
      </c>
      <c r="BG255" s="34">
        <f>INF_PrevYearEUR!BO256</f>
        <v>0</v>
      </c>
      <c r="BH255" s="1071">
        <f>INF_PrevYearEUR!BP256</f>
        <v>0</v>
      </c>
      <c r="BI255" s="34">
        <f>INF_PrevYearEUR!BQ256</f>
        <v>0</v>
      </c>
      <c r="BJ255" s="1071">
        <f>INF_PrevYearEUR!BR256</f>
        <v>0</v>
      </c>
      <c r="BK255" s="34">
        <f>INF_PrevYearEUR!BS256</f>
        <v>0</v>
      </c>
      <c r="BL255" s="1071">
        <f>INF_PrevYearEUR!BT256</f>
        <v>0</v>
      </c>
      <c r="BM255" s="34">
        <f>INF_PrevYearEUR!BU256</f>
        <v>0</v>
      </c>
      <c r="BN255" s="1071">
        <f>INF_PrevYearEUR!BV256</f>
        <v>0</v>
      </c>
      <c r="BO255" s="34">
        <f>INF_PrevYearEUR!BW256</f>
        <v>0</v>
      </c>
      <c r="BP255" s="1071">
        <f>INF_PrevYearEUR!BX256</f>
        <v>0</v>
      </c>
      <c r="BQ255" s="34">
        <f>INF_PrevYearEUR!BY256</f>
        <v>0</v>
      </c>
    </row>
    <row r="256" spans="1:69" s="1048" customFormat="1">
      <c r="A256" s="1054" t="str">
        <f>IF(OR(B256=0,B256=""),"",B256&amp;IF(COUNTIF(B$11:$B256,B256)&gt;1,COUNTIF(B$11:$B256,B256),""))</f>
        <v>Staff costs</v>
      </c>
      <c r="B256" s="1054" t="str">
        <f>INF_PrevYearEUR!J257</f>
        <v>Staff costs</v>
      </c>
      <c r="C256" s="1055"/>
      <c r="D256" s="1068">
        <f>INF_PrevYearEUR!L257</f>
        <v>0</v>
      </c>
      <c r="E256" s="1069">
        <f>INF_PrevYearEUR!M257</f>
        <v>0</v>
      </c>
      <c r="F256" s="1068">
        <f>INF_PrevYearEUR!N257</f>
        <v>0</v>
      </c>
      <c r="G256" s="1069">
        <f>INF_PrevYearEUR!O257</f>
        <v>0</v>
      </c>
      <c r="H256" s="1068">
        <f>INF_PrevYearEUR!P257</f>
        <v>0</v>
      </c>
      <c r="I256" s="1069">
        <f>INF_PrevYearEUR!Q257</f>
        <v>0</v>
      </c>
      <c r="J256" s="1068">
        <f>INF_PrevYearEUR!R257</f>
        <v>0</v>
      </c>
      <c r="K256" s="1069">
        <f>INF_PrevYearEUR!S257</f>
        <v>0</v>
      </c>
      <c r="L256" s="1068">
        <f>INF_PrevYearEUR!T257</f>
        <v>0</v>
      </c>
      <c r="M256" s="1069">
        <f>INF_PrevYearEUR!U257</f>
        <v>0</v>
      </c>
      <c r="N256" s="1068">
        <f>INF_PrevYearEUR!V257</f>
        <v>0</v>
      </c>
      <c r="O256" s="1069">
        <f>INF_PrevYearEUR!W257</f>
        <v>0</v>
      </c>
      <c r="P256" s="1068">
        <f>INF_PrevYearEUR!X257</f>
        <v>0</v>
      </c>
      <c r="Q256" s="1069">
        <f>INF_PrevYearEUR!Y257</f>
        <v>0</v>
      </c>
      <c r="R256" s="1068">
        <f>INF_PrevYearEUR!Z257</f>
        <v>0</v>
      </c>
      <c r="S256" s="1069">
        <f>INF_PrevYearEUR!AA257</f>
        <v>0</v>
      </c>
      <c r="T256" s="1068">
        <f>INF_PrevYearEUR!AB257</f>
        <v>0</v>
      </c>
      <c r="U256" s="1069">
        <f>INF_PrevYearEUR!AC257</f>
        <v>0</v>
      </c>
      <c r="V256" s="1068">
        <f>INF_PrevYearEUR!AD257</f>
        <v>0</v>
      </c>
      <c r="W256" s="1069">
        <f>INF_PrevYearEUR!AE257</f>
        <v>0</v>
      </c>
      <c r="X256" s="1068">
        <f>INF_PrevYearEUR!AF257</f>
        <v>0</v>
      </c>
      <c r="Y256" s="1069">
        <f>INF_PrevYearEUR!AG257</f>
        <v>0</v>
      </c>
      <c r="Z256" s="1068">
        <f>INF_PrevYearEUR!AH257</f>
        <v>0</v>
      </c>
      <c r="AA256" s="1069">
        <f>INF_PrevYearEUR!AI257</f>
        <v>0</v>
      </c>
      <c r="AB256" s="1068">
        <f>INF_PrevYearEUR!AJ257</f>
        <v>0</v>
      </c>
      <c r="AC256" s="1069">
        <f>INF_PrevYearEUR!AK257</f>
        <v>0</v>
      </c>
      <c r="AD256" s="1068">
        <f>INF_PrevYearEUR!AL257</f>
        <v>0</v>
      </c>
      <c r="AE256" s="1069">
        <f>INF_PrevYearEUR!AM257</f>
        <v>0</v>
      </c>
      <c r="AF256" s="1068">
        <f>INF_PrevYearEUR!AN257</f>
        <v>0</v>
      </c>
      <c r="AG256" s="1069">
        <f>INF_PrevYearEUR!AO257</f>
        <v>0</v>
      </c>
      <c r="AH256" s="1068">
        <f>INF_PrevYearEUR!AP257</f>
        <v>0</v>
      </c>
      <c r="AI256" s="1069">
        <f>INF_PrevYearEUR!AQ257</f>
        <v>0</v>
      </c>
      <c r="AJ256" s="1068">
        <f>INF_PrevYearEUR!AR257</f>
        <v>0</v>
      </c>
      <c r="AK256" s="1069">
        <f>INF_PrevYearEUR!AS257</f>
        <v>0</v>
      </c>
      <c r="AL256" s="1068">
        <f>INF_PrevYearEUR!AT257</f>
        <v>0</v>
      </c>
      <c r="AM256" s="1069">
        <f>INF_PrevYearEUR!AU257</f>
        <v>0</v>
      </c>
      <c r="AN256" s="1068">
        <f>INF_PrevYearEUR!AV257</f>
        <v>0</v>
      </c>
      <c r="AO256" s="1069">
        <f>INF_PrevYearEUR!AW257</f>
        <v>0</v>
      </c>
      <c r="AP256" s="1068">
        <f>INF_PrevYearEUR!AX257</f>
        <v>0</v>
      </c>
      <c r="AQ256" s="1069">
        <f>INF_PrevYearEUR!AY257</f>
        <v>0</v>
      </c>
      <c r="AR256" s="1068">
        <f>INF_PrevYearEUR!AZ257</f>
        <v>0</v>
      </c>
      <c r="AS256" s="1069">
        <f>INF_PrevYearEUR!BA257</f>
        <v>0</v>
      </c>
      <c r="AT256" s="1068">
        <f>INF_PrevYearEUR!BB257</f>
        <v>0</v>
      </c>
      <c r="AU256" s="1069">
        <f>INF_PrevYearEUR!BC257</f>
        <v>0</v>
      </c>
      <c r="AV256" s="1068">
        <f>INF_PrevYearEUR!BD257</f>
        <v>0</v>
      </c>
      <c r="AW256" s="1069">
        <f>INF_PrevYearEUR!BE257</f>
        <v>0</v>
      </c>
      <c r="AX256" s="1068">
        <f>INF_PrevYearEUR!BF257</f>
        <v>0</v>
      </c>
      <c r="AY256" s="1069">
        <f>INF_PrevYearEUR!BG257</f>
        <v>0</v>
      </c>
      <c r="AZ256" s="1068">
        <f>INF_PrevYearEUR!BH257</f>
        <v>0</v>
      </c>
      <c r="BA256" s="1069">
        <f>INF_PrevYearEUR!BI257</f>
        <v>0</v>
      </c>
      <c r="BB256" s="1068">
        <f>INF_PrevYearEUR!BJ257</f>
        <v>0</v>
      </c>
      <c r="BC256" s="1069">
        <f>INF_PrevYearEUR!BK257</f>
        <v>0</v>
      </c>
      <c r="BD256" s="1068">
        <f>INF_PrevYearEUR!BL257</f>
        <v>0</v>
      </c>
      <c r="BE256" s="1069">
        <f>INF_PrevYearEUR!BM257</f>
        <v>0</v>
      </c>
      <c r="BF256" s="1068">
        <f>INF_PrevYearEUR!BN257</f>
        <v>0</v>
      </c>
      <c r="BG256" s="1069">
        <f>INF_PrevYearEUR!BO257</f>
        <v>0</v>
      </c>
      <c r="BH256" s="1068">
        <f>INF_PrevYearEUR!BP257</f>
        <v>0</v>
      </c>
      <c r="BI256" s="1069">
        <f>INF_PrevYearEUR!BQ257</f>
        <v>0</v>
      </c>
      <c r="BJ256" s="1068">
        <f>INF_PrevYearEUR!BR257</f>
        <v>0</v>
      </c>
      <c r="BK256" s="1069">
        <f>INF_PrevYearEUR!BS257</f>
        <v>0</v>
      </c>
      <c r="BL256" s="1068">
        <f>INF_PrevYearEUR!BT257</f>
        <v>0</v>
      </c>
      <c r="BM256" s="1069">
        <f>INF_PrevYearEUR!BU257</f>
        <v>0</v>
      </c>
      <c r="BN256" s="1068">
        <f>INF_PrevYearEUR!BV257</f>
        <v>0</v>
      </c>
      <c r="BO256" s="1069">
        <f>INF_PrevYearEUR!BW257</f>
        <v>0</v>
      </c>
      <c r="BP256" s="1068">
        <f>INF_PrevYearEUR!BX257</f>
        <v>0</v>
      </c>
      <c r="BQ256" s="1069">
        <f>INF_PrevYearEUR!BY257</f>
        <v>0</v>
      </c>
    </row>
    <row r="257" spans="1:69" s="1048" customFormat="1">
      <c r="A257" s="1054" t="str">
        <f>IF(OR(B257=0,B257=""),"",B257&amp;IF(COUNTIF(B$11:$B257,B257)&gt;1,COUNTIF(B$11:$B257,B257),""))</f>
        <v>Maintenance costs</v>
      </c>
      <c r="B257" s="1054" t="str">
        <f>INF_PrevYearEUR!J258</f>
        <v>Maintenance costs</v>
      </c>
      <c r="C257" s="1055"/>
      <c r="D257" s="1068">
        <f>INF_PrevYearEUR!L258</f>
        <v>0</v>
      </c>
      <c r="E257" s="1069">
        <f>INF_PrevYearEUR!M258</f>
        <v>0</v>
      </c>
      <c r="F257" s="1068">
        <f>INF_PrevYearEUR!N258</f>
        <v>0</v>
      </c>
      <c r="G257" s="1069">
        <f>INF_PrevYearEUR!O258</f>
        <v>0</v>
      </c>
      <c r="H257" s="1068">
        <f>INF_PrevYearEUR!P258</f>
        <v>0</v>
      </c>
      <c r="I257" s="1069">
        <f>INF_PrevYearEUR!Q258</f>
        <v>0</v>
      </c>
      <c r="J257" s="1068">
        <f>INF_PrevYearEUR!R258</f>
        <v>0</v>
      </c>
      <c r="K257" s="1069">
        <f>INF_PrevYearEUR!S258</f>
        <v>0</v>
      </c>
      <c r="L257" s="1068">
        <f>INF_PrevYearEUR!T258</f>
        <v>0</v>
      </c>
      <c r="M257" s="1069">
        <f>INF_PrevYearEUR!U258</f>
        <v>0</v>
      </c>
      <c r="N257" s="1068">
        <f>INF_PrevYearEUR!V258</f>
        <v>0</v>
      </c>
      <c r="O257" s="1069">
        <f>INF_PrevYearEUR!W258</f>
        <v>0</v>
      </c>
      <c r="P257" s="1068">
        <f>INF_PrevYearEUR!X258</f>
        <v>0</v>
      </c>
      <c r="Q257" s="1069">
        <f>INF_PrevYearEUR!Y258</f>
        <v>0</v>
      </c>
      <c r="R257" s="1068">
        <f>INF_PrevYearEUR!Z258</f>
        <v>0</v>
      </c>
      <c r="S257" s="1069">
        <f>INF_PrevYearEUR!AA258</f>
        <v>0</v>
      </c>
      <c r="T257" s="1068">
        <f>INF_PrevYearEUR!AB258</f>
        <v>0</v>
      </c>
      <c r="U257" s="1069">
        <f>INF_PrevYearEUR!AC258</f>
        <v>0</v>
      </c>
      <c r="V257" s="1068">
        <f>INF_PrevYearEUR!AD258</f>
        <v>0</v>
      </c>
      <c r="W257" s="1069">
        <f>INF_PrevYearEUR!AE258</f>
        <v>0</v>
      </c>
      <c r="X257" s="1068">
        <f>INF_PrevYearEUR!AF258</f>
        <v>0</v>
      </c>
      <c r="Y257" s="1069">
        <f>INF_PrevYearEUR!AG258</f>
        <v>0</v>
      </c>
      <c r="Z257" s="1068">
        <f>INF_PrevYearEUR!AH258</f>
        <v>0</v>
      </c>
      <c r="AA257" s="1069">
        <f>INF_PrevYearEUR!AI258</f>
        <v>0</v>
      </c>
      <c r="AB257" s="1068">
        <f>INF_PrevYearEUR!AJ258</f>
        <v>0</v>
      </c>
      <c r="AC257" s="1069">
        <f>INF_PrevYearEUR!AK258</f>
        <v>0</v>
      </c>
      <c r="AD257" s="1068">
        <f>INF_PrevYearEUR!AL258</f>
        <v>0</v>
      </c>
      <c r="AE257" s="1069">
        <f>INF_PrevYearEUR!AM258</f>
        <v>0</v>
      </c>
      <c r="AF257" s="1068">
        <f>INF_PrevYearEUR!AN258</f>
        <v>0</v>
      </c>
      <c r="AG257" s="1069">
        <f>INF_PrevYearEUR!AO258</f>
        <v>0</v>
      </c>
      <c r="AH257" s="1068">
        <f>INF_PrevYearEUR!AP258</f>
        <v>0</v>
      </c>
      <c r="AI257" s="1069">
        <f>INF_PrevYearEUR!AQ258</f>
        <v>0</v>
      </c>
      <c r="AJ257" s="1068">
        <f>INF_PrevYearEUR!AR258</f>
        <v>0</v>
      </c>
      <c r="AK257" s="1069">
        <f>INF_PrevYearEUR!AS258</f>
        <v>0</v>
      </c>
      <c r="AL257" s="1068">
        <f>INF_PrevYearEUR!AT258</f>
        <v>0</v>
      </c>
      <c r="AM257" s="1069">
        <f>INF_PrevYearEUR!AU258</f>
        <v>0</v>
      </c>
      <c r="AN257" s="1068">
        <f>INF_PrevYearEUR!AV258</f>
        <v>0</v>
      </c>
      <c r="AO257" s="1069">
        <f>INF_PrevYearEUR!AW258</f>
        <v>0</v>
      </c>
      <c r="AP257" s="1068">
        <f>INF_PrevYearEUR!AX258</f>
        <v>0</v>
      </c>
      <c r="AQ257" s="1069">
        <f>INF_PrevYearEUR!AY258</f>
        <v>0</v>
      </c>
      <c r="AR257" s="1068">
        <f>INF_PrevYearEUR!AZ258</f>
        <v>0</v>
      </c>
      <c r="AS257" s="1069">
        <f>INF_PrevYearEUR!BA258</f>
        <v>0</v>
      </c>
      <c r="AT257" s="1068">
        <f>INF_PrevYearEUR!BB258</f>
        <v>0</v>
      </c>
      <c r="AU257" s="1069">
        <f>INF_PrevYearEUR!BC258</f>
        <v>0</v>
      </c>
      <c r="AV257" s="1068">
        <f>INF_PrevYearEUR!BD258</f>
        <v>0</v>
      </c>
      <c r="AW257" s="1069">
        <f>INF_PrevYearEUR!BE258</f>
        <v>0</v>
      </c>
      <c r="AX257" s="1068">
        <f>INF_PrevYearEUR!BF258</f>
        <v>0</v>
      </c>
      <c r="AY257" s="1069">
        <f>INF_PrevYearEUR!BG258</f>
        <v>0</v>
      </c>
      <c r="AZ257" s="1068">
        <f>INF_PrevYearEUR!BH258</f>
        <v>0</v>
      </c>
      <c r="BA257" s="1069">
        <f>INF_PrevYearEUR!BI258</f>
        <v>0</v>
      </c>
      <c r="BB257" s="1068">
        <f>INF_PrevYearEUR!BJ258</f>
        <v>0</v>
      </c>
      <c r="BC257" s="1069">
        <f>INF_PrevYearEUR!BK258</f>
        <v>0</v>
      </c>
      <c r="BD257" s="1068">
        <f>INF_PrevYearEUR!BL258</f>
        <v>0</v>
      </c>
      <c r="BE257" s="1069">
        <f>INF_PrevYearEUR!BM258</f>
        <v>0</v>
      </c>
      <c r="BF257" s="1068">
        <f>INF_PrevYearEUR!BN258</f>
        <v>0</v>
      </c>
      <c r="BG257" s="1069">
        <f>INF_PrevYearEUR!BO258</f>
        <v>0</v>
      </c>
      <c r="BH257" s="1068">
        <f>INF_PrevYearEUR!BP258</f>
        <v>0</v>
      </c>
      <c r="BI257" s="1069">
        <f>INF_PrevYearEUR!BQ258</f>
        <v>0</v>
      </c>
      <c r="BJ257" s="1068">
        <f>INF_PrevYearEUR!BR258</f>
        <v>0</v>
      </c>
      <c r="BK257" s="1069">
        <f>INF_PrevYearEUR!BS258</f>
        <v>0</v>
      </c>
      <c r="BL257" s="1068">
        <f>INF_PrevYearEUR!BT258</f>
        <v>0</v>
      </c>
      <c r="BM257" s="1069">
        <f>INF_PrevYearEUR!BU258</f>
        <v>0</v>
      </c>
      <c r="BN257" s="1068">
        <f>INF_PrevYearEUR!BV258</f>
        <v>0</v>
      </c>
      <c r="BO257" s="1069">
        <f>INF_PrevYearEUR!BW258</f>
        <v>0</v>
      </c>
      <c r="BP257" s="1068">
        <f>INF_PrevYearEUR!BX258</f>
        <v>0</v>
      </c>
      <c r="BQ257" s="1069">
        <f>INF_PrevYearEUR!BY258</f>
        <v>0</v>
      </c>
    </row>
    <row r="258" spans="1:69" s="1048" customFormat="1">
      <c r="A258" s="1054" t="str">
        <f>IF(OR(B258=0,B258=""),"",B258&amp;IF(COUNTIF(B$11:$B258,B258)&gt;1,COUNTIF(B$11:$B258,B258),""))</f>
        <v>Rental charges</v>
      </c>
      <c r="B258" s="1054" t="str">
        <f>INF_PrevYearEUR!J259</f>
        <v>Rental charges</v>
      </c>
      <c r="C258" s="1055"/>
      <c r="D258" s="1068">
        <f>INF_PrevYearEUR!L259</f>
        <v>0</v>
      </c>
      <c r="E258" s="1069">
        <f>INF_PrevYearEUR!M259</f>
        <v>0</v>
      </c>
      <c r="F258" s="1068">
        <f>INF_PrevYearEUR!N259</f>
        <v>0</v>
      </c>
      <c r="G258" s="1069">
        <f>INF_PrevYearEUR!O259</f>
        <v>0</v>
      </c>
      <c r="H258" s="1068">
        <f>INF_PrevYearEUR!P259</f>
        <v>0</v>
      </c>
      <c r="I258" s="1069">
        <f>INF_PrevYearEUR!Q259</f>
        <v>0</v>
      </c>
      <c r="J258" s="1068">
        <f>INF_PrevYearEUR!R259</f>
        <v>0</v>
      </c>
      <c r="K258" s="1069">
        <f>INF_PrevYearEUR!S259</f>
        <v>0</v>
      </c>
      <c r="L258" s="1068">
        <f>INF_PrevYearEUR!T259</f>
        <v>0</v>
      </c>
      <c r="M258" s="1069">
        <f>INF_PrevYearEUR!U259</f>
        <v>0</v>
      </c>
      <c r="N258" s="1068">
        <f>INF_PrevYearEUR!V259</f>
        <v>0</v>
      </c>
      <c r="O258" s="1069">
        <f>INF_PrevYearEUR!W259</f>
        <v>0</v>
      </c>
      <c r="P258" s="1068">
        <f>INF_PrevYearEUR!X259</f>
        <v>0</v>
      </c>
      <c r="Q258" s="1069">
        <f>INF_PrevYearEUR!Y259</f>
        <v>0</v>
      </c>
      <c r="R258" s="1068">
        <f>INF_PrevYearEUR!Z259</f>
        <v>0</v>
      </c>
      <c r="S258" s="1069">
        <f>INF_PrevYearEUR!AA259</f>
        <v>0</v>
      </c>
      <c r="T258" s="1068">
        <f>INF_PrevYearEUR!AB259</f>
        <v>0</v>
      </c>
      <c r="U258" s="1069">
        <f>INF_PrevYearEUR!AC259</f>
        <v>0</v>
      </c>
      <c r="V258" s="1068">
        <f>INF_PrevYearEUR!AD259</f>
        <v>0</v>
      </c>
      <c r="W258" s="1069">
        <f>INF_PrevYearEUR!AE259</f>
        <v>0</v>
      </c>
      <c r="X258" s="1068">
        <f>INF_PrevYearEUR!AF259</f>
        <v>0</v>
      </c>
      <c r="Y258" s="1069">
        <f>INF_PrevYearEUR!AG259</f>
        <v>0</v>
      </c>
      <c r="Z258" s="1068">
        <f>INF_PrevYearEUR!AH259</f>
        <v>0</v>
      </c>
      <c r="AA258" s="1069">
        <f>INF_PrevYearEUR!AI259</f>
        <v>0</v>
      </c>
      <c r="AB258" s="1068">
        <f>INF_PrevYearEUR!AJ259</f>
        <v>0</v>
      </c>
      <c r="AC258" s="1069">
        <f>INF_PrevYearEUR!AK259</f>
        <v>0</v>
      </c>
      <c r="AD258" s="1068">
        <f>INF_PrevYearEUR!AL259</f>
        <v>0</v>
      </c>
      <c r="AE258" s="1069">
        <f>INF_PrevYearEUR!AM259</f>
        <v>0</v>
      </c>
      <c r="AF258" s="1068">
        <f>INF_PrevYearEUR!AN259</f>
        <v>0</v>
      </c>
      <c r="AG258" s="1069">
        <f>INF_PrevYearEUR!AO259</f>
        <v>0</v>
      </c>
      <c r="AH258" s="1068">
        <f>INF_PrevYearEUR!AP259</f>
        <v>0</v>
      </c>
      <c r="AI258" s="1069">
        <f>INF_PrevYearEUR!AQ259</f>
        <v>0</v>
      </c>
      <c r="AJ258" s="1068">
        <f>INF_PrevYearEUR!AR259</f>
        <v>0</v>
      </c>
      <c r="AK258" s="1069">
        <f>INF_PrevYearEUR!AS259</f>
        <v>0</v>
      </c>
      <c r="AL258" s="1068">
        <f>INF_PrevYearEUR!AT259</f>
        <v>0</v>
      </c>
      <c r="AM258" s="1069">
        <f>INF_PrevYearEUR!AU259</f>
        <v>0</v>
      </c>
      <c r="AN258" s="1068">
        <f>INF_PrevYearEUR!AV259</f>
        <v>0</v>
      </c>
      <c r="AO258" s="1069">
        <f>INF_PrevYearEUR!AW259</f>
        <v>0</v>
      </c>
      <c r="AP258" s="1068">
        <f>INF_PrevYearEUR!AX259</f>
        <v>0</v>
      </c>
      <c r="AQ258" s="1069">
        <f>INF_PrevYearEUR!AY259</f>
        <v>0</v>
      </c>
      <c r="AR258" s="1068">
        <f>INF_PrevYearEUR!AZ259</f>
        <v>0</v>
      </c>
      <c r="AS258" s="1069">
        <f>INF_PrevYearEUR!BA259</f>
        <v>0</v>
      </c>
      <c r="AT258" s="1068">
        <f>INF_PrevYearEUR!BB259</f>
        <v>0</v>
      </c>
      <c r="AU258" s="1069">
        <f>INF_PrevYearEUR!BC259</f>
        <v>0</v>
      </c>
      <c r="AV258" s="1068">
        <f>INF_PrevYearEUR!BD259</f>
        <v>0</v>
      </c>
      <c r="AW258" s="1069">
        <f>INF_PrevYearEUR!BE259</f>
        <v>0</v>
      </c>
      <c r="AX258" s="1068">
        <f>INF_PrevYearEUR!BF259</f>
        <v>0</v>
      </c>
      <c r="AY258" s="1069">
        <f>INF_PrevYearEUR!BG259</f>
        <v>0</v>
      </c>
      <c r="AZ258" s="1068">
        <f>INF_PrevYearEUR!BH259</f>
        <v>0</v>
      </c>
      <c r="BA258" s="1069">
        <f>INF_PrevYearEUR!BI259</f>
        <v>0</v>
      </c>
      <c r="BB258" s="1068">
        <f>INF_PrevYearEUR!BJ259</f>
        <v>0</v>
      </c>
      <c r="BC258" s="1069">
        <f>INF_PrevYearEUR!BK259</f>
        <v>0</v>
      </c>
      <c r="BD258" s="1068">
        <f>INF_PrevYearEUR!BL259</f>
        <v>0</v>
      </c>
      <c r="BE258" s="1069">
        <f>INF_PrevYearEUR!BM259</f>
        <v>0</v>
      </c>
      <c r="BF258" s="1068">
        <f>INF_PrevYearEUR!BN259</f>
        <v>0</v>
      </c>
      <c r="BG258" s="1069">
        <f>INF_PrevYearEUR!BO259</f>
        <v>0</v>
      </c>
      <c r="BH258" s="1068">
        <f>INF_PrevYearEUR!BP259</f>
        <v>0</v>
      </c>
      <c r="BI258" s="1069">
        <f>INF_PrevYearEUR!BQ259</f>
        <v>0</v>
      </c>
      <c r="BJ258" s="1068">
        <f>INF_PrevYearEUR!BR259</f>
        <v>0</v>
      </c>
      <c r="BK258" s="1069">
        <f>INF_PrevYearEUR!BS259</f>
        <v>0</v>
      </c>
      <c r="BL258" s="1068">
        <f>INF_PrevYearEUR!BT259</f>
        <v>0</v>
      </c>
      <c r="BM258" s="1069">
        <f>INF_PrevYearEUR!BU259</f>
        <v>0</v>
      </c>
      <c r="BN258" s="1068">
        <f>INF_PrevYearEUR!BV259</f>
        <v>0</v>
      </c>
      <c r="BO258" s="1069">
        <f>INF_PrevYearEUR!BW259</f>
        <v>0</v>
      </c>
      <c r="BP258" s="1068">
        <f>INF_PrevYearEUR!BX259</f>
        <v>0</v>
      </c>
      <c r="BQ258" s="1069">
        <f>INF_PrevYearEUR!BY259</f>
        <v>0</v>
      </c>
    </row>
    <row r="259" spans="1:69" s="1048" customFormat="1">
      <c r="A259" s="1058" t="str">
        <f>IF(OR(B259=0,B259=""),"",B259&amp;IF(COUNTIF(B$11:$B259,B259)&gt;1,COUNTIF(B$11:$B259,B259),""))</f>
        <v>Other costs</v>
      </c>
      <c r="B259" s="1058" t="str">
        <f>INF_PrevYearEUR!J260</f>
        <v>Other costs</v>
      </c>
      <c r="C259" s="1058"/>
      <c r="D259" s="1071">
        <f>INF_PrevYearEUR!L260</f>
        <v>0</v>
      </c>
      <c r="E259" s="34">
        <f>INF_PrevYearEUR!M260</f>
        <v>0</v>
      </c>
      <c r="F259" s="1071">
        <f>INF_PrevYearEUR!N260</f>
        <v>0</v>
      </c>
      <c r="G259" s="34">
        <f>INF_PrevYearEUR!O260</f>
        <v>0</v>
      </c>
      <c r="H259" s="1071">
        <f>INF_PrevYearEUR!P260</f>
        <v>0</v>
      </c>
      <c r="I259" s="34">
        <f>INF_PrevYearEUR!Q260</f>
        <v>0</v>
      </c>
      <c r="J259" s="1071">
        <f>INF_PrevYearEUR!R260</f>
        <v>0</v>
      </c>
      <c r="K259" s="34">
        <f>INF_PrevYearEUR!S260</f>
        <v>0</v>
      </c>
      <c r="L259" s="1071">
        <f>INF_PrevYearEUR!T260</f>
        <v>0</v>
      </c>
      <c r="M259" s="34">
        <f>INF_PrevYearEUR!U260</f>
        <v>0</v>
      </c>
      <c r="N259" s="1071">
        <f>INF_PrevYearEUR!V260</f>
        <v>0</v>
      </c>
      <c r="O259" s="34">
        <f>INF_PrevYearEUR!W260</f>
        <v>0</v>
      </c>
      <c r="P259" s="1071">
        <f>INF_PrevYearEUR!X260</f>
        <v>0</v>
      </c>
      <c r="Q259" s="34">
        <f>INF_PrevYearEUR!Y260</f>
        <v>0</v>
      </c>
      <c r="R259" s="1071">
        <f>INF_PrevYearEUR!Z260</f>
        <v>0</v>
      </c>
      <c r="S259" s="34">
        <f>INF_PrevYearEUR!AA260</f>
        <v>0</v>
      </c>
      <c r="T259" s="1071">
        <f>INF_PrevYearEUR!AB260</f>
        <v>0</v>
      </c>
      <c r="U259" s="34">
        <f>INF_PrevYearEUR!AC260</f>
        <v>0</v>
      </c>
      <c r="V259" s="1071">
        <f>INF_PrevYearEUR!AD260</f>
        <v>0</v>
      </c>
      <c r="W259" s="34">
        <f>INF_PrevYearEUR!AE260</f>
        <v>0</v>
      </c>
      <c r="X259" s="1071">
        <f>INF_PrevYearEUR!AF260</f>
        <v>0</v>
      </c>
      <c r="Y259" s="34">
        <f>INF_PrevYearEUR!AG260</f>
        <v>0</v>
      </c>
      <c r="Z259" s="1071">
        <f>INF_PrevYearEUR!AH260</f>
        <v>0</v>
      </c>
      <c r="AA259" s="34">
        <f>INF_PrevYearEUR!AI260</f>
        <v>0</v>
      </c>
      <c r="AB259" s="1071">
        <f>INF_PrevYearEUR!AJ260</f>
        <v>0</v>
      </c>
      <c r="AC259" s="34">
        <f>INF_PrevYearEUR!AK260</f>
        <v>0</v>
      </c>
      <c r="AD259" s="1071">
        <f>INF_PrevYearEUR!AL260</f>
        <v>0</v>
      </c>
      <c r="AE259" s="34">
        <f>INF_PrevYearEUR!AM260</f>
        <v>0</v>
      </c>
      <c r="AF259" s="1071">
        <f>INF_PrevYearEUR!AN260</f>
        <v>0</v>
      </c>
      <c r="AG259" s="34">
        <f>INF_PrevYearEUR!AO260</f>
        <v>0</v>
      </c>
      <c r="AH259" s="1071">
        <f>INF_PrevYearEUR!AP260</f>
        <v>0</v>
      </c>
      <c r="AI259" s="34">
        <f>INF_PrevYearEUR!AQ260</f>
        <v>0</v>
      </c>
      <c r="AJ259" s="1071">
        <f>INF_PrevYearEUR!AR260</f>
        <v>0</v>
      </c>
      <c r="AK259" s="34">
        <f>INF_PrevYearEUR!AS260</f>
        <v>0</v>
      </c>
      <c r="AL259" s="1071">
        <f>INF_PrevYearEUR!AT260</f>
        <v>0</v>
      </c>
      <c r="AM259" s="34">
        <f>INF_PrevYearEUR!AU260</f>
        <v>0</v>
      </c>
      <c r="AN259" s="1071">
        <f>INF_PrevYearEUR!AV260</f>
        <v>0</v>
      </c>
      <c r="AO259" s="34">
        <f>INF_PrevYearEUR!AW260</f>
        <v>0</v>
      </c>
      <c r="AP259" s="1071">
        <f>INF_PrevYearEUR!AX260</f>
        <v>0</v>
      </c>
      <c r="AQ259" s="34">
        <f>INF_PrevYearEUR!AY260</f>
        <v>0</v>
      </c>
      <c r="AR259" s="1071">
        <f>INF_PrevYearEUR!AZ260</f>
        <v>0</v>
      </c>
      <c r="AS259" s="34">
        <f>INF_PrevYearEUR!BA260</f>
        <v>0</v>
      </c>
      <c r="AT259" s="1071">
        <f>INF_PrevYearEUR!BB260</f>
        <v>0</v>
      </c>
      <c r="AU259" s="34">
        <f>INF_PrevYearEUR!BC260</f>
        <v>0</v>
      </c>
      <c r="AV259" s="1071">
        <f>INF_PrevYearEUR!BD260</f>
        <v>0</v>
      </c>
      <c r="AW259" s="34">
        <f>INF_PrevYearEUR!BE260</f>
        <v>0</v>
      </c>
      <c r="AX259" s="1071">
        <f>INF_PrevYearEUR!BF260</f>
        <v>0</v>
      </c>
      <c r="AY259" s="34">
        <f>INF_PrevYearEUR!BG260</f>
        <v>0</v>
      </c>
      <c r="AZ259" s="1071">
        <f>INF_PrevYearEUR!BH260</f>
        <v>0</v>
      </c>
      <c r="BA259" s="34">
        <f>INF_PrevYearEUR!BI260</f>
        <v>0</v>
      </c>
      <c r="BB259" s="1071">
        <f>INF_PrevYearEUR!BJ260</f>
        <v>0</v>
      </c>
      <c r="BC259" s="34">
        <f>INF_PrevYearEUR!BK260</f>
        <v>0</v>
      </c>
      <c r="BD259" s="1071">
        <f>INF_PrevYearEUR!BL260</f>
        <v>0</v>
      </c>
      <c r="BE259" s="34">
        <f>INF_PrevYearEUR!BM260</f>
        <v>0</v>
      </c>
      <c r="BF259" s="1071">
        <f>INF_PrevYearEUR!BN260</f>
        <v>0</v>
      </c>
      <c r="BG259" s="34">
        <f>INF_PrevYearEUR!BO260</f>
        <v>0</v>
      </c>
      <c r="BH259" s="1071">
        <f>INF_PrevYearEUR!BP260</f>
        <v>0</v>
      </c>
      <c r="BI259" s="34">
        <f>INF_PrevYearEUR!BQ260</f>
        <v>0</v>
      </c>
      <c r="BJ259" s="1071">
        <f>INF_PrevYearEUR!BR260</f>
        <v>0</v>
      </c>
      <c r="BK259" s="34">
        <f>INF_PrevYearEUR!BS260</f>
        <v>0</v>
      </c>
      <c r="BL259" s="1071">
        <f>INF_PrevYearEUR!BT260</f>
        <v>0</v>
      </c>
      <c r="BM259" s="34">
        <f>INF_PrevYearEUR!BU260</f>
        <v>0</v>
      </c>
      <c r="BN259" s="1071">
        <f>INF_PrevYearEUR!BV260</f>
        <v>0</v>
      </c>
      <c r="BO259" s="34">
        <f>INF_PrevYearEUR!BW260</f>
        <v>0</v>
      </c>
      <c r="BP259" s="1071">
        <f>INF_PrevYearEUR!BX260</f>
        <v>0</v>
      </c>
      <c r="BQ259" s="34">
        <f>INF_PrevYearEUR!BY260</f>
        <v>0</v>
      </c>
    </row>
    <row r="260" spans="1:69" s="1048" customFormat="1">
      <c r="A260" s="1054" t="str">
        <f>IF(OR(B260=0,B260=""),"",B260&amp;IF(COUNTIF(B$11:$B260,B260)&gt;1,COUNTIF(B$11:$B260,B260),""))</f>
        <v>Depreciation2</v>
      </c>
      <c r="B260" s="1054" t="str">
        <f>INF_PrevYearEUR!J261</f>
        <v>Depreciation</v>
      </c>
      <c r="C260" s="1055"/>
      <c r="D260" s="1068">
        <f>INF_PrevYearEUR!L261</f>
        <v>0</v>
      </c>
      <c r="E260" s="1069">
        <f>INF_PrevYearEUR!M261</f>
        <v>0</v>
      </c>
      <c r="F260" s="1068">
        <f>INF_PrevYearEUR!N261</f>
        <v>0</v>
      </c>
      <c r="G260" s="1069">
        <f>INF_PrevYearEUR!O261</f>
        <v>0</v>
      </c>
      <c r="H260" s="1068">
        <f>INF_PrevYearEUR!P261</f>
        <v>0</v>
      </c>
      <c r="I260" s="1069">
        <f>INF_PrevYearEUR!Q261</f>
        <v>0</v>
      </c>
      <c r="J260" s="1068">
        <f>INF_PrevYearEUR!R261</f>
        <v>0</v>
      </c>
      <c r="K260" s="1069">
        <f>INF_PrevYearEUR!S261</f>
        <v>0</v>
      </c>
      <c r="L260" s="1068">
        <f>INF_PrevYearEUR!T261</f>
        <v>0</v>
      </c>
      <c r="M260" s="1069">
        <f>INF_PrevYearEUR!U261</f>
        <v>0</v>
      </c>
      <c r="N260" s="1068">
        <f>INF_PrevYearEUR!V261</f>
        <v>0</v>
      </c>
      <c r="O260" s="1069">
        <f>INF_PrevYearEUR!W261</f>
        <v>0</v>
      </c>
      <c r="P260" s="1068">
        <f>INF_PrevYearEUR!X261</f>
        <v>0</v>
      </c>
      <c r="Q260" s="1069">
        <f>INF_PrevYearEUR!Y261</f>
        <v>0</v>
      </c>
      <c r="R260" s="1068">
        <f>INF_PrevYearEUR!Z261</f>
        <v>0</v>
      </c>
      <c r="S260" s="1069">
        <f>INF_PrevYearEUR!AA261</f>
        <v>0</v>
      </c>
      <c r="T260" s="1068">
        <f>INF_PrevYearEUR!AB261</f>
        <v>0</v>
      </c>
      <c r="U260" s="1069">
        <f>INF_PrevYearEUR!AC261</f>
        <v>0</v>
      </c>
      <c r="V260" s="1068">
        <f>INF_PrevYearEUR!AD261</f>
        <v>0</v>
      </c>
      <c r="W260" s="1069">
        <f>INF_PrevYearEUR!AE261</f>
        <v>0</v>
      </c>
      <c r="X260" s="1068">
        <f>INF_PrevYearEUR!AF261</f>
        <v>0</v>
      </c>
      <c r="Y260" s="1069">
        <f>INF_PrevYearEUR!AG261</f>
        <v>0</v>
      </c>
      <c r="Z260" s="1068">
        <f>INF_PrevYearEUR!AH261</f>
        <v>0</v>
      </c>
      <c r="AA260" s="1069">
        <f>INF_PrevYearEUR!AI261</f>
        <v>0</v>
      </c>
      <c r="AB260" s="1068">
        <f>INF_PrevYearEUR!AJ261</f>
        <v>0</v>
      </c>
      <c r="AC260" s="1069">
        <f>INF_PrevYearEUR!AK261</f>
        <v>0</v>
      </c>
      <c r="AD260" s="1068">
        <f>INF_PrevYearEUR!AL261</f>
        <v>0</v>
      </c>
      <c r="AE260" s="1069">
        <f>INF_PrevYearEUR!AM261</f>
        <v>0</v>
      </c>
      <c r="AF260" s="1068">
        <f>INF_PrevYearEUR!AN261</f>
        <v>0</v>
      </c>
      <c r="AG260" s="1069">
        <f>INF_PrevYearEUR!AO261</f>
        <v>0</v>
      </c>
      <c r="AH260" s="1068">
        <f>INF_PrevYearEUR!AP261</f>
        <v>0</v>
      </c>
      <c r="AI260" s="1069">
        <f>INF_PrevYearEUR!AQ261</f>
        <v>0</v>
      </c>
      <c r="AJ260" s="1068">
        <f>INF_PrevYearEUR!AR261</f>
        <v>0</v>
      </c>
      <c r="AK260" s="1069">
        <f>INF_PrevYearEUR!AS261</f>
        <v>0</v>
      </c>
      <c r="AL260" s="1068">
        <f>INF_PrevYearEUR!AT261</f>
        <v>0</v>
      </c>
      <c r="AM260" s="1069">
        <f>INF_PrevYearEUR!AU261</f>
        <v>0</v>
      </c>
      <c r="AN260" s="1068">
        <f>INF_PrevYearEUR!AV261</f>
        <v>0</v>
      </c>
      <c r="AO260" s="1069">
        <f>INF_PrevYearEUR!AW261</f>
        <v>0</v>
      </c>
      <c r="AP260" s="1068">
        <f>INF_PrevYearEUR!AX261</f>
        <v>0</v>
      </c>
      <c r="AQ260" s="1069">
        <f>INF_PrevYearEUR!AY261</f>
        <v>0</v>
      </c>
      <c r="AR260" s="1068">
        <f>INF_PrevYearEUR!AZ261</f>
        <v>0</v>
      </c>
      <c r="AS260" s="1069">
        <f>INF_PrevYearEUR!BA261</f>
        <v>0</v>
      </c>
      <c r="AT260" s="1068">
        <f>INF_PrevYearEUR!BB261</f>
        <v>0</v>
      </c>
      <c r="AU260" s="1069">
        <f>INF_PrevYearEUR!BC261</f>
        <v>0</v>
      </c>
      <c r="AV260" s="1068">
        <f>INF_PrevYearEUR!BD261</f>
        <v>0</v>
      </c>
      <c r="AW260" s="1069">
        <f>INF_PrevYearEUR!BE261</f>
        <v>0</v>
      </c>
      <c r="AX260" s="1068">
        <f>INF_PrevYearEUR!BF261</f>
        <v>0</v>
      </c>
      <c r="AY260" s="1069">
        <f>INF_PrevYearEUR!BG261</f>
        <v>0</v>
      </c>
      <c r="AZ260" s="1068">
        <f>INF_PrevYearEUR!BH261</f>
        <v>0</v>
      </c>
      <c r="BA260" s="1069">
        <f>INF_PrevYearEUR!BI261</f>
        <v>0</v>
      </c>
      <c r="BB260" s="1068">
        <f>INF_PrevYearEUR!BJ261</f>
        <v>0</v>
      </c>
      <c r="BC260" s="1069">
        <f>INF_PrevYearEUR!BK261</f>
        <v>0</v>
      </c>
      <c r="BD260" s="1068">
        <f>INF_PrevYearEUR!BL261</f>
        <v>0</v>
      </c>
      <c r="BE260" s="1069">
        <f>INF_PrevYearEUR!BM261</f>
        <v>0</v>
      </c>
      <c r="BF260" s="1068">
        <f>INF_PrevYearEUR!BN261</f>
        <v>0</v>
      </c>
      <c r="BG260" s="1069">
        <f>INF_PrevYearEUR!BO261</f>
        <v>0</v>
      </c>
      <c r="BH260" s="1068">
        <f>INF_PrevYearEUR!BP261</f>
        <v>0</v>
      </c>
      <c r="BI260" s="1069">
        <f>INF_PrevYearEUR!BQ261</f>
        <v>0</v>
      </c>
      <c r="BJ260" s="1068">
        <f>INF_PrevYearEUR!BR261</f>
        <v>0</v>
      </c>
      <c r="BK260" s="1069">
        <f>INF_PrevYearEUR!BS261</f>
        <v>0</v>
      </c>
      <c r="BL260" s="1068">
        <f>INF_PrevYearEUR!BT261</f>
        <v>0</v>
      </c>
      <c r="BM260" s="1069">
        <f>INF_PrevYearEUR!BU261</f>
        <v>0</v>
      </c>
      <c r="BN260" s="1068">
        <f>INF_PrevYearEUR!BV261</f>
        <v>0</v>
      </c>
      <c r="BO260" s="1069">
        <f>INF_PrevYearEUR!BW261</f>
        <v>0</v>
      </c>
      <c r="BP260" s="1068">
        <f>INF_PrevYearEUR!BX261</f>
        <v>0</v>
      </c>
      <c r="BQ260" s="1069">
        <f>INF_PrevYearEUR!BY261</f>
        <v>0</v>
      </c>
    </row>
    <row r="261" spans="1:69" s="1048" customFormat="1">
      <c r="A261" s="1058" t="str">
        <f>IF(OR(B261=0,B261=""),"",B261&amp;IF(COUNTIF(B$11:$B261,B261)&gt;1,COUNTIF(B$11:$B261,B261),""))</f>
        <v>Other expenditures</v>
      </c>
      <c r="B261" s="1058" t="str">
        <f>INF_PrevYearEUR!J262</f>
        <v>Other expenditures</v>
      </c>
      <c r="C261" s="1058"/>
      <c r="D261" s="1071">
        <f>INF_PrevYearEUR!L262</f>
        <v>0</v>
      </c>
      <c r="E261" s="34">
        <f>INF_PrevYearEUR!M262</f>
        <v>0</v>
      </c>
      <c r="F261" s="1071">
        <f>INF_PrevYearEUR!N262</f>
        <v>0</v>
      </c>
      <c r="G261" s="34">
        <f>INF_PrevYearEUR!O262</f>
        <v>0</v>
      </c>
      <c r="H261" s="1071">
        <f>INF_PrevYearEUR!P262</f>
        <v>0</v>
      </c>
      <c r="I261" s="34">
        <f>INF_PrevYearEUR!Q262</f>
        <v>0</v>
      </c>
      <c r="J261" s="1071">
        <f>INF_PrevYearEUR!R262</f>
        <v>0</v>
      </c>
      <c r="K261" s="34">
        <f>INF_PrevYearEUR!S262</f>
        <v>0</v>
      </c>
      <c r="L261" s="1071">
        <f>INF_PrevYearEUR!T262</f>
        <v>0</v>
      </c>
      <c r="M261" s="34">
        <f>INF_PrevYearEUR!U262</f>
        <v>0</v>
      </c>
      <c r="N261" s="1071">
        <f>INF_PrevYearEUR!V262</f>
        <v>0</v>
      </c>
      <c r="O261" s="34">
        <f>INF_PrevYearEUR!W262</f>
        <v>0</v>
      </c>
      <c r="P261" s="1071">
        <f>INF_PrevYearEUR!X262</f>
        <v>0</v>
      </c>
      <c r="Q261" s="34">
        <f>INF_PrevYearEUR!Y262</f>
        <v>0</v>
      </c>
      <c r="R261" s="1071">
        <f>INF_PrevYearEUR!Z262</f>
        <v>0</v>
      </c>
      <c r="S261" s="34">
        <f>INF_PrevYearEUR!AA262</f>
        <v>0</v>
      </c>
      <c r="T261" s="1071">
        <f>INF_PrevYearEUR!AB262</f>
        <v>0</v>
      </c>
      <c r="U261" s="34">
        <f>INF_PrevYearEUR!AC262</f>
        <v>0</v>
      </c>
      <c r="V261" s="1071">
        <f>INF_PrevYearEUR!AD262</f>
        <v>0</v>
      </c>
      <c r="W261" s="34">
        <f>INF_PrevYearEUR!AE262</f>
        <v>0</v>
      </c>
      <c r="X261" s="1071">
        <f>INF_PrevYearEUR!AF262</f>
        <v>0</v>
      </c>
      <c r="Y261" s="34">
        <f>INF_PrevYearEUR!AG262</f>
        <v>0</v>
      </c>
      <c r="Z261" s="1071">
        <f>INF_PrevYearEUR!AH262</f>
        <v>0</v>
      </c>
      <c r="AA261" s="34">
        <f>INF_PrevYearEUR!AI262</f>
        <v>0</v>
      </c>
      <c r="AB261" s="1071">
        <f>INF_PrevYearEUR!AJ262</f>
        <v>0</v>
      </c>
      <c r="AC261" s="34">
        <f>INF_PrevYearEUR!AK262</f>
        <v>0</v>
      </c>
      <c r="AD261" s="1071">
        <f>INF_PrevYearEUR!AL262</f>
        <v>0</v>
      </c>
      <c r="AE261" s="34">
        <f>INF_PrevYearEUR!AM262</f>
        <v>0</v>
      </c>
      <c r="AF261" s="1071">
        <f>INF_PrevYearEUR!AN262</f>
        <v>0</v>
      </c>
      <c r="AG261" s="34">
        <f>INF_PrevYearEUR!AO262</f>
        <v>0</v>
      </c>
      <c r="AH261" s="1071">
        <f>INF_PrevYearEUR!AP262</f>
        <v>0</v>
      </c>
      <c r="AI261" s="34">
        <f>INF_PrevYearEUR!AQ262</f>
        <v>0</v>
      </c>
      <c r="AJ261" s="1071">
        <f>INF_PrevYearEUR!AR262</f>
        <v>0</v>
      </c>
      <c r="AK261" s="34">
        <f>INF_PrevYearEUR!AS262</f>
        <v>0</v>
      </c>
      <c r="AL261" s="1071">
        <f>INF_PrevYearEUR!AT262</f>
        <v>0</v>
      </c>
      <c r="AM261" s="34">
        <f>INF_PrevYearEUR!AU262</f>
        <v>0</v>
      </c>
      <c r="AN261" s="1071">
        <f>INF_PrevYearEUR!AV262</f>
        <v>0</v>
      </c>
      <c r="AO261" s="34">
        <f>INF_PrevYearEUR!AW262</f>
        <v>0</v>
      </c>
      <c r="AP261" s="1071">
        <f>INF_PrevYearEUR!AX262</f>
        <v>0</v>
      </c>
      <c r="AQ261" s="34">
        <f>INF_PrevYearEUR!AY262</f>
        <v>0</v>
      </c>
      <c r="AR261" s="1071">
        <f>INF_PrevYearEUR!AZ262</f>
        <v>0</v>
      </c>
      <c r="AS261" s="34">
        <f>INF_PrevYearEUR!BA262</f>
        <v>0</v>
      </c>
      <c r="AT261" s="1071">
        <f>INF_PrevYearEUR!BB262</f>
        <v>0</v>
      </c>
      <c r="AU261" s="34">
        <f>INF_PrevYearEUR!BC262</f>
        <v>0</v>
      </c>
      <c r="AV261" s="1071">
        <f>INF_PrevYearEUR!BD262</f>
        <v>0</v>
      </c>
      <c r="AW261" s="34">
        <f>INF_PrevYearEUR!BE262</f>
        <v>0</v>
      </c>
      <c r="AX261" s="1071">
        <f>INF_PrevYearEUR!BF262</f>
        <v>0</v>
      </c>
      <c r="AY261" s="34">
        <f>INF_PrevYearEUR!BG262</f>
        <v>0</v>
      </c>
      <c r="AZ261" s="1071">
        <f>INF_PrevYearEUR!BH262</f>
        <v>0</v>
      </c>
      <c r="BA261" s="34">
        <f>INF_PrevYearEUR!BI262</f>
        <v>0</v>
      </c>
      <c r="BB261" s="1071">
        <f>INF_PrevYearEUR!BJ262</f>
        <v>0</v>
      </c>
      <c r="BC261" s="34">
        <f>INF_PrevYearEUR!BK262</f>
        <v>0</v>
      </c>
      <c r="BD261" s="1071">
        <f>INF_PrevYearEUR!BL262</f>
        <v>0</v>
      </c>
      <c r="BE261" s="34">
        <f>INF_PrevYearEUR!BM262</f>
        <v>0</v>
      </c>
      <c r="BF261" s="1071">
        <f>INF_PrevYearEUR!BN262</f>
        <v>0</v>
      </c>
      <c r="BG261" s="34">
        <f>INF_PrevYearEUR!BO262</f>
        <v>0</v>
      </c>
      <c r="BH261" s="1071">
        <f>INF_PrevYearEUR!BP262</f>
        <v>0</v>
      </c>
      <c r="BI261" s="34">
        <f>INF_PrevYearEUR!BQ262</f>
        <v>0</v>
      </c>
      <c r="BJ261" s="1071">
        <f>INF_PrevYearEUR!BR262</f>
        <v>0</v>
      </c>
      <c r="BK261" s="34">
        <f>INF_PrevYearEUR!BS262</f>
        <v>0</v>
      </c>
      <c r="BL261" s="1071">
        <f>INF_PrevYearEUR!BT262</f>
        <v>0</v>
      </c>
      <c r="BM261" s="34">
        <f>INF_PrevYearEUR!BU262</f>
        <v>0</v>
      </c>
      <c r="BN261" s="1071">
        <f>INF_PrevYearEUR!BV262</f>
        <v>0</v>
      </c>
      <c r="BO261" s="34">
        <f>INF_PrevYearEUR!BW262</f>
        <v>0</v>
      </c>
      <c r="BP261" s="1071">
        <f>INF_PrevYearEUR!BX262</f>
        <v>0</v>
      </c>
      <c r="BQ261" s="34">
        <f>INF_PrevYearEUR!BY262</f>
        <v>0</v>
      </c>
    </row>
    <row r="262" spans="1:69" s="1048" customFormat="1">
      <c r="A262" s="1058" t="str">
        <f>IF(OR(B262=0,B262=""),"",B262&amp;IF(COUNTIF(B$11:$B262,B262)&gt;1,COUNTIF(B$11:$B262,B262),""))</f>
        <v>Average Production Costs (APC)</v>
      </c>
      <c r="B262" s="1058" t="str">
        <f>INF_PrevYearEUR!J263</f>
        <v>Average Production Costs (APC)</v>
      </c>
      <c r="C262" s="1058"/>
      <c r="D262" s="1071">
        <f>INF_PrevYearEUR!L263</f>
        <v>0</v>
      </c>
      <c r="E262" s="34">
        <f>INF_PrevYearEUR!M263</f>
        <v>0</v>
      </c>
      <c r="F262" s="1071">
        <f>INF_PrevYearEUR!N263</f>
        <v>0</v>
      </c>
      <c r="G262" s="34">
        <f>INF_PrevYearEUR!O263</f>
        <v>0</v>
      </c>
      <c r="H262" s="1071">
        <f>INF_PrevYearEUR!P263</f>
        <v>0</v>
      </c>
      <c r="I262" s="34">
        <f>INF_PrevYearEUR!Q263</f>
        <v>0</v>
      </c>
      <c r="J262" s="1071">
        <f>INF_PrevYearEUR!R263</f>
        <v>0</v>
      </c>
      <c r="K262" s="34">
        <f>INF_PrevYearEUR!S263</f>
        <v>0</v>
      </c>
      <c r="L262" s="1071">
        <f>INF_PrevYearEUR!T263</f>
        <v>0</v>
      </c>
      <c r="M262" s="34">
        <f>INF_PrevYearEUR!U263</f>
        <v>0</v>
      </c>
      <c r="N262" s="1071">
        <f>INF_PrevYearEUR!V263</f>
        <v>0</v>
      </c>
      <c r="O262" s="34">
        <f>INF_PrevYearEUR!W263</f>
        <v>0</v>
      </c>
      <c r="P262" s="1071">
        <f>INF_PrevYearEUR!X263</f>
        <v>0</v>
      </c>
      <c r="Q262" s="34">
        <f>INF_PrevYearEUR!Y263</f>
        <v>0</v>
      </c>
      <c r="R262" s="1071">
        <f>INF_PrevYearEUR!Z263</f>
        <v>0</v>
      </c>
      <c r="S262" s="34">
        <f>INF_PrevYearEUR!AA263</f>
        <v>0</v>
      </c>
      <c r="T262" s="1071">
        <f>INF_PrevYearEUR!AB263</f>
        <v>0</v>
      </c>
      <c r="U262" s="34">
        <f>INF_PrevYearEUR!AC263</f>
        <v>0</v>
      </c>
      <c r="V262" s="1071">
        <f>INF_PrevYearEUR!AD263</f>
        <v>0</v>
      </c>
      <c r="W262" s="34">
        <f>INF_PrevYearEUR!AE263</f>
        <v>0</v>
      </c>
      <c r="X262" s="1071">
        <f>INF_PrevYearEUR!AF263</f>
        <v>0</v>
      </c>
      <c r="Y262" s="34">
        <f>INF_PrevYearEUR!AG263</f>
        <v>0</v>
      </c>
      <c r="Z262" s="1071">
        <f>INF_PrevYearEUR!AH263</f>
        <v>0</v>
      </c>
      <c r="AA262" s="34">
        <f>INF_PrevYearEUR!AI263</f>
        <v>0</v>
      </c>
      <c r="AB262" s="1071">
        <f>INF_PrevYearEUR!AJ263</f>
        <v>0</v>
      </c>
      <c r="AC262" s="34">
        <f>INF_PrevYearEUR!AK263</f>
        <v>0</v>
      </c>
      <c r="AD262" s="1071">
        <f>INF_PrevYearEUR!AL263</f>
        <v>0</v>
      </c>
      <c r="AE262" s="34">
        <f>INF_PrevYearEUR!AM263</f>
        <v>0</v>
      </c>
      <c r="AF262" s="1071">
        <f>INF_PrevYearEUR!AN263</f>
        <v>0</v>
      </c>
      <c r="AG262" s="34">
        <f>INF_PrevYearEUR!AO263</f>
        <v>0</v>
      </c>
      <c r="AH262" s="1071">
        <f>INF_PrevYearEUR!AP263</f>
        <v>0</v>
      </c>
      <c r="AI262" s="34">
        <f>INF_PrevYearEUR!AQ263</f>
        <v>0</v>
      </c>
      <c r="AJ262" s="1071">
        <f>INF_PrevYearEUR!AR263</f>
        <v>0</v>
      </c>
      <c r="AK262" s="34">
        <f>INF_PrevYearEUR!AS263</f>
        <v>0</v>
      </c>
      <c r="AL262" s="1071">
        <f>INF_PrevYearEUR!AT263</f>
        <v>0</v>
      </c>
      <c r="AM262" s="34">
        <f>INF_PrevYearEUR!AU263</f>
        <v>0</v>
      </c>
      <c r="AN262" s="1071">
        <f>INF_PrevYearEUR!AV263</f>
        <v>0</v>
      </c>
      <c r="AO262" s="34">
        <f>INF_PrevYearEUR!AW263</f>
        <v>0</v>
      </c>
      <c r="AP262" s="1071">
        <f>INF_PrevYearEUR!AX263</f>
        <v>0</v>
      </c>
      <c r="AQ262" s="34">
        <f>INF_PrevYearEUR!AY263</f>
        <v>0</v>
      </c>
      <c r="AR262" s="1071">
        <f>INF_PrevYearEUR!AZ263</f>
        <v>0</v>
      </c>
      <c r="AS262" s="34">
        <f>INF_PrevYearEUR!BA263</f>
        <v>0</v>
      </c>
      <c r="AT262" s="1071">
        <f>INF_PrevYearEUR!BB263</f>
        <v>0</v>
      </c>
      <c r="AU262" s="34">
        <f>INF_PrevYearEUR!BC263</f>
        <v>0</v>
      </c>
      <c r="AV262" s="1071">
        <f>INF_PrevYearEUR!BD263</f>
        <v>0</v>
      </c>
      <c r="AW262" s="34">
        <f>INF_PrevYearEUR!BE263</f>
        <v>0</v>
      </c>
      <c r="AX262" s="1071">
        <f>INF_PrevYearEUR!BF263</f>
        <v>0</v>
      </c>
      <c r="AY262" s="34">
        <f>INF_PrevYearEUR!BG263</f>
        <v>0</v>
      </c>
      <c r="AZ262" s="1071">
        <f>INF_PrevYearEUR!BH263</f>
        <v>0</v>
      </c>
      <c r="BA262" s="34">
        <f>INF_PrevYearEUR!BI263</f>
        <v>0</v>
      </c>
      <c r="BB262" s="1071">
        <f>INF_PrevYearEUR!BJ263</f>
        <v>0</v>
      </c>
      <c r="BC262" s="34">
        <f>INF_PrevYearEUR!BK263</f>
        <v>0</v>
      </c>
      <c r="BD262" s="1071">
        <f>INF_PrevYearEUR!BL263</f>
        <v>0</v>
      </c>
      <c r="BE262" s="34">
        <f>INF_PrevYearEUR!BM263</f>
        <v>0</v>
      </c>
      <c r="BF262" s="1071">
        <f>INF_PrevYearEUR!BN263</f>
        <v>0</v>
      </c>
      <c r="BG262" s="34">
        <f>INF_PrevYearEUR!BO263</f>
        <v>0</v>
      </c>
      <c r="BH262" s="1071">
        <f>INF_PrevYearEUR!BP263</f>
        <v>0</v>
      </c>
      <c r="BI262" s="34">
        <f>INF_PrevYearEUR!BQ263</f>
        <v>0</v>
      </c>
      <c r="BJ262" s="1071">
        <f>INF_PrevYearEUR!BR263</f>
        <v>0</v>
      </c>
      <c r="BK262" s="34">
        <f>INF_PrevYearEUR!BS263</f>
        <v>0</v>
      </c>
      <c r="BL262" s="1071">
        <f>INF_PrevYearEUR!BT263</f>
        <v>0</v>
      </c>
      <c r="BM262" s="34">
        <f>INF_PrevYearEUR!BU263</f>
        <v>0</v>
      </c>
      <c r="BN262" s="1071">
        <f>INF_PrevYearEUR!BV263</f>
        <v>0</v>
      </c>
      <c r="BO262" s="34">
        <f>INF_PrevYearEUR!BW263</f>
        <v>0</v>
      </c>
      <c r="BP262" s="1071">
        <f>INF_PrevYearEUR!BX263</f>
        <v>0</v>
      </c>
      <c r="BQ262" s="34">
        <f>INF_PrevYearEUR!BY263</f>
        <v>0</v>
      </c>
    </row>
    <row r="263" spans="1:69" s="1048" customFormat="1">
      <c r="A263" s="1058" t="str">
        <f>IF(OR(B263=0,B263=""),"",B263&amp;IF(COUNTIF(B$11:$B263,B263)&gt;1,COUNTIF(B$11:$B263,B263),""))</f>
        <v>Other Income/Expenses</v>
      </c>
      <c r="B263" s="1058" t="str">
        <f>INF_PrevYearEUR!J264</f>
        <v>Other Income/Expenses</v>
      </c>
      <c r="C263" s="1058"/>
      <c r="D263" s="1071">
        <f>INF_PrevYearEUR!L264</f>
        <v>0</v>
      </c>
      <c r="E263" s="34">
        <f>INF_PrevYearEUR!M264</f>
        <v>0</v>
      </c>
      <c r="F263" s="1071">
        <f>INF_PrevYearEUR!N264</f>
        <v>0</v>
      </c>
      <c r="G263" s="34">
        <f>INF_PrevYearEUR!O264</f>
        <v>0</v>
      </c>
      <c r="H263" s="1071">
        <f>INF_PrevYearEUR!P264</f>
        <v>0</v>
      </c>
      <c r="I263" s="34">
        <f>INF_PrevYearEUR!Q264</f>
        <v>0</v>
      </c>
      <c r="J263" s="1071">
        <f>INF_PrevYearEUR!R264</f>
        <v>0</v>
      </c>
      <c r="K263" s="34">
        <f>INF_PrevYearEUR!S264</f>
        <v>0</v>
      </c>
      <c r="L263" s="1071">
        <f>INF_PrevYearEUR!T264</f>
        <v>0</v>
      </c>
      <c r="M263" s="34">
        <f>INF_PrevYearEUR!U264</f>
        <v>0</v>
      </c>
      <c r="N263" s="1071">
        <f>INF_PrevYearEUR!V264</f>
        <v>0</v>
      </c>
      <c r="O263" s="34">
        <f>INF_PrevYearEUR!W264</f>
        <v>0</v>
      </c>
      <c r="P263" s="1071">
        <f>INF_PrevYearEUR!X264</f>
        <v>0</v>
      </c>
      <c r="Q263" s="34">
        <f>INF_PrevYearEUR!Y264</f>
        <v>0</v>
      </c>
      <c r="R263" s="1071">
        <f>INF_PrevYearEUR!Z264</f>
        <v>0</v>
      </c>
      <c r="S263" s="34">
        <f>INF_PrevYearEUR!AA264</f>
        <v>0</v>
      </c>
      <c r="T263" s="1071">
        <f>INF_PrevYearEUR!AB264</f>
        <v>0</v>
      </c>
      <c r="U263" s="34">
        <f>INF_PrevYearEUR!AC264</f>
        <v>0</v>
      </c>
      <c r="V263" s="1071">
        <f>INF_PrevYearEUR!AD264</f>
        <v>0</v>
      </c>
      <c r="W263" s="34">
        <f>INF_PrevYearEUR!AE264</f>
        <v>0</v>
      </c>
      <c r="X263" s="1071">
        <f>INF_PrevYearEUR!AF264</f>
        <v>0</v>
      </c>
      <c r="Y263" s="34">
        <f>INF_PrevYearEUR!AG264</f>
        <v>0</v>
      </c>
      <c r="Z263" s="1071">
        <f>INF_PrevYearEUR!AH264</f>
        <v>0</v>
      </c>
      <c r="AA263" s="34">
        <f>INF_PrevYearEUR!AI264</f>
        <v>0</v>
      </c>
      <c r="AB263" s="1071">
        <f>INF_PrevYearEUR!AJ264</f>
        <v>0</v>
      </c>
      <c r="AC263" s="34">
        <f>INF_PrevYearEUR!AK264</f>
        <v>0</v>
      </c>
      <c r="AD263" s="1071">
        <f>INF_PrevYearEUR!AL264</f>
        <v>0</v>
      </c>
      <c r="AE263" s="34">
        <f>INF_PrevYearEUR!AM264</f>
        <v>0</v>
      </c>
      <c r="AF263" s="1071">
        <f>INF_PrevYearEUR!AN264</f>
        <v>0</v>
      </c>
      <c r="AG263" s="34">
        <f>INF_PrevYearEUR!AO264</f>
        <v>0</v>
      </c>
      <c r="AH263" s="1071">
        <f>INF_PrevYearEUR!AP264</f>
        <v>0</v>
      </c>
      <c r="AI263" s="34">
        <f>INF_PrevYearEUR!AQ264</f>
        <v>0</v>
      </c>
      <c r="AJ263" s="1071">
        <f>INF_PrevYearEUR!AR264</f>
        <v>0</v>
      </c>
      <c r="AK263" s="34">
        <f>INF_PrevYearEUR!AS264</f>
        <v>0</v>
      </c>
      <c r="AL263" s="1071">
        <f>INF_PrevYearEUR!AT264</f>
        <v>0</v>
      </c>
      <c r="AM263" s="34">
        <f>INF_PrevYearEUR!AU264</f>
        <v>0</v>
      </c>
      <c r="AN263" s="1071">
        <f>INF_PrevYearEUR!AV264</f>
        <v>0</v>
      </c>
      <c r="AO263" s="34">
        <f>INF_PrevYearEUR!AW264</f>
        <v>0</v>
      </c>
      <c r="AP263" s="1071">
        <f>INF_PrevYearEUR!AX264</f>
        <v>0</v>
      </c>
      <c r="AQ263" s="34">
        <f>INF_PrevYearEUR!AY264</f>
        <v>0</v>
      </c>
      <c r="AR263" s="1071">
        <f>INF_PrevYearEUR!AZ264</f>
        <v>0</v>
      </c>
      <c r="AS263" s="34">
        <f>INF_PrevYearEUR!BA264</f>
        <v>0</v>
      </c>
      <c r="AT263" s="1071">
        <f>INF_PrevYearEUR!BB264</f>
        <v>0</v>
      </c>
      <c r="AU263" s="34">
        <f>INF_PrevYearEUR!BC264</f>
        <v>0</v>
      </c>
      <c r="AV263" s="1071">
        <f>INF_PrevYearEUR!BD264</f>
        <v>0</v>
      </c>
      <c r="AW263" s="34">
        <f>INF_PrevYearEUR!BE264</f>
        <v>0</v>
      </c>
      <c r="AX263" s="1071">
        <f>INF_PrevYearEUR!BF264</f>
        <v>0</v>
      </c>
      <c r="AY263" s="34">
        <f>INF_PrevYearEUR!BG264</f>
        <v>0</v>
      </c>
      <c r="AZ263" s="1071">
        <f>INF_PrevYearEUR!BH264</f>
        <v>0</v>
      </c>
      <c r="BA263" s="34">
        <f>INF_PrevYearEUR!BI264</f>
        <v>0</v>
      </c>
      <c r="BB263" s="1071">
        <f>INF_PrevYearEUR!BJ264</f>
        <v>0</v>
      </c>
      <c r="BC263" s="34">
        <f>INF_PrevYearEUR!BK264</f>
        <v>0</v>
      </c>
      <c r="BD263" s="1071">
        <f>INF_PrevYearEUR!BL264</f>
        <v>0</v>
      </c>
      <c r="BE263" s="34">
        <f>INF_PrevYearEUR!BM264</f>
        <v>0</v>
      </c>
      <c r="BF263" s="1071">
        <f>INF_PrevYearEUR!BN264</f>
        <v>0</v>
      </c>
      <c r="BG263" s="34">
        <f>INF_PrevYearEUR!BO264</f>
        <v>0</v>
      </c>
      <c r="BH263" s="1071">
        <f>INF_PrevYearEUR!BP264</f>
        <v>0</v>
      </c>
      <c r="BI263" s="34">
        <f>INF_PrevYearEUR!BQ264</f>
        <v>0</v>
      </c>
      <c r="BJ263" s="1071">
        <f>INF_PrevYearEUR!BR264</f>
        <v>0</v>
      </c>
      <c r="BK263" s="34">
        <f>INF_PrevYearEUR!BS264</f>
        <v>0</v>
      </c>
      <c r="BL263" s="1071">
        <f>INF_PrevYearEUR!BT264</f>
        <v>0</v>
      </c>
      <c r="BM263" s="34">
        <f>INF_PrevYearEUR!BU264</f>
        <v>0</v>
      </c>
      <c r="BN263" s="1071">
        <f>INF_PrevYearEUR!BV264</f>
        <v>0</v>
      </c>
      <c r="BO263" s="34">
        <f>INF_PrevYearEUR!BW264</f>
        <v>0</v>
      </c>
      <c r="BP263" s="1071">
        <f>INF_PrevYearEUR!BX264</f>
        <v>0</v>
      </c>
      <c r="BQ263" s="34">
        <f>INF_PrevYearEUR!BY264</f>
        <v>0</v>
      </c>
    </row>
    <row r="264" spans="1:69" s="1048" customFormat="1">
      <c r="A264" s="1054" t="str">
        <f>IF(OR(B264=0,B264=""),"",B264&amp;IF(COUNTIF(B$11:$B264,B264)&gt;1,COUNTIF(B$11:$B264,B264),""))</f>
        <v>Allocation</v>
      </c>
      <c r="B264" s="1054" t="str">
        <f>INF_PrevYearEUR!J265</f>
        <v>Allocation</v>
      </c>
      <c r="C264" s="1055"/>
      <c r="D264" s="1068">
        <f>INF_PrevYearEUR!L265</f>
        <v>0</v>
      </c>
      <c r="E264" s="1069">
        <f>INF_PrevYearEUR!M265</f>
        <v>0</v>
      </c>
      <c r="F264" s="1068">
        <f>INF_PrevYearEUR!N265</f>
        <v>0</v>
      </c>
      <c r="G264" s="1069">
        <f>INF_PrevYearEUR!O265</f>
        <v>0</v>
      </c>
      <c r="H264" s="1068">
        <f>INF_PrevYearEUR!P265</f>
        <v>0</v>
      </c>
      <c r="I264" s="1069">
        <f>INF_PrevYearEUR!Q265</f>
        <v>0</v>
      </c>
      <c r="J264" s="1068">
        <f>INF_PrevYearEUR!R265</f>
        <v>0</v>
      </c>
      <c r="K264" s="1069">
        <f>INF_PrevYearEUR!S265</f>
        <v>0</v>
      </c>
      <c r="L264" s="1068">
        <f>INF_PrevYearEUR!T265</f>
        <v>0</v>
      </c>
      <c r="M264" s="1069">
        <f>INF_PrevYearEUR!U265</f>
        <v>0</v>
      </c>
      <c r="N264" s="1068">
        <f>INF_PrevYearEUR!V265</f>
        <v>0</v>
      </c>
      <c r="O264" s="1069">
        <f>INF_PrevYearEUR!W265</f>
        <v>0</v>
      </c>
      <c r="P264" s="1068">
        <f>INF_PrevYearEUR!X265</f>
        <v>0</v>
      </c>
      <c r="Q264" s="1069">
        <f>INF_PrevYearEUR!Y265</f>
        <v>0</v>
      </c>
      <c r="R264" s="1068">
        <f>INF_PrevYearEUR!Z265</f>
        <v>0</v>
      </c>
      <c r="S264" s="1069">
        <f>INF_PrevYearEUR!AA265</f>
        <v>0</v>
      </c>
      <c r="T264" s="1068">
        <f>INF_PrevYearEUR!AB265</f>
        <v>0</v>
      </c>
      <c r="U264" s="1069">
        <f>INF_PrevYearEUR!AC265</f>
        <v>0</v>
      </c>
      <c r="V264" s="1068">
        <f>INF_PrevYearEUR!AD265</f>
        <v>0</v>
      </c>
      <c r="W264" s="1069">
        <f>INF_PrevYearEUR!AE265</f>
        <v>0</v>
      </c>
      <c r="X264" s="1068">
        <f>INF_PrevYearEUR!AF265</f>
        <v>0</v>
      </c>
      <c r="Y264" s="1069">
        <f>INF_PrevYearEUR!AG265</f>
        <v>0</v>
      </c>
      <c r="Z264" s="1068">
        <f>INF_PrevYearEUR!AH265</f>
        <v>0</v>
      </c>
      <c r="AA264" s="1069">
        <f>INF_PrevYearEUR!AI265</f>
        <v>0</v>
      </c>
      <c r="AB264" s="1068">
        <f>INF_PrevYearEUR!AJ265</f>
        <v>0</v>
      </c>
      <c r="AC264" s="1069">
        <f>INF_PrevYearEUR!AK265</f>
        <v>0</v>
      </c>
      <c r="AD264" s="1068">
        <f>INF_PrevYearEUR!AL265</f>
        <v>0</v>
      </c>
      <c r="AE264" s="1069">
        <f>INF_PrevYearEUR!AM265</f>
        <v>0</v>
      </c>
      <c r="AF264" s="1068">
        <f>INF_PrevYearEUR!AN265</f>
        <v>0</v>
      </c>
      <c r="AG264" s="1069">
        <f>INF_PrevYearEUR!AO265</f>
        <v>0</v>
      </c>
      <c r="AH264" s="1068">
        <f>INF_PrevYearEUR!AP265</f>
        <v>0</v>
      </c>
      <c r="AI264" s="1069">
        <f>INF_PrevYearEUR!AQ265</f>
        <v>0</v>
      </c>
      <c r="AJ264" s="1068">
        <f>INF_PrevYearEUR!AR265</f>
        <v>0</v>
      </c>
      <c r="AK264" s="1069">
        <f>INF_PrevYearEUR!AS265</f>
        <v>0</v>
      </c>
      <c r="AL264" s="1068">
        <f>INF_PrevYearEUR!AT265</f>
        <v>0</v>
      </c>
      <c r="AM264" s="1069">
        <f>INF_PrevYearEUR!AU265</f>
        <v>0</v>
      </c>
      <c r="AN264" s="1068">
        <f>INF_PrevYearEUR!AV265</f>
        <v>0</v>
      </c>
      <c r="AO264" s="1069">
        <f>INF_PrevYearEUR!AW265</f>
        <v>0</v>
      </c>
      <c r="AP264" s="1068">
        <f>INF_PrevYearEUR!AX265</f>
        <v>0</v>
      </c>
      <c r="AQ264" s="1069">
        <f>INF_PrevYearEUR!AY265</f>
        <v>0</v>
      </c>
      <c r="AR264" s="1068">
        <f>INF_PrevYearEUR!AZ265</f>
        <v>0</v>
      </c>
      <c r="AS264" s="1069">
        <f>INF_PrevYearEUR!BA265</f>
        <v>0</v>
      </c>
      <c r="AT264" s="1068">
        <f>INF_PrevYearEUR!BB265</f>
        <v>0</v>
      </c>
      <c r="AU264" s="1069">
        <f>INF_PrevYearEUR!BC265</f>
        <v>0</v>
      </c>
      <c r="AV264" s="1068">
        <f>INF_PrevYearEUR!BD265</f>
        <v>0</v>
      </c>
      <c r="AW264" s="1069">
        <f>INF_PrevYearEUR!BE265</f>
        <v>0</v>
      </c>
      <c r="AX264" s="1068">
        <f>INF_PrevYearEUR!BF265</f>
        <v>0</v>
      </c>
      <c r="AY264" s="1069">
        <f>INF_PrevYearEUR!BG265</f>
        <v>0</v>
      </c>
      <c r="AZ264" s="1068">
        <f>INF_PrevYearEUR!BH265</f>
        <v>0</v>
      </c>
      <c r="BA264" s="1069">
        <f>INF_PrevYearEUR!BI265</f>
        <v>0</v>
      </c>
      <c r="BB264" s="1068">
        <f>INF_PrevYearEUR!BJ265</f>
        <v>0</v>
      </c>
      <c r="BC264" s="1069">
        <f>INF_PrevYearEUR!BK265</f>
        <v>0</v>
      </c>
      <c r="BD264" s="1068">
        <f>INF_PrevYearEUR!BL265</f>
        <v>0</v>
      </c>
      <c r="BE264" s="1069">
        <f>INF_PrevYearEUR!BM265</f>
        <v>0</v>
      </c>
      <c r="BF264" s="1068">
        <f>INF_PrevYearEUR!BN265</f>
        <v>0</v>
      </c>
      <c r="BG264" s="1069">
        <f>INF_PrevYearEUR!BO265</f>
        <v>0</v>
      </c>
      <c r="BH264" s="1068">
        <f>INF_PrevYearEUR!BP265</f>
        <v>0</v>
      </c>
      <c r="BI264" s="1069">
        <f>INF_PrevYearEUR!BQ265</f>
        <v>0</v>
      </c>
      <c r="BJ264" s="1068">
        <f>INF_PrevYearEUR!BR265</f>
        <v>0</v>
      </c>
      <c r="BK264" s="1069">
        <f>INF_PrevYearEUR!BS265</f>
        <v>0</v>
      </c>
      <c r="BL264" s="1068">
        <f>INF_PrevYearEUR!BT265</f>
        <v>0</v>
      </c>
      <c r="BM264" s="1069">
        <f>INF_PrevYearEUR!BU265</f>
        <v>0</v>
      </c>
      <c r="BN264" s="1068">
        <f>INF_PrevYearEUR!BV265</f>
        <v>0</v>
      </c>
      <c r="BO264" s="1069">
        <f>INF_PrevYearEUR!BW265</f>
        <v>0</v>
      </c>
      <c r="BP264" s="1068">
        <f>INF_PrevYearEUR!BX265</f>
        <v>0</v>
      </c>
      <c r="BQ264" s="1069">
        <f>INF_PrevYearEUR!BY265</f>
        <v>0</v>
      </c>
    </row>
    <row r="265" spans="1:69" s="1048" customFormat="1">
      <c r="A265" s="1054" t="str">
        <f>IF(OR(B265=0,B265=""),"",B265&amp;IF(COUNTIF(B$11:$B265,B265)&gt;1,COUNTIF(B$11:$B265,B265),""))</f>
        <v>EBITDA</v>
      </c>
      <c r="B265" s="1054" t="str">
        <f>INF_PrevYearEUR!J266</f>
        <v>EBITDA</v>
      </c>
      <c r="C265" s="1055"/>
      <c r="D265" s="1068">
        <f>INF_PrevYearEUR!L266</f>
        <v>0</v>
      </c>
      <c r="E265" s="1069">
        <f>INF_PrevYearEUR!M266</f>
        <v>0</v>
      </c>
      <c r="F265" s="1068">
        <f>INF_PrevYearEUR!N266</f>
        <v>0</v>
      </c>
      <c r="G265" s="1069">
        <f>INF_PrevYearEUR!O266</f>
        <v>0</v>
      </c>
      <c r="H265" s="1068">
        <f>INF_PrevYearEUR!P266</f>
        <v>0</v>
      </c>
      <c r="I265" s="1069">
        <f>INF_PrevYearEUR!Q266</f>
        <v>0</v>
      </c>
      <c r="J265" s="1068">
        <f>INF_PrevYearEUR!R266</f>
        <v>0</v>
      </c>
      <c r="K265" s="1069">
        <f>INF_PrevYearEUR!S266</f>
        <v>0</v>
      </c>
      <c r="L265" s="1068">
        <f>INF_PrevYearEUR!T266</f>
        <v>0</v>
      </c>
      <c r="M265" s="1069">
        <f>INF_PrevYearEUR!U266</f>
        <v>0</v>
      </c>
      <c r="N265" s="1068">
        <f>INF_PrevYearEUR!V266</f>
        <v>0</v>
      </c>
      <c r="O265" s="1069">
        <f>INF_PrevYearEUR!W266</f>
        <v>0</v>
      </c>
      <c r="P265" s="1068">
        <f>INF_PrevYearEUR!X266</f>
        <v>0</v>
      </c>
      <c r="Q265" s="1069">
        <f>INF_PrevYearEUR!Y266</f>
        <v>0</v>
      </c>
      <c r="R265" s="1068">
        <f>INF_PrevYearEUR!Z266</f>
        <v>0</v>
      </c>
      <c r="S265" s="1069">
        <f>INF_PrevYearEUR!AA266</f>
        <v>0</v>
      </c>
      <c r="T265" s="1068">
        <f>INF_PrevYearEUR!AB266</f>
        <v>0</v>
      </c>
      <c r="U265" s="1069">
        <f>INF_PrevYearEUR!AC266</f>
        <v>0</v>
      </c>
      <c r="V265" s="1068">
        <f>INF_PrevYearEUR!AD266</f>
        <v>0</v>
      </c>
      <c r="W265" s="1069">
        <f>INF_PrevYearEUR!AE266</f>
        <v>0</v>
      </c>
      <c r="X265" s="1068">
        <f>INF_PrevYearEUR!AF266</f>
        <v>0</v>
      </c>
      <c r="Y265" s="1069">
        <f>INF_PrevYearEUR!AG266</f>
        <v>0</v>
      </c>
      <c r="Z265" s="1068">
        <f>INF_PrevYearEUR!AH266</f>
        <v>0</v>
      </c>
      <c r="AA265" s="1069">
        <f>INF_PrevYearEUR!AI266</f>
        <v>0</v>
      </c>
      <c r="AB265" s="1068">
        <f>INF_PrevYearEUR!AJ266</f>
        <v>0</v>
      </c>
      <c r="AC265" s="1069">
        <f>INF_PrevYearEUR!AK266</f>
        <v>0</v>
      </c>
      <c r="AD265" s="1068">
        <f>INF_PrevYearEUR!AL266</f>
        <v>0</v>
      </c>
      <c r="AE265" s="1069">
        <f>INF_PrevYearEUR!AM266</f>
        <v>0</v>
      </c>
      <c r="AF265" s="1068">
        <f>INF_PrevYearEUR!AN266</f>
        <v>0</v>
      </c>
      <c r="AG265" s="1069">
        <f>INF_PrevYearEUR!AO266</f>
        <v>0</v>
      </c>
      <c r="AH265" s="1068">
        <f>INF_PrevYearEUR!AP266</f>
        <v>0</v>
      </c>
      <c r="AI265" s="1069">
        <f>INF_PrevYearEUR!AQ266</f>
        <v>0</v>
      </c>
      <c r="AJ265" s="1068">
        <f>INF_PrevYearEUR!AR266</f>
        <v>0</v>
      </c>
      <c r="AK265" s="1069">
        <f>INF_PrevYearEUR!AS266</f>
        <v>0</v>
      </c>
      <c r="AL265" s="1068">
        <f>INF_PrevYearEUR!AT266</f>
        <v>0</v>
      </c>
      <c r="AM265" s="1069">
        <f>INF_PrevYearEUR!AU266</f>
        <v>0</v>
      </c>
      <c r="AN265" s="1068">
        <f>INF_PrevYearEUR!AV266</f>
        <v>0</v>
      </c>
      <c r="AO265" s="1069">
        <f>INF_PrevYearEUR!AW266</f>
        <v>0</v>
      </c>
      <c r="AP265" s="1068">
        <f>INF_PrevYearEUR!AX266</f>
        <v>0</v>
      </c>
      <c r="AQ265" s="1069">
        <f>INF_PrevYearEUR!AY266</f>
        <v>0</v>
      </c>
      <c r="AR265" s="1068">
        <f>INF_PrevYearEUR!AZ266</f>
        <v>0</v>
      </c>
      <c r="AS265" s="1069">
        <f>INF_PrevYearEUR!BA266</f>
        <v>0</v>
      </c>
      <c r="AT265" s="1068">
        <f>INF_PrevYearEUR!BB266</f>
        <v>0</v>
      </c>
      <c r="AU265" s="1069">
        <f>INF_PrevYearEUR!BC266</f>
        <v>0</v>
      </c>
      <c r="AV265" s="1068">
        <f>INF_PrevYearEUR!BD266</f>
        <v>0</v>
      </c>
      <c r="AW265" s="1069">
        <f>INF_PrevYearEUR!BE266</f>
        <v>0</v>
      </c>
      <c r="AX265" s="1068">
        <f>INF_PrevYearEUR!BF266</f>
        <v>0</v>
      </c>
      <c r="AY265" s="1069">
        <f>INF_PrevYearEUR!BG266</f>
        <v>0</v>
      </c>
      <c r="AZ265" s="1068">
        <f>INF_PrevYearEUR!BH266</f>
        <v>0</v>
      </c>
      <c r="BA265" s="1069">
        <f>INF_PrevYearEUR!BI266</f>
        <v>0</v>
      </c>
      <c r="BB265" s="1068">
        <f>INF_PrevYearEUR!BJ266</f>
        <v>0</v>
      </c>
      <c r="BC265" s="1069">
        <f>INF_PrevYearEUR!BK266</f>
        <v>0</v>
      </c>
      <c r="BD265" s="1068">
        <f>INF_PrevYearEUR!BL266</f>
        <v>0</v>
      </c>
      <c r="BE265" s="1069">
        <f>INF_PrevYearEUR!BM266</f>
        <v>0</v>
      </c>
      <c r="BF265" s="1068">
        <f>INF_PrevYearEUR!BN266</f>
        <v>0</v>
      </c>
      <c r="BG265" s="1069">
        <f>INF_PrevYearEUR!BO266</f>
        <v>0</v>
      </c>
      <c r="BH265" s="1068">
        <f>INF_PrevYearEUR!BP266</f>
        <v>0</v>
      </c>
      <c r="BI265" s="1069">
        <f>INF_PrevYearEUR!BQ266</f>
        <v>0</v>
      </c>
      <c r="BJ265" s="1068">
        <f>INF_PrevYearEUR!BR266</f>
        <v>0</v>
      </c>
      <c r="BK265" s="1069">
        <f>INF_PrevYearEUR!BS266</f>
        <v>0</v>
      </c>
      <c r="BL265" s="1068">
        <f>INF_PrevYearEUR!BT266</f>
        <v>0</v>
      </c>
      <c r="BM265" s="1069">
        <f>INF_PrevYearEUR!BU266</f>
        <v>0</v>
      </c>
      <c r="BN265" s="1068">
        <f>INF_PrevYearEUR!BV266</f>
        <v>0</v>
      </c>
      <c r="BO265" s="1069">
        <f>INF_PrevYearEUR!BW266</f>
        <v>0</v>
      </c>
      <c r="BP265" s="1068">
        <f>INF_PrevYearEUR!BX266</f>
        <v>0</v>
      </c>
      <c r="BQ265" s="1069">
        <f>INF_PrevYearEUR!BY266</f>
        <v>0</v>
      </c>
    </row>
    <row r="266" spans="1:69" s="1048" customFormat="1">
      <c r="A266" s="1054" t="str">
        <f>IF(OR(B266=0,B266=""),"",B266&amp;IF(COUNTIF(B$11:$B266,B266)&gt;1,COUNTIF(B$11:$B266,B266),""))</f>
        <v>EBIT</v>
      </c>
      <c r="B266" s="1054" t="str">
        <f>INF_PrevYearEUR!J267</f>
        <v>EBIT</v>
      </c>
      <c r="C266" s="1055"/>
      <c r="D266" s="1068">
        <f>INF_PrevYearEUR!L267</f>
        <v>0</v>
      </c>
      <c r="E266" s="1069">
        <f>INF_PrevYearEUR!M267</f>
        <v>0</v>
      </c>
      <c r="F266" s="1068">
        <f>INF_PrevYearEUR!N267</f>
        <v>0</v>
      </c>
      <c r="G266" s="1069">
        <f>INF_PrevYearEUR!O267</f>
        <v>0</v>
      </c>
      <c r="H266" s="1068">
        <f>INF_PrevYearEUR!P267</f>
        <v>0</v>
      </c>
      <c r="I266" s="1069">
        <f>INF_PrevYearEUR!Q267</f>
        <v>0</v>
      </c>
      <c r="J266" s="1068">
        <f>INF_PrevYearEUR!R267</f>
        <v>0</v>
      </c>
      <c r="K266" s="1069">
        <f>INF_PrevYearEUR!S267</f>
        <v>0</v>
      </c>
      <c r="L266" s="1068">
        <f>INF_PrevYearEUR!T267</f>
        <v>0</v>
      </c>
      <c r="M266" s="1069">
        <f>INF_PrevYearEUR!U267</f>
        <v>0</v>
      </c>
      <c r="N266" s="1068">
        <f>INF_PrevYearEUR!V267</f>
        <v>0</v>
      </c>
      <c r="O266" s="1069">
        <f>INF_PrevYearEUR!W267</f>
        <v>0</v>
      </c>
      <c r="P266" s="1068">
        <f>INF_PrevYearEUR!X267</f>
        <v>0</v>
      </c>
      <c r="Q266" s="1069">
        <f>INF_PrevYearEUR!Y267</f>
        <v>0</v>
      </c>
      <c r="R266" s="1068">
        <f>INF_PrevYearEUR!Z267</f>
        <v>0</v>
      </c>
      <c r="S266" s="1069">
        <f>INF_PrevYearEUR!AA267</f>
        <v>0</v>
      </c>
      <c r="T266" s="1068">
        <f>INF_PrevYearEUR!AB267</f>
        <v>0</v>
      </c>
      <c r="U266" s="1069">
        <f>INF_PrevYearEUR!AC267</f>
        <v>0</v>
      </c>
      <c r="V266" s="1068">
        <f>INF_PrevYearEUR!AD267</f>
        <v>0</v>
      </c>
      <c r="W266" s="1069">
        <f>INF_PrevYearEUR!AE267</f>
        <v>0</v>
      </c>
      <c r="X266" s="1068">
        <f>INF_PrevYearEUR!AF267</f>
        <v>0</v>
      </c>
      <c r="Y266" s="1069">
        <f>INF_PrevYearEUR!AG267</f>
        <v>0</v>
      </c>
      <c r="Z266" s="1068">
        <f>INF_PrevYearEUR!AH267</f>
        <v>0</v>
      </c>
      <c r="AA266" s="1069">
        <f>INF_PrevYearEUR!AI267</f>
        <v>0</v>
      </c>
      <c r="AB266" s="1068">
        <f>INF_PrevYearEUR!AJ267</f>
        <v>0</v>
      </c>
      <c r="AC266" s="1069">
        <f>INF_PrevYearEUR!AK267</f>
        <v>0</v>
      </c>
      <c r="AD266" s="1068">
        <f>INF_PrevYearEUR!AL267</f>
        <v>0</v>
      </c>
      <c r="AE266" s="1069">
        <f>INF_PrevYearEUR!AM267</f>
        <v>0</v>
      </c>
      <c r="AF266" s="1068">
        <f>INF_PrevYearEUR!AN267</f>
        <v>0</v>
      </c>
      <c r="AG266" s="1069">
        <f>INF_PrevYearEUR!AO267</f>
        <v>0</v>
      </c>
      <c r="AH266" s="1068">
        <f>INF_PrevYearEUR!AP267</f>
        <v>0</v>
      </c>
      <c r="AI266" s="1069">
        <f>INF_PrevYearEUR!AQ267</f>
        <v>0</v>
      </c>
      <c r="AJ266" s="1068">
        <f>INF_PrevYearEUR!AR267</f>
        <v>0</v>
      </c>
      <c r="AK266" s="1069">
        <f>INF_PrevYearEUR!AS267</f>
        <v>0</v>
      </c>
      <c r="AL266" s="1068">
        <f>INF_PrevYearEUR!AT267</f>
        <v>0</v>
      </c>
      <c r="AM266" s="1069">
        <f>INF_PrevYearEUR!AU267</f>
        <v>0</v>
      </c>
      <c r="AN266" s="1068">
        <f>INF_PrevYearEUR!AV267</f>
        <v>0</v>
      </c>
      <c r="AO266" s="1069">
        <f>INF_PrevYearEUR!AW267</f>
        <v>0</v>
      </c>
      <c r="AP266" s="1068">
        <f>INF_PrevYearEUR!AX267</f>
        <v>0</v>
      </c>
      <c r="AQ266" s="1069">
        <f>INF_PrevYearEUR!AY267</f>
        <v>0</v>
      </c>
      <c r="AR266" s="1068">
        <f>INF_PrevYearEUR!AZ267</f>
        <v>0</v>
      </c>
      <c r="AS266" s="1069">
        <f>INF_PrevYearEUR!BA267</f>
        <v>0</v>
      </c>
      <c r="AT266" s="1068">
        <f>INF_PrevYearEUR!BB267</f>
        <v>0</v>
      </c>
      <c r="AU266" s="1069">
        <f>INF_PrevYearEUR!BC267</f>
        <v>0</v>
      </c>
      <c r="AV266" s="1068">
        <f>INF_PrevYearEUR!BD267</f>
        <v>0</v>
      </c>
      <c r="AW266" s="1069">
        <f>INF_PrevYearEUR!BE267</f>
        <v>0</v>
      </c>
      <c r="AX266" s="1068">
        <f>INF_PrevYearEUR!BF267</f>
        <v>0</v>
      </c>
      <c r="AY266" s="1069">
        <f>INF_PrevYearEUR!BG267</f>
        <v>0</v>
      </c>
      <c r="AZ266" s="1068">
        <f>INF_PrevYearEUR!BH267</f>
        <v>0</v>
      </c>
      <c r="BA266" s="1069">
        <f>INF_PrevYearEUR!BI267</f>
        <v>0</v>
      </c>
      <c r="BB266" s="1068">
        <f>INF_PrevYearEUR!BJ267</f>
        <v>0</v>
      </c>
      <c r="BC266" s="1069">
        <f>INF_PrevYearEUR!BK267</f>
        <v>0</v>
      </c>
      <c r="BD266" s="1068">
        <f>INF_PrevYearEUR!BL267</f>
        <v>0</v>
      </c>
      <c r="BE266" s="1069">
        <f>INF_PrevYearEUR!BM267</f>
        <v>0</v>
      </c>
      <c r="BF266" s="1068">
        <f>INF_PrevYearEUR!BN267</f>
        <v>0</v>
      </c>
      <c r="BG266" s="1069">
        <f>INF_PrevYearEUR!BO267</f>
        <v>0</v>
      </c>
      <c r="BH266" s="1068">
        <f>INF_PrevYearEUR!BP267</f>
        <v>0</v>
      </c>
      <c r="BI266" s="1069">
        <f>INF_PrevYearEUR!BQ267</f>
        <v>0</v>
      </c>
      <c r="BJ266" s="1068">
        <f>INF_PrevYearEUR!BR267</f>
        <v>0</v>
      </c>
      <c r="BK266" s="1069">
        <f>INF_PrevYearEUR!BS267</f>
        <v>0</v>
      </c>
      <c r="BL266" s="1068">
        <f>INF_PrevYearEUR!BT267</f>
        <v>0</v>
      </c>
      <c r="BM266" s="1069">
        <f>INF_PrevYearEUR!BU267</f>
        <v>0</v>
      </c>
      <c r="BN266" s="1068">
        <f>INF_PrevYearEUR!BV267</f>
        <v>0</v>
      </c>
      <c r="BO266" s="1069">
        <f>INF_PrevYearEUR!BW267</f>
        <v>0</v>
      </c>
      <c r="BP266" s="1068">
        <f>INF_PrevYearEUR!BX267</f>
        <v>0</v>
      </c>
      <c r="BQ266" s="1069">
        <f>INF_PrevYearEUR!BY267</f>
        <v>0</v>
      </c>
    </row>
    <row r="267" spans="1:69" s="1048" customFormat="1">
      <c r="A267" s="1054" t="str">
        <f>IF(OR(B267=0,B267=""),"",B267&amp;IF(COUNTIF(B$11:$B267,B267)&gt;1,COUNTIF(B$11:$B267,B267),""))</f>
        <v>EBT</v>
      </c>
      <c r="B267" s="1054" t="str">
        <f>INF_PrevYearEUR!J268</f>
        <v>EBT</v>
      </c>
      <c r="C267" s="1055"/>
      <c r="D267" s="1068">
        <f>INF_PrevYearEUR!L268</f>
        <v>0</v>
      </c>
      <c r="E267" s="1072">
        <f>INF_PrevYearEUR!M268</f>
        <v>0</v>
      </c>
      <c r="F267" s="1068">
        <f>INF_PrevYearEUR!N268</f>
        <v>0</v>
      </c>
      <c r="G267" s="1072">
        <f>INF_PrevYearEUR!O268</f>
        <v>0</v>
      </c>
      <c r="H267" s="1068">
        <f>INF_PrevYearEUR!P268</f>
        <v>0</v>
      </c>
      <c r="I267" s="1072">
        <f>INF_PrevYearEUR!Q268</f>
        <v>0</v>
      </c>
      <c r="J267" s="1068">
        <f>INF_PrevYearEUR!R268</f>
        <v>0</v>
      </c>
      <c r="K267" s="1072">
        <f>INF_PrevYearEUR!S268</f>
        <v>0</v>
      </c>
      <c r="L267" s="1068">
        <f>INF_PrevYearEUR!T268</f>
        <v>0</v>
      </c>
      <c r="M267" s="1072">
        <f>INF_PrevYearEUR!U268</f>
        <v>0</v>
      </c>
      <c r="N267" s="1068">
        <f>INF_PrevYearEUR!V268</f>
        <v>0</v>
      </c>
      <c r="O267" s="1072">
        <f>INF_PrevYearEUR!W268</f>
        <v>0</v>
      </c>
      <c r="P267" s="1068">
        <f>INF_PrevYearEUR!X268</f>
        <v>0</v>
      </c>
      <c r="Q267" s="1072">
        <f>INF_PrevYearEUR!Y268</f>
        <v>0</v>
      </c>
      <c r="R267" s="1068">
        <f>INF_PrevYearEUR!Z268</f>
        <v>0</v>
      </c>
      <c r="S267" s="1072">
        <f>INF_PrevYearEUR!AA268</f>
        <v>0</v>
      </c>
      <c r="T267" s="1068">
        <f>INF_PrevYearEUR!AB268</f>
        <v>0</v>
      </c>
      <c r="U267" s="1072">
        <f>INF_PrevYearEUR!AC268</f>
        <v>0</v>
      </c>
      <c r="V267" s="1068">
        <f>INF_PrevYearEUR!AD268</f>
        <v>0</v>
      </c>
      <c r="W267" s="1072">
        <f>INF_PrevYearEUR!AE268</f>
        <v>0</v>
      </c>
      <c r="X267" s="1068">
        <f>INF_PrevYearEUR!AF268</f>
        <v>0</v>
      </c>
      <c r="Y267" s="1072">
        <f>INF_PrevYearEUR!AG268</f>
        <v>0</v>
      </c>
      <c r="Z267" s="1068">
        <f>INF_PrevYearEUR!AH268</f>
        <v>0</v>
      </c>
      <c r="AA267" s="1072">
        <f>INF_PrevYearEUR!AI268</f>
        <v>0</v>
      </c>
      <c r="AB267" s="1068">
        <f>INF_PrevYearEUR!AJ268</f>
        <v>0</v>
      </c>
      <c r="AC267" s="1072">
        <f>INF_PrevYearEUR!AK268</f>
        <v>0</v>
      </c>
      <c r="AD267" s="1068">
        <f>INF_PrevYearEUR!AL268</f>
        <v>0</v>
      </c>
      <c r="AE267" s="1072">
        <f>INF_PrevYearEUR!AM268</f>
        <v>0</v>
      </c>
      <c r="AF267" s="1068">
        <f>INF_PrevYearEUR!AN268</f>
        <v>0</v>
      </c>
      <c r="AG267" s="1072">
        <f>INF_PrevYearEUR!AO268</f>
        <v>0</v>
      </c>
      <c r="AH267" s="1068">
        <f>INF_PrevYearEUR!AP268</f>
        <v>0</v>
      </c>
      <c r="AI267" s="1072">
        <f>INF_PrevYearEUR!AQ268</f>
        <v>0</v>
      </c>
      <c r="AJ267" s="1068">
        <f>INF_PrevYearEUR!AR268</f>
        <v>0</v>
      </c>
      <c r="AK267" s="1072">
        <f>INF_PrevYearEUR!AS268</f>
        <v>0</v>
      </c>
      <c r="AL267" s="1068">
        <f>INF_PrevYearEUR!AT268</f>
        <v>0</v>
      </c>
      <c r="AM267" s="1072">
        <f>INF_PrevYearEUR!AU268</f>
        <v>0</v>
      </c>
      <c r="AN267" s="1068">
        <f>INF_PrevYearEUR!AV268</f>
        <v>0</v>
      </c>
      <c r="AO267" s="1072">
        <f>INF_PrevYearEUR!AW268</f>
        <v>0</v>
      </c>
      <c r="AP267" s="1068">
        <f>INF_PrevYearEUR!AX268</f>
        <v>0</v>
      </c>
      <c r="AQ267" s="1072">
        <f>INF_PrevYearEUR!AY268</f>
        <v>0</v>
      </c>
      <c r="AR267" s="1068">
        <f>INF_PrevYearEUR!AZ268</f>
        <v>0</v>
      </c>
      <c r="AS267" s="1072">
        <f>INF_PrevYearEUR!BA268</f>
        <v>0</v>
      </c>
      <c r="AT267" s="1068">
        <f>INF_PrevYearEUR!BB268</f>
        <v>0</v>
      </c>
      <c r="AU267" s="1072">
        <f>INF_PrevYearEUR!BC268</f>
        <v>0</v>
      </c>
      <c r="AV267" s="1068">
        <f>INF_PrevYearEUR!BD268</f>
        <v>0</v>
      </c>
      <c r="AW267" s="1072">
        <f>INF_PrevYearEUR!BE268</f>
        <v>0</v>
      </c>
      <c r="AX267" s="1068">
        <f>INF_PrevYearEUR!BF268</f>
        <v>0</v>
      </c>
      <c r="AY267" s="1072">
        <f>INF_PrevYearEUR!BG268</f>
        <v>0</v>
      </c>
      <c r="AZ267" s="1068">
        <f>INF_PrevYearEUR!BH268</f>
        <v>0</v>
      </c>
      <c r="BA267" s="1072">
        <f>INF_PrevYearEUR!BI268</f>
        <v>0</v>
      </c>
      <c r="BB267" s="1068">
        <f>INF_PrevYearEUR!BJ268</f>
        <v>0</v>
      </c>
      <c r="BC267" s="1072">
        <f>INF_PrevYearEUR!BK268</f>
        <v>0</v>
      </c>
      <c r="BD267" s="1068">
        <f>INF_PrevYearEUR!BL268</f>
        <v>0</v>
      </c>
      <c r="BE267" s="1072">
        <f>INF_PrevYearEUR!BM268</f>
        <v>0</v>
      </c>
      <c r="BF267" s="1068">
        <f>INF_PrevYearEUR!BN268</f>
        <v>0</v>
      </c>
      <c r="BG267" s="1072">
        <f>INF_PrevYearEUR!BO268</f>
        <v>0</v>
      </c>
      <c r="BH267" s="1068">
        <f>INF_PrevYearEUR!BP268</f>
        <v>0</v>
      </c>
      <c r="BI267" s="1072">
        <f>INF_PrevYearEUR!BQ268</f>
        <v>0</v>
      </c>
      <c r="BJ267" s="1068">
        <f>INF_PrevYearEUR!BR268</f>
        <v>0</v>
      </c>
      <c r="BK267" s="1072">
        <f>INF_PrevYearEUR!BS268</f>
        <v>0</v>
      </c>
      <c r="BL267" s="1068">
        <f>INF_PrevYearEUR!BT268</f>
        <v>0</v>
      </c>
      <c r="BM267" s="1072">
        <f>INF_PrevYearEUR!BU268</f>
        <v>0</v>
      </c>
      <c r="BN267" s="1068">
        <f>INF_PrevYearEUR!BV268</f>
        <v>0</v>
      </c>
      <c r="BO267" s="1072">
        <f>INF_PrevYearEUR!BW268</f>
        <v>0</v>
      </c>
      <c r="BP267" s="1068">
        <f>INF_PrevYearEUR!BX268</f>
        <v>0</v>
      </c>
      <c r="BQ267" s="1072">
        <f>INF_PrevYearEUR!BY268</f>
        <v>0</v>
      </c>
    </row>
    <row r="268" spans="1:69" s="1048" customFormat="1">
      <c r="A268" s="1054" t="str">
        <f>IF(OR(B268=0,B268=""),"",B268&amp;IF(COUNTIF(B$11:$B268,B268)&gt;1,COUNTIF(B$11:$B268,B268),""))</f>
        <v>EBT % Net revenue</v>
      </c>
      <c r="B268" s="1054" t="str">
        <f>INF_PrevYearEUR!J269</f>
        <v>EBT % Net revenue</v>
      </c>
      <c r="C268" s="1055"/>
      <c r="D268" s="1068">
        <f>INF_PrevYearEUR!L269</f>
        <v>0</v>
      </c>
      <c r="E268" s="1069">
        <f>INF_PrevYearEUR!M269</f>
        <v>0</v>
      </c>
      <c r="F268" s="1068">
        <f>INF_PrevYearEUR!N269</f>
        <v>0</v>
      </c>
      <c r="G268" s="1069">
        <f>INF_PrevYearEUR!O269</f>
        <v>0</v>
      </c>
      <c r="H268" s="1068">
        <f>INF_PrevYearEUR!P269</f>
        <v>0</v>
      </c>
      <c r="I268" s="1069">
        <f>INF_PrevYearEUR!Q269</f>
        <v>0</v>
      </c>
      <c r="J268" s="1068">
        <f>INF_PrevYearEUR!R269</f>
        <v>0</v>
      </c>
      <c r="K268" s="1069">
        <f>INF_PrevYearEUR!S269</f>
        <v>0</v>
      </c>
      <c r="L268" s="1068">
        <f>INF_PrevYearEUR!T269</f>
        <v>0</v>
      </c>
      <c r="M268" s="1069">
        <f>INF_PrevYearEUR!U269</f>
        <v>0</v>
      </c>
      <c r="N268" s="1068">
        <f>INF_PrevYearEUR!V269</f>
        <v>0</v>
      </c>
      <c r="O268" s="1069">
        <f>INF_PrevYearEUR!W269</f>
        <v>0</v>
      </c>
      <c r="P268" s="1068">
        <f>INF_PrevYearEUR!X269</f>
        <v>0</v>
      </c>
      <c r="Q268" s="1069">
        <f>INF_PrevYearEUR!Y269</f>
        <v>0</v>
      </c>
      <c r="R268" s="1068">
        <f>INF_PrevYearEUR!Z269</f>
        <v>0</v>
      </c>
      <c r="S268" s="1069">
        <f>INF_PrevYearEUR!AA269</f>
        <v>0</v>
      </c>
      <c r="T268" s="1068">
        <f>INF_PrevYearEUR!AB269</f>
        <v>0</v>
      </c>
      <c r="U268" s="1069">
        <f>INF_PrevYearEUR!AC269</f>
        <v>0</v>
      </c>
      <c r="V268" s="1068">
        <f>INF_PrevYearEUR!AD269</f>
        <v>0</v>
      </c>
      <c r="W268" s="1069">
        <f>INF_PrevYearEUR!AE269</f>
        <v>0</v>
      </c>
      <c r="X268" s="1068">
        <f>INF_PrevYearEUR!AF269</f>
        <v>0</v>
      </c>
      <c r="Y268" s="1069">
        <f>INF_PrevYearEUR!AG269</f>
        <v>0</v>
      </c>
      <c r="Z268" s="1068">
        <f>INF_PrevYearEUR!AH269</f>
        <v>0</v>
      </c>
      <c r="AA268" s="1069">
        <f>INF_PrevYearEUR!AI269</f>
        <v>0</v>
      </c>
      <c r="AB268" s="1068">
        <f>INF_PrevYearEUR!AJ269</f>
        <v>0</v>
      </c>
      <c r="AC268" s="1069">
        <f>INF_PrevYearEUR!AK269</f>
        <v>0</v>
      </c>
      <c r="AD268" s="1068">
        <f>INF_PrevYearEUR!AL269</f>
        <v>0</v>
      </c>
      <c r="AE268" s="1069">
        <f>INF_PrevYearEUR!AM269</f>
        <v>0</v>
      </c>
      <c r="AF268" s="1068">
        <f>INF_PrevYearEUR!AN269</f>
        <v>0</v>
      </c>
      <c r="AG268" s="1069">
        <f>INF_PrevYearEUR!AO269</f>
        <v>0</v>
      </c>
      <c r="AH268" s="1068">
        <f>INF_PrevYearEUR!AP269</f>
        <v>0</v>
      </c>
      <c r="AI268" s="1069">
        <f>INF_PrevYearEUR!AQ269</f>
        <v>0</v>
      </c>
      <c r="AJ268" s="1068">
        <f>INF_PrevYearEUR!AR269</f>
        <v>0</v>
      </c>
      <c r="AK268" s="1069">
        <f>INF_PrevYearEUR!AS269</f>
        <v>0</v>
      </c>
      <c r="AL268" s="1068">
        <f>INF_PrevYearEUR!AT269</f>
        <v>0</v>
      </c>
      <c r="AM268" s="1069">
        <f>INF_PrevYearEUR!AU269</f>
        <v>0</v>
      </c>
      <c r="AN268" s="1068">
        <f>INF_PrevYearEUR!AV269</f>
        <v>0</v>
      </c>
      <c r="AO268" s="1069">
        <f>INF_PrevYearEUR!AW269</f>
        <v>0</v>
      </c>
      <c r="AP268" s="1068">
        <f>INF_PrevYearEUR!AX269</f>
        <v>0</v>
      </c>
      <c r="AQ268" s="1069">
        <f>INF_PrevYearEUR!AY269</f>
        <v>0</v>
      </c>
      <c r="AR268" s="1068">
        <f>INF_PrevYearEUR!AZ269</f>
        <v>0</v>
      </c>
      <c r="AS268" s="1069">
        <f>INF_PrevYearEUR!BA269</f>
        <v>0</v>
      </c>
      <c r="AT268" s="1068">
        <f>INF_PrevYearEUR!BB269</f>
        <v>0</v>
      </c>
      <c r="AU268" s="1069">
        <f>INF_PrevYearEUR!BC269</f>
        <v>0</v>
      </c>
      <c r="AV268" s="1068">
        <f>INF_PrevYearEUR!BD269</f>
        <v>0</v>
      </c>
      <c r="AW268" s="1069">
        <f>INF_PrevYearEUR!BE269</f>
        <v>0</v>
      </c>
      <c r="AX268" s="1068">
        <f>INF_PrevYearEUR!BF269</f>
        <v>0</v>
      </c>
      <c r="AY268" s="1069">
        <f>INF_PrevYearEUR!BG269</f>
        <v>0</v>
      </c>
      <c r="AZ268" s="1068">
        <f>INF_PrevYearEUR!BH269</f>
        <v>0</v>
      </c>
      <c r="BA268" s="1069">
        <f>INF_PrevYearEUR!BI269</f>
        <v>0</v>
      </c>
      <c r="BB268" s="1068">
        <f>INF_PrevYearEUR!BJ269</f>
        <v>0</v>
      </c>
      <c r="BC268" s="1069">
        <f>INF_PrevYearEUR!BK269</f>
        <v>0</v>
      </c>
      <c r="BD268" s="1068">
        <f>INF_PrevYearEUR!BL269</f>
        <v>0</v>
      </c>
      <c r="BE268" s="1069">
        <f>INF_PrevYearEUR!BM269</f>
        <v>0</v>
      </c>
      <c r="BF268" s="1068">
        <f>INF_PrevYearEUR!BN269</f>
        <v>0</v>
      </c>
      <c r="BG268" s="1069">
        <f>INF_PrevYearEUR!BO269</f>
        <v>0</v>
      </c>
      <c r="BH268" s="1068">
        <f>INF_PrevYearEUR!BP269</f>
        <v>0</v>
      </c>
      <c r="BI268" s="1069">
        <f>INF_PrevYearEUR!BQ269</f>
        <v>0</v>
      </c>
      <c r="BJ268" s="1068">
        <f>INF_PrevYearEUR!BR269</f>
        <v>0</v>
      </c>
      <c r="BK268" s="1069">
        <f>INF_PrevYearEUR!BS269</f>
        <v>0</v>
      </c>
      <c r="BL268" s="1068">
        <f>INF_PrevYearEUR!BT269</f>
        <v>0</v>
      </c>
      <c r="BM268" s="1069">
        <f>INF_PrevYearEUR!BU269</f>
        <v>0</v>
      </c>
      <c r="BN268" s="1068">
        <f>INF_PrevYearEUR!BV269</f>
        <v>0</v>
      </c>
      <c r="BO268" s="1069">
        <f>INF_PrevYearEUR!BW269</f>
        <v>0</v>
      </c>
      <c r="BP268" s="1068">
        <f>INF_PrevYearEUR!BX269</f>
        <v>0</v>
      </c>
      <c r="BQ268" s="1069">
        <f>INF_PrevYearEUR!BY269</f>
        <v>0</v>
      </c>
    </row>
    <row r="269" spans="1:69" s="1048" customFormat="1">
      <c r="A269" s="1065" t="str">
        <f>IF(OR(B269=0,B269=""),"",B269&amp;IF(COUNTIF(B$11:$B269,B269)&gt;1,COUNTIF(B$11:$B269,B269),""))</f>
        <v>Keyfigures Trade [per ton]</v>
      </c>
      <c r="B269" s="1065" t="str">
        <f>INF_PrevYearEUR!J270</f>
        <v>Keyfigures Trade [per ton]</v>
      </c>
      <c r="C269" s="1065"/>
      <c r="D269" s="1066">
        <f>INF_PrevYearEUR!L270</f>
        <v>0</v>
      </c>
      <c r="E269" s="1067">
        <f>INF_PrevYearEUR!M270</f>
        <v>0</v>
      </c>
      <c r="F269" s="1066">
        <f>INF_PrevYearEUR!N270</f>
        <v>0</v>
      </c>
      <c r="G269" s="1067">
        <f>INF_PrevYearEUR!O270</f>
        <v>0</v>
      </c>
      <c r="H269" s="1066">
        <f>INF_PrevYearEUR!P270</f>
        <v>0</v>
      </c>
      <c r="I269" s="1067">
        <f>INF_PrevYearEUR!Q270</f>
        <v>0</v>
      </c>
      <c r="J269" s="1066">
        <f>INF_PrevYearEUR!R270</f>
        <v>0</v>
      </c>
      <c r="K269" s="1067">
        <f>INF_PrevYearEUR!S270</f>
        <v>0</v>
      </c>
      <c r="L269" s="1066">
        <f>INF_PrevYearEUR!T270</f>
        <v>0</v>
      </c>
      <c r="M269" s="1067">
        <f>INF_PrevYearEUR!U270</f>
        <v>0</v>
      </c>
      <c r="N269" s="1066">
        <f>INF_PrevYearEUR!V270</f>
        <v>0</v>
      </c>
      <c r="O269" s="1067">
        <f>INF_PrevYearEUR!W270</f>
        <v>0</v>
      </c>
      <c r="P269" s="1066">
        <f>INF_PrevYearEUR!X270</f>
        <v>0</v>
      </c>
      <c r="Q269" s="1067">
        <f>INF_PrevYearEUR!Y270</f>
        <v>0</v>
      </c>
      <c r="R269" s="1066">
        <f>INF_PrevYearEUR!Z270</f>
        <v>0</v>
      </c>
      <c r="S269" s="1067">
        <f>INF_PrevYearEUR!AA270</f>
        <v>0</v>
      </c>
      <c r="T269" s="1066">
        <f>INF_PrevYearEUR!AB270</f>
        <v>0</v>
      </c>
      <c r="U269" s="1067">
        <f>INF_PrevYearEUR!AC270</f>
        <v>0</v>
      </c>
      <c r="V269" s="1066">
        <f>INF_PrevYearEUR!AD270</f>
        <v>0</v>
      </c>
      <c r="W269" s="1067">
        <f>INF_PrevYearEUR!AE270</f>
        <v>0</v>
      </c>
      <c r="X269" s="1066">
        <f>INF_PrevYearEUR!AF270</f>
        <v>0</v>
      </c>
      <c r="Y269" s="1067">
        <f>INF_PrevYearEUR!AG270</f>
        <v>0</v>
      </c>
      <c r="Z269" s="1066">
        <f>INF_PrevYearEUR!AH270</f>
        <v>0</v>
      </c>
      <c r="AA269" s="1067">
        <f>INF_PrevYearEUR!AI270</f>
        <v>0</v>
      </c>
      <c r="AB269" s="1066">
        <f>INF_PrevYearEUR!AJ270</f>
        <v>0</v>
      </c>
      <c r="AC269" s="1067">
        <f>INF_PrevYearEUR!AK270</f>
        <v>0</v>
      </c>
      <c r="AD269" s="1066">
        <f>INF_PrevYearEUR!AL270</f>
        <v>0</v>
      </c>
      <c r="AE269" s="1067">
        <f>INF_PrevYearEUR!AM270</f>
        <v>0</v>
      </c>
      <c r="AF269" s="1066">
        <f>INF_PrevYearEUR!AN270</f>
        <v>0</v>
      </c>
      <c r="AG269" s="1067">
        <f>INF_PrevYearEUR!AO270</f>
        <v>0</v>
      </c>
      <c r="AH269" s="1066">
        <f>INF_PrevYearEUR!AP270</f>
        <v>0</v>
      </c>
      <c r="AI269" s="1067">
        <f>INF_PrevYearEUR!AQ270</f>
        <v>0</v>
      </c>
      <c r="AJ269" s="1066">
        <f>INF_PrevYearEUR!AR270</f>
        <v>0</v>
      </c>
      <c r="AK269" s="1067">
        <f>INF_PrevYearEUR!AS270</f>
        <v>0</v>
      </c>
      <c r="AL269" s="1066">
        <f>INF_PrevYearEUR!AT270</f>
        <v>0</v>
      </c>
      <c r="AM269" s="1067">
        <f>INF_PrevYearEUR!AU270</f>
        <v>0</v>
      </c>
      <c r="AN269" s="1066">
        <f>INF_PrevYearEUR!AV270</f>
        <v>0</v>
      </c>
      <c r="AO269" s="1067">
        <f>INF_PrevYearEUR!AW270</f>
        <v>0</v>
      </c>
      <c r="AP269" s="1066">
        <f>INF_PrevYearEUR!AX270</f>
        <v>0</v>
      </c>
      <c r="AQ269" s="1067">
        <f>INF_PrevYearEUR!AY270</f>
        <v>0</v>
      </c>
      <c r="AR269" s="1066">
        <f>INF_PrevYearEUR!AZ270</f>
        <v>0</v>
      </c>
      <c r="AS269" s="1067">
        <f>INF_PrevYearEUR!BA270</f>
        <v>0</v>
      </c>
      <c r="AT269" s="1066">
        <f>INF_PrevYearEUR!BB270</f>
        <v>0</v>
      </c>
      <c r="AU269" s="1067">
        <f>INF_PrevYearEUR!BC270</f>
        <v>0</v>
      </c>
      <c r="AV269" s="1066">
        <f>INF_PrevYearEUR!BD270</f>
        <v>0</v>
      </c>
      <c r="AW269" s="1067">
        <f>INF_PrevYearEUR!BE270</f>
        <v>0</v>
      </c>
      <c r="AX269" s="1066">
        <f>INF_PrevYearEUR!BF270</f>
        <v>0</v>
      </c>
      <c r="AY269" s="1067">
        <f>INF_PrevYearEUR!BG270</f>
        <v>0</v>
      </c>
      <c r="AZ269" s="1066">
        <f>INF_PrevYearEUR!BH270</f>
        <v>0</v>
      </c>
      <c r="BA269" s="1067">
        <f>INF_PrevYearEUR!BI270</f>
        <v>0</v>
      </c>
      <c r="BB269" s="1066">
        <f>INF_PrevYearEUR!BJ270</f>
        <v>0</v>
      </c>
      <c r="BC269" s="1067">
        <f>INF_PrevYearEUR!BK270</f>
        <v>0</v>
      </c>
      <c r="BD269" s="1066">
        <f>INF_PrevYearEUR!BL270</f>
        <v>0</v>
      </c>
      <c r="BE269" s="1067">
        <f>INF_PrevYearEUR!BM270</f>
        <v>0</v>
      </c>
      <c r="BF269" s="1066">
        <f>INF_PrevYearEUR!BN270</f>
        <v>0</v>
      </c>
      <c r="BG269" s="1067">
        <f>INF_PrevYearEUR!BO270</f>
        <v>0</v>
      </c>
      <c r="BH269" s="1066">
        <f>INF_PrevYearEUR!BP270</f>
        <v>0</v>
      </c>
      <c r="BI269" s="1067">
        <f>INF_PrevYearEUR!BQ270</f>
        <v>0</v>
      </c>
      <c r="BJ269" s="1066">
        <f>INF_PrevYearEUR!BR270</f>
        <v>0</v>
      </c>
      <c r="BK269" s="1067">
        <f>INF_PrevYearEUR!BS270</f>
        <v>0</v>
      </c>
      <c r="BL269" s="1066">
        <f>INF_PrevYearEUR!BT270</f>
        <v>0</v>
      </c>
      <c r="BM269" s="1067">
        <f>INF_PrevYearEUR!BU270</f>
        <v>0</v>
      </c>
      <c r="BN269" s="1066">
        <f>INF_PrevYearEUR!BV270</f>
        <v>0</v>
      </c>
      <c r="BO269" s="1067">
        <f>INF_PrevYearEUR!BW270</f>
        <v>0</v>
      </c>
      <c r="BP269" s="1066">
        <f>INF_PrevYearEUR!BX270</f>
        <v>0</v>
      </c>
      <c r="BQ269" s="1067">
        <f>INF_PrevYearEUR!BY270</f>
        <v>0</v>
      </c>
    </row>
    <row r="270" spans="1:69" s="1048" customFormat="1">
      <c r="A270" s="1054" t="str">
        <f>IF(OR(B270=0,B270=""),"",B270&amp;IF(COUNTIF(B$11:$B270,B270)&gt;1,COUNTIF(B$11:$B270,B270),""))</f>
        <v>Sales in tons2</v>
      </c>
      <c r="B270" s="1054" t="str">
        <f>INF_PrevYearEUR!J271</f>
        <v>Sales in tons</v>
      </c>
      <c r="C270" s="1055"/>
      <c r="D270" s="1068">
        <f>INF_PrevYearEUR!L271</f>
        <v>0</v>
      </c>
      <c r="E270" s="1069">
        <f>INF_PrevYearEUR!M271</f>
        <v>0</v>
      </c>
      <c r="F270" s="1068">
        <f>INF_PrevYearEUR!N271</f>
        <v>0</v>
      </c>
      <c r="G270" s="1069">
        <f>INF_PrevYearEUR!O271</f>
        <v>0</v>
      </c>
      <c r="H270" s="1068">
        <f>INF_PrevYearEUR!P271</f>
        <v>0</v>
      </c>
      <c r="I270" s="1069">
        <f>INF_PrevYearEUR!Q271</f>
        <v>0</v>
      </c>
      <c r="J270" s="1068">
        <f>INF_PrevYearEUR!R271</f>
        <v>0</v>
      </c>
      <c r="K270" s="1069">
        <f>INF_PrevYearEUR!S271</f>
        <v>0</v>
      </c>
      <c r="L270" s="1068">
        <f>INF_PrevYearEUR!T271</f>
        <v>0</v>
      </c>
      <c r="M270" s="1069">
        <f>INF_PrevYearEUR!U271</f>
        <v>0</v>
      </c>
      <c r="N270" s="1068">
        <f>INF_PrevYearEUR!V271</f>
        <v>0</v>
      </c>
      <c r="O270" s="1069">
        <f>INF_PrevYearEUR!W271</f>
        <v>0</v>
      </c>
      <c r="P270" s="1068">
        <f>INF_PrevYearEUR!X271</f>
        <v>0</v>
      </c>
      <c r="Q270" s="1069">
        <f>INF_PrevYearEUR!Y271</f>
        <v>0</v>
      </c>
      <c r="R270" s="1068">
        <f>INF_PrevYearEUR!Z271</f>
        <v>0</v>
      </c>
      <c r="S270" s="1069">
        <f>INF_PrevYearEUR!AA271</f>
        <v>0</v>
      </c>
      <c r="T270" s="1068">
        <f>INF_PrevYearEUR!AB271</f>
        <v>0</v>
      </c>
      <c r="U270" s="1069">
        <f>INF_PrevYearEUR!AC271</f>
        <v>0</v>
      </c>
      <c r="V270" s="1068">
        <f>INF_PrevYearEUR!AD271</f>
        <v>0</v>
      </c>
      <c r="W270" s="1069">
        <f>INF_PrevYearEUR!AE271</f>
        <v>0</v>
      </c>
      <c r="X270" s="1068">
        <f>INF_PrevYearEUR!AF271</f>
        <v>0</v>
      </c>
      <c r="Y270" s="1069">
        <f>INF_PrevYearEUR!AG271</f>
        <v>0</v>
      </c>
      <c r="Z270" s="1068">
        <f>INF_PrevYearEUR!AH271</f>
        <v>0</v>
      </c>
      <c r="AA270" s="1069">
        <f>INF_PrevYearEUR!AI271</f>
        <v>0</v>
      </c>
      <c r="AB270" s="1068">
        <f>INF_PrevYearEUR!AJ271</f>
        <v>0</v>
      </c>
      <c r="AC270" s="1069">
        <f>INF_PrevYearEUR!AK271</f>
        <v>0</v>
      </c>
      <c r="AD270" s="1068">
        <f>INF_PrevYearEUR!AL271</f>
        <v>0</v>
      </c>
      <c r="AE270" s="1069">
        <f>INF_PrevYearEUR!AM271</f>
        <v>0</v>
      </c>
      <c r="AF270" s="1068">
        <f>INF_PrevYearEUR!AN271</f>
        <v>0</v>
      </c>
      <c r="AG270" s="1069">
        <f>INF_PrevYearEUR!AO271</f>
        <v>0</v>
      </c>
      <c r="AH270" s="1068">
        <f>INF_PrevYearEUR!AP271</f>
        <v>0</v>
      </c>
      <c r="AI270" s="1069">
        <f>INF_PrevYearEUR!AQ271</f>
        <v>0</v>
      </c>
      <c r="AJ270" s="1068">
        <f>INF_PrevYearEUR!AR271</f>
        <v>0</v>
      </c>
      <c r="AK270" s="1069">
        <f>INF_PrevYearEUR!AS271</f>
        <v>0</v>
      </c>
      <c r="AL270" s="1068">
        <f>INF_PrevYearEUR!AT271</f>
        <v>0</v>
      </c>
      <c r="AM270" s="1069">
        <f>INF_PrevYearEUR!AU271</f>
        <v>0</v>
      </c>
      <c r="AN270" s="1068">
        <f>INF_PrevYearEUR!AV271</f>
        <v>0</v>
      </c>
      <c r="AO270" s="1069">
        <f>INF_PrevYearEUR!AW271</f>
        <v>0</v>
      </c>
      <c r="AP270" s="1068">
        <f>INF_PrevYearEUR!AX271</f>
        <v>0</v>
      </c>
      <c r="AQ270" s="1069">
        <f>INF_PrevYearEUR!AY271</f>
        <v>0</v>
      </c>
      <c r="AR270" s="1068">
        <f>INF_PrevYearEUR!AZ271</f>
        <v>0</v>
      </c>
      <c r="AS270" s="1069">
        <f>INF_PrevYearEUR!BA271</f>
        <v>0</v>
      </c>
      <c r="AT270" s="1068">
        <f>INF_PrevYearEUR!BB271</f>
        <v>0</v>
      </c>
      <c r="AU270" s="1069">
        <f>INF_PrevYearEUR!BC271</f>
        <v>0</v>
      </c>
      <c r="AV270" s="1068">
        <f>INF_PrevYearEUR!BD271</f>
        <v>0</v>
      </c>
      <c r="AW270" s="1069">
        <f>INF_PrevYearEUR!BE271</f>
        <v>0</v>
      </c>
      <c r="AX270" s="1068">
        <f>INF_PrevYearEUR!BF271</f>
        <v>0</v>
      </c>
      <c r="AY270" s="1069">
        <f>INF_PrevYearEUR!BG271</f>
        <v>0</v>
      </c>
      <c r="AZ270" s="1068">
        <f>INF_PrevYearEUR!BH271</f>
        <v>0</v>
      </c>
      <c r="BA270" s="1069">
        <f>INF_PrevYearEUR!BI271</f>
        <v>0</v>
      </c>
      <c r="BB270" s="1068">
        <f>INF_PrevYearEUR!BJ271</f>
        <v>0</v>
      </c>
      <c r="BC270" s="1069">
        <f>INF_PrevYearEUR!BK271</f>
        <v>0</v>
      </c>
      <c r="BD270" s="1068">
        <f>INF_PrevYearEUR!BL271</f>
        <v>0</v>
      </c>
      <c r="BE270" s="1069">
        <f>INF_PrevYearEUR!BM271</f>
        <v>0</v>
      </c>
      <c r="BF270" s="1068">
        <f>INF_PrevYearEUR!BN271</f>
        <v>0</v>
      </c>
      <c r="BG270" s="1069">
        <f>INF_PrevYearEUR!BO271</f>
        <v>0</v>
      </c>
      <c r="BH270" s="1068">
        <f>INF_PrevYearEUR!BP271</f>
        <v>0</v>
      </c>
      <c r="BI270" s="1069">
        <f>INF_PrevYearEUR!BQ271</f>
        <v>0</v>
      </c>
      <c r="BJ270" s="1068">
        <f>INF_PrevYearEUR!BR271</f>
        <v>0</v>
      </c>
      <c r="BK270" s="1069">
        <f>INF_PrevYearEUR!BS271</f>
        <v>0</v>
      </c>
      <c r="BL270" s="1068">
        <f>INF_PrevYearEUR!BT271</f>
        <v>0</v>
      </c>
      <c r="BM270" s="1069">
        <f>INF_PrevYearEUR!BU271</f>
        <v>0</v>
      </c>
      <c r="BN270" s="1068">
        <f>INF_PrevYearEUR!BV271</f>
        <v>0</v>
      </c>
      <c r="BO270" s="1069">
        <f>INF_PrevYearEUR!BW271</f>
        <v>0</v>
      </c>
      <c r="BP270" s="1068">
        <f>INF_PrevYearEUR!BX271</f>
        <v>0</v>
      </c>
      <c r="BQ270" s="1069">
        <f>INF_PrevYearEUR!BY271</f>
        <v>0</v>
      </c>
    </row>
    <row r="271" spans="1:69" s="1048" customFormat="1">
      <c r="A271" s="1054" t="str">
        <f>IF(OR(B271=0,B271=""),"",B271&amp;IF(COUNTIF(B$11:$B271,B271)&gt;1,COUNTIF(B$11:$B271,B271),""))</f>
        <v>Operating Income - Trade</v>
      </c>
      <c r="B271" s="1054" t="str">
        <f>INF_PrevYearEUR!J272</f>
        <v>Operating Income - Trade</v>
      </c>
      <c r="C271" s="1055"/>
      <c r="D271" s="1068">
        <f>INF_PrevYearEUR!L272</f>
        <v>0</v>
      </c>
      <c r="E271" s="1069">
        <f>INF_PrevYearEUR!M272</f>
        <v>0</v>
      </c>
      <c r="F271" s="1068">
        <f>INF_PrevYearEUR!N272</f>
        <v>0</v>
      </c>
      <c r="G271" s="1069">
        <f>INF_PrevYearEUR!O272</f>
        <v>0</v>
      </c>
      <c r="H271" s="1068">
        <f>INF_PrevYearEUR!P272</f>
        <v>0</v>
      </c>
      <c r="I271" s="1069">
        <f>INF_PrevYearEUR!Q272</f>
        <v>0</v>
      </c>
      <c r="J271" s="1068">
        <f>INF_PrevYearEUR!R272</f>
        <v>0</v>
      </c>
      <c r="K271" s="1069">
        <f>INF_PrevYearEUR!S272</f>
        <v>0</v>
      </c>
      <c r="L271" s="1068">
        <f>INF_PrevYearEUR!T272</f>
        <v>0</v>
      </c>
      <c r="M271" s="1069">
        <f>INF_PrevYearEUR!U272</f>
        <v>0</v>
      </c>
      <c r="N271" s="1068">
        <f>INF_PrevYearEUR!V272</f>
        <v>0</v>
      </c>
      <c r="O271" s="1069">
        <f>INF_PrevYearEUR!W272</f>
        <v>0</v>
      </c>
      <c r="P271" s="1068">
        <f>INF_PrevYearEUR!X272</f>
        <v>0</v>
      </c>
      <c r="Q271" s="1069">
        <f>INF_PrevYearEUR!Y272</f>
        <v>0</v>
      </c>
      <c r="R271" s="1068">
        <f>INF_PrevYearEUR!Z272</f>
        <v>0</v>
      </c>
      <c r="S271" s="1069">
        <f>INF_PrevYearEUR!AA272</f>
        <v>0</v>
      </c>
      <c r="T271" s="1068">
        <f>INF_PrevYearEUR!AB272</f>
        <v>0</v>
      </c>
      <c r="U271" s="1069">
        <f>INF_PrevYearEUR!AC272</f>
        <v>0</v>
      </c>
      <c r="V271" s="1068">
        <f>INF_PrevYearEUR!AD272</f>
        <v>0</v>
      </c>
      <c r="W271" s="1069">
        <f>INF_PrevYearEUR!AE272</f>
        <v>0</v>
      </c>
      <c r="X271" s="1068">
        <f>INF_PrevYearEUR!AF272</f>
        <v>0</v>
      </c>
      <c r="Y271" s="1069">
        <f>INF_PrevYearEUR!AG272</f>
        <v>0</v>
      </c>
      <c r="Z271" s="1068">
        <f>INF_PrevYearEUR!AH272</f>
        <v>0</v>
      </c>
      <c r="AA271" s="1069">
        <f>INF_PrevYearEUR!AI272</f>
        <v>0</v>
      </c>
      <c r="AB271" s="1068">
        <f>INF_PrevYearEUR!AJ272</f>
        <v>0</v>
      </c>
      <c r="AC271" s="1069">
        <f>INF_PrevYearEUR!AK272</f>
        <v>0</v>
      </c>
      <c r="AD271" s="1068">
        <f>INF_PrevYearEUR!AL272</f>
        <v>0</v>
      </c>
      <c r="AE271" s="1069">
        <f>INF_PrevYearEUR!AM272</f>
        <v>0</v>
      </c>
      <c r="AF271" s="1068">
        <f>INF_PrevYearEUR!AN272</f>
        <v>0</v>
      </c>
      <c r="AG271" s="1069">
        <f>INF_PrevYearEUR!AO272</f>
        <v>0</v>
      </c>
      <c r="AH271" s="1068">
        <f>INF_PrevYearEUR!AP272</f>
        <v>0</v>
      </c>
      <c r="AI271" s="1069">
        <f>INF_PrevYearEUR!AQ272</f>
        <v>0</v>
      </c>
      <c r="AJ271" s="1068">
        <f>INF_PrevYearEUR!AR272</f>
        <v>0</v>
      </c>
      <c r="AK271" s="1069">
        <f>INF_PrevYearEUR!AS272</f>
        <v>0</v>
      </c>
      <c r="AL271" s="1068">
        <f>INF_PrevYearEUR!AT272</f>
        <v>0</v>
      </c>
      <c r="AM271" s="1069">
        <f>INF_PrevYearEUR!AU272</f>
        <v>0</v>
      </c>
      <c r="AN271" s="1068">
        <f>INF_PrevYearEUR!AV272</f>
        <v>0</v>
      </c>
      <c r="AO271" s="1069">
        <f>INF_PrevYearEUR!AW272</f>
        <v>0</v>
      </c>
      <c r="AP271" s="1068">
        <f>INF_PrevYearEUR!AX272</f>
        <v>0</v>
      </c>
      <c r="AQ271" s="1069">
        <f>INF_PrevYearEUR!AY272</f>
        <v>0</v>
      </c>
      <c r="AR271" s="1068">
        <f>INF_PrevYearEUR!AZ272</f>
        <v>0</v>
      </c>
      <c r="AS271" s="1069">
        <f>INF_PrevYearEUR!BA272</f>
        <v>0</v>
      </c>
      <c r="AT271" s="1068">
        <f>INF_PrevYearEUR!BB272</f>
        <v>0</v>
      </c>
      <c r="AU271" s="1069">
        <f>INF_PrevYearEUR!BC272</f>
        <v>0</v>
      </c>
      <c r="AV271" s="1068">
        <f>INF_PrevYearEUR!BD272</f>
        <v>0</v>
      </c>
      <c r="AW271" s="1069">
        <f>INF_PrevYearEUR!BE272</f>
        <v>0</v>
      </c>
      <c r="AX271" s="1068">
        <f>INF_PrevYearEUR!BF272</f>
        <v>0</v>
      </c>
      <c r="AY271" s="1069">
        <f>INF_PrevYearEUR!BG272</f>
        <v>0</v>
      </c>
      <c r="AZ271" s="1068">
        <f>INF_PrevYearEUR!BH272</f>
        <v>0</v>
      </c>
      <c r="BA271" s="1069">
        <f>INF_PrevYearEUR!BI272</f>
        <v>0</v>
      </c>
      <c r="BB271" s="1068">
        <f>INF_PrevYearEUR!BJ272</f>
        <v>0</v>
      </c>
      <c r="BC271" s="1069">
        <f>INF_PrevYearEUR!BK272</f>
        <v>0</v>
      </c>
      <c r="BD271" s="1068">
        <f>INF_PrevYearEUR!BL272</f>
        <v>0</v>
      </c>
      <c r="BE271" s="1069">
        <f>INF_PrevYearEUR!BM272</f>
        <v>0</v>
      </c>
      <c r="BF271" s="1068">
        <f>INF_PrevYearEUR!BN272</f>
        <v>0</v>
      </c>
      <c r="BG271" s="1069">
        <f>INF_PrevYearEUR!BO272</f>
        <v>0</v>
      </c>
      <c r="BH271" s="1068">
        <f>INF_PrevYearEUR!BP272</f>
        <v>0</v>
      </c>
      <c r="BI271" s="1069">
        <f>INF_PrevYearEUR!BQ272</f>
        <v>0</v>
      </c>
      <c r="BJ271" s="1068">
        <f>INF_PrevYearEUR!BR272</f>
        <v>0</v>
      </c>
      <c r="BK271" s="1069">
        <f>INF_PrevYearEUR!BS272</f>
        <v>0</v>
      </c>
      <c r="BL271" s="1068">
        <f>INF_PrevYearEUR!BT272</f>
        <v>0</v>
      </c>
      <c r="BM271" s="1069">
        <f>INF_PrevYearEUR!BU272</f>
        <v>0</v>
      </c>
      <c r="BN271" s="1068">
        <f>INF_PrevYearEUR!BV272</f>
        <v>0</v>
      </c>
      <c r="BO271" s="1069">
        <f>INF_PrevYearEUR!BW272</f>
        <v>0</v>
      </c>
      <c r="BP271" s="1068">
        <f>INF_PrevYearEUR!BX272</f>
        <v>0</v>
      </c>
      <c r="BQ271" s="1069">
        <f>INF_PrevYearEUR!BY272</f>
        <v>0</v>
      </c>
    </row>
    <row r="272" spans="1:69" s="1048" customFormat="1">
      <c r="A272" s="1054" t="str">
        <f>IF(OR(B272=0,B272=""),"",B272&amp;IF(COUNTIF(B$11:$B272,B272)&gt;1,COUNTIF(B$11:$B272,B272),""))</f>
        <v>Shipping expenses2</v>
      </c>
      <c r="B272" s="1054" t="str">
        <f>INF_PrevYearEUR!J273</f>
        <v>Shipping expenses</v>
      </c>
      <c r="C272" s="1055"/>
      <c r="D272" s="1068">
        <f>INF_PrevYearEUR!L273</f>
        <v>0</v>
      </c>
      <c r="E272" s="1069">
        <f>INF_PrevYearEUR!M273</f>
        <v>0</v>
      </c>
      <c r="F272" s="1068">
        <f>INF_PrevYearEUR!N273</f>
        <v>0</v>
      </c>
      <c r="G272" s="1069">
        <f>INF_PrevYearEUR!O273</f>
        <v>0</v>
      </c>
      <c r="H272" s="1068">
        <f>INF_PrevYearEUR!P273</f>
        <v>0</v>
      </c>
      <c r="I272" s="1069">
        <f>INF_PrevYearEUR!Q273</f>
        <v>0</v>
      </c>
      <c r="J272" s="1068">
        <f>INF_PrevYearEUR!R273</f>
        <v>0</v>
      </c>
      <c r="K272" s="1069">
        <f>INF_PrevYearEUR!S273</f>
        <v>0</v>
      </c>
      <c r="L272" s="1068">
        <f>INF_PrevYearEUR!T273</f>
        <v>0</v>
      </c>
      <c r="M272" s="1069">
        <f>INF_PrevYearEUR!U273</f>
        <v>0</v>
      </c>
      <c r="N272" s="1068">
        <f>INF_PrevYearEUR!V273</f>
        <v>0</v>
      </c>
      <c r="O272" s="1069">
        <f>INF_PrevYearEUR!W273</f>
        <v>0</v>
      </c>
      <c r="P272" s="1068">
        <f>INF_PrevYearEUR!X273</f>
        <v>0</v>
      </c>
      <c r="Q272" s="1069">
        <f>INF_PrevYearEUR!Y273</f>
        <v>0</v>
      </c>
      <c r="R272" s="1068">
        <f>INF_PrevYearEUR!Z273</f>
        <v>0</v>
      </c>
      <c r="S272" s="1069">
        <f>INF_PrevYearEUR!AA273</f>
        <v>0</v>
      </c>
      <c r="T272" s="1068">
        <f>INF_PrevYearEUR!AB273</f>
        <v>0</v>
      </c>
      <c r="U272" s="1069">
        <f>INF_PrevYearEUR!AC273</f>
        <v>0</v>
      </c>
      <c r="V272" s="1068">
        <f>INF_PrevYearEUR!AD273</f>
        <v>0</v>
      </c>
      <c r="W272" s="1069">
        <f>INF_PrevYearEUR!AE273</f>
        <v>0</v>
      </c>
      <c r="X272" s="1068">
        <f>INF_PrevYearEUR!AF273</f>
        <v>0</v>
      </c>
      <c r="Y272" s="1069">
        <f>INF_PrevYearEUR!AG273</f>
        <v>0</v>
      </c>
      <c r="Z272" s="1068">
        <f>INF_PrevYearEUR!AH273</f>
        <v>0</v>
      </c>
      <c r="AA272" s="1069">
        <f>INF_PrevYearEUR!AI273</f>
        <v>0</v>
      </c>
      <c r="AB272" s="1068">
        <f>INF_PrevYearEUR!AJ273</f>
        <v>0</v>
      </c>
      <c r="AC272" s="1069">
        <f>INF_PrevYearEUR!AK273</f>
        <v>0</v>
      </c>
      <c r="AD272" s="1068">
        <f>INF_PrevYearEUR!AL273</f>
        <v>0</v>
      </c>
      <c r="AE272" s="1069">
        <f>INF_PrevYearEUR!AM273</f>
        <v>0</v>
      </c>
      <c r="AF272" s="1068">
        <f>INF_PrevYearEUR!AN273</f>
        <v>0</v>
      </c>
      <c r="AG272" s="1069">
        <f>INF_PrevYearEUR!AO273</f>
        <v>0</v>
      </c>
      <c r="AH272" s="1068">
        <f>INF_PrevYearEUR!AP273</f>
        <v>0</v>
      </c>
      <c r="AI272" s="1069">
        <f>INF_PrevYearEUR!AQ273</f>
        <v>0</v>
      </c>
      <c r="AJ272" s="1068">
        <f>INF_PrevYearEUR!AR273</f>
        <v>0</v>
      </c>
      <c r="AK272" s="1069">
        <f>INF_PrevYearEUR!AS273</f>
        <v>0</v>
      </c>
      <c r="AL272" s="1068">
        <f>INF_PrevYearEUR!AT273</f>
        <v>0</v>
      </c>
      <c r="AM272" s="1069">
        <f>INF_PrevYearEUR!AU273</f>
        <v>0</v>
      </c>
      <c r="AN272" s="1068">
        <f>INF_PrevYearEUR!AV273</f>
        <v>0</v>
      </c>
      <c r="AO272" s="1069">
        <f>INF_PrevYearEUR!AW273</f>
        <v>0</v>
      </c>
      <c r="AP272" s="1068">
        <f>INF_PrevYearEUR!AX273</f>
        <v>0</v>
      </c>
      <c r="AQ272" s="1069">
        <f>INF_PrevYearEUR!AY273</f>
        <v>0</v>
      </c>
      <c r="AR272" s="1068">
        <f>INF_PrevYearEUR!AZ273</f>
        <v>0</v>
      </c>
      <c r="AS272" s="1069">
        <f>INF_PrevYearEUR!BA273</f>
        <v>0</v>
      </c>
      <c r="AT272" s="1068">
        <f>INF_PrevYearEUR!BB273</f>
        <v>0</v>
      </c>
      <c r="AU272" s="1069">
        <f>INF_PrevYearEUR!BC273</f>
        <v>0</v>
      </c>
      <c r="AV272" s="1068">
        <f>INF_PrevYearEUR!BD273</f>
        <v>0</v>
      </c>
      <c r="AW272" s="1069">
        <f>INF_PrevYearEUR!BE273</f>
        <v>0</v>
      </c>
      <c r="AX272" s="1068">
        <f>INF_PrevYearEUR!BF273</f>
        <v>0</v>
      </c>
      <c r="AY272" s="1069">
        <f>INF_PrevYearEUR!BG273</f>
        <v>0</v>
      </c>
      <c r="AZ272" s="1068">
        <f>INF_PrevYearEUR!BH273</f>
        <v>0</v>
      </c>
      <c r="BA272" s="1069">
        <f>INF_PrevYearEUR!BI273</f>
        <v>0</v>
      </c>
      <c r="BB272" s="1068">
        <f>INF_PrevYearEUR!BJ273</f>
        <v>0</v>
      </c>
      <c r="BC272" s="1069">
        <f>INF_PrevYearEUR!BK273</f>
        <v>0</v>
      </c>
      <c r="BD272" s="1068">
        <f>INF_PrevYearEUR!BL273</f>
        <v>0</v>
      </c>
      <c r="BE272" s="1069">
        <f>INF_PrevYearEUR!BM273</f>
        <v>0</v>
      </c>
      <c r="BF272" s="1068">
        <f>INF_PrevYearEUR!BN273</f>
        <v>0</v>
      </c>
      <c r="BG272" s="1069">
        <f>INF_PrevYearEUR!BO273</f>
        <v>0</v>
      </c>
      <c r="BH272" s="1068">
        <f>INF_PrevYearEUR!BP273</f>
        <v>0</v>
      </c>
      <c r="BI272" s="1069">
        <f>INF_PrevYearEUR!BQ273</f>
        <v>0</v>
      </c>
      <c r="BJ272" s="1068">
        <f>INF_PrevYearEUR!BR273</f>
        <v>0</v>
      </c>
      <c r="BK272" s="1069">
        <f>INF_PrevYearEUR!BS273</f>
        <v>0</v>
      </c>
      <c r="BL272" s="1068">
        <f>INF_PrevYearEUR!BT273</f>
        <v>0</v>
      </c>
      <c r="BM272" s="1069">
        <f>INF_PrevYearEUR!BU273</f>
        <v>0</v>
      </c>
      <c r="BN272" s="1068">
        <f>INF_PrevYearEUR!BV273</f>
        <v>0</v>
      </c>
      <c r="BO272" s="1069">
        <f>INF_PrevYearEUR!BW273</f>
        <v>0</v>
      </c>
      <c r="BP272" s="1068">
        <f>INF_PrevYearEUR!BX273</f>
        <v>0</v>
      </c>
      <c r="BQ272" s="1069">
        <f>INF_PrevYearEUR!BY273</f>
        <v>0</v>
      </c>
    </row>
    <row r="273" spans="1:69" s="1048" customFormat="1">
      <c r="A273" s="1070" t="str">
        <f>IF(OR(B273=0,B273=""),"",B273&amp;IF(COUNTIF(B$11:$B273,B273)&gt;1,COUNTIF(B$11:$B273,B273),""))</f>
        <v xml:space="preserve">    Shipping expenses (FCA)</v>
      </c>
      <c r="B273" s="1070" t="str">
        <f>INF_PrevYearEUR!J274</f>
        <v xml:space="preserve">    Shipping expenses (FCA)</v>
      </c>
      <c r="C273" s="1070"/>
      <c r="D273" s="1068">
        <f>INF_PrevYearEUR!L274</f>
        <v>0</v>
      </c>
      <c r="E273" s="32">
        <f>INF_PrevYearEUR!M274</f>
        <v>0</v>
      </c>
      <c r="F273" s="1068">
        <f>INF_PrevYearEUR!N274</f>
        <v>0</v>
      </c>
      <c r="G273" s="32">
        <f>INF_PrevYearEUR!O274</f>
        <v>0</v>
      </c>
      <c r="H273" s="1068">
        <f>INF_PrevYearEUR!P274</f>
        <v>0</v>
      </c>
      <c r="I273" s="32">
        <f>INF_PrevYearEUR!Q274</f>
        <v>0</v>
      </c>
      <c r="J273" s="1068">
        <f>INF_PrevYearEUR!R274</f>
        <v>0</v>
      </c>
      <c r="K273" s="32">
        <f>INF_PrevYearEUR!S274</f>
        <v>0</v>
      </c>
      <c r="L273" s="1068">
        <f>INF_PrevYearEUR!T274</f>
        <v>0</v>
      </c>
      <c r="M273" s="32">
        <f>INF_PrevYearEUR!U274</f>
        <v>0</v>
      </c>
      <c r="N273" s="1068">
        <f>INF_PrevYearEUR!V274</f>
        <v>0</v>
      </c>
      <c r="O273" s="32">
        <f>INF_PrevYearEUR!W274</f>
        <v>0</v>
      </c>
      <c r="P273" s="1068">
        <f>INF_PrevYearEUR!X274</f>
        <v>0</v>
      </c>
      <c r="Q273" s="32">
        <f>INF_PrevYearEUR!Y274</f>
        <v>0</v>
      </c>
      <c r="R273" s="1068">
        <f>INF_PrevYearEUR!Z274</f>
        <v>0</v>
      </c>
      <c r="S273" s="32">
        <f>INF_PrevYearEUR!AA274</f>
        <v>0</v>
      </c>
      <c r="T273" s="1068">
        <f>INF_PrevYearEUR!AB274</f>
        <v>0</v>
      </c>
      <c r="U273" s="32">
        <f>INF_PrevYearEUR!AC274</f>
        <v>0</v>
      </c>
      <c r="V273" s="1068">
        <f>INF_PrevYearEUR!AD274</f>
        <v>0</v>
      </c>
      <c r="W273" s="32">
        <f>INF_PrevYearEUR!AE274</f>
        <v>0</v>
      </c>
      <c r="X273" s="1068">
        <f>INF_PrevYearEUR!AF274</f>
        <v>0</v>
      </c>
      <c r="Y273" s="32">
        <f>INF_PrevYearEUR!AG274</f>
        <v>0</v>
      </c>
      <c r="Z273" s="1068">
        <f>INF_PrevYearEUR!AH274</f>
        <v>0</v>
      </c>
      <c r="AA273" s="32">
        <f>INF_PrevYearEUR!AI274</f>
        <v>0</v>
      </c>
      <c r="AB273" s="1068">
        <f>INF_PrevYearEUR!AJ274</f>
        <v>0</v>
      </c>
      <c r="AC273" s="32">
        <f>INF_PrevYearEUR!AK274</f>
        <v>0</v>
      </c>
      <c r="AD273" s="1068">
        <f>INF_PrevYearEUR!AL274</f>
        <v>0</v>
      </c>
      <c r="AE273" s="32">
        <f>INF_PrevYearEUR!AM274</f>
        <v>0</v>
      </c>
      <c r="AF273" s="1068">
        <f>INF_PrevYearEUR!AN274</f>
        <v>0</v>
      </c>
      <c r="AG273" s="32">
        <f>INF_PrevYearEUR!AO274</f>
        <v>0</v>
      </c>
      <c r="AH273" s="1068">
        <f>INF_PrevYearEUR!AP274</f>
        <v>0</v>
      </c>
      <c r="AI273" s="32">
        <f>INF_PrevYearEUR!AQ274</f>
        <v>0</v>
      </c>
      <c r="AJ273" s="1068">
        <f>INF_PrevYearEUR!AR274</f>
        <v>0</v>
      </c>
      <c r="AK273" s="32">
        <f>INF_PrevYearEUR!AS274</f>
        <v>0</v>
      </c>
      <c r="AL273" s="1068">
        <f>INF_PrevYearEUR!AT274</f>
        <v>0</v>
      </c>
      <c r="AM273" s="32">
        <f>INF_PrevYearEUR!AU274</f>
        <v>0</v>
      </c>
      <c r="AN273" s="1068">
        <f>INF_PrevYearEUR!AV274</f>
        <v>0</v>
      </c>
      <c r="AO273" s="32">
        <f>INF_PrevYearEUR!AW274</f>
        <v>0</v>
      </c>
      <c r="AP273" s="1068">
        <f>INF_PrevYearEUR!AX274</f>
        <v>0</v>
      </c>
      <c r="AQ273" s="32">
        <f>INF_PrevYearEUR!AY274</f>
        <v>0</v>
      </c>
      <c r="AR273" s="1068">
        <f>INF_PrevYearEUR!AZ274</f>
        <v>0</v>
      </c>
      <c r="AS273" s="32">
        <f>INF_PrevYearEUR!BA274</f>
        <v>0</v>
      </c>
      <c r="AT273" s="1068">
        <f>INF_PrevYearEUR!BB274</f>
        <v>0</v>
      </c>
      <c r="AU273" s="32">
        <f>INF_PrevYearEUR!BC274</f>
        <v>0</v>
      </c>
      <c r="AV273" s="1068">
        <f>INF_PrevYearEUR!BD274</f>
        <v>0</v>
      </c>
      <c r="AW273" s="32">
        <f>INF_PrevYearEUR!BE274</f>
        <v>0</v>
      </c>
      <c r="AX273" s="1068">
        <f>INF_PrevYearEUR!BF274</f>
        <v>0</v>
      </c>
      <c r="AY273" s="32">
        <f>INF_PrevYearEUR!BG274</f>
        <v>0</v>
      </c>
      <c r="AZ273" s="1068">
        <f>INF_PrevYearEUR!BH274</f>
        <v>0</v>
      </c>
      <c r="BA273" s="32">
        <f>INF_PrevYearEUR!BI274</f>
        <v>0</v>
      </c>
      <c r="BB273" s="1068">
        <f>INF_PrevYearEUR!BJ274</f>
        <v>0</v>
      </c>
      <c r="BC273" s="32">
        <f>INF_PrevYearEUR!BK274</f>
        <v>0</v>
      </c>
      <c r="BD273" s="1068">
        <f>INF_PrevYearEUR!BL274</f>
        <v>0</v>
      </c>
      <c r="BE273" s="32">
        <f>INF_PrevYearEUR!BM274</f>
        <v>0</v>
      </c>
      <c r="BF273" s="1068">
        <f>INF_PrevYearEUR!BN274</f>
        <v>0</v>
      </c>
      <c r="BG273" s="32">
        <f>INF_PrevYearEUR!BO274</f>
        <v>0</v>
      </c>
      <c r="BH273" s="1068">
        <f>INF_PrevYearEUR!BP274</f>
        <v>0</v>
      </c>
      <c r="BI273" s="32">
        <f>INF_PrevYearEUR!BQ274</f>
        <v>0</v>
      </c>
      <c r="BJ273" s="1068">
        <f>INF_PrevYearEUR!BR274</f>
        <v>0</v>
      </c>
      <c r="BK273" s="32">
        <f>INF_PrevYearEUR!BS274</f>
        <v>0</v>
      </c>
      <c r="BL273" s="1068">
        <f>INF_PrevYearEUR!BT274</f>
        <v>0</v>
      </c>
      <c r="BM273" s="32">
        <f>INF_PrevYearEUR!BU274</f>
        <v>0</v>
      </c>
      <c r="BN273" s="1068">
        <f>INF_PrevYearEUR!BV274</f>
        <v>0</v>
      </c>
      <c r="BO273" s="32">
        <f>INF_PrevYearEUR!BW274</f>
        <v>0</v>
      </c>
      <c r="BP273" s="1068">
        <f>INF_PrevYearEUR!BX274</f>
        <v>0</v>
      </c>
      <c r="BQ273" s="32">
        <f>INF_PrevYearEUR!BY274</f>
        <v>0</v>
      </c>
    </row>
    <row r="274" spans="1:69" s="1048" customFormat="1">
      <c r="A274" s="1054" t="str">
        <f>IF(OR(B274=0,B274=""),"",B274&amp;IF(COUNTIF(B$11:$B274,B274)&gt;1,COUNTIF(B$11:$B274,B274),""))</f>
        <v>Other Sales expenses2</v>
      </c>
      <c r="B274" s="1054" t="str">
        <f>INF_PrevYearEUR!J275</f>
        <v>Other Sales expenses</v>
      </c>
      <c r="C274" s="1055"/>
      <c r="D274" s="1068">
        <f>INF_PrevYearEUR!L275</f>
        <v>0</v>
      </c>
      <c r="E274" s="1069">
        <f>INF_PrevYearEUR!M275</f>
        <v>0</v>
      </c>
      <c r="F274" s="1068">
        <f>INF_PrevYearEUR!N275</f>
        <v>0</v>
      </c>
      <c r="G274" s="1069">
        <f>INF_PrevYearEUR!O275</f>
        <v>0</v>
      </c>
      <c r="H274" s="1068">
        <f>INF_PrevYearEUR!P275</f>
        <v>0</v>
      </c>
      <c r="I274" s="1069">
        <f>INF_PrevYearEUR!Q275</f>
        <v>0</v>
      </c>
      <c r="J274" s="1068">
        <f>INF_PrevYearEUR!R275</f>
        <v>0</v>
      </c>
      <c r="K274" s="1069">
        <f>INF_PrevYearEUR!S275</f>
        <v>0</v>
      </c>
      <c r="L274" s="1068">
        <f>INF_PrevYearEUR!T275</f>
        <v>0</v>
      </c>
      <c r="M274" s="1069">
        <f>INF_PrevYearEUR!U275</f>
        <v>0</v>
      </c>
      <c r="N274" s="1068">
        <f>INF_PrevYearEUR!V275</f>
        <v>0</v>
      </c>
      <c r="O274" s="1069">
        <f>INF_PrevYearEUR!W275</f>
        <v>0</v>
      </c>
      <c r="P274" s="1068">
        <f>INF_PrevYearEUR!X275</f>
        <v>0</v>
      </c>
      <c r="Q274" s="1069">
        <f>INF_PrevYearEUR!Y275</f>
        <v>0</v>
      </c>
      <c r="R274" s="1068">
        <f>INF_PrevYearEUR!Z275</f>
        <v>0</v>
      </c>
      <c r="S274" s="1069">
        <f>INF_PrevYearEUR!AA275</f>
        <v>0</v>
      </c>
      <c r="T274" s="1068">
        <f>INF_PrevYearEUR!AB275</f>
        <v>0</v>
      </c>
      <c r="U274" s="1069">
        <f>INF_PrevYearEUR!AC275</f>
        <v>0</v>
      </c>
      <c r="V274" s="1068">
        <f>INF_PrevYearEUR!AD275</f>
        <v>0</v>
      </c>
      <c r="W274" s="1069">
        <f>INF_PrevYearEUR!AE275</f>
        <v>0</v>
      </c>
      <c r="X274" s="1068">
        <f>INF_PrevYearEUR!AF275</f>
        <v>0</v>
      </c>
      <c r="Y274" s="1069">
        <f>INF_PrevYearEUR!AG275</f>
        <v>0</v>
      </c>
      <c r="Z274" s="1068">
        <f>INF_PrevYearEUR!AH275</f>
        <v>0</v>
      </c>
      <c r="AA274" s="1069">
        <f>INF_PrevYearEUR!AI275</f>
        <v>0</v>
      </c>
      <c r="AB274" s="1068">
        <f>INF_PrevYearEUR!AJ275</f>
        <v>0</v>
      </c>
      <c r="AC274" s="1069">
        <f>INF_PrevYearEUR!AK275</f>
        <v>0</v>
      </c>
      <c r="AD274" s="1068">
        <f>INF_PrevYearEUR!AL275</f>
        <v>0</v>
      </c>
      <c r="AE274" s="1069">
        <f>INF_PrevYearEUR!AM275</f>
        <v>0</v>
      </c>
      <c r="AF274" s="1068">
        <f>INF_PrevYearEUR!AN275</f>
        <v>0</v>
      </c>
      <c r="AG274" s="1069">
        <f>INF_PrevYearEUR!AO275</f>
        <v>0</v>
      </c>
      <c r="AH274" s="1068">
        <f>INF_PrevYearEUR!AP275</f>
        <v>0</v>
      </c>
      <c r="AI274" s="1069">
        <f>INF_PrevYearEUR!AQ275</f>
        <v>0</v>
      </c>
      <c r="AJ274" s="1068">
        <f>INF_PrevYearEUR!AR275</f>
        <v>0</v>
      </c>
      <c r="AK274" s="1069">
        <f>INF_PrevYearEUR!AS275</f>
        <v>0</v>
      </c>
      <c r="AL274" s="1068">
        <f>INF_PrevYearEUR!AT275</f>
        <v>0</v>
      </c>
      <c r="AM274" s="1069">
        <f>INF_PrevYearEUR!AU275</f>
        <v>0</v>
      </c>
      <c r="AN274" s="1068">
        <f>INF_PrevYearEUR!AV275</f>
        <v>0</v>
      </c>
      <c r="AO274" s="1069">
        <f>INF_PrevYearEUR!AW275</f>
        <v>0</v>
      </c>
      <c r="AP274" s="1068">
        <f>INF_PrevYearEUR!AX275</f>
        <v>0</v>
      </c>
      <c r="AQ274" s="1069">
        <f>INF_PrevYearEUR!AY275</f>
        <v>0</v>
      </c>
      <c r="AR274" s="1068">
        <f>INF_PrevYearEUR!AZ275</f>
        <v>0</v>
      </c>
      <c r="AS274" s="1069">
        <f>INF_PrevYearEUR!BA275</f>
        <v>0</v>
      </c>
      <c r="AT274" s="1068">
        <f>INF_PrevYearEUR!BB275</f>
        <v>0</v>
      </c>
      <c r="AU274" s="1069">
        <f>INF_PrevYearEUR!BC275</f>
        <v>0</v>
      </c>
      <c r="AV274" s="1068">
        <f>INF_PrevYearEUR!BD275</f>
        <v>0</v>
      </c>
      <c r="AW274" s="1069">
        <f>INF_PrevYearEUR!BE275</f>
        <v>0</v>
      </c>
      <c r="AX274" s="1068">
        <f>INF_PrevYearEUR!BF275</f>
        <v>0</v>
      </c>
      <c r="AY274" s="1069">
        <f>INF_PrevYearEUR!BG275</f>
        <v>0</v>
      </c>
      <c r="AZ274" s="1068">
        <f>INF_PrevYearEUR!BH275</f>
        <v>0</v>
      </c>
      <c r="BA274" s="1069">
        <f>INF_PrevYearEUR!BI275</f>
        <v>0</v>
      </c>
      <c r="BB274" s="1068">
        <f>INF_PrevYearEUR!BJ275</f>
        <v>0</v>
      </c>
      <c r="BC274" s="1069">
        <f>INF_PrevYearEUR!BK275</f>
        <v>0</v>
      </c>
      <c r="BD274" s="1068">
        <f>INF_PrevYearEUR!BL275</f>
        <v>0</v>
      </c>
      <c r="BE274" s="1069">
        <f>INF_PrevYearEUR!BM275</f>
        <v>0</v>
      </c>
      <c r="BF274" s="1068">
        <f>INF_PrevYearEUR!BN275</f>
        <v>0</v>
      </c>
      <c r="BG274" s="1069">
        <f>INF_PrevYearEUR!BO275</f>
        <v>0</v>
      </c>
      <c r="BH274" s="1068">
        <f>INF_PrevYearEUR!BP275</f>
        <v>0</v>
      </c>
      <c r="BI274" s="1069">
        <f>INF_PrevYearEUR!BQ275</f>
        <v>0</v>
      </c>
      <c r="BJ274" s="1068">
        <f>INF_PrevYearEUR!BR275</f>
        <v>0</v>
      </c>
      <c r="BK274" s="1069">
        <f>INF_PrevYearEUR!BS275</f>
        <v>0</v>
      </c>
      <c r="BL274" s="1068">
        <f>INF_PrevYearEUR!BT275</f>
        <v>0</v>
      </c>
      <c r="BM274" s="1069">
        <f>INF_PrevYearEUR!BU275</f>
        <v>0</v>
      </c>
      <c r="BN274" s="1068">
        <f>INF_PrevYearEUR!BV275</f>
        <v>0</v>
      </c>
      <c r="BO274" s="1069">
        <f>INF_PrevYearEUR!BW275</f>
        <v>0</v>
      </c>
      <c r="BP274" s="1068">
        <f>INF_PrevYearEUR!BX275</f>
        <v>0</v>
      </c>
      <c r="BQ274" s="1069">
        <f>INF_PrevYearEUR!BY275</f>
        <v>0</v>
      </c>
    </row>
    <row r="275" spans="1:69" s="1048" customFormat="1">
      <c r="A275" s="1058" t="str">
        <f>IF(OR(B275=0,B275=""),"",B275&amp;IF(COUNTIF(B$11:$B275,B275)&gt;1,COUNTIF(B$11:$B275,B275),""))</f>
        <v xml:space="preserve">Net Revenue Trade (ex works) </v>
      </c>
      <c r="B275" s="1058" t="str">
        <f>INF_PrevYearEUR!J276</f>
        <v xml:space="preserve">Net Revenue Trade (ex works) </v>
      </c>
      <c r="C275" s="1058"/>
      <c r="D275" s="1071">
        <f>INF_PrevYearEUR!L276</f>
        <v>0</v>
      </c>
      <c r="E275" s="34">
        <f>INF_PrevYearEUR!M276</f>
        <v>0</v>
      </c>
      <c r="F275" s="1071">
        <f>INF_PrevYearEUR!N276</f>
        <v>0</v>
      </c>
      <c r="G275" s="34">
        <f>INF_PrevYearEUR!O276</f>
        <v>0</v>
      </c>
      <c r="H275" s="1071">
        <f>INF_PrevYearEUR!P276</f>
        <v>0</v>
      </c>
      <c r="I275" s="34">
        <f>INF_PrevYearEUR!Q276</f>
        <v>0</v>
      </c>
      <c r="J275" s="1071">
        <f>INF_PrevYearEUR!R276</f>
        <v>0</v>
      </c>
      <c r="K275" s="34">
        <f>INF_PrevYearEUR!S276</f>
        <v>0</v>
      </c>
      <c r="L275" s="1071">
        <f>INF_PrevYearEUR!T276</f>
        <v>0</v>
      </c>
      <c r="M275" s="34">
        <f>INF_PrevYearEUR!U276</f>
        <v>0</v>
      </c>
      <c r="N275" s="1071">
        <f>INF_PrevYearEUR!V276</f>
        <v>0</v>
      </c>
      <c r="O275" s="34">
        <f>INF_PrevYearEUR!W276</f>
        <v>0</v>
      </c>
      <c r="P275" s="1071">
        <f>INF_PrevYearEUR!X276</f>
        <v>0</v>
      </c>
      <c r="Q275" s="34">
        <f>INF_PrevYearEUR!Y276</f>
        <v>0</v>
      </c>
      <c r="R275" s="1071">
        <f>INF_PrevYearEUR!Z276</f>
        <v>0</v>
      </c>
      <c r="S275" s="34">
        <f>INF_PrevYearEUR!AA276</f>
        <v>0</v>
      </c>
      <c r="T275" s="1071">
        <f>INF_PrevYearEUR!AB276</f>
        <v>0</v>
      </c>
      <c r="U275" s="34">
        <f>INF_PrevYearEUR!AC276</f>
        <v>0</v>
      </c>
      <c r="V275" s="1071">
        <f>INF_PrevYearEUR!AD276</f>
        <v>0</v>
      </c>
      <c r="W275" s="34">
        <f>INF_PrevYearEUR!AE276</f>
        <v>0</v>
      </c>
      <c r="X275" s="1071">
        <f>INF_PrevYearEUR!AF276</f>
        <v>0</v>
      </c>
      <c r="Y275" s="34">
        <f>INF_PrevYearEUR!AG276</f>
        <v>0</v>
      </c>
      <c r="Z275" s="1071">
        <f>INF_PrevYearEUR!AH276</f>
        <v>0</v>
      </c>
      <c r="AA275" s="34">
        <f>INF_PrevYearEUR!AI276</f>
        <v>0</v>
      </c>
      <c r="AB275" s="1071">
        <f>INF_PrevYearEUR!AJ276</f>
        <v>0</v>
      </c>
      <c r="AC275" s="34">
        <f>INF_PrevYearEUR!AK276</f>
        <v>0</v>
      </c>
      <c r="AD275" s="1071">
        <f>INF_PrevYearEUR!AL276</f>
        <v>0</v>
      </c>
      <c r="AE275" s="34">
        <f>INF_PrevYearEUR!AM276</f>
        <v>0</v>
      </c>
      <c r="AF275" s="1071">
        <f>INF_PrevYearEUR!AN276</f>
        <v>0</v>
      </c>
      <c r="AG275" s="34">
        <f>INF_PrevYearEUR!AO276</f>
        <v>0</v>
      </c>
      <c r="AH275" s="1071">
        <f>INF_PrevYearEUR!AP276</f>
        <v>0</v>
      </c>
      <c r="AI275" s="34">
        <f>INF_PrevYearEUR!AQ276</f>
        <v>0</v>
      </c>
      <c r="AJ275" s="1071">
        <f>INF_PrevYearEUR!AR276</f>
        <v>0</v>
      </c>
      <c r="AK275" s="34">
        <f>INF_PrevYearEUR!AS276</f>
        <v>0</v>
      </c>
      <c r="AL275" s="1071">
        <f>INF_PrevYearEUR!AT276</f>
        <v>0</v>
      </c>
      <c r="AM275" s="34">
        <f>INF_PrevYearEUR!AU276</f>
        <v>0</v>
      </c>
      <c r="AN275" s="1071">
        <f>INF_PrevYearEUR!AV276</f>
        <v>0</v>
      </c>
      <c r="AO275" s="34">
        <f>INF_PrevYearEUR!AW276</f>
        <v>0</v>
      </c>
      <c r="AP275" s="1071">
        <f>INF_PrevYearEUR!AX276</f>
        <v>0</v>
      </c>
      <c r="AQ275" s="34">
        <f>INF_PrevYearEUR!AY276</f>
        <v>0</v>
      </c>
      <c r="AR275" s="1071">
        <f>INF_PrevYearEUR!AZ276</f>
        <v>0</v>
      </c>
      <c r="AS275" s="34">
        <f>INF_PrevYearEUR!BA276</f>
        <v>0</v>
      </c>
      <c r="AT275" s="1071">
        <f>INF_PrevYearEUR!BB276</f>
        <v>0</v>
      </c>
      <c r="AU275" s="34">
        <f>INF_PrevYearEUR!BC276</f>
        <v>0</v>
      </c>
      <c r="AV275" s="1071">
        <f>INF_PrevYearEUR!BD276</f>
        <v>0</v>
      </c>
      <c r="AW275" s="34">
        <f>INF_PrevYearEUR!BE276</f>
        <v>0</v>
      </c>
      <c r="AX275" s="1071">
        <f>INF_PrevYearEUR!BF276</f>
        <v>0</v>
      </c>
      <c r="AY275" s="34">
        <f>INF_PrevYearEUR!BG276</f>
        <v>0</v>
      </c>
      <c r="AZ275" s="1071">
        <f>INF_PrevYearEUR!BH276</f>
        <v>0</v>
      </c>
      <c r="BA275" s="34">
        <f>INF_PrevYearEUR!BI276</f>
        <v>0</v>
      </c>
      <c r="BB275" s="1071">
        <f>INF_PrevYearEUR!BJ276</f>
        <v>0</v>
      </c>
      <c r="BC275" s="34">
        <f>INF_PrevYearEUR!BK276</f>
        <v>0</v>
      </c>
      <c r="BD275" s="1071">
        <f>INF_PrevYearEUR!BL276</f>
        <v>0</v>
      </c>
      <c r="BE275" s="34">
        <f>INF_PrevYearEUR!BM276</f>
        <v>0</v>
      </c>
      <c r="BF275" s="1071">
        <f>INF_PrevYearEUR!BN276</f>
        <v>0</v>
      </c>
      <c r="BG275" s="34">
        <f>INF_PrevYearEUR!BO276</f>
        <v>0</v>
      </c>
      <c r="BH275" s="1071">
        <f>INF_PrevYearEUR!BP276</f>
        <v>0</v>
      </c>
      <c r="BI275" s="34">
        <f>INF_PrevYearEUR!BQ276</f>
        <v>0</v>
      </c>
      <c r="BJ275" s="1071">
        <f>INF_PrevYearEUR!BR276</f>
        <v>0</v>
      </c>
      <c r="BK275" s="34">
        <f>INF_PrevYearEUR!BS276</f>
        <v>0</v>
      </c>
      <c r="BL275" s="1071">
        <f>INF_PrevYearEUR!BT276</f>
        <v>0</v>
      </c>
      <c r="BM275" s="34">
        <f>INF_PrevYearEUR!BU276</f>
        <v>0</v>
      </c>
      <c r="BN275" s="1071">
        <f>INF_PrevYearEUR!BV276</f>
        <v>0</v>
      </c>
      <c r="BO275" s="34">
        <f>INF_PrevYearEUR!BW276</f>
        <v>0</v>
      </c>
      <c r="BP275" s="1071">
        <f>INF_PrevYearEUR!BX276</f>
        <v>0</v>
      </c>
      <c r="BQ275" s="34">
        <f>INF_PrevYearEUR!BY276</f>
        <v>0</v>
      </c>
    </row>
    <row r="276" spans="1:69" s="1048" customFormat="1">
      <c r="A276" s="1058" t="str">
        <f>IF(OR(B276=0,B276=""),"",B276&amp;IF(COUNTIF(B$11:$B276,B276)&gt;1,COUNTIF(B$11:$B276,B276),""))</f>
        <v>Material expenditure - TOTAL</v>
      </c>
      <c r="B276" s="1058" t="str">
        <f>INF_PrevYearEUR!J277</f>
        <v>Material expenditure - TOTAL</v>
      </c>
      <c r="C276" s="1058"/>
      <c r="D276" s="1071">
        <f>INF_PrevYearEUR!L277</f>
        <v>0</v>
      </c>
      <c r="E276" s="34">
        <f>INF_PrevYearEUR!M277</f>
        <v>0</v>
      </c>
      <c r="F276" s="1071">
        <f>INF_PrevYearEUR!N277</f>
        <v>0</v>
      </c>
      <c r="G276" s="34">
        <f>INF_PrevYearEUR!O277</f>
        <v>0</v>
      </c>
      <c r="H276" s="1071">
        <f>INF_PrevYearEUR!P277</f>
        <v>0</v>
      </c>
      <c r="I276" s="34">
        <f>INF_PrevYearEUR!Q277</f>
        <v>0</v>
      </c>
      <c r="J276" s="1071">
        <f>INF_PrevYearEUR!R277</f>
        <v>0</v>
      </c>
      <c r="K276" s="34">
        <f>INF_PrevYearEUR!S277</f>
        <v>0</v>
      </c>
      <c r="L276" s="1071">
        <f>INF_PrevYearEUR!T277</f>
        <v>0</v>
      </c>
      <c r="M276" s="34">
        <f>INF_PrevYearEUR!U277</f>
        <v>0</v>
      </c>
      <c r="N276" s="1071">
        <f>INF_PrevYearEUR!V277</f>
        <v>0</v>
      </c>
      <c r="O276" s="34">
        <f>INF_PrevYearEUR!W277</f>
        <v>0</v>
      </c>
      <c r="P276" s="1071">
        <f>INF_PrevYearEUR!X277</f>
        <v>0</v>
      </c>
      <c r="Q276" s="34">
        <f>INF_PrevYearEUR!Y277</f>
        <v>0</v>
      </c>
      <c r="R276" s="1071">
        <f>INF_PrevYearEUR!Z277</f>
        <v>0</v>
      </c>
      <c r="S276" s="34">
        <f>INF_PrevYearEUR!AA277</f>
        <v>0</v>
      </c>
      <c r="T276" s="1071">
        <f>INF_PrevYearEUR!AB277</f>
        <v>0</v>
      </c>
      <c r="U276" s="34">
        <f>INF_PrevYearEUR!AC277</f>
        <v>0</v>
      </c>
      <c r="V276" s="1071">
        <f>INF_PrevYearEUR!AD277</f>
        <v>0</v>
      </c>
      <c r="W276" s="34">
        <f>INF_PrevYearEUR!AE277</f>
        <v>0</v>
      </c>
      <c r="X276" s="1071">
        <f>INF_PrevYearEUR!AF277</f>
        <v>0</v>
      </c>
      <c r="Y276" s="34">
        <f>INF_PrevYearEUR!AG277</f>
        <v>0</v>
      </c>
      <c r="Z276" s="1071">
        <f>INF_PrevYearEUR!AH277</f>
        <v>0</v>
      </c>
      <c r="AA276" s="34">
        <f>INF_PrevYearEUR!AI277</f>
        <v>0</v>
      </c>
      <c r="AB276" s="1071">
        <f>INF_PrevYearEUR!AJ277</f>
        <v>0</v>
      </c>
      <c r="AC276" s="34">
        <f>INF_PrevYearEUR!AK277</f>
        <v>0</v>
      </c>
      <c r="AD276" s="1071">
        <f>INF_PrevYearEUR!AL277</f>
        <v>0</v>
      </c>
      <c r="AE276" s="34">
        <f>INF_PrevYearEUR!AM277</f>
        <v>0</v>
      </c>
      <c r="AF276" s="1071">
        <f>INF_PrevYearEUR!AN277</f>
        <v>0</v>
      </c>
      <c r="AG276" s="34">
        <f>INF_PrevYearEUR!AO277</f>
        <v>0</v>
      </c>
      <c r="AH276" s="1071">
        <f>INF_PrevYearEUR!AP277</f>
        <v>0</v>
      </c>
      <c r="AI276" s="34">
        <f>INF_PrevYearEUR!AQ277</f>
        <v>0</v>
      </c>
      <c r="AJ276" s="1071">
        <f>INF_PrevYearEUR!AR277</f>
        <v>0</v>
      </c>
      <c r="AK276" s="34">
        <f>INF_PrevYearEUR!AS277</f>
        <v>0</v>
      </c>
      <c r="AL276" s="1071">
        <f>INF_PrevYearEUR!AT277</f>
        <v>0</v>
      </c>
      <c r="AM276" s="34">
        <f>INF_PrevYearEUR!AU277</f>
        <v>0</v>
      </c>
      <c r="AN276" s="1071">
        <f>INF_PrevYearEUR!AV277</f>
        <v>0</v>
      </c>
      <c r="AO276" s="34">
        <f>INF_PrevYearEUR!AW277</f>
        <v>0</v>
      </c>
      <c r="AP276" s="1071">
        <f>INF_PrevYearEUR!AX277</f>
        <v>0</v>
      </c>
      <c r="AQ276" s="34">
        <f>INF_PrevYearEUR!AY277</f>
        <v>0</v>
      </c>
      <c r="AR276" s="1071">
        <f>INF_PrevYearEUR!AZ277</f>
        <v>0</v>
      </c>
      <c r="AS276" s="34">
        <f>INF_PrevYearEUR!BA277</f>
        <v>0</v>
      </c>
      <c r="AT276" s="1071">
        <f>INF_PrevYearEUR!BB277</f>
        <v>0</v>
      </c>
      <c r="AU276" s="34">
        <f>INF_PrevYearEUR!BC277</f>
        <v>0</v>
      </c>
      <c r="AV276" s="1071">
        <f>INF_PrevYearEUR!BD277</f>
        <v>0</v>
      </c>
      <c r="AW276" s="34">
        <f>INF_PrevYearEUR!BE277</f>
        <v>0</v>
      </c>
      <c r="AX276" s="1071">
        <f>INF_PrevYearEUR!BF277</f>
        <v>0</v>
      </c>
      <c r="AY276" s="34">
        <f>INF_PrevYearEUR!BG277</f>
        <v>0</v>
      </c>
      <c r="AZ276" s="1071">
        <f>INF_PrevYearEUR!BH277</f>
        <v>0</v>
      </c>
      <c r="BA276" s="34">
        <f>INF_PrevYearEUR!BI277</f>
        <v>0</v>
      </c>
      <c r="BB276" s="1071">
        <f>INF_PrevYearEUR!BJ277</f>
        <v>0</v>
      </c>
      <c r="BC276" s="34">
        <f>INF_PrevYearEUR!BK277</f>
        <v>0</v>
      </c>
      <c r="BD276" s="1071">
        <f>INF_PrevYearEUR!BL277</f>
        <v>0</v>
      </c>
      <c r="BE276" s="34">
        <f>INF_PrevYearEUR!BM277</f>
        <v>0</v>
      </c>
      <c r="BF276" s="1071">
        <f>INF_PrevYearEUR!BN277</f>
        <v>0</v>
      </c>
      <c r="BG276" s="34">
        <f>INF_PrevYearEUR!BO277</f>
        <v>0</v>
      </c>
      <c r="BH276" s="1071">
        <f>INF_PrevYearEUR!BP277</f>
        <v>0</v>
      </c>
      <c r="BI276" s="34">
        <f>INF_PrevYearEUR!BQ277</f>
        <v>0</v>
      </c>
      <c r="BJ276" s="1071">
        <f>INF_PrevYearEUR!BR277</f>
        <v>0</v>
      </c>
      <c r="BK276" s="34">
        <f>INF_PrevYearEUR!BS277</f>
        <v>0</v>
      </c>
      <c r="BL276" s="1071">
        <f>INF_PrevYearEUR!BT277</f>
        <v>0</v>
      </c>
      <c r="BM276" s="34">
        <f>INF_PrevYearEUR!BU277</f>
        <v>0</v>
      </c>
      <c r="BN276" s="1071">
        <f>INF_PrevYearEUR!BV277</f>
        <v>0</v>
      </c>
      <c r="BO276" s="34">
        <f>INF_PrevYearEUR!BW277</f>
        <v>0</v>
      </c>
      <c r="BP276" s="1071">
        <f>INF_PrevYearEUR!BX277</f>
        <v>0</v>
      </c>
      <c r="BQ276" s="34">
        <f>INF_PrevYearEUR!BY277</f>
        <v>0</v>
      </c>
    </row>
    <row r="277" spans="1:69" s="1048" customFormat="1">
      <c r="A277" s="1058" t="str">
        <f>IF(OR(B277=0,B277=""),"",B277&amp;IF(COUNTIF(B$11:$B277,B277)&gt;1,COUNTIF(B$11:$B277,B277),""))</f>
        <v>Contribution Margin I</v>
      </c>
      <c r="B277" s="1058" t="str">
        <f>INF_PrevYearEUR!J278</f>
        <v>Contribution Margin I</v>
      </c>
      <c r="C277" s="1058"/>
      <c r="D277" s="1071">
        <f>INF_PrevYearEUR!L278</f>
        <v>0</v>
      </c>
      <c r="E277" s="34">
        <f>INF_PrevYearEUR!M278</f>
        <v>0</v>
      </c>
      <c r="F277" s="1071">
        <f>INF_PrevYearEUR!N278</f>
        <v>0</v>
      </c>
      <c r="G277" s="34">
        <f>INF_PrevYearEUR!O278</f>
        <v>0</v>
      </c>
      <c r="H277" s="1071">
        <f>INF_PrevYearEUR!P278</f>
        <v>0</v>
      </c>
      <c r="I277" s="34">
        <f>INF_PrevYearEUR!Q278</f>
        <v>0</v>
      </c>
      <c r="J277" s="1071">
        <f>INF_PrevYearEUR!R278</f>
        <v>0</v>
      </c>
      <c r="K277" s="34">
        <f>INF_PrevYearEUR!S278</f>
        <v>0</v>
      </c>
      <c r="L277" s="1071">
        <f>INF_PrevYearEUR!T278</f>
        <v>0</v>
      </c>
      <c r="M277" s="34">
        <f>INF_PrevYearEUR!U278</f>
        <v>0</v>
      </c>
      <c r="N277" s="1071">
        <f>INF_PrevYearEUR!V278</f>
        <v>0</v>
      </c>
      <c r="O277" s="34">
        <f>INF_PrevYearEUR!W278</f>
        <v>0</v>
      </c>
      <c r="P277" s="1071">
        <f>INF_PrevYearEUR!X278</f>
        <v>0</v>
      </c>
      <c r="Q277" s="34">
        <f>INF_PrevYearEUR!Y278</f>
        <v>0</v>
      </c>
      <c r="R277" s="1071">
        <f>INF_PrevYearEUR!Z278</f>
        <v>0</v>
      </c>
      <c r="S277" s="34">
        <f>INF_PrevYearEUR!AA278</f>
        <v>0</v>
      </c>
      <c r="T277" s="1071">
        <f>INF_PrevYearEUR!AB278</f>
        <v>0</v>
      </c>
      <c r="U277" s="34">
        <f>INF_PrevYearEUR!AC278</f>
        <v>0</v>
      </c>
      <c r="V277" s="1071">
        <f>INF_PrevYearEUR!AD278</f>
        <v>0</v>
      </c>
      <c r="W277" s="34">
        <f>INF_PrevYearEUR!AE278</f>
        <v>0</v>
      </c>
      <c r="X277" s="1071">
        <f>INF_PrevYearEUR!AF278</f>
        <v>0</v>
      </c>
      <c r="Y277" s="34">
        <f>INF_PrevYearEUR!AG278</f>
        <v>0</v>
      </c>
      <c r="Z277" s="1071">
        <f>INF_PrevYearEUR!AH278</f>
        <v>0</v>
      </c>
      <c r="AA277" s="34">
        <f>INF_PrevYearEUR!AI278</f>
        <v>0</v>
      </c>
      <c r="AB277" s="1071">
        <f>INF_PrevYearEUR!AJ278</f>
        <v>0</v>
      </c>
      <c r="AC277" s="34">
        <f>INF_PrevYearEUR!AK278</f>
        <v>0</v>
      </c>
      <c r="AD277" s="1071">
        <f>INF_PrevYearEUR!AL278</f>
        <v>0</v>
      </c>
      <c r="AE277" s="34">
        <f>INF_PrevYearEUR!AM278</f>
        <v>0</v>
      </c>
      <c r="AF277" s="1071">
        <f>INF_PrevYearEUR!AN278</f>
        <v>0</v>
      </c>
      <c r="AG277" s="34">
        <f>INF_PrevYearEUR!AO278</f>
        <v>0</v>
      </c>
      <c r="AH277" s="1071">
        <f>INF_PrevYearEUR!AP278</f>
        <v>0</v>
      </c>
      <c r="AI277" s="34">
        <f>INF_PrevYearEUR!AQ278</f>
        <v>0</v>
      </c>
      <c r="AJ277" s="1071">
        <f>INF_PrevYearEUR!AR278</f>
        <v>0</v>
      </c>
      <c r="AK277" s="34">
        <f>INF_PrevYearEUR!AS278</f>
        <v>0</v>
      </c>
      <c r="AL277" s="1071">
        <f>INF_PrevYearEUR!AT278</f>
        <v>0</v>
      </c>
      <c r="AM277" s="34">
        <f>INF_PrevYearEUR!AU278</f>
        <v>0</v>
      </c>
      <c r="AN277" s="1071">
        <f>INF_PrevYearEUR!AV278</f>
        <v>0</v>
      </c>
      <c r="AO277" s="34">
        <f>INF_PrevYearEUR!AW278</f>
        <v>0</v>
      </c>
      <c r="AP277" s="1071">
        <f>INF_PrevYearEUR!AX278</f>
        <v>0</v>
      </c>
      <c r="AQ277" s="34">
        <f>INF_PrevYearEUR!AY278</f>
        <v>0</v>
      </c>
      <c r="AR277" s="1071">
        <f>INF_PrevYearEUR!AZ278</f>
        <v>0</v>
      </c>
      <c r="AS277" s="34">
        <f>INF_PrevYearEUR!BA278</f>
        <v>0</v>
      </c>
      <c r="AT277" s="1071">
        <f>INF_PrevYearEUR!BB278</f>
        <v>0</v>
      </c>
      <c r="AU277" s="34">
        <f>INF_PrevYearEUR!BC278</f>
        <v>0</v>
      </c>
      <c r="AV277" s="1071">
        <f>INF_PrevYearEUR!BD278</f>
        <v>0</v>
      </c>
      <c r="AW277" s="34">
        <f>INF_PrevYearEUR!BE278</f>
        <v>0</v>
      </c>
      <c r="AX277" s="1071">
        <f>INF_PrevYearEUR!BF278</f>
        <v>0</v>
      </c>
      <c r="AY277" s="34">
        <f>INF_PrevYearEUR!BG278</f>
        <v>0</v>
      </c>
      <c r="AZ277" s="1071">
        <f>INF_PrevYearEUR!BH278</f>
        <v>0</v>
      </c>
      <c r="BA277" s="34">
        <f>INF_PrevYearEUR!BI278</f>
        <v>0</v>
      </c>
      <c r="BB277" s="1071">
        <f>INF_PrevYearEUR!BJ278</f>
        <v>0</v>
      </c>
      <c r="BC277" s="34">
        <f>INF_PrevYearEUR!BK278</f>
        <v>0</v>
      </c>
      <c r="BD277" s="1071">
        <f>INF_PrevYearEUR!BL278</f>
        <v>0</v>
      </c>
      <c r="BE277" s="34">
        <f>INF_PrevYearEUR!BM278</f>
        <v>0</v>
      </c>
      <c r="BF277" s="1071">
        <f>INF_PrevYearEUR!BN278</f>
        <v>0</v>
      </c>
      <c r="BG277" s="34">
        <f>INF_PrevYearEUR!BO278</f>
        <v>0</v>
      </c>
      <c r="BH277" s="1071">
        <f>INF_PrevYearEUR!BP278</f>
        <v>0</v>
      </c>
      <c r="BI277" s="34">
        <f>INF_PrevYearEUR!BQ278</f>
        <v>0</v>
      </c>
      <c r="BJ277" s="1071">
        <f>INF_PrevYearEUR!BR278</f>
        <v>0</v>
      </c>
      <c r="BK277" s="34">
        <f>INF_PrevYearEUR!BS278</f>
        <v>0</v>
      </c>
      <c r="BL277" s="1071">
        <f>INF_PrevYearEUR!BT278</f>
        <v>0</v>
      </c>
      <c r="BM277" s="34">
        <f>INF_PrevYearEUR!BU278</f>
        <v>0</v>
      </c>
      <c r="BN277" s="1071">
        <f>INF_PrevYearEUR!BV278</f>
        <v>0</v>
      </c>
      <c r="BO277" s="34">
        <f>INF_PrevYearEUR!BW278</f>
        <v>0</v>
      </c>
      <c r="BP277" s="1071">
        <f>INF_PrevYearEUR!BX278</f>
        <v>0</v>
      </c>
      <c r="BQ277" s="34">
        <f>INF_PrevYearEUR!BY278</f>
        <v>0</v>
      </c>
    </row>
    <row r="278" spans="1:69" s="1048" customFormat="1">
      <c r="A278" s="1058" t="str">
        <f>IF(OR(B278=0,B278=""),"",B278&amp;IF(COUNTIF(B$11:$B278,B278)&gt;1,COUNTIF(B$11:$B278,B278),""))</f>
        <v>Other Income/Expenses2</v>
      </c>
      <c r="B278" s="1058" t="str">
        <f>INF_PrevYearEUR!J279</f>
        <v>Other Income/Expenses</v>
      </c>
      <c r="C278" s="1058"/>
      <c r="D278" s="1071">
        <f>INF_PrevYearEUR!L279</f>
        <v>0</v>
      </c>
      <c r="E278" s="34">
        <f>INF_PrevYearEUR!M279</f>
        <v>0</v>
      </c>
      <c r="F278" s="1071">
        <f>INF_PrevYearEUR!N279</f>
        <v>0</v>
      </c>
      <c r="G278" s="34">
        <f>INF_PrevYearEUR!O279</f>
        <v>0</v>
      </c>
      <c r="H278" s="1071">
        <f>INF_PrevYearEUR!P279</f>
        <v>0</v>
      </c>
      <c r="I278" s="34">
        <f>INF_PrevYearEUR!Q279</f>
        <v>0</v>
      </c>
      <c r="J278" s="1071">
        <f>INF_PrevYearEUR!R279</f>
        <v>0</v>
      </c>
      <c r="K278" s="34">
        <f>INF_PrevYearEUR!S279</f>
        <v>0</v>
      </c>
      <c r="L278" s="1071">
        <f>INF_PrevYearEUR!T279</f>
        <v>0</v>
      </c>
      <c r="M278" s="34">
        <f>INF_PrevYearEUR!U279</f>
        <v>0</v>
      </c>
      <c r="N278" s="1071">
        <f>INF_PrevYearEUR!V279</f>
        <v>0</v>
      </c>
      <c r="O278" s="34">
        <f>INF_PrevYearEUR!W279</f>
        <v>0</v>
      </c>
      <c r="P278" s="1071">
        <f>INF_PrevYearEUR!X279</f>
        <v>0</v>
      </c>
      <c r="Q278" s="34">
        <f>INF_PrevYearEUR!Y279</f>
        <v>0</v>
      </c>
      <c r="R278" s="1071">
        <f>INF_PrevYearEUR!Z279</f>
        <v>0</v>
      </c>
      <c r="S278" s="34">
        <f>INF_PrevYearEUR!AA279</f>
        <v>0</v>
      </c>
      <c r="T278" s="1071">
        <f>INF_PrevYearEUR!AB279</f>
        <v>0</v>
      </c>
      <c r="U278" s="34">
        <f>INF_PrevYearEUR!AC279</f>
        <v>0</v>
      </c>
      <c r="V278" s="1071">
        <f>INF_PrevYearEUR!AD279</f>
        <v>0</v>
      </c>
      <c r="W278" s="34">
        <f>INF_PrevYearEUR!AE279</f>
        <v>0</v>
      </c>
      <c r="X278" s="1071">
        <f>INF_PrevYearEUR!AF279</f>
        <v>0</v>
      </c>
      <c r="Y278" s="34">
        <f>INF_PrevYearEUR!AG279</f>
        <v>0</v>
      </c>
      <c r="Z278" s="1071">
        <f>INF_PrevYearEUR!AH279</f>
        <v>0</v>
      </c>
      <c r="AA278" s="34">
        <f>INF_PrevYearEUR!AI279</f>
        <v>0</v>
      </c>
      <c r="AB278" s="1071">
        <f>INF_PrevYearEUR!AJ279</f>
        <v>0</v>
      </c>
      <c r="AC278" s="34">
        <f>INF_PrevYearEUR!AK279</f>
        <v>0</v>
      </c>
      <c r="AD278" s="1071">
        <f>INF_PrevYearEUR!AL279</f>
        <v>0</v>
      </c>
      <c r="AE278" s="34">
        <f>INF_PrevYearEUR!AM279</f>
        <v>0</v>
      </c>
      <c r="AF278" s="1071">
        <f>INF_PrevYearEUR!AN279</f>
        <v>0</v>
      </c>
      <c r="AG278" s="34">
        <f>INF_PrevYearEUR!AO279</f>
        <v>0</v>
      </c>
      <c r="AH278" s="1071">
        <f>INF_PrevYearEUR!AP279</f>
        <v>0</v>
      </c>
      <c r="AI278" s="34">
        <f>INF_PrevYearEUR!AQ279</f>
        <v>0</v>
      </c>
      <c r="AJ278" s="1071">
        <f>INF_PrevYearEUR!AR279</f>
        <v>0</v>
      </c>
      <c r="AK278" s="34">
        <f>INF_PrevYearEUR!AS279</f>
        <v>0</v>
      </c>
      <c r="AL278" s="1071">
        <f>INF_PrevYearEUR!AT279</f>
        <v>0</v>
      </c>
      <c r="AM278" s="34">
        <f>INF_PrevYearEUR!AU279</f>
        <v>0</v>
      </c>
      <c r="AN278" s="1071">
        <f>INF_PrevYearEUR!AV279</f>
        <v>0</v>
      </c>
      <c r="AO278" s="34">
        <f>INF_PrevYearEUR!AW279</f>
        <v>0</v>
      </c>
      <c r="AP278" s="1071">
        <f>INF_PrevYearEUR!AX279</f>
        <v>0</v>
      </c>
      <c r="AQ278" s="34">
        <f>INF_PrevYearEUR!AY279</f>
        <v>0</v>
      </c>
      <c r="AR278" s="1071">
        <f>INF_PrevYearEUR!AZ279</f>
        <v>0</v>
      </c>
      <c r="AS278" s="34">
        <f>INF_PrevYearEUR!BA279</f>
        <v>0</v>
      </c>
      <c r="AT278" s="1071">
        <f>INF_PrevYearEUR!BB279</f>
        <v>0</v>
      </c>
      <c r="AU278" s="34">
        <f>INF_PrevYearEUR!BC279</f>
        <v>0</v>
      </c>
      <c r="AV278" s="1071">
        <f>INF_PrevYearEUR!BD279</f>
        <v>0</v>
      </c>
      <c r="AW278" s="34">
        <f>INF_PrevYearEUR!BE279</f>
        <v>0</v>
      </c>
      <c r="AX278" s="1071">
        <f>INF_PrevYearEUR!BF279</f>
        <v>0</v>
      </c>
      <c r="AY278" s="34">
        <f>INF_PrevYearEUR!BG279</f>
        <v>0</v>
      </c>
      <c r="AZ278" s="1071">
        <f>INF_PrevYearEUR!BH279</f>
        <v>0</v>
      </c>
      <c r="BA278" s="34">
        <f>INF_PrevYearEUR!BI279</f>
        <v>0</v>
      </c>
      <c r="BB278" s="1071">
        <f>INF_PrevYearEUR!BJ279</f>
        <v>0</v>
      </c>
      <c r="BC278" s="34">
        <f>INF_PrevYearEUR!BK279</f>
        <v>0</v>
      </c>
      <c r="BD278" s="1071">
        <f>INF_PrevYearEUR!BL279</f>
        <v>0</v>
      </c>
      <c r="BE278" s="34">
        <f>INF_PrevYearEUR!BM279</f>
        <v>0</v>
      </c>
      <c r="BF278" s="1071">
        <f>INF_PrevYearEUR!BN279</f>
        <v>0</v>
      </c>
      <c r="BG278" s="34">
        <f>INF_PrevYearEUR!BO279</f>
        <v>0</v>
      </c>
      <c r="BH278" s="1071">
        <f>INF_PrevYearEUR!BP279</f>
        <v>0</v>
      </c>
      <c r="BI278" s="34">
        <f>INF_PrevYearEUR!BQ279</f>
        <v>0</v>
      </c>
      <c r="BJ278" s="1071">
        <f>INF_PrevYearEUR!BR279</f>
        <v>0</v>
      </c>
      <c r="BK278" s="34">
        <f>INF_PrevYearEUR!BS279</f>
        <v>0</v>
      </c>
      <c r="BL278" s="1071">
        <f>INF_PrevYearEUR!BT279</f>
        <v>0</v>
      </c>
      <c r="BM278" s="34">
        <f>INF_PrevYearEUR!BU279</f>
        <v>0</v>
      </c>
      <c r="BN278" s="1071">
        <f>INF_PrevYearEUR!BV279</f>
        <v>0</v>
      </c>
      <c r="BO278" s="34">
        <f>INF_PrevYearEUR!BW279</f>
        <v>0</v>
      </c>
      <c r="BP278" s="1071">
        <f>INF_PrevYearEUR!BX279</f>
        <v>0</v>
      </c>
      <c r="BQ278" s="34">
        <f>INF_PrevYearEUR!BY279</f>
        <v>0</v>
      </c>
    </row>
    <row r="279" spans="1:69" s="1048" customFormat="1">
      <c r="A279" s="1054" t="str">
        <f>IF(OR(B279=0,B279=""),"",B279&amp;IF(COUNTIF(B$11:$B279,B279)&gt;1,COUNTIF(B$11:$B279,B279),""))</f>
        <v>Allocation2</v>
      </c>
      <c r="B279" s="1054" t="str">
        <f>INF_PrevYearEUR!J280</f>
        <v>Allocation</v>
      </c>
      <c r="C279" s="1055"/>
      <c r="D279" s="1068">
        <f>INF_PrevYearEUR!L280</f>
        <v>0</v>
      </c>
      <c r="E279" s="1069">
        <f>INF_PrevYearEUR!M280</f>
        <v>0</v>
      </c>
      <c r="F279" s="1068">
        <f>INF_PrevYearEUR!N280</f>
        <v>0</v>
      </c>
      <c r="G279" s="1069">
        <f>INF_PrevYearEUR!O280</f>
        <v>0</v>
      </c>
      <c r="H279" s="1068">
        <f>INF_PrevYearEUR!P280</f>
        <v>0</v>
      </c>
      <c r="I279" s="1069">
        <f>INF_PrevYearEUR!Q280</f>
        <v>0</v>
      </c>
      <c r="J279" s="1068">
        <f>INF_PrevYearEUR!R280</f>
        <v>0</v>
      </c>
      <c r="K279" s="1069">
        <f>INF_PrevYearEUR!S280</f>
        <v>0</v>
      </c>
      <c r="L279" s="1068">
        <f>INF_PrevYearEUR!T280</f>
        <v>0</v>
      </c>
      <c r="M279" s="1069">
        <f>INF_PrevYearEUR!U280</f>
        <v>0</v>
      </c>
      <c r="N279" s="1068">
        <f>INF_PrevYearEUR!V280</f>
        <v>0</v>
      </c>
      <c r="O279" s="1069">
        <f>INF_PrevYearEUR!W280</f>
        <v>0</v>
      </c>
      <c r="P279" s="1068">
        <f>INF_PrevYearEUR!X280</f>
        <v>0</v>
      </c>
      <c r="Q279" s="1069">
        <f>INF_PrevYearEUR!Y280</f>
        <v>0</v>
      </c>
      <c r="R279" s="1068">
        <f>INF_PrevYearEUR!Z280</f>
        <v>0</v>
      </c>
      <c r="S279" s="1069">
        <f>INF_PrevYearEUR!AA280</f>
        <v>0</v>
      </c>
      <c r="T279" s="1068">
        <f>INF_PrevYearEUR!AB280</f>
        <v>0</v>
      </c>
      <c r="U279" s="1069">
        <f>INF_PrevYearEUR!AC280</f>
        <v>0</v>
      </c>
      <c r="V279" s="1068">
        <f>INF_PrevYearEUR!AD280</f>
        <v>0</v>
      </c>
      <c r="W279" s="1069">
        <f>INF_PrevYearEUR!AE280</f>
        <v>0</v>
      </c>
      <c r="X279" s="1068">
        <f>INF_PrevYearEUR!AF280</f>
        <v>0</v>
      </c>
      <c r="Y279" s="1069">
        <f>INF_PrevYearEUR!AG280</f>
        <v>0</v>
      </c>
      <c r="Z279" s="1068">
        <f>INF_PrevYearEUR!AH280</f>
        <v>0</v>
      </c>
      <c r="AA279" s="1069">
        <f>INF_PrevYearEUR!AI280</f>
        <v>0</v>
      </c>
      <c r="AB279" s="1068">
        <f>INF_PrevYearEUR!AJ280</f>
        <v>0</v>
      </c>
      <c r="AC279" s="1069">
        <f>INF_PrevYearEUR!AK280</f>
        <v>0</v>
      </c>
      <c r="AD279" s="1068">
        <f>INF_PrevYearEUR!AL280</f>
        <v>0</v>
      </c>
      <c r="AE279" s="1069">
        <f>INF_PrevYearEUR!AM280</f>
        <v>0</v>
      </c>
      <c r="AF279" s="1068">
        <f>INF_PrevYearEUR!AN280</f>
        <v>0</v>
      </c>
      <c r="AG279" s="1069">
        <f>INF_PrevYearEUR!AO280</f>
        <v>0</v>
      </c>
      <c r="AH279" s="1068">
        <f>INF_PrevYearEUR!AP280</f>
        <v>0</v>
      </c>
      <c r="AI279" s="1069">
        <f>INF_PrevYearEUR!AQ280</f>
        <v>0</v>
      </c>
      <c r="AJ279" s="1068">
        <f>INF_PrevYearEUR!AR280</f>
        <v>0</v>
      </c>
      <c r="AK279" s="1069">
        <f>INF_PrevYearEUR!AS280</f>
        <v>0</v>
      </c>
      <c r="AL279" s="1068">
        <f>INF_PrevYearEUR!AT280</f>
        <v>0</v>
      </c>
      <c r="AM279" s="1069">
        <f>INF_PrevYearEUR!AU280</f>
        <v>0</v>
      </c>
      <c r="AN279" s="1068">
        <f>INF_PrevYearEUR!AV280</f>
        <v>0</v>
      </c>
      <c r="AO279" s="1069">
        <f>INF_PrevYearEUR!AW280</f>
        <v>0</v>
      </c>
      <c r="AP279" s="1068">
        <f>INF_PrevYearEUR!AX280</f>
        <v>0</v>
      </c>
      <c r="AQ279" s="1069">
        <f>INF_PrevYearEUR!AY280</f>
        <v>0</v>
      </c>
      <c r="AR279" s="1068">
        <f>INF_PrevYearEUR!AZ280</f>
        <v>0</v>
      </c>
      <c r="AS279" s="1069">
        <f>INF_PrevYearEUR!BA280</f>
        <v>0</v>
      </c>
      <c r="AT279" s="1068">
        <f>INF_PrevYearEUR!BB280</f>
        <v>0</v>
      </c>
      <c r="AU279" s="1069">
        <f>INF_PrevYearEUR!BC280</f>
        <v>0</v>
      </c>
      <c r="AV279" s="1068">
        <f>INF_PrevYearEUR!BD280</f>
        <v>0</v>
      </c>
      <c r="AW279" s="1069">
        <f>INF_PrevYearEUR!BE280</f>
        <v>0</v>
      </c>
      <c r="AX279" s="1068">
        <f>INF_PrevYearEUR!BF280</f>
        <v>0</v>
      </c>
      <c r="AY279" s="1069">
        <f>INF_PrevYearEUR!BG280</f>
        <v>0</v>
      </c>
      <c r="AZ279" s="1068">
        <f>INF_PrevYearEUR!BH280</f>
        <v>0</v>
      </c>
      <c r="BA279" s="1069">
        <f>INF_PrevYearEUR!BI280</f>
        <v>0</v>
      </c>
      <c r="BB279" s="1068">
        <f>INF_PrevYearEUR!BJ280</f>
        <v>0</v>
      </c>
      <c r="BC279" s="1069">
        <f>INF_PrevYearEUR!BK280</f>
        <v>0</v>
      </c>
      <c r="BD279" s="1068">
        <f>INF_PrevYearEUR!BL280</f>
        <v>0</v>
      </c>
      <c r="BE279" s="1069">
        <f>INF_PrevYearEUR!BM280</f>
        <v>0</v>
      </c>
      <c r="BF279" s="1068">
        <f>INF_PrevYearEUR!BN280</f>
        <v>0</v>
      </c>
      <c r="BG279" s="1069">
        <f>INF_PrevYearEUR!BO280</f>
        <v>0</v>
      </c>
      <c r="BH279" s="1068">
        <f>INF_PrevYearEUR!BP280</f>
        <v>0</v>
      </c>
      <c r="BI279" s="1069">
        <f>INF_PrevYearEUR!BQ280</f>
        <v>0</v>
      </c>
      <c r="BJ279" s="1068">
        <f>INF_PrevYearEUR!BR280</f>
        <v>0</v>
      </c>
      <c r="BK279" s="1069">
        <f>INF_PrevYearEUR!BS280</f>
        <v>0</v>
      </c>
      <c r="BL279" s="1068">
        <f>INF_PrevYearEUR!BT280</f>
        <v>0</v>
      </c>
      <c r="BM279" s="1069">
        <f>INF_PrevYearEUR!BU280</f>
        <v>0</v>
      </c>
      <c r="BN279" s="1068">
        <f>INF_PrevYearEUR!BV280</f>
        <v>0</v>
      </c>
      <c r="BO279" s="1069">
        <f>INF_PrevYearEUR!BW280</f>
        <v>0</v>
      </c>
      <c r="BP279" s="1068">
        <f>INF_PrevYearEUR!BX280</f>
        <v>0</v>
      </c>
      <c r="BQ279" s="1069">
        <f>INF_PrevYearEUR!BY280</f>
        <v>0</v>
      </c>
    </row>
    <row r="280" spans="1:69" s="1048" customFormat="1">
      <c r="A280" s="1054" t="str">
        <f>IF(OR(B280=0,B280=""),"",B280&amp;IF(COUNTIF(B$11:$B280,B280)&gt;1,COUNTIF(B$11:$B280,B280),""))</f>
        <v>EBITDA2</v>
      </c>
      <c r="B280" s="1054" t="str">
        <f>INF_PrevYearEUR!J281</f>
        <v>EBITDA</v>
      </c>
      <c r="C280" s="1055"/>
      <c r="D280" s="1068">
        <f>INF_PrevYearEUR!L281</f>
        <v>0</v>
      </c>
      <c r="E280" s="1069">
        <f>INF_PrevYearEUR!M281</f>
        <v>0</v>
      </c>
      <c r="F280" s="1068">
        <f>INF_PrevYearEUR!N281</f>
        <v>0</v>
      </c>
      <c r="G280" s="1069">
        <f>INF_PrevYearEUR!O281</f>
        <v>0</v>
      </c>
      <c r="H280" s="1068">
        <f>INF_PrevYearEUR!P281</f>
        <v>0</v>
      </c>
      <c r="I280" s="1069">
        <f>INF_PrevYearEUR!Q281</f>
        <v>0</v>
      </c>
      <c r="J280" s="1068">
        <f>INF_PrevYearEUR!R281</f>
        <v>0</v>
      </c>
      <c r="K280" s="1069">
        <f>INF_PrevYearEUR!S281</f>
        <v>0</v>
      </c>
      <c r="L280" s="1068">
        <f>INF_PrevYearEUR!T281</f>
        <v>0</v>
      </c>
      <c r="M280" s="1069">
        <f>INF_PrevYearEUR!U281</f>
        <v>0</v>
      </c>
      <c r="N280" s="1068">
        <f>INF_PrevYearEUR!V281</f>
        <v>0</v>
      </c>
      <c r="O280" s="1069">
        <f>INF_PrevYearEUR!W281</f>
        <v>0</v>
      </c>
      <c r="P280" s="1068">
        <f>INF_PrevYearEUR!X281</f>
        <v>0</v>
      </c>
      <c r="Q280" s="1069">
        <f>INF_PrevYearEUR!Y281</f>
        <v>0</v>
      </c>
      <c r="R280" s="1068">
        <f>INF_PrevYearEUR!Z281</f>
        <v>0</v>
      </c>
      <c r="S280" s="1069">
        <f>INF_PrevYearEUR!AA281</f>
        <v>0</v>
      </c>
      <c r="T280" s="1068">
        <f>INF_PrevYearEUR!AB281</f>
        <v>0</v>
      </c>
      <c r="U280" s="1069">
        <f>INF_PrevYearEUR!AC281</f>
        <v>0</v>
      </c>
      <c r="V280" s="1068">
        <f>INF_PrevYearEUR!AD281</f>
        <v>0</v>
      </c>
      <c r="W280" s="1069">
        <f>INF_PrevYearEUR!AE281</f>
        <v>0</v>
      </c>
      <c r="X280" s="1068">
        <f>INF_PrevYearEUR!AF281</f>
        <v>0</v>
      </c>
      <c r="Y280" s="1069">
        <f>INF_PrevYearEUR!AG281</f>
        <v>0</v>
      </c>
      <c r="Z280" s="1068">
        <f>INF_PrevYearEUR!AH281</f>
        <v>0</v>
      </c>
      <c r="AA280" s="1069">
        <f>INF_PrevYearEUR!AI281</f>
        <v>0</v>
      </c>
      <c r="AB280" s="1068">
        <f>INF_PrevYearEUR!AJ281</f>
        <v>0</v>
      </c>
      <c r="AC280" s="1069">
        <f>INF_PrevYearEUR!AK281</f>
        <v>0</v>
      </c>
      <c r="AD280" s="1068">
        <f>INF_PrevYearEUR!AL281</f>
        <v>0</v>
      </c>
      <c r="AE280" s="1069">
        <f>INF_PrevYearEUR!AM281</f>
        <v>0</v>
      </c>
      <c r="AF280" s="1068">
        <f>INF_PrevYearEUR!AN281</f>
        <v>0</v>
      </c>
      <c r="AG280" s="1069">
        <f>INF_PrevYearEUR!AO281</f>
        <v>0</v>
      </c>
      <c r="AH280" s="1068">
        <f>INF_PrevYearEUR!AP281</f>
        <v>0</v>
      </c>
      <c r="AI280" s="1069">
        <f>INF_PrevYearEUR!AQ281</f>
        <v>0</v>
      </c>
      <c r="AJ280" s="1068">
        <f>INF_PrevYearEUR!AR281</f>
        <v>0</v>
      </c>
      <c r="AK280" s="1069">
        <f>INF_PrevYearEUR!AS281</f>
        <v>0</v>
      </c>
      <c r="AL280" s="1068">
        <f>INF_PrevYearEUR!AT281</f>
        <v>0</v>
      </c>
      <c r="AM280" s="1069">
        <f>INF_PrevYearEUR!AU281</f>
        <v>0</v>
      </c>
      <c r="AN280" s="1068">
        <f>INF_PrevYearEUR!AV281</f>
        <v>0</v>
      </c>
      <c r="AO280" s="1069">
        <f>INF_PrevYearEUR!AW281</f>
        <v>0</v>
      </c>
      <c r="AP280" s="1068">
        <f>INF_PrevYearEUR!AX281</f>
        <v>0</v>
      </c>
      <c r="AQ280" s="1069">
        <f>INF_PrevYearEUR!AY281</f>
        <v>0</v>
      </c>
      <c r="AR280" s="1068">
        <f>INF_PrevYearEUR!AZ281</f>
        <v>0</v>
      </c>
      <c r="AS280" s="1069">
        <f>INF_PrevYearEUR!BA281</f>
        <v>0</v>
      </c>
      <c r="AT280" s="1068">
        <f>INF_PrevYearEUR!BB281</f>
        <v>0</v>
      </c>
      <c r="AU280" s="1069">
        <f>INF_PrevYearEUR!BC281</f>
        <v>0</v>
      </c>
      <c r="AV280" s="1068">
        <f>INF_PrevYearEUR!BD281</f>
        <v>0</v>
      </c>
      <c r="AW280" s="1069">
        <f>INF_PrevYearEUR!BE281</f>
        <v>0</v>
      </c>
      <c r="AX280" s="1068">
        <f>INF_PrevYearEUR!BF281</f>
        <v>0</v>
      </c>
      <c r="AY280" s="1069">
        <f>INF_PrevYearEUR!BG281</f>
        <v>0</v>
      </c>
      <c r="AZ280" s="1068">
        <f>INF_PrevYearEUR!BH281</f>
        <v>0</v>
      </c>
      <c r="BA280" s="1069">
        <f>INF_PrevYearEUR!BI281</f>
        <v>0</v>
      </c>
      <c r="BB280" s="1068">
        <f>INF_PrevYearEUR!BJ281</f>
        <v>0</v>
      </c>
      <c r="BC280" s="1069">
        <f>INF_PrevYearEUR!BK281</f>
        <v>0</v>
      </c>
      <c r="BD280" s="1068">
        <f>INF_PrevYearEUR!BL281</f>
        <v>0</v>
      </c>
      <c r="BE280" s="1069">
        <f>INF_PrevYearEUR!BM281</f>
        <v>0</v>
      </c>
      <c r="BF280" s="1068">
        <f>INF_PrevYearEUR!BN281</f>
        <v>0</v>
      </c>
      <c r="BG280" s="1069">
        <f>INF_PrevYearEUR!BO281</f>
        <v>0</v>
      </c>
      <c r="BH280" s="1068">
        <f>INF_PrevYearEUR!BP281</f>
        <v>0</v>
      </c>
      <c r="BI280" s="1069">
        <f>INF_PrevYearEUR!BQ281</f>
        <v>0</v>
      </c>
      <c r="BJ280" s="1068">
        <f>INF_PrevYearEUR!BR281</f>
        <v>0</v>
      </c>
      <c r="BK280" s="1069">
        <f>INF_PrevYearEUR!BS281</f>
        <v>0</v>
      </c>
      <c r="BL280" s="1068">
        <f>INF_PrevYearEUR!BT281</f>
        <v>0</v>
      </c>
      <c r="BM280" s="1069">
        <f>INF_PrevYearEUR!BU281</f>
        <v>0</v>
      </c>
      <c r="BN280" s="1068">
        <f>INF_PrevYearEUR!BV281</f>
        <v>0</v>
      </c>
      <c r="BO280" s="1069">
        <f>INF_PrevYearEUR!BW281</f>
        <v>0</v>
      </c>
      <c r="BP280" s="1068">
        <f>INF_PrevYearEUR!BX281</f>
        <v>0</v>
      </c>
      <c r="BQ280" s="1069">
        <f>INF_PrevYearEUR!BY281</f>
        <v>0</v>
      </c>
    </row>
    <row r="281" spans="1:69" s="1048" customFormat="1">
      <c r="A281" s="1054" t="str">
        <f>IF(OR(B281=0,B281=""),"",B281&amp;IF(COUNTIF(B$11:$B281,B281)&gt;1,COUNTIF(B$11:$B281,B281),""))</f>
        <v>EBIT2</v>
      </c>
      <c r="B281" s="1054" t="str">
        <f>INF_PrevYearEUR!J282</f>
        <v>EBIT</v>
      </c>
      <c r="C281" s="1055"/>
      <c r="D281" s="1068">
        <f>INF_PrevYearEUR!L282</f>
        <v>0</v>
      </c>
      <c r="E281" s="1069">
        <f>INF_PrevYearEUR!M282</f>
        <v>0</v>
      </c>
      <c r="F281" s="1068">
        <f>INF_PrevYearEUR!N282</f>
        <v>0</v>
      </c>
      <c r="G281" s="1069">
        <f>INF_PrevYearEUR!O282</f>
        <v>0</v>
      </c>
      <c r="H281" s="1068">
        <f>INF_PrevYearEUR!P282</f>
        <v>0</v>
      </c>
      <c r="I281" s="1069">
        <f>INF_PrevYearEUR!Q282</f>
        <v>0</v>
      </c>
      <c r="J281" s="1068">
        <f>INF_PrevYearEUR!R282</f>
        <v>0</v>
      </c>
      <c r="K281" s="1069">
        <f>INF_PrevYearEUR!S282</f>
        <v>0</v>
      </c>
      <c r="L281" s="1068">
        <f>INF_PrevYearEUR!T282</f>
        <v>0</v>
      </c>
      <c r="M281" s="1069">
        <f>INF_PrevYearEUR!U282</f>
        <v>0</v>
      </c>
      <c r="N281" s="1068">
        <f>INF_PrevYearEUR!V282</f>
        <v>0</v>
      </c>
      <c r="O281" s="1069">
        <f>INF_PrevYearEUR!W282</f>
        <v>0</v>
      </c>
      <c r="P281" s="1068">
        <f>INF_PrevYearEUR!X282</f>
        <v>0</v>
      </c>
      <c r="Q281" s="1069">
        <f>INF_PrevYearEUR!Y282</f>
        <v>0</v>
      </c>
      <c r="R281" s="1068">
        <f>INF_PrevYearEUR!Z282</f>
        <v>0</v>
      </c>
      <c r="S281" s="1069">
        <f>INF_PrevYearEUR!AA282</f>
        <v>0</v>
      </c>
      <c r="T281" s="1068">
        <f>INF_PrevYearEUR!AB282</f>
        <v>0</v>
      </c>
      <c r="U281" s="1069">
        <f>INF_PrevYearEUR!AC282</f>
        <v>0</v>
      </c>
      <c r="V281" s="1068">
        <f>INF_PrevYearEUR!AD282</f>
        <v>0</v>
      </c>
      <c r="W281" s="1069">
        <f>INF_PrevYearEUR!AE282</f>
        <v>0</v>
      </c>
      <c r="X281" s="1068">
        <f>INF_PrevYearEUR!AF282</f>
        <v>0</v>
      </c>
      <c r="Y281" s="1069">
        <f>INF_PrevYearEUR!AG282</f>
        <v>0</v>
      </c>
      <c r="Z281" s="1068">
        <f>INF_PrevYearEUR!AH282</f>
        <v>0</v>
      </c>
      <c r="AA281" s="1069">
        <f>INF_PrevYearEUR!AI282</f>
        <v>0</v>
      </c>
      <c r="AB281" s="1068">
        <f>INF_PrevYearEUR!AJ282</f>
        <v>0</v>
      </c>
      <c r="AC281" s="1069">
        <f>INF_PrevYearEUR!AK282</f>
        <v>0</v>
      </c>
      <c r="AD281" s="1068">
        <f>INF_PrevYearEUR!AL282</f>
        <v>0</v>
      </c>
      <c r="AE281" s="1069">
        <f>INF_PrevYearEUR!AM282</f>
        <v>0</v>
      </c>
      <c r="AF281" s="1068">
        <f>INF_PrevYearEUR!AN282</f>
        <v>0</v>
      </c>
      <c r="AG281" s="1069">
        <f>INF_PrevYearEUR!AO282</f>
        <v>0</v>
      </c>
      <c r="AH281" s="1068">
        <f>INF_PrevYearEUR!AP282</f>
        <v>0</v>
      </c>
      <c r="AI281" s="1069">
        <f>INF_PrevYearEUR!AQ282</f>
        <v>0</v>
      </c>
      <c r="AJ281" s="1068">
        <f>INF_PrevYearEUR!AR282</f>
        <v>0</v>
      </c>
      <c r="AK281" s="1069">
        <f>INF_PrevYearEUR!AS282</f>
        <v>0</v>
      </c>
      <c r="AL281" s="1068">
        <f>INF_PrevYearEUR!AT282</f>
        <v>0</v>
      </c>
      <c r="AM281" s="1069">
        <f>INF_PrevYearEUR!AU282</f>
        <v>0</v>
      </c>
      <c r="AN281" s="1068">
        <f>INF_PrevYearEUR!AV282</f>
        <v>0</v>
      </c>
      <c r="AO281" s="1069">
        <f>INF_PrevYearEUR!AW282</f>
        <v>0</v>
      </c>
      <c r="AP281" s="1068">
        <f>INF_PrevYearEUR!AX282</f>
        <v>0</v>
      </c>
      <c r="AQ281" s="1069">
        <f>INF_PrevYearEUR!AY282</f>
        <v>0</v>
      </c>
      <c r="AR281" s="1068">
        <f>INF_PrevYearEUR!AZ282</f>
        <v>0</v>
      </c>
      <c r="AS281" s="1069">
        <f>INF_PrevYearEUR!BA282</f>
        <v>0</v>
      </c>
      <c r="AT281" s="1068">
        <f>INF_PrevYearEUR!BB282</f>
        <v>0</v>
      </c>
      <c r="AU281" s="1069">
        <f>INF_PrevYearEUR!BC282</f>
        <v>0</v>
      </c>
      <c r="AV281" s="1068">
        <f>INF_PrevYearEUR!BD282</f>
        <v>0</v>
      </c>
      <c r="AW281" s="1069">
        <f>INF_PrevYearEUR!BE282</f>
        <v>0</v>
      </c>
      <c r="AX281" s="1068">
        <f>INF_PrevYearEUR!BF282</f>
        <v>0</v>
      </c>
      <c r="AY281" s="1069">
        <f>INF_PrevYearEUR!BG282</f>
        <v>0</v>
      </c>
      <c r="AZ281" s="1068">
        <f>INF_PrevYearEUR!BH282</f>
        <v>0</v>
      </c>
      <c r="BA281" s="1069">
        <f>INF_PrevYearEUR!BI282</f>
        <v>0</v>
      </c>
      <c r="BB281" s="1068">
        <f>INF_PrevYearEUR!BJ282</f>
        <v>0</v>
      </c>
      <c r="BC281" s="1069">
        <f>INF_PrevYearEUR!BK282</f>
        <v>0</v>
      </c>
      <c r="BD281" s="1068">
        <f>INF_PrevYearEUR!BL282</f>
        <v>0</v>
      </c>
      <c r="BE281" s="1069">
        <f>INF_PrevYearEUR!BM282</f>
        <v>0</v>
      </c>
      <c r="BF281" s="1068">
        <f>INF_PrevYearEUR!BN282</f>
        <v>0</v>
      </c>
      <c r="BG281" s="1069">
        <f>INF_PrevYearEUR!BO282</f>
        <v>0</v>
      </c>
      <c r="BH281" s="1068">
        <f>INF_PrevYearEUR!BP282</f>
        <v>0</v>
      </c>
      <c r="BI281" s="1069">
        <f>INF_PrevYearEUR!BQ282</f>
        <v>0</v>
      </c>
      <c r="BJ281" s="1068">
        <f>INF_PrevYearEUR!BR282</f>
        <v>0</v>
      </c>
      <c r="BK281" s="1069">
        <f>INF_PrevYearEUR!BS282</f>
        <v>0</v>
      </c>
      <c r="BL281" s="1068">
        <f>INF_PrevYearEUR!BT282</f>
        <v>0</v>
      </c>
      <c r="BM281" s="1069">
        <f>INF_PrevYearEUR!BU282</f>
        <v>0</v>
      </c>
      <c r="BN281" s="1068">
        <f>INF_PrevYearEUR!BV282</f>
        <v>0</v>
      </c>
      <c r="BO281" s="1069">
        <f>INF_PrevYearEUR!BW282</f>
        <v>0</v>
      </c>
      <c r="BP281" s="1068">
        <f>INF_PrevYearEUR!BX282</f>
        <v>0</v>
      </c>
      <c r="BQ281" s="1069">
        <f>INF_PrevYearEUR!BY282</f>
        <v>0</v>
      </c>
    </row>
    <row r="282" spans="1:69" s="1048" customFormat="1">
      <c r="A282" s="1054" t="str">
        <f>IF(OR(B282=0,B282=""),"",B282&amp;IF(COUNTIF(B$11:$B282,B282)&gt;1,COUNTIF(B$11:$B282,B282),""))</f>
        <v>EBT2</v>
      </c>
      <c r="B282" s="1054" t="str">
        <f>INF_PrevYearEUR!J283</f>
        <v>EBT</v>
      </c>
      <c r="C282" s="1055"/>
      <c r="D282" s="1068">
        <f>INF_PrevYearEUR!L283</f>
        <v>0</v>
      </c>
      <c r="E282" s="1072">
        <f>INF_PrevYearEUR!M283</f>
        <v>0</v>
      </c>
      <c r="F282" s="1068">
        <f>INF_PrevYearEUR!N283</f>
        <v>0</v>
      </c>
      <c r="G282" s="1072">
        <f>INF_PrevYearEUR!O283</f>
        <v>0</v>
      </c>
      <c r="H282" s="1068">
        <f>INF_PrevYearEUR!P283</f>
        <v>0</v>
      </c>
      <c r="I282" s="1072">
        <f>INF_PrevYearEUR!Q283</f>
        <v>0</v>
      </c>
      <c r="J282" s="1068">
        <f>INF_PrevYearEUR!R283</f>
        <v>0</v>
      </c>
      <c r="K282" s="1072">
        <f>INF_PrevYearEUR!S283</f>
        <v>0</v>
      </c>
      <c r="L282" s="1068">
        <f>INF_PrevYearEUR!T283</f>
        <v>0</v>
      </c>
      <c r="M282" s="1072">
        <f>INF_PrevYearEUR!U283</f>
        <v>0</v>
      </c>
      <c r="N282" s="1068">
        <f>INF_PrevYearEUR!V283</f>
        <v>0</v>
      </c>
      <c r="O282" s="1072">
        <f>INF_PrevYearEUR!W283</f>
        <v>0</v>
      </c>
      <c r="P282" s="1068">
        <f>INF_PrevYearEUR!X283</f>
        <v>0</v>
      </c>
      <c r="Q282" s="1072">
        <f>INF_PrevYearEUR!Y283</f>
        <v>0</v>
      </c>
      <c r="R282" s="1068">
        <f>INF_PrevYearEUR!Z283</f>
        <v>0</v>
      </c>
      <c r="S282" s="1072">
        <f>INF_PrevYearEUR!AA283</f>
        <v>0</v>
      </c>
      <c r="T282" s="1068">
        <f>INF_PrevYearEUR!AB283</f>
        <v>0</v>
      </c>
      <c r="U282" s="1072">
        <f>INF_PrevYearEUR!AC283</f>
        <v>0</v>
      </c>
      <c r="V282" s="1068">
        <f>INF_PrevYearEUR!AD283</f>
        <v>0</v>
      </c>
      <c r="W282" s="1072">
        <f>INF_PrevYearEUR!AE283</f>
        <v>0</v>
      </c>
      <c r="X282" s="1068">
        <f>INF_PrevYearEUR!AF283</f>
        <v>0</v>
      </c>
      <c r="Y282" s="1072">
        <f>INF_PrevYearEUR!AG283</f>
        <v>0</v>
      </c>
      <c r="Z282" s="1068">
        <f>INF_PrevYearEUR!AH283</f>
        <v>0</v>
      </c>
      <c r="AA282" s="1072">
        <f>INF_PrevYearEUR!AI283</f>
        <v>0</v>
      </c>
      <c r="AB282" s="1068">
        <f>INF_PrevYearEUR!AJ283</f>
        <v>0</v>
      </c>
      <c r="AC282" s="1072">
        <f>INF_PrevYearEUR!AK283</f>
        <v>0</v>
      </c>
      <c r="AD282" s="1068">
        <f>INF_PrevYearEUR!AL283</f>
        <v>0</v>
      </c>
      <c r="AE282" s="1072">
        <f>INF_PrevYearEUR!AM283</f>
        <v>0</v>
      </c>
      <c r="AF282" s="1068">
        <f>INF_PrevYearEUR!AN283</f>
        <v>0</v>
      </c>
      <c r="AG282" s="1072">
        <f>INF_PrevYearEUR!AO283</f>
        <v>0</v>
      </c>
      <c r="AH282" s="1068">
        <f>INF_PrevYearEUR!AP283</f>
        <v>0</v>
      </c>
      <c r="AI282" s="1072">
        <f>INF_PrevYearEUR!AQ283</f>
        <v>0</v>
      </c>
      <c r="AJ282" s="1068">
        <f>INF_PrevYearEUR!AR283</f>
        <v>0</v>
      </c>
      <c r="AK282" s="1072">
        <f>INF_PrevYearEUR!AS283</f>
        <v>0</v>
      </c>
      <c r="AL282" s="1068">
        <f>INF_PrevYearEUR!AT283</f>
        <v>0</v>
      </c>
      <c r="AM282" s="1072">
        <f>INF_PrevYearEUR!AU283</f>
        <v>0</v>
      </c>
      <c r="AN282" s="1068">
        <f>INF_PrevYearEUR!AV283</f>
        <v>0</v>
      </c>
      <c r="AO282" s="1072">
        <f>INF_PrevYearEUR!AW283</f>
        <v>0</v>
      </c>
      <c r="AP282" s="1068">
        <f>INF_PrevYearEUR!AX283</f>
        <v>0</v>
      </c>
      <c r="AQ282" s="1072">
        <f>INF_PrevYearEUR!AY283</f>
        <v>0</v>
      </c>
      <c r="AR282" s="1068">
        <f>INF_PrevYearEUR!AZ283</f>
        <v>0</v>
      </c>
      <c r="AS282" s="1072">
        <f>INF_PrevYearEUR!BA283</f>
        <v>0</v>
      </c>
      <c r="AT282" s="1068">
        <f>INF_PrevYearEUR!BB283</f>
        <v>0</v>
      </c>
      <c r="AU282" s="1072">
        <f>INF_PrevYearEUR!BC283</f>
        <v>0</v>
      </c>
      <c r="AV282" s="1068">
        <f>INF_PrevYearEUR!BD283</f>
        <v>0</v>
      </c>
      <c r="AW282" s="1072">
        <f>INF_PrevYearEUR!BE283</f>
        <v>0</v>
      </c>
      <c r="AX282" s="1068">
        <f>INF_PrevYearEUR!BF283</f>
        <v>0</v>
      </c>
      <c r="AY282" s="1072">
        <f>INF_PrevYearEUR!BG283</f>
        <v>0</v>
      </c>
      <c r="AZ282" s="1068">
        <f>INF_PrevYearEUR!BH283</f>
        <v>0</v>
      </c>
      <c r="BA282" s="1072">
        <f>INF_PrevYearEUR!BI283</f>
        <v>0</v>
      </c>
      <c r="BB282" s="1068">
        <f>INF_PrevYearEUR!BJ283</f>
        <v>0</v>
      </c>
      <c r="BC282" s="1072">
        <f>INF_PrevYearEUR!BK283</f>
        <v>0</v>
      </c>
      <c r="BD282" s="1068">
        <f>INF_PrevYearEUR!BL283</f>
        <v>0</v>
      </c>
      <c r="BE282" s="1072">
        <f>INF_PrevYearEUR!BM283</f>
        <v>0</v>
      </c>
      <c r="BF282" s="1068">
        <f>INF_PrevYearEUR!BN283</f>
        <v>0</v>
      </c>
      <c r="BG282" s="1072">
        <f>INF_PrevYearEUR!BO283</f>
        <v>0</v>
      </c>
      <c r="BH282" s="1068">
        <f>INF_PrevYearEUR!BP283</f>
        <v>0</v>
      </c>
      <c r="BI282" s="1072">
        <f>INF_PrevYearEUR!BQ283</f>
        <v>0</v>
      </c>
      <c r="BJ282" s="1068">
        <f>INF_PrevYearEUR!BR283</f>
        <v>0</v>
      </c>
      <c r="BK282" s="1072">
        <f>INF_PrevYearEUR!BS283</f>
        <v>0</v>
      </c>
      <c r="BL282" s="1068">
        <f>INF_PrevYearEUR!BT283</f>
        <v>0</v>
      </c>
      <c r="BM282" s="1072">
        <f>INF_PrevYearEUR!BU283</f>
        <v>0</v>
      </c>
      <c r="BN282" s="1068">
        <f>INF_PrevYearEUR!BV283</f>
        <v>0</v>
      </c>
      <c r="BO282" s="1072">
        <f>INF_PrevYearEUR!BW283</f>
        <v>0</v>
      </c>
      <c r="BP282" s="1068">
        <f>INF_PrevYearEUR!BX283</f>
        <v>0</v>
      </c>
      <c r="BQ282" s="1072">
        <f>INF_PrevYearEUR!BY283</f>
        <v>0</v>
      </c>
    </row>
    <row r="283" spans="1:69" s="1048" customFormat="1">
      <c r="A283" s="1054" t="str">
        <f>IF(OR(B283=0,B283=""),"",B283&amp;IF(COUNTIF(B$11:$B283,B283)&gt;1,COUNTIF(B$11:$B283,B283),""))</f>
        <v>EBT % Net revenue2</v>
      </c>
      <c r="B283" s="1054" t="str">
        <f>INF_PrevYearEUR!J284</f>
        <v>EBT % Net revenue</v>
      </c>
      <c r="C283" s="1055"/>
      <c r="D283" s="1068">
        <f>INF_PrevYearEUR!L284</f>
        <v>0</v>
      </c>
      <c r="E283" s="1069">
        <f>INF_PrevYearEUR!M284</f>
        <v>0</v>
      </c>
      <c r="F283" s="1068">
        <f>INF_PrevYearEUR!N284</f>
        <v>0</v>
      </c>
      <c r="G283" s="1069">
        <f>INF_PrevYearEUR!O284</f>
        <v>0</v>
      </c>
      <c r="H283" s="1068">
        <f>INF_PrevYearEUR!P284</f>
        <v>0</v>
      </c>
      <c r="I283" s="1069">
        <f>INF_PrevYearEUR!Q284</f>
        <v>0</v>
      </c>
      <c r="J283" s="1068">
        <f>INF_PrevYearEUR!R284</f>
        <v>0</v>
      </c>
      <c r="K283" s="1069">
        <f>INF_PrevYearEUR!S284</f>
        <v>0</v>
      </c>
      <c r="L283" s="1068">
        <f>INF_PrevYearEUR!T284</f>
        <v>0</v>
      </c>
      <c r="M283" s="1069">
        <f>INF_PrevYearEUR!U284</f>
        <v>0</v>
      </c>
      <c r="N283" s="1068">
        <f>INF_PrevYearEUR!V284</f>
        <v>0</v>
      </c>
      <c r="O283" s="1069">
        <f>INF_PrevYearEUR!W284</f>
        <v>0</v>
      </c>
      <c r="P283" s="1068">
        <f>INF_PrevYearEUR!X284</f>
        <v>0</v>
      </c>
      <c r="Q283" s="1069">
        <f>INF_PrevYearEUR!Y284</f>
        <v>0</v>
      </c>
      <c r="R283" s="1068">
        <f>INF_PrevYearEUR!Z284</f>
        <v>0</v>
      </c>
      <c r="S283" s="1069">
        <f>INF_PrevYearEUR!AA284</f>
        <v>0</v>
      </c>
      <c r="T283" s="1068">
        <f>INF_PrevYearEUR!AB284</f>
        <v>0</v>
      </c>
      <c r="U283" s="1069">
        <f>INF_PrevYearEUR!AC284</f>
        <v>0</v>
      </c>
      <c r="V283" s="1068">
        <f>INF_PrevYearEUR!AD284</f>
        <v>0</v>
      </c>
      <c r="W283" s="1069">
        <f>INF_PrevYearEUR!AE284</f>
        <v>0</v>
      </c>
      <c r="X283" s="1068">
        <f>INF_PrevYearEUR!AF284</f>
        <v>0</v>
      </c>
      <c r="Y283" s="1069">
        <f>INF_PrevYearEUR!AG284</f>
        <v>0</v>
      </c>
      <c r="Z283" s="1068">
        <f>INF_PrevYearEUR!AH284</f>
        <v>0</v>
      </c>
      <c r="AA283" s="1069">
        <f>INF_PrevYearEUR!AI284</f>
        <v>0</v>
      </c>
      <c r="AB283" s="1068">
        <f>INF_PrevYearEUR!AJ284</f>
        <v>0</v>
      </c>
      <c r="AC283" s="1069">
        <f>INF_PrevYearEUR!AK284</f>
        <v>0</v>
      </c>
      <c r="AD283" s="1068">
        <f>INF_PrevYearEUR!AL284</f>
        <v>0</v>
      </c>
      <c r="AE283" s="1069">
        <f>INF_PrevYearEUR!AM284</f>
        <v>0</v>
      </c>
      <c r="AF283" s="1068">
        <f>INF_PrevYearEUR!AN284</f>
        <v>0</v>
      </c>
      <c r="AG283" s="1069">
        <f>INF_PrevYearEUR!AO284</f>
        <v>0</v>
      </c>
      <c r="AH283" s="1068">
        <f>INF_PrevYearEUR!AP284</f>
        <v>0</v>
      </c>
      <c r="AI283" s="1069">
        <f>INF_PrevYearEUR!AQ284</f>
        <v>0</v>
      </c>
      <c r="AJ283" s="1068">
        <f>INF_PrevYearEUR!AR284</f>
        <v>0</v>
      </c>
      <c r="AK283" s="1069">
        <f>INF_PrevYearEUR!AS284</f>
        <v>0</v>
      </c>
      <c r="AL283" s="1068">
        <f>INF_PrevYearEUR!AT284</f>
        <v>0</v>
      </c>
      <c r="AM283" s="1069">
        <f>INF_PrevYearEUR!AU284</f>
        <v>0</v>
      </c>
      <c r="AN283" s="1068">
        <f>INF_PrevYearEUR!AV284</f>
        <v>0</v>
      </c>
      <c r="AO283" s="1069">
        <f>INF_PrevYearEUR!AW284</f>
        <v>0</v>
      </c>
      <c r="AP283" s="1068">
        <f>INF_PrevYearEUR!AX284</f>
        <v>0</v>
      </c>
      <c r="AQ283" s="1069">
        <f>INF_PrevYearEUR!AY284</f>
        <v>0</v>
      </c>
      <c r="AR283" s="1068">
        <f>INF_PrevYearEUR!AZ284</f>
        <v>0</v>
      </c>
      <c r="AS283" s="1069">
        <f>INF_PrevYearEUR!BA284</f>
        <v>0</v>
      </c>
      <c r="AT283" s="1068">
        <f>INF_PrevYearEUR!BB284</f>
        <v>0</v>
      </c>
      <c r="AU283" s="1069">
        <f>INF_PrevYearEUR!BC284</f>
        <v>0</v>
      </c>
      <c r="AV283" s="1068">
        <f>INF_PrevYearEUR!BD284</f>
        <v>0</v>
      </c>
      <c r="AW283" s="1069">
        <f>INF_PrevYearEUR!BE284</f>
        <v>0</v>
      </c>
      <c r="AX283" s="1068">
        <f>INF_PrevYearEUR!BF284</f>
        <v>0</v>
      </c>
      <c r="AY283" s="1069">
        <f>INF_PrevYearEUR!BG284</f>
        <v>0</v>
      </c>
      <c r="AZ283" s="1068">
        <f>INF_PrevYearEUR!BH284</f>
        <v>0</v>
      </c>
      <c r="BA283" s="1069">
        <f>INF_PrevYearEUR!BI284</f>
        <v>0</v>
      </c>
      <c r="BB283" s="1068">
        <f>INF_PrevYearEUR!BJ284</f>
        <v>0</v>
      </c>
      <c r="BC283" s="1069">
        <f>INF_PrevYearEUR!BK284</f>
        <v>0</v>
      </c>
      <c r="BD283" s="1068">
        <f>INF_PrevYearEUR!BL284</f>
        <v>0</v>
      </c>
      <c r="BE283" s="1069">
        <f>INF_PrevYearEUR!BM284</f>
        <v>0</v>
      </c>
      <c r="BF283" s="1068">
        <f>INF_PrevYearEUR!BN284</f>
        <v>0</v>
      </c>
      <c r="BG283" s="1069">
        <f>INF_PrevYearEUR!BO284</f>
        <v>0</v>
      </c>
      <c r="BH283" s="1068">
        <f>INF_PrevYearEUR!BP284</f>
        <v>0</v>
      </c>
      <c r="BI283" s="1069">
        <f>INF_PrevYearEUR!BQ284</f>
        <v>0</v>
      </c>
      <c r="BJ283" s="1068">
        <f>INF_PrevYearEUR!BR284</f>
        <v>0</v>
      </c>
      <c r="BK283" s="1069">
        <f>INF_PrevYearEUR!BS284</f>
        <v>0</v>
      </c>
      <c r="BL283" s="1068">
        <f>INF_PrevYearEUR!BT284</f>
        <v>0</v>
      </c>
      <c r="BM283" s="1069">
        <f>INF_PrevYearEUR!BU284</f>
        <v>0</v>
      </c>
      <c r="BN283" s="1068">
        <f>INF_PrevYearEUR!BV284</f>
        <v>0</v>
      </c>
      <c r="BO283" s="1069">
        <f>INF_PrevYearEUR!BW284</f>
        <v>0</v>
      </c>
      <c r="BP283" s="1068">
        <f>INF_PrevYearEUR!BX284</f>
        <v>0</v>
      </c>
      <c r="BQ283" s="1069">
        <f>INF_PrevYearEUR!BY284</f>
        <v>0</v>
      </c>
    </row>
    <row r="284" spans="1:69" s="1048" customFormat="1">
      <c r="A284" s="1065" t="str">
        <f>IF(OR(B284=0,B284=""),"",B284&amp;IF(COUNTIF(B$11:$B284,B284)&gt;1,COUNTIF(B$11:$B284,B284),""))</f>
        <v>Keyfigures Bartering [per ton]</v>
      </c>
      <c r="B284" s="1065" t="str">
        <f>INF_PrevYearEUR!J285</f>
        <v>Keyfigures Bartering [per ton]</v>
      </c>
      <c r="C284" s="1065"/>
      <c r="D284" s="1066">
        <f>INF_PrevYearEUR!L285</f>
        <v>0</v>
      </c>
      <c r="E284" s="1067">
        <f>INF_PrevYearEUR!M285</f>
        <v>0</v>
      </c>
      <c r="F284" s="1066">
        <f>INF_PrevYearEUR!N285</f>
        <v>0</v>
      </c>
      <c r="G284" s="1067">
        <f>INF_PrevYearEUR!O285</f>
        <v>0</v>
      </c>
      <c r="H284" s="1066">
        <f>INF_PrevYearEUR!P285</f>
        <v>0</v>
      </c>
      <c r="I284" s="1067">
        <f>INF_PrevYearEUR!Q285</f>
        <v>0</v>
      </c>
      <c r="J284" s="1066">
        <f>INF_PrevYearEUR!R285</f>
        <v>0</v>
      </c>
      <c r="K284" s="1067">
        <f>INF_PrevYearEUR!S285</f>
        <v>0</v>
      </c>
      <c r="L284" s="1066">
        <f>INF_PrevYearEUR!T285</f>
        <v>0</v>
      </c>
      <c r="M284" s="1067">
        <f>INF_PrevYearEUR!U285</f>
        <v>0</v>
      </c>
      <c r="N284" s="1066">
        <f>INF_PrevYearEUR!V285</f>
        <v>0</v>
      </c>
      <c r="O284" s="1067">
        <f>INF_PrevYearEUR!W285</f>
        <v>0</v>
      </c>
      <c r="P284" s="1066">
        <f>INF_PrevYearEUR!X285</f>
        <v>0</v>
      </c>
      <c r="Q284" s="1067">
        <f>INF_PrevYearEUR!Y285</f>
        <v>0</v>
      </c>
      <c r="R284" s="1066">
        <f>INF_PrevYearEUR!Z285</f>
        <v>0</v>
      </c>
      <c r="S284" s="1067">
        <f>INF_PrevYearEUR!AA285</f>
        <v>0</v>
      </c>
      <c r="T284" s="1066">
        <f>INF_PrevYearEUR!AB285</f>
        <v>0</v>
      </c>
      <c r="U284" s="1067">
        <f>INF_PrevYearEUR!AC285</f>
        <v>0</v>
      </c>
      <c r="V284" s="1066">
        <f>INF_PrevYearEUR!AD285</f>
        <v>0</v>
      </c>
      <c r="W284" s="1067">
        <f>INF_PrevYearEUR!AE285</f>
        <v>0</v>
      </c>
      <c r="X284" s="1066">
        <f>INF_PrevYearEUR!AF285</f>
        <v>0</v>
      </c>
      <c r="Y284" s="1067">
        <f>INF_PrevYearEUR!AG285</f>
        <v>0</v>
      </c>
      <c r="Z284" s="1066">
        <f>INF_PrevYearEUR!AH285</f>
        <v>0</v>
      </c>
      <c r="AA284" s="1067">
        <f>INF_PrevYearEUR!AI285</f>
        <v>0</v>
      </c>
      <c r="AB284" s="1066">
        <f>INF_PrevYearEUR!AJ285</f>
        <v>0</v>
      </c>
      <c r="AC284" s="1067">
        <f>INF_PrevYearEUR!AK285</f>
        <v>0</v>
      </c>
      <c r="AD284" s="1066">
        <f>INF_PrevYearEUR!AL285</f>
        <v>0</v>
      </c>
      <c r="AE284" s="1067">
        <f>INF_PrevYearEUR!AM285</f>
        <v>0</v>
      </c>
      <c r="AF284" s="1066">
        <f>INF_PrevYearEUR!AN285</f>
        <v>0</v>
      </c>
      <c r="AG284" s="1067">
        <f>INF_PrevYearEUR!AO285</f>
        <v>0</v>
      </c>
      <c r="AH284" s="1066">
        <f>INF_PrevYearEUR!AP285</f>
        <v>0</v>
      </c>
      <c r="AI284" s="1067">
        <f>INF_PrevYearEUR!AQ285</f>
        <v>0</v>
      </c>
      <c r="AJ284" s="1066">
        <f>INF_PrevYearEUR!AR285</f>
        <v>0</v>
      </c>
      <c r="AK284" s="1067">
        <f>INF_PrevYearEUR!AS285</f>
        <v>0</v>
      </c>
      <c r="AL284" s="1066">
        <f>INF_PrevYearEUR!AT285</f>
        <v>0</v>
      </c>
      <c r="AM284" s="1067">
        <f>INF_PrevYearEUR!AU285</f>
        <v>0</v>
      </c>
      <c r="AN284" s="1066">
        <f>INF_PrevYearEUR!AV285</f>
        <v>0</v>
      </c>
      <c r="AO284" s="1067">
        <f>INF_PrevYearEUR!AW285</f>
        <v>0</v>
      </c>
      <c r="AP284" s="1066">
        <f>INF_PrevYearEUR!AX285</f>
        <v>0</v>
      </c>
      <c r="AQ284" s="1067">
        <f>INF_PrevYearEUR!AY285</f>
        <v>0</v>
      </c>
      <c r="AR284" s="1066">
        <f>INF_PrevYearEUR!AZ285</f>
        <v>0</v>
      </c>
      <c r="AS284" s="1067">
        <f>INF_PrevYearEUR!BA285</f>
        <v>0</v>
      </c>
      <c r="AT284" s="1066">
        <f>INF_PrevYearEUR!BB285</f>
        <v>0</v>
      </c>
      <c r="AU284" s="1067">
        <f>INF_PrevYearEUR!BC285</f>
        <v>0</v>
      </c>
      <c r="AV284" s="1066">
        <f>INF_PrevYearEUR!BD285</f>
        <v>0</v>
      </c>
      <c r="AW284" s="1067">
        <f>INF_PrevYearEUR!BE285</f>
        <v>0</v>
      </c>
      <c r="AX284" s="1066">
        <f>INF_PrevYearEUR!BF285</f>
        <v>0</v>
      </c>
      <c r="AY284" s="1067">
        <f>INF_PrevYearEUR!BG285</f>
        <v>0</v>
      </c>
      <c r="AZ284" s="1066">
        <f>INF_PrevYearEUR!BH285</f>
        <v>0</v>
      </c>
      <c r="BA284" s="1067">
        <f>INF_PrevYearEUR!BI285</f>
        <v>0</v>
      </c>
      <c r="BB284" s="1066">
        <f>INF_PrevYearEUR!BJ285</f>
        <v>0</v>
      </c>
      <c r="BC284" s="1067">
        <f>INF_PrevYearEUR!BK285</f>
        <v>0</v>
      </c>
      <c r="BD284" s="1066">
        <f>INF_PrevYearEUR!BL285</f>
        <v>0</v>
      </c>
      <c r="BE284" s="1067">
        <f>INF_PrevYearEUR!BM285</f>
        <v>0</v>
      </c>
      <c r="BF284" s="1066">
        <f>INF_PrevYearEUR!BN285</f>
        <v>0</v>
      </c>
      <c r="BG284" s="1067">
        <f>INF_PrevYearEUR!BO285</f>
        <v>0</v>
      </c>
      <c r="BH284" s="1066">
        <f>INF_PrevYearEUR!BP285</f>
        <v>0</v>
      </c>
      <c r="BI284" s="1067">
        <f>INF_PrevYearEUR!BQ285</f>
        <v>0</v>
      </c>
      <c r="BJ284" s="1066">
        <f>INF_PrevYearEUR!BR285</f>
        <v>0</v>
      </c>
      <c r="BK284" s="1067">
        <f>INF_PrevYearEUR!BS285</f>
        <v>0</v>
      </c>
      <c r="BL284" s="1066">
        <f>INF_PrevYearEUR!BT285</f>
        <v>0</v>
      </c>
      <c r="BM284" s="1067">
        <f>INF_PrevYearEUR!BU285</f>
        <v>0</v>
      </c>
      <c r="BN284" s="1066">
        <f>INF_PrevYearEUR!BV285</f>
        <v>0</v>
      </c>
      <c r="BO284" s="1067">
        <f>INF_PrevYearEUR!BW285</f>
        <v>0</v>
      </c>
      <c r="BP284" s="1066">
        <f>INF_PrevYearEUR!BX285</f>
        <v>0</v>
      </c>
      <c r="BQ284" s="1067">
        <f>INF_PrevYearEUR!BY285</f>
        <v>0</v>
      </c>
    </row>
    <row r="285" spans="1:69" s="1048" customFormat="1">
      <c r="A285" s="1054" t="str">
        <f>IF(OR(B285=0,B285=""),"",B285&amp;IF(COUNTIF(B$11:$B285,B285)&gt;1,COUNTIF(B$11:$B285,B285),""))</f>
        <v>Sales in tons3</v>
      </c>
      <c r="B285" s="1054" t="str">
        <f>INF_PrevYearEUR!J286</f>
        <v>Sales in tons</v>
      </c>
      <c r="C285" s="1055"/>
      <c r="D285" s="1068">
        <f>INF_PrevYearEUR!L286</f>
        <v>0</v>
      </c>
      <c r="E285" s="1069">
        <f>INF_PrevYearEUR!M286</f>
        <v>0</v>
      </c>
      <c r="F285" s="1068">
        <f>INF_PrevYearEUR!N286</f>
        <v>0</v>
      </c>
      <c r="G285" s="1069">
        <f>INF_PrevYearEUR!O286</f>
        <v>0</v>
      </c>
      <c r="H285" s="1068">
        <f>INF_PrevYearEUR!P286</f>
        <v>0</v>
      </c>
      <c r="I285" s="1069">
        <f>INF_PrevYearEUR!Q286</f>
        <v>0</v>
      </c>
      <c r="J285" s="1068">
        <f>INF_PrevYearEUR!R286</f>
        <v>0</v>
      </c>
      <c r="K285" s="1069">
        <f>INF_PrevYearEUR!S286</f>
        <v>0</v>
      </c>
      <c r="L285" s="1068">
        <f>INF_PrevYearEUR!T286</f>
        <v>0</v>
      </c>
      <c r="M285" s="1069">
        <f>INF_PrevYearEUR!U286</f>
        <v>0</v>
      </c>
      <c r="N285" s="1068">
        <f>INF_PrevYearEUR!V286</f>
        <v>0</v>
      </c>
      <c r="O285" s="1069">
        <f>INF_PrevYearEUR!W286</f>
        <v>0</v>
      </c>
      <c r="P285" s="1068">
        <f>INF_PrevYearEUR!X286</f>
        <v>0</v>
      </c>
      <c r="Q285" s="1069">
        <f>INF_PrevYearEUR!Y286</f>
        <v>0</v>
      </c>
      <c r="R285" s="1068">
        <f>INF_PrevYearEUR!Z286</f>
        <v>0</v>
      </c>
      <c r="S285" s="1069">
        <f>INF_PrevYearEUR!AA286</f>
        <v>0</v>
      </c>
      <c r="T285" s="1068">
        <f>INF_PrevYearEUR!AB286</f>
        <v>0</v>
      </c>
      <c r="U285" s="1069">
        <f>INF_PrevYearEUR!AC286</f>
        <v>0</v>
      </c>
      <c r="V285" s="1068">
        <f>INF_PrevYearEUR!AD286</f>
        <v>0</v>
      </c>
      <c r="W285" s="1069">
        <f>INF_PrevYearEUR!AE286</f>
        <v>0</v>
      </c>
      <c r="X285" s="1068">
        <f>INF_PrevYearEUR!AF286</f>
        <v>0</v>
      </c>
      <c r="Y285" s="1069">
        <f>INF_PrevYearEUR!AG286</f>
        <v>0</v>
      </c>
      <c r="Z285" s="1068">
        <f>INF_PrevYearEUR!AH286</f>
        <v>0</v>
      </c>
      <c r="AA285" s="1069">
        <f>INF_PrevYearEUR!AI286</f>
        <v>0</v>
      </c>
      <c r="AB285" s="1068">
        <f>INF_PrevYearEUR!AJ286</f>
        <v>0</v>
      </c>
      <c r="AC285" s="1069">
        <f>INF_PrevYearEUR!AK286</f>
        <v>0</v>
      </c>
      <c r="AD285" s="1068">
        <f>INF_PrevYearEUR!AL286</f>
        <v>0</v>
      </c>
      <c r="AE285" s="1069">
        <f>INF_PrevYearEUR!AM286</f>
        <v>0</v>
      </c>
      <c r="AF285" s="1068">
        <f>INF_PrevYearEUR!AN286</f>
        <v>0</v>
      </c>
      <c r="AG285" s="1069">
        <f>INF_PrevYearEUR!AO286</f>
        <v>0</v>
      </c>
      <c r="AH285" s="1068">
        <f>INF_PrevYearEUR!AP286</f>
        <v>0</v>
      </c>
      <c r="AI285" s="1069">
        <f>INF_PrevYearEUR!AQ286</f>
        <v>0</v>
      </c>
      <c r="AJ285" s="1068">
        <f>INF_PrevYearEUR!AR286</f>
        <v>0</v>
      </c>
      <c r="AK285" s="1069">
        <f>INF_PrevYearEUR!AS286</f>
        <v>0</v>
      </c>
      <c r="AL285" s="1068">
        <f>INF_PrevYearEUR!AT286</f>
        <v>0</v>
      </c>
      <c r="AM285" s="1069">
        <f>INF_PrevYearEUR!AU286</f>
        <v>0</v>
      </c>
      <c r="AN285" s="1068">
        <f>INF_PrevYearEUR!AV286</f>
        <v>0</v>
      </c>
      <c r="AO285" s="1069">
        <f>INF_PrevYearEUR!AW286</f>
        <v>0</v>
      </c>
      <c r="AP285" s="1068">
        <f>INF_PrevYearEUR!AX286</f>
        <v>0</v>
      </c>
      <c r="AQ285" s="1069">
        <f>INF_PrevYearEUR!AY286</f>
        <v>0</v>
      </c>
      <c r="AR285" s="1068">
        <f>INF_PrevYearEUR!AZ286</f>
        <v>0</v>
      </c>
      <c r="AS285" s="1069">
        <f>INF_PrevYearEUR!BA286</f>
        <v>0</v>
      </c>
      <c r="AT285" s="1068">
        <f>INF_PrevYearEUR!BB286</f>
        <v>0</v>
      </c>
      <c r="AU285" s="1069">
        <f>INF_PrevYearEUR!BC286</f>
        <v>0</v>
      </c>
      <c r="AV285" s="1068">
        <f>INF_PrevYearEUR!BD286</f>
        <v>0</v>
      </c>
      <c r="AW285" s="1069">
        <f>INF_PrevYearEUR!BE286</f>
        <v>0</v>
      </c>
      <c r="AX285" s="1068">
        <f>INF_PrevYearEUR!BF286</f>
        <v>0</v>
      </c>
      <c r="AY285" s="1069">
        <f>INF_PrevYearEUR!BG286</f>
        <v>0</v>
      </c>
      <c r="AZ285" s="1068">
        <f>INF_PrevYearEUR!BH286</f>
        <v>0</v>
      </c>
      <c r="BA285" s="1069">
        <f>INF_PrevYearEUR!BI286</f>
        <v>0</v>
      </c>
      <c r="BB285" s="1068">
        <f>INF_PrevYearEUR!BJ286</f>
        <v>0</v>
      </c>
      <c r="BC285" s="1069">
        <f>INF_PrevYearEUR!BK286</f>
        <v>0</v>
      </c>
      <c r="BD285" s="1068">
        <f>INF_PrevYearEUR!BL286</f>
        <v>0</v>
      </c>
      <c r="BE285" s="1069">
        <f>INF_PrevYearEUR!BM286</f>
        <v>0</v>
      </c>
      <c r="BF285" s="1068">
        <f>INF_PrevYearEUR!BN286</f>
        <v>0</v>
      </c>
      <c r="BG285" s="1069">
        <f>INF_PrevYearEUR!BO286</f>
        <v>0</v>
      </c>
      <c r="BH285" s="1068">
        <f>INF_PrevYearEUR!BP286</f>
        <v>0</v>
      </c>
      <c r="BI285" s="1069">
        <f>INF_PrevYearEUR!BQ286</f>
        <v>0</v>
      </c>
      <c r="BJ285" s="1068">
        <f>INF_PrevYearEUR!BR286</f>
        <v>0</v>
      </c>
      <c r="BK285" s="1069">
        <f>INF_PrevYearEUR!BS286</f>
        <v>0</v>
      </c>
      <c r="BL285" s="1068">
        <f>INF_PrevYearEUR!BT286</f>
        <v>0</v>
      </c>
      <c r="BM285" s="1069">
        <f>INF_PrevYearEUR!BU286</f>
        <v>0</v>
      </c>
      <c r="BN285" s="1068">
        <f>INF_PrevYearEUR!BV286</f>
        <v>0</v>
      </c>
      <c r="BO285" s="1069">
        <f>INF_PrevYearEUR!BW286</f>
        <v>0</v>
      </c>
      <c r="BP285" s="1068">
        <f>INF_PrevYearEUR!BX286</f>
        <v>0</v>
      </c>
      <c r="BQ285" s="1069">
        <f>INF_PrevYearEUR!BY286</f>
        <v>0</v>
      </c>
    </row>
    <row r="286" spans="1:69" s="1048" customFormat="1">
      <c r="A286" s="1054" t="str">
        <f>IF(OR(B286=0,B286=""),"",B286&amp;IF(COUNTIF(B$11:$B286,B286)&gt;1,COUNTIF(B$11:$B286,B286),""))</f>
        <v>Operating Income - Bartering</v>
      </c>
      <c r="B286" s="1054" t="str">
        <f>INF_PrevYearEUR!J287</f>
        <v>Operating Income - Bartering</v>
      </c>
      <c r="C286" s="1055"/>
      <c r="D286" s="1068">
        <f>INF_PrevYearEUR!L287</f>
        <v>0</v>
      </c>
      <c r="E286" s="1069">
        <f>INF_PrevYearEUR!M287</f>
        <v>0</v>
      </c>
      <c r="F286" s="1068">
        <f>INF_PrevYearEUR!N287</f>
        <v>0</v>
      </c>
      <c r="G286" s="1069">
        <f>INF_PrevYearEUR!O287</f>
        <v>0</v>
      </c>
      <c r="H286" s="1068">
        <f>INF_PrevYearEUR!P287</f>
        <v>0</v>
      </c>
      <c r="I286" s="1069">
        <f>INF_PrevYearEUR!Q287</f>
        <v>0</v>
      </c>
      <c r="J286" s="1068">
        <f>INF_PrevYearEUR!R287</f>
        <v>0</v>
      </c>
      <c r="K286" s="1069">
        <f>INF_PrevYearEUR!S287</f>
        <v>0</v>
      </c>
      <c r="L286" s="1068">
        <f>INF_PrevYearEUR!T287</f>
        <v>0</v>
      </c>
      <c r="M286" s="1069">
        <f>INF_PrevYearEUR!U287</f>
        <v>0</v>
      </c>
      <c r="N286" s="1068">
        <f>INF_PrevYearEUR!V287</f>
        <v>0</v>
      </c>
      <c r="O286" s="1069">
        <f>INF_PrevYearEUR!W287</f>
        <v>0</v>
      </c>
      <c r="P286" s="1068">
        <f>INF_PrevYearEUR!X287</f>
        <v>0</v>
      </c>
      <c r="Q286" s="1069">
        <f>INF_PrevYearEUR!Y287</f>
        <v>0</v>
      </c>
      <c r="R286" s="1068">
        <f>INF_PrevYearEUR!Z287</f>
        <v>0</v>
      </c>
      <c r="S286" s="1069">
        <f>INF_PrevYearEUR!AA287</f>
        <v>0</v>
      </c>
      <c r="T286" s="1068">
        <f>INF_PrevYearEUR!AB287</f>
        <v>0</v>
      </c>
      <c r="U286" s="1069">
        <f>INF_PrevYearEUR!AC287</f>
        <v>0</v>
      </c>
      <c r="V286" s="1068">
        <f>INF_PrevYearEUR!AD287</f>
        <v>0</v>
      </c>
      <c r="W286" s="1069">
        <f>INF_PrevYearEUR!AE287</f>
        <v>0</v>
      </c>
      <c r="X286" s="1068">
        <f>INF_PrevYearEUR!AF287</f>
        <v>0</v>
      </c>
      <c r="Y286" s="1069">
        <f>INF_PrevYearEUR!AG287</f>
        <v>0</v>
      </c>
      <c r="Z286" s="1068">
        <f>INF_PrevYearEUR!AH287</f>
        <v>0</v>
      </c>
      <c r="AA286" s="1069">
        <f>INF_PrevYearEUR!AI287</f>
        <v>0</v>
      </c>
      <c r="AB286" s="1068">
        <f>INF_PrevYearEUR!AJ287</f>
        <v>0</v>
      </c>
      <c r="AC286" s="1069">
        <f>INF_PrevYearEUR!AK287</f>
        <v>0</v>
      </c>
      <c r="AD286" s="1068">
        <f>INF_PrevYearEUR!AL287</f>
        <v>0</v>
      </c>
      <c r="AE286" s="1069">
        <f>INF_PrevYearEUR!AM287</f>
        <v>0</v>
      </c>
      <c r="AF286" s="1068">
        <f>INF_PrevYearEUR!AN287</f>
        <v>0</v>
      </c>
      <c r="AG286" s="1069">
        <f>INF_PrevYearEUR!AO287</f>
        <v>0</v>
      </c>
      <c r="AH286" s="1068">
        <f>INF_PrevYearEUR!AP287</f>
        <v>0</v>
      </c>
      <c r="AI286" s="1069">
        <f>INF_PrevYearEUR!AQ287</f>
        <v>0</v>
      </c>
      <c r="AJ286" s="1068">
        <f>INF_PrevYearEUR!AR287</f>
        <v>0</v>
      </c>
      <c r="AK286" s="1069">
        <f>INF_PrevYearEUR!AS287</f>
        <v>0</v>
      </c>
      <c r="AL286" s="1068">
        <f>INF_PrevYearEUR!AT287</f>
        <v>0</v>
      </c>
      <c r="AM286" s="1069">
        <f>INF_PrevYearEUR!AU287</f>
        <v>0</v>
      </c>
      <c r="AN286" s="1068">
        <f>INF_PrevYearEUR!AV287</f>
        <v>0</v>
      </c>
      <c r="AO286" s="1069">
        <f>INF_PrevYearEUR!AW287</f>
        <v>0</v>
      </c>
      <c r="AP286" s="1068">
        <f>INF_PrevYearEUR!AX287</f>
        <v>0</v>
      </c>
      <c r="AQ286" s="1069">
        <f>INF_PrevYearEUR!AY287</f>
        <v>0</v>
      </c>
      <c r="AR286" s="1068">
        <f>INF_PrevYearEUR!AZ287</f>
        <v>0</v>
      </c>
      <c r="AS286" s="1069">
        <f>INF_PrevYearEUR!BA287</f>
        <v>0</v>
      </c>
      <c r="AT286" s="1068">
        <f>INF_PrevYearEUR!BB287</f>
        <v>0</v>
      </c>
      <c r="AU286" s="1069">
        <f>INF_PrevYearEUR!BC287</f>
        <v>0</v>
      </c>
      <c r="AV286" s="1068">
        <f>INF_PrevYearEUR!BD287</f>
        <v>0</v>
      </c>
      <c r="AW286" s="1069">
        <f>INF_PrevYearEUR!BE287</f>
        <v>0</v>
      </c>
      <c r="AX286" s="1068">
        <f>INF_PrevYearEUR!BF287</f>
        <v>0</v>
      </c>
      <c r="AY286" s="1069">
        <f>INF_PrevYearEUR!BG287</f>
        <v>0</v>
      </c>
      <c r="AZ286" s="1068">
        <f>INF_PrevYearEUR!BH287</f>
        <v>0</v>
      </c>
      <c r="BA286" s="1069">
        <f>INF_PrevYearEUR!BI287</f>
        <v>0</v>
      </c>
      <c r="BB286" s="1068">
        <f>INF_PrevYearEUR!BJ287</f>
        <v>0</v>
      </c>
      <c r="BC286" s="1069">
        <f>INF_PrevYearEUR!BK287</f>
        <v>0</v>
      </c>
      <c r="BD286" s="1068">
        <f>INF_PrevYearEUR!BL287</f>
        <v>0</v>
      </c>
      <c r="BE286" s="1069">
        <f>INF_PrevYearEUR!BM287</f>
        <v>0</v>
      </c>
      <c r="BF286" s="1068">
        <f>INF_PrevYearEUR!BN287</f>
        <v>0</v>
      </c>
      <c r="BG286" s="1069">
        <f>INF_PrevYearEUR!BO287</f>
        <v>0</v>
      </c>
      <c r="BH286" s="1068">
        <f>INF_PrevYearEUR!BP287</f>
        <v>0</v>
      </c>
      <c r="BI286" s="1069">
        <f>INF_PrevYearEUR!BQ287</f>
        <v>0</v>
      </c>
      <c r="BJ286" s="1068">
        <f>INF_PrevYearEUR!BR287</f>
        <v>0</v>
      </c>
      <c r="BK286" s="1069">
        <f>INF_PrevYearEUR!BS287</f>
        <v>0</v>
      </c>
      <c r="BL286" s="1068">
        <f>INF_PrevYearEUR!BT287</f>
        <v>0</v>
      </c>
      <c r="BM286" s="1069">
        <f>INF_PrevYearEUR!BU287</f>
        <v>0</v>
      </c>
      <c r="BN286" s="1068">
        <f>INF_PrevYearEUR!BV287</f>
        <v>0</v>
      </c>
      <c r="BO286" s="1069">
        <f>INF_PrevYearEUR!BW287</f>
        <v>0</v>
      </c>
      <c r="BP286" s="1068">
        <f>INF_PrevYearEUR!BX287</f>
        <v>0</v>
      </c>
      <c r="BQ286" s="1069">
        <f>INF_PrevYearEUR!BY287</f>
        <v>0</v>
      </c>
    </row>
    <row r="287" spans="1:69" s="1048" customFormat="1">
      <c r="A287" s="1054" t="str">
        <f>IF(OR(B287=0,B287=""),"",B287&amp;IF(COUNTIF(B$11:$B287,B287)&gt;1,COUNTIF(B$11:$B287,B287),""))</f>
        <v>Shipping expenses3</v>
      </c>
      <c r="B287" s="1054" t="str">
        <f>INF_PrevYearEUR!J288</f>
        <v>Shipping expenses</v>
      </c>
      <c r="C287" s="1055"/>
      <c r="D287" s="1068">
        <f>INF_PrevYearEUR!L288</f>
        <v>0</v>
      </c>
      <c r="E287" s="1069">
        <f>INF_PrevYearEUR!M288</f>
        <v>0</v>
      </c>
      <c r="F287" s="1068">
        <f>INF_PrevYearEUR!N288</f>
        <v>0</v>
      </c>
      <c r="G287" s="1069">
        <f>INF_PrevYearEUR!O288</f>
        <v>0</v>
      </c>
      <c r="H287" s="1068">
        <f>INF_PrevYearEUR!P288</f>
        <v>0</v>
      </c>
      <c r="I287" s="1069">
        <f>INF_PrevYearEUR!Q288</f>
        <v>0</v>
      </c>
      <c r="J287" s="1068">
        <f>INF_PrevYearEUR!R288</f>
        <v>0</v>
      </c>
      <c r="K287" s="1069">
        <f>INF_PrevYearEUR!S288</f>
        <v>0</v>
      </c>
      <c r="L287" s="1068">
        <f>INF_PrevYearEUR!T288</f>
        <v>0</v>
      </c>
      <c r="M287" s="1069">
        <f>INF_PrevYearEUR!U288</f>
        <v>0</v>
      </c>
      <c r="N287" s="1068">
        <f>INF_PrevYearEUR!V288</f>
        <v>0</v>
      </c>
      <c r="O287" s="1069">
        <f>INF_PrevYearEUR!W288</f>
        <v>0</v>
      </c>
      <c r="P287" s="1068">
        <f>INF_PrevYearEUR!X288</f>
        <v>0</v>
      </c>
      <c r="Q287" s="1069">
        <f>INF_PrevYearEUR!Y288</f>
        <v>0</v>
      </c>
      <c r="R287" s="1068">
        <f>INF_PrevYearEUR!Z288</f>
        <v>0</v>
      </c>
      <c r="S287" s="1069">
        <f>INF_PrevYearEUR!AA288</f>
        <v>0</v>
      </c>
      <c r="T287" s="1068">
        <f>INF_PrevYearEUR!AB288</f>
        <v>0</v>
      </c>
      <c r="U287" s="1069">
        <f>INF_PrevYearEUR!AC288</f>
        <v>0</v>
      </c>
      <c r="V287" s="1068">
        <f>INF_PrevYearEUR!AD288</f>
        <v>0</v>
      </c>
      <c r="W287" s="1069">
        <f>INF_PrevYearEUR!AE288</f>
        <v>0</v>
      </c>
      <c r="X287" s="1068">
        <f>INF_PrevYearEUR!AF288</f>
        <v>0</v>
      </c>
      <c r="Y287" s="1069">
        <f>INF_PrevYearEUR!AG288</f>
        <v>0</v>
      </c>
      <c r="Z287" s="1068">
        <f>INF_PrevYearEUR!AH288</f>
        <v>0</v>
      </c>
      <c r="AA287" s="1069">
        <f>INF_PrevYearEUR!AI288</f>
        <v>0</v>
      </c>
      <c r="AB287" s="1068">
        <f>INF_PrevYearEUR!AJ288</f>
        <v>0</v>
      </c>
      <c r="AC287" s="1069">
        <f>INF_PrevYearEUR!AK288</f>
        <v>0</v>
      </c>
      <c r="AD287" s="1068">
        <f>INF_PrevYearEUR!AL288</f>
        <v>0</v>
      </c>
      <c r="AE287" s="1069">
        <f>INF_PrevYearEUR!AM288</f>
        <v>0</v>
      </c>
      <c r="AF287" s="1068">
        <f>INF_PrevYearEUR!AN288</f>
        <v>0</v>
      </c>
      <c r="AG287" s="1069">
        <f>INF_PrevYearEUR!AO288</f>
        <v>0</v>
      </c>
      <c r="AH287" s="1068">
        <f>INF_PrevYearEUR!AP288</f>
        <v>0</v>
      </c>
      <c r="AI287" s="1069">
        <f>INF_PrevYearEUR!AQ288</f>
        <v>0</v>
      </c>
      <c r="AJ287" s="1068">
        <f>INF_PrevYearEUR!AR288</f>
        <v>0</v>
      </c>
      <c r="AK287" s="1069">
        <f>INF_PrevYearEUR!AS288</f>
        <v>0</v>
      </c>
      <c r="AL287" s="1068">
        <f>INF_PrevYearEUR!AT288</f>
        <v>0</v>
      </c>
      <c r="AM287" s="1069">
        <f>INF_PrevYearEUR!AU288</f>
        <v>0</v>
      </c>
      <c r="AN287" s="1068">
        <f>INF_PrevYearEUR!AV288</f>
        <v>0</v>
      </c>
      <c r="AO287" s="1069">
        <f>INF_PrevYearEUR!AW288</f>
        <v>0</v>
      </c>
      <c r="AP287" s="1068">
        <f>INF_PrevYearEUR!AX288</f>
        <v>0</v>
      </c>
      <c r="AQ287" s="1069">
        <f>INF_PrevYearEUR!AY288</f>
        <v>0</v>
      </c>
      <c r="AR287" s="1068">
        <f>INF_PrevYearEUR!AZ288</f>
        <v>0</v>
      </c>
      <c r="AS287" s="1069">
        <f>INF_PrevYearEUR!BA288</f>
        <v>0</v>
      </c>
      <c r="AT287" s="1068">
        <f>INF_PrevYearEUR!BB288</f>
        <v>0</v>
      </c>
      <c r="AU287" s="1069">
        <f>INF_PrevYearEUR!BC288</f>
        <v>0</v>
      </c>
      <c r="AV287" s="1068">
        <f>INF_PrevYearEUR!BD288</f>
        <v>0</v>
      </c>
      <c r="AW287" s="1069">
        <f>INF_PrevYearEUR!BE288</f>
        <v>0</v>
      </c>
      <c r="AX287" s="1068">
        <f>INF_PrevYearEUR!BF288</f>
        <v>0</v>
      </c>
      <c r="AY287" s="1069">
        <f>INF_PrevYearEUR!BG288</f>
        <v>0</v>
      </c>
      <c r="AZ287" s="1068">
        <f>INF_PrevYearEUR!BH288</f>
        <v>0</v>
      </c>
      <c r="BA287" s="1069">
        <f>INF_PrevYearEUR!BI288</f>
        <v>0</v>
      </c>
      <c r="BB287" s="1068">
        <f>INF_PrevYearEUR!BJ288</f>
        <v>0</v>
      </c>
      <c r="BC287" s="1069">
        <f>INF_PrevYearEUR!BK288</f>
        <v>0</v>
      </c>
      <c r="BD287" s="1068">
        <f>INF_PrevYearEUR!BL288</f>
        <v>0</v>
      </c>
      <c r="BE287" s="1069">
        <f>INF_PrevYearEUR!BM288</f>
        <v>0</v>
      </c>
      <c r="BF287" s="1068">
        <f>INF_PrevYearEUR!BN288</f>
        <v>0</v>
      </c>
      <c r="BG287" s="1069">
        <f>INF_PrevYearEUR!BO288</f>
        <v>0</v>
      </c>
      <c r="BH287" s="1068">
        <f>INF_PrevYearEUR!BP288</f>
        <v>0</v>
      </c>
      <c r="BI287" s="1069">
        <f>INF_PrevYearEUR!BQ288</f>
        <v>0</v>
      </c>
      <c r="BJ287" s="1068">
        <f>INF_PrevYearEUR!BR288</f>
        <v>0</v>
      </c>
      <c r="BK287" s="1069">
        <f>INF_PrevYearEUR!BS288</f>
        <v>0</v>
      </c>
      <c r="BL287" s="1068">
        <f>INF_PrevYearEUR!BT288</f>
        <v>0</v>
      </c>
      <c r="BM287" s="1069">
        <f>INF_PrevYearEUR!BU288</f>
        <v>0</v>
      </c>
      <c r="BN287" s="1068">
        <f>INF_PrevYearEUR!BV288</f>
        <v>0</v>
      </c>
      <c r="BO287" s="1069">
        <f>INF_PrevYearEUR!BW288</f>
        <v>0</v>
      </c>
      <c r="BP287" s="1068">
        <f>INF_PrevYearEUR!BX288</f>
        <v>0</v>
      </c>
      <c r="BQ287" s="1069">
        <f>INF_PrevYearEUR!BY288</f>
        <v>0</v>
      </c>
    </row>
    <row r="288" spans="1:69" s="1048" customFormat="1">
      <c r="A288" s="1054" t="str">
        <f>IF(OR(B288=0,B288=""),"",B288&amp;IF(COUNTIF(B$11:$B288,B288)&gt;1,COUNTIF(B$11:$B288,B288),""))</f>
        <v>Other Sales expenses3</v>
      </c>
      <c r="B288" s="1054" t="str">
        <f>INF_PrevYearEUR!J289</f>
        <v>Other Sales expenses</v>
      </c>
      <c r="C288" s="1055"/>
      <c r="D288" s="1068">
        <f>INF_PrevYearEUR!L289</f>
        <v>0</v>
      </c>
      <c r="E288" s="1069">
        <f>INF_PrevYearEUR!M289</f>
        <v>0</v>
      </c>
      <c r="F288" s="1068">
        <f>INF_PrevYearEUR!N289</f>
        <v>0</v>
      </c>
      <c r="G288" s="1069">
        <f>INF_PrevYearEUR!O289</f>
        <v>0</v>
      </c>
      <c r="H288" s="1068">
        <f>INF_PrevYearEUR!P289</f>
        <v>0</v>
      </c>
      <c r="I288" s="1069">
        <f>INF_PrevYearEUR!Q289</f>
        <v>0</v>
      </c>
      <c r="J288" s="1068">
        <f>INF_PrevYearEUR!R289</f>
        <v>0</v>
      </c>
      <c r="K288" s="1069">
        <f>INF_PrevYearEUR!S289</f>
        <v>0</v>
      </c>
      <c r="L288" s="1068">
        <f>INF_PrevYearEUR!T289</f>
        <v>0</v>
      </c>
      <c r="M288" s="1069">
        <f>INF_PrevYearEUR!U289</f>
        <v>0</v>
      </c>
      <c r="N288" s="1068">
        <f>INF_PrevYearEUR!V289</f>
        <v>0</v>
      </c>
      <c r="O288" s="1069">
        <f>INF_PrevYearEUR!W289</f>
        <v>0</v>
      </c>
      <c r="P288" s="1068">
        <f>INF_PrevYearEUR!X289</f>
        <v>0</v>
      </c>
      <c r="Q288" s="1069">
        <f>INF_PrevYearEUR!Y289</f>
        <v>0</v>
      </c>
      <c r="R288" s="1068">
        <f>INF_PrevYearEUR!Z289</f>
        <v>0</v>
      </c>
      <c r="S288" s="1069">
        <f>INF_PrevYearEUR!AA289</f>
        <v>0</v>
      </c>
      <c r="T288" s="1068">
        <f>INF_PrevYearEUR!AB289</f>
        <v>0</v>
      </c>
      <c r="U288" s="1069">
        <f>INF_PrevYearEUR!AC289</f>
        <v>0</v>
      </c>
      <c r="V288" s="1068">
        <f>INF_PrevYearEUR!AD289</f>
        <v>0</v>
      </c>
      <c r="W288" s="1069">
        <f>INF_PrevYearEUR!AE289</f>
        <v>0</v>
      </c>
      <c r="X288" s="1068">
        <f>INF_PrevYearEUR!AF289</f>
        <v>0</v>
      </c>
      <c r="Y288" s="1069">
        <f>INF_PrevYearEUR!AG289</f>
        <v>0</v>
      </c>
      <c r="Z288" s="1068">
        <f>INF_PrevYearEUR!AH289</f>
        <v>0</v>
      </c>
      <c r="AA288" s="1069">
        <f>INF_PrevYearEUR!AI289</f>
        <v>0</v>
      </c>
      <c r="AB288" s="1068">
        <f>INF_PrevYearEUR!AJ289</f>
        <v>0</v>
      </c>
      <c r="AC288" s="1069">
        <f>INF_PrevYearEUR!AK289</f>
        <v>0</v>
      </c>
      <c r="AD288" s="1068">
        <f>INF_PrevYearEUR!AL289</f>
        <v>0</v>
      </c>
      <c r="AE288" s="1069">
        <f>INF_PrevYearEUR!AM289</f>
        <v>0</v>
      </c>
      <c r="AF288" s="1068">
        <f>INF_PrevYearEUR!AN289</f>
        <v>0</v>
      </c>
      <c r="AG288" s="1069">
        <f>INF_PrevYearEUR!AO289</f>
        <v>0</v>
      </c>
      <c r="AH288" s="1068">
        <f>INF_PrevYearEUR!AP289</f>
        <v>0</v>
      </c>
      <c r="AI288" s="1069">
        <f>INF_PrevYearEUR!AQ289</f>
        <v>0</v>
      </c>
      <c r="AJ288" s="1068">
        <f>INF_PrevYearEUR!AR289</f>
        <v>0</v>
      </c>
      <c r="AK288" s="1069">
        <f>INF_PrevYearEUR!AS289</f>
        <v>0</v>
      </c>
      <c r="AL288" s="1068">
        <f>INF_PrevYearEUR!AT289</f>
        <v>0</v>
      </c>
      <c r="AM288" s="1069">
        <f>INF_PrevYearEUR!AU289</f>
        <v>0</v>
      </c>
      <c r="AN288" s="1068">
        <f>INF_PrevYearEUR!AV289</f>
        <v>0</v>
      </c>
      <c r="AO288" s="1069">
        <f>INF_PrevYearEUR!AW289</f>
        <v>0</v>
      </c>
      <c r="AP288" s="1068">
        <f>INF_PrevYearEUR!AX289</f>
        <v>0</v>
      </c>
      <c r="AQ288" s="1069">
        <f>INF_PrevYearEUR!AY289</f>
        <v>0</v>
      </c>
      <c r="AR288" s="1068">
        <f>INF_PrevYearEUR!AZ289</f>
        <v>0</v>
      </c>
      <c r="AS288" s="1069">
        <f>INF_PrevYearEUR!BA289</f>
        <v>0</v>
      </c>
      <c r="AT288" s="1068">
        <f>INF_PrevYearEUR!BB289</f>
        <v>0</v>
      </c>
      <c r="AU288" s="1069">
        <f>INF_PrevYearEUR!BC289</f>
        <v>0</v>
      </c>
      <c r="AV288" s="1068">
        <f>INF_PrevYearEUR!BD289</f>
        <v>0</v>
      </c>
      <c r="AW288" s="1069">
        <f>INF_PrevYearEUR!BE289</f>
        <v>0</v>
      </c>
      <c r="AX288" s="1068">
        <f>INF_PrevYearEUR!BF289</f>
        <v>0</v>
      </c>
      <c r="AY288" s="1069">
        <f>INF_PrevYearEUR!BG289</f>
        <v>0</v>
      </c>
      <c r="AZ288" s="1068">
        <f>INF_PrevYearEUR!BH289</f>
        <v>0</v>
      </c>
      <c r="BA288" s="1069">
        <f>INF_PrevYearEUR!BI289</f>
        <v>0</v>
      </c>
      <c r="BB288" s="1068">
        <f>INF_PrevYearEUR!BJ289</f>
        <v>0</v>
      </c>
      <c r="BC288" s="1069">
        <f>INF_PrevYearEUR!BK289</f>
        <v>0</v>
      </c>
      <c r="BD288" s="1068">
        <f>INF_PrevYearEUR!BL289</f>
        <v>0</v>
      </c>
      <c r="BE288" s="1069">
        <f>INF_PrevYearEUR!BM289</f>
        <v>0</v>
      </c>
      <c r="BF288" s="1068">
        <f>INF_PrevYearEUR!BN289</f>
        <v>0</v>
      </c>
      <c r="BG288" s="1069">
        <f>INF_PrevYearEUR!BO289</f>
        <v>0</v>
      </c>
      <c r="BH288" s="1068">
        <f>INF_PrevYearEUR!BP289</f>
        <v>0</v>
      </c>
      <c r="BI288" s="1069">
        <f>INF_PrevYearEUR!BQ289</f>
        <v>0</v>
      </c>
      <c r="BJ288" s="1068">
        <f>INF_PrevYearEUR!BR289</f>
        <v>0</v>
      </c>
      <c r="BK288" s="1069">
        <f>INF_PrevYearEUR!BS289</f>
        <v>0</v>
      </c>
      <c r="BL288" s="1068">
        <f>INF_PrevYearEUR!BT289</f>
        <v>0</v>
      </c>
      <c r="BM288" s="1069">
        <f>INF_PrevYearEUR!BU289</f>
        <v>0</v>
      </c>
      <c r="BN288" s="1068">
        <f>INF_PrevYearEUR!BV289</f>
        <v>0</v>
      </c>
      <c r="BO288" s="1069">
        <f>INF_PrevYearEUR!BW289</f>
        <v>0</v>
      </c>
      <c r="BP288" s="1068">
        <f>INF_PrevYearEUR!BX289</f>
        <v>0</v>
      </c>
      <c r="BQ288" s="1069">
        <f>INF_PrevYearEUR!BY289</f>
        <v>0</v>
      </c>
    </row>
    <row r="289" spans="1:69" s="1048" customFormat="1">
      <c r="A289" s="1058" t="str">
        <f>IF(OR(B289=0,B289=""),"",B289&amp;IF(COUNTIF(B$11:$B289,B289)&gt;1,COUNTIF(B$11:$B289,B289),""))</f>
        <v xml:space="preserve">Net Revenue Bartering (ex works) </v>
      </c>
      <c r="B289" s="1058" t="str">
        <f>INF_PrevYearEUR!J290</f>
        <v xml:space="preserve">Net Revenue Bartering (ex works) </v>
      </c>
      <c r="C289" s="1058"/>
      <c r="D289" s="1071">
        <f>INF_PrevYearEUR!L290</f>
        <v>0</v>
      </c>
      <c r="E289" s="34">
        <f>INF_PrevYearEUR!M290</f>
        <v>0</v>
      </c>
      <c r="F289" s="1071">
        <f>INF_PrevYearEUR!N290</f>
        <v>0</v>
      </c>
      <c r="G289" s="34">
        <f>INF_PrevYearEUR!O290</f>
        <v>0</v>
      </c>
      <c r="H289" s="1071">
        <f>INF_PrevYearEUR!P290</f>
        <v>0</v>
      </c>
      <c r="I289" s="34">
        <f>INF_PrevYearEUR!Q290</f>
        <v>0</v>
      </c>
      <c r="J289" s="1071">
        <f>INF_PrevYearEUR!R290</f>
        <v>0</v>
      </c>
      <c r="K289" s="34">
        <f>INF_PrevYearEUR!S290</f>
        <v>0</v>
      </c>
      <c r="L289" s="1071">
        <f>INF_PrevYearEUR!T290</f>
        <v>0</v>
      </c>
      <c r="M289" s="34">
        <f>INF_PrevYearEUR!U290</f>
        <v>0</v>
      </c>
      <c r="N289" s="1071">
        <f>INF_PrevYearEUR!V290</f>
        <v>0</v>
      </c>
      <c r="O289" s="34">
        <f>INF_PrevYearEUR!W290</f>
        <v>0</v>
      </c>
      <c r="P289" s="1071">
        <f>INF_PrevYearEUR!X290</f>
        <v>0</v>
      </c>
      <c r="Q289" s="34">
        <f>INF_PrevYearEUR!Y290</f>
        <v>0</v>
      </c>
      <c r="R289" s="1071">
        <f>INF_PrevYearEUR!Z290</f>
        <v>0</v>
      </c>
      <c r="S289" s="34">
        <f>INF_PrevYearEUR!AA290</f>
        <v>0</v>
      </c>
      <c r="T289" s="1071">
        <f>INF_PrevYearEUR!AB290</f>
        <v>0</v>
      </c>
      <c r="U289" s="34">
        <f>INF_PrevYearEUR!AC290</f>
        <v>0</v>
      </c>
      <c r="V289" s="1071">
        <f>INF_PrevYearEUR!AD290</f>
        <v>0</v>
      </c>
      <c r="W289" s="34">
        <f>INF_PrevYearEUR!AE290</f>
        <v>0</v>
      </c>
      <c r="X289" s="1071">
        <f>INF_PrevYearEUR!AF290</f>
        <v>0</v>
      </c>
      <c r="Y289" s="34">
        <f>INF_PrevYearEUR!AG290</f>
        <v>0</v>
      </c>
      <c r="Z289" s="1071">
        <f>INF_PrevYearEUR!AH290</f>
        <v>0</v>
      </c>
      <c r="AA289" s="34">
        <f>INF_PrevYearEUR!AI290</f>
        <v>0</v>
      </c>
      <c r="AB289" s="1071">
        <f>INF_PrevYearEUR!AJ290</f>
        <v>0</v>
      </c>
      <c r="AC289" s="34">
        <f>INF_PrevYearEUR!AK290</f>
        <v>0</v>
      </c>
      <c r="AD289" s="1071">
        <f>INF_PrevYearEUR!AL290</f>
        <v>0</v>
      </c>
      <c r="AE289" s="34">
        <f>INF_PrevYearEUR!AM290</f>
        <v>0</v>
      </c>
      <c r="AF289" s="1071">
        <f>INF_PrevYearEUR!AN290</f>
        <v>0</v>
      </c>
      <c r="AG289" s="34">
        <f>INF_PrevYearEUR!AO290</f>
        <v>0</v>
      </c>
      <c r="AH289" s="1071">
        <f>INF_PrevYearEUR!AP290</f>
        <v>0</v>
      </c>
      <c r="AI289" s="34">
        <f>INF_PrevYearEUR!AQ290</f>
        <v>0</v>
      </c>
      <c r="AJ289" s="1071">
        <f>INF_PrevYearEUR!AR290</f>
        <v>0</v>
      </c>
      <c r="AK289" s="34">
        <f>INF_PrevYearEUR!AS290</f>
        <v>0</v>
      </c>
      <c r="AL289" s="1071">
        <f>INF_PrevYearEUR!AT290</f>
        <v>0</v>
      </c>
      <c r="AM289" s="34">
        <f>INF_PrevYearEUR!AU290</f>
        <v>0</v>
      </c>
      <c r="AN289" s="1071">
        <f>INF_PrevYearEUR!AV290</f>
        <v>0</v>
      </c>
      <c r="AO289" s="34">
        <f>INF_PrevYearEUR!AW290</f>
        <v>0</v>
      </c>
      <c r="AP289" s="1071">
        <f>INF_PrevYearEUR!AX290</f>
        <v>0</v>
      </c>
      <c r="AQ289" s="34">
        <f>INF_PrevYearEUR!AY290</f>
        <v>0</v>
      </c>
      <c r="AR289" s="1071">
        <f>INF_PrevYearEUR!AZ290</f>
        <v>0</v>
      </c>
      <c r="AS289" s="34">
        <f>INF_PrevYearEUR!BA290</f>
        <v>0</v>
      </c>
      <c r="AT289" s="1071">
        <f>INF_PrevYearEUR!BB290</f>
        <v>0</v>
      </c>
      <c r="AU289" s="34">
        <f>INF_PrevYearEUR!BC290</f>
        <v>0</v>
      </c>
      <c r="AV289" s="1071">
        <f>INF_PrevYearEUR!BD290</f>
        <v>0</v>
      </c>
      <c r="AW289" s="34">
        <f>INF_PrevYearEUR!BE290</f>
        <v>0</v>
      </c>
      <c r="AX289" s="1071">
        <f>INF_PrevYearEUR!BF290</f>
        <v>0</v>
      </c>
      <c r="AY289" s="34">
        <f>INF_PrevYearEUR!BG290</f>
        <v>0</v>
      </c>
      <c r="AZ289" s="1071">
        <f>INF_PrevYearEUR!BH290</f>
        <v>0</v>
      </c>
      <c r="BA289" s="34">
        <f>INF_PrevYearEUR!BI290</f>
        <v>0</v>
      </c>
      <c r="BB289" s="1071">
        <f>INF_PrevYearEUR!BJ290</f>
        <v>0</v>
      </c>
      <c r="BC289" s="34">
        <f>INF_PrevYearEUR!BK290</f>
        <v>0</v>
      </c>
      <c r="BD289" s="1071">
        <f>INF_PrevYearEUR!BL290</f>
        <v>0</v>
      </c>
      <c r="BE289" s="34">
        <f>INF_PrevYearEUR!BM290</f>
        <v>0</v>
      </c>
      <c r="BF289" s="1071">
        <f>INF_PrevYearEUR!BN290</f>
        <v>0</v>
      </c>
      <c r="BG289" s="34">
        <f>INF_PrevYearEUR!BO290</f>
        <v>0</v>
      </c>
      <c r="BH289" s="1071">
        <f>INF_PrevYearEUR!BP290</f>
        <v>0</v>
      </c>
      <c r="BI289" s="34">
        <f>INF_PrevYearEUR!BQ290</f>
        <v>0</v>
      </c>
      <c r="BJ289" s="1071">
        <f>INF_PrevYearEUR!BR290</f>
        <v>0</v>
      </c>
      <c r="BK289" s="34">
        <f>INF_PrevYearEUR!BS290</f>
        <v>0</v>
      </c>
      <c r="BL289" s="1071">
        <f>INF_PrevYearEUR!BT290</f>
        <v>0</v>
      </c>
      <c r="BM289" s="34">
        <f>INF_PrevYearEUR!BU290</f>
        <v>0</v>
      </c>
      <c r="BN289" s="1071">
        <f>INF_PrevYearEUR!BV290</f>
        <v>0</v>
      </c>
      <c r="BO289" s="34">
        <f>INF_PrevYearEUR!BW290</f>
        <v>0</v>
      </c>
      <c r="BP289" s="1071">
        <f>INF_PrevYearEUR!BX290</f>
        <v>0</v>
      </c>
      <c r="BQ289" s="34">
        <f>INF_PrevYearEUR!BY290</f>
        <v>0</v>
      </c>
    </row>
    <row r="290" spans="1:69" s="1048" customFormat="1">
      <c r="A290" s="1058" t="str">
        <f>IF(OR(B290=0,B290=""),"",B290&amp;IF(COUNTIF(B$11:$B290,B290)&gt;1,COUNTIF(B$11:$B290,B290),""))</f>
        <v>Personnel expenses2</v>
      </c>
      <c r="B290" s="1058" t="str">
        <f>INF_PrevYearEUR!J291</f>
        <v>Personnel expenses</v>
      </c>
      <c r="C290" s="1058"/>
      <c r="D290" s="1071">
        <f>INF_PrevYearEUR!L291</f>
        <v>0</v>
      </c>
      <c r="E290" s="34">
        <f>INF_PrevYearEUR!M291</f>
        <v>0</v>
      </c>
      <c r="F290" s="1071">
        <f>INF_PrevYearEUR!N291</f>
        <v>0</v>
      </c>
      <c r="G290" s="34">
        <f>INF_PrevYearEUR!O291</f>
        <v>0</v>
      </c>
      <c r="H290" s="1071">
        <f>INF_PrevYearEUR!P291</f>
        <v>0</v>
      </c>
      <c r="I290" s="34">
        <f>INF_PrevYearEUR!Q291</f>
        <v>0</v>
      </c>
      <c r="J290" s="1071">
        <f>INF_PrevYearEUR!R291</f>
        <v>0</v>
      </c>
      <c r="K290" s="34">
        <f>INF_PrevYearEUR!S291</f>
        <v>0</v>
      </c>
      <c r="L290" s="1071">
        <f>INF_PrevYearEUR!T291</f>
        <v>0</v>
      </c>
      <c r="M290" s="34">
        <f>INF_PrevYearEUR!U291</f>
        <v>0</v>
      </c>
      <c r="N290" s="1071">
        <f>INF_PrevYearEUR!V291</f>
        <v>0</v>
      </c>
      <c r="O290" s="34">
        <f>INF_PrevYearEUR!W291</f>
        <v>0</v>
      </c>
      <c r="P290" s="1071">
        <f>INF_PrevYearEUR!X291</f>
        <v>0</v>
      </c>
      <c r="Q290" s="34">
        <f>INF_PrevYearEUR!Y291</f>
        <v>0</v>
      </c>
      <c r="R290" s="1071">
        <f>INF_PrevYearEUR!Z291</f>
        <v>0</v>
      </c>
      <c r="S290" s="34">
        <f>INF_PrevYearEUR!AA291</f>
        <v>0</v>
      </c>
      <c r="T290" s="1071">
        <f>INF_PrevYearEUR!AB291</f>
        <v>0</v>
      </c>
      <c r="U290" s="34">
        <f>INF_PrevYearEUR!AC291</f>
        <v>0</v>
      </c>
      <c r="V290" s="1071">
        <f>INF_PrevYearEUR!AD291</f>
        <v>0</v>
      </c>
      <c r="W290" s="34">
        <f>INF_PrevYearEUR!AE291</f>
        <v>0</v>
      </c>
      <c r="X290" s="1071">
        <f>INF_PrevYearEUR!AF291</f>
        <v>0</v>
      </c>
      <c r="Y290" s="34">
        <f>INF_PrevYearEUR!AG291</f>
        <v>0</v>
      </c>
      <c r="Z290" s="1071">
        <f>INF_PrevYearEUR!AH291</f>
        <v>0</v>
      </c>
      <c r="AA290" s="34">
        <f>INF_PrevYearEUR!AI291</f>
        <v>0</v>
      </c>
      <c r="AB290" s="1071">
        <f>INF_PrevYearEUR!AJ291</f>
        <v>0</v>
      </c>
      <c r="AC290" s="34">
        <f>INF_PrevYearEUR!AK291</f>
        <v>0</v>
      </c>
      <c r="AD290" s="1071">
        <f>INF_PrevYearEUR!AL291</f>
        <v>0</v>
      </c>
      <c r="AE290" s="34">
        <f>INF_PrevYearEUR!AM291</f>
        <v>0</v>
      </c>
      <c r="AF290" s="1071">
        <f>INF_PrevYearEUR!AN291</f>
        <v>0</v>
      </c>
      <c r="AG290" s="34">
        <f>INF_PrevYearEUR!AO291</f>
        <v>0</v>
      </c>
      <c r="AH290" s="1071">
        <f>INF_PrevYearEUR!AP291</f>
        <v>0</v>
      </c>
      <c r="AI290" s="34">
        <f>INF_PrevYearEUR!AQ291</f>
        <v>0</v>
      </c>
      <c r="AJ290" s="1071">
        <f>INF_PrevYearEUR!AR291</f>
        <v>0</v>
      </c>
      <c r="AK290" s="34">
        <f>INF_PrevYearEUR!AS291</f>
        <v>0</v>
      </c>
      <c r="AL290" s="1071">
        <f>INF_PrevYearEUR!AT291</f>
        <v>0</v>
      </c>
      <c r="AM290" s="34">
        <f>INF_PrevYearEUR!AU291</f>
        <v>0</v>
      </c>
      <c r="AN290" s="1071">
        <f>INF_PrevYearEUR!AV291</f>
        <v>0</v>
      </c>
      <c r="AO290" s="34">
        <f>INF_PrevYearEUR!AW291</f>
        <v>0</v>
      </c>
      <c r="AP290" s="1071">
        <f>INF_PrevYearEUR!AX291</f>
        <v>0</v>
      </c>
      <c r="AQ290" s="34">
        <f>INF_PrevYearEUR!AY291</f>
        <v>0</v>
      </c>
      <c r="AR290" s="1071">
        <f>INF_PrevYearEUR!AZ291</f>
        <v>0</v>
      </c>
      <c r="AS290" s="34">
        <f>INF_PrevYearEUR!BA291</f>
        <v>0</v>
      </c>
      <c r="AT290" s="1071">
        <f>INF_PrevYearEUR!BB291</f>
        <v>0</v>
      </c>
      <c r="AU290" s="34">
        <f>INF_PrevYearEUR!BC291</f>
        <v>0</v>
      </c>
      <c r="AV290" s="1071">
        <f>INF_PrevYearEUR!BD291</f>
        <v>0</v>
      </c>
      <c r="AW290" s="34">
        <f>INF_PrevYearEUR!BE291</f>
        <v>0</v>
      </c>
      <c r="AX290" s="1071">
        <f>INF_PrevYearEUR!BF291</f>
        <v>0</v>
      </c>
      <c r="AY290" s="34">
        <f>INF_PrevYearEUR!BG291</f>
        <v>0</v>
      </c>
      <c r="AZ290" s="1071">
        <f>INF_PrevYearEUR!BH291</f>
        <v>0</v>
      </c>
      <c r="BA290" s="34">
        <f>INF_PrevYearEUR!BI291</f>
        <v>0</v>
      </c>
      <c r="BB290" s="1071">
        <f>INF_PrevYearEUR!BJ291</f>
        <v>0</v>
      </c>
      <c r="BC290" s="34">
        <f>INF_PrevYearEUR!BK291</f>
        <v>0</v>
      </c>
      <c r="BD290" s="1071">
        <f>INF_PrevYearEUR!BL291</f>
        <v>0</v>
      </c>
      <c r="BE290" s="34">
        <f>INF_PrevYearEUR!BM291</f>
        <v>0</v>
      </c>
      <c r="BF290" s="1071">
        <f>INF_PrevYearEUR!BN291</f>
        <v>0</v>
      </c>
      <c r="BG290" s="34">
        <f>INF_PrevYearEUR!BO291</f>
        <v>0</v>
      </c>
      <c r="BH290" s="1071">
        <f>INF_PrevYearEUR!BP291</f>
        <v>0</v>
      </c>
      <c r="BI290" s="34">
        <f>INF_PrevYearEUR!BQ291</f>
        <v>0</v>
      </c>
      <c r="BJ290" s="1071">
        <f>INF_PrevYearEUR!BR291</f>
        <v>0</v>
      </c>
      <c r="BK290" s="34">
        <f>INF_PrevYearEUR!BS291</f>
        <v>0</v>
      </c>
      <c r="BL290" s="1071">
        <f>INF_PrevYearEUR!BT291</f>
        <v>0</v>
      </c>
      <c r="BM290" s="34">
        <f>INF_PrevYearEUR!BU291</f>
        <v>0</v>
      </c>
      <c r="BN290" s="1071">
        <f>INF_PrevYearEUR!BV291</f>
        <v>0</v>
      </c>
      <c r="BO290" s="34">
        <f>INF_PrevYearEUR!BW291</f>
        <v>0</v>
      </c>
      <c r="BP290" s="1071">
        <f>INF_PrevYearEUR!BX291</f>
        <v>0</v>
      </c>
      <c r="BQ290" s="34">
        <f>INF_PrevYearEUR!BY291</f>
        <v>0</v>
      </c>
    </row>
    <row r="291" spans="1:69" s="1048" customFormat="1">
      <c r="A291" s="1058" t="str">
        <f>IF(OR(B291=0,B291=""),"",B291&amp;IF(COUNTIF(B$11:$B291,B291)&gt;1,COUNTIF(B$11:$B291,B291),""))</f>
        <v>Contribution Margin I2</v>
      </c>
      <c r="B291" s="1058" t="str">
        <f>INF_PrevYearEUR!J292</f>
        <v>Contribution Margin I</v>
      </c>
      <c r="C291" s="1058"/>
      <c r="D291" s="1071">
        <f>INF_PrevYearEUR!L292</f>
        <v>0</v>
      </c>
      <c r="E291" s="34">
        <f>INF_PrevYearEUR!M292</f>
        <v>0</v>
      </c>
      <c r="F291" s="1071">
        <f>INF_PrevYearEUR!N292</f>
        <v>0</v>
      </c>
      <c r="G291" s="34">
        <f>INF_PrevYearEUR!O292</f>
        <v>0</v>
      </c>
      <c r="H291" s="1071">
        <f>INF_PrevYearEUR!P292</f>
        <v>0</v>
      </c>
      <c r="I291" s="34">
        <f>INF_PrevYearEUR!Q292</f>
        <v>0</v>
      </c>
      <c r="J291" s="1071">
        <f>INF_PrevYearEUR!R292</f>
        <v>0</v>
      </c>
      <c r="K291" s="34">
        <f>INF_PrevYearEUR!S292</f>
        <v>0</v>
      </c>
      <c r="L291" s="1071">
        <f>INF_PrevYearEUR!T292</f>
        <v>0</v>
      </c>
      <c r="M291" s="34">
        <f>INF_PrevYearEUR!U292</f>
        <v>0</v>
      </c>
      <c r="N291" s="1071">
        <f>INF_PrevYearEUR!V292</f>
        <v>0</v>
      </c>
      <c r="O291" s="34">
        <f>INF_PrevYearEUR!W292</f>
        <v>0</v>
      </c>
      <c r="P291" s="1071">
        <f>INF_PrevYearEUR!X292</f>
        <v>0</v>
      </c>
      <c r="Q291" s="34">
        <f>INF_PrevYearEUR!Y292</f>
        <v>0</v>
      </c>
      <c r="R291" s="1071">
        <f>INF_PrevYearEUR!Z292</f>
        <v>0</v>
      </c>
      <c r="S291" s="34">
        <f>INF_PrevYearEUR!AA292</f>
        <v>0</v>
      </c>
      <c r="T291" s="1071">
        <f>INF_PrevYearEUR!AB292</f>
        <v>0</v>
      </c>
      <c r="U291" s="34">
        <f>INF_PrevYearEUR!AC292</f>
        <v>0</v>
      </c>
      <c r="V291" s="1071">
        <f>INF_PrevYearEUR!AD292</f>
        <v>0</v>
      </c>
      <c r="W291" s="34">
        <f>INF_PrevYearEUR!AE292</f>
        <v>0</v>
      </c>
      <c r="X291" s="1071">
        <f>INF_PrevYearEUR!AF292</f>
        <v>0</v>
      </c>
      <c r="Y291" s="34">
        <f>INF_PrevYearEUR!AG292</f>
        <v>0</v>
      </c>
      <c r="Z291" s="1071">
        <f>INF_PrevYearEUR!AH292</f>
        <v>0</v>
      </c>
      <c r="AA291" s="34">
        <f>INF_PrevYearEUR!AI292</f>
        <v>0</v>
      </c>
      <c r="AB291" s="1071">
        <f>INF_PrevYearEUR!AJ292</f>
        <v>0</v>
      </c>
      <c r="AC291" s="34">
        <f>INF_PrevYearEUR!AK292</f>
        <v>0</v>
      </c>
      <c r="AD291" s="1071">
        <f>INF_PrevYearEUR!AL292</f>
        <v>0</v>
      </c>
      <c r="AE291" s="34">
        <f>INF_PrevYearEUR!AM292</f>
        <v>0</v>
      </c>
      <c r="AF291" s="1071">
        <f>INF_PrevYearEUR!AN292</f>
        <v>0</v>
      </c>
      <c r="AG291" s="34">
        <f>INF_PrevYearEUR!AO292</f>
        <v>0</v>
      </c>
      <c r="AH291" s="1071">
        <f>INF_PrevYearEUR!AP292</f>
        <v>0</v>
      </c>
      <c r="AI291" s="34">
        <f>INF_PrevYearEUR!AQ292</f>
        <v>0</v>
      </c>
      <c r="AJ291" s="1071">
        <f>INF_PrevYearEUR!AR292</f>
        <v>0</v>
      </c>
      <c r="AK291" s="34">
        <f>INF_PrevYearEUR!AS292</f>
        <v>0</v>
      </c>
      <c r="AL291" s="1071">
        <f>INF_PrevYearEUR!AT292</f>
        <v>0</v>
      </c>
      <c r="AM291" s="34">
        <f>INF_PrevYearEUR!AU292</f>
        <v>0</v>
      </c>
      <c r="AN291" s="1071">
        <f>INF_PrevYearEUR!AV292</f>
        <v>0</v>
      </c>
      <c r="AO291" s="34">
        <f>INF_PrevYearEUR!AW292</f>
        <v>0</v>
      </c>
      <c r="AP291" s="1071">
        <f>INF_PrevYearEUR!AX292</f>
        <v>0</v>
      </c>
      <c r="AQ291" s="34">
        <f>INF_PrevYearEUR!AY292</f>
        <v>0</v>
      </c>
      <c r="AR291" s="1071">
        <f>INF_PrevYearEUR!AZ292</f>
        <v>0</v>
      </c>
      <c r="AS291" s="34">
        <f>INF_PrevYearEUR!BA292</f>
        <v>0</v>
      </c>
      <c r="AT291" s="1071">
        <f>INF_PrevYearEUR!BB292</f>
        <v>0</v>
      </c>
      <c r="AU291" s="34">
        <f>INF_PrevYearEUR!BC292</f>
        <v>0</v>
      </c>
      <c r="AV291" s="1071">
        <f>INF_PrevYearEUR!BD292</f>
        <v>0</v>
      </c>
      <c r="AW291" s="34">
        <f>INF_PrevYearEUR!BE292</f>
        <v>0</v>
      </c>
      <c r="AX291" s="1071">
        <f>INF_PrevYearEUR!BF292</f>
        <v>0</v>
      </c>
      <c r="AY291" s="34">
        <f>INF_PrevYearEUR!BG292</f>
        <v>0</v>
      </c>
      <c r="AZ291" s="1071">
        <f>INF_PrevYearEUR!BH292</f>
        <v>0</v>
      </c>
      <c r="BA291" s="34">
        <f>INF_PrevYearEUR!BI292</f>
        <v>0</v>
      </c>
      <c r="BB291" s="1071">
        <f>INF_PrevYearEUR!BJ292</f>
        <v>0</v>
      </c>
      <c r="BC291" s="34">
        <f>INF_PrevYearEUR!BK292</f>
        <v>0</v>
      </c>
      <c r="BD291" s="1071">
        <f>INF_PrevYearEUR!BL292</f>
        <v>0</v>
      </c>
      <c r="BE291" s="34">
        <f>INF_PrevYearEUR!BM292</f>
        <v>0</v>
      </c>
      <c r="BF291" s="1071">
        <f>INF_PrevYearEUR!BN292</f>
        <v>0</v>
      </c>
      <c r="BG291" s="34">
        <f>INF_PrevYearEUR!BO292</f>
        <v>0</v>
      </c>
      <c r="BH291" s="1071">
        <f>INF_PrevYearEUR!BP292</f>
        <v>0</v>
      </c>
      <c r="BI291" s="34">
        <f>INF_PrevYearEUR!BQ292</f>
        <v>0</v>
      </c>
      <c r="BJ291" s="1071">
        <f>INF_PrevYearEUR!BR292</f>
        <v>0</v>
      </c>
      <c r="BK291" s="34">
        <f>INF_PrevYearEUR!BS292</f>
        <v>0</v>
      </c>
      <c r="BL291" s="1071">
        <f>INF_PrevYearEUR!BT292</f>
        <v>0</v>
      </c>
      <c r="BM291" s="34">
        <f>INF_PrevYearEUR!BU292</f>
        <v>0</v>
      </c>
      <c r="BN291" s="1071">
        <f>INF_PrevYearEUR!BV292</f>
        <v>0</v>
      </c>
      <c r="BO291" s="34">
        <f>INF_PrevYearEUR!BW292</f>
        <v>0</v>
      </c>
      <c r="BP291" s="1071">
        <f>INF_PrevYearEUR!BX292</f>
        <v>0</v>
      </c>
      <c r="BQ291" s="34">
        <f>INF_PrevYearEUR!BY292</f>
        <v>0</v>
      </c>
    </row>
    <row r="292" spans="1:69" s="1048" customFormat="1">
      <c r="A292" s="1058" t="str">
        <f>IF(OR(B292=0,B292=""),"",B292&amp;IF(COUNTIF(B$11:$B292,B292)&gt;1,COUNTIF(B$11:$B292,B292),""))</f>
        <v>Other Income/Expenses3</v>
      </c>
      <c r="B292" s="1058" t="str">
        <f>INF_PrevYearEUR!J293</f>
        <v>Other Income/Expenses</v>
      </c>
      <c r="C292" s="1058"/>
      <c r="D292" s="1071">
        <f>INF_PrevYearEUR!L293</f>
        <v>0</v>
      </c>
      <c r="E292" s="34">
        <f>INF_PrevYearEUR!M293</f>
        <v>0</v>
      </c>
      <c r="F292" s="1071">
        <f>INF_PrevYearEUR!N293</f>
        <v>0</v>
      </c>
      <c r="G292" s="34">
        <f>INF_PrevYearEUR!O293</f>
        <v>0</v>
      </c>
      <c r="H292" s="1071">
        <f>INF_PrevYearEUR!P293</f>
        <v>0</v>
      </c>
      <c r="I292" s="34">
        <f>INF_PrevYearEUR!Q293</f>
        <v>0</v>
      </c>
      <c r="J292" s="1071">
        <f>INF_PrevYearEUR!R293</f>
        <v>0</v>
      </c>
      <c r="K292" s="34">
        <f>INF_PrevYearEUR!S293</f>
        <v>0</v>
      </c>
      <c r="L292" s="1071">
        <f>INF_PrevYearEUR!T293</f>
        <v>0</v>
      </c>
      <c r="M292" s="34">
        <f>INF_PrevYearEUR!U293</f>
        <v>0</v>
      </c>
      <c r="N292" s="1071">
        <f>INF_PrevYearEUR!V293</f>
        <v>0</v>
      </c>
      <c r="O292" s="34">
        <f>INF_PrevYearEUR!W293</f>
        <v>0</v>
      </c>
      <c r="P292" s="1071">
        <f>INF_PrevYearEUR!X293</f>
        <v>0</v>
      </c>
      <c r="Q292" s="34">
        <f>INF_PrevYearEUR!Y293</f>
        <v>0</v>
      </c>
      <c r="R292" s="1071">
        <f>INF_PrevYearEUR!Z293</f>
        <v>0</v>
      </c>
      <c r="S292" s="34">
        <f>INF_PrevYearEUR!AA293</f>
        <v>0</v>
      </c>
      <c r="T292" s="1071">
        <f>INF_PrevYearEUR!AB293</f>
        <v>0</v>
      </c>
      <c r="U292" s="34">
        <f>INF_PrevYearEUR!AC293</f>
        <v>0</v>
      </c>
      <c r="V292" s="1071">
        <f>INF_PrevYearEUR!AD293</f>
        <v>0</v>
      </c>
      <c r="W292" s="34">
        <f>INF_PrevYearEUR!AE293</f>
        <v>0</v>
      </c>
      <c r="X292" s="1071">
        <f>INF_PrevYearEUR!AF293</f>
        <v>0</v>
      </c>
      <c r="Y292" s="34">
        <f>INF_PrevYearEUR!AG293</f>
        <v>0</v>
      </c>
      <c r="Z292" s="1071">
        <f>INF_PrevYearEUR!AH293</f>
        <v>0</v>
      </c>
      <c r="AA292" s="34">
        <f>INF_PrevYearEUR!AI293</f>
        <v>0</v>
      </c>
      <c r="AB292" s="1071">
        <f>INF_PrevYearEUR!AJ293</f>
        <v>0</v>
      </c>
      <c r="AC292" s="34">
        <f>INF_PrevYearEUR!AK293</f>
        <v>0</v>
      </c>
      <c r="AD292" s="1071">
        <f>INF_PrevYearEUR!AL293</f>
        <v>0</v>
      </c>
      <c r="AE292" s="34">
        <f>INF_PrevYearEUR!AM293</f>
        <v>0</v>
      </c>
      <c r="AF292" s="1071">
        <f>INF_PrevYearEUR!AN293</f>
        <v>0</v>
      </c>
      <c r="AG292" s="34">
        <f>INF_PrevYearEUR!AO293</f>
        <v>0</v>
      </c>
      <c r="AH292" s="1071">
        <f>INF_PrevYearEUR!AP293</f>
        <v>0</v>
      </c>
      <c r="AI292" s="34">
        <f>INF_PrevYearEUR!AQ293</f>
        <v>0</v>
      </c>
      <c r="AJ292" s="1071">
        <f>INF_PrevYearEUR!AR293</f>
        <v>0</v>
      </c>
      <c r="AK292" s="34">
        <f>INF_PrevYearEUR!AS293</f>
        <v>0</v>
      </c>
      <c r="AL292" s="1071">
        <f>INF_PrevYearEUR!AT293</f>
        <v>0</v>
      </c>
      <c r="AM292" s="34">
        <f>INF_PrevYearEUR!AU293</f>
        <v>0</v>
      </c>
      <c r="AN292" s="1071">
        <f>INF_PrevYearEUR!AV293</f>
        <v>0</v>
      </c>
      <c r="AO292" s="34">
        <f>INF_PrevYearEUR!AW293</f>
        <v>0</v>
      </c>
      <c r="AP292" s="1071">
        <f>INF_PrevYearEUR!AX293</f>
        <v>0</v>
      </c>
      <c r="AQ292" s="34">
        <f>INF_PrevYearEUR!AY293</f>
        <v>0</v>
      </c>
      <c r="AR292" s="1071">
        <f>INF_PrevYearEUR!AZ293</f>
        <v>0</v>
      </c>
      <c r="AS292" s="34">
        <f>INF_PrevYearEUR!BA293</f>
        <v>0</v>
      </c>
      <c r="AT292" s="1071">
        <f>INF_PrevYearEUR!BB293</f>
        <v>0</v>
      </c>
      <c r="AU292" s="34">
        <f>INF_PrevYearEUR!BC293</f>
        <v>0</v>
      </c>
      <c r="AV292" s="1071">
        <f>INF_PrevYearEUR!BD293</f>
        <v>0</v>
      </c>
      <c r="AW292" s="34">
        <f>INF_PrevYearEUR!BE293</f>
        <v>0</v>
      </c>
      <c r="AX292" s="1071">
        <f>INF_PrevYearEUR!BF293</f>
        <v>0</v>
      </c>
      <c r="AY292" s="34">
        <f>INF_PrevYearEUR!BG293</f>
        <v>0</v>
      </c>
      <c r="AZ292" s="1071">
        <f>INF_PrevYearEUR!BH293</f>
        <v>0</v>
      </c>
      <c r="BA292" s="34">
        <f>INF_PrevYearEUR!BI293</f>
        <v>0</v>
      </c>
      <c r="BB292" s="1071">
        <f>INF_PrevYearEUR!BJ293</f>
        <v>0</v>
      </c>
      <c r="BC292" s="34">
        <f>INF_PrevYearEUR!BK293</f>
        <v>0</v>
      </c>
      <c r="BD292" s="1071">
        <f>INF_PrevYearEUR!BL293</f>
        <v>0</v>
      </c>
      <c r="BE292" s="34">
        <f>INF_PrevYearEUR!BM293</f>
        <v>0</v>
      </c>
      <c r="BF292" s="1071">
        <f>INF_PrevYearEUR!BN293</f>
        <v>0</v>
      </c>
      <c r="BG292" s="34">
        <f>INF_PrevYearEUR!BO293</f>
        <v>0</v>
      </c>
      <c r="BH292" s="1071">
        <f>INF_PrevYearEUR!BP293</f>
        <v>0</v>
      </c>
      <c r="BI292" s="34">
        <f>INF_PrevYearEUR!BQ293</f>
        <v>0</v>
      </c>
      <c r="BJ292" s="1071">
        <f>INF_PrevYearEUR!BR293</f>
        <v>0</v>
      </c>
      <c r="BK292" s="34">
        <f>INF_PrevYearEUR!BS293</f>
        <v>0</v>
      </c>
      <c r="BL292" s="1071">
        <f>INF_PrevYearEUR!BT293</f>
        <v>0</v>
      </c>
      <c r="BM292" s="34">
        <f>INF_PrevYearEUR!BU293</f>
        <v>0</v>
      </c>
      <c r="BN292" s="1071">
        <f>INF_PrevYearEUR!BV293</f>
        <v>0</v>
      </c>
      <c r="BO292" s="34">
        <f>INF_PrevYearEUR!BW293</f>
        <v>0</v>
      </c>
      <c r="BP292" s="1071">
        <f>INF_PrevYearEUR!BX293</f>
        <v>0</v>
      </c>
      <c r="BQ292" s="34">
        <f>INF_PrevYearEUR!BY293</f>
        <v>0</v>
      </c>
    </row>
    <row r="293" spans="1:69" s="1048" customFormat="1">
      <c r="A293" s="1054" t="str">
        <f>IF(OR(B293=0,B293=""),"",B293&amp;IF(COUNTIF(B$11:$B293,B293)&gt;1,COUNTIF(B$11:$B293,B293),""))</f>
        <v>Allocation3</v>
      </c>
      <c r="B293" s="1054" t="str">
        <f>INF_PrevYearEUR!J294</f>
        <v>Allocation</v>
      </c>
      <c r="C293" s="1055"/>
      <c r="D293" s="1068">
        <f>INF_PrevYearEUR!L294</f>
        <v>0</v>
      </c>
      <c r="E293" s="1069">
        <f>INF_PrevYearEUR!M294</f>
        <v>0</v>
      </c>
      <c r="F293" s="1068">
        <f>INF_PrevYearEUR!N294</f>
        <v>0</v>
      </c>
      <c r="G293" s="1069">
        <f>INF_PrevYearEUR!O294</f>
        <v>0</v>
      </c>
      <c r="H293" s="1068">
        <f>INF_PrevYearEUR!P294</f>
        <v>0</v>
      </c>
      <c r="I293" s="1069">
        <f>INF_PrevYearEUR!Q294</f>
        <v>0</v>
      </c>
      <c r="J293" s="1068">
        <f>INF_PrevYearEUR!R294</f>
        <v>0</v>
      </c>
      <c r="K293" s="1069">
        <f>INF_PrevYearEUR!S294</f>
        <v>0</v>
      </c>
      <c r="L293" s="1068">
        <f>INF_PrevYearEUR!T294</f>
        <v>0</v>
      </c>
      <c r="M293" s="1069">
        <f>INF_PrevYearEUR!U294</f>
        <v>0</v>
      </c>
      <c r="N293" s="1068">
        <f>INF_PrevYearEUR!V294</f>
        <v>0</v>
      </c>
      <c r="O293" s="1069">
        <f>INF_PrevYearEUR!W294</f>
        <v>0</v>
      </c>
      <c r="P293" s="1068">
        <f>INF_PrevYearEUR!X294</f>
        <v>0</v>
      </c>
      <c r="Q293" s="1069">
        <f>INF_PrevYearEUR!Y294</f>
        <v>0</v>
      </c>
      <c r="R293" s="1068">
        <f>INF_PrevYearEUR!Z294</f>
        <v>0</v>
      </c>
      <c r="S293" s="1069">
        <f>INF_PrevYearEUR!AA294</f>
        <v>0</v>
      </c>
      <c r="T293" s="1068">
        <f>INF_PrevYearEUR!AB294</f>
        <v>0</v>
      </c>
      <c r="U293" s="1069">
        <f>INF_PrevYearEUR!AC294</f>
        <v>0</v>
      </c>
      <c r="V293" s="1068">
        <f>INF_PrevYearEUR!AD294</f>
        <v>0</v>
      </c>
      <c r="W293" s="1069">
        <f>INF_PrevYearEUR!AE294</f>
        <v>0</v>
      </c>
      <c r="X293" s="1068">
        <f>INF_PrevYearEUR!AF294</f>
        <v>0</v>
      </c>
      <c r="Y293" s="1069">
        <f>INF_PrevYearEUR!AG294</f>
        <v>0</v>
      </c>
      <c r="Z293" s="1068">
        <f>INF_PrevYearEUR!AH294</f>
        <v>0</v>
      </c>
      <c r="AA293" s="1069">
        <f>INF_PrevYearEUR!AI294</f>
        <v>0</v>
      </c>
      <c r="AB293" s="1068">
        <f>INF_PrevYearEUR!AJ294</f>
        <v>0</v>
      </c>
      <c r="AC293" s="1069">
        <f>INF_PrevYearEUR!AK294</f>
        <v>0</v>
      </c>
      <c r="AD293" s="1068">
        <f>INF_PrevYearEUR!AL294</f>
        <v>0</v>
      </c>
      <c r="AE293" s="1069">
        <f>INF_PrevYearEUR!AM294</f>
        <v>0</v>
      </c>
      <c r="AF293" s="1068">
        <f>INF_PrevYearEUR!AN294</f>
        <v>0</v>
      </c>
      <c r="AG293" s="1069">
        <f>INF_PrevYearEUR!AO294</f>
        <v>0</v>
      </c>
      <c r="AH293" s="1068">
        <f>INF_PrevYearEUR!AP294</f>
        <v>0</v>
      </c>
      <c r="AI293" s="1069">
        <f>INF_PrevYearEUR!AQ294</f>
        <v>0</v>
      </c>
      <c r="AJ293" s="1068">
        <f>INF_PrevYearEUR!AR294</f>
        <v>0</v>
      </c>
      <c r="AK293" s="1069">
        <f>INF_PrevYearEUR!AS294</f>
        <v>0</v>
      </c>
      <c r="AL293" s="1068">
        <f>INF_PrevYearEUR!AT294</f>
        <v>0</v>
      </c>
      <c r="AM293" s="1069">
        <f>INF_PrevYearEUR!AU294</f>
        <v>0</v>
      </c>
      <c r="AN293" s="1068">
        <f>INF_PrevYearEUR!AV294</f>
        <v>0</v>
      </c>
      <c r="AO293" s="1069">
        <f>INF_PrevYearEUR!AW294</f>
        <v>0</v>
      </c>
      <c r="AP293" s="1068">
        <f>INF_PrevYearEUR!AX294</f>
        <v>0</v>
      </c>
      <c r="AQ293" s="1069">
        <f>INF_PrevYearEUR!AY294</f>
        <v>0</v>
      </c>
      <c r="AR293" s="1068">
        <f>INF_PrevYearEUR!AZ294</f>
        <v>0</v>
      </c>
      <c r="AS293" s="1069">
        <f>INF_PrevYearEUR!BA294</f>
        <v>0</v>
      </c>
      <c r="AT293" s="1068">
        <f>INF_PrevYearEUR!BB294</f>
        <v>0</v>
      </c>
      <c r="AU293" s="1069">
        <f>INF_PrevYearEUR!BC294</f>
        <v>0</v>
      </c>
      <c r="AV293" s="1068">
        <f>INF_PrevYearEUR!BD294</f>
        <v>0</v>
      </c>
      <c r="AW293" s="1069">
        <f>INF_PrevYearEUR!BE294</f>
        <v>0</v>
      </c>
      <c r="AX293" s="1068">
        <f>INF_PrevYearEUR!BF294</f>
        <v>0</v>
      </c>
      <c r="AY293" s="1069">
        <f>INF_PrevYearEUR!BG294</f>
        <v>0</v>
      </c>
      <c r="AZ293" s="1068">
        <f>INF_PrevYearEUR!BH294</f>
        <v>0</v>
      </c>
      <c r="BA293" s="1069">
        <f>INF_PrevYearEUR!BI294</f>
        <v>0</v>
      </c>
      <c r="BB293" s="1068">
        <f>INF_PrevYearEUR!BJ294</f>
        <v>0</v>
      </c>
      <c r="BC293" s="1069">
        <f>INF_PrevYearEUR!BK294</f>
        <v>0</v>
      </c>
      <c r="BD293" s="1068">
        <f>INF_PrevYearEUR!BL294</f>
        <v>0</v>
      </c>
      <c r="BE293" s="1069">
        <f>INF_PrevYearEUR!BM294</f>
        <v>0</v>
      </c>
      <c r="BF293" s="1068">
        <f>INF_PrevYearEUR!BN294</f>
        <v>0</v>
      </c>
      <c r="BG293" s="1069">
        <f>INF_PrevYearEUR!BO294</f>
        <v>0</v>
      </c>
      <c r="BH293" s="1068">
        <f>INF_PrevYearEUR!BP294</f>
        <v>0</v>
      </c>
      <c r="BI293" s="1069">
        <f>INF_PrevYearEUR!BQ294</f>
        <v>0</v>
      </c>
      <c r="BJ293" s="1068">
        <f>INF_PrevYearEUR!BR294</f>
        <v>0</v>
      </c>
      <c r="BK293" s="1069">
        <f>INF_PrevYearEUR!BS294</f>
        <v>0</v>
      </c>
      <c r="BL293" s="1068">
        <f>INF_PrevYearEUR!BT294</f>
        <v>0</v>
      </c>
      <c r="BM293" s="1069">
        <f>INF_PrevYearEUR!BU294</f>
        <v>0</v>
      </c>
      <c r="BN293" s="1068">
        <f>INF_PrevYearEUR!BV294</f>
        <v>0</v>
      </c>
      <c r="BO293" s="1069">
        <f>INF_PrevYearEUR!BW294</f>
        <v>0</v>
      </c>
      <c r="BP293" s="1068">
        <f>INF_PrevYearEUR!BX294</f>
        <v>0</v>
      </c>
      <c r="BQ293" s="1069">
        <f>INF_PrevYearEUR!BY294</f>
        <v>0</v>
      </c>
    </row>
    <row r="294" spans="1:69" s="1048" customFormat="1">
      <c r="A294" s="1054" t="str">
        <f>IF(OR(B294=0,B294=""),"",B294&amp;IF(COUNTIF(B$11:$B294,B294)&gt;1,COUNTIF(B$11:$B294,B294),""))</f>
        <v>EBITDA3</v>
      </c>
      <c r="B294" s="1054" t="str">
        <f>INF_PrevYearEUR!J295</f>
        <v>EBITDA</v>
      </c>
      <c r="C294" s="1055"/>
      <c r="D294" s="1068">
        <f>INF_PrevYearEUR!L295</f>
        <v>0</v>
      </c>
      <c r="E294" s="1069">
        <f>INF_PrevYearEUR!M295</f>
        <v>0</v>
      </c>
      <c r="F294" s="1068">
        <f>INF_PrevYearEUR!N295</f>
        <v>0</v>
      </c>
      <c r="G294" s="1069">
        <f>INF_PrevYearEUR!O295</f>
        <v>0</v>
      </c>
      <c r="H294" s="1068">
        <f>INF_PrevYearEUR!P295</f>
        <v>0</v>
      </c>
      <c r="I294" s="1069">
        <f>INF_PrevYearEUR!Q295</f>
        <v>0</v>
      </c>
      <c r="J294" s="1068">
        <f>INF_PrevYearEUR!R295</f>
        <v>0</v>
      </c>
      <c r="K294" s="1069">
        <f>INF_PrevYearEUR!S295</f>
        <v>0</v>
      </c>
      <c r="L294" s="1068">
        <f>INF_PrevYearEUR!T295</f>
        <v>0</v>
      </c>
      <c r="M294" s="1069">
        <f>INF_PrevYearEUR!U295</f>
        <v>0</v>
      </c>
      <c r="N294" s="1068">
        <f>INF_PrevYearEUR!V295</f>
        <v>0</v>
      </c>
      <c r="O294" s="1069">
        <f>INF_PrevYearEUR!W295</f>
        <v>0</v>
      </c>
      <c r="P294" s="1068">
        <f>INF_PrevYearEUR!X295</f>
        <v>0</v>
      </c>
      <c r="Q294" s="1069">
        <f>INF_PrevYearEUR!Y295</f>
        <v>0</v>
      </c>
      <c r="R294" s="1068">
        <f>INF_PrevYearEUR!Z295</f>
        <v>0</v>
      </c>
      <c r="S294" s="1069">
        <f>INF_PrevYearEUR!AA295</f>
        <v>0</v>
      </c>
      <c r="T294" s="1068">
        <f>INF_PrevYearEUR!AB295</f>
        <v>0</v>
      </c>
      <c r="U294" s="1069">
        <f>INF_PrevYearEUR!AC295</f>
        <v>0</v>
      </c>
      <c r="V294" s="1068">
        <f>INF_PrevYearEUR!AD295</f>
        <v>0</v>
      </c>
      <c r="W294" s="1069">
        <f>INF_PrevYearEUR!AE295</f>
        <v>0</v>
      </c>
      <c r="X294" s="1068">
        <f>INF_PrevYearEUR!AF295</f>
        <v>0</v>
      </c>
      <c r="Y294" s="1069">
        <f>INF_PrevYearEUR!AG295</f>
        <v>0</v>
      </c>
      <c r="Z294" s="1068">
        <f>INF_PrevYearEUR!AH295</f>
        <v>0</v>
      </c>
      <c r="AA294" s="1069">
        <f>INF_PrevYearEUR!AI295</f>
        <v>0</v>
      </c>
      <c r="AB294" s="1068">
        <f>INF_PrevYearEUR!AJ295</f>
        <v>0</v>
      </c>
      <c r="AC294" s="1069">
        <f>INF_PrevYearEUR!AK295</f>
        <v>0</v>
      </c>
      <c r="AD294" s="1068">
        <f>INF_PrevYearEUR!AL295</f>
        <v>0</v>
      </c>
      <c r="AE294" s="1069">
        <f>INF_PrevYearEUR!AM295</f>
        <v>0</v>
      </c>
      <c r="AF294" s="1068">
        <f>INF_PrevYearEUR!AN295</f>
        <v>0</v>
      </c>
      <c r="AG294" s="1069">
        <f>INF_PrevYearEUR!AO295</f>
        <v>0</v>
      </c>
      <c r="AH294" s="1068">
        <f>INF_PrevYearEUR!AP295</f>
        <v>0</v>
      </c>
      <c r="AI294" s="1069">
        <f>INF_PrevYearEUR!AQ295</f>
        <v>0</v>
      </c>
      <c r="AJ294" s="1068">
        <f>INF_PrevYearEUR!AR295</f>
        <v>0</v>
      </c>
      <c r="AK294" s="1069">
        <f>INF_PrevYearEUR!AS295</f>
        <v>0</v>
      </c>
      <c r="AL294" s="1068">
        <f>INF_PrevYearEUR!AT295</f>
        <v>0</v>
      </c>
      <c r="AM294" s="1069">
        <f>INF_PrevYearEUR!AU295</f>
        <v>0</v>
      </c>
      <c r="AN294" s="1068">
        <f>INF_PrevYearEUR!AV295</f>
        <v>0</v>
      </c>
      <c r="AO294" s="1069">
        <f>INF_PrevYearEUR!AW295</f>
        <v>0</v>
      </c>
      <c r="AP294" s="1068">
        <f>INF_PrevYearEUR!AX295</f>
        <v>0</v>
      </c>
      <c r="AQ294" s="1069">
        <f>INF_PrevYearEUR!AY295</f>
        <v>0</v>
      </c>
      <c r="AR294" s="1068">
        <f>INF_PrevYearEUR!AZ295</f>
        <v>0</v>
      </c>
      <c r="AS294" s="1069">
        <f>INF_PrevYearEUR!BA295</f>
        <v>0</v>
      </c>
      <c r="AT294" s="1068">
        <f>INF_PrevYearEUR!BB295</f>
        <v>0</v>
      </c>
      <c r="AU294" s="1069">
        <f>INF_PrevYearEUR!BC295</f>
        <v>0</v>
      </c>
      <c r="AV294" s="1068">
        <f>INF_PrevYearEUR!BD295</f>
        <v>0</v>
      </c>
      <c r="AW294" s="1069">
        <f>INF_PrevYearEUR!BE295</f>
        <v>0</v>
      </c>
      <c r="AX294" s="1068">
        <f>INF_PrevYearEUR!BF295</f>
        <v>0</v>
      </c>
      <c r="AY294" s="1069">
        <f>INF_PrevYearEUR!BG295</f>
        <v>0</v>
      </c>
      <c r="AZ294" s="1068">
        <f>INF_PrevYearEUR!BH295</f>
        <v>0</v>
      </c>
      <c r="BA294" s="1069">
        <f>INF_PrevYearEUR!BI295</f>
        <v>0</v>
      </c>
      <c r="BB294" s="1068">
        <f>INF_PrevYearEUR!BJ295</f>
        <v>0</v>
      </c>
      <c r="BC294" s="1069">
        <f>INF_PrevYearEUR!BK295</f>
        <v>0</v>
      </c>
      <c r="BD294" s="1068">
        <f>INF_PrevYearEUR!BL295</f>
        <v>0</v>
      </c>
      <c r="BE294" s="1069">
        <f>INF_PrevYearEUR!BM295</f>
        <v>0</v>
      </c>
      <c r="BF294" s="1068">
        <f>INF_PrevYearEUR!BN295</f>
        <v>0</v>
      </c>
      <c r="BG294" s="1069">
        <f>INF_PrevYearEUR!BO295</f>
        <v>0</v>
      </c>
      <c r="BH294" s="1068">
        <f>INF_PrevYearEUR!BP295</f>
        <v>0</v>
      </c>
      <c r="BI294" s="1069">
        <f>INF_PrevYearEUR!BQ295</f>
        <v>0</v>
      </c>
      <c r="BJ294" s="1068">
        <f>INF_PrevYearEUR!BR295</f>
        <v>0</v>
      </c>
      <c r="BK294" s="1069">
        <f>INF_PrevYearEUR!BS295</f>
        <v>0</v>
      </c>
      <c r="BL294" s="1068">
        <f>INF_PrevYearEUR!BT295</f>
        <v>0</v>
      </c>
      <c r="BM294" s="1069">
        <f>INF_PrevYearEUR!BU295</f>
        <v>0</v>
      </c>
      <c r="BN294" s="1068">
        <f>INF_PrevYearEUR!BV295</f>
        <v>0</v>
      </c>
      <c r="BO294" s="1069">
        <f>INF_PrevYearEUR!BW295</f>
        <v>0</v>
      </c>
      <c r="BP294" s="1068">
        <f>INF_PrevYearEUR!BX295</f>
        <v>0</v>
      </c>
      <c r="BQ294" s="1069">
        <f>INF_PrevYearEUR!BY295</f>
        <v>0</v>
      </c>
    </row>
    <row r="295" spans="1:69" s="1048" customFormat="1">
      <c r="A295" s="1054" t="str">
        <f>IF(OR(B295=0,B295=""),"",B295&amp;IF(COUNTIF(B$11:$B295,B295)&gt;1,COUNTIF(B$11:$B295,B295),""))</f>
        <v>EBIT3</v>
      </c>
      <c r="B295" s="1054" t="str">
        <f>INF_PrevYearEUR!J296</f>
        <v>EBIT</v>
      </c>
      <c r="C295" s="1055"/>
      <c r="D295" s="1068">
        <f>INF_PrevYearEUR!L296</f>
        <v>0</v>
      </c>
      <c r="E295" s="1069">
        <f>INF_PrevYearEUR!M296</f>
        <v>0</v>
      </c>
      <c r="F295" s="1068">
        <f>INF_PrevYearEUR!N296</f>
        <v>0</v>
      </c>
      <c r="G295" s="1069">
        <f>INF_PrevYearEUR!O296</f>
        <v>0</v>
      </c>
      <c r="H295" s="1068">
        <f>INF_PrevYearEUR!P296</f>
        <v>0</v>
      </c>
      <c r="I295" s="1069">
        <f>INF_PrevYearEUR!Q296</f>
        <v>0</v>
      </c>
      <c r="J295" s="1068">
        <f>INF_PrevYearEUR!R296</f>
        <v>0</v>
      </c>
      <c r="K295" s="1069">
        <f>INF_PrevYearEUR!S296</f>
        <v>0</v>
      </c>
      <c r="L295" s="1068">
        <f>INF_PrevYearEUR!T296</f>
        <v>0</v>
      </c>
      <c r="M295" s="1069">
        <f>INF_PrevYearEUR!U296</f>
        <v>0</v>
      </c>
      <c r="N295" s="1068">
        <f>INF_PrevYearEUR!V296</f>
        <v>0</v>
      </c>
      <c r="O295" s="1069">
        <f>INF_PrevYearEUR!W296</f>
        <v>0</v>
      </c>
      <c r="P295" s="1068">
        <f>INF_PrevYearEUR!X296</f>
        <v>0</v>
      </c>
      <c r="Q295" s="1069">
        <f>INF_PrevYearEUR!Y296</f>
        <v>0</v>
      </c>
      <c r="R295" s="1068">
        <f>INF_PrevYearEUR!Z296</f>
        <v>0</v>
      </c>
      <c r="S295" s="1069">
        <f>INF_PrevYearEUR!AA296</f>
        <v>0</v>
      </c>
      <c r="T295" s="1068">
        <f>INF_PrevYearEUR!AB296</f>
        <v>0</v>
      </c>
      <c r="U295" s="1069">
        <f>INF_PrevYearEUR!AC296</f>
        <v>0</v>
      </c>
      <c r="V295" s="1068">
        <f>INF_PrevYearEUR!AD296</f>
        <v>0</v>
      </c>
      <c r="W295" s="1069">
        <f>INF_PrevYearEUR!AE296</f>
        <v>0</v>
      </c>
      <c r="X295" s="1068">
        <f>INF_PrevYearEUR!AF296</f>
        <v>0</v>
      </c>
      <c r="Y295" s="1069">
        <f>INF_PrevYearEUR!AG296</f>
        <v>0</v>
      </c>
      <c r="Z295" s="1068">
        <f>INF_PrevYearEUR!AH296</f>
        <v>0</v>
      </c>
      <c r="AA295" s="1069">
        <f>INF_PrevYearEUR!AI296</f>
        <v>0</v>
      </c>
      <c r="AB295" s="1068">
        <f>INF_PrevYearEUR!AJ296</f>
        <v>0</v>
      </c>
      <c r="AC295" s="1069">
        <f>INF_PrevYearEUR!AK296</f>
        <v>0</v>
      </c>
      <c r="AD295" s="1068">
        <f>INF_PrevYearEUR!AL296</f>
        <v>0</v>
      </c>
      <c r="AE295" s="1069">
        <f>INF_PrevYearEUR!AM296</f>
        <v>0</v>
      </c>
      <c r="AF295" s="1068">
        <f>INF_PrevYearEUR!AN296</f>
        <v>0</v>
      </c>
      <c r="AG295" s="1069">
        <f>INF_PrevYearEUR!AO296</f>
        <v>0</v>
      </c>
      <c r="AH295" s="1068">
        <f>INF_PrevYearEUR!AP296</f>
        <v>0</v>
      </c>
      <c r="AI295" s="1069">
        <f>INF_PrevYearEUR!AQ296</f>
        <v>0</v>
      </c>
      <c r="AJ295" s="1068">
        <f>INF_PrevYearEUR!AR296</f>
        <v>0</v>
      </c>
      <c r="AK295" s="1069">
        <f>INF_PrevYearEUR!AS296</f>
        <v>0</v>
      </c>
      <c r="AL295" s="1068">
        <f>INF_PrevYearEUR!AT296</f>
        <v>0</v>
      </c>
      <c r="AM295" s="1069">
        <f>INF_PrevYearEUR!AU296</f>
        <v>0</v>
      </c>
      <c r="AN295" s="1068">
        <f>INF_PrevYearEUR!AV296</f>
        <v>0</v>
      </c>
      <c r="AO295" s="1069">
        <f>INF_PrevYearEUR!AW296</f>
        <v>0</v>
      </c>
      <c r="AP295" s="1068">
        <f>INF_PrevYearEUR!AX296</f>
        <v>0</v>
      </c>
      <c r="AQ295" s="1069">
        <f>INF_PrevYearEUR!AY296</f>
        <v>0</v>
      </c>
      <c r="AR295" s="1068">
        <f>INF_PrevYearEUR!AZ296</f>
        <v>0</v>
      </c>
      <c r="AS295" s="1069">
        <f>INF_PrevYearEUR!BA296</f>
        <v>0</v>
      </c>
      <c r="AT295" s="1068">
        <f>INF_PrevYearEUR!BB296</f>
        <v>0</v>
      </c>
      <c r="AU295" s="1069">
        <f>INF_PrevYearEUR!BC296</f>
        <v>0</v>
      </c>
      <c r="AV295" s="1068">
        <f>INF_PrevYearEUR!BD296</f>
        <v>0</v>
      </c>
      <c r="AW295" s="1069">
        <f>INF_PrevYearEUR!BE296</f>
        <v>0</v>
      </c>
      <c r="AX295" s="1068">
        <f>INF_PrevYearEUR!BF296</f>
        <v>0</v>
      </c>
      <c r="AY295" s="1069">
        <f>INF_PrevYearEUR!BG296</f>
        <v>0</v>
      </c>
      <c r="AZ295" s="1068">
        <f>INF_PrevYearEUR!BH296</f>
        <v>0</v>
      </c>
      <c r="BA295" s="1069">
        <f>INF_PrevYearEUR!BI296</f>
        <v>0</v>
      </c>
      <c r="BB295" s="1068">
        <f>INF_PrevYearEUR!BJ296</f>
        <v>0</v>
      </c>
      <c r="BC295" s="1069">
        <f>INF_PrevYearEUR!BK296</f>
        <v>0</v>
      </c>
      <c r="BD295" s="1068">
        <f>INF_PrevYearEUR!BL296</f>
        <v>0</v>
      </c>
      <c r="BE295" s="1069">
        <f>INF_PrevYearEUR!BM296</f>
        <v>0</v>
      </c>
      <c r="BF295" s="1068">
        <f>INF_PrevYearEUR!BN296</f>
        <v>0</v>
      </c>
      <c r="BG295" s="1069">
        <f>INF_PrevYearEUR!BO296</f>
        <v>0</v>
      </c>
      <c r="BH295" s="1068">
        <f>INF_PrevYearEUR!BP296</f>
        <v>0</v>
      </c>
      <c r="BI295" s="1069">
        <f>INF_PrevYearEUR!BQ296</f>
        <v>0</v>
      </c>
      <c r="BJ295" s="1068">
        <f>INF_PrevYearEUR!BR296</f>
        <v>0</v>
      </c>
      <c r="BK295" s="1069">
        <f>INF_PrevYearEUR!BS296</f>
        <v>0</v>
      </c>
      <c r="BL295" s="1068">
        <f>INF_PrevYearEUR!BT296</f>
        <v>0</v>
      </c>
      <c r="BM295" s="1069">
        <f>INF_PrevYearEUR!BU296</f>
        <v>0</v>
      </c>
      <c r="BN295" s="1068">
        <f>INF_PrevYearEUR!BV296</f>
        <v>0</v>
      </c>
      <c r="BO295" s="1069">
        <f>INF_PrevYearEUR!BW296</f>
        <v>0</v>
      </c>
      <c r="BP295" s="1068">
        <f>INF_PrevYearEUR!BX296</f>
        <v>0</v>
      </c>
      <c r="BQ295" s="1069">
        <f>INF_PrevYearEUR!BY296</f>
        <v>0</v>
      </c>
    </row>
    <row r="296" spans="1:69" s="1048" customFormat="1">
      <c r="A296" s="1054" t="str">
        <f>IF(OR(B296=0,B296=""),"",B296&amp;IF(COUNTIF(B$11:$B296,B296)&gt;1,COUNTIF(B$11:$B296,B296),""))</f>
        <v>EBT3</v>
      </c>
      <c r="B296" s="1054" t="str">
        <f>INF_PrevYearEUR!J297</f>
        <v>EBT</v>
      </c>
      <c r="C296" s="1055"/>
      <c r="D296" s="1068">
        <f>INF_PrevYearEUR!L297</f>
        <v>0</v>
      </c>
      <c r="E296" s="1072">
        <f>INF_PrevYearEUR!M297</f>
        <v>0</v>
      </c>
      <c r="F296" s="1068">
        <f>INF_PrevYearEUR!N297</f>
        <v>0</v>
      </c>
      <c r="G296" s="1072">
        <f>INF_PrevYearEUR!O297</f>
        <v>0</v>
      </c>
      <c r="H296" s="1068">
        <f>INF_PrevYearEUR!P297</f>
        <v>0</v>
      </c>
      <c r="I296" s="1072">
        <f>INF_PrevYearEUR!Q297</f>
        <v>0</v>
      </c>
      <c r="J296" s="1068">
        <f>INF_PrevYearEUR!R297</f>
        <v>0</v>
      </c>
      <c r="K296" s="1072">
        <f>INF_PrevYearEUR!S297</f>
        <v>0</v>
      </c>
      <c r="L296" s="1068">
        <f>INF_PrevYearEUR!T297</f>
        <v>0</v>
      </c>
      <c r="M296" s="1072">
        <f>INF_PrevYearEUR!U297</f>
        <v>0</v>
      </c>
      <c r="N296" s="1068">
        <f>INF_PrevYearEUR!V297</f>
        <v>0</v>
      </c>
      <c r="O296" s="1072">
        <f>INF_PrevYearEUR!W297</f>
        <v>0</v>
      </c>
      <c r="P296" s="1068">
        <f>INF_PrevYearEUR!X297</f>
        <v>0</v>
      </c>
      <c r="Q296" s="1072">
        <f>INF_PrevYearEUR!Y297</f>
        <v>0</v>
      </c>
      <c r="R296" s="1068">
        <f>INF_PrevYearEUR!Z297</f>
        <v>0</v>
      </c>
      <c r="S296" s="1072">
        <f>INF_PrevYearEUR!AA297</f>
        <v>0</v>
      </c>
      <c r="T296" s="1068">
        <f>INF_PrevYearEUR!AB297</f>
        <v>0</v>
      </c>
      <c r="U296" s="1072">
        <f>INF_PrevYearEUR!AC297</f>
        <v>0</v>
      </c>
      <c r="V296" s="1068">
        <f>INF_PrevYearEUR!AD297</f>
        <v>0</v>
      </c>
      <c r="W296" s="1072">
        <f>INF_PrevYearEUR!AE297</f>
        <v>0</v>
      </c>
      <c r="X296" s="1068">
        <f>INF_PrevYearEUR!AF297</f>
        <v>0</v>
      </c>
      <c r="Y296" s="1072">
        <f>INF_PrevYearEUR!AG297</f>
        <v>0</v>
      </c>
      <c r="Z296" s="1068">
        <f>INF_PrevYearEUR!AH297</f>
        <v>0</v>
      </c>
      <c r="AA296" s="1072">
        <f>INF_PrevYearEUR!AI297</f>
        <v>0</v>
      </c>
      <c r="AB296" s="1068">
        <f>INF_PrevYearEUR!AJ297</f>
        <v>0</v>
      </c>
      <c r="AC296" s="1072">
        <f>INF_PrevYearEUR!AK297</f>
        <v>0</v>
      </c>
      <c r="AD296" s="1068">
        <f>INF_PrevYearEUR!AL297</f>
        <v>0</v>
      </c>
      <c r="AE296" s="1072">
        <f>INF_PrevYearEUR!AM297</f>
        <v>0</v>
      </c>
      <c r="AF296" s="1068">
        <f>INF_PrevYearEUR!AN297</f>
        <v>0</v>
      </c>
      <c r="AG296" s="1072">
        <f>INF_PrevYearEUR!AO297</f>
        <v>0</v>
      </c>
      <c r="AH296" s="1068">
        <f>INF_PrevYearEUR!AP297</f>
        <v>0</v>
      </c>
      <c r="AI296" s="1072">
        <f>INF_PrevYearEUR!AQ297</f>
        <v>0</v>
      </c>
      <c r="AJ296" s="1068">
        <f>INF_PrevYearEUR!AR297</f>
        <v>0</v>
      </c>
      <c r="AK296" s="1072">
        <f>INF_PrevYearEUR!AS297</f>
        <v>0</v>
      </c>
      <c r="AL296" s="1068">
        <f>INF_PrevYearEUR!AT297</f>
        <v>0</v>
      </c>
      <c r="AM296" s="1072">
        <f>INF_PrevYearEUR!AU297</f>
        <v>0</v>
      </c>
      <c r="AN296" s="1068">
        <f>INF_PrevYearEUR!AV297</f>
        <v>0</v>
      </c>
      <c r="AO296" s="1072">
        <f>INF_PrevYearEUR!AW297</f>
        <v>0</v>
      </c>
      <c r="AP296" s="1068">
        <f>INF_PrevYearEUR!AX297</f>
        <v>0</v>
      </c>
      <c r="AQ296" s="1072">
        <f>INF_PrevYearEUR!AY297</f>
        <v>0</v>
      </c>
      <c r="AR296" s="1068">
        <f>INF_PrevYearEUR!AZ297</f>
        <v>0</v>
      </c>
      <c r="AS296" s="1072">
        <f>INF_PrevYearEUR!BA297</f>
        <v>0</v>
      </c>
      <c r="AT296" s="1068">
        <f>INF_PrevYearEUR!BB297</f>
        <v>0</v>
      </c>
      <c r="AU296" s="1072">
        <f>INF_PrevYearEUR!BC297</f>
        <v>0</v>
      </c>
      <c r="AV296" s="1068">
        <f>INF_PrevYearEUR!BD297</f>
        <v>0</v>
      </c>
      <c r="AW296" s="1072">
        <f>INF_PrevYearEUR!BE297</f>
        <v>0</v>
      </c>
      <c r="AX296" s="1068">
        <f>INF_PrevYearEUR!BF297</f>
        <v>0</v>
      </c>
      <c r="AY296" s="1072">
        <f>INF_PrevYearEUR!BG297</f>
        <v>0</v>
      </c>
      <c r="AZ296" s="1068">
        <f>INF_PrevYearEUR!BH297</f>
        <v>0</v>
      </c>
      <c r="BA296" s="1072">
        <f>INF_PrevYearEUR!BI297</f>
        <v>0</v>
      </c>
      <c r="BB296" s="1068">
        <f>INF_PrevYearEUR!BJ297</f>
        <v>0</v>
      </c>
      <c r="BC296" s="1072">
        <f>INF_PrevYearEUR!BK297</f>
        <v>0</v>
      </c>
      <c r="BD296" s="1068">
        <f>INF_PrevYearEUR!BL297</f>
        <v>0</v>
      </c>
      <c r="BE296" s="1072">
        <f>INF_PrevYearEUR!BM297</f>
        <v>0</v>
      </c>
      <c r="BF296" s="1068">
        <f>INF_PrevYearEUR!BN297</f>
        <v>0</v>
      </c>
      <c r="BG296" s="1072">
        <f>INF_PrevYearEUR!BO297</f>
        <v>0</v>
      </c>
      <c r="BH296" s="1068">
        <f>INF_PrevYearEUR!BP297</f>
        <v>0</v>
      </c>
      <c r="BI296" s="1072">
        <f>INF_PrevYearEUR!BQ297</f>
        <v>0</v>
      </c>
      <c r="BJ296" s="1068">
        <f>INF_PrevYearEUR!BR297</f>
        <v>0</v>
      </c>
      <c r="BK296" s="1072">
        <f>INF_PrevYearEUR!BS297</f>
        <v>0</v>
      </c>
      <c r="BL296" s="1068">
        <f>INF_PrevYearEUR!BT297</f>
        <v>0</v>
      </c>
      <c r="BM296" s="1072">
        <f>INF_PrevYearEUR!BU297</f>
        <v>0</v>
      </c>
      <c r="BN296" s="1068">
        <f>INF_PrevYearEUR!BV297</f>
        <v>0</v>
      </c>
      <c r="BO296" s="1072">
        <f>INF_PrevYearEUR!BW297</f>
        <v>0</v>
      </c>
      <c r="BP296" s="1068">
        <f>INF_PrevYearEUR!BX297</f>
        <v>0</v>
      </c>
      <c r="BQ296" s="1072">
        <f>INF_PrevYearEUR!BY297</f>
        <v>0</v>
      </c>
    </row>
    <row r="297" spans="1:69" s="1048" customFormat="1">
      <c r="A297" s="1054" t="str">
        <f>IF(OR(B297=0,B297=""),"",B297&amp;IF(COUNTIF(B$11:$B297,B297)&gt;1,COUNTIF(B$11:$B297,B297),""))</f>
        <v>EBT % Net revenue3</v>
      </c>
      <c r="B297" s="1054" t="str">
        <f>INF_PrevYearEUR!J298</f>
        <v>EBT % Net revenue</v>
      </c>
      <c r="C297" s="1055"/>
      <c r="D297" s="1068">
        <f>INF_PrevYearEUR!L298</f>
        <v>0</v>
      </c>
      <c r="E297" s="1069">
        <f>INF_PrevYearEUR!M298</f>
        <v>0</v>
      </c>
      <c r="F297" s="1068">
        <f>INF_PrevYearEUR!N298</f>
        <v>0</v>
      </c>
      <c r="G297" s="1069">
        <f>INF_PrevYearEUR!O298</f>
        <v>0</v>
      </c>
      <c r="H297" s="1068">
        <f>INF_PrevYearEUR!P298</f>
        <v>0</v>
      </c>
      <c r="I297" s="1069">
        <f>INF_PrevYearEUR!Q298</f>
        <v>0</v>
      </c>
      <c r="J297" s="1068">
        <f>INF_PrevYearEUR!R298</f>
        <v>0</v>
      </c>
      <c r="K297" s="1069">
        <f>INF_PrevYearEUR!S298</f>
        <v>0</v>
      </c>
      <c r="L297" s="1068">
        <f>INF_PrevYearEUR!T298</f>
        <v>0</v>
      </c>
      <c r="M297" s="1069">
        <f>INF_PrevYearEUR!U298</f>
        <v>0</v>
      </c>
      <c r="N297" s="1068">
        <f>INF_PrevYearEUR!V298</f>
        <v>0</v>
      </c>
      <c r="O297" s="1069">
        <f>INF_PrevYearEUR!W298</f>
        <v>0</v>
      </c>
      <c r="P297" s="1068">
        <f>INF_PrevYearEUR!X298</f>
        <v>0</v>
      </c>
      <c r="Q297" s="1069">
        <f>INF_PrevYearEUR!Y298</f>
        <v>0</v>
      </c>
      <c r="R297" s="1068">
        <f>INF_PrevYearEUR!Z298</f>
        <v>0</v>
      </c>
      <c r="S297" s="1069">
        <f>INF_PrevYearEUR!AA298</f>
        <v>0</v>
      </c>
      <c r="T297" s="1068">
        <f>INF_PrevYearEUR!AB298</f>
        <v>0</v>
      </c>
      <c r="U297" s="1069">
        <f>INF_PrevYearEUR!AC298</f>
        <v>0</v>
      </c>
      <c r="V297" s="1068">
        <f>INF_PrevYearEUR!AD298</f>
        <v>0</v>
      </c>
      <c r="W297" s="1069">
        <f>INF_PrevYearEUR!AE298</f>
        <v>0</v>
      </c>
      <c r="X297" s="1068">
        <f>INF_PrevYearEUR!AF298</f>
        <v>0</v>
      </c>
      <c r="Y297" s="1069">
        <f>INF_PrevYearEUR!AG298</f>
        <v>0</v>
      </c>
      <c r="Z297" s="1068">
        <f>INF_PrevYearEUR!AH298</f>
        <v>0</v>
      </c>
      <c r="AA297" s="1069">
        <f>INF_PrevYearEUR!AI298</f>
        <v>0</v>
      </c>
      <c r="AB297" s="1068">
        <f>INF_PrevYearEUR!AJ298</f>
        <v>0</v>
      </c>
      <c r="AC297" s="1069">
        <f>INF_PrevYearEUR!AK298</f>
        <v>0</v>
      </c>
      <c r="AD297" s="1068">
        <f>INF_PrevYearEUR!AL298</f>
        <v>0</v>
      </c>
      <c r="AE297" s="1069">
        <f>INF_PrevYearEUR!AM298</f>
        <v>0</v>
      </c>
      <c r="AF297" s="1068">
        <f>INF_PrevYearEUR!AN298</f>
        <v>0</v>
      </c>
      <c r="AG297" s="1069">
        <f>INF_PrevYearEUR!AO298</f>
        <v>0</v>
      </c>
      <c r="AH297" s="1068">
        <f>INF_PrevYearEUR!AP298</f>
        <v>0</v>
      </c>
      <c r="AI297" s="1069">
        <f>INF_PrevYearEUR!AQ298</f>
        <v>0</v>
      </c>
      <c r="AJ297" s="1068">
        <f>INF_PrevYearEUR!AR298</f>
        <v>0</v>
      </c>
      <c r="AK297" s="1069">
        <f>INF_PrevYearEUR!AS298</f>
        <v>0</v>
      </c>
      <c r="AL297" s="1068">
        <f>INF_PrevYearEUR!AT298</f>
        <v>0</v>
      </c>
      <c r="AM297" s="1069">
        <f>INF_PrevYearEUR!AU298</f>
        <v>0</v>
      </c>
      <c r="AN297" s="1068">
        <f>INF_PrevYearEUR!AV298</f>
        <v>0</v>
      </c>
      <c r="AO297" s="1069">
        <f>INF_PrevYearEUR!AW298</f>
        <v>0</v>
      </c>
      <c r="AP297" s="1068">
        <f>INF_PrevYearEUR!AX298</f>
        <v>0</v>
      </c>
      <c r="AQ297" s="1069">
        <f>INF_PrevYearEUR!AY298</f>
        <v>0</v>
      </c>
      <c r="AR297" s="1068">
        <f>INF_PrevYearEUR!AZ298</f>
        <v>0</v>
      </c>
      <c r="AS297" s="1069">
        <f>INF_PrevYearEUR!BA298</f>
        <v>0</v>
      </c>
      <c r="AT297" s="1068">
        <f>INF_PrevYearEUR!BB298</f>
        <v>0</v>
      </c>
      <c r="AU297" s="1069">
        <f>INF_PrevYearEUR!BC298</f>
        <v>0</v>
      </c>
      <c r="AV297" s="1068">
        <f>INF_PrevYearEUR!BD298</f>
        <v>0</v>
      </c>
      <c r="AW297" s="1069">
        <f>INF_PrevYearEUR!BE298</f>
        <v>0</v>
      </c>
      <c r="AX297" s="1068">
        <f>INF_PrevYearEUR!BF298</f>
        <v>0</v>
      </c>
      <c r="AY297" s="1069">
        <f>INF_PrevYearEUR!BG298</f>
        <v>0</v>
      </c>
      <c r="AZ297" s="1068">
        <f>INF_PrevYearEUR!BH298</f>
        <v>0</v>
      </c>
      <c r="BA297" s="1069">
        <f>INF_PrevYearEUR!BI298</f>
        <v>0</v>
      </c>
      <c r="BB297" s="1068">
        <f>INF_PrevYearEUR!BJ298</f>
        <v>0</v>
      </c>
      <c r="BC297" s="1069">
        <f>INF_PrevYearEUR!BK298</f>
        <v>0</v>
      </c>
      <c r="BD297" s="1068">
        <f>INF_PrevYearEUR!BL298</f>
        <v>0</v>
      </c>
      <c r="BE297" s="1069">
        <f>INF_PrevYearEUR!BM298</f>
        <v>0</v>
      </c>
      <c r="BF297" s="1068">
        <f>INF_PrevYearEUR!BN298</f>
        <v>0</v>
      </c>
      <c r="BG297" s="1069">
        <f>INF_PrevYearEUR!BO298</f>
        <v>0</v>
      </c>
      <c r="BH297" s="1068">
        <f>INF_PrevYearEUR!BP298</f>
        <v>0</v>
      </c>
      <c r="BI297" s="1069">
        <f>INF_PrevYearEUR!BQ298</f>
        <v>0</v>
      </c>
      <c r="BJ297" s="1068">
        <f>INF_PrevYearEUR!BR298</f>
        <v>0</v>
      </c>
      <c r="BK297" s="1069">
        <f>INF_PrevYearEUR!BS298</f>
        <v>0</v>
      </c>
      <c r="BL297" s="1068">
        <f>INF_PrevYearEUR!BT298</f>
        <v>0</v>
      </c>
      <c r="BM297" s="1069">
        <f>INF_PrevYearEUR!BU298</f>
        <v>0</v>
      </c>
      <c r="BN297" s="1068">
        <f>INF_PrevYearEUR!BV298</f>
        <v>0</v>
      </c>
      <c r="BO297" s="1069">
        <f>INF_PrevYearEUR!BW298</f>
        <v>0</v>
      </c>
      <c r="BP297" s="1068">
        <f>INF_PrevYearEUR!BX298</f>
        <v>0</v>
      </c>
      <c r="BQ297" s="1069">
        <f>INF_PrevYearEUR!BY298</f>
        <v>0</v>
      </c>
    </row>
    <row r="298" spans="1:69" s="1048" customFormat="1">
      <c r="A298" s="1065" t="str">
        <f>IF(OR(B298=0,B298=""),"",B298&amp;IF(COUNTIF(B$11:$B298,B298)&gt;1,COUNTIF(B$11:$B298,B298),""))</f>
        <v>Keyfigures Commission [per ton]</v>
      </c>
      <c r="B298" s="1065" t="str">
        <f>INF_PrevYearEUR!J299</f>
        <v>Keyfigures Commission [per ton]</v>
      </c>
      <c r="C298" s="1065"/>
      <c r="D298" s="1066">
        <f>INF_PrevYearEUR!L299</f>
        <v>0</v>
      </c>
      <c r="E298" s="1067">
        <f>INF_PrevYearEUR!M299</f>
        <v>0</v>
      </c>
      <c r="F298" s="1066">
        <f>INF_PrevYearEUR!N299</f>
        <v>0</v>
      </c>
      <c r="G298" s="1067">
        <f>INF_PrevYearEUR!O299</f>
        <v>0</v>
      </c>
      <c r="H298" s="1066">
        <f>INF_PrevYearEUR!P299</f>
        <v>0</v>
      </c>
      <c r="I298" s="1067">
        <f>INF_PrevYearEUR!Q299</f>
        <v>0</v>
      </c>
      <c r="J298" s="1066">
        <f>INF_PrevYearEUR!R299</f>
        <v>0</v>
      </c>
      <c r="K298" s="1067">
        <f>INF_PrevYearEUR!S299</f>
        <v>0</v>
      </c>
      <c r="L298" s="1066">
        <f>INF_PrevYearEUR!T299</f>
        <v>0</v>
      </c>
      <c r="M298" s="1067">
        <f>INF_PrevYearEUR!U299</f>
        <v>0</v>
      </c>
      <c r="N298" s="1066">
        <f>INF_PrevYearEUR!V299</f>
        <v>0</v>
      </c>
      <c r="O298" s="1067">
        <f>INF_PrevYearEUR!W299</f>
        <v>0</v>
      </c>
      <c r="P298" s="1066">
        <f>INF_PrevYearEUR!X299</f>
        <v>0</v>
      </c>
      <c r="Q298" s="1067">
        <f>INF_PrevYearEUR!Y299</f>
        <v>0</v>
      </c>
      <c r="R298" s="1066">
        <f>INF_PrevYearEUR!Z299</f>
        <v>0</v>
      </c>
      <c r="S298" s="1067">
        <f>INF_PrevYearEUR!AA299</f>
        <v>0</v>
      </c>
      <c r="T298" s="1066">
        <f>INF_PrevYearEUR!AB299</f>
        <v>0</v>
      </c>
      <c r="U298" s="1067">
        <f>INF_PrevYearEUR!AC299</f>
        <v>0</v>
      </c>
      <c r="V298" s="1066">
        <f>INF_PrevYearEUR!AD299</f>
        <v>0</v>
      </c>
      <c r="W298" s="1067">
        <f>INF_PrevYearEUR!AE299</f>
        <v>0</v>
      </c>
      <c r="X298" s="1066">
        <f>INF_PrevYearEUR!AF299</f>
        <v>0</v>
      </c>
      <c r="Y298" s="1067">
        <f>INF_PrevYearEUR!AG299</f>
        <v>0</v>
      </c>
      <c r="Z298" s="1066">
        <f>INF_PrevYearEUR!AH299</f>
        <v>0</v>
      </c>
      <c r="AA298" s="1067">
        <f>INF_PrevYearEUR!AI299</f>
        <v>0</v>
      </c>
      <c r="AB298" s="1066">
        <f>INF_PrevYearEUR!AJ299</f>
        <v>0</v>
      </c>
      <c r="AC298" s="1067">
        <f>INF_PrevYearEUR!AK299</f>
        <v>0</v>
      </c>
      <c r="AD298" s="1066">
        <f>INF_PrevYearEUR!AL299</f>
        <v>0</v>
      </c>
      <c r="AE298" s="1067">
        <f>INF_PrevYearEUR!AM299</f>
        <v>0</v>
      </c>
      <c r="AF298" s="1066">
        <f>INF_PrevYearEUR!AN299</f>
        <v>0</v>
      </c>
      <c r="AG298" s="1067">
        <f>INF_PrevYearEUR!AO299</f>
        <v>0</v>
      </c>
      <c r="AH298" s="1066">
        <f>INF_PrevYearEUR!AP299</f>
        <v>0</v>
      </c>
      <c r="AI298" s="1067">
        <f>INF_PrevYearEUR!AQ299</f>
        <v>0</v>
      </c>
      <c r="AJ298" s="1066">
        <f>INF_PrevYearEUR!AR299</f>
        <v>0</v>
      </c>
      <c r="AK298" s="1067">
        <f>INF_PrevYearEUR!AS299</f>
        <v>0</v>
      </c>
      <c r="AL298" s="1066">
        <f>INF_PrevYearEUR!AT299</f>
        <v>0</v>
      </c>
      <c r="AM298" s="1067">
        <f>INF_PrevYearEUR!AU299</f>
        <v>0</v>
      </c>
      <c r="AN298" s="1066">
        <f>INF_PrevYearEUR!AV299</f>
        <v>0</v>
      </c>
      <c r="AO298" s="1067">
        <f>INF_PrevYearEUR!AW299</f>
        <v>0</v>
      </c>
      <c r="AP298" s="1066">
        <f>INF_PrevYearEUR!AX299</f>
        <v>0</v>
      </c>
      <c r="AQ298" s="1067">
        <f>INF_PrevYearEUR!AY299</f>
        <v>0</v>
      </c>
      <c r="AR298" s="1066">
        <f>INF_PrevYearEUR!AZ299</f>
        <v>0</v>
      </c>
      <c r="AS298" s="1067">
        <f>INF_PrevYearEUR!BA299</f>
        <v>0</v>
      </c>
      <c r="AT298" s="1066">
        <f>INF_PrevYearEUR!BB299</f>
        <v>0</v>
      </c>
      <c r="AU298" s="1067">
        <f>INF_PrevYearEUR!BC299</f>
        <v>0</v>
      </c>
      <c r="AV298" s="1066">
        <f>INF_PrevYearEUR!BD299</f>
        <v>0</v>
      </c>
      <c r="AW298" s="1067">
        <f>INF_PrevYearEUR!BE299</f>
        <v>0</v>
      </c>
      <c r="AX298" s="1066">
        <f>INF_PrevYearEUR!BF299</f>
        <v>0</v>
      </c>
      <c r="AY298" s="1067">
        <f>INF_PrevYearEUR!BG299</f>
        <v>0</v>
      </c>
      <c r="AZ298" s="1066">
        <f>INF_PrevYearEUR!BH299</f>
        <v>0</v>
      </c>
      <c r="BA298" s="1067">
        <f>INF_PrevYearEUR!BI299</f>
        <v>0</v>
      </c>
      <c r="BB298" s="1066">
        <f>INF_PrevYearEUR!BJ299</f>
        <v>0</v>
      </c>
      <c r="BC298" s="1067">
        <f>INF_PrevYearEUR!BK299</f>
        <v>0</v>
      </c>
      <c r="BD298" s="1066">
        <f>INF_PrevYearEUR!BL299</f>
        <v>0</v>
      </c>
      <c r="BE298" s="1067">
        <f>INF_PrevYearEUR!BM299</f>
        <v>0</v>
      </c>
      <c r="BF298" s="1066">
        <f>INF_PrevYearEUR!BN299</f>
        <v>0</v>
      </c>
      <c r="BG298" s="1067">
        <f>INF_PrevYearEUR!BO299</f>
        <v>0</v>
      </c>
      <c r="BH298" s="1066">
        <f>INF_PrevYearEUR!BP299</f>
        <v>0</v>
      </c>
      <c r="BI298" s="1067">
        <f>INF_PrevYearEUR!BQ299</f>
        <v>0</v>
      </c>
      <c r="BJ298" s="1066">
        <f>INF_PrevYearEUR!BR299</f>
        <v>0</v>
      </c>
      <c r="BK298" s="1067">
        <f>INF_PrevYearEUR!BS299</f>
        <v>0</v>
      </c>
      <c r="BL298" s="1066">
        <f>INF_PrevYearEUR!BT299</f>
        <v>0</v>
      </c>
      <c r="BM298" s="1067">
        <f>INF_PrevYearEUR!BU299</f>
        <v>0</v>
      </c>
      <c r="BN298" s="1066">
        <f>INF_PrevYearEUR!BV299</f>
        <v>0</v>
      </c>
      <c r="BO298" s="1067">
        <f>INF_PrevYearEUR!BW299</f>
        <v>0</v>
      </c>
      <c r="BP298" s="1066">
        <f>INF_PrevYearEUR!BX299</f>
        <v>0</v>
      </c>
      <c r="BQ298" s="1067">
        <f>INF_PrevYearEUR!BY299</f>
        <v>0</v>
      </c>
    </row>
    <row r="299" spans="1:69" s="1048" customFormat="1">
      <c r="A299" s="1054" t="str">
        <f>IF(OR(B299=0,B299=""),"",B299&amp;IF(COUNTIF(B$11:$B299,B299)&gt;1,COUNTIF(B$11:$B299,B299),""))</f>
        <v>Sales in tons4</v>
      </c>
      <c r="B299" s="1054" t="str">
        <f>INF_PrevYearEUR!J300</f>
        <v>Sales in tons</v>
      </c>
      <c r="C299" s="1055"/>
      <c r="D299" s="1068">
        <f>INF_PrevYearEUR!L300</f>
        <v>0</v>
      </c>
      <c r="E299" s="1069">
        <f>INF_PrevYearEUR!M300</f>
        <v>0</v>
      </c>
      <c r="F299" s="1068">
        <f>INF_PrevYearEUR!N300</f>
        <v>0</v>
      </c>
      <c r="G299" s="1069">
        <f>INF_PrevYearEUR!O300</f>
        <v>0</v>
      </c>
      <c r="H299" s="1068">
        <f>INF_PrevYearEUR!P300</f>
        <v>0</v>
      </c>
      <c r="I299" s="1069">
        <f>INF_PrevYearEUR!Q300</f>
        <v>0</v>
      </c>
      <c r="J299" s="1068">
        <f>INF_PrevYearEUR!R300</f>
        <v>0</v>
      </c>
      <c r="K299" s="1069">
        <f>INF_PrevYearEUR!S300</f>
        <v>0</v>
      </c>
      <c r="L299" s="1068">
        <f>INF_PrevYearEUR!T300</f>
        <v>0</v>
      </c>
      <c r="M299" s="1069">
        <f>INF_PrevYearEUR!U300</f>
        <v>0</v>
      </c>
      <c r="N299" s="1068">
        <f>INF_PrevYearEUR!V300</f>
        <v>0</v>
      </c>
      <c r="O299" s="1069">
        <f>INF_PrevYearEUR!W300</f>
        <v>0</v>
      </c>
      <c r="P299" s="1068">
        <f>INF_PrevYearEUR!X300</f>
        <v>0</v>
      </c>
      <c r="Q299" s="1069">
        <f>INF_PrevYearEUR!Y300</f>
        <v>0</v>
      </c>
      <c r="R299" s="1068">
        <f>INF_PrevYearEUR!Z300</f>
        <v>0</v>
      </c>
      <c r="S299" s="1069">
        <f>INF_PrevYearEUR!AA300</f>
        <v>0</v>
      </c>
      <c r="T299" s="1068">
        <f>INF_PrevYearEUR!AB300</f>
        <v>0</v>
      </c>
      <c r="U299" s="1069">
        <f>INF_PrevYearEUR!AC300</f>
        <v>0</v>
      </c>
      <c r="V299" s="1068">
        <f>INF_PrevYearEUR!AD300</f>
        <v>0</v>
      </c>
      <c r="W299" s="1069">
        <f>INF_PrevYearEUR!AE300</f>
        <v>0</v>
      </c>
      <c r="X299" s="1068">
        <f>INF_PrevYearEUR!AF300</f>
        <v>0</v>
      </c>
      <c r="Y299" s="1069">
        <f>INF_PrevYearEUR!AG300</f>
        <v>0</v>
      </c>
      <c r="Z299" s="1068">
        <f>INF_PrevYearEUR!AH300</f>
        <v>0</v>
      </c>
      <c r="AA299" s="1069">
        <f>INF_PrevYearEUR!AI300</f>
        <v>0</v>
      </c>
      <c r="AB299" s="1068">
        <f>INF_PrevYearEUR!AJ300</f>
        <v>0</v>
      </c>
      <c r="AC299" s="1069">
        <f>INF_PrevYearEUR!AK300</f>
        <v>0</v>
      </c>
      <c r="AD299" s="1068">
        <f>INF_PrevYearEUR!AL300</f>
        <v>0</v>
      </c>
      <c r="AE299" s="1069">
        <f>INF_PrevYearEUR!AM300</f>
        <v>0</v>
      </c>
      <c r="AF299" s="1068">
        <f>INF_PrevYearEUR!AN300</f>
        <v>0</v>
      </c>
      <c r="AG299" s="1069">
        <f>INF_PrevYearEUR!AO300</f>
        <v>0</v>
      </c>
      <c r="AH299" s="1068">
        <f>INF_PrevYearEUR!AP300</f>
        <v>0</v>
      </c>
      <c r="AI299" s="1069">
        <f>INF_PrevYearEUR!AQ300</f>
        <v>0</v>
      </c>
      <c r="AJ299" s="1068">
        <f>INF_PrevYearEUR!AR300</f>
        <v>0</v>
      </c>
      <c r="AK299" s="1069">
        <f>INF_PrevYearEUR!AS300</f>
        <v>0</v>
      </c>
      <c r="AL299" s="1068">
        <f>INF_PrevYearEUR!AT300</f>
        <v>0</v>
      </c>
      <c r="AM299" s="1069">
        <f>INF_PrevYearEUR!AU300</f>
        <v>0</v>
      </c>
      <c r="AN299" s="1068">
        <f>INF_PrevYearEUR!AV300</f>
        <v>0</v>
      </c>
      <c r="AO299" s="1069">
        <f>INF_PrevYearEUR!AW300</f>
        <v>0</v>
      </c>
      <c r="AP299" s="1068">
        <f>INF_PrevYearEUR!AX300</f>
        <v>0</v>
      </c>
      <c r="AQ299" s="1069">
        <f>INF_PrevYearEUR!AY300</f>
        <v>0</v>
      </c>
      <c r="AR299" s="1068">
        <f>INF_PrevYearEUR!AZ300</f>
        <v>0</v>
      </c>
      <c r="AS299" s="1069">
        <f>INF_PrevYearEUR!BA300</f>
        <v>0</v>
      </c>
      <c r="AT299" s="1068">
        <f>INF_PrevYearEUR!BB300</f>
        <v>0</v>
      </c>
      <c r="AU299" s="1069">
        <f>INF_PrevYearEUR!BC300</f>
        <v>0</v>
      </c>
      <c r="AV299" s="1068">
        <f>INF_PrevYearEUR!BD300</f>
        <v>0</v>
      </c>
      <c r="AW299" s="1069">
        <f>INF_PrevYearEUR!BE300</f>
        <v>0</v>
      </c>
      <c r="AX299" s="1068">
        <f>INF_PrevYearEUR!BF300</f>
        <v>0</v>
      </c>
      <c r="AY299" s="1069">
        <f>INF_PrevYearEUR!BG300</f>
        <v>0</v>
      </c>
      <c r="AZ299" s="1068">
        <f>INF_PrevYearEUR!BH300</f>
        <v>0</v>
      </c>
      <c r="BA299" s="1069">
        <f>INF_PrevYearEUR!BI300</f>
        <v>0</v>
      </c>
      <c r="BB299" s="1068">
        <f>INF_PrevYearEUR!BJ300</f>
        <v>0</v>
      </c>
      <c r="BC299" s="1069">
        <f>INF_PrevYearEUR!BK300</f>
        <v>0</v>
      </c>
      <c r="BD299" s="1068">
        <f>INF_PrevYearEUR!BL300</f>
        <v>0</v>
      </c>
      <c r="BE299" s="1069">
        <f>INF_PrevYearEUR!BM300</f>
        <v>0</v>
      </c>
      <c r="BF299" s="1068">
        <f>INF_PrevYearEUR!BN300</f>
        <v>0</v>
      </c>
      <c r="BG299" s="1069">
        <f>INF_PrevYearEUR!BO300</f>
        <v>0</v>
      </c>
      <c r="BH299" s="1068">
        <f>INF_PrevYearEUR!BP300</f>
        <v>0</v>
      </c>
      <c r="BI299" s="1069">
        <f>INF_PrevYearEUR!BQ300</f>
        <v>0</v>
      </c>
      <c r="BJ299" s="1068">
        <f>INF_PrevYearEUR!BR300</f>
        <v>0</v>
      </c>
      <c r="BK299" s="1069">
        <f>INF_PrevYearEUR!BS300</f>
        <v>0</v>
      </c>
      <c r="BL299" s="1068">
        <f>INF_PrevYearEUR!BT300</f>
        <v>0</v>
      </c>
      <c r="BM299" s="1069">
        <f>INF_PrevYearEUR!BU300</f>
        <v>0</v>
      </c>
      <c r="BN299" s="1068">
        <f>INF_PrevYearEUR!BV300</f>
        <v>0</v>
      </c>
      <c r="BO299" s="1069">
        <f>INF_PrevYearEUR!BW300</f>
        <v>0</v>
      </c>
      <c r="BP299" s="1068">
        <f>INF_PrevYearEUR!BX300</f>
        <v>0</v>
      </c>
      <c r="BQ299" s="1069">
        <f>INF_PrevYearEUR!BY300</f>
        <v>0</v>
      </c>
    </row>
    <row r="300" spans="1:69" s="1048" customFormat="1">
      <c r="A300" s="1054" t="str">
        <f>IF(OR(B300=0,B300=""),"",B300&amp;IF(COUNTIF(B$11:$B300,B300)&gt;1,COUNTIF(B$11:$B300,B300),""))</f>
        <v xml:space="preserve">Net Revenue Commission&amp;Service (ex works) </v>
      </c>
      <c r="B300" s="1054" t="str">
        <f>INF_PrevYearEUR!J301</f>
        <v xml:space="preserve">Net Revenue Commission&amp;Service (ex works) </v>
      </c>
      <c r="C300" s="1055"/>
      <c r="D300" s="1068">
        <f>INF_PrevYearEUR!L301</f>
        <v>0</v>
      </c>
      <c r="E300" s="1069">
        <f>INF_PrevYearEUR!M301</f>
        <v>0</v>
      </c>
      <c r="F300" s="1068">
        <f>INF_PrevYearEUR!N301</f>
        <v>0</v>
      </c>
      <c r="G300" s="1069">
        <f>INF_PrevYearEUR!O301</f>
        <v>0</v>
      </c>
      <c r="H300" s="1068">
        <f>INF_PrevYearEUR!P301</f>
        <v>0</v>
      </c>
      <c r="I300" s="1069">
        <f>INF_PrevYearEUR!Q301</f>
        <v>0</v>
      </c>
      <c r="J300" s="1068">
        <f>INF_PrevYearEUR!R301</f>
        <v>0</v>
      </c>
      <c r="K300" s="1069">
        <f>INF_PrevYearEUR!S301</f>
        <v>0</v>
      </c>
      <c r="L300" s="1068">
        <f>INF_PrevYearEUR!T301</f>
        <v>0</v>
      </c>
      <c r="M300" s="1069">
        <f>INF_PrevYearEUR!U301</f>
        <v>0</v>
      </c>
      <c r="N300" s="1068">
        <f>INF_PrevYearEUR!V301</f>
        <v>0</v>
      </c>
      <c r="O300" s="1069">
        <f>INF_PrevYearEUR!W301</f>
        <v>0</v>
      </c>
      <c r="P300" s="1068">
        <f>INF_PrevYearEUR!X301</f>
        <v>0</v>
      </c>
      <c r="Q300" s="1069">
        <f>INF_PrevYearEUR!Y301</f>
        <v>0</v>
      </c>
      <c r="R300" s="1068">
        <f>INF_PrevYearEUR!Z301</f>
        <v>0</v>
      </c>
      <c r="S300" s="1069">
        <f>INF_PrevYearEUR!AA301</f>
        <v>0</v>
      </c>
      <c r="T300" s="1068">
        <f>INF_PrevYearEUR!AB301</f>
        <v>0</v>
      </c>
      <c r="U300" s="1069">
        <f>INF_PrevYearEUR!AC301</f>
        <v>0</v>
      </c>
      <c r="V300" s="1068">
        <f>INF_PrevYearEUR!AD301</f>
        <v>0</v>
      </c>
      <c r="W300" s="1069">
        <f>INF_PrevYearEUR!AE301</f>
        <v>0</v>
      </c>
      <c r="X300" s="1068">
        <f>INF_PrevYearEUR!AF301</f>
        <v>0</v>
      </c>
      <c r="Y300" s="1069">
        <f>INF_PrevYearEUR!AG301</f>
        <v>0</v>
      </c>
      <c r="Z300" s="1068">
        <f>INF_PrevYearEUR!AH301</f>
        <v>0</v>
      </c>
      <c r="AA300" s="1069">
        <f>INF_PrevYearEUR!AI301</f>
        <v>0</v>
      </c>
      <c r="AB300" s="1068">
        <f>INF_PrevYearEUR!AJ301</f>
        <v>0</v>
      </c>
      <c r="AC300" s="1069">
        <f>INF_PrevYearEUR!AK301</f>
        <v>0</v>
      </c>
      <c r="AD300" s="1068">
        <f>INF_PrevYearEUR!AL301</f>
        <v>0</v>
      </c>
      <c r="AE300" s="1069">
        <f>INF_PrevYearEUR!AM301</f>
        <v>0</v>
      </c>
      <c r="AF300" s="1068">
        <f>INF_PrevYearEUR!AN301</f>
        <v>0</v>
      </c>
      <c r="AG300" s="1069">
        <f>INF_PrevYearEUR!AO301</f>
        <v>0</v>
      </c>
      <c r="AH300" s="1068">
        <f>INF_PrevYearEUR!AP301</f>
        <v>0</v>
      </c>
      <c r="AI300" s="1069">
        <f>INF_PrevYearEUR!AQ301</f>
        <v>0</v>
      </c>
      <c r="AJ300" s="1068">
        <f>INF_PrevYearEUR!AR301</f>
        <v>0</v>
      </c>
      <c r="AK300" s="1069">
        <f>INF_PrevYearEUR!AS301</f>
        <v>0</v>
      </c>
      <c r="AL300" s="1068">
        <f>INF_PrevYearEUR!AT301</f>
        <v>0</v>
      </c>
      <c r="AM300" s="1069">
        <f>INF_PrevYearEUR!AU301</f>
        <v>0</v>
      </c>
      <c r="AN300" s="1068">
        <f>INF_PrevYearEUR!AV301</f>
        <v>0</v>
      </c>
      <c r="AO300" s="1069">
        <f>INF_PrevYearEUR!AW301</f>
        <v>0</v>
      </c>
      <c r="AP300" s="1068">
        <f>INF_PrevYearEUR!AX301</f>
        <v>0</v>
      </c>
      <c r="AQ300" s="1069">
        <f>INF_PrevYearEUR!AY301</f>
        <v>0</v>
      </c>
      <c r="AR300" s="1068">
        <f>INF_PrevYearEUR!AZ301</f>
        <v>0</v>
      </c>
      <c r="AS300" s="1069">
        <f>INF_PrevYearEUR!BA301</f>
        <v>0</v>
      </c>
      <c r="AT300" s="1068">
        <f>INF_PrevYearEUR!BB301</f>
        <v>0</v>
      </c>
      <c r="AU300" s="1069">
        <f>INF_PrevYearEUR!BC301</f>
        <v>0</v>
      </c>
      <c r="AV300" s="1068">
        <f>INF_PrevYearEUR!BD301</f>
        <v>0</v>
      </c>
      <c r="AW300" s="1069">
        <f>INF_PrevYearEUR!BE301</f>
        <v>0</v>
      </c>
      <c r="AX300" s="1068">
        <f>INF_PrevYearEUR!BF301</f>
        <v>0</v>
      </c>
      <c r="AY300" s="1069">
        <f>INF_PrevYearEUR!BG301</f>
        <v>0</v>
      </c>
      <c r="AZ300" s="1068">
        <f>INF_PrevYearEUR!BH301</f>
        <v>0</v>
      </c>
      <c r="BA300" s="1069">
        <f>INF_PrevYearEUR!BI301</f>
        <v>0</v>
      </c>
      <c r="BB300" s="1068">
        <f>INF_PrevYearEUR!BJ301</f>
        <v>0</v>
      </c>
      <c r="BC300" s="1069">
        <f>INF_PrevYearEUR!BK301</f>
        <v>0</v>
      </c>
      <c r="BD300" s="1068">
        <f>INF_PrevYearEUR!BL301</f>
        <v>0</v>
      </c>
      <c r="BE300" s="1069">
        <f>INF_PrevYearEUR!BM301</f>
        <v>0</v>
      </c>
      <c r="BF300" s="1068">
        <f>INF_PrevYearEUR!BN301</f>
        <v>0</v>
      </c>
      <c r="BG300" s="1069">
        <f>INF_PrevYearEUR!BO301</f>
        <v>0</v>
      </c>
      <c r="BH300" s="1068">
        <f>INF_PrevYearEUR!BP301</f>
        <v>0</v>
      </c>
      <c r="BI300" s="1069">
        <f>INF_PrevYearEUR!BQ301</f>
        <v>0</v>
      </c>
      <c r="BJ300" s="1068">
        <f>INF_PrevYearEUR!BR301</f>
        <v>0</v>
      </c>
      <c r="BK300" s="1069">
        <f>INF_PrevYearEUR!BS301</f>
        <v>0</v>
      </c>
      <c r="BL300" s="1068">
        <f>INF_PrevYearEUR!BT301</f>
        <v>0</v>
      </c>
      <c r="BM300" s="1069">
        <f>INF_PrevYearEUR!BU301</f>
        <v>0</v>
      </c>
      <c r="BN300" s="1068">
        <f>INF_PrevYearEUR!BV301</f>
        <v>0</v>
      </c>
      <c r="BO300" s="1069">
        <f>INF_PrevYearEUR!BW301</f>
        <v>0</v>
      </c>
      <c r="BP300" s="1068">
        <f>INF_PrevYearEUR!BX301</f>
        <v>0</v>
      </c>
      <c r="BQ300" s="1069">
        <f>INF_PrevYearEUR!BY301</f>
        <v>0</v>
      </c>
    </row>
    <row r="301" spans="1:69" s="1048" customFormat="1">
      <c r="A301" s="1054" t="str">
        <f>IF(OR(B301=0,B301=""),"",B301&amp;IF(COUNTIF(B$11:$B301,B301)&gt;1,COUNTIF(B$11:$B301,B301),""))</f>
        <v>Contribution Margin I3</v>
      </c>
      <c r="B301" s="1054" t="str">
        <f>INF_PrevYearEUR!J302</f>
        <v>Contribution Margin I</v>
      </c>
      <c r="C301" s="1055"/>
      <c r="D301" s="1068">
        <f>INF_PrevYearEUR!L302</f>
        <v>0</v>
      </c>
      <c r="E301" s="1069">
        <f>INF_PrevYearEUR!M302</f>
        <v>0</v>
      </c>
      <c r="F301" s="1068">
        <f>INF_PrevYearEUR!N302</f>
        <v>0</v>
      </c>
      <c r="G301" s="1069">
        <f>INF_PrevYearEUR!O302</f>
        <v>0</v>
      </c>
      <c r="H301" s="1068">
        <f>INF_PrevYearEUR!P302</f>
        <v>0</v>
      </c>
      <c r="I301" s="1069">
        <f>INF_PrevYearEUR!Q302</f>
        <v>0</v>
      </c>
      <c r="J301" s="1068">
        <f>INF_PrevYearEUR!R302</f>
        <v>0</v>
      </c>
      <c r="K301" s="1069">
        <f>INF_PrevYearEUR!S302</f>
        <v>0</v>
      </c>
      <c r="L301" s="1068">
        <f>INF_PrevYearEUR!T302</f>
        <v>0</v>
      </c>
      <c r="M301" s="1069">
        <f>INF_PrevYearEUR!U302</f>
        <v>0</v>
      </c>
      <c r="N301" s="1068">
        <f>INF_PrevYearEUR!V302</f>
        <v>0</v>
      </c>
      <c r="O301" s="1069">
        <f>INF_PrevYearEUR!W302</f>
        <v>0</v>
      </c>
      <c r="P301" s="1068">
        <f>INF_PrevYearEUR!X302</f>
        <v>0</v>
      </c>
      <c r="Q301" s="1069">
        <f>INF_PrevYearEUR!Y302</f>
        <v>0</v>
      </c>
      <c r="R301" s="1068">
        <f>INF_PrevYearEUR!Z302</f>
        <v>0</v>
      </c>
      <c r="S301" s="1069">
        <f>INF_PrevYearEUR!AA302</f>
        <v>0</v>
      </c>
      <c r="T301" s="1068">
        <f>INF_PrevYearEUR!AB302</f>
        <v>0</v>
      </c>
      <c r="U301" s="1069">
        <f>INF_PrevYearEUR!AC302</f>
        <v>0</v>
      </c>
      <c r="V301" s="1068">
        <f>INF_PrevYearEUR!AD302</f>
        <v>0</v>
      </c>
      <c r="W301" s="1069">
        <f>INF_PrevYearEUR!AE302</f>
        <v>0</v>
      </c>
      <c r="X301" s="1068">
        <f>INF_PrevYearEUR!AF302</f>
        <v>0</v>
      </c>
      <c r="Y301" s="1069">
        <f>INF_PrevYearEUR!AG302</f>
        <v>0</v>
      </c>
      <c r="Z301" s="1068">
        <f>INF_PrevYearEUR!AH302</f>
        <v>0</v>
      </c>
      <c r="AA301" s="1069">
        <f>INF_PrevYearEUR!AI302</f>
        <v>0</v>
      </c>
      <c r="AB301" s="1068">
        <f>INF_PrevYearEUR!AJ302</f>
        <v>0</v>
      </c>
      <c r="AC301" s="1069">
        <f>INF_PrevYearEUR!AK302</f>
        <v>0</v>
      </c>
      <c r="AD301" s="1068">
        <f>INF_PrevYearEUR!AL302</f>
        <v>0</v>
      </c>
      <c r="AE301" s="1069">
        <f>INF_PrevYearEUR!AM302</f>
        <v>0</v>
      </c>
      <c r="AF301" s="1068">
        <f>INF_PrevYearEUR!AN302</f>
        <v>0</v>
      </c>
      <c r="AG301" s="1069">
        <f>INF_PrevYearEUR!AO302</f>
        <v>0</v>
      </c>
      <c r="AH301" s="1068">
        <f>INF_PrevYearEUR!AP302</f>
        <v>0</v>
      </c>
      <c r="AI301" s="1069">
        <f>INF_PrevYearEUR!AQ302</f>
        <v>0</v>
      </c>
      <c r="AJ301" s="1068">
        <f>INF_PrevYearEUR!AR302</f>
        <v>0</v>
      </c>
      <c r="AK301" s="1069">
        <f>INF_PrevYearEUR!AS302</f>
        <v>0</v>
      </c>
      <c r="AL301" s="1068">
        <f>INF_PrevYearEUR!AT302</f>
        <v>0</v>
      </c>
      <c r="AM301" s="1069">
        <f>INF_PrevYearEUR!AU302</f>
        <v>0</v>
      </c>
      <c r="AN301" s="1068">
        <f>INF_PrevYearEUR!AV302</f>
        <v>0</v>
      </c>
      <c r="AO301" s="1069">
        <f>INF_PrevYearEUR!AW302</f>
        <v>0</v>
      </c>
      <c r="AP301" s="1068">
        <f>INF_PrevYearEUR!AX302</f>
        <v>0</v>
      </c>
      <c r="AQ301" s="1069">
        <f>INF_PrevYearEUR!AY302</f>
        <v>0</v>
      </c>
      <c r="AR301" s="1068">
        <f>INF_PrevYearEUR!AZ302</f>
        <v>0</v>
      </c>
      <c r="AS301" s="1069">
        <f>INF_PrevYearEUR!BA302</f>
        <v>0</v>
      </c>
      <c r="AT301" s="1068">
        <f>INF_PrevYearEUR!BB302</f>
        <v>0</v>
      </c>
      <c r="AU301" s="1069">
        <f>INF_PrevYearEUR!BC302</f>
        <v>0</v>
      </c>
      <c r="AV301" s="1068">
        <f>INF_PrevYearEUR!BD302</f>
        <v>0</v>
      </c>
      <c r="AW301" s="1069">
        <f>INF_PrevYearEUR!BE302</f>
        <v>0</v>
      </c>
      <c r="AX301" s="1068">
        <f>INF_PrevYearEUR!BF302</f>
        <v>0</v>
      </c>
      <c r="AY301" s="1069">
        <f>INF_PrevYearEUR!BG302</f>
        <v>0</v>
      </c>
      <c r="AZ301" s="1068">
        <f>INF_PrevYearEUR!BH302</f>
        <v>0</v>
      </c>
      <c r="BA301" s="1069">
        <f>INF_PrevYearEUR!BI302</f>
        <v>0</v>
      </c>
      <c r="BB301" s="1068">
        <f>INF_PrevYearEUR!BJ302</f>
        <v>0</v>
      </c>
      <c r="BC301" s="1069">
        <f>INF_PrevYearEUR!BK302</f>
        <v>0</v>
      </c>
      <c r="BD301" s="1068">
        <f>INF_PrevYearEUR!BL302</f>
        <v>0</v>
      </c>
      <c r="BE301" s="1069">
        <f>INF_PrevYearEUR!BM302</f>
        <v>0</v>
      </c>
      <c r="BF301" s="1068">
        <f>INF_PrevYearEUR!BN302</f>
        <v>0</v>
      </c>
      <c r="BG301" s="1069">
        <f>INF_PrevYearEUR!BO302</f>
        <v>0</v>
      </c>
      <c r="BH301" s="1068">
        <f>INF_PrevYearEUR!BP302</f>
        <v>0</v>
      </c>
      <c r="BI301" s="1069">
        <f>INF_PrevYearEUR!BQ302</f>
        <v>0</v>
      </c>
      <c r="BJ301" s="1068">
        <f>INF_PrevYearEUR!BR302</f>
        <v>0</v>
      </c>
      <c r="BK301" s="1069">
        <f>INF_PrevYearEUR!BS302</f>
        <v>0</v>
      </c>
      <c r="BL301" s="1068">
        <f>INF_PrevYearEUR!BT302</f>
        <v>0</v>
      </c>
      <c r="BM301" s="1069">
        <f>INF_PrevYearEUR!BU302</f>
        <v>0</v>
      </c>
      <c r="BN301" s="1068">
        <f>INF_PrevYearEUR!BV302</f>
        <v>0</v>
      </c>
      <c r="BO301" s="1069">
        <f>INF_PrevYearEUR!BW302</f>
        <v>0</v>
      </c>
      <c r="BP301" s="1068">
        <f>INF_PrevYearEUR!BX302</f>
        <v>0</v>
      </c>
      <c r="BQ301" s="1069">
        <f>INF_PrevYearEUR!BY302</f>
        <v>0</v>
      </c>
    </row>
    <row r="302" spans="1:69" s="1048" customFormat="1">
      <c r="A302" s="1054" t="str">
        <f>IF(OR(B302=0,B302=""),"",B302&amp;IF(COUNTIF(B$11:$B302,B302)&gt;1,COUNTIF(B$11:$B302,B302),""))</f>
        <v>Other Income/Expenses4</v>
      </c>
      <c r="B302" s="1054" t="str">
        <f>INF_PrevYearEUR!J303</f>
        <v>Other Income/Expenses</v>
      </c>
      <c r="C302" s="1055"/>
      <c r="D302" s="1068">
        <f>INF_PrevYearEUR!L303</f>
        <v>0</v>
      </c>
      <c r="E302" s="1069">
        <f>INF_PrevYearEUR!M303</f>
        <v>0</v>
      </c>
      <c r="F302" s="1068">
        <f>INF_PrevYearEUR!N303</f>
        <v>0</v>
      </c>
      <c r="G302" s="1069">
        <f>INF_PrevYearEUR!O303</f>
        <v>0</v>
      </c>
      <c r="H302" s="1068">
        <f>INF_PrevYearEUR!P303</f>
        <v>0</v>
      </c>
      <c r="I302" s="1069">
        <f>INF_PrevYearEUR!Q303</f>
        <v>0</v>
      </c>
      <c r="J302" s="1068">
        <f>INF_PrevYearEUR!R303</f>
        <v>0</v>
      </c>
      <c r="K302" s="1069">
        <f>INF_PrevYearEUR!S303</f>
        <v>0</v>
      </c>
      <c r="L302" s="1068">
        <f>INF_PrevYearEUR!T303</f>
        <v>0</v>
      </c>
      <c r="M302" s="1069">
        <f>INF_PrevYearEUR!U303</f>
        <v>0</v>
      </c>
      <c r="N302" s="1068">
        <f>INF_PrevYearEUR!V303</f>
        <v>0</v>
      </c>
      <c r="O302" s="1069">
        <f>INF_PrevYearEUR!W303</f>
        <v>0</v>
      </c>
      <c r="P302" s="1068">
        <f>INF_PrevYearEUR!X303</f>
        <v>0</v>
      </c>
      <c r="Q302" s="1069">
        <f>INF_PrevYearEUR!Y303</f>
        <v>0</v>
      </c>
      <c r="R302" s="1068">
        <f>INF_PrevYearEUR!Z303</f>
        <v>0</v>
      </c>
      <c r="S302" s="1069">
        <f>INF_PrevYearEUR!AA303</f>
        <v>0</v>
      </c>
      <c r="T302" s="1068">
        <f>INF_PrevYearEUR!AB303</f>
        <v>0</v>
      </c>
      <c r="U302" s="1069">
        <f>INF_PrevYearEUR!AC303</f>
        <v>0</v>
      </c>
      <c r="V302" s="1068">
        <f>INF_PrevYearEUR!AD303</f>
        <v>0</v>
      </c>
      <c r="W302" s="1069">
        <f>INF_PrevYearEUR!AE303</f>
        <v>0</v>
      </c>
      <c r="X302" s="1068">
        <f>INF_PrevYearEUR!AF303</f>
        <v>0</v>
      </c>
      <c r="Y302" s="1069">
        <f>INF_PrevYearEUR!AG303</f>
        <v>0</v>
      </c>
      <c r="Z302" s="1068">
        <f>INF_PrevYearEUR!AH303</f>
        <v>0</v>
      </c>
      <c r="AA302" s="1069">
        <f>INF_PrevYearEUR!AI303</f>
        <v>0</v>
      </c>
      <c r="AB302" s="1068">
        <f>INF_PrevYearEUR!AJ303</f>
        <v>0</v>
      </c>
      <c r="AC302" s="1069">
        <f>INF_PrevYearEUR!AK303</f>
        <v>0</v>
      </c>
      <c r="AD302" s="1068">
        <f>INF_PrevYearEUR!AL303</f>
        <v>0</v>
      </c>
      <c r="AE302" s="1069">
        <f>INF_PrevYearEUR!AM303</f>
        <v>0</v>
      </c>
      <c r="AF302" s="1068">
        <f>INF_PrevYearEUR!AN303</f>
        <v>0</v>
      </c>
      <c r="AG302" s="1069">
        <f>INF_PrevYearEUR!AO303</f>
        <v>0</v>
      </c>
      <c r="AH302" s="1068">
        <f>INF_PrevYearEUR!AP303</f>
        <v>0</v>
      </c>
      <c r="AI302" s="1069">
        <f>INF_PrevYearEUR!AQ303</f>
        <v>0</v>
      </c>
      <c r="AJ302" s="1068">
        <f>INF_PrevYearEUR!AR303</f>
        <v>0</v>
      </c>
      <c r="AK302" s="1069">
        <f>INF_PrevYearEUR!AS303</f>
        <v>0</v>
      </c>
      <c r="AL302" s="1068">
        <f>INF_PrevYearEUR!AT303</f>
        <v>0</v>
      </c>
      <c r="AM302" s="1069">
        <f>INF_PrevYearEUR!AU303</f>
        <v>0</v>
      </c>
      <c r="AN302" s="1068">
        <f>INF_PrevYearEUR!AV303</f>
        <v>0</v>
      </c>
      <c r="AO302" s="1069">
        <f>INF_PrevYearEUR!AW303</f>
        <v>0</v>
      </c>
      <c r="AP302" s="1068">
        <f>INF_PrevYearEUR!AX303</f>
        <v>0</v>
      </c>
      <c r="AQ302" s="1069">
        <f>INF_PrevYearEUR!AY303</f>
        <v>0</v>
      </c>
      <c r="AR302" s="1068">
        <f>INF_PrevYearEUR!AZ303</f>
        <v>0</v>
      </c>
      <c r="AS302" s="1069">
        <f>INF_PrevYearEUR!BA303</f>
        <v>0</v>
      </c>
      <c r="AT302" s="1068">
        <f>INF_PrevYearEUR!BB303</f>
        <v>0</v>
      </c>
      <c r="AU302" s="1069">
        <f>INF_PrevYearEUR!BC303</f>
        <v>0</v>
      </c>
      <c r="AV302" s="1068">
        <f>INF_PrevYearEUR!BD303</f>
        <v>0</v>
      </c>
      <c r="AW302" s="1069">
        <f>INF_PrevYearEUR!BE303</f>
        <v>0</v>
      </c>
      <c r="AX302" s="1068">
        <f>INF_PrevYearEUR!BF303</f>
        <v>0</v>
      </c>
      <c r="AY302" s="1069">
        <f>INF_PrevYearEUR!BG303</f>
        <v>0</v>
      </c>
      <c r="AZ302" s="1068">
        <f>INF_PrevYearEUR!BH303</f>
        <v>0</v>
      </c>
      <c r="BA302" s="1069">
        <f>INF_PrevYearEUR!BI303</f>
        <v>0</v>
      </c>
      <c r="BB302" s="1068">
        <f>INF_PrevYearEUR!BJ303</f>
        <v>0</v>
      </c>
      <c r="BC302" s="1069">
        <f>INF_PrevYearEUR!BK303</f>
        <v>0</v>
      </c>
      <c r="BD302" s="1068">
        <f>INF_PrevYearEUR!BL303</f>
        <v>0</v>
      </c>
      <c r="BE302" s="1069">
        <f>INF_PrevYearEUR!BM303</f>
        <v>0</v>
      </c>
      <c r="BF302" s="1068">
        <f>INF_PrevYearEUR!BN303</f>
        <v>0</v>
      </c>
      <c r="BG302" s="1069">
        <f>INF_PrevYearEUR!BO303</f>
        <v>0</v>
      </c>
      <c r="BH302" s="1068">
        <f>INF_PrevYearEUR!BP303</f>
        <v>0</v>
      </c>
      <c r="BI302" s="1069">
        <f>INF_PrevYearEUR!BQ303</f>
        <v>0</v>
      </c>
      <c r="BJ302" s="1068">
        <f>INF_PrevYearEUR!BR303</f>
        <v>0</v>
      </c>
      <c r="BK302" s="1069">
        <f>INF_PrevYearEUR!BS303</f>
        <v>0</v>
      </c>
      <c r="BL302" s="1068">
        <f>INF_PrevYearEUR!BT303</f>
        <v>0</v>
      </c>
      <c r="BM302" s="1069">
        <f>INF_PrevYearEUR!BU303</f>
        <v>0</v>
      </c>
      <c r="BN302" s="1068">
        <f>INF_PrevYearEUR!BV303</f>
        <v>0</v>
      </c>
      <c r="BO302" s="1069">
        <f>INF_PrevYearEUR!BW303</f>
        <v>0</v>
      </c>
      <c r="BP302" s="1068">
        <f>INF_PrevYearEUR!BX303</f>
        <v>0</v>
      </c>
      <c r="BQ302" s="1069">
        <f>INF_PrevYearEUR!BY303</f>
        <v>0</v>
      </c>
    </row>
    <row r="303" spans="1:69" s="1048" customFormat="1">
      <c r="A303" s="1054" t="str">
        <f>IF(OR(B303=0,B303=""),"",B303&amp;IF(COUNTIF(B$11:$B303,B303)&gt;1,COUNTIF(B$11:$B303,B303),""))</f>
        <v>Allocation4</v>
      </c>
      <c r="B303" s="1054" t="str">
        <f>INF_PrevYearEUR!J304</f>
        <v>Allocation</v>
      </c>
      <c r="C303" s="1055"/>
      <c r="D303" s="1068">
        <f>INF_PrevYearEUR!L304</f>
        <v>0</v>
      </c>
      <c r="E303" s="1069">
        <f>INF_PrevYearEUR!M304</f>
        <v>0</v>
      </c>
      <c r="F303" s="1068">
        <f>INF_PrevYearEUR!N304</f>
        <v>0</v>
      </c>
      <c r="G303" s="1069">
        <f>INF_PrevYearEUR!O304</f>
        <v>0</v>
      </c>
      <c r="H303" s="1068">
        <f>INF_PrevYearEUR!P304</f>
        <v>0</v>
      </c>
      <c r="I303" s="1069">
        <f>INF_PrevYearEUR!Q304</f>
        <v>0</v>
      </c>
      <c r="J303" s="1068">
        <f>INF_PrevYearEUR!R304</f>
        <v>0</v>
      </c>
      <c r="K303" s="1069">
        <f>INF_PrevYearEUR!S304</f>
        <v>0</v>
      </c>
      <c r="L303" s="1068">
        <f>INF_PrevYearEUR!T304</f>
        <v>0</v>
      </c>
      <c r="M303" s="1069">
        <f>INF_PrevYearEUR!U304</f>
        <v>0</v>
      </c>
      <c r="N303" s="1068">
        <f>INF_PrevYearEUR!V304</f>
        <v>0</v>
      </c>
      <c r="O303" s="1069">
        <f>INF_PrevYearEUR!W304</f>
        <v>0</v>
      </c>
      <c r="P303" s="1068">
        <f>INF_PrevYearEUR!X304</f>
        <v>0</v>
      </c>
      <c r="Q303" s="1069">
        <f>INF_PrevYearEUR!Y304</f>
        <v>0</v>
      </c>
      <c r="R303" s="1068">
        <f>INF_PrevYearEUR!Z304</f>
        <v>0</v>
      </c>
      <c r="S303" s="1069">
        <f>INF_PrevYearEUR!AA304</f>
        <v>0</v>
      </c>
      <c r="T303" s="1068">
        <f>INF_PrevYearEUR!AB304</f>
        <v>0</v>
      </c>
      <c r="U303" s="1069">
        <f>INF_PrevYearEUR!AC304</f>
        <v>0</v>
      </c>
      <c r="V303" s="1068">
        <f>INF_PrevYearEUR!AD304</f>
        <v>0</v>
      </c>
      <c r="W303" s="1069">
        <f>INF_PrevYearEUR!AE304</f>
        <v>0</v>
      </c>
      <c r="X303" s="1068">
        <f>INF_PrevYearEUR!AF304</f>
        <v>0</v>
      </c>
      <c r="Y303" s="1069">
        <f>INF_PrevYearEUR!AG304</f>
        <v>0</v>
      </c>
      <c r="Z303" s="1068">
        <f>INF_PrevYearEUR!AH304</f>
        <v>0</v>
      </c>
      <c r="AA303" s="1069">
        <f>INF_PrevYearEUR!AI304</f>
        <v>0</v>
      </c>
      <c r="AB303" s="1068">
        <f>INF_PrevYearEUR!AJ304</f>
        <v>0</v>
      </c>
      <c r="AC303" s="1069">
        <f>INF_PrevYearEUR!AK304</f>
        <v>0</v>
      </c>
      <c r="AD303" s="1068">
        <f>INF_PrevYearEUR!AL304</f>
        <v>0</v>
      </c>
      <c r="AE303" s="1069">
        <f>INF_PrevYearEUR!AM304</f>
        <v>0</v>
      </c>
      <c r="AF303" s="1068">
        <f>INF_PrevYearEUR!AN304</f>
        <v>0</v>
      </c>
      <c r="AG303" s="1069">
        <f>INF_PrevYearEUR!AO304</f>
        <v>0</v>
      </c>
      <c r="AH303" s="1068">
        <f>INF_PrevYearEUR!AP304</f>
        <v>0</v>
      </c>
      <c r="AI303" s="1069">
        <f>INF_PrevYearEUR!AQ304</f>
        <v>0</v>
      </c>
      <c r="AJ303" s="1068">
        <f>INF_PrevYearEUR!AR304</f>
        <v>0</v>
      </c>
      <c r="AK303" s="1069">
        <f>INF_PrevYearEUR!AS304</f>
        <v>0</v>
      </c>
      <c r="AL303" s="1068">
        <f>INF_PrevYearEUR!AT304</f>
        <v>0</v>
      </c>
      <c r="AM303" s="1069">
        <f>INF_PrevYearEUR!AU304</f>
        <v>0</v>
      </c>
      <c r="AN303" s="1068">
        <f>INF_PrevYearEUR!AV304</f>
        <v>0</v>
      </c>
      <c r="AO303" s="1069">
        <f>INF_PrevYearEUR!AW304</f>
        <v>0</v>
      </c>
      <c r="AP303" s="1068">
        <f>INF_PrevYearEUR!AX304</f>
        <v>0</v>
      </c>
      <c r="AQ303" s="1069">
        <f>INF_PrevYearEUR!AY304</f>
        <v>0</v>
      </c>
      <c r="AR303" s="1068">
        <f>INF_PrevYearEUR!AZ304</f>
        <v>0</v>
      </c>
      <c r="AS303" s="1069">
        <f>INF_PrevYearEUR!BA304</f>
        <v>0</v>
      </c>
      <c r="AT303" s="1068">
        <f>INF_PrevYearEUR!BB304</f>
        <v>0</v>
      </c>
      <c r="AU303" s="1069">
        <f>INF_PrevYearEUR!BC304</f>
        <v>0</v>
      </c>
      <c r="AV303" s="1068">
        <f>INF_PrevYearEUR!BD304</f>
        <v>0</v>
      </c>
      <c r="AW303" s="1069">
        <f>INF_PrevYearEUR!BE304</f>
        <v>0</v>
      </c>
      <c r="AX303" s="1068">
        <f>INF_PrevYearEUR!BF304</f>
        <v>0</v>
      </c>
      <c r="AY303" s="1069">
        <f>INF_PrevYearEUR!BG304</f>
        <v>0</v>
      </c>
      <c r="AZ303" s="1068">
        <f>INF_PrevYearEUR!BH304</f>
        <v>0</v>
      </c>
      <c r="BA303" s="1069">
        <f>INF_PrevYearEUR!BI304</f>
        <v>0</v>
      </c>
      <c r="BB303" s="1068">
        <f>INF_PrevYearEUR!BJ304</f>
        <v>0</v>
      </c>
      <c r="BC303" s="1069">
        <f>INF_PrevYearEUR!BK304</f>
        <v>0</v>
      </c>
      <c r="BD303" s="1068">
        <f>INF_PrevYearEUR!BL304</f>
        <v>0</v>
      </c>
      <c r="BE303" s="1069">
        <f>INF_PrevYearEUR!BM304</f>
        <v>0</v>
      </c>
      <c r="BF303" s="1068">
        <f>INF_PrevYearEUR!BN304</f>
        <v>0</v>
      </c>
      <c r="BG303" s="1069">
        <f>INF_PrevYearEUR!BO304</f>
        <v>0</v>
      </c>
      <c r="BH303" s="1068">
        <f>INF_PrevYearEUR!BP304</f>
        <v>0</v>
      </c>
      <c r="BI303" s="1069">
        <f>INF_PrevYearEUR!BQ304</f>
        <v>0</v>
      </c>
      <c r="BJ303" s="1068">
        <f>INF_PrevYearEUR!BR304</f>
        <v>0</v>
      </c>
      <c r="BK303" s="1069">
        <f>INF_PrevYearEUR!BS304</f>
        <v>0</v>
      </c>
      <c r="BL303" s="1068">
        <f>INF_PrevYearEUR!BT304</f>
        <v>0</v>
      </c>
      <c r="BM303" s="1069">
        <f>INF_PrevYearEUR!BU304</f>
        <v>0</v>
      </c>
      <c r="BN303" s="1068">
        <f>INF_PrevYearEUR!BV304</f>
        <v>0</v>
      </c>
      <c r="BO303" s="1069">
        <f>INF_PrevYearEUR!BW304</f>
        <v>0</v>
      </c>
      <c r="BP303" s="1068">
        <f>INF_PrevYearEUR!BX304</f>
        <v>0</v>
      </c>
      <c r="BQ303" s="1069">
        <f>INF_PrevYearEUR!BY304</f>
        <v>0</v>
      </c>
    </row>
    <row r="304" spans="1:69" s="1048" customFormat="1">
      <c r="A304" s="1054" t="str">
        <f>IF(OR(B304=0,B304=""),"",B304&amp;IF(COUNTIF(B$11:$B304,B304)&gt;1,COUNTIF(B$11:$B304,B304),""))</f>
        <v>EBITDA4</v>
      </c>
      <c r="B304" s="1054" t="str">
        <f>INF_PrevYearEUR!J305</f>
        <v>EBITDA</v>
      </c>
      <c r="C304" s="1055"/>
      <c r="D304" s="1068">
        <f>INF_PrevYearEUR!L305</f>
        <v>0</v>
      </c>
      <c r="E304" s="1069">
        <f>INF_PrevYearEUR!M305</f>
        <v>0</v>
      </c>
      <c r="F304" s="1068">
        <f>INF_PrevYearEUR!N305</f>
        <v>0</v>
      </c>
      <c r="G304" s="1069">
        <f>INF_PrevYearEUR!O305</f>
        <v>0</v>
      </c>
      <c r="H304" s="1068">
        <f>INF_PrevYearEUR!P305</f>
        <v>0</v>
      </c>
      <c r="I304" s="1069">
        <f>INF_PrevYearEUR!Q305</f>
        <v>0</v>
      </c>
      <c r="J304" s="1068">
        <f>INF_PrevYearEUR!R305</f>
        <v>0</v>
      </c>
      <c r="K304" s="1069">
        <f>INF_PrevYearEUR!S305</f>
        <v>0</v>
      </c>
      <c r="L304" s="1068">
        <f>INF_PrevYearEUR!T305</f>
        <v>0</v>
      </c>
      <c r="M304" s="1069">
        <f>INF_PrevYearEUR!U305</f>
        <v>0</v>
      </c>
      <c r="N304" s="1068">
        <f>INF_PrevYearEUR!V305</f>
        <v>0</v>
      </c>
      <c r="O304" s="1069">
        <f>INF_PrevYearEUR!W305</f>
        <v>0</v>
      </c>
      <c r="P304" s="1068">
        <f>INF_PrevYearEUR!X305</f>
        <v>0</v>
      </c>
      <c r="Q304" s="1069">
        <f>INF_PrevYearEUR!Y305</f>
        <v>0</v>
      </c>
      <c r="R304" s="1068">
        <f>INF_PrevYearEUR!Z305</f>
        <v>0</v>
      </c>
      <c r="S304" s="1069">
        <f>INF_PrevYearEUR!AA305</f>
        <v>0</v>
      </c>
      <c r="T304" s="1068">
        <f>INF_PrevYearEUR!AB305</f>
        <v>0</v>
      </c>
      <c r="U304" s="1069">
        <f>INF_PrevYearEUR!AC305</f>
        <v>0</v>
      </c>
      <c r="V304" s="1068">
        <f>INF_PrevYearEUR!AD305</f>
        <v>0</v>
      </c>
      <c r="W304" s="1069">
        <f>INF_PrevYearEUR!AE305</f>
        <v>0</v>
      </c>
      <c r="X304" s="1068">
        <f>INF_PrevYearEUR!AF305</f>
        <v>0</v>
      </c>
      <c r="Y304" s="1069">
        <f>INF_PrevYearEUR!AG305</f>
        <v>0</v>
      </c>
      <c r="Z304" s="1068">
        <f>INF_PrevYearEUR!AH305</f>
        <v>0</v>
      </c>
      <c r="AA304" s="1069">
        <f>INF_PrevYearEUR!AI305</f>
        <v>0</v>
      </c>
      <c r="AB304" s="1068">
        <f>INF_PrevYearEUR!AJ305</f>
        <v>0</v>
      </c>
      <c r="AC304" s="1069">
        <f>INF_PrevYearEUR!AK305</f>
        <v>0</v>
      </c>
      <c r="AD304" s="1068">
        <f>INF_PrevYearEUR!AL305</f>
        <v>0</v>
      </c>
      <c r="AE304" s="1069">
        <f>INF_PrevYearEUR!AM305</f>
        <v>0</v>
      </c>
      <c r="AF304" s="1068">
        <f>INF_PrevYearEUR!AN305</f>
        <v>0</v>
      </c>
      <c r="AG304" s="1069">
        <f>INF_PrevYearEUR!AO305</f>
        <v>0</v>
      </c>
      <c r="AH304" s="1068">
        <f>INF_PrevYearEUR!AP305</f>
        <v>0</v>
      </c>
      <c r="AI304" s="1069">
        <f>INF_PrevYearEUR!AQ305</f>
        <v>0</v>
      </c>
      <c r="AJ304" s="1068">
        <f>INF_PrevYearEUR!AR305</f>
        <v>0</v>
      </c>
      <c r="AK304" s="1069">
        <f>INF_PrevYearEUR!AS305</f>
        <v>0</v>
      </c>
      <c r="AL304" s="1068">
        <f>INF_PrevYearEUR!AT305</f>
        <v>0</v>
      </c>
      <c r="AM304" s="1069">
        <f>INF_PrevYearEUR!AU305</f>
        <v>0</v>
      </c>
      <c r="AN304" s="1068">
        <f>INF_PrevYearEUR!AV305</f>
        <v>0</v>
      </c>
      <c r="AO304" s="1069">
        <f>INF_PrevYearEUR!AW305</f>
        <v>0</v>
      </c>
      <c r="AP304" s="1068">
        <f>INF_PrevYearEUR!AX305</f>
        <v>0</v>
      </c>
      <c r="AQ304" s="1069">
        <f>INF_PrevYearEUR!AY305</f>
        <v>0</v>
      </c>
      <c r="AR304" s="1068">
        <f>INF_PrevYearEUR!AZ305</f>
        <v>0</v>
      </c>
      <c r="AS304" s="1069">
        <f>INF_PrevYearEUR!BA305</f>
        <v>0</v>
      </c>
      <c r="AT304" s="1068">
        <f>INF_PrevYearEUR!BB305</f>
        <v>0</v>
      </c>
      <c r="AU304" s="1069">
        <f>INF_PrevYearEUR!BC305</f>
        <v>0</v>
      </c>
      <c r="AV304" s="1068">
        <f>INF_PrevYearEUR!BD305</f>
        <v>0</v>
      </c>
      <c r="AW304" s="1069">
        <f>INF_PrevYearEUR!BE305</f>
        <v>0</v>
      </c>
      <c r="AX304" s="1068">
        <f>INF_PrevYearEUR!BF305</f>
        <v>0</v>
      </c>
      <c r="AY304" s="1069">
        <f>INF_PrevYearEUR!BG305</f>
        <v>0</v>
      </c>
      <c r="AZ304" s="1068">
        <f>INF_PrevYearEUR!BH305</f>
        <v>0</v>
      </c>
      <c r="BA304" s="1069">
        <f>INF_PrevYearEUR!BI305</f>
        <v>0</v>
      </c>
      <c r="BB304" s="1068">
        <f>INF_PrevYearEUR!BJ305</f>
        <v>0</v>
      </c>
      <c r="BC304" s="1069">
        <f>INF_PrevYearEUR!BK305</f>
        <v>0</v>
      </c>
      <c r="BD304" s="1068">
        <f>INF_PrevYearEUR!BL305</f>
        <v>0</v>
      </c>
      <c r="BE304" s="1069">
        <f>INF_PrevYearEUR!BM305</f>
        <v>0</v>
      </c>
      <c r="BF304" s="1068">
        <f>INF_PrevYearEUR!BN305</f>
        <v>0</v>
      </c>
      <c r="BG304" s="1069">
        <f>INF_PrevYearEUR!BO305</f>
        <v>0</v>
      </c>
      <c r="BH304" s="1068">
        <f>INF_PrevYearEUR!BP305</f>
        <v>0</v>
      </c>
      <c r="BI304" s="1069">
        <f>INF_PrevYearEUR!BQ305</f>
        <v>0</v>
      </c>
      <c r="BJ304" s="1068">
        <f>INF_PrevYearEUR!BR305</f>
        <v>0</v>
      </c>
      <c r="BK304" s="1069">
        <f>INF_PrevYearEUR!BS305</f>
        <v>0</v>
      </c>
      <c r="BL304" s="1068">
        <f>INF_PrevYearEUR!BT305</f>
        <v>0</v>
      </c>
      <c r="BM304" s="1069">
        <f>INF_PrevYearEUR!BU305</f>
        <v>0</v>
      </c>
      <c r="BN304" s="1068">
        <f>INF_PrevYearEUR!BV305</f>
        <v>0</v>
      </c>
      <c r="BO304" s="1069">
        <f>INF_PrevYearEUR!BW305</f>
        <v>0</v>
      </c>
      <c r="BP304" s="1068">
        <f>INF_PrevYearEUR!BX305</f>
        <v>0</v>
      </c>
      <c r="BQ304" s="1069">
        <f>INF_PrevYearEUR!BY305</f>
        <v>0</v>
      </c>
    </row>
    <row r="305" spans="1:69" s="1048" customFormat="1">
      <c r="A305" s="1054" t="str">
        <f>IF(OR(B305=0,B305=""),"",B305&amp;IF(COUNTIF(B$11:$B305,B305)&gt;1,COUNTIF(B$11:$B305,B305),""))</f>
        <v>EBIT4</v>
      </c>
      <c r="B305" s="1054" t="str">
        <f>INF_PrevYearEUR!J306</f>
        <v>EBIT</v>
      </c>
      <c r="C305" s="1055"/>
      <c r="D305" s="1068">
        <f>INF_PrevYearEUR!L306</f>
        <v>0</v>
      </c>
      <c r="E305" s="1072">
        <f>INF_PrevYearEUR!M306</f>
        <v>0</v>
      </c>
      <c r="F305" s="1068">
        <f>INF_PrevYearEUR!N306</f>
        <v>0</v>
      </c>
      <c r="G305" s="1072">
        <f>INF_PrevYearEUR!O306</f>
        <v>0</v>
      </c>
      <c r="H305" s="1068">
        <f>INF_PrevYearEUR!P306</f>
        <v>0</v>
      </c>
      <c r="I305" s="1072">
        <f>INF_PrevYearEUR!Q306</f>
        <v>0</v>
      </c>
      <c r="J305" s="1068">
        <f>INF_PrevYearEUR!R306</f>
        <v>0</v>
      </c>
      <c r="K305" s="1072">
        <f>INF_PrevYearEUR!S306</f>
        <v>0</v>
      </c>
      <c r="L305" s="1068">
        <f>INF_PrevYearEUR!T306</f>
        <v>0</v>
      </c>
      <c r="M305" s="1072">
        <f>INF_PrevYearEUR!U306</f>
        <v>0</v>
      </c>
      <c r="N305" s="1068">
        <f>INF_PrevYearEUR!V306</f>
        <v>0</v>
      </c>
      <c r="O305" s="1072">
        <f>INF_PrevYearEUR!W306</f>
        <v>0</v>
      </c>
      <c r="P305" s="1068">
        <f>INF_PrevYearEUR!X306</f>
        <v>0</v>
      </c>
      <c r="Q305" s="1072">
        <f>INF_PrevYearEUR!Y306</f>
        <v>0</v>
      </c>
      <c r="R305" s="1068">
        <f>INF_PrevYearEUR!Z306</f>
        <v>0</v>
      </c>
      <c r="S305" s="1072">
        <f>INF_PrevYearEUR!AA306</f>
        <v>0</v>
      </c>
      <c r="T305" s="1068">
        <f>INF_PrevYearEUR!AB306</f>
        <v>0</v>
      </c>
      <c r="U305" s="1072">
        <f>INF_PrevYearEUR!AC306</f>
        <v>0</v>
      </c>
      <c r="V305" s="1068">
        <f>INF_PrevYearEUR!AD306</f>
        <v>0</v>
      </c>
      <c r="W305" s="1072">
        <f>INF_PrevYearEUR!AE306</f>
        <v>0</v>
      </c>
      <c r="X305" s="1068">
        <f>INF_PrevYearEUR!AF306</f>
        <v>0</v>
      </c>
      <c r="Y305" s="1072">
        <f>INF_PrevYearEUR!AG306</f>
        <v>0</v>
      </c>
      <c r="Z305" s="1068">
        <f>INF_PrevYearEUR!AH306</f>
        <v>0</v>
      </c>
      <c r="AA305" s="1072">
        <f>INF_PrevYearEUR!AI306</f>
        <v>0</v>
      </c>
      <c r="AB305" s="1068">
        <f>INF_PrevYearEUR!AJ306</f>
        <v>0</v>
      </c>
      <c r="AC305" s="1072">
        <f>INF_PrevYearEUR!AK306</f>
        <v>0</v>
      </c>
      <c r="AD305" s="1068">
        <f>INF_PrevYearEUR!AL306</f>
        <v>0</v>
      </c>
      <c r="AE305" s="1072">
        <f>INF_PrevYearEUR!AM306</f>
        <v>0</v>
      </c>
      <c r="AF305" s="1068">
        <f>INF_PrevYearEUR!AN306</f>
        <v>0</v>
      </c>
      <c r="AG305" s="1072">
        <f>INF_PrevYearEUR!AO306</f>
        <v>0</v>
      </c>
      <c r="AH305" s="1068">
        <f>INF_PrevYearEUR!AP306</f>
        <v>0</v>
      </c>
      <c r="AI305" s="1072">
        <f>INF_PrevYearEUR!AQ306</f>
        <v>0</v>
      </c>
      <c r="AJ305" s="1068">
        <f>INF_PrevYearEUR!AR306</f>
        <v>0</v>
      </c>
      <c r="AK305" s="1072">
        <f>INF_PrevYearEUR!AS306</f>
        <v>0</v>
      </c>
      <c r="AL305" s="1068">
        <f>INF_PrevYearEUR!AT306</f>
        <v>0</v>
      </c>
      <c r="AM305" s="1072">
        <f>INF_PrevYearEUR!AU306</f>
        <v>0</v>
      </c>
      <c r="AN305" s="1068">
        <f>INF_PrevYearEUR!AV306</f>
        <v>0</v>
      </c>
      <c r="AO305" s="1072">
        <f>INF_PrevYearEUR!AW306</f>
        <v>0</v>
      </c>
      <c r="AP305" s="1068">
        <f>INF_PrevYearEUR!AX306</f>
        <v>0</v>
      </c>
      <c r="AQ305" s="1072">
        <f>INF_PrevYearEUR!AY306</f>
        <v>0</v>
      </c>
      <c r="AR305" s="1068">
        <f>INF_PrevYearEUR!AZ306</f>
        <v>0</v>
      </c>
      <c r="AS305" s="1072">
        <f>INF_PrevYearEUR!BA306</f>
        <v>0</v>
      </c>
      <c r="AT305" s="1068">
        <f>INF_PrevYearEUR!BB306</f>
        <v>0</v>
      </c>
      <c r="AU305" s="1072">
        <f>INF_PrevYearEUR!BC306</f>
        <v>0</v>
      </c>
      <c r="AV305" s="1068">
        <f>INF_PrevYearEUR!BD306</f>
        <v>0</v>
      </c>
      <c r="AW305" s="1072">
        <f>INF_PrevYearEUR!BE306</f>
        <v>0</v>
      </c>
      <c r="AX305" s="1068">
        <f>INF_PrevYearEUR!BF306</f>
        <v>0</v>
      </c>
      <c r="AY305" s="1072">
        <f>INF_PrevYearEUR!BG306</f>
        <v>0</v>
      </c>
      <c r="AZ305" s="1068">
        <f>INF_PrevYearEUR!BH306</f>
        <v>0</v>
      </c>
      <c r="BA305" s="1072">
        <f>INF_PrevYearEUR!BI306</f>
        <v>0</v>
      </c>
      <c r="BB305" s="1068">
        <f>INF_PrevYearEUR!BJ306</f>
        <v>0</v>
      </c>
      <c r="BC305" s="1072">
        <f>INF_PrevYearEUR!BK306</f>
        <v>0</v>
      </c>
      <c r="BD305" s="1068">
        <f>INF_PrevYearEUR!BL306</f>
        <v>0</v>
      </c>
      <c r="BE305" s="1072">
        <f>INF_PrevYearEUR!BM306</f>
        <v>0</v>
      </c>
      <c r="BF305" s="1068">
        <f>INF_PrevYearEUR!BN306</f>
        <v>0</v>
      </c>
      <c r="BG305" s="1072">
        <f>INF_PrevYearEUR!BO306</f>
        <v>0</v>
      </c>
      <c r="BH305" s="1068">
        <f>INF_PrevYearEUR!BP306</f>
        <v>0</v>
      </c>
      <c r="BI305" s="1072">
        <f>INF_PrevYearEUR!BQ306</f>
        <v>0</v>
      </c>
      <c r="BJ305" s="1068">
        <f>INF_PrevYearEUR!BR306</f>
        <v>0</v>
      </c>
      <c r="BK305" s="1072">
        <f>INF_PrevYearEUR!BS306</f>
        <v>0</v>
      </c>
      <c r="BL305" s="1068">
        <f>INF_PrevYearEUR!BT306</f>
        <v>0</v>
      </c>
      <c r="BM305" s="1072">
        <f>INF_PrevYearEUR!BU306</f>
        <v>0</v>
      </c>
      <c r="BN305" s="1068">
        <f>INF_PrevYearEUR!BV306</f>
        <v>0</v>
      </c>
      <c r="BO305" s="1072">
        <f>INF_PrevYearEUR!BW306</f>
        <v>0</v>
      </c>
      <c r="BP305" s="1068">
        <f>INF_PrevYearEUR!BX306</f>
        <v>0</v>
      </c>
      <c r="BQ305" s="1072">
        <f>INF_PrevYearEUR!BY306</f>
        <v>0</v>
      </c>
    </row>
    <row r="306" spans="1:69" s="1048" customFormat="1">
      <c r="A306" s="1054" t="str">
        <f>IF(OR(B306=0,B306=""),"",B306&amp;IF(COUNTIF(B$11:$B306,B306)&gt;1,COUNTIF(B$11:$B306,B306),""))</f>
        <v>EBT4</v>
      </c>
      <c r="B306" s="1054" t="str">
        <f>INF_PrevYearEUR!J307</f>
        <v>EBT</v>
      </c>
      <c r="C306" s="1055"/>
      <c r="D306" s="1068">
        <f>INF_PrevYearEUR!L307</f>
        <v>0</v>
      </c>
      <c r="E306" s="1069">
        <f>INF_PrevYearEUR!M307</f>
        <v>0</v>
      </c>
      <c r="F306" s="1068">
        <f>INF_PrevYearEUR!N307</f>
        <v>0</v>
      </c>
      <c r="G306" s="1069">
        <f>INF_PrevYearEUR!O307</f>
        <v>0</v>
      </c>
      <c r="H306" s="1068">
        <f>INF_PrevYearEUR!P307</f>
        <v>0</v>
      </c>
      <c r="I306" s="1069">
        <f>INF_PrevYearEUR!Q307</f>
        <v>0</v>
      </c>
      <c r="J306" s="1068">
        <f>INF_PrevYearEUR!R307</f>
        <v>0</v>
      </c>
      <c r="K306" s="1069">
        <f>INF_PrevYearEUR!S307</f>
        <v>0</v>
      </c>
      <c r="L306" s="1068">
        <f>INF_PrevYearEUR!T307</f>
        <v>0</v>
      </c>
      <c r="M306" s="1069">
        <f>INF_PrevYearEUR!U307</f>
        <v>0</v>
      </c>
      <c r="N306" s="1068">
        <f>INF_PrevYearEUR!V307</f>
        <v>0</v>
      </c>
      <c r="O306" s="1069">
        <f>INF_PrevYearEUR!W307</f>
        <v>0</v>
      </c>
      <c r="P306" s="1068">
        <f>INF_PrevYearEUR!X307</f>
        <v>0</v>
      </c>
      <c r="Q306" s="1069">
        <f>INF_PrevYearEUR!Y307</f>
        <v>0</v>
      </c>
      <c r="R306" s="1068">
        <f>INF_PrevYearEUR!Z307</f>
        <v>0</v>
      </c>
      <c r="S306" s="1069">
        <f>INF_PrevYearEUR!AA307</f>
        <v>0</v>
      </c>
      <c r="T306" s="1068">
        <f>INF_PrevYearEUR!AB307</f>
        <v>0</v>
      </c>
      <c r="U306" s="1069">
        <f>INF_PrevYearEUR!AC307</f>
        <v>0</v>
      </c>
      <c r="V306" s="1068">
        <f>INF_PrevYearEUR!AD307</f>
        <v>0</v>
      </c>
      <c r="W306" s="1069">
        <f>INF_PrevYearEUR!AE307</f>
        <v>0</v>
      </c>
      <c r="X306" s="1068">
        <f>INF_PrevYearEUR!AF307</f>
        <v>0</v>
      </c>
      <c r="Y306" s="1069">
        <f>INF_PrevYearEUR!AG307</f>
        <v>0</v>
      </c>
      <c r="Z306" s="1068">
        <f>INF_PrevYearEUR!AH307</f>
        <v>0</v>
      </c>
      <c r="AA306" s="1069">
        <f>INF_PrevYearEUR!AI307</f>
        <v>0</v>
      </c>
      <c r="AB306" s="1068">
        <f>INF_PrevYearEUR!AJ307</f>
        <v>0</v>
      </c>
      <c r="AC306" s="1069">
        <f>INF_PrevYearEUR!AK307</f>
        <v>0</v>
      </c>
      <c r="AD306" s="1068">
        <f>INF_PrevYearEUR!AL307</f>
        <v>0</v>
      </c>
      <c r="AE306" s="1069">
        <f>INF_PrevYearEUR!AM307</f>
        <v>0</v>
      </c>
      <c r="AF306" s="1068">
        <f>INF_PrevYearEUR!AN307</f>
        <v>0</v>
      </c>
      <c r="AG306" s="1069">
        <f>INF_PrevYearEUR!AO307</f>
        <v>0</v>
      </c>
      <c r="AH306" s="1068">
        <f>INF_PrevYearEUR!AP307</f>
        <v>0</v>
      </c>
      <c r="AI306" s="1069">
        <f>INF_PrevYearEUR!AQ307</f>
        <v>0</v>
      </c>
      <c r="AJ306" s="1068">
        <f>INF_PrevYearEUR!AR307</f>
        <v>0</v>
      </c>
      <c r="AK306" s="1069">
        <f>INF_PrevYearEUR!AS307</f>
        <v>0</v>
      </c>
      <c r="AL306" s="1068">
        <f>INF_PrevYearEUR!AT307</f>
        <v>0</v>
      </c>
      <c r="AM306" s="1069">
        <f>INF_PrevYearEUR!AU307</f>
        <v>0</v>
      </c>
      <c r="AN306" s="1068">
        <f>INF_PrevYearEUR!AV307</f>
        <v>0</v>
      </c>
      <c r="AO306" s="1069">
        <f>INF_PrevYearEUR!AW307</f>
        <v>0</v>
      </c>
      <c r="AP306" s="1068">
        <f>INF_PrevYearEUR!AX307</f>
        <v>0</v>
      </c>
      <c r="AQ306" s="1069">
        <f>INF_PrevYearEUR!AY307</f>
        <v>0</v>
      </c>
      <c r="AR306" s="1068">
        <f>INF_PrevYearEUR!AZ307</f>
        <v>0</v>
      </c>
      <c r="AS306" s="1069">
        <f>INF_PrevYearEUR!BA307</f>
        <v>0</v>
      </c>
      <c r="AT306" s="1068">
        <f>INF_PrevYearEUR!BB307</f>
        <v>0</v>
      </c>
      <c r="AU306" s="1069">
        <f>INF_PrevYearEUR!BC307</f>
        <v>0</v>
      </c>
      <c r="AV306" s="1068">
        <f>INF_PrevYearEUR!BD307</f>
        <v>0</v>
      </c>
      <c r="AW306" s="1069">
        <f>INF_PrevYearEUR!BE307</f>
        <v>0</v>
      </c>
      <c r="AX306" s="1068">
        <f>INF_PrevYearEUR!BF307</f>
        <v>0</v>
      </c>
      <c r="AY306" s="1069">
        <f>INF_PrevYearEUR!BG307</f>
        <v>0</v>
      </c>
      <c r="AZ306" s="1068">
        <f>INF_PrevYearEUR!BH307</f>
        <v>0</v>
      </c>
      <c r="BA306" s="1069">
        <f>INF_PrevYearEUR!BI307</f>
        <v>0</v>
      </c>
      <c r="BB306" s="1068">
        <f>INF_PrevYearEUR!BJ307</f>
        <v>0</v>
      </c>
      <c r="BC306" s="1069">
        <f>INF_PrevYearEUR!BK307</f>
        <v>0</v>
      </c>
      <c r="BD306" s="1068">
        <f>INF_PrevYearEUR!BL307</f>
        <v>0</v>
      </c>
      <c r="BE306" s="1069">
        <f>INF_PrevYearEUR!BM307</f>
        <v>0</v>
      </c>
      <c r="BF306" s="1068">
        <f>INF_PrevYearEUR!BN307</f>
        <v>0</v>
      </c>
      <c r="BG306" s="1069">
        <f>INF_PrevYearEUR!BO307</f>
        <v>0</v>
      </c>
      <c r="BH306" s="1068">
        <f>INF_PrevYearEUR!BP307</f>
        <v>0</v>
      </c>
      <c r="BI306" s="1069">
        <f>INF_PrevYearEUR!BQ307</f>
        <v>0</v>
      </c>
      <c r="BJ306" s="1068">
        <f>INF_PrevYearEUR!BR307</f>
        <v>0</v>
      </c>
      <c r="BK306" s="1069">
        <f>INF_PrevYearEUR!BS307</f>
        <v>0</v>
      </c>
      <c r="BL306" s="1068">
        <f>INF_PrevYearEUR!BT307</f>
        <v>0</v>
      </c>
      <c r="BM306" s="1069">
        <f>INF_PrevYearEUR!BU307</f>
        <v>0</v>
      </c>
      <c r="BN306" s="1068">
        <f>INF_PrevYearEUR!BV307</f>
        <v>0</v>
      </c>
      <c r="BO306" s="1069">
        <f>INF_PrevYearEUR!BW307</f>
        <v>0</v>
      </c>
      <c r="BP306" s="1068">
        <f>INF_PrevYearEUR!BX307</f>
        <v>0</v>
      </c>
      <c r="BQ306" s="1069">
        <f>INF_PrevYearEUR!BY307</f>
        <v>0</v>
      </c>
    </row>
    <row r="307" spans="1:69" s="1048" customFormat="1">
      <c r="A307" s="1065" t="str">
        <f>IF(OR(B307=0,B307=""),"",B307&amp;IF(COUNTIF(B$11:$B307,B307)&gt;1,COUNTIF(B$11:$B307,B307),""))</f>
        <v>EBT % Net revenue4</v>
      </c>
      <c r="B307" s="1065" t="str">
        <f>INF_PrevYearEUR!J308</f>
        <v>EBT % Net revenue</v>
      </c>
      <c r="C307" s="1065"/>
      <c r="D307" s="1066">
        <f>INF_PrevYearEUR!L308</f>
        <v>0</v>
      </c>
      <c r="E307" s="1067">
        <f>INF_PrevYearEUR!M308</f>
        <v>0</v>
      </c>
      <c r="F307" s="1066">
        <f>INF_PrevYearEUR!N308</f>
        <v>0</v>
      </c>
      <c r="G307" s="1067">
        <f>INF_PrevYearEUR!O308</f>
        <v>0</v>
      </c>
      <c r="H307" s="1066">
        <f>INF_PrevYearEUR!P308</f>
        <v>0</v>
      </c>
      <c r="I307" s="1067">
        <f>INF_PrevYearEUR!Q308</f>
        <v>0</v>
      </c>
      <c r="J307" s="1066">
        <f>INF_PrevYearEUR!R308</f>
        <v>0</v>
      </c>
      <c r="K307" s="1067">
        <f>INF_PrevYearEUR!S308</f>
        <v>0</v>
      </c>
      <c r="L307" s="1066">
        <f>INF_PrevYearEUR!T308</f>
        <v>0</v>
      </c>
      <c r="M307" s="1067">
        <f>INF_PrevYearEUR!U308</f>
        <v>0</v>
      </c>
      <c r="N307" s="1066">
        <f>INF_PrevYearEUR!V308</f>
        <v>0</v>
      </c>
      <c r="O307" s="1067">
        <f>INF_PrevYearEUR!W308</f>
        <v>0</v>
      </c>
      <c r="P307" s="1066">
        <f>INF_PrevYearEUR!X308</f>
        <v>0</v>
      </c>
      <c r="Q307" s="1067">
        <f>INF_PrevYearEUR!Y308</f>
        <v>0</v>
      </c>
      <c r="R307" s="1066">
        <f>INF_PrevYearEUR!Z308</f>
        <v>0</v>
      </c>
      <c r="S307" s="1067">
        <f>INF_PrevYearEUR!AA308</f>
        <v>0</v>
      </c>
      <c r="T307" s="1066">
        <f>INF_PrevYearEUR!AB308</f>
        <v>0</v>
      </c>
      <c r="U307" s="1067">
        <f>INF_PrevYearEUR!AC308</f>
        <v>0</v>
      </c>
      <c r="V307" s="1066">
        <f>INF_PrevYearEUR!AD308</f>
        <v>0</v>
      </c>
      <c r="W307" s="1067">
        <f>INF_PrevYearEUR!AE308</f>
        <v>0</v>
      </c>
      <c r="X307" s="1066">
        <f>INF_PrevYearEUR!AF308</f>
        <v>0</v>
      </c>
      <c r="Y307" s="1067">
        <f>INF_PrevYearEUR!AG308</f>
        <v>0</v>
      </c>
      <c r="Z307" s="1066">
        <f>INF_PrevYearEUR!AH308</f>
        <v>0</v>
      </c>
      <c r="AA307" s="1067">
        <f>INF_PrevYearEUR!AI308</f>
        <v>0</v>
      </c>
      <c r="AB307" s="1066">
        <f>INF_PrevYearEUR!AJ308</f>
        <v>0</v>
      </c>
      <c r="AC307" s="1067">
        <f>INF_PrevYearEUR!AK308</f>
        <v>0</v>
      </c>
      <c r="AD307" s="1066">
        <f>INF_PrevYearEUR!AL308</f>
        <v>0</v>
      </c>
      <c r="AE307" s="1067">
        <f>INF_PrevYearEUR!AM308</f>
        <v>0</v>
      </c>
      <c r="AF307" s="1066">
        <f>INF_PrevYearEUR!AN308</f>
        <v>0</v>
      </c>
      <c r="AG307" s="1067">
        <f>INF_PrevYearEUR!AO308</f>
        <v>0</v>
      </c>
      <c r="AH307" s="1066">
        <f>INF_PrevYearEUR!AP308</f>
        <v>0</v>
      </c>
      <c r="AI307" s="1067">
        <f>INF_PrevYearEUR!AQ308</f>
        <v>0</v>
      </c>
      <c r="AJ307" s="1066">
        <f>INF_PrevYearEUR!AR308</f>
        <v>0</v>
      </c>
      <c r="AK307" s="1067">
        <f>INF_PrevYearEUR!AS308</f>
        <v>0</v>
      </c>
      <c r="AL307" s="1066">
        <f>INF_PrevYearEUR!AT308</f>
        <v>0</v>
      </c>
      <c r="AM307" s="1067">
        <f>INF_PrevYearEUR!AU308</f>
        <v>0</v>
      </c>
      <c r="AN307" s="1066">
        <f>INF_PrevYearEUR!AV308</f>
        <v>0</v>
      </c>
      <c r="AO307" s="1067">
        <f>INF_PrevYearEUR!AW308</f>
        <v>0</v>
      </c>
      <c r="AP307" s="1066">
        <f>INF_PrevYearEUR!AX308</f>
        <v>0</v>
      </c>
      <c r="AQ307" s="1067">
        <f>INF_PrevYearEUR!AY308</f>
        <v>0</v>
      </c>
      <c r="AR307" s="1066">
        <f>INF_PrevYearEUR!AZ308</f>
        <v>0</v>
      </c>
      <c r="AS307" s="1067">
        <f>INF_PrevYearEUR!BA308</f>
        <v>0</v>
      </c>
      <c r="AT307" s="1066">
        <f>INF_PrevYearEUR!BB308</f>
        <v>0</v>
      </c>
      <c r="AU307" s="1067">
        <f>INF_PrevYearEUR!BC308</f>
        <v>0</v>
      </c>
      <c r="AV307" s="1066">
        <f>INF_PrevYearEUR!BD308</f>
        <v>0</v>
      </c>
      <c r="AW307" s="1067">
        <f>INF_PrevYearEUR!BE308</f>
        <v>0</v>
      </c>
      <c r="AX307" s="1066">
        <f>INF_PrevYearEUR!BF308</f>
        <v>0</v>
      </c>
      <c r="AY307" s="1067">
        <f>INF_PrevYearEUR!BG308</f>
        <v>0</v>
      </c>
      <c r="AZ307" s="1066">
        <f>INF_PrevYearEUR!BH308</f>
        <v>0</v>
      </c>
      <c r="BA307" s="1067">
        <f>INF_PrevYearEUR!BI308</f>
        <v>0</v>
      </c>
      <c r="BB307" s="1066">
        <f>INF_PrevYearEUR!BJ308</f>
        <v>0</v>
      </c>
      <c r="BC307" s="1067">
        <f>INF_PrevYearEUR!BK308</f>
        <v>0</v>
      </c>
      <c r="BD307" s="1066">
        <f>INF_PrevYearEUR!BL308</f>
        <v>0</v>
      </c>
      <c r="BE307" s="1067">
        <f>INF_PrevYearEUR!BM308</f>
        <v>0</v>
      </c>
      <c r="BF307" s="1066">
        <f>INF_PrevYearEUR!BN308</f>
        <v>0</v>
      </c>
      <c r="BG307" s="1067">
        <f>INF_PrevYearEUR!BO308</f>
        <v>0</v>
      </c>
      <c r="BH307" s="1066">
        <f>INF_PrevYearEUR!BP308</f>
        <v>0</v>
      </c>
      <c r="BI307" s="1067">
        <f>INF_PrevYearEUR!BQ308</f>
        <v>0</v>
      </c>
      <c r="BJ307" s="1066">
        <f>INF_PrevYearEUR!BR308</f>
        <v>0</v>
      </c>
      <c r="BK307" s="1067">
        <f>INF_PrevYearEUR!BS308</f>
        <v>0</v>
      </c>
      <c r="BL307" s="1066">
        <f>INF_PrevYearEUR!BT308</f>
        <v>0</v>
      </c>
      <c r="BM307" s="1067">
        <f>INF_PrevYearEUR!BU308</f>
        <v>0</v>
      </c>
      <c r="BN307" s="1066">
        <f>INF_PrevYearEUR!BV308</f>
        <v>0</v>
      </c>
      <c r="BO307" s="1067">
        <f>INF_PrevYearEUR!BW308</f>
        <v>0</v>
      </c>
      <c r="BP307" s="1066">
        <f>INF_PrevYearEUR!BX308</f>
        <v>0</v>
      </c>
      <c r="BQ307" s="1067">
        <f>INF_PrevYearEUR!BY308</f>
        <v>0</v>
      </c>
    </row>
    <row r="308" spans="1:69" s="1048" customFormat="1">
      <c r="A308" s="1054" t="str">
        <f>IF(OR(B308=0,B308=""),"",B308&amp;IF(COUNTIF(B$11:$B308,B308)&gt;1,COUNTIF(B$11:$B308,B308),""))</f>
        <v>Keyfigures Others [per ton]</v>
      </c>
      <c r="B308" s="1054" t="str">
        <f>INF_PrevYearEUR!J309</f>
        <v>Keyfigures Others [per ton]</v>
      </c>
      <c r="C308" s="1055"/>
      <c r="D308" s="1068">
        <f>INF_PrevYearEUR!L309</f>
        <v>0</v>
      </c>
      <c r="E308" s="1069">
        <f>INF_PrevYearEUR!M309</f>
        <v>0</v>
      </c>
      <c r="F308" s="1068">
        <f>INF_PrevYearEUR!N309</f>
        <v>0</v>
      </c>
      <c r="G308" s="1069">
        <f>INF_PrevYearEUR!O309</f>
        <v>0</v>
      </c>
      <c r="H308" s="1068">
        <f>INF_PrevYearEUR!P309</f>
        <v>0</v>
      </c>
      <c r="I308" s="1069">
        <f>INF_PrevYearEUR!Q309</f>
        <v>0</v>
      </c>
      <c r="J308" s="1068">
        <f>INF_PrevYearEUR!R309</f>
        <v>0</v>
      </c>
      <c r="K308" s="1069">
        <f>INF_PrevYearEUR!S309</f>
        <v>0</v>
      </c>
      <c r="L308" s="1068">
        <f>INF_PrevYearEUR!T309</f>
        <v>0</v>
      </c>
      <c r="M308" s="1069">
        <f>INF_PrevYearEUR!U309</f>
        <v>0</v>
      </c>
      <c r="N308" s="1068">
        <f>INF_PrevYearEUR!V309</f>
        <v>0</v>
      </c>
      <c r="O308" s="1069">
        <f>INF_PrevYearEUR!W309</f>
        <v>0</v>
      </c>
      <c r="P308" s="1068">
        <f>INF_PrevYearEUR!X309</f>
        <v>0</v>
      </c>
      <c r="Q308" s="1069">
        <f>INF_PrevYearEUR!Y309</f>
        <v>0</v>
      </c>
      <c r="R308" s="1068">
        <f>INF_PrevYearEUR!Z309</f>
        <v>0</v>
      </c>
      <c r="S308" s="1069">
        <f>INF_PrevYearEUR!AA309</f>
        <v>0</v>
      </c>
      <c r="T308" s="1068">
        <f>INF_PrevYearEUR!AB309</f>
        <v>0</v>
      </c>
      <c r="U308" s="1069">
        <f>INF_PrevYearEUR!AC309</f>
        <v>0</v>
      </c>
      <c r="V308" s="1068">
        <f>INF_PrevYearEUR!AD309</f>
        <v>0</v>
      </c>
      <c r="W308" s="1069">
        <f>INF_PrevYearEUR!AE309</f>
        <v>0</v>
      </c>
      <c r="X308" s="1068">
        <f>INF_PrevYearEUR!AF309</f>
        <v>0</v>
      </c>
      <c r="Y308" s="1069">
        <f>INF_PrevYearEUR!AG309</f>
        <v>0</v>
      </c>
      <c r="Z308" s="1068">
        <f>INF_PrevYearEUR!AH309</f>
        <v>0</v>
      </c>
      <c r="AA308" s="1069">
        <f>INF_PrevYearEUR!AI309</f>
        <v>0</v>
      </c>
      <c r="AB308" s="1068">
        <f>INF_PrevYearEUR!AJ309</f>
        <v>0</v>
      </c>
      <c r="AC308" s="1069">
        <f>INF_PrevYearEUR!AK309</f>
        <v>0</v>
      </c>
      <c r="AD308" s="1068">
        <f>INF_PrevYearEUR!AL309</f>
        <v>0</v>
      </c>
      <c r="AE308" s="1069">
        <f>INF_PrevYearEUR!AM309</f>
        <v>0</v>
      </c>
      <c r="AF308" s="1068">
        <f>INF_PrevYearEUR!AN309</f>
        <v>0</v>
      </c>
      <c r="AG308" s="1069">
        <f>INF_PrevYearEUR!AO309</f>
        <v>0</v>
      </c>
      <c r="AH308" s="1068">
        <f>INF_PrevYearEUR!AP309</f>
        <v>0</v>
      </c>
      <c r="AI308" s="1069">
        <f>INF_PrevYearEUR!AQ309</f>
        <v>0</v>
      </c>
      <c r="AJ308" s="1068">
        <f>INF_PrevYearEUR!AR309</f>
        <v>0</v>
      </c>
      <c r="AK308" s="1069">
        <f>INF_PrevYearEUR!AS309</f>
        <v>0</v>
      </c>
      <c r="AL308" s="1068">
        <f>INF_PrevYearEUR!AT309</f>
        <v>0</v>
      </c>
      <c r="AM308" s="1069">
        <f>INF_PrevYearEUR!AU309</f>
        <v>0</v>
      </c>
      <c r="AN308" s="1068">
        <f>INF_PrevYearEUR!AV309</f>
        <v>0</v>
      </c>
      <c r="AO308" s="1069">
        <f>INF_PrevYearEUR!AW309</f>
        <v>0</v>
      </c>
      <c r="AP308" s="1068">
        <f>INF_PrevYearEUR!AX309</f>
        <v>0</v>
      </c>
      <c r="AQ308" s="1069">
        <f>INF_PrevYearEUR!AY309</f>
        <v>0</v>
      </c>
      <c r="AR308" s="1068">
        <f>INF_PrevYearEUR!AZ309</f>
        <v>0</v>
      </c>
      <c r="AS308" s="1069">
        <f>INF_PrevYearEUR!BA309</f>
        <v>0</v>
      </c>
      <c r="AT308" s="1068">
        <f>INF_PrevYearEUR!BB309</f>
        <v>0</v>
      </c>
      <c r="AU308" s="1069">
        <f>INF_PrevYearEUR!BC309</f>
        <v>0</v>
      </c>
      <c r="AV308" s="1068">
        <f>INF_PrevYearEUR!BD309</f>
        <v>0</v>
      </c>
      <c r="AW308" s="1069">
        <f>INF_PrevYearEUR!BE309</f>
        <v>0</v>
      </c>
      <c r="AX308" s="1068">
        <f>INF_PrevYearEUR!BF309</f>
        <v>0</v>
      </c>
      <c r="AY308" s="1069">
        <f>INF_PrevYearEUR!BG309</f>
        <v>0</v>
      </c>
      <c r="AZ308" s="1068">
        <f>INF_PrevYearEUR!BH309</f>
        <v>0</v>
      </c>
      <c r="BA308" s="1069">
        <f>INF_PrevYearEUR!BI309</f>
        <v>0</v>
      </c>
      <c r="BB308" s="1068">
        <f>INF_PrevYearEUR!BJ309</f>
        <v>0</v>
      </c>
      <c r="BC308" s="1069">
        <f>INF_PrevYearEUR!BK309</f>
        <v>0</v>
      </c>
      <c r="BD308" s="1068">
        <f>INF_PrevYearEUR!BL309</f>
        <v>0</v>
      </c>
      <c r="BE308" s="1069">
        <f>INF_PrevYearEUR!BM309</f>
        <v>0</v>
      </c>
      <c r="BF308" s="1068">
        <f>INF_PrevYearEUR!BN309</f>
        <v>0</v>
      </c>
      <c r="BG308" s="1069">
        <f>INF_PrevYearEUR!BO309</f>
        <v>0</v>
      </c>
      <c r="BH308" s="1068">
        <f>INF_PrevYearEUR!BP309</f>
        <v>0</v>
      </c>
      <c r="BI308" s="1069">
        <f>INF_PrevYearEUR!BQ309</f>
        <v>0</v>
      </c>
      <c r="BJ308" s="1068">
        <f>INF_PrevYearEUR!BR309</f>
        <v>0</v>
      </c>
      <c r="BK308" s="1069">
        <f>INF_PrevYearEUR!BS309</f>
        <v>0</v>
      </c>
      <c r="BL308" s="1068">
        <f>INF_PrevYearEUR!BT309</f>
        <v>0</v>
      </c>
      <c r="BM308" s="1069">
        <f>INF_PrevYearEUR!BU309</f>
        <v>0</v>
      </c>
      <c r="BN308" s="1068">
        <f>INF_PrevYearEUR!BV309</f>
        <v>0</v>
      </c>
      <c r="BO308" s="1069">
        <f>INF_PrevYearEUR!BW309</f>
        <v>0</v>
      </c>
      <c r="BP308" s="1068">
        <f>INF_PrevYearEUR!BX309</f>
        <v>0</v>
      </c>
      <c r="BQ308" s="1069">
        <f>INF_PrevYearEUR!BY309</f>
        <v>0</v>
      </c>
    </row>
    <row r="309" spans="1:69" s="1048" customFormat="1">
      <c r="A309" s="1054" t="str">
        <f>IF(OR(B309=0,B309=""),"",B309&amp;IF(COUNTIF(B$11:$B309,B309)&gt;1,COUNTIF(B$11:$B309,B309),""))</f>
        <v>Sales in tons5</v>
      </c>
      <c r="B309" s="1054" t="str">
        <f>INF_PrevYearEUR!J310</f>
        <v>Sales in tons</v>
      </c>
      <c r="C309" s="1055"/>
      <c r="D309" s="1068">
        <f>INF_PrevYearEUR!L310</f>
        <v>0</v>
      </c>
      <c r="E309" s="1069">
        <f>INF_PrevYearEUR!M310</f>
        <v>0</v>
      </c>
      <c r="F309" s="1068">
        <f>INF_PrevYearEUR!N310</f>
        <v>0</v>
      </c>
      <c r="G309" s="1069">
        <f>INF_PrevYearEUR!O310</f>
        <v>0</v>
      </c>
      <c r="H309" s="1068">
        <f>INF_PrevYearEUR!P310</f>
        <v>0</v>
      </c>
      <c r="I309" s="1069">
        <f>INF_PrevYearEUR!Q310</f>
        <v>0</v>
      </c>
      <c r="J309" s="1068">
        <f>INF_PrevYearEUR!R310</f>
        <v>0</v>
      </c>
      <c r="K309" s="1069">
        <f>INF_PrevYearEUR!S310</f>
        <v>0</v>
      </c>
      <c r="L309" s="1068">
        <f>INF_PrevYearEUR!T310</f>
        <v>0</v>
      </c>
      <c r="M309" s="1069">
        <f>INF_PrevYearEUR!U310</f>
        <v>0</v>
      </c>
      <c r="N309" s="1068">
        <f>INF_PrevYearEUR!V310</f>
        <v>0</v>
      </c>
      <c r="O309" s="1069">
        <f>INF_PrevYearEUR!W310</f>
        <v>0</v>
      </c>
      <c r="P309" s="1068">
        <f>INF_PrevYearEUR!X310</f>
        <v>0</v>
      </c>
      <c r="Q309" s="1069">
        <f>INF_PrevYearEUR!Y310</f>
        <v>0</v>
      </c>
      <c r="R309" s="1068">
        <f>INF_PrevYearEUR!Z310</f>
        <v>0</v>
      </c>
      <c r="S309" s="1069">
        <f>INF_PrevYearEUR!AA310</f>
        <v>0</v>
      </c>
      <c r="T309" s="1068">
        <f>INF_PrevYearEUR!AB310</f>
        <v>0</v>
      </c>
      <c r="U309" s="1069">
        <f>INF_PrevYearEUR!AC310</f>
        <v>0</v>
      </c>
      <c r="V309" s="1068">
        <f>INF_PrevYearEUR!AD310</f>
        <v>0</v>
      </c>
      <c r="W309" s="1069">
        <f>INF_PrevYearEUR!AE310</f>
        <v>0</v>
      </c>
      <c r="X309" s="1068">
        <f>INF_PrevYearEUR!AF310</f>
        <v>0</v>
      </c>
      <c r="Y309" s="1069">
        <f>INF_PrevYearEUR!AG310</f>
        <v>0</v>
      </c>
      <c r="Z309" s="1068">
        <f>INF_PrevYearEUR!AH310</f>
        <v>0</v>
      </c>
      <c r="AA309" s="1069">
        <f>INF_PrevYearEUR!AI310</f>
        <v>0</v>
      </c>
      <c r="AB309" s="1068">
        <f>INF_PrevYearEUR!AJ310</f>
        <v>0</v>
      </c>
      <c r="AC309" s="1069">
        <f>INF_PrevYearEUR!AK310</f>
        <v>0</v>
      </c>
      <c r="AD309" s="1068">
        <f>INF_PrevYearEUR!AL310</f>
        <v>0</v>
      </c>
      <c r="AE309" s="1069">
        <f>INF_PrevYearEUR!AM310</f>
        <v>0</v>
      </c>
      <c r="AF309" s="1068">
        <f>INF_PrevYearEUR!AN310</f>
        <v>0</v>
      </c>
      <c r="AG309" s="1069">
        <f>INF_PrevYearEUR!AO310</f>
        <v>0</v>
      </c>
      <c r="AH309" s="1068">
        <f>INF_PrevYearEUR!AP310</f>
        <v>0</v>
      </c>
      <c r="AI309" s="1069">
        <f>INF_PrevYearEUR!AQ310</f>
        <v>0</v>
      </c>
      <c r="AJ309" s="1068">
        <f>INF_PrevYearEUR!AR310</f>
        <v>0</v>
      </c>
      <c r="AK309" s="1069">
        <f>INF_PrevYearEUR!AS310</f>
        <v>0</v>
      </c>
      <c r="AL309" s="1068">
        <f>INF_PrevYearEUR!AT310</f>
        <v>0</v>
      </c>
      <c r="AM309" s="1069">
        <f>INF_PrevYearEUR!AU310</f>
        <v>0</v>
      </c>
      <c r="AN309" s="1068">
        <f>INF_PrevYearEUR!AV310</f>
        <v>0</v>
      </c>
      <c r="AO309" s="1069">
        <f>INF_PrevYearEUR!AW310</f>
        <v>0</v>
      </c>
      <c r="AP309" s="1068">
        <f>INF_PrevYearEUR!AX310</f>
        <v>0</v>
      </c>
      <c r="AQ309" s="1069">
        <f>INF_PrevYearEUR!AY310</f>
        <v>0</v>
      </c>
      <c r="AR309" s="1068">
        <f>INF_PrevYearEUR!AZ310</f>
        <v>0</v>
      </c>
      <c r="AS309" s="1069">
        <f>INF_PrevYearEUR!BA310</f>
        <v>0</v>
      </c>
      <c r="AT309" s="1068">
        <f>INF_PrevYearEUR!BB310</f>
        <v>0</v>
      </c>
      <c r="AU309" s="1069">
        <f>INF_PrevYearEUR!BC310</f>
        <v>0</v>
      </c>
      <c r="AV309" s="1068">
        <f>INF_PrevYearEUR!BD310</f>
        <v>0</v>
      </c>
      <c r="AW309" s="1069">
        <f>INF_PrevYearEUR!BE310</f>
        <v>0</v>
      </c>
      <c r="AX309" s="1068">
        <f>INF_PrevYearEUR!BF310</f>
        <v>0</v>
      </c>
      <c r="AY309" s="1069">
        <f>INF_PrevYearEUR!BG310</f>
        <v>0</v>
      </c>
      <c r="AZ309" s="1068">
        <f>INF_PrevYearEUR!BH310</f>
        <v>0</v>
      </c>
      <c r="BA309" s="1069">
        <f>INF_PrevYearEUR!BI310</f>
        <v>0</v>
      </c>
      <c r="BB309" s="1068">
        <f>INF_PrevYearEUR!BJ310</f>
        <v>0</v>
      </c>
      <c r="BC309" s="1069">
        <f>INF_PrevYearEUR!BK310</f>
        <v>0</v>
      </c>
      <c r="BD309" s="1068">
        <f>INF_PrevYearEUR!BL310</f>
        <v>0</v>
      </c>
      <c r="BE309" s="1069">
        <f>INF_PrevYearEUR!BM310</f>
        <v>0</v>
      </c>
      <c r="BF309" s="1068">
        <f>INF_PrevYearEUR!BN310</f>
        <v>0</v>
      </c>
      <c r="BG309" s="1069">
        <f>INF_PrevYearEUR!BO310</f>
        <v>0</v>
      </c>
      <c r="BH309" s="1068">
        <f>INF_PrevYearEUR!BP310</f>
        <v>0</v>
      </c>
      <c r="BI309" s="1069">
        <f>INF_PrevYearEUR!BQ310</f>
        <v>0</v>
      </c>
      <c r="BJ309" s="1068">
        <f>INF_PrevYearEUR!BR310</f>
        <v>0</v>
      </c>
      <c r="BK309" s="1069">
        <f>INF_PrevYearEUR!BS310</f>
        <v>0</v>
      </c>
      <c r="BL309" s="1068">
        <f>INF_PrevYearEUR!BT310</f>
        <v>0</v>
      </c>
      <c r="BM309" s="1069">
        <f>INF_PrevYearEUR!BU310</f>
        <v>0</v>
      </c>
      <c r="BN309" s="1068">
        <f>INF_PrevYearEUR!BV310</f>
        <v>0</v>
      </c>
      <c r="BO309" s="1069">
        <f>INF_PrevYearEUR!BW310</f>
        <v>0</v>
      </c>
      <c r="BP309" s="1068">
        <f>INF_PrevYearEUR!BX310</f>
        <v>0</v>
      </c>
      <c r="BQ309" s="1069">
        <f>INF_PrevYearEUR!BY310</f>
        <v>0</v>
      </c>
    </row>
    <row r="310" spans="1:69" s="1048" customFormat="1">
      <c r="A310" s="1054" t="str">
        <f>IF(OR(B310=0,B310=""),"",B310&amp;IF(COUNTIF(B$11:$B310,B310)&gt;1,COUNTIF(B$11:$B310,B310),""))</f>
        <v xml:space="preserve">Net Revenue Others (ex works) </v>
      </c>
      <c r="B310" s="1054" t="str">
        <f>INF_PrevYearEUR!J311</f>
        <v xml:space="preserve">Net Revenue Others (ex works) </v>
      </c>
      <c r="C310" s="1055"/>
      <c r="D310" s="1068">
        <f>INF_PrevYearEUR!L311</f>
        <v>0</v>
      </c>
      <c r="E310" s="1069">
        <f>INF_PrevYearEUR!M311</f>
        <v>0</v>
      </c>
      <c r="F310" s="1068">
        <f>INF_PrevYearEUR!N311</f>
        <v>0</v>
      </c>
      <c r="G310" s="1069">
        <f>INF_PrevYearEUR!O311</f>
        <v>0</v>
      </c>
      <c r="H310" s="1068">
        <f>INF_PrevYearEUR!P311</f>
        <v>0</v>
      </c>
      <c r="I310" s="1069">
        <f>INF_PrevYearEUR!Q311</f>
        <v>0</v>
      </c>
      <c r="J310" s="1068">
        <f>INF_PrevYearEUR!R311</f>
        <v>0</v>
      </c>
      <c r="K310" s="1069">
        <f>INF_PrevYearEUR!S311</f>
        <v>0</v>
      </c>
      <c r="L310" s="1068">
        <f>INF_PrevYearEUR!T311</f>
        <v>0</v>
      </c>
      <c r="M310" s="1069">
        <f>INF_PrevYearEUR!U311</f>
        <v>0</v>
      </c>
      <c r="N310" s="1068">
        <f>INF_PrevYearEUR!V311</f>
        <v>0</v>
      </c>
      <c r="O310" s="1069">
        <f>INF_PrevYearEUR!W311</f>
        <v>0</v>
      </c>
      <c r="P310" s="1068">
        <f>INF_PrevYearEUR!X311</f>
        <v>0</v>
      </c>
      <c r="Q310" s="1069">
        <f>INF_PrevYearEUR!Y311</f>
        <v>0</v>
      </c>
      <c r="R310" s="1068">
        <f>INF_PrevYearEUR!Z311</f>
        <v>0</v>
      </c>
      <c r="S310" s="1069">
        <f>INF_PrevYearEUR!AA311</f>
        <v>0</v>
      </c>
      <c r="T310" s="1068">
        <f>INF_PrevYearEUR!AB311</f>
        <v>0</v>
      </c>
      <c r="U310" s="1069">
        <f>INF_PrevYearEUR!AC311</f>
        <v>0</v>
      </c>
      <c r="V310" s="1068">
        <f>INF_PrevYearEUR!AD311</f>
        <v>0</v>
      </c>
      <c r="W310" s="1069">
        <f>INF_PrevYearEUR!AE311</f>
        <v>0</v>
      </c>
      <c r="X310" s="1068">
        <f>INF_PrevYearEUR!AF311</f>
        <v>0</v>
      </c>
      <c r="Y310" s="1069">
        <f>INF_PrevYearEUR!AG311</f>
        <v>0</v>
      </c>
      <c r="Z310" s="1068">
        <f>INF_PrevYearEUR!AH311</f>
        <v>0</v>
      </c>
      <c r="AA310" s="1069">
        <f>INF_PrevYearEUR!AI311</f>
        <v>0</v>
      </c>
      <c r="AB310" s="1068">
        <f>INF_PrevYearEUR!AJ311</f>
        <v>0</v>
      </c>
      <c r="AC310" s="1069">
        <f>INF_PrevYearEUR!AK311</f>
        <v>0</v>
      </c>
      <c r="AD310" s="1068">
        <f>INF_PrevYearEUR!AL311</f>
        <v>0</v>
      </c>
      <c r="AE310" s="1069">
        <f>INF_PrevYearEUR!AM311</f>
        <v>0</v>
      </c>
      <c r="AF310" s="1068">
        <f>INF_PrevYearEUR!AN311</f>
        <v>0</v>
      </c>
      <c r="AG310" s="1069">
        <f>INF_PrevYearEUR!AO311</f>
        <v>0</v>
      </c>
      <c r="AH310" s="1068">
        <f>INF_PrevYearEUR!AP311</f>
        <v>0</v>
      </c>
      <c r="AI310" s="1069">
        <f>INF_PrevYearEUR!AQ311</f>
        <v>0</v>
      </c>
      <c r="AJ310" s="1068">
        <f>INF_PrevYearEUR!AR311</f>
        <v>0</v>
      </c>
      <c r="AK310" s="1069">
        <f>INF_PrevYearEUR!AS311</f>
        <v>0</v>
      </c>
      <c r="AL310" s="1068">
        <f>INF_PrevYearEUR!AT311</f>
        <v>0</v>
      </c>
      <c r="AM310" s="1069">
        <f>INF_PrevYearEUR!AU311</f>
        <v>0</v>
      </c>
      <c r="AN310" s="1068">
        <f>INF_PrevYearEUR!AV311</f>
        <v>0</v>
      </c>
      <c r="AO310" s="1069">
        <f>INF_PrevYearEUR!AW311</f>
        <v>0</v>
      </c>
      <c r="AP310" s="1068">
        <f>INF_PrevYearEUR!AX311</f>
        <v>0</v>
      </c>
      <c r="AQ310" s="1069">
        <f>INF_PrevYearEUR!AY311</f>
        <v>0</v>
      </c>
      <c r="AR310" s="1068">
        <f>INF_PrevYearEUR!AZ311</f>
        <v>0</v>
      </c>
      <c r="AS310" s="1069">
        <f>INF_PrevYearEUR!BA311</f>
        <v>0</v>
      </c>
      <c r="AT310" s="1068">
        <f>INF_PrevYearEUR!BB311</f>
        <v>0</v>
      </c>
      <c r="AU310" s="1069">
        <f>INF_PrevYearEUR!BC311</f>
        <v>0</v>
      </c>
      <c r="AV310" s="1068">
        <f>INF_PrevYearEUR!BD311</f>
        <v>0</v>
      </c>
      <c r="AW310" s="1069">
        <f>INF_PrevYearEUR!BE311</f>
        <v>0</v>
      </c>
      <c r="AX310" s="1068">
        <f>INF_PrevYearEUR!BF311</f>
        <v>0</v>
      </c>
      <c r="AY310" s="1069">
        <f>INF_PrevYearEUR!BG311</f>
        <v>0</v>
      </c>
      <c r="AZ310" s="1068">
        <f>INF_PrevYearEUR!BH311</f>
        <v>0</v>
      </c>
      <c r="BA310" s="1069">
        <f>INF_PrevYearEUR!BI311</f>
        <v>0</v>
      </c>
      <c r="BB310" s="1068">
        <f>INF_PrevYearEUR!BJ311</f>
        <v>0</v>
      </c>
      <c r="BC310" s="1069">
        <f>INF_PrevYearEUR!BK311</f>
        <v>0</v>
      </c>
      <c r="BD310" s="1068">
        <f>INF_PrevYearEUR!BL311</f>
        <v>0</v>
      </c>
      <c r="BE310" s="1069">
        <f>INF_PrevYearEUR!BM311</f>
        <v>0</v>
      </c>
      <c r="BF310" s="1068">
        <f>INF_PrevYearEUR!BN311</f>
        <v>0</v>
      </c>
      <c r="BG310" s="1069">
        <f>INF_PrevYearEUR!BO311</f>
        <v>0</v>
      </c>
      <c r="BH310" s="1068">
        <f>INF_PrevYearEUR!BP311</f>
        <v>0</v>
      </c>
      <c r="BI310" s="1069">
        <f>INF_PrevYearEUR!BQ311</f>
        <v>0</v>
      </c>
      <c r="BJ310" s="1068">
        <f>INF_PrevYearEUR!BR311</f>
        <v>0</v>
      </c>
      <c r="BK310" s="1069">
        <f>INF_PrevYearEUR!BS311</f>
        <v>0</v>
      </c>
      <c r="BL310" s="1068">
        <f>INF_PrevYearEUR!BT311</f>
        <v>0</v>
      </c>
      <c r="BM310" s="1069">
        <f>INF_PrevYearEUR!BU311</f>
        <v>0</v>
      </c>
      <c r="BN310" s="1068">
        <f>INF_PrevYearEUR!BV311</f>
        <v>0</v>
      </c>
      <c r="BO310" s="1069">
        <f>INF_PrevYearEUR!BW311</f>
        <v>0</v>
      </c>
      <c r="BP310" s="1068">
        <f>INF_PrevYearEUR!BX311</f>
        <v>0</v>
      </c>
      <c r="BQ310" s="1069">
        <f>INF_PrevYearEUR!BY311</f>
        <v>0</v>
      </c>
    </row>
    <row r="311" spans="1:69" s="1048" customFormat="1">
      <c r="A311" s="1054" t="str">
        <f>IF(OR(B311=0,B311=""),"",B311&amp;IF(COUNTIF(B$11:$B311,B311)&gt;1,COUNTIF(B$11:$B311,B311),""))</f>
        <v>Contribution Margin I4</v>
      </c>
      <c r="B311" s="1054" t="str">
        <f>INF_PrevYearEUR!J312</f>
        <v>Contribution Margin I</v>
      </c>
      <c r="C311" s="1055"/>
      <c r="D311" s="1068">
        <f>INF_PrevYearEUR!L312</f>
        <v>0</v>
      </c>
      <c r="E311" s="1069">
        <f>INF_PrevYearEUR!M312</f>
        <v>0</v>
      </c>
      <c r="F311" s="1068">
        <f>INF_PrevYearEUR!N312</f>
        <v>0</v>
      </c>
      <c r="G311" s="1069">
        <f>INF_PrevYearEUR!O312</f>
        <v>0</v>
      </c>
      <c r="H311" s="1068">
        <f>INF_PrevYearEUR!P312</f>
        <v>0</v>
      </c>
      <c r="I311" s="1069">
        <f>INF_PrevYearEUR!Q312</f>
        <v>0</v>
      </c>
      <c r="J311" s="1068">
        <f>INF_PrevYearEUR!R312</f>
        <v>0</v>
      </c>
      <c r="K311" s="1069">
        <f>INF_PrevYearEUR!S312</f>
        <v>0</v>
      </c>
      <c r="L311" s="1068">
        <f>INF_PrevYearEUR!T312</f>
        <v>0</v>
      </c>
      <c r="M311" s="1069">
        <f>INF_PrevYearEUR!U312</f>
        <v>0</v>
      </c>
      <c r="N311" s="1068">
        <f>INF_PrevYearEUR!V312</f>
        <v>0</v>
      </c>
      <c r="O311" s="1069">
        <f>INF_PrevYearEUR!W312</f>
        <v>0</v>
      </c>
      <c r="P311" s="1068">
        <f>INF_PrevYearEUR!X312</f>
        <v>0</v>
      </c>
      <c r="Q311" s="1069">
        <f>INF_PrevYearEUR!Y312</f>
        <v>0</v>
      </c>
      <c r="R311" s="1068">
        <f>INF_PrevYearEUR!Z312</f>
        <v>0</v>
      </c>
      <c r="S311" s="1069">
        <f>INF_PrevYearEUR!AA312</f>
        <v>0</v>
      </c>
      <c r="T311" s="1068">
        <f>INF_PrevYearEUR!AB312</f>
        <v>0</v>
      </c>
      <c r="U311" s="1069">
        <f>INF_PrevYearEUR!AC312</f>
        <v>0</v>
      </c>
      <c r="V311" s="1068">
        <f>INF_PrevYearEUR!AD312</f>
        <v>0</v>
      </c>
      <c r="W311" s="1069">
        <f>INF_PrevYearEUR!AE312</f>
        <v>0</v>
      </c>
      <c r="X311" s="1068">
        <f>INF_PrevYearEUR!AF312</f>
        <v>0</v>
      </c>
      <c r="Y311" s="1069">
        <f>INF_PrevYearEUR!AG312</f>
        <v>0</v>
      </c>
      <c r="Z311" s="1068">
        <f>INF_PrevYearEUR!AH312</f>
        <v>0</v>
      </c>
      <c r="AA311" s="1069">
        <f>INF_PrevYearEUR!AI312</f>
        <v>0</v>
      </c>
      <c r="AB311" s="1068">
        <f>INF_PrevYearEUR!AJ312</f>
        <v>0</v>
      </c>
      <c r="AC311" s="1069">
        <f>INF_PrevYearEUR!AK312</f>
        <v>0</v>
      </c>
      <c r="AD311" s="1068">
        <f>INF_PrevYearEUR!AL312</f>
        <v>0</v>
      </c>
      <c r="AE311" s="1069">
        <f>INF_PrevYearEUR!AM312</f>
        <v>0</v>
      </c>
      <c r="AF311" s="1068">
        <f>INF_PrevYearEUR!AN312</f>
        <v>0</v>
      </c>
      <c r="AG311" s="1069">
        <f>INF_PrevYearEUR!AO312</f>
        <v>0</v>
      </c>
      <c r="AH311" s="1068">
        <f>INF_PrevYearEUR!AP312</f>
        <v>0</v>
      </c>
      <c r="AI311" s="1069">
        <f>INF_PrevYearEUR!AQ312</f>
        <v>0</v>
      </c>
      <c r="AJ311" s="1068">
        <f>INF_PrevYearEUR!AR312</f>
        <v>0</v>
      </c>
      <c r="AK311" s="1069">
        <f>INF_PrevYearEUR!AS312</f>
        <v>0</v>
      </c>
      <c r="AL311" s="1068">
        <f>INF_PrevYearEUR!AT312</f>
        <v>0</v>
      </c>
      <c r="AM311" s="1069">
        <f>INF_PrevYearEUR!AU312</f>
        <v>0</v>
      </c>
      <c r="AN311" s="1068">
        <f>INF_PrevYearEUR!AV312</f>
        <v>0</v>
      </c>
      <c r="AO311" s="1069">
        <f>INF_PrevYearEUR!AW312</f>
        <v>0</v>
      </c>
      <c r="AP311" s="1068">
        <f>INF_PrevYearEUR!AX312</f>
        <v>0</v>
      </c>
      <c r="AQ311" s="1069">
        <f>INF_PrevYearEUR!AY312</f>
        <v>0</v>
      </c>
      <c r="AR311" s="1068">
        <f>INF_PrevYearEUR!AZ312</f>
        <v>0</v>
      </c>
      <c r="AS311" s="1069">
        <f>INF_PrevYearEUR!BA312</f>
        <v>0</v>
      </c>
      <c r="AT311" s="1068">
        <f>INF_PrevYearEUR!BB312</f>
        <v>0</v>
      </c>
      <c r="AU311" s="1069">
        <f>INF_PrevYearEUR!BC312</f>
        <v>0</v>
      </c>
      <c r="AV311" s="1068">
        <f>INF_PrevYearEUR!BD312</f>
        <v>0</v>
      </c>
      <c r="AW311" s="1069">
        <f>INF_PrevYearEUR!BE312</f>
        <v>0</v>
      </c>
      <c r="AX311" s="1068">
        <f>INF_PrevYearEUR!BF312</f>
        <v>0</v>
      </c>
      <c r="AY311" s="1069">
        <f>INF_PrevYearEUR!BG312</f>
        <v>0</v>
      </c>
      <c r="AZ311" s="1068">
        <f>INF_PrevYearEUR!BH312</f>
        <v>0</v>
      </c>
      <c r="BA311" s="1069">
        <f>INF_PrevYearEUR!BI312</f>
        <v>0</v>
      </c>
      <c r="BB311" s="1068">
        <f>INF_PrevYearEUR!BJ312</f>
        <v>0</v>
      </c>
      <c r="BC311" s="1069">
        <f>INF_PrevYearEUR!BK312</f>
        <v>0</v>
      </c>
      <c r="BD311" s="1068">
        <f>INF_PrevYearEUR!BL312</f>
        <v>0</v>
      </c>
      <c r="BE311" s="1069">
        <f>INF_PrevYearEUR!BM312</f>
        <v>0</v>
      </c>
      <c r="BF311" s="1068">
        <f>INF_PrevYearEUR!BN312</f>
        <v>0</v>
      </c>
      <c r="BG311" s="1069">
        <f>INF_PrevYearEUR!BO312</f>
        <v>0</v>
      </c>
      <c r="BH311" s="1068">
        <f>INF_PrevYearEUR!BP312</f>
        <v>0</v>
      </c>
      <c r="BI311" s="1069">
        <f>INF_PrevYearEUR!BQ312</f>
        <v>0</v>
      </c>
      <c r="BJ311" s="1068">
        <f>INF_PrevYearEUR!BR312</f>
        <v>0</v>
      </c>
      <c r="BK311" s="1069">
        <f>INF_PrevYearEUR!BS312</f>
        <v>0</v>
      </c>
      <c r="BL311" s="1068">
        <f>INF_PrevYearEUR!BT312</f>
        <v>0</v>
      </c>
      <c r="BM311" s="1069">
        <f>INF_PrevYearEUR!BU312</f>
        <v>0</v>
      </c>
      <c r="BN311" s="1068">
        <f>INF_PrevYearEUR!BV312</f>
        <v>0</v>
      </c>
      <c r="BO311" s="1069">
        <f>INF_PrevYearEUR!BW312</f>
        <v>0</v>
      </c>
      <c r="BP311" s="1068">
        <f>INF_PrevYearEUR!BX312</f>
        <v>0</v>
      </c>
      <c r="BQ311" s="1069">
        <f>INF_PrevYearEUR!BY312</f>
        <v>0</v>
      </c>
    </row>
    <row r="312" spans="1:69" s="1048" customFormat="1">
      <c r="A312" s="1054" t="str">
        <f>IF(OR(B312=0,B312=""),"",B312&amp;IF(COUNTIF(B$11:$B312,B312)&gt;1,COUNTIF(B$11:$B312,B312),""))</f>
        <v>Other Income/Expenses5</v>
      </c>
      <c r="B312" s="1054" t="str">
        <f>INF_PrevYearEUR!J313</f>
        <v>Other Income/Expenses</v>
      </c>
      <c r="C312" s="1055"/>
      <c r="D312" s="1068">
        <f>INF_PrevYearEUR!L313</f>
        <v>0</v>
      </c>
      <c r="E312" s="1069">
        <f>INF_PrevYearEUR!M313</f>
        <v>0</v>
      </c>
      <c r="F312" s="1068">
        <f>INF_PrevYearEUR!N313</f>
        <v>0</v>
      </c>
      <c r="G312" s="1069">
        <f>INF_PrevYearEUR!O313</f>
        <v>0</v>
      </c>
      <c r="H312" s="1068">
        <f>INF_PrevYearEUR!P313</f>
        <v>0</v>
      </c>
      <c r="I312" s="1069">
        <f>INF_PrevYearEUR!Q313</f>
        <v>0</v>
      </c>
      <c r="J312" s="1068">
        <f>INF_PrevYearEUR!R313</f>
        <v>0</v>
      </c>
      <c r="K312" s="1069">
        <f>INF_PrevYearEUR!S313</f>
        <v>0</v>
      </c>
      <c r="L312" s="1068">
        <f>INF_PrevYearEUR!T313</f>
        <v>0</v>
      </c>
      <c r="M312" s="1069">
        <f>INF_PrevYearEUR!U313</f>
        <v>0</v>
      </c>
      <c r="N312" s="1068">
        <f>INF_PrevYearEUR!V313</f>
        <v>0</v>
      </c>
      <c r="O312" s="1069">
        <f>INF_PrevYearEUR!W313</f>
        <v>0</v>
      </c>
      <c r="P312" s="1068">
        <f>INF_PrevYearEUR!X313</f>
        <v>0</v>
      </c>
      <c r="Q312" s="1069">
        <f>INF_PrevYearEUR!Y313</f>
        <v>0</v>
      </c>
      <c r="R312" s="1068">
        <f>INF_PrevYearEUR!Z313</f>
        <v>0</v>
      </c>
      <c r="S312" s="1069">
        <f>INF_PrevYearEUR!AA313</f>
        <v>0</v>
      </c>
      <c r="T312" s="1068">
        <f>INF_PrevYearEUR!AB313</f>
        <v>0</v>
      </c>
      <c r="U312" s="1069">
        <f>INF_PrevYearEUR!AC313</f>
        <v>0</v>
      </c>
      <c r="V312" s="1068">
        <f>INF_PrevYearEUR!AD313</f>
        <v>0</v>
      </c>
      <c r="W312" s="1069">
        <f>INF_PrevYearEUR!AE313</f>
        <v>0</v>
      </c>
      <c r="X312" s="1068">
        <f>INF_PrevYearEUR!AF313</f>
        <v>0</v>
      </c>
      <c r="Y312" s="1069">
        <f>INF_PrevYearEUR!AG313</f>
        <v>0</v>
      </c>
      <c r="Z312" s="1068">
        <f>INF_PrevYearEUR!AH313</f>
        <v>0</v>
      </c>
      <c r="AA312" s="1069">
        <f>INF_PrevYearEUR!AI313</f>
        <v>0</v>
      </c>
      <c r="AB312" s="1068">
        <f>INF_PrevYearEUR!AJ313</f>
        <v>0</v>
      </c>
      <c r="AC312" s="1069">
        <f>INF_PrevYearEUR!AK313</f>
        <v>0</v>
      </c>
      <c r="AD312" s="1068">
        <f>INF_PrevYearEUR!AL313</f>
        <v>0</v>
      </c>
      <c r="AE312" s="1069">
        <f>INF_PrevYearEUR!AM313</f>
        <v>0</v>
      </c>
      <c r="AF312" s="1068">
        <f>INF_PrevYearEUR!AN313</f>
        <v>0</v>
      </c>
      <c r="AG312" s="1069">
        <f>INF_PrevYearEUR!AO313</f>
        <v>0</v>
      </c>
      <c r="AH312" s="1068">
        <f>INF_PrevYearEUR!AP313</f>
        <v>0</v>
      </c>
      <c r="AI312" s="1069">
        <f>INF_PrevYearEUR!AQ313</f>
        <v>0</v>
      </c>
      <c r="AJ312" s="1068">
        <f>INF_PrevYearEUR!AR313</f>
        <v>0</v>
      </c>
      <c r="AK312" s="1069">
        <f>INF_PrevYearEUR!AS313</f>
        <v>0</v>
      </c>
      <c r="AL312" s="1068">
        <f>INF_PrevYearEUR!AT313</f>
        <v>0</v>
      </c>
      <c r="AM312" s="1069">
        <f>INF_PrevYearEUR!AU313</f>
        <v>0</v>
      </c>
      <c r="AN312" s="1068">
        <f>INF_PrevYearEUR!AV313</f>
        <v>0</v>
      </c>
      <c r="AO312" s="1069">
        <f>INF_PrevYearEUR!AW313</f>
        <v>0</v>
      </c>
      <c r="AP312" s="1068">
        <f>INF_PrevYearEUR!AX313</f>
        <v>0</v>
      </c>
      <c r="AQ312" s="1069">
        <f>INF_PrevYearEUR!AY313</f>
        <v>0</v>
      </c>
      <c r="AR312" s="1068">
        <f>INF_PrevYearEUR!AZ313</f>
        <v>0</v>
      </c>
      <c r="AS312" s="1069">
        <f>INF_PrevYearEUR!BA313</f>
        <v>0</v>
      </c>
      <c r="AT312" s="1068">
        <f>INF_PrevYearEUR!BB313</f>
        <v>0</v>
      </c>
      <c r="AU312" s="1069">
        <f>INF_PrevYearEUR!BC313</f>
        <v>0</v>
      </c>
      <c r="AV312" s="1068">
        <f>INF_PrevYearEUR!BD313</f>
        <v>0</v>
      </c>
      <c r="AW312" s="1069">
        <f>INF_PrevYearEUR!BE313</f>
        <v>0</v>
      </c>
      <c r="AX312" s="1068">
        <f>INF_PrevYearEUR!BF313</f>
        <v>0</v>
      </c>
      <c r="AY312" s="1069">
        <f>INF_PrevYearEUR!BG313</f>
        <v>0</v>
      </c>
      <c r="AZ312" s="1068">
        <f>INF_PrevYearEUR!BH313</f>
        <v>0</v>
      </c>
      <c r="BA312" s="1069">
        <f>INF_PrevYearEUR!BI313</f>
        <v>0</v>
      </c>
      <c r="BB312" s="1068">
        <f>INF_PrevYearEUR!BJ313</f>
        <v>0</v>
      </c>
      <c r="BC312" s="1069">
        <f>INF_PrevYearEUR!BK313</f>
        <v>0</v>
      </c>
      <c r="BD312" s="1068">
        <f>INF_PrevYearEUR!BL313</f>
        <v>0</v>
      </c>
      <c r="BE312" s="1069">
        <f>INF_PrevYearEUR!BM313</f>
        <v>0</v>
      </c>
      <c r="BF312" s="1068">
        <f>INF_PrevYearEUR!BN313</f>
        <v>0</v>
      </c>
      <c r="BG312" s="1069">
        <f>INF_PrevYearEUR!BO313</f>
        <v>0</v>
      </c>
      <c r="BH312" s="1068">
        <f>INF_PrevYearEUR!BP313</f>
        <v>0</v>
      </c>
      <c r="BI312" s="1069">
        <f>INF_PrevYearEUR!BQ313</f>
        <v>0</v>
      </c>
      <c r="BJ312" s="1068">
        <f>INF_PrevYearEUR!BR313</f>
        <v>0</v>
      </c>
      <c r="BK312" s="1069">
        <f>INF_PrevYearEUR!BS313</f>
        <v>0</v>
      </c>
      <c r="BL312" s="1068">
        <f>INF_PrevYearEUR!BT313</f>
        <v>0</v>
      </c>
      <c r="BM312" s="1069">
        <f>INF_PrevYearEUR!BU313</f>
        <v>0</v>
      </c>
      <c r="BN312" s="1068">
        <f>INF_PrevYearEUR!BV313</f>
        <v>0</v>
      </c>
      <c r="BO312" s="1069">
        <f>INF_PrevYearEUR!BW313</f>
        <v>0</v>
      </c>
      <c r="BP312" s="1068">
        <f>INF_PrevYearEUR!BX313</f>
        <v>0</v>
      </c>
      <c r="BQ312" s="1069">
        <f>INF_PrevYearEUR!BY313</f>
        <v>0</v>
      </c>
    </row>
    <row r="313" spans="1:69" s="1048" customFormat="1">
      <c r="A313" s="1054" t="str">
        <f>IF(OR(B313=0,B313=""),"",B313&amp;IF(COUNTIF(B$11:$B313,B313)&gt;1,COUNTIF(B$11:$B313,B313),""))</f>
        <v>Allocation5</v>
      </c>
      <c r="B313" s="1054" t="str">
        <f>INF_PrevYearEUR!J314</f>
        <v>Allocation</v>
      </c>
      <c r="C313" s="1055"/>
      <c r="D313" s="1068">
        <f>INF_PrevYearEUR!L314</f>
        <v>0</v>
      </c>
      <c r="E313" s="1069">
        <f>INF_PrevYearEUR!M314</f>
        <v>0</v>
      </c>
      <c r="F313" s="1068">
        <f>INF_PrevYearEUR!N314</f>
        <v>0</v>
      </c>
      <c r="G313" s="1069">
        <f>INF_PrevYearEUR!O314</f>
        <v>0</v>
      </c>
      <c r="H313" s="1068">
        <f>INF_PrevYearEUR!P314</f>
        <v>0</v>
      </c>
      <c r="I313" s="1069">
        <f>INF_PrevYearEUR!Q314</f>
        <v>0</v>
      </c>
      <c r="J313" s="1068">
        <f>INF_PrevYearEUR!R314</f>
        <v>0</v>
      </c>
      <c r="K313" s="1069">
        <f>INF_PrevYearEUR!S314</f>
        <v>0</v>
      </c>
      <c r="L313" s="1068">
        <f>INF_PrevYearEUR!T314</f>
        <v>0</v>
      </c>
      <c r="M313" s="1069">
        <f>INF_PrevYearEUR!U314</f>
        <v>0</v>
      </c>
      <c r="N313" s="1068">
        <f>INF_PrevYearEUR!V314</f>
        <v>0</v>
      </c>
      <c r="O313" s="1069">
        <f>INF_PrevYearEUR!W314</f>
        <v>0</v>
      </c>
      <c r="P313" s="1068">
        <f>INF_PrevYearEUR!X314</f>
        <v>0</v>
      </c>
      <c r="Q313" s="1069">
        <f>INF_PrevYearEUR!Y314</f>
        <v>0</v>
      </c>
      <c r="R313" s="1068">
        <f>INF_PrevYearEUR!Z314</f>
        <v>0</v>
      </c>
      <c r="S313" s="1069">
        <f>INF_PrevYearEUR!AA314</f>
        <v>0</v>
      </c>
      <c r="T313" s="1068">
        <f>INF_PrevYearEUR!AB314</f>
        <v>0</v>
      </c>
      <c r="U313" s="1069">
        <f>INF_PrevYearEUR!AC314</f>
        <v>0</v>
      </c>
      <c r="V313" s="1068">
        <f>INF_PrevYearEUR!AD314</f>
        <v>0</v>
      </c>
      <c r="W313" s="1069">
        <f>INF_PrevYearEUR!AE314</f>
        <v>0</v>
      </c>
      <c r="X313" s="1068">
        <f>INF_PrevYearEUR!AF314</f>
        <v>0</v>
      </c>
      <c r="Y313" s="1069">
        <f>INF_PrevYearEUR!AG314</f>
        <v>0</v>
      </c>
      <c r="Z313" s="1068">
        <f>INF_PrevYearEUR!AH314</f>
        <v>0</v>
      </c>
      <c r="AA313" s="1069">
        <f>INF_PrevYearEUR!AI314</f>
        <v>0</v>
      </c>
      <c r="AB313" s="1068">
        <f>INF_PrevYearEUR!AJ314</f>
        <v>0</v>
      </c>
      <c r="AC313" s="1069">
        <f>INF_PrevYearEUR!AK314</f>
        <v>0</v>
      </c>
      <c r="AD313" s="1068">
        <f>INF_PrevYearEUR!AL314</f>
        <v>0</v>
      </c>
      <c r="AE313" s="1069">
        <f>INF_PrevYearEUR!AM314</f>
        <v>0</v>
      </c>
      <c r="AF313" s="1068">
        <f>INF_PrevYearEUR!AN314</f>
        <v>0</v>
      </c>
      <c r="AG313" s="1069">
        <f>INF_PrevYearEUR!AO314</f>
        <v>0</v>
      </c>
      <c r="AH313" s="1068">
        <f>INF_PrevYearEUR!AP314</f>
        <v>0</v>
      </c>
      <c r="AI313" s="1069">
        <f>INF_PrevYearEUR!AQ314</f>
        <v>0</v>
      </c>
      <c r="AJ313" s="1068">
        <f>INF_PrevYearEUR!AR314</f>
        <v>0</v>
      </c>
      <c r="AK313" s="1069">
        <f>INF_PrevYearEUR!AS314</f>
        <v>0</v>
      </c>
      <c r="AL313" s="1068">
        <f>INF_PrevYearEUR!AT314</f>
        <v>0</v>
      </c>
      <c r="AM313" s="1069">
        <f>INF_PrevYearEUR!AU314</f>
        <v>0</v>
      </c>
      <c r="AN313" s="1068">
        <f>INF_PrevYearEUR!AV314</f>
        <v>0</v>
      </c>
      <c r="AO313" s="1069">
        <f>INF_PrevYearEUR!AW314</f>
        <v>0</v>
      </c>
      <c r="AP313" s="1068">
        <f>INF_PrevYearEUR!AX314</f>
        <v>0</v>
      </c>
      <c r="AQ313" s="1069">
        <f>INF_PrevYearEUR!AY314</f>
        <v>0</v>
      </c>
      <c r="AR313" s="1068">
        <f>INF_PrevYearEUR!AZ314</f>
        <v>0</v>
      </c>
      <c r="AS313" s="1069">
        <f>INF_PrevYearEUR!BA314</f>
        <v>0</v>
      </c>
      <c r="AT313" s="1068">
        <f>INF_PrevYearEUR!BB314</f>
        <v>0</v>
      </c>
      <c r="AU313" s="1069">
        <f>INF_PrevYearEUR!BC314</f>
        <v>0</v>
      </c>
      <c r="AV313" s="1068">
        <f>INF_PrevYearEUR!BD314</f>
        <v>0</v>
      </c>
      <c r="AW313" s="1069">
        <f>INF_PrevYearEUR!BE314</f>
        <v>0</v>
      </c>
      <c r="AX313" s="1068">
        <f>INF_PrevYearEUR!BF314</f>
        <v>0</v>
      </c>
      <c r="AY313" s="1069">
        <f>INF_PrevYearEUR!BG314</f>
        <v>0</v>
      </c>
      <c r="AZ313" s="1068">
        <f>INF_PrevYearEUR!BH314</f>
        <v>0</v>
      </c>
      <c r="BA313" s="1069">
        <f>INF_PrevYearEUR!BI314</f>
        <v>0</v>
      </c>
      <c r="BB313" s="1068">
        <f>INF_PrevYearEUR!BJ314</f>
        <v>0</v>
      </c>
      <c r="BC313" s="1069">
        <f>INF_PrevYearEUR!BK314</f>
        <v>0</v>
      </c>
      <c r="BD313" s="1068">
        <f>INF_PrevYearEUR!BL314</f>
        <v>0</v>
      </c>
      <c r="BE313" s="1069">
        <f>INF_PrevYearEUR!BM314</f>
        <v>0</v>
      </c>
      <c r="BF313" s="1068">
        <f>INF_PrevYearEUR!BN314</f>
        <v>0</v>
      </c>
      <c r="BG313" s="1069">
        <f>INF_PrevYearEUR!BO314</f>
        <v>0</v>
      </c>
      <c r="BH313" s="1068">
        <f>INF_PrevYearEUR!BP314</f>
        <v>0</v>
      </c>
      <c r="BI313" s="1069">
        <f>INF_PrevYearEUR!BQ314</f>
        <v>0</v>
      </c>
      <c r="BJ313" s="1068">
        <f>INF_PrevYearEUR!BR314</f>
        <v>0</v>
      </c>
      <c r="BK313" s="1069">
        <f>INF_PrevYearEUR!BS314</f>
        <v>0</v>
      </c>
      <c r="BL313" s="1068">
        <f>INF_PrevYearEUR!BT314</f>
        <v>0</v>
      </c>
      <c r="BM313" s="1069">
        <f>INF_PrevYearEUR!BU314</f>
        <v>0</v>
      </c>
      <c r="BN313" s="1068">
        <f>INF_PrevYearEUR!BV314</f>
        <v>0</v>
      </c>
      <c r="BO313" s="1069">
        <f>INF_PrevYearEUR!BW314</f>
        <v>0</v>
      </c>
      <c r="BP313" s="1068">
        <f>INF_PrevYearEUR!BX314</f>
        <v>0</v>
      </c>
      <c r="BQ313" s="1069">
        <f>INF_PrevYearEUR!BY314</f>
        <v>0</v>
      </c>
    </row>
    <row r="314" spans="1:69" s="1048" customFormat="1">
      <c r="A314" s="1054" t="str">
        <f>IF(OR(B314=0,B314=""),"",B314&amp;IF(COUNTIF(B$11:$B314,B314)&gt;1,COUNTIF(B$11:$B314,B314),""))</f>
        <v>EBITDA5</v>
      </c>
      <c r="B314" s="1054" t="str">
        <f>INF_PrevYearEUR!J315</f>
        <v>EBITDA</v>
      </c>
      <c r="C314" s="1055"/>
      <c r="D314" s="1068">
        <f>INF_PrevYearEUR!L315</f>
        <v>0</v>
      </c>
      <c r="E314" s="1072">
        <f>INF_PrevYearEUR!M315</f>
        <v>0</v>
      </c>
      <c r="F314" s="1068">
        <f>INF_PrevYearEUR!N315</f>
        <v>0</v>
      </c>
      <c r="G314" s="1072">
        <f>INF_PrevYearEUR!O315</f>
        <v>0</v>
      </c>
      <c r="H314" s="1068">
        <f>INF_PrevYearEUR!P315</f>
        <v>0</v>
      </c>
      <c r="I314" s="1072">
        <f>INF_PrevYearEUR!Q315</f>
        <v>0</v>
      </c>
      <c r="J314" s="1068">
        <f>INF_PrevYearEUR!R315</f>
        <v>0</v>
      </c>
      <c r="K314" s="1072">
        <f>INF_PrevYearEUR!S315</f>
        <v>0</v>
      </c>
      <c r="L314" s="1068">
        <f>INF_PrevYearEUR!T315</f>
        <v>0</v>
      </c>
      <c r="M314" s="1072">
        <f>INF_PrevYearEUR!U315</f>
        <v>0</v>
      </c>
      <c r="N314" s="1068">
        <f>INF_PrevYearEUR!V315</f>
        <v>0</v>
      </c>
      <c r="O314" s="1072">
        <f>INF_PrevYearEUR!W315</f>
        <v>0</v>
      </c>
      <c r="P314" s="1068">
        <f>INF_PrevYearEUR!X315</f>
        <v>0</v>
      </c>
      <c r="Q314" s="1072">
        <f>INF_PrevYearEUR!Y315</f>
        <v>0</v>
      </c>
      <c r="R314" s="1068">
        <f>INF_PrevYearEUR!Z315</f>
        <v>0</v>
      </c>
      <c r="S314" s="1072">
        <f>INF_PrevYearEUR!AA315</f>
        <v>0</v>
      </c>
      <c r="T314" s="1068">
        <f>INF_PrevYearEUR!AB315</f>
        <v>0</v>
      </c>
      <c r="U314" s="1072">
        <f>INF_PrevYearEUR!AC315</f>
        <v>0</v>
      </c>
      <c r="V314" s="1068">
        <f>INF_PrevYearEUR!AD315</f>
        <v>0</v>
      </c>
      <c r="W314" s="1072">
        <f>INF_PrevYearEUR!AE315</f>
        <v>0</v>
      </c>
      <c r="X314" s="1068">
        <f>INF_PrevYearEUR!AF315</f>
        <v>0</v>
      </c>
      <c r="Y314" s="1072">
        <f>INF_PrevYearEUR!AG315</f>
        <v>0</v>
      </c>
      <c r="Z314" s="1068">
        <f>INF_PrevYearEUR!AH315</f>
        <v>0</v>
      </c>
      <c r="AA314" s="1072">
        <f>INF_PrevYearEUR!AI315</f>
        <v>0</v>
      </c>
      <c r="AB314" s="1068">
        <f>INF_PrevYearEUR!AJ315</f>
        <v>0</v>
      </c>
      <c r="AC314" s="1072">
        <f>INF_PrevYearEUR!AK315</f>
        <v>0</v>
      </c>
      <c r="AD314" s="1068">
        <f>INF_PrevYearEUR!AL315</f>
        <v>0</v>
      </c>
      <c r="AE314" s="1072">
        <f>INF_PrevYearEUR!AM315</f>
        <v>0</v>
      </c>
      <c r="AF314" s="1068">
        <f>INF_PrevYearEUR!AN315</f>
        <v>0</v>
      </c>
      <c r="AG314" s="1072">
        <f>INF_PrevYearEUR!AO315</f>
        <v>0</v>
      </c>
      <c r="AH314" s="1068">
        <f>INF_PrevYearEUR!AP315</f>
        <v>0</v>
      </c>
      <c r="AI314" s="1072">
        <f>INF_PrevYearEUR!AQ315</f>
        <v>0</v>
      </c>
      <c r="AJ314" s="1068">
        <f>INF_PrevYearEUR!AR315</f>
        <v>0</v>
      </c>
      <c r="AK314" s="1072">
        <f>INF_PrevYearEUR!AS315</f>
        <v>0</v>
      </c>
      <c r="AL314" s="1068">
        <f>INF_PrevYearEUR!AT315</f>
        <v>0</v>
      </c>
      <c r="AM314" s="1072">
        <f>INF_PrevYearEUR!AU315</f>
        <v>0</v>
      </c>
      <c r="AN314" s="1068">
        <f>INF_PrevYearEUR!AV315</f>
        <v>0</v>
      </c>
      <c r="AO314" s="1072">
        <f>INF_PrevYearEUR!AW315</f>
        <v>0</v>
      </c>
      <c r="AP314" s="1068">
        <f>INF_PrevYearEUR!AX315</f>
        <v>0</v>
      </c>
      <c r="AQ314" s="1072">
        <f>INF_PrevYearEUR!AY315</f>
        <v>0</v>
      </c>
      <c r="AR314" s="1068">
        <f>INF_PrevYearEUR!AZ315</f>
        <v>0</v>
      </c>
      <c r="AS314" s="1072">
        <f>INF_PrevYearEUR!BA315</f>
        <v>0</v>
      </c>
      <c r="AT314" s="1068">
        <f>INF_PrevYearEUR!BB315</f>
        <v>0</v>
      </c>
      <c r="AU314" s="1072">
        <f>INF_PrevYearEUR!BC315</f>
        <v>0</v>
      </c>
      <c r="AV314" s="1068">
        <f>INF_PrevYearEUR!BD315</f>
        <v>0</v>
      </c>
      <c r="AW314" s="1072">
        <f>INF_PrevYearEUR!BE315</f>
        <v>0</v>
      </c>
      <c r="AX314" s="1068">
        <f>INF_PrevYearEUR!BF315</f>
        <v>0</v>
      </c>
      <c r="AY314" s="1072">
        <f>INF_PrevYearEUR!BG315</f>
        <v>0</v>
      </c>
      <c r="AZ314" s="1068">
        <f>INF_PrevYearEUR!BH315</f>
        <v>0</v>
      </c>
      <c r="BA314" s="1072">
        <f>INF_PrevYearEUR!BI315</f>
        <v>0</v>
      </c>
      <c r="BB314" s="1068">
        <f>INF_PrevYearEUR!BJ315</f>
        <v>0</v>
      </c>
      <c r="BC314" s="1072">
        <f>INF_PrevYearEUR!BK315</f>
        <v>0</v>
      </c>
      <c r="BD314" s="1068">
        <f>INF_PrevYearEUR!BL315</f>
        <v>0</v>
      </c>
      <c r="BE314" s="1072">
        <f>INF_PrevYearEUR!BM315</f>
        <v>0</v>
      </c>
      <c r="BF314" s="1068">
        <f>INF_PrevYearEUR!BN315</f>
        <v>0</v>
      </c>
      <c r="BG314" s="1072">
        <f>INF_PrevYearEUR!BO315</f>
        <v>0</v>
      </c>
      <c r="BH314" s="1068">
        <f>INF_PrevYearEUR!BP315</f>
        <v>0</v>
      </c>
      <c r="BI314" s="1072">
        <f>INF_PrevYearEUR!BQ315</f>
        <v>0</v>
      </c>
      <c r="BJ314" s="1068">
        <f>INF_PrevYearEUR!BR315</f>
        <v>0</v>
      </c>
      <c r="BK314" s="1072">
        <f>INF_PrevYearEUR!BS315</f>
        <v>0</v>
      </c>
      <c r="BL314" s="1068">
        <f>INF_PrevYearEUR!BT315</f>
        <v>0</v>
      </c>
      <c r="BM314" s="1072">
        <f>INF_PrevYearEUR!BU315</f>
        <v>0</v>
      </c>
      <c r="BN314" s="1068">
        <f>INF_PrevYearEUR!BV315</f>
        <v>0</v>
      </c>
      <c r="BO314" s="1072">
        <f>INF_PrevYearEUR!BW315</f>
        <v>0</v>
      </c>
      <c r="BP314" s="1068">
        <f>INF_PrevYearEUR!BX315</f>
        <v>0</v>
      </c>
      <c r="BQ314" s="1072">
        <f>INF_PrevYearEUR!BY315</f>
        <v>0</v>
      </c>
    </row>
    <row r="315" spans="1:69" s="1048" customFormat="1">
      <c r="A315" s="1054" t="str">
        <f>IF(OR(B315=0,B315=""),"",B315&amp;IF(COUNTIF(B$11:$B315,B315)&gt;1,COUNTIF(B$11:$B315,B315),""))</f>
        <v>EBIT5</v>
      </c>
      <c r="B315" s="1054" t="str">
        <f>INF_PrevYearEUR!J316</f>
        <v>EBIT</v>
      </c>
      <c r="C315" s="1055"/>
      <c r="D315" s="1068">
        <f>INF_PrevYearEUR!L316</f>
        <v>0</v>
      </c>
      <c r="E315" s="1069">
        <f>INF_PrevYearEUR!M316</f>
        <v>0</v>
      </c>
      <c r="F315" s="1068">
        <f>INF_PrevYearEUR!N316</f>
        <v>0</v>
      </c>
      <c r="G315" s="1069">
        <f>INF_PrevYearEUR!O316</f>
        <v>0</v>
      </c>
      <c r="H315" s="1068">
        <f>INF_PrevYearEUR!P316</f>
        <v>0</v>
      </c>
      <c r="I315" s="1069">
        <f>INF_PrevYearEUR!Q316</f>
        <v>0</v>
      </c>
      <c r="J315" s="1068">
        <f>INF_PrevYearEUR!R316</f>
        <v>0</v>
      </c>
      <c r="K315" s="1069">
        <f>INF_PrevYearEUR!S316</f>
        <v>0</v>
      </c>
      <c r="L315" s="1068">
        <f>INF_PrevYearEUR!T316</f>
        <v>0</v>
      </c>
      <c r="M315" s="1069">
        <f>INF_PrevYearEUR!U316</f>
        <v>0</v>
      </c>
      <c r="N315" s="1068">
        <f>INF_PrevYearEUR!V316</f>
        <v>0</v>
      </c>
      <c r="O315" s="1069">
        <f>INF_PrevYearEUR!W316</f>
        <v>0</v>
      </c>
      <c r="P315" s="1068">
        <f>INF_PrevYearEUR!X316</f>
        <v>0</v>
      </c>
      <c r="Q315" s="1069">
        <f>INF_PrevYearEUR!Y316</f>
        <v>0</v>
      </c>
      <c r="R315" s="1068">
        <f>INF_PrevYearEUR!Z316</f>
        <v>0</v>
      </c>
      <c r="S315" s="1069">
        <f>INF_PrevYearEUR!AA316</f>
        <v>0</v>
      </c>
      <c r="T315" s="1068">
        <f>INF_PrevYearEUR!AB316</f>
        <v>0</v>
      </c>
      <c r="U315" s="1069">
        <f>INF_PrevYearEUR!AC316</f>
        <v>0</v>
      </c>
      <c r="V315" s="1068">
        <f>INF_PrevYearEUR!AD316</f>
        <v>0</v>
      </c>
      <c r="W315" s="1069">
        <f>INF_PrevYearEUR!AE316</f>
        <v>0</v>
      </c>
      <c r="X315" s="1068">
        <f>INF_PrevYearEUR!AF316</f>
        <v>0</v>
      </c>
      <c r="Y315" s="1069">
        <f>INF_PrevYearEUR!AG316</f>
        <v>0</v>
      </c>
      <c r="Z315" s="1068">
        <f>INF_PrevYearEUR!AH316</f>
        <v>0</v>
      </c>
      <c r="AA315" s="1069">
        <f>INF_PrevYearEUR!AI316</f>
        <v>0</v>
      </c>
      <c r="AB315" s="1068">
        <f>INF_PrevYearEUR!AJ316</f>
        <v>0</v>
      </c>
      <c r="AC315" s="1069">
        <f>INF_PrevYearEUR!AK316</f>
        <v>0</v>
      </c>
      <c r="AD315" s="1068">
        <f>INF_PrevYearEUR!AL316</f>
        <v>0</v>
      </c>
      <c r="AE315" s="1069">
        <f>INF_PrevYearEUR!AM316</f>
        <v>0</v>
      </c>
      <c r="AF315" s="1068">
        <f>INF_PrevYearEUR!AN316</f>
        <v>0</v>
      </c>
      <c r="AG315" s="1069">
        <f>INF_PrevYearEUR!AO316</f>
        <v>0</v>
      </c>
      <c r="AH315" s="1068">
        <f>INF_PrevYearEUR!AP316</f>
        <v>0</v>
      </c>
      <c r="AI315" s="1069">
        <f>INF_PrevYearEUR!AQ316</f>
        <v>0</v>
      </c>
      <c r="AJ315" s="1068">
        <f>INF_PrevYearEUR!AR316</f>
        <v>0</v>
      </c>
      <c r="AK315" s="1069">
        <f>INF_PrevYearEUR!AS316</f>
        <v>0</v>
      </c>
      <c r="AL315" s="1068">
        <f>INF_PrevYearEUR!AT316</f>
        <v>0</v>
      </c>
      <c r="AM315" s="1069">
        <f>INF_PrevYearEUR!AU316</f>
        <v>0</v>
      </c>
      <c r="AN315" s="1068">
        <f>INF_PrevYearEUR!AV316</f>
        <v>0</v>
      </c>
      <c r="AO315" s="1069">
        <f>INF_PrevYearEUR!AW316</f>
        <v>0</v>
      </c>
      <c r="AP315" s="1068">
        <f>INF_PrevYearEUR!AX316</f>
        <v>0</v>
      </c>
      <c r="AQ315" s="1069">
        <f>INF_PrevYearEUR!AY316</f>
        <v>0</v>
      </c>
      <c r="AR315" s="1068">
        <f>INF_PrevYearEUR!AZ316</f>
        <v>0</v>
      </c>
      <c r="AS315" s="1069">
        <f>INF_PrevYearEUR!BA316</f>
        <v>0</v>
      </c>
      <c r="AT315" s="1068">
        <f>INF_PrevYearEUR!BB316</f>
        <v>0</v>
      </c>
      <c r="AU315" s="1069">
        <f>INF_PrevYearEUR!BC316</f>
        <v>0</v>
      </c>
      <c r="AV315" s="1068">
        <f>INF_PrevYearEUR!BD316</f>
        <v>0</v>
      </c>
      <c r="AW315" s="1069">
        <f>INF_PrevYearEUR!BE316</f>
        <v>0</v>
      </c>
      <c r="AX315" s="1068">
        <f>INF_PrevYearEUR!BF316</f>
        <v>0</v>
      </c>
      <c r="AY315" s="1069">
        <f>INF_PrevYearEUR!BG316</f>
        <v>0</v>
      </c>
      <c r="AZ315" s="1068">
        <f>INF_PrevYearEUR!BH316</f>
        <v>0</v>
      </c>
      <c r="BA315" s="1069">
        <f>INF_PrevYearEUR!BI316</f>
        <v>0</v>
      </c>
      <c r="BB315" s="1068">
        <f>INF_PrevYearEUR!BJ316</f>
        <v>0</v>
      </c>
      <c r="BC315" s="1069">
        <f>INF_PrevYearEUR!BK316</f>
        <v>0</v>
      </c>
      <c r="BD315" s="1068">
        <f>INF_PrevYearEUR!BL316</f>
        <v>0</v>
      </c>
      <c r="BE315" s="1069">
        <f>INF_PrevYearEUR!BM316</f>
        <v>0</v>
      </c>
      <c r="BF315" s="1068">
        <f>INF_PrevYearEUR!BN316</f>
        <v>0</v>
      </c>
      <c r="BG315" s="1069">
        <f>INF_PrevYearEUR!BO316</f>
        <v>0</v>
      </c>
      <c r="BH315" s="1068">
        <f>INF_PrevYearEUR!BP316</f>
        <v>0</v>
      </c>
      <c r="BI315" s="1069">
        <f>INF_PrevYearEUR!BQ316</f>
        <v>0</v>
      </c>
      <c r="BJ315" s="1068">
        <f>INF_PrevYearEUR!BR316</f>
        <v>0</v>
      </c>
      <c r="BK315" s="1069">
        <f>INF_PrevYearEUR!BS316</f>
        <v>0</v>
      </c>
      <c r="BL315" s="1068">
        <f>INF_PrevYearEUR!BT316</f>
        <v>0</v>
      </c>
      <c r="BM315" s="1069">
        <f>INF_PrevYearEUR!BU316</f>
        <v>0</v>
      </c>
      <c r="BN315" s="1068">
        <f>INF_PrevYearEUR!BV316</f>
        <v>0</v>
      </c>
      <c r="BO315" s="1069">
        <f>INF_PrevYearEUR!BW316</f>
        <v>0</v>
      </c>
      <c r="BP315" s="1068">
        <f>INF_PrevYearEUR!BX316</f>
        <v>0</v>
      </c>
      <c r="BQ315" s="1069">
        <f>INF_PrevYearEUR!BY316</f>
        <v>0</v>
      </c>
    </row>
    <row r="316" spans="1:69" s="1048" customFormat="1">
      <c r="A316" s="1054" t="str">
        <f>IF(OR(B316=0,B316=""),"",B316&amp;IF(COUNTIF(B$11:$B316,B316)&gt;1,COUNTIF(B$11:$B316,B316),""))</f>
        <v>EBT5</v>
      </c>
      <c r="B316" s="1054" t="str">
        <f>INF_PrevYearEUR!J317</f>
        <v>EBT</v>
      </c>
      <c r="C316" s="1055"/>
      <c r="D316" s="1068">
        <f>INF_PrevYearEUR!L317</f>
        <v>0</v>
      </c>
      <c r="E316" s="1069">
        <f>INF_PrevYearEUR!M317</f>
        <v>0</v>
      </c>
      <c r="F316" s="1068">
        <f>INF_PrevYearEUR!N317</f>
        <v>0</v>
      </c>
      <c r="G316" s="1069">
        <f>INF_PrevYearEUR!O317</f>
        <v>0</v>
      </c>
      <c r="H316" s="1068">
        <f>INF_PrevYearEUR!P317</f>
        <v>0</v>
      </c>
      <c r="I316" s="1069">
        <f>INF_PrevYearEUR!Q317</f>
        <v>0</v>
      </c>
      <c r="J316" s="1068">
        <f>INF_PrevYearEUR!R317</f>
        <v>0</v>
      </c>
      <c r="K316" s="1069">
        <f>INF_PrevYearEUR!S317</f>
        <v>0</v>
      </c>
      <c r="L316" s="1068">
        <f>INF_PrevYearEUR!T317</f>
        <v>0</v>
      </c>
      <c r="M316" s="1069">
        <f>INF_PrevYearEUR!U317</f>
        <v>0</v>
      </c>
      <c r="N316" s="1068">
        <f>INF_PrevYearEUR!V317</f>
        <v>0</v>
      </c>
      <c r="O316" s="1069">
        <f>INF_PrevYearEUR!W317</f>
        <v>0</v>
      </c>
      <c r="P316" s="1068">
        <f>INF_PrevYearEUR!X317</f>
        <v>0</v>
      </c>
      <c r="Q316" s="1069">
        <f>INF_PrevYearEUR!Y317</f>
        <v>0</v>
      </c>
      <c r="R316" s="1068">
        <f>INF_PrevYearEUR!Z317</f>
        <v>0</v>
      </c>
      <c r="S316" s="1069">
        <f>INF_PrevYearEUR!AA317</f>
        <v>0</v>
      </c>
      <c r="T316" s="1068">
        <f>INF_PrevYearEUR!AB317</f>
        <v>0</v>
      </c>
      <c r="U316" s="1069">
        <f>INF_PrevYearEUR!AC317</f>
        <v>0</v>
      </c>
      <c r="V316" s="1068">
        <f>INF_PrevYearEUR!AD317</f>
        <v>0</v>
      </c>
      <c r="W316" s="1069">
        <f>INF_PrevYearEUR!AE317</f>
        <v>0</v>
      </c>
      <c r="X316" s="1068">
        <f>INF_PrevYearEUR!AF317</f>
        <v>0</v>
      </c>
      <c r="Y316" s="1069">
        <f>INF_PrevYearEUR!AG317</f>
        <v>0</v>
      </c>
      <c r="Z316" s="1068">
        <f>INF_PrevYearEUR!AH317</f>
        <v>0</v>
      </c>
      <c r="AA316" s="1069">
        <f>INF_PrevYearEUR!AI317</f>
        <v>0</v>
      </c>
      <c r="AB316" s="1068">
        <f>INF_PrevYearEUR!AJ317</f>
        <v>0</v>
      </c>
      <c r="AC316" s="1069">
        <f>INF_PrevYearEUR!AK317</f>
        <v>0</v>
      </c>
      <c r="AD316" s="1068">
        <f>INF_PrevYearEUR!AL317</f>
        <v>0</v>
      </c>
      <c r="AE316" s="1069">
        <f>INF_PrevYearEUR!AM317</f>
        <v>0</v>
      </c>
      <c r="AF316" s="1068">
        <f>INF_PrevYearEUR!AN317</f>
        <v>0</v>
      </c>
      <c r="AG316" s="1069">
        <f>INF_PrevYearEUR!AO317</f>
        <v>0</v>
      </c>
      <c r="AH316" s="1068">
        <f>INF_PrevYearEUR!AP317</f>
        <v>0</v>
      </c>
      <c r="AI316" s="1069">
        <f>INF_PrevYearEUR!AQ317</f>
        <v>0</v>
      </c>
      <c r="AJ316" s="1068">
        <f>INF_PrevYearEUR!AR317</f>
        <v>0</v>
      </c>
      <c r="AK316" s="1069">
        <f>INF_PrevYearEUR!AS317</f>
        <v>0</v>
      </c>
      <c r="AL316" s="1068">
        <f>INF_PrevYearEUR!AT317</f>
        <v>0</v>
      </c>
      <c r="AM316" s="1069">
        <f>INF_PrevYearEUR!AU317</f>
        <v>0</v>
      </c>
      <c r="AN316" s="1068">
        <f>INF_PrevYearEUR!AV317</f>
        <v>0</v>
      </c>
      <c r="AO316" s="1069">
        <f>INF_PrevYearEUR!AW317</f>
        <v>0</v>
      </c>
      <c r="AP316" s="1068">
        <f>INF_PrevYearEUR!AX317</f>
        <v>0</v>
      </c>
      <c r="AQ316" s="1069">
        <f>INF_PrevYearEUR!AY317</f>
        <v>0</v>
      </c>
      <c r="AR316" s="1068">
        <f>INF_PrevYearEUR!AZ317</f>
        <v>0</v>
      </c>
      <c r="AS316" s="1069">
        <f>INF_PrevYearEUR!BA317</f>
        <v>0</v>
      </c>
      <c r="AT316" s="1068">
        <f>INF_PrevYearEUR!BB317</f>
        <v>0</v>
      </c>
      <c r="AU316" s="1069">
        <f>INF_PrevYearEUR!BC317</f>
        <v>0</v>
      </c>
      <c r="AV316" s="1068">
        <f>INF_PrevYearEUR!BD317</f>
        <v>0</v>
      </c>
      <c r="AW316" s="1069">
        <f>INF_PrevYearEUR!BE317</f>
        <v>0</v>
      </c>
      <c r="AX316" s="1068">
        <f>INF_PrevYearEUR!BF317</f>
        <v>0</v>
      </c>
      <c r="AY316" s="1069">
        <f>INF_PrevYearEUR!BG317</f>
        <v>0</v>
      </c>
      <c r="AZ316" s="1068">
        <f>INF_PrevYearEUR!BH317</f>
        <v>0</v>
      </c>
      <c r="BA316" s="1069">
        <f>INF_PrevYearEUR!BI317</f>
        <v>0</v>
      </c>
      <c r="BB316" s="1068">
        <f>INF_PrevYearEUR!BJ317</f>
        <v>0</v>
      </c>
      <c r="BC316" s="1069">
        <f>INF_PrevYearEUR!BK317</f>
        <v>0</v>
      </c>
      <c r="BD316" s="1068">
        <f>INF_PrevYearEUR!BL317</f>
        <v>0</v>
      </c>
      <c r="BE316" s="1069">
        <f>INF_PrevYearEUR!BM317</f>
        <v>0</v>
      </c>
      <c r="BF316" s="1068">
        <f>INF_PrevYearEUR!BN317</f>
        <v>0</v>
      </c>
      <c r="BG316" s="1069">
        <f>INF_PrevYearEUR!BO317</f>
        <v>0</v>
      </c>
      <c r="BH316" s="1068">
        <f>INF_PrevYearEUR!BP317</f>
        <v>0</v>
      </c>
      <c r="BI316" s="1069">
        <f>INF_PrevYearEUR!BQ317</f>
        <v>0</v>
      </c>
      <c r="BJ316" s="1068">
        <f>INF_PrevYearEUR!BR317</f>
        <v>0</v>
      </c>
      <c r="BK316" s="1069">
        <f>INF_PrevYearEUR!BS317</f>
        <v>0</v>
      </c>
      <c r="BL316" s="1068">
        <f>INF_PrevYearEUR!BT317</f>
        <v>0</v>
      </c>
      <c r="BM316" s="1069">
        <f>INF_PrevYearEUR!BU317</f>
        <v>0</v>
      </c>
      <c r="BN316" s="1068">
        <f>INF_PrevYearEUR!BV317</f>
        <v>0</v>
      </c>
      <c r="BO316" s="1069">
        <f>INF_PrevYearEUR!BW317</f>
        <v>0</v>
      </c>
      <c r="BP316" s="1068">
        <f>INF_PrevYearEUR!BX317</f>
        <v>0</v>
      </c>
      <c r="BQ316" s="1069">
        <f>INF_PrevYearEUR!BY317</f>
        <v>0</v>
      </c>
    </row>
    <row r="317" spans="1:69" s="1048" customFormat="1">
      <c r="A317" s="1054" t="str">
        <f>IF(OR(B317=0,B317=""),"",B317&amp;IF(COUNTIF(B$11:$B317,B317)&gt;1,COUNTIF(B$11:$B317,B317),""))</f>
        <v>EBT % Net revenue5</v>
      </c>
      <c r="B317" s="1054" t="str">
        <f>INF_PrevYearEUR!J318</f>
        <v>EBT % Net revenue</v>
      </c>
      <c r="C317" s="1055"/>
      <c r="D317" s="1068">
        <f>INF_PrevYearEUR!L318</f>
        <v>0</v>
      </c>
      <c r="E317" s="1069">
        <f>INF_PrevYearEUR!M318</f>
        <v>0</v>
      </c>
      <c r="F317" s="1068">
        <f>INF_PrevYearEUR!N318</f>
        <v>0</v>
      </c>
      <c r="G317" s="1069">
        <f>INF_PrevYearEUR!O318</f>
        <v>0</v>
      </c>
      <c r="H317" s="1068">
        <f>INF_PrevYearEUR!P318</f>
        <v>0</v>
      </c>
      <c r="I317" s="1069">
        <f>INF_PrevYearEUR!Q318</f>
        <v>0</v>
      </c>
      <c r="J317" s="1068">
        <f>INF_PrevYearEUR!R318</f>
        <v>0</v>
      </c>
      <c r="K317" s="1069">
        <f>INF_PrevYearEUR!S318</f>
        <v>0</v>
      </c>
      <c r="L317" s="1068">
        <f>INF_PrevYearEUR!T318</f>
        <v>0</v>
      </c>
      <c r="M317" s="1069">
        <f>INF_PrevYearEUR!U318</f>
        <v>0</v>
      </c>
      <c r="N317" s="1068">
        <f>INF_PrevYearEUR!V318</f>
        <v>0</v>
      </c>
      <c r="O317" s="1069">
        <f>INF_PrevYearEUR!W318</f>
        <v>0</v>
      </c>
      <c r="P317" s="1068">
        <f>INF_PrevYearEUR!X318</f>
        <v>0</v>
      </c>
      <c r="Q317" s="1069">
        <f>INF_PrevYearEUR!Y318</f>
        <v>0</v>
      </c>
      <c r="R317" s="1068">
        <f>INF_PrevYearEUR!Z318</f>
        <v>0</v>
      </c>
      <c r="S317" s="1069">
        <f>INF_PrevYearEUR!AA318</f>
        <v>0</v>
      </c>
      <c r="T317" s="1068">
        <f>INF_PrevYearEUR!AB318</f>
        <v>0</v>
      </c>
      <c r="U317" s="1069">
        <f>INF_PrevYearEUR!AC318</f>
        <v>0</v>
      </c>
      <c r="V317" s="1068">
        <f>INF_PrevYearEUR!AD318</f>
        <v>0</v>
      </c>
      <c r="W317" s="1069">
        <f>INF_PrevYearEUR!AE318</f>
        <v>0</v>
      </c>
      <c r="X317" s="1068">
        <f>INF_PrevYearEUR!AF318</f>
        <v>0</v>
      </c>
      <c r="Y317" s="1069">
        <f>INF_PrevYearEUR!AG318</f>
        <v>0</v>
      </c>
      <c r="Z317" s="1068">
        <f>INF_PrevYearEUR!AH318</f>
        <v>0</v>
      </c>
      <c r="AA317" s="1069">
        <f>INF_PrevYearEUR!AI318</f>
        <v>0</v>
      </c>
      <c r="AB317" s="1068">
        <f>INF_PrevYearEUR!AJ318</f>
        <v>0</v>
      </c>
      <c r="AC317" s="1069">
        <f>INF_PrevYearEUR!AK318</f>
        <v>0</v>
      </c>
      <c r="AD317" s="1068">
        <f>INF_PrevYearEUR!AL318</f>
        <v>0</v>
      </c>
      <c r="AE317" s="1069">
        <f>INF_PrevYearEUR!AM318</f>
        <v>0</v>
      </c>
      <c r="AF317" s="1068">
        <f>INF_PrevYearEUR!AN318</f>
        <v>0</v>
      </c>
      <c r="AG317" s="1069">
        <f>INF_PrevYearEUR!AO318</f>
        <v>0</v>
      </c>
      <c r="AH317" s="1068">
        <f>INF_PrevYearEUR!AP318</f>
        <v>0</v>
      </c>
      <c r="AI317" s="1069">
        <f>INF_PrevYearEUR!AQ318</f>
        <v>0</v>
      </c>
      <c r="AJ317" s="1068">
        <f>INF_PrevYearEUR!AR318</f>
        <v>0</v>
      </c>
      <c r="AK317" s="1069">
        <f>INF_PrevYearEUR!AS318</f>
        <v>0</v>
      </c>
      <c r="AL317" s="1068">
        <f>INF_PrevYearEUR!AT318</f>
        <v>0</v>
      </c>
      <c r="AM317" s="1069">
        <f>INF_PrevYearEUR!AU318</f>
        <v>0</v>
      </c>
      <c r="AN317" s="1068">
        <f>INF_PrevYearEUR!AV318</f>
        <v>0</v>
      </c>
      <c r="AO317" s="1069">
        <f>INF_PrevYearEUR!AW318</f>
        <v>0</v>
      </c>
      <c r="AP317" s="1068">
        <f>INF_PrevYearEUR!AX318</f>
        <v>0</v>
      </c>
      <c r="AQ317" s="1069">
        <f>INF_PrevYearEUR!AY318</f>
        <v>0</v>
      </c>
      <c r="AR317" s="1068">
        <f>INF_PrevYearEUR!AZ318</f>
        <v>0</v>
      </c>
      <c r="AS317" s="1069">
        <f>INF_PrevYearEUR!BA318</f>
        <v>0</v>
      </c>
      <c r="AT317" s="1068">
        <f>INF_PrevYearEUR!BB318</f>
        <v>0</v>
      </c>
      <c r="AU317" s="1069">
        <f>INF_PrevYearEUR!BC318</f>
        <v>0</v>
      </c>
      <c r="AV317" s="1068">
        <f>INF_PrevYearEUR!BD318</f>
        <v>0</v>
      </c>
      <c r="AW317" s="1069">
        <f>INF_PrevYearEUR!BE318</f>
        <v>0</v>
      </c>
      <c r="AX317" s="1068">
        <f>INF_PrevYearEUR!BF318</f>
        <v>0</v>
      </c>
      <c r="AY317" s="1069">
        <f>INF_PrevYearEUR!BG318</f>
        <v>0</v>
      </c>
      <c r="AZ317" s="1068">
        <f>INF_PrevYearEUR!BH318</f>
        <v>0</v>
      </c>
      <c r="BA317" s="1069">
        <f>INF_PrevYearEUR!BI318</f>
        <v>0</v>
      </c>
      <c r="BB317" s="1068">
        <f>INF_PrevYearEUR!BJ318</f>
        <v>0</v>
      </c>
      <c r="BC317" s="1069">
        <f>INF_PrevYearEUR!BK318</f>
        <v>0</v>
      </c>
      <c r="BD317" s="1068">
        <f>INF_PrevYearEUR!BL318</f>
        <v>0</v>
      </c>
      <c r="BE317" s="1069">
        <f>INF_PrevYearEUR!BM318</f>
        <v>0</v>
      </c>
      <c r="BF317" s="1068">
        <f>INF_PrevYearEUR!BN318</f>
        <v>0</v>
      </c>
      <c r="BG317" s="1069">
        <f>INF_PrevYearEUR!BO318</f>
        <v>0</v>
      </c>
      <c r="BH317" s="1068">
        <f>INF_PrevYearEUR!BP318</f>
        <v>0</v>
      </c>
      <c r="BI317" s="1069">
        <f>INF_PrevYearEUR!BQ318</f>
        <v>0</v>
      </c>
      <c r="BJ317" s="1068">
        <f>INF_PrevYearEUR!BR318</f>
        <v>0</v>
      </c>
      <c r="BK317" s="1069">
        <f>INF_PrevYearEUR!BS318</f>
        <v>0</v>
      </c>
      <c r="BL317" s="1068">
        <f>INF_PrevYearEUR!BT318</f>
        <v>0</v>
      </c>
      <c r="BM317" s="1069">
        <f>INF_PrevYearEUR!BU318</f>
        <v>0</v>
      </c>
      <c r="BN317" s="1068">
        <f>INF_PrevYearEUR!BV318</f>
        <v>0</v>
      </c>
      <c r="BO317" s="1069">
        <f>INF_PrevYearEUR!BW318</f>
        <v>0</v>
      </c>
      <c r="BP317" s="1068">
        <f>INF_PrevYearEUR!BX318</f>
        <v>0</v>
      </c>
      <c r="BQ317" s="1069">
        <f>INF_PrevYearEUR!BY318</f>
        <v>0</v>
      </c>
    </row>
    <row r="318" spans="1:69" s="1048" customFormat="1">
      <c r="A318" s="1054" t="str">
        <f>IF(OR(B318=0,B318=""),"",B318&amp;IF(COUNTIF(B$11:$B318,B318)&gt;1,COUNTIF(B$11:$B318,B318),""))</f>
        <v>Keyfigures TOTAL  [per ton]</v>
      </c>
      <c r="B318" s="1054" t="str">
        <f>INF_PrevYearEUR!J319</f>
        <v>Keyfigures TOTAL  [per ton]</v>
      </c>
      <c r="C318" s="1055"/>
      <c r="D318" s="1068">
        <f>INF_PrevYearEUR!L319</f>
        <v>0</v>
      </c>
      <c r="E318" s="1069">
        <f>INF_PrevYearEUR!M319</f>
        <v>0</v>
      </c>
      <c r="F318" s="1068">
        <f>INF_PrevYearEUR!N319</f>
        <v>0</v>
      </c>
      <c r="G318" s="1069">
        <f>INF_PrevYearEUR!O319</f>
        <v>0</v>
      </c>
      <c r="H318" s="1068">
        <f>INF_PrevYearEUR!P319</f>
        <v>0</v>
      </c>
      <c r="I318" s="1069">
        <f>INF_PrevYearEUR!Q319</f>
        <v>0</v>
      </c>
      <c r="J318" s="1068">
        <f>INF_PrevYearEUR!R319</f>
        <v>0</v>
      </c>
      <c r="K318" s="1069">
        <f>INF_PrevYearEUR!S319</f>
        <v>0</v>
      </c>
      <c r="L318" s="1068">
        <f>INF_PrevYearEUR!T319</f>
        <v>0</v>
      </c>
      <c r="M318" s="1069">
        <f>INF_PrevYearEUR!U319</f>
        <v>0</v>
      </c>
      <c r="N318" s="1068">
        <f>INF_PrevYearEUR!V319</f>
        <v>0</v>
      </c>
      <c r="O318" s="1069">
        <f>INF_PrevYearEUR!W319</f>
        <v>0</v>
      </c>
      <c r="P318" s="1068">
        <f>INF_PrevYearEUR!X319</f>
        <v>0</v>
      </c>
      <c r="Q318" s="1069">
        <f>INF_PrevYearEUR!Y319</f>
        <v>0</v>
      </c>
      <c r="R318" s="1068">
        <f>INF_PrevYearEUR!Z319</f>
        <v>0</v>
      </c>
      <c r="S318" s="1069">
        <f>INF_PrevYearEUR!AA319</f>
        <v>0</v>
      </c>
      <c r="T318" s="1068">
        <f>INF_PrevYearEUR!AB319</f>
        <v>0</v>
      </c>
      <c r="U318" s="1069">
        <f>INF_PrevYearEUR!AC319</f>
        <v>0</v>
      </c>
      <c r="V318" s="1068">
        <f>INF_PrevYearEUR!AD319</f>
        <v>0</v>
      </c>
      <c r="W318" s="1069">
        <f>INF_PrevYearEUR!AE319</f>
        <v>0</v>
      </c>
      <c r="X318" s="1068">
        <f>INF_PrevYearEUR!AF319</f>
        <v>0</v>
      </c>
      <c r="Y318" s="1069">
        <f>INF_PrevYearEUR!AG319</f>
        <v>0</v>
      </c>
      <c r="Z318" s="1068">
        <f>INF_PrevYearEUR!AH319</f>
        <v>0</v>
      </c>
      <c r="AA318" s="1069">
        <f>INF_PrevYearEUR!AI319</f>
        <v>0</v>
      </c>
      <c r="AB318" s="1068">
        <f>INF_PrevYearEUR!AJ319</f>
        <v>0</v>
      </c>
      <c r="AC318" s="1069">
        <f>INF_PrevYearEUR!AK319</f>
        <v>0</v>
      </c>
      <c r="AD318" s="1068">
        <f>INF_PrevYearEUR!AL319</f>
        <v>0</v>
      </c>
      <c r="AE318" s="1069">
        <f>INF_PrevYearEUR!AM319</f>
        <v>0</v>
      </c>
      <c r="AF318" s="1068">
        <f>INF_PrevYearEUR!AN319</f>
        <v>0</v>
      </c>
      <c r="AG318" s="1069">
        <f>INF_PrevYearEUR!AO319</f>
        <v>0</v>
      </c>
      <c r="AH318" s="1068">
        <f>INF_PrevYearEUR!AP319</f>
        <v>0</v>
      </c>
      <c r="AI318" s="1069">
        <f>INF_PrevYearEUR!AQ319</f>
        <v>0</v>
      </c>
      <c r="AJ318" s="1068">
        <f>INF_PrevYearEUR!AR319</f>
        <v>0</v>
      </c>
      <c r="AK318" s="1069">
        <f>INF_PrevYearEUR!AS319</f>
        <v>0</v>
      </c>
      <c r="AL318" s="1068">
        <f>INF_PrevYearEUR!AT319</f>
        <v>0</v>
      </c>
      <c r="AM318" s="1069">
        <f>INF_PrevYearEUR!AU319</f>
        <v>0</v>
      </c>
      <c r="AN318" s="1068">
        <f>INF_PrevYearEUR!AV319</f>
        <v>0</v>
      </c>
      <c r="AO318" s="1069">
        <f>INF_PrevYearEUR!AW319</f>
        <v>0</v>
      </c>
      <c r="AP318" s="1068">
        <f>INF_PrevYearEUR!AX319</f>
        <v>0</v>
      </c>
      <c r="AQ318" s="1069">
        <f>INF_PrevYearEUR!AY319</f>
        <v>0</v>
      </c>
      <c r="AR318" s="1068">
        <f>INF_PrevYearEUR!AZ319</f>
        <v>0</v>
      </c>
      <c r="AS318" s="1069">
        <f>INF_PrevYearEUR!BA319</f>
        <v>0</v>
      </c>
      <c r="AT318" s="1068">
        <f>INF_PrevYearEUR!BB319</f>
        <v>0</v>
      </c>
      <c r="AU318" s="1069">
        <f>INF_PrevYearEUR!BC319</f>
        <v>0</v>
      </c>
      <c r="AV318" s="1068">
        <f>INF_PrevYearEUR!BD319</f>
        <v>0</v>
      </c>
      <c r="AW318" s="1069">
        <f>INF_PrevYearEUR!BE319</f>
        <v>0</v>
      </c>
      <c r="AX318" s="1068">
        <f>INF_PrevYearEUR!BF319</f>
        <v>0</v>
      </c>
      <c r="AY318" s="1069">
        <f>INF_PrevYearEUR!BG319</f>
        <v>0</v>
      </c>
      <c r="AZ318" s="1068">
        <f>INF_PrevYearEUR!BH319</f>
        <v>0</v>
      </c>
      <c r="BA318" s="1069">
        <f>INF_PrevYearEUR!BI319</f>
        <v>0</v>
      </c>
      <c r="BB318" s="1068">
        <f>INF_PrevYearEUR!BJ319</f>
        <v>0</v>
      </c>
      <c r="BC318" s="1069">
        <f>INF_PrevYearEUR!BK319</f>
        <v>0</v>
      </c>
      <c r="BD318" s="1068">
        <f>INF_PrevYearEUR!BL319</f>
        <v>0</v>
      </c>
      <c r="BE318" s="1069">
        <f>INF_PrevYearEUR!BM319</f>
        <v>0</v>
      </c>
      <c r="BF318" s="1068">
        <f>INF_PrevYearEUR!BN319</f>
        <v>0</v>
      </c>
      <c r="BG318" s="1069">
        <f>INF_PrevYearEUR!BO319</f>
        <v>0</v>
      </c>
      <c r="BH318" s="1068">
        <f>INF_PrevYearEUR!BP319</f>
        <v>0</v>
      </c>
      <c r="BI318" s="1069">
        <f>INF_PrevYearEUR!BQ319</f>
        <v>0</v>
      </c>
      <c r="BJ318" s="1068">
        <f>INF_PrevYearEUR!BR319</f>
        <v>0</v>
      </c>
      <c r="BK318" s="1069">
        <f>INF_PrevYearEUR!BS319</f>
        <v>0</v>
      </c>
      <c r="BL318" s="1068">
        <f>INF_PrevYearEUR!BT319</f>
        <v>0</v>
      </c>
      <c r="BM318" s="1069">
        <f>INF_PrevYearEUR!BU319</f>
        <v>0</v>
      </c>
      <c r="BN318" s="1068">
        <f>INF_PrevYearEUR!BV319</f>
        <v>0</v>
      </c>
      <c r="BO318" s="1069">
        <f>INF_PrevYearEUR!BW319</f>
        <v>0</v>
      </c>
      <c r="BP318" s="1068">
        <f>INF_PrevYearEUR!BX319</f>
        <v>0</v>
      </c>
      <c r="BQ318" s="1069">
        <f>INF_PrevYearEUR!BY319</f>
        <v>0</v>
      </c>
    </row>
    <row r="319" spans="1:69" s="1048" customFormat="1">
      <c r="A319" s="1054" t="str">
        <f>IF(OR(B319=0,B319=""),"",B319&amp;IF(COUNTIF(B$11:$B319,B319)&gt;1,COUNTIF(B$11:$B319,B319),""))</f>
        <v>Sales in tons6</v>
      </c>
      <c r="B319" s="1054" t="str">
        <f>INF_PrevYearEUR!J320</f>
        <v>Sales in tons</v>
      </c>
      <c r="C319" s="1055"/>
      <c r="D319" s="1068">
        <f>INF_PrevYearEUR!L320</f>
        <v>0</v>
      </c>
      <c r="E319" s="1069">
        <f>INF_PrevYearEUR!M320</f>
        <v>0</v>
      </c>
      <c r="F319" s="1068">
        <f>INF_PrevYearEUR!N320</f>
        <v>0</v>
      </c>
      <c r="G319" s="1069">
        <f>INF_PrevYearEUR!O320</f>
        <v>0</v>
      </c>
      <c r="H319" s="1068">
        <f>INF_PrevYearEUR!P320</f>
        <v>0</v>
      </c>
      <c r="I319" s="1069">
        <f>INF_PrevYearEUR!Q320</f>
        <v>0</v>
      </c>
      <c r="J319" s="1068">
        <f>INF_PrevYearEUR!R320</f>
        <v>0</v>
      </c>
      <c r="K319" s="1069">
        <f>INF_PrevYearEUR!S320</f>
        <v>0</v>
      </c>
      <c r="L319" s="1068">
        <f>INF_PrevYearEUR!T320</f>
        <v>0</v>
      </c>
      <c r="M319" s="1069">
        <f>INF_PrevYearEUR!U320</f>
        <v>0</v>
      </c>
      <c r="N319" s="1068">
        <f>INF_PrevYearEUR!V320</f>
        <v>0</v>
      </c>
      <c r="O319" s="1069">
        <f>INF_PrevYearEUR!W320</f>
        <v>0</v>
      </c>
      <c r="P319" s="1068">
        <f>INF_PrevYearEUR!X320</f>
        <v>0</v>
      </c>
      <c r="Q319" s="1069">
        <f>INF_PrevYearEUR!Y320</f>
        <v>0</v>
      </c>
      <c r="R319" s="1068">
        <f>INF_PrevYearEUR!Z320</f>
        <v>0</v>
      </c>
      <c r="S319" s="1069">
        <f>INF_PrevYearEUR!AA320</f>
        <v>0</v>
      </c>
      <c r="T319" s="1068">
        <f>INF_PrevYearEUR!AB320</f>
        <v>0</v>
      </c>
      <c r="U319" s="1069">
        <f>INF_PrevYearEUR!AC320</f>
        <v>0</v>
      </c>
      <c r="V319" s="1068">
        <f>INF_PrevYearEUR!AD320</f>
        <v>0</v>
      </c>
      <c r="W319" s="1069">
        <f>INF_PrevYearEUR!AE320</f>
        <v>0</v>
      </c>
      <c r="X319" s="1068">
        <f>INF_PrevYearEUR!AF320</f>
        <v>0</v>
      </c>
      <c r="Y319" s="1069">
        <f>INF_PrevYearEUR!AG320</f>
        <v>0</v>
      </c>
      <c r="Z319" s="1068">
        <f>INF_PrevYearEUR!AH320</f>
        <v>0</v>
      </c>
      <c r="AA319" s="1069">
        <f>INF_PrevYearEUR!AI320</f>
        <v>0</v>
      </c>
      <c r="AB319" s="1068">
        <f>INF_PrevYearEUR!AJ320</f>
        <v>0</v>
      </c>
      <c r="AC319" s="1069">
        <f>INF_PrevYearEUR!AK320</f>
        <v>0</v>
      </c>
      <c r="AD319" s="1068">
        <f>INF_PrevYearEUR!AL320</f>
        <v>0</v>
      </c>
      <c r="AE319" s="1069">
        <f>INF_PrevYearEUR!AM320</f>
        <v>0</v>
      </c>
      <c r="AF319" s="1068">
        <f>INF_PrevYearEUR!AN320</f>
        <v>0</v>
      </c>
      <c r="AG319" s="1069">
        <f>INF_PrevYearEUR!AO320</f>
        <v>0</v>
      </c>
      <c r="AH319" s="1068">
        <f>INF_PrevYearEUR!AP320</f>
        <v>0</v>
      </c>
      <c r="AI319" s="1069">
        <f>INF_PrevYearEUR!AQ320</f>
        <v>0</v>
      </c>
      <c r="AJ319" s="1068">
        <f>INF_PrevYearEUR!AR320</f>
        <v>0</v>
      </c>
      <c r="AK319" s="1069">
        <f>INF_PrevYearEUR!AS320</f>
        <v>0</v>
      </c>
      <c r="AL319" s="1068">
        <f>INF_PrevYearEUR!AT320</f>
        <v>0</v>
      </c>
      <c r="AM319" s="1069">
        <f>INF_PrevYearEUR!AU320</f>
        <v>0</v>
      </c>
      <c r="AN319" s="1068">
        <f>INF_PrevYearEUR!AV320</f>
        <v>0</v>
      </c>
      <c r="AO319" s="1069">
        <f>INF_PrevYearEUR!AW320</f>
        <v>0</v>
      </c>
      <c r="AP319" s="1068">
        <f>INF_PrevYearEUR!AX320</f>
        <v>0</v>
      </c>
      <c r="AQ319" s="1069">
        <f>INF_PrevYearEUR!AY320</f>
        <v>0</v>
      </c>
      <c r="AR319" s="1068">
        <f>INF_PrevYearEUR!AZ320</f>
        <v>0</v>
      </c>
      <c r="AS319" s="1069">
        <f>INF_PrevYearEUR!BA320</f>
        <v>0</v>
      </c>
      <c r="AT319" s="1068">
        <f>INF_PrevYearEUR!BB320</f>
        <v>0</v>
      </c>
      <c r="AU319" s="1069">
        <f>INF_PrevYearEUR!BC320</f>
        <v>0</v>
      </c>
      <c r="AV319" s="1068">
        <f>INF_PrevYearEUR!BD320</f>
        <v>0</v>
      </c>
      <c r="AW319" s="1069">
        <f>INF_PrevYearEUR!BE320</f>
        <v>0</v>
      </c>
      <c r="AX319" s="1068">
        <f>INF_PrevYearEUR!BF320</f>
        <v>0</v>
      </c>
      <c r="AY319" s="1069">
        <f>INF_PrevYearEUR!BG320</f>
        <v>0</v>
      </c>
      <c r="AZ319" s="1068">
        <f>INF_PrevYearEUR!BH320</f>
        <v>0</v>
      </c>
      <c r="BA319" s="1069">
        <f>INF_PrevYearEUR!BI320</f>
        <v>0</v>
      </c>
      <c r="BB319" s="1068">
        <f>INF_PrevYearEUR!BJ320</f>
        <v>0</v>
      </c>
      <c r="BC319" s="1069">
        <f>INF_PrevYearEUR!BK320</f>
        <v>0</v>
      </c>
      <c r="BD319" s="1068">
        <f>INF_PrevYearEUR!BL320</f>
        <v>0</v>
      </c>
      <c r="BE319" s="1069">
        <f>INF_PrevYearEUR!BM320</f>
        <v>0</v>
      </c>
      <c r="BF319" s="1068">
        <f>INF_PrevYearEUR!BN320</f>
        <v>0</v>
      </c>
      <c r="BG319" s="1069">
        <f>INF_PrevYearEUR!BO320</f>
        <v>0</v>
      </c>
      <c r="BH319" s="1068">
        <f>INF_PrevYearEUR!BP320</f>
        <v>0</v>
      </c>
      <c r="BI319" s="1069">
        <f>INF_PrevYearEUR!BQ320</f>
        <v>0</v>
      </c>
      <c r="BJ319" s="1068">
        <f>INF_PrevYearEUR!BR320</f>
        <v>0</v>
      </c>
      <c r="BK319" s="1069">
        <f>INF_PrevYearEUR!BS320</f>
        <v>0</v>
      </c>
      <c r="BL319" s="1068">
        <f>INF_PrevYearEUR!BT320</f>
        <v>0</v>
      </c>
      <c r="BM319" s="1069">
        <f>INF_PrevYearEUR!BU320</f>
        <v>0</v>
      </c>
      <c r="BN319" s="1068">
        <f>INF_PrevYearEUR!BV320</f>
        <v>0</v>
      </c>
      <c r="BO319" s="1069">
        <f>INF_PrevYearEUR!BW320</f>
        <v>0</v>
      </c>
      <c r="BP319" s="1068">
        <f>INF_PrevYearEUR!BX320</f>
        <v>0</v>
      </c>
      <c r="BQ319" s="1069">
        <f>INF_PrevYearEUR!BY320</f>
        <v>0</v>
      </c>
    </row>
    <row r="320" spans="1:69" s="1048" customFormat="1">
      <c r="A320" s="1054" t="str">
        <f>IF(OR(B320=0,B320=""),"",B320&amp;IF(COUNTIF(B$11:$B320,B320)&gt;1,COUNTIF(B$11:$B320,B320),""))</f>
        <v>Net Revenue Total</v>
      </c>
      <c r="B320" s="1054" t="str">
        <f>INF_PrevYearEUR!J321</f>
        <v>Net Revenue Total</v>
      </c>
      <c r="C320" s="1055"/>
      <c r="D320" s="1068">
        <f>INF_PrevYearEUR!L321</f>
        <v>0</v>
      </c>
      <c r="E320" s="1069">
        <f>INF_PrevYearEUR!M321</f>
        <v>0</v>
      </c>
      <c r="F320" s="1068">
        <f>INF_PrevYearEUR!N321</f>
        <v>0</v>
      </c>
      <c r="G320" s="1069">
        <f>INF_PrevYearEUR!O321</f>
        <v>0</v>
      </c>
      <c r="H320" s="1068">
        <f>INF_PrevYearEUR!P321</f>
        <v>0</v>
      </c>
      <c r="I320" s="1069">
        <f>INF_PrevYearEUR!Q321</f>
        <v>0</v>
      </c>
      <c r="J320" s="1068">
        <f>INF_PrevYearEUR!R321</f>
        <v>0</v>
      </c>
      <c r="K320" s="1069">
        <f>INF_PrevYearEUR!S321</f>
        <v>0</v>
      </c>
      <c r="L320" s="1068">
        <f>INF_PrevYearEUR!T321</f>
        <v>0</v>
      </c>
      <c r="M320" s="1069">
        <f>INF_PrevYearEUR!U321</f>
        <v>0</v>
      </c>
      <c r="N320" s="1068">
        <f>INF_PrevYearEUR!V321</f>
        <v>0</v>
      </c>
      <c r="O320" s="1069">
        <f>INF_PrevYearEUR!W321</f>
        <v>0</v>
      </c>
      <c r="P320" s="1068">
        <f>INF_PrevYearEUR!X321</f>
        <v>0</v>
      </c>
      <c r="Q320" s="1069">
        <f>INF_PrevYearEUR!Y321</f>
        <v>0</v>
      </c>
      <c r="R320" s="1068">
        <f>INF_PrevYearEUR!Z321</f>
        <v>0</v>
      </c>
      <c r="S320" s="1069">
        <f>INF_PrevYearEUR!AA321</f>
        <v>0</v>
      </c>
      <c r="T320" s="1068">
        <f>INF_PrevYearEUR!AB321</f>
        <v>0</v>
      </c>
      <c r="U320" s="1069">
        <f>INF_PrevYearEUR!AC321</f>
        <v>0</v>
      </c>
      <c r="V320" s="1068">
        <f>INF_PrevYearEUR!AD321</f>
        <v>0</v>
      </c>
      <c r="W320" s="1069">
        <f>INF_PrevYearEUR!AE321</f>
        <v>0</v>
      </c>
      <c r="X320" s="1068">
        <f>INF_PrevYearEUR!AF321</f>
        <v>0</v>
      </c>
      <c r="Y320" s="1069">
        <f>INF_PrevYearEUR!AG321</f>
        <v>0</v>
      </c>
      <c r="Z320" s="1068">
        <f>INF_PrevYearEUR!AH321</f>
        <v>0</v>
      </c>
      <c r="AA320" s="1069">
        <f>INF_PrevYearEUR!AI321</f>
        <v>0</v>
      </c>
      <c r="AB320" s="1068">
        <f>INF_PrevYearEUR!AJ321</f>
        <v>0</v>
      </c>
      <c r="AC320" s="1069">
        <f>INF_PrevYearEUR!AK321</f>
        <v>0</v>
      </c>
      <c r="AD320" s="1068">
        <f>INF_PrevYearEUR!AL321</f>
        <v>0</v>
      </c>
      <c r="AE320" s="1069">
        <f>INF_PrevYearEUR!AM321</f>
        <v>0</v>
      </c>
      <c r="AF320" s="1068">
        <f>INF_PrevYearEUR!AN321</f>
        <v>0</v>
      </c>
      <c r="AG320" s="1069">
        <f>INF_PrevYearEUR!AO321</f>
        <v>0</v>
      </c>
      <c r="AH320" s="1068">
        <f>INF_PrevYearEUR!AP321</f>
        <v>0</v>
      </c>
      <c r="AI320" s="1069">
        <f>INF_PrevYearEUR!AQ321</f>
        <v>0</v>
      </c>
      <c r="AJ320" s="1068">
        <f>INF_PrevYearEUR!AR321</f>
        <v>0</v>
      </c>
      <c r="AK320" s="1069">
        <f>INF_PrevYearEUR!AS321</f>
        <v>0</v>
      </c>
      <c r="AL320" s="1068">
        <f>INF_PrevYearEUR!AT321</f>
        <v>0</v>
      </c>
      <c r="AM320" s="1069">
        <f>INF_PrevYearEUR!AU321</f>
        <v>0</v>
      </c>
      <c r="AN320" s="1068">
        <f>INF_PrevYearEUR!AV321</f>
        <v>0</v>
      </c>
      <c r="AO320" s="1069">
        <f>INF_PrevYearEUR!AW321</f>
        <v>0</v>
      </c>
      <c r="AP320" s="1068">
        <f>INF_PrevYearEUR!AX321</f>
        <v>0</v>
      </c>
      <c r="AQ320" s="1069">
        <f>INF_PrevYearEUR!AY321</f>
        <v>0</v>
      </c>
      <c r="AR320" s="1068">
        <f>INF_PrevYearEUR!AZ321</f>
        <v>0</v>
      </c>
      <c r="AS320" s="1069">
        <f>INF_PrevYearEUR!BA321</f>
        <v>0</v>
      </c>
      <c r="AT320" s="1068">
        <f>INF_PrevYearEUR!BB321</f>
        <v>0</v>
      </c>
      <c r="AU320" s="1069">
        <f>INF_PrevYearEUR!BC321</f>
        <v>0</v>
      </c>
      <c r="AV320" s="1068">
        <f>INF_PrevYearEUR!BD321</f>
        <v>0</v>
      </c>
      <c r="AW320" s="1069">
        <f>INF_PrevYearEUR!BE321</f>
        <v>0</v>
      </c>
      <c r="AX320" s="1068">
        <f>INF_PrevYearEUR!BF321</f>
        <v>0</v>
      </c>
      <c r="AY320" s="1069">
        <f>INF_PrevYearEUR!BG321</f>
        <v>0</v>
      </c>
      <c r="AZ320" s="1068">
        <f>INF_PrevYearEUR!BH321</f>
        <v>0</v>
      </c>
      <c r="BA320" s="1069">
        <f>INF_PrevYearEUR!BI321</f>
        <v>0</v>
      </c>
      <c r="BB320" s="1068">
        <f>INF_PrevYearEUR!BJ321</f>
        <v>0</v>
      </c>
      <c r="BC320" s="1069">
        <f>INF_PrevYearEUR!BK321</f>
        <v>0</v>
      </c>
      <c r="BD320" s="1068">
        <f>INF_PrevYearEUR!BL321</f>
        <v>0</v>
      </c>
      <c r="BE320" s="1069">
        <f>INF_PrevYearEUR!BM321</f>
        <v>0</v>
      </c>
      <c r="BF320" s="1068">
        <f>INF_PrevYearEUR!BN321</f>
        <v>0</v>
      </c>
      <c r="BG320" s="1069">
        <f>INF_PrevYearEUR!BO321</f>
        <v>0</v>
      </c>
      <c r="BH320" s="1068">
        <f>INF_PrevYearEUR!BP321</f>
        <v>0</v>
      </c>
      <c r="BI320" s="1069">
        <f>INF_PrevYearEUR!BQ321</f>
        <v>0</v>
      </c>
      <c r="BJ320" s="1068">
        <f>INF_PrevYearEUR!BR321</f>
        <v>0</v>
      </c>
      <c r="BK320" s="1069">
        <f>INF_PrevYearEUR!BS321</f>
        <v>0</v>
      </c>
      <c r="BL320" s="1068">
        <f>INF_PrevYearEUR!BT321</f>
        <v>0</v>
      </c>
      <c r="BM320" s="1069">
        <f>INF_PrevYearEUR!BU321</f>
        <v>0</v>
      </c>
      <c r="BN320" s="1068">
        <f>INF_PrevYearEUR!BV321</f>
        <v>0</v>
      </c>
      <c r="BO320" s="1069">
        <f>INF_PrevYearEUR!BW321</f>
        <v>0</v>
      </c>
      <c r="BP320" s="1068">
        <f>INF_PrevYearEUR!BX321</f>
        <v>0</v>
      </c>
      <c r="BQ320" s="1069">
        <f>INF_PrevYearEUR!BY321</f>
        <v>0</v>
      </c>
    </row>
    <row r="321" spans="1:69" s="1048" customFormat="1">
      <c r="A321" s="1054" t="str">
        <f>IF(OR(B321=0,B321=""),"",B321&amp;IF(COUNTIF(B$11:$B321,B321)&gt;1,COUNTIF(B$11:$B321,B321),""))</f>
        <v>Contribution Margin I5</v>
      </c>
      <c r="B321" s="1054" t="str">
        <f>INF_PrevYearEUR!J322</f>
        <v>Contribution Margin I</v>
      </c>
      <c r="C321" s="1055"/>
      <c r="D321" s="1068">
        <f>INF_PrevYearEUR!L322</f>
        <v>0</v>
      </c>
      <c r="E321" s="1069">
        <f>INF_PrevYearEUR!M322</f>
        <v>0</v>
      </c>
      <c r="F321" s="1068">
        <f>INF_PrevYearEUR!N322</f>
        <v>0</v>
      </c>
      <c r="G321" s="1069">
        <f>INF_PrevYearEUR!O322</f>
        <v>0</v>
      </c>
      <c r="H321" s="1068">
        <f>INF_PrevYearEUR!P322</f>
        <v>0</v>
      </c>
      <c r="I321" s="1069">
        <f>INF_PrevYearEUR!Q322</f>
        <v>0</v>
      </c>
      <c r="J321" s="1068">
        <f>INF_PrevYearEUR!R322</f>
        <v>0</v>
      </c>
      <c r="K321" s="1069">
        <f>INF_PrevYearEUR!S322</f>
        <v>0</v>
      </c>
      <c r="L321" s="1068">
        <f>INF_PrevYearEUR!T322</f>
        <v>0</v>
      </c>
      <c r="M321" s="1069">
        <f>INF_PrevYearEUR!U322</f>
        <v>0</v>
      </c>
      <c r="N321" s="1068">
        <f>INF_PrevYearEUR!V322</f>
        <v>0</v>
      </c>
      <c r="O321" s="1069">
        <f>INF_PrevYearEUR!W322</f>
        <v>0</v>
      </c>
      <c r="P321" s="1068">
        <f>INF_PrevYearEUR!X322</f>
        <v>0</v>
      </c>
      <c r="Q321" s="1069">
        <f>INF_PrevYearEUR!Y322</f>
        <v>0</v>
      </c>
      <c r="R321" s="1068">
        <f>INF_PrevYearEUR!Z322</f>
        <v>0</v>
      </c>
      <c r="S321" s="1069">
        <f>INF_PrevYearEUR!AA322</f>
        <v>0</v>
      </c>
      <c r="T321" s="1068">
        <f>INF_PrevYearEUR!AB322</f>
        <v>0</v>
      </c>
      <c r="U321" s="1069">
        <f>INF_PrevYearEUR!AC322</f>
        <v>0</v>
      </c>
      <c r="V321" s="1068">
        <f>INF_PrevYearEUR!AD322</f>
        <v>0</v>
      </c>
      <c r="W321" s="1069">
        <f>INF_PrevYearEUR!AE322</f>
        <v>0</v>
      </c>
      <c r="X321" s="1068">
        <f>INF_PrevYearEUR!AF322</f>
        <v>0</v>
      </c>
      <c r="Y321" s="1069">
        <f>INF_PrevYearEUR!AG322</f>
        <v>0</v>
      </c>
      <c r="Z321" s="1068">
        <f>INF_PrevYearEUR!AH322</f>
        <v>0</v>
      </c>
      <c r="AA321" s="1069">
        <f>INF_PrevYearEUR!AI322</f>
        <v>0</v>
      </c>
      <c r="AB321" s="1068">
        <f>INF_PrevYearEUR!AJ322</f>
        <v>0</v>
      </c>
      <c r="AC321" s="1069">
        <f>INF_PrevYearEUR!AK322</f>
        <v>0</v>
      </c>
      <c r="AD321" s="1068">
        <f>INF_PrevYearEUR!AL322</f>
        <v>0</v>
      </c>
      <c r="AE321" s="1069">
        <f>INF_PrevYearEUR!AM322</f>
        <v>0</v>
      </c>
      <c r="AF321" s="1068">
        <f>INF_PrevYearEUR!AN322</f>
        <v>0</v>
      </c>
      <c r="AG321" s="1069">
        <f>INF_PrevYearEUR!AO322</f>
        <v>0</v>
      </c>
      <c r="AH321" s="1068">
        <f>INF_PrevYearEUR!AP322</f>
        <v>0</v>
      </c>
      <c r="AI321" s="1069">
        <f>INF_PrevYearEUR!AQ322</f>
        <v>0</v>
      </c>
      <c r="AJ321" s="1068">
        <f>INF_PrevYearEUR!AR322</f>
        <v>0</v>
      </c>
      <c r="AK321" s="1069">
        <f>INF_PrevYearEUR!AS322</f>
        <v>0</v>
      </c>
      <c r="AL321" s="1068">
        <f>INF_PrevYearEUR!AT322</f>
        <v>0</v>
      </c>
      <c r="AM321" s="1069">
        <f>INF_PrevYearEUR!AU322</f>
        <v>0</v>
      </c>
      <c r="AN321" s="1068">
        <f>INF_PrevYearEUR!AV322</f>
        <v>0</v>
      </c>
      <c r="AO321" s="1069">
        <f>INF_PrevYearEUR!AW322</f>
        <v>0</v>
      </c>
      <c r="AP321" s="1068">
        <f>INF_PrevYearEUR!AX322</f>
        <v>0</v>
      </c>
      <c r="AQ321" s="1069">
        <f>INF_PrevYearEUR!AY322</f>
        <v>0</v>
      </c>
      <c r="AR321" s="1068">
        <f>INF_PrevYearEUR!AZ322</f>
        <v>0</v>
      </c>
      <c r="AS321" s="1069">
        <f>INF_PrevYearEUR!BA322</f>
        <v>0</v>
      </c>
      <c r="AT321" s="1068">
        <f>INF_PrevYearEUR!BB322</f>
        <v>0</v>
      </c>
      <c r="AU321" s="1069">
        <f>INF_PrevYearEUR!BC322</f>
        <v>0</v>
      </c>
      <c r="AV321" s="1068">
        <f>INF_PrevYearEUR!BD322</f>
        <v>0</v>
      </c>
      <c r="AW321" s="1069">
        <f>INF_PrevYearEUR!BE322</f>
        <v>0</v>
      </c>
      <c r="AX321" s="1068">
        <f>INF_PrevYearEUR!BF322</f>
        <v>0</v>
      </c>
      <c r="AY321" s="1069">
        <f>INF_PrevYearEUR!BG322</f>
        <v>0</v>
      </c>
      <c r="AZ321" s="1068">
        <f>INF_PrevYearEUR!BH322</f>
        <v>0</v>
      </c>
      <c r="BA321" s="1069">
        <f>INF_PrevYearEUR!BI322</f>
        <v>0</v>
      </c>
      <c r="BB321" s="1068">
        <f>INF_PrevYearEUR!BJ322</f>
        <v>0</v>
      </c>
      <c r="BC321" s="1069">
        <f>INF_PrevYearEUR!BK322</f>
        <v>0</v>
      </c>
      <c r="BD321" s="1068">
        <f>INF_PrevYearEUR!BL322</f>
        <v>0</v>
      </c>
      <c r="BE321" s="1069">
        <f>INF_PrevYearEUR!BM322</f>
        <v>0</v>
      </c>
      <c r="BF321" s="1068">
        <f>INF_PrevYearEUR!BN322</f>
        <v>0</v>
      </c>
      <c r="BG321" s="1069">
        <f>INF_PrevYearEUR!BO322</f>
        <v>0</v>
      </c>
      <c r="BH321" s="1068">
        <f>INF_PrevYearEUR!BP322</f>
        <v>0</v>
      </c>
      <c r="BI321" s="1069">
        <f>INF_PrevYearEUR!BQ322</f>
        <v>0</v>
      </c>
      <c r="BJ321" s="1068">
        <f>INF_PrevYearEUR!BR322</f>
        <v>0</v>
      </c>
      <c r="BK321" s="1069">
        <f>INF_PrevYearEUR!BS322</f>
        <v>0</v>
      </c>
      <c r="BL321" s="1068">
        <f>INF_PrevYearEUR!BT322</f>
        <v>0</v>
      </c>
      <c r="BM321" s="1069">
        <f>INF_PrevYearEUR!BU322</f>
        <v>0</v>
      </c>
      <c r="BN321" s="1068">
        <f>INF_PrevYearEUR!BV322</f>
        <v>0</v>
      </c>
      <c r="BO321" s="1069">
        <f>INF_PrevYearEUR!BW322</f>
        <v>0</v>
      </c>
      <c r="BP321" s="1068">
        <f>INF_PrevYearEUR!BX322</f>
        <v>0</v>
      </c>
      <c r="BQ321" s="1069">
        <f>INF_PrevYearEUR!BY322</f>
        <v>0</v>
      </c>
    </row>
    <row r="322" spans="1:69" s="1048" customFormat="1">
      <c r="A322" s="1054" t="str">
        <f>IF(OR(B322=0,B322=""),"",B322&amp;IF(COUNTIF(B$11:$B322,B322)&gt;1,COUNTIF(B$11:$B322,B322),""))</f>
        <v>EBITDA6</v>
      </c>
      <c r="B322" s="1054" t="str">
        <f>INF_PrevYearEUR!J323</f>
        <v>EBITDA</v>
      </c>
      <c r="C322" s="1055"/>
      <c r="D322" s="1068">
        <f>INF_PrevYearEUR!L323</f>
        <v>0</v>
      </c>
      <c r="E322" s="1069">
        <f>INF_PrevYearEUR!M323</f>
        <v>0</v>
      </c>
      <c r="F322" s="1068">
        <f>INF_PrevYearEUR!N323</f>
        <v>0</v>
      </c>
      <c r="G322" s="1069">
        <f>INF_PrevYearEUR!O323</f>
        <v>0</v>
      </c>
      <c r="H322" s="1068">
        <f>INF_PrevYearEUR!P323</f>
        <v>0</v>
      </c>
      <c r="I322" s="1069">
        <f>INF_PrevYearEUR!Q323</f>
        <v>0</v>
      </c>
      <c r="J322" s="1068">
        <f>INF_PrevYearEUR!R323</f>
        <v>0</v>
      </c>
      <c r="K322" s="1069">
        <f>INF_PrevYearEUR!S323</f>
        <v>0</v>
      </c>
      <c r="L322" s="1068">
        <f>INF_PrevYearEUR!T323</f>
        <v>0</v>
      </c>
      <c r="M322" s="1069">
        <f>INF_PrevYearEUR!U323</f>
        <v>0</v>
      </c>
      <c r="N322" s="1068">
        <f>INF_PrevYearEUR!V323</f>
        <v>0</v>
      </c>
      <c r="O322" s="1069">
        <f>INF_PrevYearEUR!W323</f>
        <v>0</v>
      </c>
      <c r="P322" s="1068">
        <f>INF_PrevYearEUR!X323</f>
        <v>0</v>
      </c>
      <c r="Q322" s="1069">
        <f>INF_PrevYearEUR!Y323</f>
        <v>0</v>
      </c>
      <c r="R322" s="1068">
        <f>INF_PrevYearEUR!Z323</f>
        <v>0</v>
      </c>
      <c r="S322" s="1069">
        <f>INF_PrevYearEUR!AA323</f>
        <v>0</v>
      </c>
      <c r="T322" s="1068">
        <f>INF_PrevYearEUR!AB323</f>
        <v>0</v>
      </c>
      <c r="U322" s="1069">
        <f>INF_PrevYearEUR!AC323</f>
        <v>0</v>
      </c>
      <c r="V322" s="1068">
        <f>INF_PrevYearEUR!AD323</f>
        <v>0</v>
      </c>
      <c r="W322" s="1069">
        <f>INF_PrevYearEUR!AE323</f>
        <v>0</v>
      </c>
      <c r="X322" s="1068">
        <f>INF_PrevYearEUR!AF323</f>
        <v>0</v>
      </c>
      <c r="Y322" s="1069">
        <f>INF_PrevYearEUR!AG323</f>
        <v>0</v>
      </c>
      <c r="Z322" s="1068">
        <f>INF_PrevYearEUR!AH323</f>
        <v>0</v>
      </c>
      <c r="AA322" s="1069">
        <f>INF_PrevYearEUR!AI323</f>
        <v>0</v>
      </c>
      <c r="AB322" s="1068">
        <f>INF_PrevYearEUR!AJ323</f>
        <v>0</v>
      </c>
      <c r="AC322" s="1069">
        <f>INF_PrevYearEUR!AK323</f>
        <v>0</v>
      </c>
      <c r="AD322" s="1068">
        <f>INF_PrevYearEUR!AL323</f>
        <v>0</v>
      </c>
      <c r="AE322" s="1069">
        <f>INF_PrevYearEUR!AM323</f>
        <v>0</v>
      </c>
      <c r="AF322" s="1068">
        <f>INF_PrevYearEUR!AN323</f>
        <v>0</v>
      </c>
      <c r="AG322" s="1069">
        <f>INF_PrevYearEUR!AO323</f>
        <v>0</v>
      </c>
      <c r="AH322" s="1068">
        <f>INF_PrevYearEUR!AP323</f>
        <v>0</v>
      </c>
      <c r="AI322" s="1069">
        <f>INF_PrevYearEUR!AQ323</f>
        <v>0</v>
      </c>
      <c r="AJ322" s="1068">
        <f>INF_PrevYearEUR!AR323</f>
        <v>0</v>
      </c>
      <c r="AK322" s="1069">
        <f>INF_PrevYearEUR!AS323</f>
        <v>0</v>
      </c>
      <c r="AL322" s="1068">
        <f>INF_PrevYearEUR!AT323</f>
        <v>0</v>
      </c>
      <c r="AM322" s="1069">
        <f>INF_PrevYearEUR!AU323</f>
        <v>0</v>
      </c>
      <c r="AN322" s="1068">
        <f>INF_PrevYearEUR!AV323</f>
        <v>0</v>
      </c>
      <c r="AO322" s="1069">
        <f>INF_PrevYearEUR!AW323</f>
        <v>0</v>
      </c>
      <c r="AP322" s="1068">
        <f>INF_PrevYearEUR!AX323</f>
        <v>0</v>
      </c>
      <c r="AQ322" s="1069">
        <f>INF_PrevYearEUR!AY323</f>
        <v>0</v>
      </c>
      <c r="AR322" s="1068">
        <f>INF_PrevYearEUR!AZ323</f>
        <v>0</v>
      </c>
      <c r="AS322" s="1069">
        <f>INF_PrevYearEUR!BA323</f>
        <v>0</v>
      </c>
      <c r="AT322" s="1068">
        <f>INF_PrevYearEUR!BB323</f>
        <v>0</v>
      </c>
      <c r="AU322" s="1069">
        <f>INF_PrevYearEUR!BC323</f>
        <v>0</v>
      </c>
      <c r="AV322" s="1068">
        <f>INF_PrevYearEUR!BD323</f>
        <v>0</v>
      </c>
      <c r="AW322" s="1069">
        <f>INF_PrevYearEUR!BE323</f>
        <v>0</v>
      </c>
      <c r="AX322" s="1068">
        <f>INF_PrevYearEUR!BF323</f>
        <v>0</v>
      </c>
      <c r="AY322" s="1069">
        <f>INF_PrevYearEUR!BG323</f>
        <v>0</v>
      </c>
      <c r="AZ322" s="1068">
        <f>INF_PrevYearEUR!BH323</f>
        <v>0</v>
      </c>
      <c r="BA322" s="1069">
        <f>INF_PrevYearEUR!BI323</f>
        <v>0</v>
      </c>
      <c r="BB322" s="1068">
        <f>INF_PrevYearEUR!BJ323</f>
        <v>0</v>
      </c>
      <c r="BC322" s="1069">
        <f>INF_PrevYearEUR!BK323</f>
        <v>0</v>
      </c>
      <c r="BD322" s="1068">
        <f>INF_PrevYearEUR!BL323</f>
        <v>0</v>
      </c>
      <c r="BE322" s="1069">
        <f>INF_PrevYearEUR!BM323</f>
        <v>0</v>
      </c>
      <c r="BF322" s="1068">
        <f>INF_PrevYearEUR!BN323</f>
        <v>0</v>
      </c>
      <c r="BG322" s="1069">
        <f>INF_PrevYearEUR!BO323</f>
        <v>0</v>
      </c>
      <c r="BH322" s="1068">
        <f>INF_PrevYearEUR!BP323</f>
        <v>0</v>
      </c>
      <c r="BI322" s="1069">
        <f>INF_PrevYearEUR!BQ323</f>
        <v>0</v>
      </c>
      <c r="BJ322" s="1068">
        <f>INF_PrevYearEUR!BR323</f>
        <v>0</v>
      </c>
      <c r="BK322" s="1069">
        <f>INF_PrevYearEUR!BS323</f>
        <v>0</v>
      </c>
      <c r="BL322" s="1068">
        <f>INF_PrevYearEUR!BT323</f>
        <v>0</v>
      </c>
      <c r="BM322" s="1069">
        <f>INF_PrevYearEUR!BU323</f>
        <v>0</v>
      </c>
      <c r="BN322" s="1068">
        <f>INF_PrevYearEUR!BV323</f>
        <v>0</v>
      </c>
      <c r="BO322" s="1069">
        <f>INF_PrevYearEUR!BW323</f>
        <v>0</v>
      </c>
      <c r="BP322" s="1068">
        <f>INF_PrevYearEUR!BX323</f>
        <v>0</v>
      </c>
      <c r="BQ322" s="1069">
        <f>INF_PrevYearEUR!BY323</f>
        <v>0</v>
      </c>
    </row>
    <row r="323" spans="1:69" s="1048" customFormat="1">
      <c r="A323" s="1054" t="str">
        <f>IF(OR(B323=0,B323=""),"",B323&amp;IF(COUNTIF(B$11:$B323,B323)&gt;1,COUNTIF(B$11:$B323,B323),""))</f>
        <v>EBIT6</v>
      </c>
      <c r="B323" s="1054" t="str">
        <f>INF_PrevYearEUR!J324</f>
        <v>EBIT</v>
      </c>
      <c r="C323" s="1055"/>
      <c r="D323" s="1068">
        <f>INF_PrevYearEUR!L324</f>
        <v>0</v>
      </c>
      <c r="E323" s="1069">
        <f>INF_PrevYearEUR!M324</f>
        <v>0</v>
      </c>
      <c r="F323" s="1068">
        <f>INF_PrevYearEUR!N324</f>
        <v>0</v>
      </c>
      <c r="G323" s="1069">
        <f>INF_PrevYearEUR!O324</f>
        <v>0</v>
      </c>
      <c r="H323" s="1068">
        <f>INF_PrevYearEUR!P324</f>
        <v>0</v>
      </c>
      <c r="I323" s="1069">
        <f>INF_PrevYearEUR!Q324</f>
        <v>0</v>
      </c>
      <c r="J323" s="1068">
        <f>INF_PrevYearEUR!R324</f>
        <v>0</v>
      </c>
      <c r="K323" s="1069">
        <f>INF_PrevYearEUR!S324</f>
        <v>0</v>
      </c>
      <c r="L323" s="1068">
        <f>INF_PrevYearEUR!T324</f>
        <v>0</v>
      </c>
      <c r="M323" s="1069">
        <f>INF_PrevYearEUR!U324</f>
        <v>0</v>
      </c>
      <c r="N323" s="1068">
        <f>INF_PrevYearEUR!V324</f>
        <v>0</v>
      </c>
      <c r="O323" s="1069">
        <f>INF_PrevYearEUR!W324</f>
        <v>0</v>
      </c>
      <c r="P323" s="1068">
        <f>INF_PrevYearEUR!X324</f>
        <v>0</v>
      </c>
      <c r="Q323" s="1069">
        <f>INF_PrevYearEUR!Y324</f>
        <v>0</v>
      </c>
      <c r="R323" s="1068">
        <f>INF_PrevYearEUR!Z324</f>
        <v>0</v>
      </c>
      <c r="S323" s="1069">
        <f>INF_PrevYearEUR!AA324</f>
        <v>0</v>
      </c>
      <c r="T323" s="1068">
        <f>INF_PrevYearEUR!AB324</f>
        <v>0</v>
      </c>
      <c r="U323" s="1069">
        <f>INF_PrevYearEUR!AC324</f>
        <v>0</v>
      </c>
      <c r="V323" s="1068">
        <f>INF_PrevYearEUR!AD324</f>
        <v>0</v>
      </c>
      <c r="W323" s="1069">
        <f>INF_PrevYearEUR!AE324</f>
        <v>0</v>
      </c>
      <c r="X323" s="1068">
        <f>INF_PrevYearEUR!AF324</f>
        <v>0</v>
      </c>
      <c r="Y323" s="1069">
        <f>INF_PrevYearEUR!AG324</f>
        <v>0</v>
      </c>
      <c r="Z323" s="1068">
        <f>INF_PrevYearEUR!AH324</f>
        <v>0</v>
      </c>
      <c r="AA323" s="1069">
        <f>INF_PrevYearEUR!AI324</f>
        <v>0</v>
      </c>
      <c r="AB323" s="1068">
        <f>INF_PrevYearEUR!AJ324</f>
        <v>0</v>
      </c>
      <c r="AC323" s="1069">
        <f>INF_PrevYearEUR!AK324</f>
        <v>0</v>
      </c>
      <c r="AD323" s="1068">
        <f>INF_PrevYearEUR!AL324</f>
        <v>0</v>
      </c>
      <c r="AE323" s="1069">
        <f>INF_PrevYearEUR!AM324</f>
        <v>0</v>
      </c>
      <c r="AF323" s="1068">
        <f>INF_PrevYearEUR!AN324</f>
        <v>0</v>
      </c>
      <c r="AG323" s="1069">
        <f>INF_PrevYearEUR!AO324</f>
        <v>0</v>
      </c>
      <c r="AH323" s="1068">
        <f>INF_PrevYearEUR!AP324</f>
        <v>0</v>
      </c>
      <c r="AI323" s="1069">
        <f>INF_PrevYearEUR!AQ324</f>
        <v>0</v>
      </c>
      <c r="AJ323" s="1068">
        <f>INF_PrevYearEUR!AR324</f>
        <v>0</v>
      </c>
      <c r="AK323" s="1069">
        <f>INF_PrevYearEUR!AS324</f>
        <v>0</v>
      </c>
      <c r="AL323" s="1068">
        <f>INF_PrevYearEUR!AT324</f>
        <v>0</v>
      </c>
      <c r="AM323" s="1069">
        <f>INF_PrevYearEUR!AU324</f>
        <v>0</v>
      </c>
      <c r="AN323" s="1068">
        <f>INF_PrevYearEUR!AV324</f>
        <v>0</v>
      </c>
      <c r="AO323" s="1069">
        <f>INF_PrevYearEUR!AW324</f>
        <v>0</v>
      </c>
      <c r="AP323" s="1068">
        <f>INF_PrevYearEUR!AX324</f>
        <v>0</v>
      </c>
      <c r="AQ323" s="1069">
        <f>INF_PrevYearEUR!AY324</f>
        <v>0</v>
      </c>
      <c r="AR323" s="1068">
        <f>INF_PrevYearEUR!AZ324</f>
        <v>0</v>
      </c>
      <c r="AS323" s="1069">
        <f>INF_PrevYearEUR!BA324</f>
        <v>0</v>
      </c>
      <c r="AT323" s="1068">
        <f>INF_PrevYearEUR!BB324</f>
        <v>0</v>
      </c>
      <c r="AU323" s="1069">
        <f>INF_PrevYearEUR!BC324</f>
        <v>0</v>
      </c>
      <c r="AV323" s="1068">
        <f>INF_PrevYearEUR!BD324</f>
        <v>0</v>
      </c>
      <c r="AW323" s="1069">
        <f>INF_PrevYearEUR!BE324</f>
        <v>0</v>
      </c>
      <c r="AX323" s="1068">
        <f>INF_PrevYearEUR!BF324</f>
        <v>0</v>
      </c>
      <c r="AY323" s="1069">
        <f>INF_PrevYearEUR!BG324</f>
        <v>0</v>
      </c>
      <c r="AZ323" s="1068">
        <f>INF_PrevYearEUR!BH324</f>
        <v>0</v>
      </c>
      <c r="BA323" s="1069">
        <f>INF_PrevYearEUR!BI324</f>
        <v>0</v>
      </c>
      <c r="BB323" s="1068">
        <f>INF_PrevYearEUR!BJ324</f>
        <v>0</v>
      </c>
      <c r="BC323" s="1069">
        <f>INF_PrevYearEUR!BK324</f>
        <v>0</v>
      </c>
      <c r="BD323" s="1068">
        <f>INF_PrevYearEUR!BL324</f>
        <v>0</v>
      </c>
      <c r="BE323" s="1069">
        <f>INF_PrevYearEUR!BM324</f>
        <v>0</v>
      </c>
      <c r="BF323" s="1068">
        <f>INF_PrevYearEUR!BN324</f>
        <v>0</v>
      </c>
      <c r="BG323" s="1069">
        <f>INF_PrevYearEUR!BO324</f>
        <v>0</v>
      </c>
      <c r="BH323" s="1068">
        <f>INF_PrevYearEUR!BP324</f>
        <v>0</v>
      </c>
      <c r="BI323" s="1069">
        <f>INF_PrevYearEUR!BQ324</f>
        <v>0</v>
      </c>
      <c r="BJ323" s="1068">
        <f>INF_PrevYearEUR!BR324</f>
        <v>0</v>
      </c>
      <c r="BK323" s="1069">
        <f>INF_PrevYearEUR!BS324</f>
        <v>0</v>
      </c>
      <c r="BL323" s="1068">
        <f>INF_PrevYearEUR!BT324</f>
        <v>0</v>
      </c>
      <c r="BM323" s="1069">
        <f>INF_PrevYearEUR!BU324</f>
        <v>0</v>
      </c>
      <c r="BN323" s="1068">
        <f>INF_PrevYearEUR!BV324</f>
        <v>0</v>
      </c>
      <c r="BO323" s="1069">
        <f>INF_PrevYearEUR!BW324</f>
        <v>0</v>
      </c>
      <c r="BP323" s="1068">
        <f>INF_PrevYearEUR!BX324</f>
        <v>0</v>
      </c>
      <c r="BQ323" s="1069">
        <f>INF_PrevYearEUR!BY324</f>
        <v>0</v>
      </c>
    </row>
    <row r="324" spans="1:69" s="1048" customFormat="1">
      <c r="A324" s="1054" t="str">
        <f>IF(OR(B324=0,B324=""),"",B324&amp;IF(COUNTIF(B$11:$B324,B324)&gt;1,COUNTIF(B$11:$B324,B324),""))</f>
        <v>EBT6</v>
      </c>
      <c r="B324" s="1054" t="str">
        <f>INF_PrevYearEUR!J325</f>
        <v>EBT</v>
      </c>
      <c r="C324" s="1055"/>
      <c r="D324" s="1068">
        <f>INF_PrevYearEUR!L325</f>
        <v>0</v>
      </c>
      <c r="E324" s="1069">
        <f>INF_PrevYearEUR!M325</f>
        <v>0</v>
      </c>
      <c r="F324" s="1068">
        <f>INF_PrevYearEUR!N325</f>
        <v>0</v>
      </c>
      <c r="G324" s="1069">
        <f>INF_PrevYearEUR!O325</f>
        <v>0</v>
      </c>
      <c r="H324" s="1068">
        <f>INF_PrevYearEUR!P325</f>
        <v>0</v>
      </c>
      <c r="I324" s="1069">
        <f>INF_PrevYearEUR!Q325</f>
        <v>0</v>
      </c>
      <c r="J324" s="1068">
        <f>INF_PrevYearEUR!R325</f>
        <v>0</v>
      </c>
      <c r="K324" s="1069">
        <f>INF_PrevYearEUR!S325</f>
        <v>0</v>
      </c>
      <c r="L324" s="1068">
        <f>INF_PrevYearEUR!T325</f>
        <v>0</v>
      </c>
      <c r="M324" s="1069">
        <f>INF_PrevYearEUR!U325</f>
        <v>0</v>
      </c>
      <c r="N324" s="1068">
        <f>INF_PrevYearEUR!V325</f>
        <v>0</v>
      </c>
      <c r="O324" s="1069">
        <f>INF_PrevYearEUR!W325</f>
        <v>0</v>
      </c>
      <c r="P324" s="1068">
        <f>INF_PrevYearEUR!X325</f>
        <v>0</v>
      </c>
      <c r="Q324" s="1069">
        <f>INF_PrevYearEUR!Y325</f>
        <v>0</v>
      </c>
      <c r="R324" s="1068">
        <f>INF_PrevYearEUR!Z325</f>
        <v>0</v>
      </c>
      <c r="S324" s="1069">
        <f>INF_PrevYearEUR!AA325</f>
        <v>0</v>
      </c>
      <c r="T324" s="1068">
        <f>INF_PrevYearEUR!AB325</f>
        <v>0</v>
      </c>
      <c r="U324" s="1069">
        <f>INF_PrevYearEUR!AC325</f>
        <v>0</v>
      </c>
      <c r="V324" s="1068">
        <f>INF_PrevYearEUR!AD325</f>
        <v>0</v>
      </c>
      <c r="W324" s="1069">
        <f>INF_PrevYearEUR!AE325</f>
        <v>0</v>
      </c>
      <c r="X324" s="1068">
        <f>INF_PrevYearEUR!AF325</f>
        <v>0</v>
      </c>
      <c r="Y324" s="1069">
        <f>INF_PrevYearEUR!AG325</f>
        <v>0</v>
      </c>
      <c r="Z324" s="1068">
        <f>INF_PrevYearEUR!AH325</f>
        <v>0</v>
      </c>
      <c r="AA324" s="1069">
        <f>INF_PrevYearEUR!AI325</f>
        <v>0</v>
      </c>
      <c r="AB324" s="1068">
        <f>INF_PrevYearEUR!AJ325</f>
        <v>0</v>
      </c>
      <c r="AC324" s="1069">
        <f>INF_PrevYearEUR!AK325</f>
        <v>0</v>
      </c>
      <c r="AD324" s="1068">
        <f>INF_PrevYearEUR!AL325</f>
        <v>0</v>
      </c>
      <c r="AE324" s="1069">
        <f>INF_PrevYearEUR!AM325</f>
        <v>0</v>
      </c>
      <c r="AF324" s="1068">
        <f>INF_PrevYearEUR!AN325</f>
        <v>0</v>
      </c>
      <c r="AG324" s="1069">
        <f>INF_PrevYearEUR!AO325</f>
        <v>0</v>
      </c>
      <c r="AH324" s="1068">
        <f>INF_PrevYearEUR!AP325</f>
        <v>0</v>
      </c>
      <c r="AI324" s="1069">
        <f>INF_PrevYearEUR!AQ325</f>
        <v>0</v>
      </c>
      <c r="AJ324" s="1068">
        <f>INF_PrevYearEUR!AR325</f>
        <v>0</v>
      </c>
      <c r="AK324" s="1069">
        <f>INF_PrevYearEUR!AS325</f>
        <v>0</v>
      </c>
      <c r="AL324" s="1068">
        <f>INF_PrevYearEUR!AT325</f>
        <v>0</v>
      </c>
      <c r="AM324" s="1069">
        <f>INF_PrevYearEUR!AU325</f>
        <v>0</v>
      </c>
      <c r="AN324" s="1068">
        <f>INF_PrevYearEUR!AV325</f>
        <v>0</v>
      </c>
      <c r="AO324" s="1069">
        <f>INF_PrevYearEUR!AW325</f>
        <v>0</v>
      </c>
      <c r="AP324" s="1068">
        <f>INF_PrevYearEUR!AX325</f>
        <v>0</v>
      </c>
      <c r="AQ324" s="1069">
        <f>INF_PrevYearEUR!AY325</f>
        <v>0</v>
      </c>
      <c r="AR324" s="1068">
        <f>INF_PrevYearEUR!AZ325</f>
        <v>0</v>
      </c>
      <c r="AS324" s="1069">
        <f>INF_PrevYearEUR!BA325</f>
        <v>0</v>
      </c>
      <c r="AT324" s="1068">
        <f>INF_PrevYearEUR!BB325</f>
        <v>0</v>
      </c>
      <c r="AU324" s="1069">
        <f>INF_PrevYearEUR!BC325</f>
        <v>0</v>
      </c>
      <c r="AV324" s="1068">
        <f>INF_PrevYearEUR!BD325</f>
        <v>0</v>
      </c>
      <c r="AW324" s="1069">
        <f>INF_PrevYearEUR!BE325</f>
        <v>0</v>
      </c>
      <c r="AX324" s="1068">
        <f>INF_PrevYearEUR!BF325</f>
        <v>0</v>
      </c>
      <c r="AY324" s="1069">
        <f>INF_PrevYearEUR!BG325</f>
        <v>0</v>
      </c>
      <c r="AZ324" s="1068">
        <f>INF_PrevYearEUR!BH325</f>
        <v>0</v>
      </c>
      <c r="BA324" s="1069">
        <f>INF_PrevYearEUR!BI325</f>
        <v>0</v>
      </c>
      <c r="BB324" s="1068">
        <f>INF_PrevYearEUR!BJ325</f>
        <v>0</v>
      </c>
      <c r="BC324" s="1069">
        <f>INF_PrevYearEUR!BK325</f>
        <v>0</v>
      </c>
      <c r="BD324" s="1068">
        <f>INF_PrevYearEUR!BL325</f>
        <v>0</v>
      </c>
      <c r="BE324" s="1069">
        <f>INF_PrevYearEUR!BM325</f>
        <v>0</v>
      </c>
      <c r="BF324" s="1068">
        <f>INF_PrevYearEUR!BN325</f>
        <v>0</v>
      </c>
      <c r="BG324" s="1069">
        <f>INF_PrevYearEUR!BO325</f>
        <v>0</v>
      </c>
      <c r="BH324" s="1068">
        <f>INF_PrevYearEUR!BP325</f>
        <v>0</v>
      </c>
      <c r="BI324" s="1069">
        <f>INF_PrevYearEUR!BQ325</f>
        <v>0</v>
      </c>
      <c r="BJ324" s="1068">
        <f>INF_PrevYearEUR!BR325</f>
        <v>0</v>
      </c>
      <c r="BK324" s="1069">
        <f>INF_PrevYearEUR!BS325</f>
        <v>0</v>
      </c>
      <c r="BL324" s="1068">
        <f>INF_PrevYearEUR!BT325</f>
        <v>0</v>
      </c>
      <c r="BM324" s="1069">
        <f>INF_PrevYearEUR!BU325</f>
        <v>0</v>
      </c>
      <c r="BN324" s="1068">
        <f>INF_PrevYearEUR!BV325</f>
        <v>0</v>
      </c>
      <c r="BO324" s="1069">
        <f>INF_PrevYearEUR!BW325</f>
        <v>0</v>
      </c>
      <c r="BP324" s="1068">
        <f>INF_PrevYearEUR!BX325</f>
        <v>0</v>
      </c>
      <c r="BQ324" s="1069">
        <f>INF_PrevYearEUR!BY325</f>
        <v>0</v>
      </c>
    </row>
    <row r="325" spans="1:69" s="1048" customFormat="1">
      <c r="A325" s="1054" t="str">
        <f>IF(OR(B325=0,B325=""),"",B325&amp;IF(COUNTIF(B$11:$B325,B325)&gt;1,COUNTIF(B$11:$B325,B325),""))</f>
        <v>EBT % Net revenue6</v>
      </c>
      <c r="B325" s="1054" t="str">
        <f>INF_PrevYearEUR!J326</f>
        <v>EBT % Net revenue</v>
      </c>
      <c r="C325" s="1055"/>
      <c r="D325" s="1068">
        <f>INF_PrevYearEUR!L326</f>
        <v>0</v>
      </c>
      <c r="E325" s="1069">
        <f>INF_PrevYearEUR!M326</f>
        <v>0</v>
      </c>
      <c r="F325" s="1068">
        <f>INF_PrevYearEUR!N326</f>
        <v>0</v>
      </c>
      <c r="G325" s="1069">
        <f>INF_PrevYearEUR!O326</f>
        <v>0</v>
      </c>
      <c r="H325" s="1068">
        <f>INF_PrevYearEUR!P326</f>
        <v>0</v>
      </c>
      <c r="I325" s="1069">
        <f>INF_PrevYearEUR!Q326</f>
        <v>0</v>
      </c>
      <c r="J325" s="1068">
        <f>INF_PrevYearEUR!R326</f>
        <v>0</v>
      </c>
      <c r="K325" s="1069">
        <f>INF_PrevYearEUR!S326</f>
        <v>0</v>
      </c>
      <c r="L325" s="1068">
        <f>INF_PrevYearEUR!T326</f>
        <v>0</v>
      </c>
      <c r="M325" s="1069">
        <f>INF_PrevYearEUR!U326</f>
        <v>0</v>
      </c>
      <c r="N325" s="1068">
        <f>INF_PrevYearEUR!V326</f>
        <v>0</v>
      </c>
      <c r="O325" s="1069">
        <f>INF_PrevYearEUR!W326</f>
        <v>0</v>
      </c>
      <c r="P325" s="1068">
        <f>INF_PrevYearEUR!X326</f>
        <v>0</v>
      </c>
      <c r="Q325" s="1069">
        <f>INF_PrevYearEUR!Y326</f>
        <v>0</v>
      </c>
      <c r="R325" s="1068">
        <f>INF_PrevYearEUR!Z326</f>
        <v>0</v>
      </c>
      <c r="S325" s="1069">
        <f>INF_PrevYearEUR!AA326</f>
        <v>0</v>
      </c>
      <c r="T325" s="1068">
        <f>INF_PrevYearEUR!AB326</f>
        <v>0</v>
      </c>
      <c r="U325" s="1069">
        <f>INF_PrevYearEUR!AC326</f>
        <v>0</v>
      </c>
      <c r="V325" s="1068">
        <f>INF_PrevYearEUR!AD326</f>
        <v>0</v>
      </c>
      <c r="W325" s="1069">
        <f>INF_PrevYearEUR!AE326</f>
        <v>0</v>
      </c>
      <c r="X325" s="1068">
        <f>INF_PrevYearEUR!AF326</f>
        <v>0</v>
      </c>
      <c r="Y325" s="1069">
        <f>INF_PrevYearEUR!AG326</f>
        <v>0</v>
      </c>
      <c r="Z325" s="1068">
        <f>INF_PrevYearEUR!AH326</f>
        <v>0</v>
      </c>
      <c r="AA325" s="1069">
        <f>INF_PrevYearEUR!AI326</f>
        <v>0</v>
      </c>
      <c r="AB325" s="1068">
        <f>INF_PrevYearEUR!AJ326</f>
        <v>0</v>
      </c>
      <c r="AC325" s="1069">
        <f>INF_PrevYearEUR!AK326</f>
        <v>0</v>
      </c>
      <c r="AD325" s="1068">
        <f>INF_PrevYearEUR!AL326</f>
        <v>0</v>
      </c>
      <c r="AE325" s="1069">
        <f>INF_PrevYearEUR!AM326</f>
        <v>0</v>
      </c>
      <c r="AF325" s="1068">
        <f>INF_PrevYearEUR!AN326</f>
        <v>0</v>
      </c>
      <c r="AG325" s="1069">
        <f>INF_PrevYearEUR!AO326</f>
        <v>0</v>
      </c>
      <c r="AH325" s="1068">
        <f>INF_PrevYearEUR!AP326</f>
        <v>0</v>
      </c>
      <c r="AI325" s="1069">
        <f>INF_PrevYearEUR!AQ326</f>
        <v>0</v>
      </c>
      <c r="AJ325" s="1068">
        <f>INF_PrevYearEUR!AR326</f>
        <v>0</v>
      </c>
      <c r="AK325" s="1069">
        <f>INF_PrevYearEUR!AS326</f>
        <v>0</v>
      </c>
      <c r="AL325" s="1068">
        <f>INF_PrevYearEUR!AT326</f>
        <v>0</v>
      </c>
      <c r="AM325" s="1069">
        <f>INF_PrevYearEUR!AU326</f>
        <v>0</v>
      </c>
      <c r="AN325" s="1068">
        <f>INF_PrevYearEUR!AV326</f>
        <v>0</v>
      </c>
      <c r="AO325" s="1069">
        <f>INF_PrevYearEUR!AW326</f>
        <v>0</v>
      </c>
      <c r="AP325" s="1068">
        <f>INF_PrevYearEUR!AX326</f>
        <v>0</v>
      </c>
      <c r="AQ325" s="1069">
        <f>INF_PrevYearEUR!AY326</f>
        <v>0</v>
      </c>
      <c r="AR325" s="1068">
        <f>INF_PrevYearEUR!AZ326</f>
        <v>0</v>
      </c>
      <c r="AS325" s="1069">
        <f>INF_PrevYearEUR!BA326</f>
        <v>0</v>
      </c>
      <c r="AT325" s="1068">
        <f>INF_PrevYearEUR!BB326</f>
        <v>0</v>
      </c>
      <c r="AU325" s="1069">
        <f>INF_PrevYearEUR!BC326</f>
        <v>0</v>
      </c>
      <c r="AV325" s="1068">
        <f>INF_PrevYearEUR!BD326</f>
        <v>0</v>
      </c>
      <c r="AW325" s="1069">
        <f>INF_PrevYearEUR!BE326</f>
        <v>0</v>
      </c>
      <c r="AX325" s="1068">
        <f>INF_PrevYearEUR!BF326</f>
        <v>0</v>
      </c>
      <c r="AY325" s="1069">
        <f>INF_PrevYearEUR!BG326</f>
        <v>0</v>
      </c>
      <c r="AZ325" s="1068">
        <f>INF_PrevYearEUR!BH326</f>
        <v>0</v>
      </c>
      <c r="BA325" s="1069">
        <f>INF_PrevYearEUR!BI326</f>
        <v>0</v>
      </c>
      <c r="BB325" s="1068">
        <f>INF_PrevYearEUR!BJ326</f>
        <v>0</v>
      </c>
      <c r="BC325" s="1069">
        <f>INF_PrevYearEUR!BK326</f>
        <v>0</v>
      </c>
      <c r="BD325" s="1068">
        <f>INF_PrevYearEUR!BL326</f>
        <v>0</v>
      </c>
      <c r="BE325" s="1069">
        <f>INF_PrevYearEUR!BM326</f>
        <v>0</v>
      </c>
      <c r="BF325" s="1068">
        <f>INF_PrevYearEUR!BN326</f>
        <v>0</v>
      </c>
      <c r="BG325" s="1069">
        <f>INF_PrevYearEUR!BO326</f>
        <v>0</v>
      </c>
      <c r="BH325" s="1068">
        <f>INF_PrevYearEUR!BP326</f>
        <v>0</v>
      </c>
      <c r="BI325" s="1069">
        <f>INF_PrevYearEUR!BQ326</f>
        <v>0</v>
      </c>
      <c r="BJ325" s="1068">
        <f>INF_PrevYearEUR!BR326</f>
        <v>0</v>
      </c>
      <c r="BK325" s="1069">
        <f>INF_PrevYearEUR!BS326</f>
        <v>0</v>
      </c>
      <c r="BL325" s="1068">
        <f>INF_PrevYearEUR!BT326</f>
        <v>0</v>
      </c>
      <c r="BM325" s="1069">
        <f>INF_PrevYearEUR!BU326</f>
        <v>0</v>
      </c>
      <c r="BN325" s="1068">
        <f>INF_PrevYearEUR!BV326</f>
        <v>0</v>
      </c>
      <c r="BO325" s="1069">
        <f>INF_PrevYearEUR!BW326</f>
        <v>0</v>
      </c>
      <c r="BP325" s="1068">
        <f>INF_PrevYearEUR!BX326</f>
        <v>0</v>
      </c>
      <c r="BQ325" s="1069">
        <f>INF_PrevYearEUR!BY326</f>
        <v>0</v>
      </c>
    </row>
    <row r="326" spans="1:69" s="1048" customFormat="1">
      <c r="A326" s="1054" t="str">
        <f>IF(OR(B326=0,B326=""),"",B326&amp;IF(COUNTIF(B$11:$B326,B326)&gt;1,COUNTIF(B$11:$B326,B326),""))</f>
        <v/>
      </c>
      <c r="B326" s="1054">
        <f>INF_PrevYearEUR!J327</f>
        <v>0</v>
      </c>
      <c r="C326" s="1055"/>
      <c r="D326" s="1068">
        <f>INF_PrevYearEUR!L327</f>
        <v>0</v>
      </c>
      <c r="E326" s="1069">
        <f>INF_PrevYearEUR!M327</f>
        <v>0</v>
      </c>
      <c r="F326" s="1068">
        <f>INF_PrevYearEUR!N327</f>
        <v>0</v>
      </c>
      <c r="G326" s="1069">
        <f>INF_PrevYearEUR!O327</f>
        <v>0</v>
      </c>
      <c r="H326" s="1068">
        <f>INF_PrevYearEUR!P327</f>
        <v>0</v>
      </c>
      <c r="I326" s="1069">
        <f>INF_PrevYearEUR!Q327</f>
        <v>0</v>
      </c>
      <c r="J326" s="1068">
        <f>INF_PrevYearEUR!R327</f>
        <v>0</v>
      </c>
      <c r="K326" s="1069">
        <f>INF_PrevYearEUR!S327</f>
        <v>0</v>
      </c>
      <c r="L326" s="1068">
        <f>INF_PrevYearEUR!T327</f>
        <v>0</v>
      </c>
      <c r="M326" s="1069">
        <f>INF_PrevYearEUR!U327</f>
        <v>0</v>
      </c>
      <c r="N326" s="1068">
        <f>INF_PrevYearEUR!V327</f>
        <v>0</v>
      </c>
      <c r="O326" s="1069">
        <f>INF_PrevYearEUR!W327</f>
        <v>0</v>
      </c>
      <c r="P326" s="1068">
        <f>INF_PrevYearEUR!X327</f>
        <v>0</v>
      </c>
      <c r="Q326" s="1069">
        <f>INF_PrevYearEUR!Y327</f>
        <v>0</v>
      </c>
      <c r="R326" s="1068">
        <f>INF_PrevYearEUR!Z327</f>
        <v>0</v>
      </c>
      <c r="S326" s="1069">
        <f>INF_PrevYearEUR!AA327</f>
        <v>0</v>
      </c>
      <c r="T326" s="1068">
        <f>INF_PrevYearEUR!AB327</f>
        <v>0</v>
      </c>
      <c r="U326" s="1069">
        <f>INF_PrevYearEUR!AC327</f>
        <v>0</v>
      </c>
      <c r="V326" s="1068">
        <f>INF_PrevYearEUR!AD327</f>
        <v>0</v>
      </c>
      <c r="W326" s="1069">
        <f>INF_PrevYearEUR!AE327</f>
        <v>0</v>
      </c>
      <c r="X326" s="1068">
        <f>INF_PrevYearEUR!AF327</f>
        <v>0</v>
      </c>
      <c r="Y326" s="1069">
        <f>INF_PrevYearEUR!AG327</f>
        <v>0</v>
      </c>
      <c r="Z326" s="1068">
        <f>INF_PrevYearEUR!AH327</f>
        <v>0</v>
      </c>
      <c r="AA326" s="1069">
        <f>INF_PrevYearEUR!AI327</f>
        <v>0</v>
      </c>
      <c r="AB326" s="1068">
        <f>INF_PrevYearEUR!AJ327</f>
        <v>0</v>
      </c>
      <c r="AC326" s="1069">
        <f>INF_PrevYearEUR!AK327</f>
        <v>0</v>
      </c>
      <c r="AD326" s="1068">
        <f>INF_PrevYearEUR!AL327</f>
        <v>0</v>
      </c>
      <c r="AE326" s="1069">
        <f>INF_PrevYearEUR!AM327</f>
        <v>0</v>
      </c>
      <c r="AF326" s="1068">
        <f>INF_PrevYearEUR!AN327</f>
        <v>0</v>
      </c>
      <c r="AG326" s="1069">
        <f>INF_PrevYearEUR!AO327</f>
        <v>0</v>
      </c>
      <c r="AH326" s="1068">
        <f>INF_PrevYearEUR!AP327</f>
        <v>0</v>
      </c>
      <c r="AI326" s="1069">
        <f>INF_PrevYearEUR!AQ327</f>
        <v>0</v>
      </c>
      <c r="AJ326" s="1068">
        <f>INF_PrevYearEUR!AR327</f>
        <v>0</v>
      </c>
      <c r="AK326" s="1069">
        <f>INF_PrevYearEUR!AS327</f>
        <v>0</v>
      </c>
      <c r="AL326" s="1068">
        <f>INF_PrevYearEUR!AT327</f>
        <v>0</v>
      </c>
      <c r="AM326" s="1069">
        <f>INF_PrevYearEUR!AU327</f>
        <v>0</v>
      </c>
      <c r="AN326" s="1068">
        <f>INF_PrevYearEUR!AV327</f>
        <v>0</v>
      </c>
      <c r="AO326" s="1069">
        <f>INF_PrevYearEUR!AW327</f>
        <v>0</v>
      </c>
      <c r="AP326" s="1068">
        <f>INF_PrevYearEUR!AX327</f>
        <v>0</v>
      </c>
      <c r="AQ326" s="1069">
        <f>INF_PrevYearEUR!AY327</f>
        <v>0</v>
      </c>
      <c r="AR326" s="1068">
        <f>INF_PrevYearEUR!AZ327</f>
        <v>0</v>
      </c>
      <c r="AS326" s="1069">
        <f>INF_PrevYearEUR!BA327</f>
        <v>0</v>
      </c>
      <c r="AT326" s="1068">
        <f>INF_PrevYearEUR!BB327</f>
        <v>0</v>
      </c>
      <c r="AU326" s="1069">
        <f>INF_PrevYearEUR!BC327</f>
        <v>0</v>
      </c>
      <c r="AV326" s="1068">
        <f>INF_PrevYearEUR!BD327</f>
        <v>0</v>
      </c>
      <c r="AW326" s="1069">
        <f>INF_PrevYearEUR!BE327</f>
        <v>0</v>
      </c>
      <c r="AX326" s="1068">
        <f>INF_PrevYearEUR!BF327</f>
        <v>0</v>
      </c>
      <c r="AY326" s="1069">
        <f>INF_PrevYearEUR!BG327</f>
        <v>0</v>
      </c>
      <c r="AZ326" s="1068">
        <f>INF_PrevYearEUR!BH327</f>
        <v>0</v>
      </c>
      <c r="BA326" s="1069">
        <f>INF_PrevYearEUR!BI327</f>
        <v>0</v>
      </c>
      <c r="BB326" s="1068">
        <f>INF_PrevYearEUR!BJ327</f>
        <v>0</v>
      </c>
      <c r="BC326" s="1069">
        <f>INF_PrevYearEUR!BK327</f>
        <v>0</v>
      </c>
      <c r="BD326" s="1068">
        <f>INF_PrevYearEUR!BL327</f>
        <v>0</v>
      </c>
      <c r="BE326" s="1069">
        <f>INF_PrevYearEUR!BM327</f>
        <v>0</v>
      </c>
      <c r="BF326" s="1068">
        <f>INF_PrevYearEUR!BN327</f>
        <v>0</v>
      </c>
      <c r="BG326" s="1069">
        <f>INF_PrevYearEUR!BO327</f>
        <v>0</v>
      </c>
      <c r="BH326" s="1068">
        <f>INF_PrevYearEUR!BP327</f>
        <v>0</v>
      </c>
      <c r="BI326" s="1069">
        <f>INF_PrevYearEUR!BQ327</f>
        <v>0</v>
      </c>
      <c r="BJ326" s="1068">
        <f>INF_PrevYearEUR!BR327</f>
        <v>0</v>
      </c>
      <c r="BK326" s="1069">
        <f>INF_PrevYearEUR!BS327</f>
        <v>0</v>
      </c>
      <c r="BL326" s="1068">
        <f>INF_PrevYearEUR!BT327</f>
        <v>0</v>
      </c>
      <c r="BM326" s="1069">
        <f>INF_PrevYearEUR!BU327</f>
        <v>0</v>
      </c>
      <c r="BN326" s="1068">
        <f>INF_PrevYearEUR!BV327</f>
        <v>0</v>
      </c>
      <c r="BO326" s="1069">
        <f>INF_PrevYearEUR!BW327</f>
        <v>0</v>
      </c>
      <c r="BP326" s="1068">
        <f>INF_PrevYearEUR!BX327</f>
        <v>0</v>
      </c>
      <c r="BQ326" s="1069">
        <f>INF_PrevYearEUR!BY327</f>
        <v>0</v>
      </c>
    </row>
    <row r="327" spans="1:69" s="1048" customFormat="1">
      <c r="A327" s="1054" t="str">
        <f>IF(OR(B327=0,B327=""),"",B327&amp;IF(COUNTIF(B$11:$B327,B327)&gt;1,COUNTIF(B$11:$B327,B327),""))</f>
        <v/>
      </c>
      <c r="B327" s="1054">
        <f>INF_PrevYearEUR!J328</f>
        <v>0</v>
      </c>
      <c r="C327" s="1055"/>
      <c r="D327" s="1068">
        <f>INF_PrevYearEUR!L328</f>
        <v>0</v>
      </c>
      <c r="E327" s="1069">
        <f>INF_PrevYearEUR!M328</f>
        <v>0</v>
      </c>
      <c r="F327" s="1068">
        <f>INF_PrevYearEUR!N328</f>
        <v>0</v>
      </c>
      <c r="G327" s="1069">
        <f>INF_PrevYearEUR!O328</f>
        <v>0</v>
      </c>
      <c r="H327" s="1068">
        <f>INF_PrevYearEUR!P328</f>
        <v>0</v>
      </c>
      <c r="I327" s="1069">
        <f>INF_PrevYearEUR!Q328</f>
        <v>0</v>
      </c>
      <c r="J327" s="1068">
        <f>INF_PrevYearEUR!R328</f>
        <v>0</v>
      </c>
      <c r="K327" s="1069">
        <f>INF_PrevYearEUR!S328</f>
        <v>0</v>
      </c>
      <c r="L327" s="1068">
        <f>INF_PrevYearEUR!T328</f>
        <v>0</v>
      </c>
      <c r="M327" s="1069">
        <f>INF_PrevYearEUR!U328</f>
        <v>0</v>
      </c>
      <c r="N327" s="1068">
        <f>INF_PrevYearEUR!V328</f>
        <v>0</v>
      </c>
      <c r="O327" s="1069">
        <f>INF_PrevYearEUR!W328</f>
        <v>0</v>
      </c>
      <c r="P327" s="1068">
        <f>INF_PrevYearEUR!X328</f>
        <v>0</v>
      </c>
      <c r="Q327" s="1069">
        <f>INF_PrevYearEUR!Y328</f>
        <v>0</v>
      </c>
      <c r="R327" s="1068">
        <f>INF_PrevYearEUR!Z328</f>
        <v>0</v>
      </c>
      <c r="S327" s="1069">
        <f>INF_PrevYearEUR!AA328</f>
        <v>0</v>
      </c>
      <c r="T327" s="1068">
        <f>INF_PrevYearEUR!AB328</f>
        <v>0</v>
      </c>
      <c r="U327" s="1069">
        <f>INF_PrevYearEUR!AC328</f>
        <v>0</v>
      </c>
      <c r="V327" s="1068">
        <f>INF_PrevYearEUR!AD328</f>
        <v>0</v>
      </c>
      <c r="W327" s="1069">
        <f>INF_PrevYearEUR!AE328</f>
        <v>0</v>
      </c>
      <c r="X327" s="1068">
        <f>INF_PrevYearEUR!AF328</f>
        <v>0</v>
      </c>
      <c r="Y327" s="1069">
        <f>INF_PrevYearEUR!AG328</f>
        <v>0</v>
      </c>
      <c r="Z327" s="1068">
        <f>INF_PrevYearEUR!AH328</f>
        <v>0</v>
      </c>
      <c r="AA327" s="1069">
        <f>INF_PrevYearEUR!AI328</f>
        <v>0</v>
      </c>
      <c r="AB327" s="1068">
        <f>INF_PrevYearEUR!AJ328</f>
        <v>0</v>
      </c>
      <c r="AC327" s="1069">
        <f>INF_PrevYearEUR!AK328</f>
        <v>0</v>
      </c>
      <c r="AD327" s="1068">
        <f>INF_PrevYearEUR!AL328</f>
        <v>0</v>
      </c>
      <c r="AE327" s="1069">
        <f>INF_PrevYearEUR!AM328</f>
        <v>0</v>
      </c>
      <c r="AF327" s="1068">
        <f>INF_PrevYearEUR!AN328</f>
        <v>0</v>
      </c>
      <c r="AG327" s="1069">
        <f>INF_PrevYearEUR!AO328</f>
        <v>0</v>
      </c>
      <c r="AH327" s="1068">
        <f>INF_PrevYearEUR!AP328</f>
        <v>0</v>
      </c>
      <c r="AI327" s="1069">
        <f>INF_PrevYearEUR!AQ328</f>
        <v>0</v>
      </c>
      <c r="AJ327" s="1068">
        <f>INF_PrevYearEUR!AR328</f>
        <v>0</v>
      </c>
      <c r="AK327" s="1069">
        <f>INF_PrevYearEUR!AS328</f>
        <v>0</v>
      </c>
      <c r="AL327" s="1068">
        <f>INF_PrevYearEUR!AT328</f>
        <v>0</v>
      </c>
      <c r="AM327" s="1069">
        <f>INF_PrevYearEUR!AU328</f>
        <v>0</v>
      </c>
      <c r="AN327" s="1068">
        <f>INF_PrevYearEUR!AV328</f>
        <v>0</v>
      </c>
      <c r="AO327" s="1069">
        <f>INF_PrevYearEUR!AW328</f>
        <v>0</v>
      </c>
      <c r="AP327" s="1068">
        <f>INF_PrevYearEUR!AX328</f>
        <v>0</v>
      </c>
      <c r="AQ327" s="1069">
        <f>INF_PrevYearEUR!AY328</f>
        <v>0</v>
      </c>
      <c r="AR327" s="1068">
        <f>INF_PrevYearEUR!AZ328</f>
        <v>0</v>
      </c>
      <c r="AS327" s="1069">
        <f>INF_PrevYearEUR!BA328</f>
        <v>0</v>
      </c>
      <c r="AT327" s="1068">
        <f>INF_PrevYearEUR!BB328</f>
        <v>0</v>
      </c>
      <c r="AU327" s="1069">
        <f>INF_PrevYearEUR!BC328</f>
        <v>0</v>
      </c>
      <c r="AV327" s="1068">
        <f>INF_PrevYearEUR!BD328</f>
        <v>0</v>
      </c>
      <c r="AW327" s="1069">
        <f>INF_PrevYearEUR!BE328</f>
        <v>0</v>
      </c>
      <c r="AX327" s="1068">
        <f>INF_PrevYearEUR!BF328</f>
        <v>0</v>
      </c>
      <c r="AY327" s="1069">
        <f>INF_PrevYearEUR!BG328</f>
        <v>0</v>
      </c>
      <c r="AZ327" s="1068">
        <f>INF_PrevYearEUR!BH328</f>
        <v>0</v>
      </c>
      <c r="BA327" s="1069">
        <f>INF_PrevYearEUR!BI328</f>
        <v>0</v>
      </c>
      <c r="BB327" s="1068">
        <f>INF_PrevYearEUR!BJ328</f>
        <v>0</v>
      </c>
      <c r="BC327" s="1069">
        <f>INF_PrevYearEUR!BK328</f>
        <v>0</v>
      </c>
      <c r="BD327" s="1068">
        <f>INF_PrevYearEUR!BL328</f>
        <v>0</v>
      </c>
      <c r="BE327" s="1069">
        <f>INF_PrevYearEUR!BM328</f>
        <v>0</v>
      </c>
      <c r="BF327" s="1068">
        <f>INF_PrevYearEUR!BN328</f>
        <v>0</v>
      </c>
      <c r="BG327" s="1069">
        <f>INF_PrevYearEUR!BO328</f>
        <v>0</v>
      </c>
      <c r="BH327" s="1068">
        <f>INF_PrevYearEUR!BP328</f>
        <v>0</v>
      </c>
      <c r="BI327" s="1069">
        <f>INF_PrevYearEUR!BQ328</f>
        <v>0</v>
      </c>
      <c r="BJ327" s="1068">
        <f>INF_PrevYearEUR!BR328</f>
        <v>0</v>
      </c>
      <c r="BK327" s="1069">
        <f>INF_PrevYearEUR!BS328</f>
        <v>0</v>
      </c>
      <c r="BL327" s="1068">
        <f>INF_PrevYearEUR!BT328</f>
        <v>0</v>
      </c>
      <c r="BM327" s="1069">
        <f>INF_PrevYearEUR!BU328</f>
        <v>0</v>
      </c>
      <c r="BN327" s="1068">
        <f>INF_PrevYearEUR!BV328</f>
        <v>0</v>
      </c>
      <c r="BO327" s="1069">
        <f>INF_PrevYearEUR!BW328</f>
        <v>0</v>
      </c>
      <c r="BP327" s="1068">
        <f>INF_PrevYearEUR!BX328</f>
        <v>0</v>
      </c>
      <c r="BQ327" s="1069">
        <f>INF_PrevYearEUR!BY328</f>
        <v>0</v>
      </c>
    </row>
    <row r="328" spans="1:69" s="1048" customFormat="1">
      <c r="A328" s="1054" t="str">
        <f>IF(OR(B328=0,B328=""),"",B328&amp;IF(COUNTIF(B$11:$B328,B328)&gt;1,COUNTIF(B$11:$B328,B328),""))</f>
        <v/>
      </c>
      <c r="B328" s="1054">
        <f>INF_PrevYearEUR!J329</f>
        <v>0</v>
      </c>
      <c r="C328" s="1055"/>
      <c r="D328" s="1068">
        <f>INF_PrevYearEUR!L329</f>
        <v>0</v>
      </c>
      <c r="E328" s="1069">
        <f>INF_PrevYearEUR!M329</f>
        <v>0</v>
      </c>
      <c r="F328" s="1068">
        <f>INF_PrevYearEUR!N329</f>
        <v>0</v>
      </c>
      <c r="G328" s="1069">
        <f>INF_PrevYearEUR!O329</f>
        <v>0</v>
      </c>
      <c r="H328" s="1068">
        <f>INF_PrevYearEUR!P329</f>
        <v>0</v>
      </c>
      <c r="I328" s="1069">
        <f>INF_PrevYearEUR!Q329</f>
        <v>0</v>
      </c>
      <c r="J328" s="1068">
        <f>INF_PrevYearEUR!R329</f>
        <v>0</v>
      </c>
      <c r="K328" s="1069">
        <f>INF_PrevYearEUR!S329</f>
        <v>0</v>
      </c>
      <c r="L328" s="1068">
        <f>INF_PrevYearEUR!T329</f>
        <v>0</v>
      </c>
      <c r="M328" s="1069">
        <f>INF_PrevYearEUR!U329</f>
        <v>0</v>
      </c>
      <c r="N328" s="1068">
        <f>INF_PrevYearEUR!V329</f>
        <v>0</v>
      </c>
      <c r="O328" s="1069">
        <f>INF_PrevYearEUR!W329</f>
        <v>0</v>
      </c>
      <c r="P328" s="1068">
        <f>INF_PrevYearEUR!X329</f>
        <v>0</v>
      </c>
      <c r="Q328" s="1069">
        <f>INF_PrevYearEUR!Y329</f>
        <v>0</v>
      </c>
      <c r="R328" s="1068">
        <f>INF_PrevYearEUR!Z329</f>
        <v>0</v>
      </c>
      <c r="S328" s="1069">
        <f>INF_PrevYearEUR!AA329</f>
        <v>0</v>
      </c>
      <c r="T328" s="1068">
        <f>INF_PrevYearEUR!AB329</f>
        <v>0</v>
      </c>
      <c r="U328" s="1069">
        <f>INF_PrevYearEUR!AC329</f>
        <v>0</v>
      </c>
      <c r="V328" s="1068">
        <f>INF_PrevYearEUR!AD329</f>
        <v>0</v>
      </c>
      <c r="W328" s="1069">
        <f>INF_PrevYearEUR!AE329</f>
        <v>0</v>
      </c>
      <c r="X328" s="1068">
        <f>INF_PrevYearEUR!AF329</f>
        <v>0</v>
      </c>
      <c r="Y328" s="1069">
        <f>INF_PrevYearEUR!AG329</f>
        <v>0</v>
      </c>
      <c r="Z328" s="1068">
        <f>INF_PrevYearEUR!AH329</f>
        <v>0</v>
      </c>
      <c r="AA328" s="1069">
        <f>INF_PrevYearEUR!AI329</f>
        <v>0</v>
      </c>
      <c r="AB328" s="1068">
        <f>INF_PrevYearEUR!AJ329</f>
        <v>0</v>
      </c>
      <c r="AC328" s="1069">
        <f>INF_PrevYearEUR!AK329</f>
        <v>0</v>
      </c>
      <c r="AD328" s="1068">
        <f>INF_PrevYearEUR!AL329</f>
        <v>0</v>
      </c>
      <c r="AE328" s="1069">
        <f>INF_PrevYearEUR!AM329</f>
        <v>0</v>
      </c>
      <c r="AF328" s="1068">
        <f>INF_PrevYearEUR!AN329</f>
        <v>0</v>
      </c>
      <c r="AG328" s="1069">
        <f>INF_PrevYearEUR!AO329</f>
        <v>0</v>
      </c>
      <c r="AH328" s="1068">
        <f>INF_PrevYearEUR!AP329</f>
        <v>0</v>
      </c>
      <c r="AI328" s="1069">
        <f>INF_PrevYearEUR!AQ329</f>
        <v>0</v>
      </c>
      <c r="AJ328" s="1068">
        <f>INF_PrevYearEUR!AR329</f>
        <v>0</v>
      </c>
      <c r="AK328" s="1069">
        <f>INF_PrevYearEUR!AS329</f>
        <v>0</v>
      </c>
      <c r="AL328" s="1068">
        <f>INF_PrevYearEUR!AT329</f>
        <v>0</v>
      </c>
      <c r="AM328" s="1069">
        <f>INF_PrevYearEUR!AU329</f>
        <v>0</v>
      </c>
      <c r="AN328" s="1068">
        <f>INF_PrevYearEUR!AV329</f>
        <v>0</v>
      </c>
      <c r="AO328" s="1069">
        <f>INF_PrevYearEUR!AW329</f>
        <v>0</v>
      </c>
      <c r="AP328" s="1068">
        <f>INF_PrevYearEUR!AX329</f>
        <v>0</v>
      </c>
      <c r="AQ328" s="1069">
        <f>INF_PrevYearEUR!AY329</f>
        <v>0</v>
      </c>
      <c r="AR328" s="1068">
        <f>INF_PrevYearEUR!AZ329</f>
        <v>0</v>
      </c>
      <c r="AS328" s="1069">
        <f>INF_PrevYearEUR!BA329</f>
        <v>0</v>
      </c>
      <c r="AT328" s="1068">
        <f>INF_PrevYearEUR!BB329</f>
        <v>0</v>
      </c>
      <c r="AU328" s="1069">
        <f>INF_PrevYearEUR!BC329</f>
        <v>0</v>
      </c>
      <c r="AV328" s="1068">
        <f>INF_PrevYearEUR!BD329</f>
        <v>0</v>
      </c>
      <c r="AW328" s="1069">
        <f>INF_PrevYearEUR!BE329</f>
        <v>0</v>
      </c>
      <c r="AX328" s="1068">
        <f>INF_PrevYearEUR!BF329</f>
        <v>0</v>
      </c>
      <c r="AY328" s="1069">
        <f>INF_PrevYearEUR!BG329</f>
        <v>0</v>
      </c>
      <c r="AZ328" s="1068">
        <f>INF_PrevYearEUR!BH329</f>
        <v>0</v>
      </c>
      <c r="BA328" s="1069">
        <f>INF_PrevYearEUR!BI329</f>
        <v>0</v>
      </c>
      <c r="BB328" s="1068">
        <f>INF_PrevYearEUR!BJ329</f>
        <v>0</v>
      </c>
      <c r="BC328" s="1069">
        <f>INF_PrevYearEUR!BK329</f>
        <v>0</v>
      </c>
      <c r="BD328" s="1068">
        <f>INF_PrevYearEUR!BL329</f>
        <v>0</v>
      </c>
      <c r="BE328" s="1069">
        <f>INF_PrevYearEUR!BM329</f>
        <v>0</v>
      </c>
      <c r="BF328" s="1068">
        <f>INF_PrevYearEUR!BN329</f>
        <v>0</v>
      </c>
      <c r="BG328" s="1069">
        <f>INF_PrevYearEUR!BO329</f>
        <v>0</v>
      </c>
      <c r="BH328" s="1068">
        <f>INF_PrevYearEUR!BP329</f>
        <v>0</v>
      </c>
      <c r="BI328" s="1069">
        <f>INF_PrevYearEUR!BQ329</f>
        <v>0</v>
      </c>
      <c r="BJ328" s="1068">
        <f>INF_PrevYearEUR!BR329</f>
        <v>0</v>
      </c>
      <c r="BK328" s="1069">
        <f>INF_PrevYearEUR!BS329</f>
        <v>0</v>
      </c>
      <c r="BL328" s="1068">
        <f>INF_PrevYearEUR!BT329</f>
        <v>0</v>
      </c>
      <c r="BM328" s="1069">
        <f>INF_PrevYearEUR!BU329</f>
        <v>0</v>
      </c>
      <c r="BN328" s="1068">
        <f>INF_PrevYearEUR!BV329</f>
        <v>0</v>
      </c>
      <c r="BO328" s="1069">
        <f>INF_PrevYearEUR!BW329</f>
        <v>0</v>
      </c>
      <c r="BP328" s="1068">
        <f>INF_PrevYearEUR!BX329</f>
        <v>0</v>
      </c>
      <c r="BQ328" s="1069">
        <f>INF_PrevYearEUR!BY329</f>
        <v>0</v>
      </c>
    </row>
    <row r="329" spans="1:69" s="1048" customFormat="1">
      <c r="A329" s="1054" t="str">
        <f>IF(OR(B329=0,B329=""),"",B329&amp;IF(COUNTIF(B$11:$B329,B329)&gt;1,COUNTIF(B$11:$B329,B329),""))</f>
        <v/>
      </c>
      <c r="B329" s="1054">
        <f>INF_PrevYearEUR!J330</f>
        <v>0</v>
      </c>
      <c r="C329" s="1055"/>
      <c r="D329" s="1068">
        <f>INF_PrevYearEUR!L330</f>
        <v>0</v>
      </c>
      <c r="E329" s="1069">
        <f>INF_PrevYearEUR!M330</f>
        <v>0</v>
      </c>
      <c r="F329" s="1068">
        <f>INF_PrevYearEUR!N330</f>
        <v>0</v>
      </c>
      <c r="G329" s="1069">
        <f>INF_PrevYearEUR!O330</f>
        <v>0</v>
      </c>
      <c r="H329" s="1068">
        <f>INF_PrevYearEUR!P330</f>
        <v>0</v>
      </c>
      <c r="I329" s="1069">
        <f>INF_PrevYearEUR!Q330</f>
        <v>0</v>
      </c>
      <c r="J329" s="1068">
        <f>INF_PrevYearEUR!R330</f>
        <v>0</v>
      </c>
      <c r="K329" s="1069">
        <f>INF_PrevYearEUR!S330</f>
        <v>0</v>
      </c>
      <c r="L329" s="1068">
        <f>INF_PrevYearEUR!T330</f>
        <v>0</v>
      </c>
      <c r="M329" s="1069">
        <f>INF_PrevYearEUR!U330</f>
        <v>0</v>
      </c>
      <c r="N329" s="1068">
        <f>INF_PrevYearEUR!V330</f>
        <v>0</v>
      </c>
      <c r="O329" s="1069">
        <f>INF_PrevYearEUR!W330</f>
        <v>0</v>
      </c>
      <c r="P329" s="1068">
        <f>INF_PrevYearEUR!X330</f>
        <v>0</v>
      </c>
      <c r="Q329" s="1069">
        <f>INF_PrevYearEUR!Y330</f>
        <v>0</v>
      </c>
      <c r="R329" s="1068">
        <f>INF_PrevYearEUR!Z330</f>
        <v>0</v>
      </c>
      <c r="S329" s="1069">
        <f>INF_PrevYearEUR!AA330</f>
        <v>0</v>
      </c>
      <c r="T329" s="1068">
        <f>INF_PrevYearEUR!AB330</f>
        <v>0</v>
      </c>
      <c r="U329" s="1069">
        <f>INF_PrevYearEUR!AC330</f>
        <v>0</v>
      </c>
      <c r="V329" s="1068">
        <f>INF_PrevYearEUR!AD330</f>
        <v>0</v>
      </c>
      <c r="W329" s="1069">
        <f>INF_PrevYearEUR!AE330</f>
        <v>0</v>
      </c>
      <c r="X329" s="1068">
        <f>INF_PrevYearEUR!AF330</f>
        <v>0</v>
      </c>
      <c r="Y329" s="1069">
        <f>INF_PrevYearEUR!AG330</f>
        <v>0</v>
      </c>
      <c r="Z329" s="1068">
        <f>INF_PrevYearEUR!AH330</f>
        <v>0</v>
      </c>
      <c r="AA329" s="1069">
        <f>INF_PrevYearEUR!AI330</f>
        <v>0</v>
      </c>
      <c r="AB329" s="1068">
        <f>INF_PrevYearEUR!AJ330</f>
        <v>0</v>
      </c>
      <c r="AC329" s="1069">
        <f>INF_PrevYearEUR!AK330</f>
        <v>0</v>
      </c>
      <c r="AD329" s="1068">
        <f>INF_PrevYearEUR!AL330</f>
        <v>0</v>
      </c>
      <c r="AE329" s="1069">
        <f>INF_PrevYearEUR!AM330</f>
        <v>0</v>
      </c>
      <c r="AF329" s="1068">
        <f>INF_PrevYearEUR!AN330</f>
        <v>0</v>
      </c>
      <c r="AG329" s="1069">
        <f>INF_PrevYearEUR!AO330</f>
        <v>0</v>
      </c>
      <c r="AH329" s="1068">
        <f>INF_PrevYearEUR!AP330</f>
        <v>0</v>
      </c>
      <c r="AI329" s="1069">
        <f>INF_PrevYearEUR!AQ330</f>
        <v>0</v>
      </c>
      <c r="AJ329" s="1068">
        <f>INF_PrevYearEUR!AR330</f>
        <v>0</v>
      </c>
      <c r="AK329" s="1069">
        <f>INF_PrevYearEUR!AS330</f>
        <v>0</v>
      </c>
      <c r="AL329" s="1068">
        <f>INF_PrevYearEUR!AT330</f>
        <v>0</v>
      </c>
      <c r="AM329" s="1069">
        <f>INF_PrevYearEUR!AU330</f>
        <v>0</v>
      </c>
      <c r="AN329" s="1068">
        <f>INF_PrevYearEUR!AV330</f>
        <v>0</v>
      </c>
      <c r="AO329" s="1069">
        <f>INF_PrevYearEUR!AW330</f>
        <v>0</v>
      </c>
      <c r="AP329" s="1068">
        <f>INF_PrevYearEUR!AX330</f>
        <v>0</v>
      </c>
      <c r="AQ329" s="1069">
        <f>INF_PrevYearEUR!AY330</f>
        <v>0</v>
      </c>
      <c r="AR329" s="1068">
        <f>INF_PrevYearEUR!AZ330</f>
        <v>0</v>
      </c>
      <c r="AS329" s="1069">
        <f>INF_PrevYearEUR!BA330</f>
        <v>0</v>
      </c>
      <c r="AT329" s="1068">
        <f>INF_PrevYearEUR!BB330</f>
        <v>0</v>
      </c>
      <c r="AU329" s="1069">
        <f>INF_PrevYearEUR!BC330</f>
        <v>0</v>
      </c>
      <c r="AV329" s="1068">
        <f>INF_PrevYearEUR!BD330</f>
        <v>0</v>
      </c>
      <c r="AW329" s="1069">
        <f>INF_PrevYearEUR!BE330</f>
        <v>0</v>
      </c>
      <c r="AX329" s="1068">
        <f>INF_PrevYearEUR!BF330</f>
        <v>0</v>
      </c>
      <c r="AY329" s="1069">
        <f>INF_PrevYearEUR!BG330</f>
        <v>0</v>
      </c>
      <c r="AZ329" s="1068">
        <f>INF_PrevYearEUR!BH330</f>
        <v>0</v>
      </c>
      <c r="BA329" s="1069">
        <f>INF_PrevYearEUR!BI330</f>
        <v>0</v>
      </c>
      <c r="BB329" s="1068">
        <f>INF_PrevYearEUR!BJ330</f>
        <v>0</v>
      </c>
      <c r="BC329" s="1069">
        <f>INF_PrevYearEUR!BK330</f>
        <v>0</v>
      </c>
      <c r="BD329" s="1068">
        <f>INF_PrevYearEUR!BL330</f>
        <v>0</v>
      </c>
      <c r="BE329" s="1069">
        <f>INF_PrevYearEUR!BM330</f>
        <v>0</v>
      </c>
      <c r="BF329" s="1068">
        <f>INF_PrevYearEUR!BN330</f>
        <v>0</v>
      </c>
      <c r="BG329" s="1069">
        <f>INF_PrevYearEUR!BO330</f>
        <v>0</v>
      </c>
      <c r="BH329" s="1068">
        <f>INF_PrevYearEUR!BP330</f>
        <v>0</v>
      </c>
      <c r="BI329" s="1069">
        <f>INF_PrevYearEUR!BQ330</f>
        <v>0</v>
      </c>
      <c r="BJ329" s="1068">
        <f>INF_PrevYearEUR!BR330</f>
        <v>0</v>
      </c>
      <c r="BK329" s="1069">
        <f>INF_PrevYearEUR!BS330</f>
        <v>0</v>
      </c>
      <c r="BL329" s="1068">
        <f>INF_PrevYearEUR!BT330</f>
        <v>0</v>
      </c>
      <c r="BM329" s="1069">
        <f>INF_PrevYearEUR!BU330</f>
        <v>0</v>
      </c>
      <c r="BN329" s="1068">
        <f>INF_PrevYearEUR!BV330</f>
        <v>0</v>
      </c>
      <c r="BO329" s="1069">
        <f>INF_PrevYearEUR!BW330</f>
        <v>0</v>
      </c>
      <c r="BP329" s="1068">
        <f>INF_PrevYearEUR!BX330</f>
        <v>0</v>
      </c>
      <c r="BQ329" s="1069">
        <f>INF_PrevYearEUR!BY330</f>
        <v>0</v>
      </c>
    </row>
    <row r="330" spans="1:69" s="1048" customFormat="1">
      <c r="A330" s="1054" t="str">
        <f>IF(OR(B330=0,B330=""),"",B330&amp;IF(COUNTIF(B$11:$B330,B330)&gt;1,COUNTIF(B$11:$B330,B330),""))</f>
        <v/>
      </c>
      <c r="B330" s="1054">
        <f>INF_PrevYearEUR!J331</f>
        <v>0</v>
      </c>
      <c r="C330" s="1055"/>
      <c r="D330" s="1068">
        <f>INF_PrevYearEUR!L331</f>
        <v>0</v>
      </c>
      <c r="E330" s="1069">
        <f>INF_PrevYearEUR!M331</f>
        <v>0</v>
      </c>
      <c r="F330" s="1068">
        <f>INF_PrevYearEUR!N331</f>
        <v>0</v>
      </c>
      <c r="G330" s="1069">
        <f>INF_PrevYearEUR!O331</f>
        <v>0</v>
      </c>
      <c r="H330" s="1068">
        <f>INF_PrevYearEUR!P331</f>
        <v>0</v>
      </c>
      <c r="I330" s="1069">
        <f>INF_PrevYearEUR!Q331</f>
        <v>0</v>
      </c>
      <c r="J330" s="1068">
        <f>INF_PrevYearEUR!R331</f>
        <v>0</v>
      </c>
      <c r="K330" s="1069">
        <f>INF_PrevYearEUR!S331</f>
        <v>0</v>
      </c>
      <c r="L330" s="1068">
        <f>INF_PrevYearEUR!T331</f>
        <v>0</v>
      </c>
      <c r="M330" s="1069">
        <f>INF_PrevYearEUR!U331</f>
        <v>0</v>
      </c>
      <c r="N330" s="1068">
        <f>INF_PrevYearEUR!V331</f>
        <v>0</v>
      </c>
      <c r="O330" s="1069">
        <f>INF_PrevYearEUR!W331</f>
        <v>0</v>
      </c>
      <c r="P330" s="1068">
        <f>INF_PrevYearEUR!X331</f>
        <v>0</v>
      </c>
      <c r="Q330" s="1069">
        <f>INF_PrevYearEUR!Y331</f>
        <v>0</v>
      </c>
      <c r="R330" s="1068">
        <f>INF_PrevYearEUR!Z331</f>
        <v>0</v>
      </c>
      <c r="S330" s="1069">
        <f>INF_PrevYearEUR!AA331</f>
        <v>0</v>
      </c>
      <c r="T330" s="1068">
        <f>INF_PrevYearEUR!AB331</f>
        <v>0</v>
      </c>
      <c r="U330" s="1069">
        <f>INF_PrevYearEUR!AC331</f>
        <v>0</v>
      </c>
      <c r="V330" s="1068">
        <f>INF_PrevYearEUR!AD331</f>
        <v>0</v>
      </c>
      <c r="W330" s="1069">
        <f>INF_PrevYearEUR!AE331</f>
        <v>0</v>
      </c>
      <c r="X330" s="1068">
        <f>INF_PrevYearEUR!AF331</f>
        <v>0</v>
      </c>
      <c r="Y330" s="1069">
        <f>INF_PrevYearEUR!AG331</f>
        <v>0</v>
      </c>
      <c r="Z330" s="1068">
        <f>INF_PrevYearEUR!AH331</f>
        <v>0</v>
      </c>
      <c r="AA330" s="1069">
        <f>INF_PrevYearEUR!AI331</f>
        <v>0</v>
      </c>
      <c r="AB330" s="1068">
        <f>INF_PrevYearEUR!AJ331</f>
        <v>0</v>
      </c>
      <c r="AC330" s="1069">
        <f>INF_PrevYearEUR!AK331</f>
        <v>0</v>
      </c>
      <c r="AD330" s="1068">
        <f>INF_PrevYearEUR!AL331</f>
        <v>0</v>
      </c>
      <c r="AE330" s="1069">
        <f>INF_PrevYearEUR!AM331</f>
        <v>0</v>
      </c>
      <c r="AF330" s="1068">
        <f>INF_PrevYearEUR!AN331</f>
        <v>0</v>
      </c>
      <c r="AG330" s="1069">
        <f>INF_PrevYearEUR!AO331</f>
        <v>0</v>
      </c>
      <c r="AH330" s="1068">
        <f>INF_PrevYearEUR!AP331</f>
        <v>0</v>
      </c>
      <c r="AI330" s="1069">
        <f>INF_PrevYearEUR!AQ331</f>
        <v>0</v>
      </c>
      <c r="AJ330" s="1068">
        <f>INF_PrevYearEUR!AR331</f>
        <v>0</v>
      </c>
      <c r="AK330" s="1069">
        <f>INF_PrevYearEUR!AS331</f>
        <v>0</v>
      </c>
      <c r="AL330" s="1068">
        <f>INF_PrevYearEUR!AT331</f>
        <v>0</v>
      </c>
      <c r="AM330" s="1069">
        <f>INF_PrevYearEUR!AU331</f>
        <v>0</v>
      </c>
      <c r="AN330" s="1068">
        <f>INF_PrevYearEUR!AV331</f>
        <v>0</v>
      </c>
      <c r="AO330" s="1069">
        <f>INF_PrevYearEUR!AW331</f>
        <v>0</v>
      </c>
      <c r="AP330" s="1068">
        <f>INF_PrevYearEUR!AX331</f>
        <v>0</v>
      </c>
      <c r="AQ330" s="1069">
        <f>INF_PrevYearEUR!AY331</f>
        <v>0</v>
      </c>
      <c r="AR330" s="1068">
        <f>INF_PrevYearEUR!AZ331</f>
        <v>0</v>
      </c>
      <c r="AS330" s="1069">
        <f>INF_PrevYearEUR!BA331</f>
        <v>0</v>
      </c>
      <c r="AT330" s="1068">
        <f>INF_PrevYearEUR!BB331</f>
        <v>0</v>
      </c>
      <c r="AU330" s="1069">
        <f>INF_PrevYearEUR!BC331</f>
        <v>0</v>
      </c>
      <c r="AV330" s="1068">
        <f>INF_PrevYearEUR!BD331</f>
        <v>0</v>
      </c>
      <c r="AW330" s="1069">
        <f>INF_PrevYearEUR!BE331</f>
        <v>0</v>
      </c>
      <c r="AX330" s="1068">
        <f>INF_PrevYearEUR!BF331</f>
        <v>0</v>
      </c>
      <c r="AY330" s="1069">
        <f>INF_PrevYearEUR!BG331</f>
        <v>0</v>
      </c>
      <c r="AZ330" s="1068">
        <f>INF_PrevYearEUR!BH331</f>
        <v>0</v>
      </c>
      <c r="BA330" s="1069">
        <f>INF_PrevYearEUR!BI331</f>
        <v>0</v>
      </c>
      <c r="BB330" s="1068">
        <f>INF_PrevYearEUR!BJ331</f>
        <v>0</v>
      </c>
      <c r="BC330" s="1069">
        <f>INF_PrevYearEUR!BK331</f>
        <v>0</v>
      </c>
      <c r="BD330" s="1068">
        <f>INF_PrevYearEUR!BL331</f>
        <v>0</v>
      </c>
      <c r="BE330" s="1069">
        <f>INF_PrevYearEUR!BM331</f>
        <v>0</v>
      </c>
      <c r="BF330" s="1068">
        <f>INF_PrevYearEUR!BN331</f>
        <v>0</v>
      </c>
      <c r="BG330" s="1069">
        <f>INF_PrevYearEUR!BO331</f>
        <v>0</v>
      </c>
      <c r="BH330" s="1068">
        <f>INF_PrevYearEUR!BP331</f>
        <v>0</v>
      </c>
      <c r="BI330" s="1069">
        <f>INF_PrevYearEUR!BQ331</f>
        <v>0</v>
      </c>
      <c r="BJ330" s="1068">
        <f>INF_PrevYearEUR!BR331</f>
        <v>0</v>
      </c>
      <c r="BK330" s="1069">
        <f>INF_PrevYearEUR!BS331</f>
        <v>0</v>
      </c>
      <c r="BL330" s="1068">
        <f>INF_PrevYearEUR!BT331</f>
        <v>0</v>
      </c>
      <c r="BM330" s="1069">
        <f>INF_PrevYearEUR!BU331</f>
        <v>0</v>
      </c>
      <c r="BN330" s="1068">
        <f>INF_PrevYearEUR!BV331</f>
        <v>0</v>
      </c>
      <c r="BO330" s="1069">
        <f>INF_PrevYearEUR!BW331</f>
        <v>0</v>
      </c>
      <c r="BP330" s="1068">
        <f>INF_PrevYearEUR!BX331</f>
        <v>0</v>
      </c>
      <c r="BQ330" s="1069">
        <f>INF_PrevYearEUR!BY331</f>
        <v>0</v>
      </c>
    </row>
  </sheetData>
  <hyperlinks>
    <hyperlink ref="D229" r:id="rId1" display="0" xr:uid="{00000000-0004-0000-0300-000000000000}"/>
    <hyperlink ref="D230" r:id="rId2" display="0" xr:uid="{00000000-0004-0000-0300-000001000000}"/>
    <hyperlink ref="D231" r:id="rId3" display="0" xr:uid="{00000000-0004-0000-0300-000002000000}"/>
    <hyperlink ref="D232" r:id="rId4" display="0" xr:uid="{00000000-0004-0000-0300-000003000000}"/>
    <hyperlink ref="D233" r:id="rId5" display="0" xr:uid="{00000000-0004-0000-0300-000004000000}"/>
    <hyperlink ref="D234" r:id="rId6" display="0" xr:uid="{00000000-0004-0000-0300-000005000000}"/>
    <hyperlink ref="D235" r:id="rId7" display="0" xr:uid="{00000000-0004-0000-0300-000006000000}"/>
    <hyperlink ref="D236" r:id="rId8" display="0" xr:uid="{00000000-0004-0000-0300-000007000000}"/>
    <hyperlink ref="D237" r:id="rId9" display="0" xr:uid="{00000000-0004-0000-0300-000008000000}"/>
    <hyperlink ref="D238" r:id="rId10" display="0" xr:uid="{00000000-0004-0000-0300-000009000000}"/>
    <hyperlink ref="D239" r:id="rId11" display="0" xr:uid="{00000000-0004-0000-0300-00000A000000}"/>
    <hyperlink ref="D240" r:id="rId12" display="0" xr:uid="{00000000-0004-0000-0300-00000B000000}"/>
    <hyperlink ref="D241" r:id="rId13" display="0" xr:uid="{00000000-0004-0000-0300-00000C000000}"/>
    <hyperlink ref="D242" r:id="rId14" display="0" xr:uid="{00000000-0004-0000-0300-00000D000000}"/>
    <hyperlink ref="D243" r:id="rId15" display="0" xr:uid="{00000000-0004-0000-0300-00000E000000}"/>
    <hyperlink ref="D244" r:id="rId16" display="0" xr:uid="{00000000-0004-0000-0300-00000F000000}"/>
    <hyperlink ref="D245" r:id="rId17" display="0" xr:uid="{00000000-0004-0000-0300-000010000000}"/>
    <hyperlink ref="D246" r:id="rId18" display="0" xr:uid="{00000000-0004-0000-0300-000011000000}"/>
    <hyperlink ref="D247" r:id="rId19" display="0" xr:uid="{00000000-0004-0000-0300-000012000000}"/>
    <hyperlink ref="D248" r:id="rId20" display="0" xr:uid="{00000000-0004-0000-0300-000013000000}"/>
    <hyperlink ref="D249" r:id="rId21" display="0" xr:uid="{00000000-0004-0000-0300-000014000000}"/>
    <hyperlink ref="D250" r:id="rId22" display="0" xr:uid="{00000000-0004-0000-0300-000015000000}"/>
    <hyperlink ref="D251" r:id="rId23" display="0" xr:uid="{00000000-0004-0000-0300-000016000000}"/>
    <hyperlink ref="D252" r:id="rId24" display="0" xr:uid="{00000000-0004-0000-0300-000017000000}"/>
    <hyperlink ref="D253" r:id="rId25" display="0" xr:uid="{00000000-0004-0000-0300-000018000000}"/>
    <hyperlink ref="D254" r:id="rId26" display="0" xr:uid="{00000000-0004-0000-0300-000019000000}"/>
    <hyperlink ref="D255" r:id="rId27" display="0" xr:uid="{00000000-0004-0000-0300-00001A000000}"/>
    <hyperlink ref="D256" r:id="rId28" display="0" xr:uid="{00000000-0004-0000-0300-00001B000000}"/>
    <hyperlink ref="D257" r:id="rId29" display="0" xr:uid="{00000000-0004-0000-0300-00001C000000}"/>
    <hyperlink ref="D258" r:id="rId30" display="0" xr:uid="{00000000-0004-0000-0300-00001D000000}"/>
    <hyperlink ref="D259" r:id="rId31" display="0" xr:uid="{00000000-0004-0000-0300-00001E000000}"/>
    <hyperlink ref="D260" r:id="rId32" display="0" xr:uid="{00000000-0004-0000-0300-00001F000000}"/>
    <hyperlink ref="D261" r:id="rId33" display="0" xr:uid="{00000000-0004-0000-0300-000020000000}"/>
    <hyperlink ref="D262" r:id="rId34" display="0" xr:uid="{00000000-0004-0000-0300-000021000000}"/>
    <hyperlink ref="D263" r:id="rId35" display="0" xr:uid="{00000000-0004-0000-0300-000022000000}"/>
    <hyperlink ref="D264" r:id="rId36" display="0" xr:uid="{00000000-0004-0000-0300-000023000000}"/>
    <hyperlink ref="D265" r:id="rId37" display="0" xr:uid="{00000000-0004-0000-0300-000024000000}"/>
    <hyperlink ref="D266" r:id="rId38" display="0" xr:uid="{00000000-0004-0000-0300-000025000000}"/>
    <hyperlink ref="D267" r:id="rId39" display="0" xr:uid="{00000000-0004-0000-0300-000026000000}"/>
    <hyperlink ref="D268" r:id="rId40" display="0" xr:uid="{00000000-0004-0000-0300-000027000000}"/>
    <hyperlink ref="D269" r:id="rId41" display="0" xr:uid="{00000000-0004-0000-0300-000028000000}"/>
    <hyperlink ref="D270" r:id="rId42" display="0" xr:uid="{00000000-0004-0000-0300-000029000000}"/>
    <hyperlink ref="D271" r:id="rId43" display="0" xr:uid="{00000000-0004-0000-0300-00002A000000}"/>
    <hyperlink ref="D272" r:id="rId44" display="0" xr:uid="{00000000-0004-0000-0300-00002B000000}"/>
    <hyperlink ref="D273" r:id="rId45" display="0" xr:uid="{00000000-0004-0000-0300-00002C000000}"/>
    <hyperlink ref="D274" r:id="rId46" display="0" xr:uid="{00000000-0004-0000-0300-00002D000000}"/>
    <hyperlink ref="D275" r:id="rId47" display="0" xr:uid="{00000000-0004-0000-0300-00002E000000}"/>
    <hyperlink ref="D276" r:id="rId48" display="0" xr:uid="{00000000-0004-0000-0300-00002F000000}"/>
    <hyperlink ref="D277" r:id="rId49" display="0" xr:uid="{00000000-0004-0000-0300-000030000000}"/>
    <hyperlink ref="D278" r:id="rId50" display="0" xr:uid="{00000000-0004-0000-0300-000031000000}"/>
    <hyperlink ref="D279" r:id="rId51" display="0" xr:uid="{00000000-0004-0000-0300-000032000000}"/>
    <hyperlink ref="D280" r:id="rId52" display="0" xr:uid="{00000000-0004-0000-0300-000033000000}"/>
    <hyperlink ref="D281" r:id="rId53" display="0" xr:uid="{00000000-0004-0000-0300-000034000000}"/>
    <hyperlink ref="D282" r:id="rId54" display="0" xr:uid="{00000000-0004-0000-0300-000035000000}"/>
    <hyperlink ref="D283" r:id="rId55" display="0" xr:uid="{00000000-0004-0000-0300-000036000000}"/>
    <hyperlink ref="D284" r:id="rId56" display="0" xr:uid="{00000000-0004-0000-0300-000037000000}"/>
    <hyperlink ref="D285" r:id="rId57" display="0" xr:uid="{00000000-0004-0000-0300-000038000000}"/>
    <hyperlink ref="D286" r:id="rId58" display="0" xr:uid="{00000000-0004-0000-0300-000039000000}"/>
    <hyperlink ref="D287" r:id="rId59" display="0" xr:uid="{00000000-0004-0000-0300-00003A000000}"/>
    <hyperlink ref="D288" r:id="rId60" display="0" xr:uid="{00000000-0004-0000-0300-00003B000000}"/>
    <hyperlink ref="D289" r:id="rId61" display="0" xr:uid="{00000000-0004-0000-0300-00003C000000}"/>
    <hyperlink ref="D290" r:id="rId62" display="0" xr:uid="{00000000-0004-0000-0300-00003D000000}"/>
    <hyperlink ref="D291" r:id="rId63" display="0" xr:uid="{00000000-0004-0000-0300-00003E000000}"/>
    <hyperlink ref="D292" r:id="rId64" display="0" xr:uid="{00000000-0004-0000-0300-00003F000000}"/>
    <hyperlink ref="D293" r:id="rId65" display="0" xr:uid="{00000000-0004-0000-0300-000040000000}"/>
    <hyperlink ref="D294" r:id="rId66" display="0" xr:uid="{00000000-0004-0000-0300-000041000000}"/>
    <hyperlink ref="D295" r:id="rId67" display="0" xr:uid="{00000000-0004-0000-0300-000042000000}"/>
    <hyperlink ref="D296" r:id="rId68" display="0" xr:uid="{00000000-0004-0000-0300-000043000000}"/>
    <hyperlink ref="D297" r:id="rId69" display="0" xr:uid="{00000000-0004-0000-0300-000044000000}"/>
    <hyperlink ref="D298" r:id="rId70" display="0" xr:uid="{00000000-0004-0000-0300-000045000000}"/>
    <hyperlink ref="D299" r:id="rId71" display="0" xr:uid="{00000000-0004-0000-0300-000046000000}"/>
    <hyperlink ref="D300" r:id="rId72" display="0" xr:uid="{00000000-0004-0000-0300-000047000000}"/>
    <hyperlink ref="D301" r:id="rId73" display="0" xr:uid="{00000000-0004-0000-0300-000048000000}"/>
    <hyperlink ref="D302" r:id="rId74" display="0" xr:uid="{00000000-0004-0000-0300-000049000000}"/>
    <hyperlink ref="D303" r:id="rId75" display="0" xr:uid="{00000000-0004-0000-0300-00004A000000}"/>
    <hyperlink ref="D304" r:id="rId76" display="0" xr:uid="{00000000-0004-0000-0300-00004B000000}"/>
    <hyperlink ref="D305" r:id="rId77" display="0" xr:uid="{00000000-0004-0000-0300-00004C000000}"/>
    <hyperlink ref="D306" r:id="rId78" display="0" xr:uid="{00000000-0004-0000-0300-00004D000000}"/>
    <hyperlink ref="D307" r:id="rId79" display="0" xr:uid="{00000000-0004-0000-0300-00004E000000}"/>
    <hyperlink ref="D308" r:id="rId80" display="0" xr:uid="{00000000-0004-0000-0300-00004F000000}"/>
    <hyperlink ref="D309" r:id="rId81" display="0" xr:uid="{00000000-0004-0000-0300-000050000000}"/>
    <hyperlink ref="D310" r:id="rId82" display="0" xr:uid="{00000000-0004-0000-0300-000051000000}"/>
    <hyperlink ref="D311" r:id="rId83" display="0" xr:uid="{00000000-0004-0000-0300-000052000000}"/>
    <hyperlink ref="D312" r:id="rId84" display="0" xr:uid="{00000000-0004-0000-0300-000053000000}"/>
    <hyperlink ref="D313" r:id="rId85" display="0" xr:uid="{00000000-0004-0000-0300-000054000000}"/>
    <hyperlink ref="D314" r:id="rId86" display="0" xr:uid="{00000000-0004-0000-0300-000055000000}"/>
    <hyperlink ref="D315" r:id="rId87" display="0" xr:uid="{00000000-0004-0000-0300-000056000000}"/>
    <hyperlink ref="D316" r:id="rId88" display="0" xr:uid="{00000000-0004-0000-0300-000057000000}"/>
    <hyperlink ref="D317" r:id="rId89" display="0" xr:uid="{00000000-0004-0000-0300-000058000000}"/>
    <hyperlink ref="D318" r:id="rId90" display="0" xr:uid="{00000000-0004-0000-0300-000059000000}"/>
    <hyperlink ref="D319" r:id="rId91" display="0" xr:uid="{00000000-0004-0000-0300-00005A000000}"/>
    <hyperlink ref="D320" r:id="rId92" display="0" xr:uid="{00000000-0004-0000-0300-00005B000000}"/>
    <hyperlink ref="D321" r:id="rId93" display="0" xr:uid="{00000000-0004-0000-0300-00005C000000}"/>
    <hyperlink ref="D322" r:id="rId94" display="0" xr:uid="{00000000-0004-0000-0300-00005D000000}"/>
    <hyperlink ref="D323" r:id="rId95" display="0" xr:uid="{00000000-0004-0000-0300-00005E000000}"/>
    <hyperlink ref="D324" r:id="rId96" display="0" xr:uid="{00000000-0004-0000-0300-00005F000000}"/>
    <hyperlink ref="D325" r:id="rId97" display="0" xr:uid="{00000000-0004-0000-0300-000060000000}"/>
    <hyperlink ref="D326" r:id="rId98" display="0" xr:uid="{00000000-0004-0000-0300-000061000000}"/>
    <hyperlink ref="D327" r:id="rId99" display="0" xr:uid="{00000000-0004-0000-0300-000062000000}"/>
    <hyperlink ref="D328" r:id="rId100" display="0" xr:uid="{00000000-0004-0000-0300-000063000000}"/>
    <hyperlink ref="D329" r:id="rId101" display="0" xr:uid="{00000000-0004-0000-0300-000064000000}"/>
    <hyperlink ref="D330" r:id="rId102" display="0" xr:uid="{00000000-0004-0000-0300-000065000000}"/>
  </hyperlinks>
  <pageMargins left="0.7" right="0.7" top="0.78740157499999996" bottom="0.78740157499999996" header="0.3" footer="0.3"/>
  <pageSetup paperSize="9" orientation="portrait" r:id="rId1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BL331"/>
  <sheetViews>
    <sheetView zoomScale="55" zoomScaleNormal="55" workbookViewId="0">
      <selection activeCell="Y24" sqref="Y24"/>
    </sheetView>
  </sheetViews>
  <sheetFormatPr defaultColWidth="11.5703125" defaultRowHeight="15"/>
  <cols>
    <col min="1" max="2" width="1.5703125" customWidth="1"/>
    <col min="3" max="6" width="4.7109375" customWidth="1"/>
    <col min="7" max="7" width="4.7109375" hidden="1" customWidth="1"/>
    <col min="8" max="8" width="1.7109375" hidden="1" customWidth="1"/>
    <col min="9" max="9" width="1.7109375" customWidth="1"/>
    <col min="13" max="13" width="15.85546875" customWidth="1"/>
    <col min="14" max="14" width="3" customWidth="1"/>
    <col min="15" max="15" width="15.85546875" customWidth="1"/>
    <col min="16" max="16" width="3" customWidth="1"/>
    <col min="17" max="17" width="15.85546875" customWidth="1"/>
    <col min="18" max="18" width="3" customWidth="1"/>
    <col min="19" max="19" width="15.85546875" customWidth="1"/>
    <col min="20" max="20" width="3" customWidth="1"/>
    <col min="21" max="21" width="15.85546875" customWidth="1"/>
    <col min="22" max="22" width="3" customWidth="1"/>
    <col min="23" max="23" width="15.85546875" customWidth="1"/>
    <col min="24" max="24" width="3" customWidth="1"/>
    <col min="25" max="25" width="15.85546875" customWidth="1"/>
    <col min="26" max="26" width="3" customWidth="1"/>
    <col min="27" max="27" width="15.85546875" customWidth="1"/>
    <col min="28" max="28" width="3" customWidth="1"/>
    <col min="29" max="29" width="15.85546875" customWidth="1"/>
    <col min="30" max="30" width="3" customWidth="1"/>
    <col min="31" max="31" width="15.85546875" customWidth="1"/>
    <col min="32" max="32" width="3" customWidth="1"/>
    <col min="33" max="33" width="15.85546875" customWidth="1"/>
    <col min="34" max="34" width="3" customWidth="1"/>
    <col min="35" max="35" width="15.85546875" customWidth="1"/>
    <col min="36" max="36" width="3" customWidth="1"/>
    <col min="37" max="37" width="15.85546875" customWidth="1"/>
    <col min="38" max="38" width="3" customWidth="1"/>
    <col min="39" max="39" width="15.85546875" customWidth="1"/>
    <col min="40" max="40" width="3" customWidth="1"/>
    <col min="41" max="41" width="15.85546875" customWidth="1"/>
    <col min="42" max="42" width="3" customWidth="1"/>
    <col min="43" max="43" width="15.85546875" customWidth="1"/>
    <col min="44" max="44" width="3" customWidth="1"/>
    <col min="45" max="45" width="15.85546875" customWidth="1"/>
    <col min="46" max="46" width="3" customWidth="1"/>
    <col min="47" max="47" width="15.85546875" customWidth="1"/>
    <col min="48" max="48" width="3" customWidth="1"/>
    <col min="49" max="49" width="15.85546875" customWidth="1"/>
    <col min="50" max="50" width="3" customWidth="1"/>
    <col min="51" max="51" width="15.85546875" customWidth="1"/>
    <col min="52" max="52" width="3" customWidth="1"/>
    <col min="53" max="53" width="15.85546875" customWidth="1"/>
    <col min="54" max="54" width="3" customWidth="1"/>
    <col min="55" max="55" width="15.85546875" customWidth="1"/>
    <col min="56" max="56" width="3" customWidth="1"/>
    <col min="57" max="57" width="15.85546875" customWidth="1"/>
    <col min="58" max="58" width="3" customWidth="1"/>
    <col min="59" max="59" width="15.85546875" customWidth="1"/>
    <col min="60" max="60" width="3" customWidth="1"/>
    <col min="61" max="61" width="15.85546875" customWidth="1"/>
    <col min="62" max="62" width="3" customWidth="1"/>
    <col min="63" max="63" width="15.85546875" customWidth="1"/>
    <col min="64" max="64" width="3" customWidth="1"/>
  </cols>
  <sheetData>
    <row r="1" spans="1:64">
      <c r="A1" s="1199"/>
      <c r="B1" s="1199"/>
      <c r="C1" s="1199"/>
      <c r="D1" s="1199"/>
      <c r="E1" s="1199"/>
      <c r="F1" s="1199"/>
      <c r="G1" s="1200"/>
      <c r="H1" s="1201"/>
      <c r="I1" s="1201"/>
      <c r="J1" s="1201"/>
      <c r="K1" s="1201"/>
      <c r="L1" s="1201"/>
      <c r="M1" s="1201"/>
      <c r="N1" s="1201"/>
      <c r="O1" s="1201"/>
      <c r="P1" s="1201"/>
      <c r="Q1" s="1201"/>
      <c r="R1" s="1201"/>
      <c r="S1" s="1201"/>
      <c r="T1" s="1201"/>
      <c r="U1" s="1201"/>
      <c r="V1" s="1201"/>
      <c r="W1" s="1201"/>
      <c r="X1" s="1201"/>
      <c r="Y1" s="1201"/>
      <c r="Z1" s="1201"/>
      <c r="AA1" s="1201"/>
      <c r="AB1" s="1201"/>
      <c r="AC1" s="1201"/>
      <c r="AD1" s="1201"/>
      <c r="AE1" s="1201"/>
      <c r="AF1" s="1201"/>
      <c r="AG1" s="1201"/>
      <c r="AH1" s="1201"/>
      <c r="AI1" s="1201"/>
      <c r="AJ1" s="1201"/>
      <c r="AK1" s="1201"/>
      <c r="AL1" s="1201"/>
      <c r="AM1" s="1201"/>
      <c r="AN1" s="1201"/>
      <c r="AO1" s="1"/>
      <c r="AP1" s="1"/>
      <c r="AQ1" s="1"/>
      <c r="AR1" s="1"/>
      <c r="AS1" s="1"/>
      <c r="AT1" s="1"/>
      <c r="AU1" s="1"/>
      <c r="AV1" s="1"/>
      <c r="AW1" s="1"/>
      <c r="AX1" s="1"/>
      <c r="AY1" s="1"/>
      <c r="AZ1" s="1"/>
      <c r="BA1" s="1"/>
      <c r="BB1" s="1"/>
      <c r="BC1" s="1"/>
      <c r="BD1" s="1"/>
      <c r="BE1" s="1"/>
      <c r="BF1" s="1"/>
      <c r="BG1" s="1"/>
      <c r="BH1" s="1"/>
      <c r="BI1" s="1"/>
      <c r="BJ1" s="1"/>
      <c r="BK1" s="1"/>
      <c r="BL1" s="1"/>
    </row>
    <row r="2" spans="1:64" ht="18">
      <c r="A2" s="1202"/>
      <c r="B2" s="1203"/>
      <c r="C2" s="1204" t="s">
        <v>1655</v>
      </c>
      <c r="D2" s="1202"/>
      <c r="E2" s="1202"/>
      <c r="F2" s="1202"/>
      <c r="G2" s="1205"/>
      <c r="H2" s="1206"/>
      <c r="I2" s="1207"/>
      <c r="J2" s="3" t="s">
        <v>1667</v>
      </c>
      <c r="K2" s="1207"/>
      <c r="L2" s="1207"/>
      <c r="M2" s="1207"/>
      <c r="N2" s="1207"/>
      <c r="O2" s="1207"/>
      <c r="P2" s="1207"/>
      <c r="Q2" s="1207"/>
      <c r="R2" s="1207"/>
      <c r="S2" s="1207"/>
      <c r="T2" s="1207"/>
      <c r="U2" s="1207"/>
      <c r="V2" s="1207"/>
      <c r="W2" s="1207"/>
      <c r="X2" s="1207"/>
      <c r="Y2" s="1207"/>
      <c r="Z2" s="1207"/>
      <c r="AA2" s="1207"/>
      <c r="AB2" s="1207"/>
      <c r="AC2" s="1207"/>
      <c r="AD2" s="1207"/>
      <c r="AE2" s="1207"/>
      <c r="AF2" s="1207"/>
      <c r="AG2" s="1207"/>
      <c r="AH2" s="1207"/>
      <c r="AI2" s="1207"/>
      <c r="AJ2" s="1207"/>
      <c r="AK2" s="1207"/>
      <c r="AL2" s="1207"/>
      <c r="AM2" s="1207"/>
      <c r="AN2" s="1207"/>
      <c r="AO2" s="2"/>
      <c r="AP2" s="2"/>
      <c r="AQ2" s="2"/>
      <c r="AR2" s="2"/>
      <c r="AS2" s="2"/>
      <c r="AT2" s="2"/>
      <c r="AU2" s="2"/>
      <c r="AV2" s="2"/>
      <c r="AW2" s="2"/>
      <c r="AX2" s="2"/>
      <c r="AY2" s="2"/>
      <c r="AZ2" s="2"/>
      <c r="BA2" s="2"/>
      <c r="BB2" s="2"/>
      <c r="BC2" s="2"/>
      <c r="BD2" s="2"/>
      <c r="BE2" s="2"/>
      <c r="BF2" s="2"/>
      <c r="BG2" s="2"/>
      <c r="BH2" s="2"/>
      <c r="BI2" s="2"/>
      <c r="BJ2" s="2"/>
      <c r="BK2" s="2"/>
      <c r="BL2" s="2"/>
    </row>
    <row r="3" spans="1:64" ht="15.75">
      <c r="A3" s="1208"/>
      <c r="B3" s="1208"/>
      <c r="C3" s="1212"/>
      <c r="D3" s="1208"/>
      <c r="E3" s="1208"/>
      <c r="F3" s="1208"/>
      <c r="G3" s="1209"/>
      <c r="H3" s="1210"/>
      <c r="I3" s="1210"/>
      <c r="J3" s="5" t="s">
        <v>1768</v>
      </c>
      <c r="K3" s="1210"/>
      <c r="L3" s="1210"/>
      <c r="M3" s="1210"/>
      <c r="N3" s="1210"/>
      <c r="O3" s="1210"/>
      <c r="P3" s="1210"/>
      <c r="Q3" s="1210"/>
      <c r="R3" s="1210"/>
      <c r="S3" s="1210"/>
      <c r="T3" s="1210"/>
      <c r="U3" s="1210"/>
      <c r="V3" s="1210"/>
      <c r="W3" s="1210"/>
      <c r="X3" s="1210"/>
      <c r="Y3" s="1210"/>
      <c r="Z3" s="1210"/>
      <c r="AA3" s="1210"/>
      <c r="AB3" s="1210"/>
      <c r="AC3" s="1210"/>
      <c r="AD3" s="1210"/>
      <c r="AE3" s="1210"/>
      <c r="AF3" s="1210"/>
      <c r="AG3" s="1210"/>
      <c r="AH3" s="1210"/>
      <c r="AI3" s="1210"/>
      <c r="AJ3" s="1210"/>
      <c r="AK3" s="1210"/>
      <c r="AL3" s="1210"/>
      <c r="AM3" s="1210"/>
      <c r="AN3" s="1210"/>
      <c r="AO3" s="4"/>
      <c r="AP3" s="4"/>
      <c r="AQ3" s="4"/>
      <c r="AR3" s="4"/>
      <c r="AS3" s="4"/>
      <c r="AT3" s="4"/>
      <c r="AU3" s="4"/>
      <c r="AV3" s="4"/>
      <c r="AW3" s="4"/>
      <c r="AX3" s="4"/>
      <c r="AY3" s="4"/>
      <c r="AZ3" s="4"/>
      <c r="BA3" s="4"/>
      <c r="BB3" s="4"/>
      <c r="BC3" s="4"/>
      <c r="BD3" s="4"/>
      <c r="BE3" s="4"/>
      <c r="BF3" s="4"/>
      <c r="BG3" s="4"/>
      <c r="BH3" s="4"/>
      <c r="BI3" s="4"/>
      <c r="BJ3" s="4"/>
      <c r="BK3" s="4"/>
      <c r="BL3" s="4"/>
    </row>
    <row r="4" spans="1:64">
      <c r="A4" s="1211"/>
      <c r="B4" s="1211"/>
      <c r="C4" s="1211"/>
      <c r="D4" s="1211"/>
      <c r="E4" s="1211"/>
      <c r="F4" s="1211"/>
      <c r="G4" s="1209"/>
      <c r="H4" s="1212"/>
      <c r="I4" s="1212"/>
      <c r="J4" s="1212"/>
      <c r="K4" s="1212"/>
      <c r="L4" s="1212"/>
      <c r="M4" s="1212"/>
      <c r="N4" s="1212"/>
      <c r="O4" s="1212"/>
      <c r="P4" s="1212"/>
      <c r="Q4" s="1212"/>
      <c r="R4" s="1212"/>
      <c r="S4" s="1212"/>
      <c r="T4" s="1212"/>
      <c r="U4" s="1212"/>
      <c r="V4" s="1212"/>
      <c r="W4" s="1212"/>
      <c r="X4" s="1212"/>
      <c r="Y4" s="1212"/>
      <c r="Z4" s="1212"/>
      <c r="AA4" s="1212"/>
      <c r="AB4" s="1212"/>
      <c r="AC4" s="1212"/>
      <c r="AD4" s="1212"/>
      <c r="AE4" s="1212"/>
      <c r="AF4" s="1212"/>
      <c r="AG4" s="1212"/>
      <c r="AH4" s="1212"/>
      <c r="AI4" s="1212"/>
      <c r="AJ4" s="1212"/>
      <c r="AK4" s="1212"/>
      <c r="AL4" s="1212"/>
      <c r="AM4" s="1212"/>
      <c r="AN4" s="1212"/>
      <c r="AO4" s="6"/>
      <c r="AP4" s="6"/>
      <c r="AQ4" s="6"/>
      <c r="AR4" s="6"/>
      <c r="AS4" s="6"/>
      <c r="AT4" s="6"/>
      <c r="AU4" s="6"/>
      <c r="AV4" s="6"/>
      <c r="AW4" s="6"/>
      <c r="AX4" s="6"/>
      <c r="AY4" s="6"/>
      <c r="AZ4" s="6"/>
      <c r="BA4" s="6"/>
      <c r="BB4" s="6"/>
      <c r="BC4" s="6"/>
      <c r="BD4" s="6"/>
      <c r="BE4" s="6"/>
      <c r="BF4" s="6"/>
      <c r="BG4" s="6"/>
      <c r="BH4" s="6"/>
      <c r="BI4" s="6"/>
      <c r="BJ4" s="6"/>
      <c r="BK4" s="6"/>
      <c r="BL4" s="6"/>
    </row>
    <row r="5" spans="1:64">
      <c r="A5" s="1211"/>
      <c r="B5" s="1211"/>
      <c r="C5" s="1213" t="s">
        <v>1657</v>
      </c>
      <c r="D5" s="1211"/>
      <c r="E5" s="1211"/>
      <c r="F5" s="1211"/>
      <c r="G5" s="1209"/>
      <c r="H5" s="1212"/>
      <c r="I5" s="1212"/>
      <c r="J5" s="7" t="s">
        <v>1769</v>
      </c>
      <c r="K5" s="8"/>
      <c r="L5" s="1212"/>
      <c r="M5" s="1212"/>
      <c r="N5" s="1212"/>
      <c r="O5" s="1212"/>
      <c r="P5" s="1212"/>
      <c r="Q5" s="1212"/>
      <c r="R5" s="1212"/>
      <c r="S5" s="1212"/>
      <c r="T5" s="1212"/>
      <c r="U5" s="1212"/>
      <c r="V5" s="1212"/>
      <c r="W5" s="1212"/>
      <c r="X5" s="1212"/>
      <c r="Y5" s="1212"/>
      <c r="Z5" s="1212"/>
      <c r="AA5" s="1212"/>
      <c r="AB5" s="1212"/>
      <c r="AC5" s="1212"/>
      <c r="AD5" s="1212"/>
      <c r="AE5" s="1212"/>
      <c r="AF5" s="1212"/>
      <c r="AG5" s="1212"/>
      <c r="AH5" s="1212"/>
      <c r="AI5" s="1212"/>
      <c r="AJ5" s="1212"/>
      <c r="AK5" s="1212"/>
      <c r="AL5" s="1212"/>
      <c r="AM5" s="1212"/>
      <c r="AN5" s="1212"/>
      <c r="AO5" s="6"/>
      <c r="AP5" s="6"/>
      <c r="AQ5" s="6"/>
      <c r="AR5" s="6"/>
      <c r="AS5" s="6"/>
      <c r="AT5" s="6"/>
      <c r="AU5" s="6"/>
      <c r="AV5" s="6"/>
      <c r="AW5" s="6"/>
      <c r="AX5" s="6"/>
      <c r="AY5" s="6"/>
      <c r="AZ5" s="6"/>
      <c r="BA5" s="6"/>
      <c r="BB5" s="6"/>
      <c r="BC5" s="6"/>
      <c r="BD5" s="6"/>
      <c r="BE5" s="6"/>
      <c r="BF5" s="6"/>
      <c r="BG5" s="6"/>
      <c r="BH5" s="6"/>
      <c r="BI5" s="6"/>
      <c r="BJ5" s="6"/>
      <c r="BK5" s="6"/>
      <c r="BL5" s="6"/>
    </row>
    <row r="6" spans="1:64">
      <c r="A6" s="1211"/>
      <c r="B6" s="1211"/>
      <c r="C6" s="1211"/>
      <c r="D6" s="1211"/>
      <c r="E6" s="1211"/>
      <c r="F6" s="1211"/>
      <c r="G6" s="1209"/>
      <c r="H6" s="1212"/>
      <c r="I6" s="1212"/>
      <c r="J6" s="1212"/>
      <c r="K6" s="1212"/>
      <c r="L6" s="1212"/>
      <c r="M6" s="1212"/>
      <c r="N6" s="1212"/>
      <c r="O6" s="1212"/>
      <c r="P6" s="1212"/>
      <c r="Q6" s="1212"/>
      <c r="R6" s="1212"/>
      <c r="S6" s="1212"/>
      <c r="T6" s="1212"/>
      <c r="U6" s="1212"/>
      <c r="V6" s="1212"/>
      <c r="W6" s="1212"/>
      <c r="X6" s="1212"/>
      <c r="Y6" s="1212"/>
      <c r="Z6" s="1212"/>
      <c r="AA6" s="1212"/>
      <c r="AB6" s="1212"/>
      <c r="AC6" s="1212"/>
      <c r="AD6" s="1212"/>
      <c r="AE6" s="1212"/>
      <c r="AF6" s="1212"/>
      <c r="AG6" s="1212"/>
      <c r="AH6" s="1212"/>
      <c r="AI6" s="1212"/>
      <c r="AJ6" s="1212"/>
      <c r="AK6" s="1212"/>
      <c r="AL6" s="1212"/>
      <c r="AM6" s="1212"/>
      <c r="AN6" s="1212"/>
      <c r="AO6" s="6"/>
      <c r="AP6" s="6"/>
      <c r="AQ6" s="6"/>
      <c r="AR6" s="6"/>
      <c r="AS6" s="6"/>
      <c r="AT6" s="6"/>
      <c r="AU6" s="6"/>
      <c r="AV6" s="6"/>
      <c r="AW6" s="6"/>
      <c r="AX6" s="6"/>
      <c r="AY6" s="6"/>
      <c r="AZ6" s="6"/>
      <c r="BA6" s="6"/>
      <c r="BB6" s="6"/>
      <c r="BC6" s="6"/>
      <c r="BD6" s="6"/>
      <c r="BE6" s="6"/>
      <c r="BF6" s="6"/>
      <c r="BG6" s="6"/>
      <c r="BH6" s="6"/>
      <c r="BI6" s="6"/>
      <c r="BJ6" s="6"/>
      <c r="BK6" s="6"/>
      <c r="BL6" s="6"/>
    </row>
    <row r="7" spans="1:64">
      <c r="A7" s="1211"/>
      <c r="B7" s="1211"/>
      <c r="C7" s="1211"/>
      <c r="D7" s="1211"/>
      <c r="E7" s="1211"/>
      <c r="F7" s="1211"/>
      <c r="G7" s="1209"/>
      <c r="H7" s="1212"/>
      <c r="I7" s="1212"/>
      <c r="J7" s="1212"/>
      <c r="K7" s="1212"/>
      <c r="L7" s="1212"/>
      <c r="M7" s="1212"/>
      <c r="N7" s="1212"/>
      <c r="O7" s="1212"/>
      <c r="P7" s="1212"/>
      <c r="Q7" s="1212"/>
      <c r="R7" s="1212"/>
      <c r="S7" s="1212"/>
      <c r="T7" s="1212"/>
      <c r="U7" s="1212"/>
      <c r="V7" s="1212"/>
      <c r="W7" s="1212"/>
      <c r="X7" s="1212"/>
      <c r="Y7" s="1212"/>
      <c r="Z7" s="1212"/>
      <c r="AA7" s="1212"/>
      <c r="AB7" s="1212"/>
      <c r="AC7" s="1212"/>
      <c r="AD7" s="1212"/>
      <c r="AE7" s="1212"/>
      <c r="AF7" s="1212"/>
      <c r="AG7" s="1212"/>
      <c r="AH7" s="1212"/>
      <c r="AI7" s="1212"/>
      <c r="AJ7" s="1212"/>
      <c r="AK7" s="1212"/>
      <c r="AL7" s="1212"/>
      <c r="AM7" s="1212"/>
      <c r="AN7" s="1212"/>
      <c r="AO7" s="6"/>
      <c r="AP7" s="6"/>
      <c r="AQ7" s="6"/>
      <c r="AR7" s="6"/>
      <c r="AS7" s="6"/>
      <c r="AT7" s="6"/>
      <c r="AU7" s="6"/>
      <c r="AV7" s="6"/>
      <c r="AW7" s="6"/>
      <c r="AX7" s="6"/>
      <c r="AY7" s="6"/>
      <c r="AZ7" s="6"/>
      <c r="BA7" s="6"/>
      <c r="BB7" s="6"/>
      <c r="BC7" s="6"/>
      <c r="BD7" s="6"/>
      <c r="BE7" s="6"/>
      <c r="BF7" s="6"/>
      <c r="BG7" s="6"/>
      <c r="BH7" s="6"/>
      <c r="BI7" s="6"/>
      <c r="BJ7" s="6"/>
      <c r="BK7" s="6"/>
      <c r="BL7" s="6"/>
    </row>
    <row r="8" spans="1:64">
      <c r="A8" s="1211"/>
      <c r="B8" s="1211"/>
      <c r="C8" s="9" t="s">
        <v>1658</v>
      </c>
      <c r="D8" s="1211"/>
      <c r="E8" s="1211"/>
      <c r="F8" s="1211"/>
      <c r="G8" s="1209"/>
      <c r="H8" s="1212"/>
      <c r="I8" s="1212"/>
      <c r="J8" s="1212"/>
      <c r="K8" s="1212"/>
      <c r="L8" s="1212"/>
      <c r="M8" s="10" t="s">
        <v>1770</v>
      </c>
      <c r="N8" s="11"/>
      <c r="O8" s="10" t="s">
        <v>1771</v>
      </c>
      <c r="P8" s="1212"/>
      <c r="Q8" s="12" t="s">
        <v>1760</v>
      </c>
      <c r="R8" s="11"/>
      <c r="S8" s="10" t="s">
        <v>1761</v>
      </c>
      <c r="T8" s="1212"/>
      <c r="U8" s="10" t="s">
        <v>1</v>
      </c>
      <c r="V8" s="1212"/>
      <c r="W8" s="12" t="s">
        <v>1760</v>
      </c>
      <c r="X8" s="13"/>
      <c r="Y8" s="10" t="s">
        <v>2</v>
      </c>
      <c r="Z8" s="1212"/>
      <c r="AA8" s="12" t="s">
        <v>1760</v>
      </c>
      <c r="AB8" s="13"/>
      <c r="AC8" s="10" t="s">
        <v>3</v>
      </c>
      <c r="AD8" s="1212"/>
      <c r="AE8" s="12" t="s">
        <v>1760</v>
      </c>
      <c r="AF8" s="13"/>
      <c r="AG8" s="10" t="s">
        <v>4</v>
      </c>
      <c r="AH8" s="1212"/>
      <c r="AI8" s="12" t="s">
        <v>1760</v>
      </c>
      <c r="AJ8" s="13"/>
      <c r="AK8" s="10" t="s">
        <v>1643</v>
      </c>
      <c r="AL8" s="1212"/>
      <c r="AM8" s="12" t="s">
        <v>1760</v>
      </c>
      <c r="AN8" s="13"/>
      <c r="AO8" s="10"/>
      <c r="AP8" s="11"/>
      <c r="AQ8" s="10"/>
      <c r="AR8" s="11"/>
      <c r="AS8" s="10"/>
      <c r="AT8" s="11"/>
      <c r="AU8" s="10"/>
      <c r="AV8" s="11"/>
      <c r="AW8" s="10"/>
      <c r="AX8" s="11"/>
      <c r="AY8" s="10"/>
      <c r="AZ8" s="11"/>
      <c r="BA8" s="10"/>
      <c r="BB8" s="11"/>
      <c r="BC8" s="10"/>
      <c r="BD8" s="11"/>
      <c r="BE8" s="10"/>
      <c r="BF8" s="11"/>
      <c r="BG8" s="10"/>
      <c r="BH8" s="11"/>
      <c r="BI8" s="10"/>
      <c r="BJ8" s="11"/>
      <c r="BK8" s="10"/>
      <c r="BL8" s="11"/>
    </row>
    <row r="9" spans="1:64">
      <c r="A9" s="1211"/>
      <c r="B9" s="1211"/>
      <c r="C9" s="1211"/>
      <c r="D9" s="1211"/>
      <c r="E9" s="1211"/>
      <c r="F9" s="1211"/>
      <c r="G9" s="1209"/>
      <c r="H9" s="1212"/>
      <c r="I9" s="1212"/>
      <c r="J9" s="1212"/>
      <c r="K9" s="1212"/>
      <c r="L9" s="1212"/>
      <c r="M9" s="12" t="s">
        <v>5</v>
      </c>
      <c r="N9" s="13"/>
      <c r="O9" s="12" t="s">
        <v>1772</v>
      </c>
      <c r="P9" s="13"/>
      <c r="Q9" s="12" t="s">
        <v>1762</v>
      </c>
      <c r="R9" s="11"/>
      <c r="S9" s="12" t="s">
        <v>1772</v>
      </c>
      <c r="T9" s="1212"/>
      <c r="U9" s="12" t="s">
        <v>1772</v>
      </c>
      <c r="V9" s="1212"/>
      <c r="W9" s="12" t="s">
        <v>1762</v>
      </c>
      <c r="X9" s="13"/>
      <c r="Y9" s="12" t="s">
        <v>1772</v>
      </c>
      <c r="Z9" s="1212"/>
      <c r="AA9" s="12" t="s">
        <v>1762</v>
      </c>
      <c r="AB9" s="13"/>
      <c r="AC9" s="12" t="s">
        <v>1772</v>
      </c>
      <c r="AD9" s="1212"/>
      <c r="AE9" s="12" t="s">
        <v>1762</v>
      </c>
      <c r="AF9" s="13"/>
      <c r="AG9" s="12" t="s">
        <v>1772</v>
      </c>
      <c r="AH9" s="1212"/>
      <c r="AI9" s="12" t="s">
        <v>1762</v>
      </c>
      <c r="AJ9" s="13"/>
      <c r="AK9" s="12" t="s">
        <v>1772</v>
      </c>
      <c r="AL9" s="1212"/>
      <c r="AM9" s="12" t="s">
        <v>1762</v>
      </c>
      <c r="AN9" s="13"/>
      <c r="AO9" s="12"/>
      <c r="AP9" s="13"/>
      <c r="AQ9" s="12"/>
      <c r="AR9" s="13"/>
      <c r="AS9" s="12"/>
      <c r="AT9" s="13"/>
      <c r="AU9" s="12"/>
      <c r="AV9" s="13"/>
      <c r="AW9" s="12"/>
      <c r="AX9" s="13"/>
      <c r="AY9" s="12"/>
      <c r="AZ9" s="13"/>
      <c r="BA9" s="12"/>
      <c r="BB9" s="13"/>
      <c r="BC9" s="12"/>
      <c r="BD9" s="13"/>
      <c r="BE9" s="12"/>
      <c r="BF9" s="13"/>
      <c r="BG9" s="12"/>
      <c r="BH9" s="13"/>
      <c r="BI9" s="12"/>
      <c r="BJ9" s="13"/>
      <c r="BK9" s="12"/>
      <c r="BL9" s="13"/>
    </row>
    <row r="10" spans="1:64" ht="15.75" thickBot="1">
      <c r="A10" s="1211"/>
      <c r="B10" s="1211"/>
      <c r="C10" s="9" t="s">
        <v>1668</v>
      </c>
      <c r="D10" s="1211"/>
      <c r="E10" s="1211"/>
      <c r="F10" s="1211"/>
      <c r="G10" s="1209"/>
      <c r="H10" s="1212"/>
      <c r="I10" s="1212"/>
      <c r="J10" s="14" t="s">
        <v>7</v>
      </c>
      <c r="K10" s="14" t="s">
        <v>8</v>
      </c>
      <c r="L10" s="14"/>
      <c r="M10" s="15" t="s">
        <v>9</v>
      </c>
      <c r="N10" s="16"/>
      <c r="O10" s="15" t="s">
        <v>9</v>
      </c>
      <c r="P10" s="1179"/>
      <c r="Q10" s="16"/>
      <c r="R10" s="1179"/>
      <c r="S10" s="15" t="s">
        <v>9</v>
      </c>
      <c r="T10" s="1212"/>
      <c r="U10" s="15" t="s">
        <v>9</v>
      </c>
      <c r="V10" s="1179"/>
      <c r="W10" s="16"/>
      <c r="X10" s="1179"/>
      <c r="Y10" s="15" t="s">
        <v>9</v>
      </c>
      <c r="Z10" s="1179"/>
      <c r="AA10" s="16"/>
      <c r="AB10" s="1179"/>
      <c r="AC10" s="15" t="s">
        <v>9</v>
      </c>
      <c r="AD10" s="1179"/>
      <c r="AE10" s="16"/>
      <c r="AF10" s="1179"/>
      <c r="AG10" s="15" t="s">
        <v>9</v>
      </c>
      <c r="AH10" s="1179"/>
      <c r="AI10" s="16"/>
      <c r="AJ10" s="1179"/>
      <c r="AK10" s="15" t="s">
        <v>9</v>
      </c>
      <c r="AL10" s="1179"/>
      <c r="AM10" s="16"/>
      <c r="AN10" s="1179"/>
      <c r="AO10" s="15"/>
      <c r="AP10" s="16"/>
      <c r="AQ10" s="15"/>
      <c r="AR10" s="16"/>
      <c r="AS10" s="15"/>
      <c r="AT10" s="16"/>
      <c r="AU10" s="15"/>
      <c r="AV10" s="16"/>
      <c r="AW10" s="15"/>
      <c r="AX10" s="16"/>
      <c r="AY10" s="15"/>
      <c r="AZ10" s="16"/>
      <c r="BA10" s="15"/>
      <c r="BB10" s="16"/>
      <c r="BC10" s="15"/>
      <c r="BD10" s="16"/>
      <c r="BE10" s="15"/>
      <c r="BF10" s="16"/>
      <c r="BG10" s="15"/>
      <c r="BH10" s="16"/>
      <c r="BI10" s="15"/>
      <c r="BJ10" s="16"/>
      <c r="BK10" s="15"/>
      <c r="BL10" s="16"/>
    </row>
    <row r="11" spans="1:64">
      <c r="A11" s="1211"/>
      <c r="B11" s="1211"/>
      <c r="C11" s="1211"/>
      <c r="D11" s="1211"/>
      <c r="E11" s="1211"/>
      <c r="F11" s="1211"/>
      <c r="G11" s="1209"/>
      <c r="H11" s="1212"/>
      <c r="I11" s="1212"/>
      <c r="J11" s="17" t="s">
        <v>10</v>
      </c>
      <c r="K11" s="18" t="s">
        <v>11</v>
      </c>
      <c r="L11" s="18"/>
      <c r="M11" s="19"/>
      <c r="N11" s="20"/>
      <c r="O11" s="19"/>
      <c r="P11" s="20"/>
      <c r="Q11" s="1180"/>
      <c r="R11" s="20"/>
      <c r="S11" s="19"/>
      <c r="T11" s="1212"/>
      <c r="U11" s="19"/>
      <c r="V11" s="20"/>
      <c r="W11" s="1180"/>
      <c r="X11" s="21"/>
      <c r="Y11" s="19"/>
      <c r="Z11" s="20"/>
      <c r="AA11" s="1180"/>
      <c r="AB11" s="21"/>
      <c r="AC11" s="19"/>
      <c r="AD11" s="20"/>
      <c r="AE11" s="1180"/>
      <c r="AF11" s="21"/>
      <c r="AG11" s="19"/>
      <c r="AH11" s="20"/>
      <c r="AI11" s="1180"/>
      <c r="AJ11" s="21"/>
      <c r="AK11" s="19"/>
      <c r="AL11" s="20"/>
      <c r="AM11" s="1180"/>
      <c r="AN11" s="21"/>
      <c r="AO11" s="19"/>
      <c r="AP11" s="20"/>
      <c r="AQ11" s="19"/>
      <c r="AR11" s="20"/>
      <c r="AS11" s="19"/>
      <c r="AT11" s="20"/>
      <c r="AU11" s="19"/>
      <c r="AV11" s="20"/>
      <c r="AW11" s="19"/>
      <c r="AX11" s="20"/>
      <c r="AY11" s="19"/>
      <c r="AZ11" s="20"/>
      <c r="BA11" s="19"/>
      <c r="BB11" s="20"/>
      <c r="BC11" s="19"/>
      <c r="BD11" s="20"/>
      <c r="BE11" s="19"/>
      <c r="BF11" s="20"/>
      <c r="BG11" s="19"/>
      <c r="BH11" s="20"/>
      <c r="BI11" s="19"/>
      <c r="BJ11" s="20"/>
      <c r="BK11" s="19"/>
      <c r="BL11" s="20"/>
    </row>
    <row r="12" spans="1:64">
      <c r="A12" s="1211"/>
      <c r="B12" s="1211"/>
      <c r="C12" s="9" t="s">
        <v>1669</v>
      </c>
      <c r="D12" s="1211"/>
      <c r="E12" s="1211"/>
      <c r="F12" s="1211"/>
      <c r="G12" s="1209"/>
      <c r="H12" s="1212"/>
      <c r="I12" s="1212"/>
      <c r="J12" s="17" t="s">
        <v>12</v>
      </c>
      <c r="K12" s="18" t="s">
        <v>13</v>
      </c>
      <c r="L12" s="18"/>
      <c r="M12" s="19"/>
      <c r="N12" s="20"/>
      <c r="O12" s="19"/>
      <c r="P12" s="20"/>
      <c r="Q12" s="1180"/>
      <c r="R12" s="20"/>
      <c r="S12" s="19"/>
      <c r="T12" s="1212"/>
      <c r="U12" s="19"/>
      <c r="V12" s="20"/>
      <c r="W12" s="1180"/>
      <c r="X12" s="21"/>
      <c r="Y12" s="19"/>
      <c r="Z12" s="20"/>
      <c r="AA12" s="1180"/>
      <c r="AB12" s="21"/>
      <c r="AC12" s="19"/>
      <c r="AD12" s="20"/>
      <c r="AE12" s="1180"/>
      <c r="AF12" s="21"/>
      <c r="AG12" s="19"/>
      <c r="AH12" s="20"/>
      <c r="AI12" s="1180"/>
      <c r="AJ12" s="21"/>
      <c r="AK12" s="19"/>
      <c r="AL12" s="20"/>
      <c r="AM12" s="1180"/>
      <c r="AN12" s="21"/>
      <c r="AO12" s="19"/>
      <c r="AP12" s="20"/>
      <c r="AQ12" s="19"/>
      <c r="AR12" s="20"/>
      <c r="AS12" s="19"/>
      <c r="AT12" s="20"/>
      <c r="AU12" s="19"/>
      <c r="AV12" s="20"/>
      <c r="AW12" s="19"/>
      <c r="AX12" s="20"/>
      <c r="AY12" s="19"/>
      <c r="AZ12" s="20"/>
      <c r="BA12" s="19"/>
      <c r="BB12" s="20"/>
      <c r="BC12" s="19"/>
      <c r="BD12" s="20"/>
      <c r="BE12" s="19"/>
      <c r="BF12" s="20"/>
      <c r="BG12" s="19"/>
      <c r="BH12" s="20"/>
      <c r="BI12" s="19"/>
      <c r="BJ12" s="20"/>
      <c r="BK12" s="19"/>
      <c r="BL12" s="20"/>
    </row>
    <row r="13" spans="1:64">
      <c r="A13" s="1211"/>
      <c r="B13" s="1211"/>
      <c r="C13" s="1211"/>
      <c r="D13" s="1211"/>
      <c r="E13" s="1211"/>
      <c r="F13" s="1211"/>
      <c r="G13" s="1209"/>
      <c r="H13" s="1212"/>
      <c r="I13" s="1212"/>
      <c r="J13" s="1214" t="s">
        <v>14</v>
      </c>
      <c r="K13" s="1214" t="s">
        <v>15</v>
      </c>
      <c r="L13" s="1214"/>
      <c r="M13" s="1215"/>
      <c r="N13" s="1312"/>
      <c r="O13" s="1215"/>
      <c r="P13" s="1312"/>
      <c r="Q13" s="1216"/>
      <c r="R13" s="1312"/>
      <c r="S13" s="1215"/>
      <c r="T13" s="1212"/>
      <c r="U13" s="1215"/>
      <c r="V13" s="1312"/>
      <c r="W13" s="1216"/>
      <c r="X13" s="1312"/>
      <c r="Y13" s="1215"/>
      <c r="Z13" s="1312"/>
      <c r="AA13" s="1216"/>
      <c r="AB13" s="1312"/>
      <c r="AC13" s="1215"/>
      <c r="AD13" s="1312"/>
      <c r="AE13" s="1216"/>
      <c r="AF13" s="1312"/>
      <c r="AG13" s="1215"/>
      <c r="AH13" s="1312"/>
      <c r="AI13" s="1216"/>
      <c r="AJ13" s="1312"/>
      <c r="AK13" s="1215"/>
      <c r="AL13" s="1312"/>
      <c r="AM13" s="1216"/>
      <c r="AN13" s="1312"/>
      <c r="AO13" s="22"/>
      <c r="AP13" s="23"/>
      <c r="AQ13" s="22"/>
      <c r="AR13" s="23"/>
      <c r="AS13" s="22"/>
      <c r="AT13" s="23"/>
      <c r="AU13" s="22"/>
      <c r="AV13" s="23"/>
      <c r="AW13" s="22"/>
      <c r="AX13" s="23"/>
      <c r="AY13" s="22"/>
      <c r="AZ13" s="23"/>
      <c r="BA13" s="22"/>
      <c r="BB13" s="23"/>
      <c r="BC13" s="22"/>
      <c r="BD13" s="23"/>
      <c r="BE13" s="22"/>
      <c r="BF13" s="23"/>
      <c r="BG13" s="22"/>
      <c r="BH13" s="23"/>
      <c r="BI13" s="22"/>
      <c r="BJ13" s="23"/>
      <c r="BK13" s="22"/>
      <c r="BL13" s="23"/>
    </row>
    <row r="14" spans="1:64">
      <c r="A14" s="1211"/>
      <c r="B14" s="1211"/>
      <c r="C14" s="9" t="s">
        <v>1660</v>
      </c>
      <c r="D14" s="1211"/>
      <c r="E14" s="1211"/>
      <c r="F14" s="1211"/>
      <c r="G14" s="1209"/>
      <c r="H14" s="1212"/>
      <c r="I14" s="1212"/>
      <c r="J14" s="17" t="s">
        <v>16</v>
      </c>
      <c r="K14" s="18" t="s">
        <v>17</v>
      </c>
      <c r="L14" s="18"/>
      <c r="M14" s="19"/>
      <c r="N14" s="20"/>
      <c r="O14" s="19"/>
      <c r="P14" s="20"/>
      <c r="Q14" s="1180"/>
      <c r="R14" s="20"/>
      <c r="S14" s="19"/>
      <c r="T14" s="1212"/>
      <c r="U14" s="19"/>
      <c r="V14" s="20"/>
      <c r="W14" s="1180"/>
      <c r="X14" s="21"/>
      <c r="Y14" s="19"/>
      <c r="Z14" s="20"/>
      <c r="AA14" s="1180"/>
      <c r="AB14" s="21"/>
      <c r="AC14" s="19"/>
      <c r="AD14" s="20"/>
      <c r="AE14" s="1180"/>
      <c r="AF14" s="21"/>
      <c r="AG14" s="19"/>
      <c r="AH14" s="20"/>
      <c r="AI14" s="1180"/>
      <c r="AJ14" s="21"/>
      <c r="AK14" s="19"/>
      <c r="AL14" s="20"/>
      <c r="AM14" s="1180"/>
      <c r="AN14" s="21"/>
      <c r="AO14" s="19"/>
      <c r="AP14" s="20"/>
      <c r="AQ14" s="19"/>
      <c r="AR14" s="20"/>
      <c r="AS14" s="19"/>
      <c r="AT14" s="20"/>
      <c r="AU14" s="19"/>
      <c r="AV14" s="20"/>
      <c r="AW14" s="19"/>
      <c r="AX14" s="20"/>
      <c r="AY14" s="19"/>
      <c r="AZ14" s="20"/>
      <c r="BA14" s="19"/>
      <c r="BB14" s="20"/>
      <c r="BC14" s="19"/>
      <c r="BD14" s="20"/>
      <c r="BE14" s="19"/>
      <c r="BF14" s="20"/>
      <c r="BG14" s="19"/>
      <c r="BH14" s="20"/>
      <c r="BI14" s="19"/>
      <c r="BJ14" s="20"/>
      <c r="BK14" s="19"/>
      <c r="BL14" s="20"/>
    </row>
    <row r="15" spans="1:64">
      <c r="A15" s="1211"/>
      <c r="B15" s="1211"/>
      <c r="C15" s="1211"/>
      <c r="D15" s="1211"/>
      <c r="E15" s="1211"/>
      <c r="F15" s="1211"/>
      <c r="G15" s="1209"/>
      <c r="H15" s="1212"/>
      <c r="I15" s="1212"/>
      <c r="J15" s="17" t="s">
        <v>18</v>
      </c>
      <c r="K15" s="18" t="s">
        <v>19</v>
      </c>
      <c r="L15" s="18"/>
      <c r="M15" s="19"/>
      <c r="N15" s="20"/>
      <c r="O15" s="19"/>
      <c r="P15" s="20"/>
      <c r="Q15" s="1180"/>
      <c r="R15" s="20"/>
      <c r="S15" s="19"/>
      <c r="T15" s="1212"/>
      <c r="U15" s="19"/>
      <c r="V15" s="20"/>
      <c r="W15" s="1180"/>
      <c r="X15" s="21"/>
      <c r="Y15" s="19"/>
      <c r="Z15" s="20"/>
      <c r="AA15" s="1180"/>
      <c r="AB15" s="21"/>
      <c r="AC15" s="19"/>
      <c r="AD15" s="20"/>
      <c r="AE15" s="1180"/>
      <c r="AF15" s="21"/>
      <c r="AG15" s="19"/>
      <c r="AH15" s="20"/>
      <c r="AI15" s="1180"/>
      <c r="AJ15" s="21"/>
      <c r="AK15" s="19"/>
      <c r="AL15" s="20"/>
      <c r="AM15" s="1180"/>
      <c r="AN15" s="21"/>
      <c r="AO15" s="19"/>
      <c r="AP15" s="20"/>
      <c r="AQ15" s="19"/>
      <c r="AR15" s="20"/>
      <c r="AS15" s="19"/>
      <c r="AT15" s="20"/>
      <c r="AU15" s="19"/>
      <c r="AV15" s="20"/>
      <c r="AW15" s="19"/>
      <c r="AX15" s="20"/>
      <c r="AY15" s="19"/>
      <c r="AZ15" s="20"/>
      <c r="BA15" s="19"/>
      <c r="BB15" s="20"/>
      <c r="BC15" s="19"/>
      <c r="BD15" s="20"/>
      <c r="BE15" s="19"/>
      <c r="BF15" s="20"/>
      <c r="BG15" s="19"/>
      <c r="BH15" s="20"/>
      <c r="BI15" s="19"/>
      <c r="BJ15" s="20"/>
      <c r="BK15" s="19"/>
      <c r="BL15" s="20"/>
    </row>
    <row r="16" spans="1:64">
      <c r="A16" s="1211"/>
      <c r="B16" s="1211"/>
      <c r="C16" s="9" t="s">
        <v>1661</v>
      </c>
      <c r="D16" s="1211"/>
      <c r="E16" s="1211"/>
      <c r="F16" s="1211"/>
      <c r="G16" s="1209"/>
      <c r="H16" s="1212"/>
      <c r="I16" s="1212"/>
      <c r="J16" s="17" t="s">
        <v>20</v>
      </c>
      <c r="K16" s="18" t="s">
        <v>21</v>
      </c>
      <c r="L16" s="18"/>
      <c r="M16" s="19"/>
      <c r="N16" s="20"/>
      <c r="O16" s="19"/>
      <c r="P16" s="20"/>
      <c r="Q16" s="1180"/>
      <c r="R16" s="20"/>
      <c r="S16" s="19"/>
      <c r="T16" s="1212"/>
      <c r="U16" s="19"/>
      <c r="V16" s="20"/>
      <c r="W16" s="1180"/>
      <c r="X16" s="21"/>
      <c r="Y16" s="19"/>
      <c r="Z16" s="20"/>
      <c r="AA16" s="1180"/>
      <c r="AB16" s="21"/>
      <c r="AC16" s="19"/>
      <c r="AD16" s="20"/>
      <c r="AE16" s="1180"/>
      <c r="AF16" s="21"/>
      <c r="AG16" s="19"/>
      <c r="AH16" s="20"/>
      <c r="AI16" s="1180"/>
      <c r="AJ16" s="21"/>
      <c r="AK16" s="19"/>
      <c r="AL16" s="20"/>
      <c r="AM16" s="1180"/>
      <c r="AN16" s="21"/>
      <c r="AO16" s="19"/>
      <c r="AP16" s="20"/>
      <c r="AQ16" s="19"/>
      <c r="AR16" s="20"/>
      <c r="AS16" s="19"/>
      <c r="AT16" s="20"/>
      <c r="AU16" s="19"/>
      <c r="AV16" s="20"/>
      <c r="AW16" s="19"/>
      <c r="AX16" s="20"/>
      <c r="AY16" s="19"/>
      <c r="AZ16" s="20"/>
      <c r="BA16" s="19"/>
      <c r="BB16" s="20"/>
      <c r="BC16" s="19"/>
      <c r="BD16" s="20"/>
      <c r="BE16" s="19"/>
      <c r="BF16" s="20"/>
      <c r="BG16" s="19"/>
      <c r="BH16" s="20"/>
      <c r="BI16" s="19"/>
      <c r="BJ16" s="20"/>
      <c r="BK16" s="19"/>
      <c r="BL16" s="20"/>
    </row>
    <row r="17" spans="1:64">
      <c r="A17" s="1211"/>
      <c r="B17" s="1211"/>
      <c r="C17" s="1211"/>
      <c r="D17" s="1211"/>
      <c r="E17" s="1211"/>
      <c r="F17" s="1211"/>
      <c r="G17" s="1209"/>
      <c r="H17" s="1212"/>
      <c r="I17" s="1212"/>
      <c r="J17" s="17" t="s">
        <v>22</v>
      </c>
      <c r="K17" s="18" t="s">
        <v>23</v>
      </c>
      <c r="L17" s="18"/>
      <c r="M17" s="19"/>
      <c r="N17" s="20"/>
      <c r="O17" s="19"/>
      <c r="P17" s="20"/>
      <c r="Q17" s="1180"/>
      <c r="R17" s="20"/>
      <c r="S17" s="19"/>
      <c r="T17" s="1212"/>
      <c r="U17" s="19"/>
      <c r="V17" s="20"/>
      <c r="W17" s="1180"/>
      <c r="X17" s="21"/>
      <c r="Y17" s="19"/>
      <c r="Z17" s="20"/>
      <c r="AA17" s="1180"/>
      <c r="AB17" s="21"/>
      <c r="AC17" s="19"/>
      <c r="AD17" s="20"/>
      <c r="AE17" s="1180"/>
      <c r="AF17" s="21"/>
      <c r="AG17" s="19"/>
      <c r="AH17" s="20"/>
      <c r="AI17" s="1180"/>
      <c r="AJ17" s="21"/>
      <c r="AK17" s="19"/>
      <c r="AL17" s="20"/>
      <c r="AM17" s="1180"/>
      <c r="AN17" s="21"/>
      <c r="AO17" s="19"/>
      <c r="AP17" s="20"/>
      <c r="AQ17" s="19"/>
      <c r="AR17" s="20"/>
      <c r="AS17" s="19"/>
      <c r="AT17" s="20"/>
      <c r="AU17" s="19"/>
      <c r="AV17" s="20"/>
      <c r="AW17" s="19"/>
      <c r="AX17" s="20"/>
      <c r="AY17" s="19"/>
      <c r="AZ17" s="20"/>
      <c r="BA17" s="19"/>
      <c r="BB17" s="20"/>
      <c r="BC17" s="19"/>
      <c r="BD17" s="20"/>
      <c r="BE17" s="19"/>
      <c r="BF17" s="20"/>
      <c r="BG17" s="19"/>
      <c r="BH17" s="20"/>
      <c r="BI17" s="19"/>
      <c r="BJ17" s="20"/>
      <c r="BK17" s="19"/>
      <c r="BL17" s="20"/>
    </row>
    <row r="18" spans="1:64">
      <c r="A18" s="1211"/>
      <c r="B18" s="1211"/>
      <c r="C18" s="1211"/>
      <c r="D18" s="1211"/>
      <c r="E18" s="1211"/>
      <c r="F18" s="1211"/>
      <c r="G18" s="1209"/>
      <c r="H18" s="1212"/>
      <c r="I18" s="1212"/>
      <c r="J18" s="17" t="s">
        <v>24</v>
      </c>
      <c r="K18" s="18" t="s">
        <v>25</v>
      </c>
      <c r="L18" s="18"/>
      <c r="M18" s="19"/>
      <c r="N18" s="20"/>
      <c r="O18" s="19"/>
      <c r="P18" s="20"/>
      <c r="Q18" s="1180"/>
      <c r="R18" s="20"/>
      <c r="S18" s="19"/>
      <c r="T18" s="1212"/>
      <c r="U18" s="19"/>
      <c r="V18" s="20"/>
      <c r="W18" s="1180"/>
      <c r="X18" s="21"/>
      <c r="Y18" s="19"/>
      <c r="Z18" s="20"/>
      <c r="AA18" s="1180"/>
      <c r="AB18" s="21"/>
      <c r="AC18" s="19"/>
      <c r="AD18" s="20"/>
      <c r="AE18" s="1180"/>
      <c r="AF18" s="21"/>
      <c r="AG18" s="19"/>
      <c r="AH18" s="20"/>
      <c r="AI18" s="1180"/>
      <c r="AJ18" s="21"/>
      <c r="AK18" s="19"/>
      <c r="AL18" s="20"/>
      <c r="AM18" s="1180"/>
      <c r="AN18" s="21"/>
      <c r="AO18" s="19"/>
      <c r="AP18" s="20"/>
      <c r="AQ18" s="19"/>
      <c r="AR18" s="20"/>
      <c r="AS18" s="19"/>
      <c r="AT18" s="20"/>
      <c r="AU18" s="19"/>
      <c r="AV18" s="20"/>
      <c r="AW18" s="19"/>
      <c r="AX18" s="20"/>
      <c r="AY18" s="19"/>
      <c r="AZ18" s="20"/>
      <c r="BA18" s="19"/>
      <c r="BB18" s="20"/>
      <c r="BC18" s="19"/>
      <c r="BD18" s="20"/>
      <c r="BE18" s="19"/>
      <c r="BF18" s="20"/>
      <c r="BG18" s="19"/>
      <c r="BH18" s="20"/>
      <c r="BI18" s="19"/>
      <c r="BJ18" s="20"/>
      <c r="BK18" s="19"/>
      <c r="BL18" s="20"/>
    </row>
    <row r="19" spans="1:64">
      <c r="A19" s="1211"/>
      <c r="B19" s="1211"/>
      <c r="C19" s="9" t="s">
        <v>1662</v>
      </c>
      <c r="D19" s="1211"/>
      <c r="E19" s="1211"/>
      <c r="F19" s="1211"/>
      <c r="G19" s="1209"/>
      <c r="H19" s="1212"/>
      <c r="I19" s="1212"/>
      <c r="J19" s="17" t="s">
        <v>26</v>
      </c>
      <c r="K19" s="18" t="s">
        <v>27</v>
      </c>
      <c r="L19" s="18"/>
      <c r="M19" s="19"/>
      <c r="N19" s="20"/>
      <c r="O19" s="19"/>
      <c r="P19" s="20"/>
      <c r="Q19" s="1180"/>
      <c r="R19" s="20"/>
      <c r="S19" s="19"/>
      <c r="T19" s="1212"/>
      <c r="U19" s="19"/>
      <c r="V19" s="20"/>
      <c r="W19" s="1180"/>
      <c r="X19" s="21"/>
      <c r="Y19" s="19"/>
      <c r="Z19" s="20"/>
      <c r="AA19" s="1180"/>
      <c r="AB19" s="21"/>
      <c r="AC19" s="19"/>
      <c r="AD19" s="20"/>
      <c r="AE19" s="1180"/>
      <c r="AF19" s="21"/>
      <c r="AG19" s="19"/>
      <c r="AH19" s="20"/>
      <c r="AI19" s="1180"/>
      <c r="AJ19" s="21"/>
      <c r="AK19" s="19"/>
      <c r="AL19" s="20"/>
      <c r="AM19" s="1180"/>
      <c r="AN19" s="21"/>
      <c r="AO19" s="19"/>
      <c r="AP19" s="20"/>
      <c r="AQ19" s="19"/>
      <c r="AR19" s="20"/>
      <c r="AS19" s="19"/>
      <c r="AT19" s="20"/>
      <c r="AU19" s="19"/>
      <c r="AV19" s="20"/>
      <c r="AW19" s="19"/>
      <c r="AX19" s="20"/>
      <c r="AY19" s="19"/>
      <c r="AZ19" s="20"/>
      <c r="BA19" s="19"/>
      <c r="BB19" s="20"/>
      <c r="BC19" s="19"/>
      <c r="BD19" s="20"/>
      <c r="BE19" s="19"/>
      <c r="BF19" s="20"/>
      <c r="BG19" s="19"/>
      <c r="BH19" s="20"/>
      <c r="BI19" s="19"/>
      <c r="BJ19" s="20"/>
      <c r="BK19" s="19"/>
      <c r="BL19" s="20"/>
    </row>
    <row r="20" spans="1:64">
      <c r="A20" s="1211"/>
      <c r="B20" s="1211"/>
      <c r="C20" s="1211"/>
      <c r="D20" s="1211"/>
      <c r="E20" s="1211"/>
      <c r="F20" s="1211"/>
      <c r="G20" s="1209"/>
      <c r="H20" s="1212"/>
      <c r="I20" s="1212"/>
      <c r="J20" s="17" t="s">
        <v>28</v>
      </c>
      <c r="K20" s="18" t="s">
        <v>29</v>
      </c>
      <c r="L20" s="18"/>
      <c r="M20" s="19"/>
      <c r="N20" s="20"/>
      <c r="O20" s="19"/>
      <c r="P20" s="20"/>
      <c r="Q20" s="1180"/>
      <c r="R20" s="20"/>
      <c r="S20" s="19"/>
      <c r="T20" s="1212"/>
      <c r="U20" s="19"/>
      <c r="V20" s="20"/>
      <c r="W20" s="1180"/>
      <c r="X20" s="21"/>
      <c r="Y20" s="19"/>
      <c r="Z20" s="20"/>
      <c r="AA20" s="1180"/>
      <c r="AB20" s="21"/>
      <c r="AC20" s="19"/>
      <c r="AD20" s="20"/>
      <c r="AE20" s="1180"/>
      <c r="AF20" s="21"/>
      <c r="AG20" s="19"/>
      <c r="AH20" s="20"/>
      <c r="AI20" s="1180"/>
      <c r="AJ20" s="21"/>
      <c r="AK20" s="19"/>
      <c r="AL20" s="20"/>
      <c r="AM20" s="1180"/>
      <c r="AN20" s="21"/>
      <c r="AO20" s="19"/>
      <c r="AP20" s="20"/>
      <c r="AQ20" s="19"/>
      <c r="AR20" s="20"/>
      <c r="AS20" s="19"/>
      <c r="AT20" s="20"/>
      <c r="AU20" s="19"/>
      <c r="AV20" s="20"/>
      <c r="AW20" s="19"/>
      <c r="AX20" s="20"/>
      <c r="AY20" s="19"/>
      <c r="AZ20" s="20"/>
      <c r="BA20" s="19"/>
      <c r="BB20" s="20"/>
      <c r="BC20" s="19"/>
      <c r="BD20" s="20"/>
      <c r="BE20" s="19"/>
      <c r="BF20" s="20"/>
      <c r="BG20" s="19"/>
      <c r="BH20" s="20"/>
      <c r="BI20" s="19"/>
      <c r="BJ20" s="20"/>
      <c r="BK20" s="19"/>
      <c r="BL20" s="20"/>
    </row>
    <row r="21" spans="1:64">
      <c r="A21" s="1211"/>
      <c r="B21" s="1211"/>
      <c r="C21" s="1211"/>
      <c r="D21" s="1211"/>
      <c r="E21" s="1211"/>
      <c r="F21" s="1211"/>
      <c r="G21" s="1209"/>
      <c r="H21" s="1212"/>
      <c r="I21" s="1212"/>
      <c r="J21" s="17" t="s">
        <v>30</v>
      </c>
      <c r="K21" s="18" t="s">
        <v>31</v>
      </c>
      <c r="L21" s="18"/>
      <c r="M21" s="19"/>
      <c r="N21" s="20"/>
      <c r="O21" s="19"/>
      <c r="P21" s="20"/>
      <c r="Q21" s="1180"/>
      <c r="R21" s="20"/>
      <c r="S21" s="19"/>
      <c r="T21" s="1212"/>
      <c r="U21" s="19"/>
      <c r="V21" s="20"/>
      <c r="W21" s="1180"/>
      <c r="X21" s="21"/>
      <c r="Y21" s="19"/>
      <c r="Z21" s="20"/>
      <c r="AA21" s="1180"/>
      <c r="AB21" s="21"/>
      <c r="AC21" s="19"/>
      <c r="AD21" s="20"/>
      <c r="AE21" s="1180"/>
      <c r="AF21" s="21"/>
      <c r="AG21" s="19"/>
      <c r="AH21" s="20"/>
      <c r="AI21" s="1180"/>
      <c r="AJ21" s="21"/>
      <c r="AK21" s="19"/>
      <c r="AL21" s="20"/>
      <c r="AM21" s="1180"/>
      <c r="AN21" s="21"/>
      <c r="AO21" s="19"/>
      <c r="AP21" s="20"/>
      <c r="AQ21" s="19"/>
      <c r="AR21" s="20"/>
      <c r="AS21" s="19"/>
      <c r="AT21" s="20"/>
      <c r="AU21" s="19"/>
      <c r="AV21" s="20"/>
      <c r="AW21" s="19"/>
      <c r="AX21" s="20"/>
      <c r="AY21" s="19"/>
      <c r="AZ21" s="20"/>
      <c r="BA21" s="19"/>
      <c r="BB21" s="20"/>
      <c r="BC21" s="19"/>
      <c r="BD21" s="20"/>
      <c r="BE21" s="19"/>
      <c r="BF21" s="20"/>
      <c r="BG21" s="19"/>
      <c r="BH21" s="20"/>
      <c r="BI21" s="19"/>
      <c r="BJ21" s="20"/>
      <c r="BK21" s="19"/>
      <c r="BL21" s="20"/>
    </row>
    <row r="22" spans="1:64">
      <c r="A22" s="1211"/>
      <c r="B22" s="1211"/>
      <c r="C22" s="1211"/>
      <c r="D22" s="1211"/>
      <c r="E22" s="1211"/>
      <c r="F22" s="1211"/>
      <c r="G22" s="1209"/>
      <c r="H22" s="1212"/>
      <c r="I22" s="1212"/>
      <c r="J22" s="1214" t="s">
        <v>32</v>
      </c>
      <c r="K22" s="1214" t="s">
        <v>33</v>
      </c>
      <c r="L22" s="1214"/>
      <c r="M22" s="1215"/>
      <c r="N22" s="1312"/>
      <c r="O22" s="1215"/>
      <c r="P22" s="1312"/>
      <c r="Q22" s="1216"/>
      <c r="R22" s="1312"/>
      <c r="S22" s="1215"/>
      <c r="T22" s="1212"/>
      <c r="U22" s="1215"/>
      <c r="V22" s="1312"/>
      <c r="W22" s="1216"/>
      <c r="X22" s="1312"/>
      <c r="Y22" s="1215"/>
      <c r="Z22" s="1312"/>
      <c r="AA22" s="1216"/>
      <c r="AB22" s="1312"/>
      <c r="AC22" s="1215"/>
      <c r="AD22" s="1312"/>
      <c r="AE22" s="1216"/>
      <c r="AF22" s="1312"/>
      <c r="AG22" s="1215"/>
      <c r="AH22" s="1312"/>
      <c r="AI22" s="1216"/>
      <c r="AJ22" s="1312"/>
      <c r="AK22" s="1215"/>
      <c r="AL22" s="1312"/>
      <c r="AM22" s="1216"/>
      <c r="AN22" s="1312"/>
      <c r="AO22" s="22"/>
      <c r="AP22" s="23"/>
      <c r="AQ22" s="22"/>
      <c r="AR22" s="23"/>
      <c r="AS22" s="22"/>
      <c r="AT22" s="23"/>
      <c r="AU22" s="22"/>
      <c r="AV22" s="23"/>
      <c r="AW22" s="22"/>
      <c r="AX22" s="23"/>
      <c r="AY22" s="22"/>
      <c r="AZ22" s="23"/>
      <c r="BA22" s="22"/>
      <c r="BB22" s="23"/>
      <c r="BC22" s="22"/>
      <c r="BD22" s="23"/>
      <c r="BE22" s="22"/>
      <c r="BF22" s="23"/>
      <c r="BG22" s="22"/>
      <c r="BH22" s="23"/>
      <c r="BI22" s="22"/>
      <c r="BJ22" s="23"/>
      <c r="BK22" s="22"/>
      <c r="BL22" s="23"/>
    </row>
    <row r="23" spans="1:64">
      <c r="A23" s="1211"/>
      <c r="B23" s="1211"/>
      <c r="C23" s="1211"/>
      <c r="D23" s="1211"/>
      <c r="E23" s="1211"/>
      <c r="F23" s="1211"/>
      <c r="G23" s="1209"/>
      <c r="H23" s="1212"/>
      <c r="I23" s="1212"/>
      <c r="J23" s="17" t="s">
        <v>34</v>
      </c>
      <c r="K23" s="18" t="s">
        <v>35</v>
      </c>
      <c r="L23" s="18"/>
      <c r="M23" s="19"/>
      <c r="N23" s="20"/>
      <c r="O23" s="19"/>
      <c r="P23" s="20"/>
      <c r="Q23" s="1180"/>
      <c r="R23" s="20"/>
      <c r="S23" s="19"/>
      <c r="T23" s="1212"/>
      <c r="U23" s="19"/>
      <c r="V23" s="20"/>
      <c r="W23" s="1180"/>
      <c r="X23" s="21"/>
      <c r="Y23" s="19"/>
      <c r="Z23" s="20"/>
      <c r="AA23" s="1180"/>
      <c r="AB23" s="21"/>
      <c r="AC23" s="19"/>
      <c r="AD23" s="20"/>
      <c r="AE23" s="1180"/>
      <c r="AF23" s="21"/>
      <c r="AG23" s="19"/>
      <c r="AH23" s="20"/>
      <c r="AI23" s="1180"/>
      <c r="AJ23" s="21"/>
      <c r="AK23" s="19"/>
      <c r="AL23" s="20"/>
      <c r="AM23" s="1180"/>
      <c r="AN23" s="21"/>
      <c r="AO23" s="19"/>
      <c r="AP23" s="20"/>
      <c r="AQ23" s="19"/>
      <c r="AR23" s="20"/>
      <c r="AS23" s="19"/>
      <c r="AT23" s="20"/>
      <c r="AU23" s="19"/>
      <c r="AV23" s="20"/>
      <c r="AW23" s="19"/>
      <c r="AX23" s="20"/>
      <c r="AY23" s="19"/>
      <c r="AZ23" s="20"/>
      <c r="BA23" s="19"/>
      <c r="BB23" s="20"/>
      <c r="BC23" s="19"/>
      <c r="BD23" s="20"/>
      <c r="BE23" s="19"/>
      <c r="BF23" s="20"/>
      <c r="BG23" s="19"/>
      <c r="BH23" s="20"/>
      <c r="BI23" s="19"/>
      <c r="BJ23" s="20"/>
      <c r="BK23" s="19"/>
      <c r="BL23" s="20"/>
    </row>
    <row r="24" spans="1:64">
      <c r="A24" s="1211"/>
      <c r="B24" s="1211"/>
      <c r="C24" s="1211"/>
      <c r="D24" s="1211"/>
      <c r="E24" s="1211"/>
      <c r="F24" s="1211"/>
      <c r="G24" s="1209"/>
      <c r="H24" s="1212"/>
      <c r="I24" s="1212"/>
      <c r="J24" s="17" t="s">
        <v>36</v>
      </c>
      <c r="K24" s="18" t="s">
        <v>37</v>
      </c>
      <c r="L24" s="18"/>
      <c r="M24" s="19"/>
      <c r="N24" s="20"/>
      <c r="O24" s="19"/>
      <c r="P24" s="20"/>
      <c r="Q24" s="1180"/>
      <c r="R24" s="20"/>
      <c r="S24" s="19"/>
      <c r="T24" s="1212"/>
      <c r="U24" s="19"/>
      <c r="V24" s="20"/>
      <c r="W24" s="1180"/>
      <c r="X24" s="21"/>
      <c r="Y24" s="19"/>
      <c r="Z24" s="20"/>
      <c r="AA24" s="1180"/>
      <c r="AB24" s="21"/>
      <c r="AC24" s="19"/>
      <c r="AD24" s="20"/>
      <c r="AE24" s="1180"/>
      <c r="AF24" s="21"/>
      <c r="AG24" s="19"/>
      <c r="AH24" s="20"/>
      <c r="AI24" s="1180"/>
      <c r="AJ24" s="21"/>
      <c r="AK24" s="19"/>
      <c r="AL24" s="20"/>
      <c r="AM24" s="1180"/>
      <c r="AN24" s="21"/>
      <c r="AO24" s="19"/>
      <c r="AP24" s="20"/>
      <c r="AQ24" s="19"/>
      <c r="AR24" s="20"/>
      <c r="AS24" s="19"/>
      <c r="AT24" s="20"/>
      <c r="AU24" s="19"/>
      <c r="AV24" s="20"/>
      <c r="AW24" s="19"/>
      <c r="AX24" s="20"/>
      <c r="AY24" s="19"/>
      <c r="AZ24" s="20"/>
      <c r="BA24" s="19"/>
      <c r="BB24" s="20"/>
      <c r="BC24" s="19"/>
      <c r="BD24" s="20"/>
      <c r="BE24" s="19"/>
      <c r="BF24" s="20"/>
      <c r="BG24" s="19"/>
      <c r="BH24" s="20"/>
      <c r="BI24" s="19"/>
      <c r="BJ24" s="20"/>
      <c r="BK24" s="19"/>
      <c r="BL24" s="20"/>
    </row>
    <row r="25" spans="1:64">
      <c r="A25" s="1211"/>
      <c r="B25" s="1211"/>
      <c r="C25" s="1211"/>
      <c r="D25" s="1211"/>
      <c r="E25" s="1211"/>
      <c r="F25" s="1211"/>
      <c r="G25" s="1209"/>
      <c r="H25" s="1212"/>
      <c r="I25" s="1212"/>
      <c r="J25" s="1214" t="s">
        <v>38</v>
      </c>
      <c r="K25" s="1214" t="s">
        <v>39</v>
      </c>
      <c r="L25" s="1214"/>
      <c r="M25" s="1215"/>
      <c r="N25" s="1312"/>
      <c r="O25" s="1215"/>
      <c r="P25" s="1312"/>
      <c r="Q25" s="1216"/>
      <c r="R25" s="1312"/>
      <c r="S25" s="1215"/>
      <c r="T25" s="1212"/>
      <c r="U25" s="1215"/>
      <c r="V25" s="1312"/>
      <c r="W25" s="1216"/>
      <c r="X25" s="1312"/>
      <c r="Y25" s="1215"/>
      <c r="Z25" s="1312"/>
      <c r="AA25" s="1216"/>
      <c r="AB25" s="1312"/>
      <c r="AC25" s="1215"/>
      <c r="AD25" s="1312"/>
      <c r="AE25" s="1216"/>
      <c r="AF25" s="1312"/>
      <c r="AG25" s="1215"/>
      <c r="AH25" s="1312"/>
      <c r="AI25" s="1216"/>
      <c r="AJ25" s="1312"/>
      <c r="AK25" s="1215"/>
      <c r="AL25" s="1312"/>
      <c r="AM25" s="1216"/>
      <c r="AN25" s="1312"/>
      <c r="AO25" s="22"/>
      <c r="AP25" s="23"/>
      <c r="AQ25" s="22"/>
      <c r="AR25" s="23"/>
      <c r="AS25" s="22"/>
      <c r="AT25" s="23"/>
      <c r="AU25" s="22"/>
      <c r="AV25" s="23"/>
      <c r="AW25" s="22"/>
      <c r="AX25" s="23"/>
      <c r="AY25" s="22"/>
      <c r="AZ25" s="23"/>
      <c r="BA25" s="22"/>
      <c r="BB25" s="23"/>
      <c r="BC25" s="22"/>
      <c r="BD25" s="23"/>
      <c r="BE25" s="22"/>
      <c r="BF25" s="23"/>
      <c r="BG25" s="22"/>
      <c r="BH25" s="23"/>
      <c r="BI25" s="22"/>
      <c r="BJ25" s="23"/>
      <c r="BK25" s="22"/>
      <c r="BL25" s="23"/>
    </row>
    <row r="26" spans="1:64">
      <c r="A26" s="1211"/>
      <c r="B26" s="1211"/>
      <c r="C26" s="1211"/>
      <c r="D26" s="1211"/>
      <c r="E26" s="1211"/>
      <c r="F26" s="1211"/>
      <c r="G26" s="1209"/>
      <c r="H26" s="1212"/>
      <c r="I26" s="1212"/>
      <c r="J26" s="17" t="s">
        <v>40</v>
      </c>
      <c r="K26" s="18" t="s">
        <v>41</v>
      </c>
      <c r="L26" s="18"/>
      <c r="M26" s="19"/>
      <c r="N26" s="20"/>
      <c r="O26" s="19"/>
      <c r="P26" s="20"/>
      <c r="Q26" s="1180"/>
      <c r="R26" s="20"/>
      <c r="S26" s="19"/>
      <c r="T26" s="1212"/>
      <c r="U26" s="19"/>
      <c r="V26" s="20"/>
      <c r="W26" s="1180"/>
      <c r="X26" s="21"/>
      <c r="Y26" s="19"/>
      <c r="Z26" s="20"/>
      <c r="AA26" s="1180"/>
      <c r="AB26" s="21"/>
      <c r="AC26" s="19"/>
      <c r="AD26" s="20"/>
      <c r="AE26" s="1180"/>
      <c r="AF26" s="21"/>
      <c r="AG26" s="19"/>
      <c r="AH26" s="20"/>
      <c r="AI26" s="1180"/>
      <c r="AJ26" s="21"/>
      <c r="AK26" s="19"/>
      <c r="AL26" s="20"/>
      <c r="AM26" s="1180"/>
      <c r="AN26" s="21"/>
      <c r="AO26" s="19"/>
      <c r="AP26" s="20"/>
      <c r="AQ26" s="19"/>
      <c r="AR26" s="20"/>
      <c r="AS26" s="19"/>
      <c r="AT26" s="20"/>
      <c r="AU26" s="19"/>
      <c r="AV26" s="20"/>
      <c r="AW26" s="19"/>
      <c r="AX26" s="20"/>
      <c r="AY26" s="19"/>
      <c r="AZ26" s="20"/>
      <c r="BA26" s="19"/>
      <c r="BB26" s="20"/>
      <c r="BC26" s="19"/>
      <c r="BD26" s="20"/>
      <c r="BE26" s="19"/>
      <c r="BF26" s="20"/>
      <c r="BG26" s="19"/>
      <c r="BH26" s="20"/>
      <c r="BI26" s="19"/>
      <c r="BJ26" s="20"/>
      <c r="BK26" s="19"/>
      <c r="BL26" s="20"/>
    </row>
    <row r="27" spans="1:64">
      <c r="A27" s="1211"/>
      <c r="B27" s="1211"/>
      <c r="C27" s="1211"/>
      <c r="D27" s="1211"/>
      <c r="E27" s="1211"/>
      <c r="F27" s="1211"/>
      <c r="G27" s="1209"/>
      <c r="H27" s="1212"/>
      <c r="I27" s="1212"/>
      <c r="J27" s="17" t="s">
        <v>42</v>
      </c>
      <c r="K27" s="18" t="s">
        <v>43</v>
      </c>
      <c r="L27" s="18"/>
      <c r="M27" s="19"/>
      <c r="N27" s="20"/>
      <c r="O27" s="19"/>
      <c r="P27" s="20"/>
      <c r="Q27" s="1180"/>
      <c r="R27" s="20"/>
      <c r="S27" s="19"/>
      <c r="T27" s="1212"/>
      <c r="U27" s="19"/>
      <c r="V27" s="20"/>
      <c r="W27" s="1180"/>
      <c r="X27" s="21"/>
      <c r="Y27" s="19"/>
      <c r="Z27" s="20"/>
      <c r="AA27" s="1180"/>
      <c r="AB27" s="21"/>
      <c r="AC27" s="19"/>
      <c r="AD27" s="20"/>
      <c r="AE27" s="1180"/>
      <c r="AF27" s="21"/>
      <c r="AG27" s="19"/>
      <c r="AH27" s="20"/>
      <c r="AI27" s="1180"/>
      <c r="AJ27" s="21"/>
      <c r="AK27" s="19"/>
      <c r="AL27" s="20"/>
      <c r="AM27" s="1180"/>
      <c r="AN27" s="21"/>
      <c r="AO27" s="19"/>
      <c r="AP27" s="20"/>
      <c r="AQ27" s="19"/>
      <c r="AR27" s="20"/>
      <c r="AS27" s="19"/>
      <c r="AT27" s="20"/>
      <c r="AU27" s="19"/>
      <c r="AV27" s="20"/>
      <c r="AW27" s="19"/>
      <c r="AX27" s="20"/>
      <c r="AY27" s="19"/>
      <c r="AZ27" s="20"/>
      <c r="BA27" s="19"/>
      <c r="BB27" s="20"/>
      <c r="BC27" s="19"/>
      <c r="BD27" s="20"/>
      <c r="BE27" s="19"/>
      <c r="BF27" s="20"/>
      <c r="BG27" s="19"/>
      <c r="BH27" s="20"/>
      <c r="BI27" s="19"/>
      <c r="BJ27" s="20"/>
      <c r="BK27" s="19"/>
      <c r="BL27" s="20"/>
    </row>
    <row r="28" spans="1:64">
      <c r="A28" s="1211"/>
      <c r="B28" s="1211"/>
      <c r="C28" s="1211"/>
      <c r="D28" s="1211"/>
      <c r="E28" s="1211"/>
      <c r="F28" s="1211"/>
      <c r="G28" s="1209"/>
      <c r="H28" s="1212"/>
      <c r="I28" s="1212"/>
      <c r="J28" s="1214" t="s">
        <v>44</v>
      </c>
      <c r="K28" s="1214" t="s">
        <v>45</v>
      </c>
      <c r="L28" s="1214"/>
      <c r="M28" s="1215"/>
      <c r="N28" s="1312"/>
      <c r="O28" s="1215"/>
      <c r="P28" s="1312"/>
      <c r="Q28" s="1216"/>
      <c r="R28" s="1312"/>
      <c r="S28" s="1215"/>
      <c r="T28" s="1212"/>
      <c r="U28" s="1215"/>
      <c r="V28" s="1312"/>
      <c r="W28" s="1216"/>
      <c r="X28" s="1312"/>
      <c r="Y28" s="1215"/>
      <c r="Z28" s="1312"/>
      <c r="AA28" s="1216"/>
      <c r="AB28" s="1312"/>
      <c r="AC28" s="1215"/>
      <c r="AD28" s="1312"/>
      <c r="AE28" s="1216"/>
      <c r="AF28" s="1312"/>
      <c r="AG28" s="1215"/>
      <c r="AH28" s="1312"/>
      <c r="AI28" s="1216"/>
      <c r="AJ28" s="1312"/>
      <c r="AK28" s="1215"/>
      <c r="AL28" s="1312"/>
      <c r="AM28" s="1216"/>
      <c r="AN28" s="1312"/>
      <c r="AO28" s="22"/>
      <c r="AP28" s="23"/>
      <c r="AQ28" s="22"/>
      <c r="AR28" s="23"/>
      <c r="AS28" s="22"/>
      <c r="AT28" s="23"/>
      <c r="AU28" s="22"/>
      <c r="AV28" s="23"/>
      <c r="AW28" s="22"/>
      <c r="AX28" s="23"/>
      <c r="AY28" s="22"/>
      <c r="AZ28" s="23"/>
      <c r="BA28" s="22"/>
      <c r="BB28" s="23"/>
      <c r="BC28" s="22"/>
      <c r="BD28" s="23"/>
      <c r="BE28" s="22"/>
      <c r="BF28" s="23"/>
      <c r="BG28" s="22"/>
      <c r="BH28" s="23"/>
      <c r="BI28" s="22"/>
      <c r="BJ28" s="23"/>
      <c r="BK28" s="22"/>
      <c r="BL28" s="23"/>
    </row>
    <row r="29" spans="1:64">
      <c r="A29" s="1211"/>
      <c r="B29" s="1211"/>
      <c r="C29" s="1211"/>
      <c r="D29" s="1211"/>
      <c r="E29" s="1211"/>
      <c r="F29" s="1211"/>
      <c r="G29" s="1209"/>
      <c r="H29" s="1212"/>
      <c r="I29" s="1212"/>
      <c r="J29" s="1214" t="s">
        <v>46</v>
      </c>
      <c r="K29" s="1214" t="s">
        <v>47</v>
      </c>
      <c r="L29" s="1214"/>
      <c r="M29" s="1215"/>
      <c r="N29" s="1312"/>
      <c r="O29" s="1215"/>
      <c r="P29" s="1312"/>
      <c r="Q29" s="1216"/>
      <c r="R29" s="1312"/>
      <c r="S29" s="1215"/>
      <c r="T29" s="1212"/>
      <c r="U29" s="1215"/>
      <c r="V29" s="1312"/>
      <c r="W29" s="1216"/>
      <c r="X29" s="1312"/>
      <c r="Y29" s="1215"/>
      <c r="Z29" s="1312"/>
      <c r="AA29" s="1216"/>
      <c r="AB29" s="1312"/>
      <c r="AC29" s="1215"/>
      <c r="AD29" s="1312"/>
      <c r="AE29" s="1216"/>
      <c r="AF29" s="1312"/>
      <c r="AG29" s="1215"/>
      <c r="AH29" s="1312"/>
      <c r="AI29" s="1216"/>
      <c r="AJ29" s="1312"/>
      <c r="AK29" s="1215"/>
      <c r="AL29" s="1312"/>
      <c r="AM29" s="1216"/>
      <c r="AN29" s="1312"/>
      <c r="AO29" s="22"/>
      <c r="AP29" s="23"/>
      <c r="AQ29" s="22"/>
      <c r="AR29" s="23"/>
      <c r="AS29" s="22"/>
      <c r="AT29" s="23"/>
      <c r="AU29" s="22"/>
      <c r="AV29" s="23"/>
      <c r="AW29" s="22"/>
      <c r="AX29" s="23"/>
      <c r="AY29" s="22"/>
      <c r="AZ29" s="23"/>
      <c r="BA29" s="22"/>
      <c r="BB29" s="23"/>
      <c r="BC29" s="22"/>
      <c r="BD29" s="23"/>
      <c r="BE29" s="22"/>
      <c r="BF29" s="23"/>
      <c r="BG29" s="22"/>
      <c r="BH29" s="23"/>
      <c r="BI29" s="22"/>
      <c r="BJ29" s="23"/>
      <c r="BK29" s="22"/>
      <c r="BL29" s="23"/>
    </row>
    <row r="30" spans="1:64">
      <c r="A30" s="1211"/>
      <c r="B30" s="1211"/>
      <c r="C30" s="1211"/>
      <c r="D30" s="1211"/>
      <c r="E30" s="1211"/>
      <c r="F30" s="1211"/>
      <c r="G30" s="1209"/>
      <c r="H30" s="1212"/>
      <c r="I30" s="1212"/>
      <c r="J30" s="1214" t="s">
        <v>48</v>
      </c>
      <c r="K30" s="1214" t="s">
        <v>49</v>
      </c>
      <c r="L30" s="1214"/>
      <c r="M30" s="1215"/>
      <c r="N30" s="1312"/>
      <c r="O30" s="1215"/>
      <c r="P30" s="1312"/>
      <c r="Q30" s="1216"/>
      <c r="R30" s="1312"/>
      <c r="S30" s="1215"/>
      <c r="T30" s="1212"/>
      <c r="U30" s="1215"/>
      <c r="V30" s="1312"/>
      <c r="W30" s="1216"/>
      <c r="X30" s="1312"/>
      <c r="Y30" s="1215"/>
      <c r="Z30" s="1312"/>
      <c r="AA30" s="1216"/>
      <c r="AB30" s="1312"/>
      <c r="AC30" s="1215"/>
      <c r="AD30" s="1312"/>
      <c r="AE30" s="1216"/>
      <c r="AF30" s="1312"/>
      <c r="AG30" s="1215"/>
      <c r="AH30" s="1312"/>
      <c r="AI30" s="1216"/>
      <c r="AJ30" s="1312"/>
      <c r="AK30" s="1215"/>
      <c r="AL30" s="1312"/>
      <c r="AM30" s="1216"/>
      <c r="AN30" s="1312"/>
      <c r="AO30" s="22"/>
      <c r="AP30" s="23"/>
      <c r="AQ30" s="22"/>
      <c r="AR30" s="23"/>
      <c r="AS30" s="22"/>
      <c r="AT30" s="23"/>
      <c r="AU30" s="22"/>
      <c r="AV30" s="23"/>
      <c r="AW30" s="22"/>
      <c r="AX30" s="23"/>
      <c r="AY30" s="22"/>
      <c r="AZ30" s="23"/>
      <c r="BA30" s="22"/>
      <c r="BB30" s="23"/>
      <c r="BC30" s="22"/>
      <c r="BD30" s="23"/>
      <c r="BE30" s="22"/>
      <c r="BF30" s="23"/>
      <c r="BG30" s="22"/>
      <c r="BH30" s="23"/>
      <c r="BI30" s="22"/>
      <c r="BJ30" s="23"/>
      <c r="BK30" s="22"/>
      <c r="BL30" s="23"/>
    </row>
    <row r="31" spans="1:64">
      <c r="A31" s="1211"/>
      <c r="B31" s="1211"/>
      <c r="C31" s="1211"/>
      <c r="D31" s="1211"/>
      <c r="E31" s="1211"/>
      <c r="F31" s="1211"/>
      <c r="G31" s="1209"/>
      <c r="H31" s="1212"/>
      <c r="I31" s="1212"/>
      <c r="J31" s="1214" t="s">
        <v>50</v>
      </c>
      <c r="K31" s="1214" t="s">
        <v>51</v>
      </c>
      <c r="L31" s="1214"/>
      <c r="M31" s="1215"/>
      <c r="N31" s="1312"/>
      <c r="O31" s="1215"/>
      <c r="P31" s="1312"/>
      <c r="Q31" s="1216"/>
      <c r="R31" s="1312"/>
      <c r="S31" s="1215"/>
      <c r="T31" s="1212"/>
      <c r="U31" s="1215"/>
      <c r="V31" s="1312"/>
      <c r="W31" s="1216"/>
      <c r="X31" s="1312"/>
      <c r="Y31" s="1215"/>
      <c r="Z31" s="1312"/>
      <c r="AA31" s="1216"/>
      <c r="AB31" s="1312"/>
      <c r="AC31" s="1215"/>
      <c r="AD31" s="1312"/>
      <c r="AE31" s="1216"/>
      <c r="AF31" s="1312"/>
      <c r="AG31" s="1215"/>
      <c r="AH31" s="1312"/>
      <c r="AI31" s="1216"/>
      <c r="AJ31" s="1312"/>
      <c r="AK31" s="1215"/>
      <c r="AL31" s="1312"/>
      <c r="AM31" s="1216"/>
      <c r="AN31" s="1312"/>
      <c r="AO31" s="22"/>
      <c r="AP31" s="23"/>
      <c r="AQ31" s="22"/>
      <c r="AR31" s="23"/>
      <c r="AS31" s="22"/>
      <c r="AT31" s="23"/>
      <c r="AU31" s="22"/>
      <c r="AV31" s="23"/>
      <c r="AW31" s="22"/>
      <c r="AX31" s="23"/>
      <c r="AY31" s="22"/>
      <c r="AZ31" s="23"/>
      <c r="BA31" s="22"/>
      <c r="BB31" s="23"/>
      <c r="BC31" s="22"/>
      <c r="BD31" s="23"/>
      <c r="BE31" s="22"/>
      <c r="BF31" s="23"/>
      <c r="BG31" s="22"/>
      <c r="BH31" s="23"/>
      <c r="BI31" s="22"/>
      <c r="BJ31" s="23"/>
      <c r="BK31" s="22"/>
      <c r="BL31" s="23"/>
    </row>
    <row r="32" spans="1:64">
      <c r="A32" s="1211"/>
      <c r="B32" s="1211"/>
      <c r="C32" s="1211"/>
      <c r="D32" s="1211"/>
      <c r="E32" s="1211"/>
      <c r="F32" s="1211"/>
      <c r="G32" s="1209"/>
      <c r="H32" s="1212"/>
      <c r="I32" s="1212"/>
      <c r="J32" s="17" t="s">
        <v>52</v>
      </c>
      <c r="K32" s="18" t="s">
        <v>53</v>
      </c>
      <c r="L32" s="18"/>
      <c r="M32" s="19"/>
      <c r="N32" s="20"/>
      <c r="O32" s="19"/>
      <c r="P32" s="20"/>
      <c r="Q32" s="1180"/>
      <c r="R32" s="20"/>
      <c r="S32" s="19"/>
      <c r="T32" s="1212"/>
      <c r="U32" s="19"/>
      <c r="V32" s="20"/>
      <c r="W32" s="1180"/>
      <c r="X32" s="21"/>
      <c r="Y32" s="19"/>
      <c r="Z32" s="20"/>
      <c r="AA32" s="1180"/>
      <c r="AB32" s="21"/>
      <c r="AC32" s="19"/>
      <c r="AD32" s="20"/>
      <c r="AE32" s="1180"/>
      <c r="AF32" s="21"/>
      <c r="AG32" s="19"/>
      <c r="AH32" s="20"/>
      <c r="AI32" s="1180"/>
      <c r="AJ32" s="21"/>
      <c r="AK32" s="19"/>
      <c r="AL32" s="20"/>
      <c r="AM32" s="1180"/>
      <c r="AN32" s="21"/>
      <c r="AO32" s="19"/>
      <c r="AP32" s="20"/>
      <c r="AQ32" s="19"/>
      <c r="AR32" s="20"/>
      <c r="AS32" s="19"/>
      <c r="AT32" s="20"/>
      <c r="AU32" s="19"/>
      <c r="AV32" s="20"/>
      <c r="AW32" s="19"/>
      <c r="AX32" s="20"/>
      <c r="AY32" s="19"/>
      <c r="AZ32" s="20"/>
      <c r="BA32" s="19"/>
      <c r="BB32" s="20"/>
      <c r="BC32" s="19"/>
      <c r="BD32" s="20"/>
      <c r="BE32" s="19"/>
      <c r="BF32" s="20"/>
      <c r="BG32" s="19"/>
      <c r="BH32" s="20"/>
      <c r="BI32" s="19"/>
      <c r="BJ32" s="20"/>
      <c r="BK32" s="19"/>
      <c r="BL32" s="20"/>
    </row>
    <row r="33" spans="1:64">
      <c r="A33" s="1211"/>
      <c r="B33" s="1211"/>
      <c r="C33" s="1211"/>
      <c r="D33" s="1211"/>
      <c r="E33" s="1211"/>
      <c r="F33" s="1211"/>
      <c r="G33" s="1209"/>
      <c r="H33" s="1212"/>
      <c r="I33" s="1212"/>
      <c r="J33" s="17" t="s">
        <v>54</v>
      </c>
      <c r="K33" s="18" t="s">
        <v>55</v>
      </c>
      <c r="L33" s="18"/>
      <c r="M33" s="19"/>
      <c r="N33" s="20"/>
      <c r="O33" s="19"/>
      <c r="P33" s="20"/>
      <c r="Q33" s="1180"/>
      <c r="R33" s="20"/>
      <c r="S33" s="19"/>
      <c r="T33" s="1212"/>
      <c r="U33" s="19"/>
      <c r="V33" s="20"/>
      <c r="W33" s="1180"/>
      <c r="X33" s="21"/>
      <c r="Y33" s="19"/>
      <c r="Z33" s="20"/>
      <c r="AA33" s="1180"/>
      <c r="AB33" s="21"/>
      <c r="AC33" s="19"/>
      <c r="AD33" s="20"/>
      <c r="AE33" s="1180"/>
      <c r="AF33" s="21"/>
      <c r="AG33" s="19"/>
      <c r="AH33" s="20"/>
      <c r="AI33" s="1180"/>
      <c r="AJ33" s="21"/>
      <c r="AK33" s="19"/>
      <c r="AL33" s="20"/>
      <c r="AM33" s="1180"/>
      <c r="AN33" s="21"/>
      <c r="AO33" s="19"/>
      <c r="AP33" s="20"/>
      <c r="AQ33" s="19"/>
      <c r="AR33" s="20"/>
      <c r="AS33" s="19"/>
      <c r="AT33" s="20"/>
      <c r="AU33" s="19"/>
      <c r="AV33" s="20"/>
      <c r="AW33" s="19"/>
      <c r="AX33" s="20"/>
      <c r="AY33" s="19"/>
      <c r="AZ33" s="20"/>
      <c r="BA33" s="19"/>
      <c r="BB33" s="20"/>
      <c r="BC33" s="19"/>
      <c r="BD33" s="20"/>
      <c r="BE33" s="19"/>
      <c r="BF33" s="20"/>
      <c r="BG33" s="19"/>
      <c r="BH33" s="20"/>
      <c r="BI33" s="19"/>
      <c r="BJ33" s="20"/>
      <c r="BK33" s="19"/>
      <c r="BL33" s="20"/>
    </row>
    <row r="34" spans="1:64">
      <c r="A34" s="1211"/>
      <c r="B34" s="1211"/>
      <c r="C34" s="1211"/>
      <c r="D34" s="1211"/>
      <c r="E34" s="1211"/>
      <c r="F34" s="1211"/>
      <c r="G34" s="1209"/>
      <c r="H34" s="1212"/>
      <c r="I34" s="1212"/>
      <c r="J34" s="17" t="s">
        <v>56</v>
      </c>
      <c r="K34" s="18" t="s">
        <v>57</v>
      </c>
      <c r="L34" s="18"/>
      <c r="M34" s="19"/>
      <c r="N34" s="20"/>
      <c r="O34" s="19"/>
      <c r="P34" s="20"/>
      <c r="Q34" s="1180"/>
      <c r="R34" s="20"/>
      <c r="S34" s="19"/>
      <c r="T34" s="1212"/>
      <c r="U34" s="19"/>
      <c r="V34" s="20"/>
      <c r="W34" s="1180"/>
      <c r="X34" s="21"/>
      <c r="Y34" s="19"/>
      <c r="Z34" s="20"/>
      <c r="AA34" s="1180"/>
      <c r="AB34" s="21"/>
      <c r="AC34" s="19"/>
      <c r="AD34" s="20"/>
      <c r="AE34" s="1180"/>
      <c r="AF34" s="21"/>
      <c r="AG34" s="19"/>
      <c r="AH34" s="20"/>
      <c r="AI34" s="1180"/>
      <c r="AJ34" s="21"/>
      <c r="AK34" s="19"/>
      <c r="AL34" s="20"/>
      <c r="AM34" s="1180"/>
      <c r="AN34" s="21"/>
      <c r="AO34" s="19"/>
      <c r="AP34" s="20"/>
      <c r="AQ34" s="19"/>
      <c r="AR34" s="20"/>
      <c r="AS34" s="19"/>
      <c r="AT34" s="20"/>
      <c r="AU34" s="19"/>
      <c r="AV34" s="20"/>
      <c r="AW34" s="19"/>
      <c r="AX34" s="20"/>
      <c r="AY34" s="19"/>
      <c r="AZ34" s="20"/>
      <c r="BA34" s="19"/>
      <c r="BB34" s="20"/>
      <c r="BC34" s="19"/>
      <c r="BD34" s="20"/>
      <c r="BE34" s="19"/>
      <c r="BF34" s="20"/>
      <c r="BG34" s="19"/>
      <c r="BH34" s="20"/>
      <c r="BI34" s="19"/>
      <c r="BJ34" s="20"/>
      <c r="BK34" s="19"/>
      <c r="BL34" s="20"/>
    </row>
    <row r="35" spans="1:64">
      <c r="A35" s="1211"/>
      <c r="B35" s="1211"/>
      <c r="C35" s="1211"/>
      <c r="D35" s="1211"/>
      <c r="E35" s="1211"/>
      <c r="F35" s="1211"/>
      <c r="G35" s="1209"/>
      <c r="H35" s="1212"/>
      <c r="I35" s="1212"/>
      <c r="J35" s="17" t="s">
        <v>58</v>
      </c>
      <c r="K35" s="18" t="s">
        <v>59</v>
      </c>
      <c r="L35" s="18"/>
      <c r="M35" s="19"/>
      <c r="N35" s="20"/>
      <c r="O35" s="19"/>
      <c r="P35" s="20"/>
      <c r="Q35" s="1180"/>
      <c r="R35" s="20"/>
      <c r="S35" s="19"/>
      <c r="T35" s="1212"/>
      <c r="U35" s="19"/>
      <c r="V35" s="20"/>
      <c r="W35" s="1180"/>
      <c r="X35" s="21"/>
      <c r="Y35" s="19"/>
      <c r="Z35" s="20"/>
      <c r="AA35" s="1180"/>
      <c r="AB35" s="21"/>
      <c r="AC35" s="19"/>
      <c r="AD35" s="20"/>
      <c r="AE35" s="1180"/>
      <c r="AF35" s="21"/>
      <c r="AG35" s="19"/>
      <c r="AH35" s="20"/>
      <c r="AI35" s="1180"/>
      <c r="AJ35" s="21"/>
      <c r="AK35" s="19"/>
      <c r="AL35" s="20"/>
      <c r="AM35" s="1180"/>
      <c r="AN35" s="21"/>
      <c r="AO35" s="19"/>
      <c r="AP35" s="20"/>
      <c r="AQ35" s="19"/>
      <c r="AR35" s="20"/>
      <c r="AS35" s="19"/>
      <c r="AT35" s="20"/>
      <c r="AU35" s="19"/>
      <c r="AV35" s="20"/>
      <c r="AW35" s="19"/>
      <c r="AX35" s="20"/>
      <c r="AY35" s="19"/>
      <c r="AZ35" s="20"/>
      <c r="BA35" s="19"/>
      <c r="BB35" s="20"/>
      <c r="BC35" s="19"/>
      <c r="BD35" s="20"/>
      <c r="BE35" s="19"/>
      <c r="BF35" s="20"/>
      <c r="BG35" s="19"/>
      <c r="BH35" s="20"/>
      <c r="BI35" s="19"/>
      <c r="BJ35" s="20"/>
      <c r="BK35" s="19"/>
      <c r="BL35" s="20"/>
    </row>
    <row r="36" spans="1:64">
      <c r="A36" s="1211"/>
      <c r="B36" s="1211"/>
      <c r="C36" s="1211"/>
      <c r="D36" s="1211"/>
      <c r="E36" s="1211"/>
      <c r="F36" s="1211"/>
      <c r="G36" s="1209"/>
      <c r="H36" s="1212"/>
      <c r="I36" s="1212"/>
      <c r="J36" s="17" t="s">
        <v>60</v>
      </c>
      <c r="K36" s="18" t="s">
        <v>61</v>
      </c>
      <c r="L36" s="18"/>
      <c r="M36" s="19"/>
      <c r="N36" s="20"/>
      <c r="O36" s="19"/>
      <c r="P36" s="20"/>
      <c r="Q36" s="1180"/>
      <c r="R36" s="20"/>
      <c r="S36" s="19"/>
      <c r="T36" s="1212"/>
      <c r="U36" s="19"/>
      <c r="V36" s="20"/>
      <c r="W36" s="1180"/>
      <c r="X36" s="21"/>
      <c r="Y36" s="19"/>
      <c r="Z36" s="20"/>
      <c r="AA36" s="1180"/>
      <c r="AB36" s="21"/>
      <c r="AC36" s="19"/>
      <c r="AD36" s="20"/>
      <c r="AE36" s="1180"/>
      <c r="AF36" s="21"/>
      <c r="AG36" s="19"/>
      <c r="AH36" s="20"/>
      <c r="AI36" s="1180"/>
      <c r="AJ36" s="21"/>
      <c r="AK36" s="19"/>
      <c r="AL36" s="20"/>
      <c r="AM36" s="1180"/>
      <c r="AN36" s="21"/>
      <c r="AO36" s="19"/>
      <c r="AP36" s="20"/>
      <c r="AQ36" s="19"/>
      <c r="AR36" s="20"/>
      <c r="AS36" s="19"/>
      <c r="AT36" s="20"/>
      <c r="AU36" s="19"/>
      <c r="AV36" s="20"/>
      <c r="AW36" s="19"/>
      <c r="AX36" s="20"/>
      <c r="AY36" s="19"/>
      <c r="AZ36" s="20"/>
      <c r="BA36" s="19"/>
      <c r="BB36" s="20"/>
      <c r="BC36" s="19"/>
      <c r="BD36" s="20"/>
      <c r="BE36" s="19"/>
      <c r="BF36" s="20"/>
      <c r="BG36" s="19"/>
      <c r="BH36" s="20"/>
      <c r="BI36" s="19"/>
      <c r="BJ36" s="20"/>
      <c r="BK36" s="19"/>
      <c r="BL36" s="20"/>
    </row>
    <row r="37" spans="1:64">
      <c r="A37" s="1211"/>
      <c r="B37" s="1211"/>
      <c r="C37" s="1211"/>
      <c r="D37" s="1211"/>
      <c r="E37" s="1211"/>
      <c r="F37" s="1211"/>
      <c r="G37" s="1209"/>
      <c r="H37" s="1212"/>
      <c r="I37" s="1212"/>
      <c r="J37" s="17" t="s">
        <v>62</v>
      </c>
      <c r="K37" s="18" t="s">
        <v>63</v>
      </c>
      <c r="L37" s="18"/>
      <c r="M37" s="19"/>
      <c r="N37" s="20"/>
      <c r="O37" s="19"/>
      <c r="P37" s="20"/>
      <c r="Q37" s="1180"/>
      <c r="R37" s="20"/>
      <c r="S37" s="19"/>
      <c r="T37" s="1212"/>
      <c r="U37" s="19"/>
      <c r="V37" s="20"/>
      <c r="W37" s="1180"/>
      <c r="X37" s="21"/>
      <c r="Y37" s="19"/>
      <c r="Z37" s="20"/>
      <c r="AA37" s="1180"/>
      <c r="AB37" s="21"/>
      <c r="AC37" s="19"/>
      <c r="AD37" s="20"/>
      <c r="AE37" s="1180"/>
      <c r="AF37" s="21"/>
      <c r="AG37" s="19"/>
      <c r="AH37" s="20"/>
      <c r="AI37" s="1180"/>
      <c r="AJ37" s="21"/>
      <c r="AK37" s="19"/>
      <c r="AL37" s="20"/>
      <c r="AM37" s="1180"/>
      <c r="AN37" s="21"/>
      <c r="AO37" s="19"/>
      <c r="AP37" s="20"/>
      <c r="AQ37" s="19"/>
      <c r="AR37" s="20"/>
      <c r="AS37" s="19"/>
      <c r="AT37" s="20"/>
      <c r="AU37" s="19"/>
      <c r="AV37" s="20"/>
      <c r="AW37" s="19"/>
      <c r="AX37" s="20"/>
      <c r="AY37" s="19"/>
      <c r="AZ37" s="20"/>
      <c r="BA37" s="19"/>
      <c r="BB37" s="20"/>
      <c r="BC37" s="19"/>
      <c r="BD37" s="20"/>
      <c r="BE37" s="19"/>
      <c r="BF37" s="20"/>
      <c r="BG37" s="19"/>
      <c r="BH37" s="20"/>
      <c r="BI37" s="19"/>
      <c r="BJ37" s="20"/>
      <c r="BK37" s="19"/>
      <c r="BL37" s="20"/>
    </row>
    <row r="38" spans="1:64">
      <c r="A38" s="1211"/>
      <c r="B38" s="1211"/>
      <c r="C38" s="1211"/>
      <c r="D38" s="1211"/>
      <c r="E38" s="1211"/>
      <c r="F38" s="1211"/>
      <c r="G38" s="1209"/>
      <c r="H38" s="1212"/>
      <c r="I38" s="1212"/>
      <c r="J38" s="17" t="s">
        <v>64</v>
      </c>
      <c r="K38" s="18" t="s">
        <v>65</v>
      </c>
      <c r="L38" s="18"/>
      <c r="M38" s="19"/>
      <c r="N38" s="20"/>
      <c r="O38" s="19"/>
      <c r="P38" s="20"/>
      <c r="Q38" s="1180"/>
      <c r="R38" s="20"/>
      <c r="S38" s="19"/>
      <c r="T38" s="1212"/>
      <c r="U38" s="19"/>
      <c r="V38" s="20"/>
      <c r="W38" s="1180"/>
      <c r="X38" s="21"/>
      <c r="Y38" s="19"/>
      <c r="Z38" s="20"/>
      <c r="AA38" s="1180"/>
      <c r="AB38" s="21"/>
      <c r="AC38" s="19"/>
      <c r="AD38" s="20"/>
      <c r="AE38" s="1180"/>
      <c r="AF38" s="21"/>
      <c r="AG38" s="19"/>
      <c r="AH38" s="20"/>
      <c r="AI38" s="1180"/>
      <c r="AJ38" s="21"/>
      <c r="AK38" s="19"/>
      <c r="AL38" s="20"/>
      <c r="AM38" s="1180"/>
      <c r="AN38" s="21"/>
      <c r="AO38" s="19"/>
      <c r="AP38" s="20"/>
      <c r="AQ38" s="19"/>
      <c r="AR38" s="20"/>
      <c r="AS38" s="19"/>
      <c r="AT38" s="20"/>
      <c r="AU38" s="19"/>
      <c r="AV38" s="20"/>
      <c r="AW38" s="19"/>
      <c r="AX38" s="20"/>
      <c r="AY38" s="19"/>
      <c r="AZ38" s="20"/>
      <c r="BA38" s="19"/>
      <c r="BB38" s="20"/>
      <c r="BC38" s="19"/>
      <c r="BD38" s="20"/>
      <c r="BE38" s="19"/>
      <c r="BF38" s="20"/>
      <c r="BG38" s="19"/>
      <c r="BH38" s="20"/>
      <c r="BI38" s="19"/>
      <c r="BJ38" s="20"/>
      <c r="BK38" s="19"/>
      <c r="BL38" s="20"/>
    </row>
    <row r="39" spans="1:64">
      <c r="A39" s="1211"/>
      <c r="B39" s="1211"/>
      <c r="C39" s="1211"/>
      <c r="D39" s="1211"/>
      <c r="E39" s="1211"/>
      <c r="F39" s="1211"/>
      <c r="G39" s="1209"/>
      <c r="H39" s="1212"/>
      <c r="I39" s="1212"/>
      <c r="J39" s="17" t="s">
        <v>66</v>
      </c>
      <c r="K39" s="18" t="s">
        <v>67</v>
      </c>
      <c r="L39" s="18"/>
      <c r="M39" s="19"/>
      <c r="N39" s="20"/>
      <c r="O39" s="19"/>
      <c r="P39" s="20"/>
      <c r="Q39" s="1180"/>
      <c r="R39" s="20"/>
      <c r="S39" s="19"/>
      <c r="T39" s="1212"/>
      <c r="U39" s="19"/>
      <c r="V39" s="20"/>
      <c r="W39" s="1180"/>
      <c r="X39" s="21"/>
      <c r="Y39" s="19"/>
      <c r="Z39" s="20"/>
      <c r="AA39" s="1180"/>
      <c r="AB39" s="21"/>
      <c r="AC39" s="19"/>
      <c r="AD39" s="20"/>
      <c r="AE39" s="1180"/>
      <c r="AF39" s="21"/>
      <c r="AG39" s="19"/>
      <c r="AH39" s="20"/>
      <c r="AI39" s="1180"/>
      <c r="AJ39" s="21"/>
      <c r="AK39" s="19"/>
      <c r="AL39" s="20"/>
      <c r="AM39" s="1180"/>
      <c r="AN39" s="21"/>
      <c r="AO39" s="19"/>
      <c r="AP39" s="20"/>
      <c r="AQ39" s="19"/>
      <c r="AR39" s="20"/>
      <c r="AS39" s="19"/>
      <c r="AT39" s="20"/>
      <c r="AU39" s="19"/>
      <c r="AV39" s="20"/>
      <c r="AW39" s="19"/>
      <c r="AX39" s="20"/>
      <c r="AY39" s="19"/>
      <c r="AZ39" s="20"/>
      <c r="BA39" s="19"/>
      <c r="BB39" s="20"/>
      <c r="BC39" s="19"/>
      <c r="BD39" s="20"/>
      <c r="BE39" s="19"/>
      <c r="BF39" s="20"/>
      <c r="BG39" s="19"/>
      <c r="BH39" s="20"/>
      <c r="BI39" s="19"/>
      <c r="BJ39" s="20"/>
      <c r="BK39" s="19"/>
      <c r="BL39" s="20"/>
    </row>
    <row r="40" spans="1:64">
      <c r="A40" s="1211"/>
      <c r="B40" s="1211"/>
      <c r="C40" s="1211"/>
      <c r="D40" s="1211"/>
      <c r="E40" s="1211"/>
      <c r="F40" s="1211"/>
      <c r="G40" s="1209"/>
      <c r="H40" s="1212"/>
      <c r="I40" s="1212"/>
      <c r="J40" s="1214" t="s">
        <v>68</v>
      </c>
      <c r="K40" s="1214" t="s">
        <v>69</v>
      </c>
      <c r="L40" s="1214"/>
      <c r="M40" s="1215"/>
      <c r="N40" s="1312"/>
      <c r="O40" s="1215"/>
      <c r="P40" s="1312"/>
      <c r="Q40" s="1216"/>
      <c r="R40" s="1312"/>
      <c r="S40" s="1215"/>
      <c r="T40" s="1212"/>
      <c r="U40" s="1215"/>
      <c r="V40" s="1312"/>
      <c r="W40" s="1216"/>
      <c r="X40" s="1312"/>
      <c r="Y40" s="1215"/>
      <c r="Z40" s="1312"/>
      <c r="AA40" s="1216"/>
      <c r="AB40" s="1312"/>
      <c r="AC40" s="1215"/>
      <c r="AD40" s="1312"/>
      <c r="AE40" s="1216"/>
      <c r="AF40" s="1312"/>
      <c r="AG40" s="1215"/>
      <c r="AH40" s="1312"/>
      <c r="AI40" s="1216"/>
      <c r="AJ40" s="1312"/>
      <c r="AK40" s="1215"/>
      <c r="AL40" s="1312"/>
      <c r="AM40" s="1216"/>
      <c r="AN40" s="1312"/>
      <c r="AO40" s="22"/>
      <c r="AP40" s="23"/>
      <c r="AQ40" s="22"/>
      <c r="AR40" s="23"/>
      <c r="AS40" s="22"/>
      <c r="AT40" s="23"/>
      <c r="AU40" s="22"/>
      <c r="AV40" s="23"/>
      <c r="AW40" s="22"/>
      <c r="AX40" s="23"/>
      <c r="AY40" s="22"/>
      <c r="AZ40" s="23"/>
      <c r="BA40" s="22"/>
      <c r="BB40" s="23"/>
      <c r="BC40" s="22"/>
      <c r="BD40" s="23"/>
      <c r="BE40" s="22"/>
      <c r="BF40" s="23"/>
      <c r="BG40" s="22"/>
      <c r="BH40" s="23"/>
      <c r="BI40" s="22"/>
      <c r="BJ40" s="23"/>
      <c r="BK40" s="22"/>
      <c r="BL40" s="23"/>
    </row>
    <row r="41" spans="1:64">
      <c r="A41" s="1211"/>
      <c r="B41" s="1211"/>
      <c r="C41" s="1211"/>
      <c r="D41" s="1211"/>
      <c r="E41" s="1211"/>
      <c r="F41" s="1211"/>
      <c r="G41" s="1209"/>
      <c r="H41" s="1212"/>
      <c r="I41" s="1212"/>
      <c r="J41" s="1214" t="s">
        <v>70</v>
      </c>
      <c r="K41" s="1214" t="s">
        <v>71</v>
      </c>
      <c r="L41" s="1214"/>
      <c r="M41" s="1215"/>
      <c r="N41" s="1312"/>
      <c r="O41" s="1215"/>
      <c r="P41" s="1312"/>
      <c r="Q41" s="1216"/>
      <c r="R41" s="1312"/>
      <c r="S41" s="1215"/>
      <c r="T41" s="1212"/>
      <c r="U41" s="1215"/>
      <c r="V41" s="1312"/>
      <c r="W41" s="1216"/>
      <c r="X41" s="1312"/>
      <c r="Y41" s="1215"/>
      <c r="Z41" s="1312"/>
      <c r="AA41" s="1216"/>
      <c r="AB41" s="1312"/>
      <c r="AC41" s="1215"/>
      <c r="AD41" s="1312"/>
      <c r="AE41" s="1216"/>
      <c r="AF41" s="1312"/>
      <c r="AG41" s="1215"/>
      <c r="AH41" s="1312"/>
      <c r="AI41" s="1216"/>
      <c r="AJ41" s="1312"/>
      <c r="AK41" s="1215"/>
      <c r="AL41" s="1312"/>
      <c r="AM41" s="1216"/>
      <c r="AN41" s="1312"/>
      <c r="AO41" s="22"/>
      <c r="AP41" s="23"/>
      <c r="AQ41" s="22"/>
      <c r="AR41" s="23"/>
      <c r="AS41" s="22"/>
      <c r="AT41" s="23"/>
      <c r="AU41" s="22"/>
      <c r="AV41" s="23"/>
      <c r="AW41" s="22"/>
      <c r="AX41" s="23"/>
      <c r="AY41" s="22"/>
      <c r="AZ41" s="23"/>
      <c r="BA41" s="22"/>
      <c r="BB41" s="23"/>
      <c r="BC41" s="22"/>
      <c r="BD41" s="23"/>
      <c r="BE41" s="22"/>
      <c r="BF41" s="23"/>
      <c r="BG41" s="22"/>
      <c r="BH41" s="23"/>
      <c r="BI41" s="22"/>
      <c r="BJ41" s="23"/>
      <c r="BK41" s="22"/>
      <c r="BL41" s="23"/>
    </row>
    <row r="42" spans="1:64">
      <c r="A42" s="1211"/>
      <c r="B42" s="1211"/>
      <c r="C42" s="1211"/>
      <c r="D42" s="1211"/>
      <c r="E42" s="1211"/>
      <c r="F42" s="1211"/>
      <c r="G42" s="1209"/>
      <c r="H42" s="1212"/>
      <c r="I42" s="1212"/>
      <c r="J42" s="1214" t="s">
        <v>72</v>
      </c>
      <c r="K42" s="1214" t="s">
        <v>73</v>
      </c>
      <c r="L42" s="1214"/>
      <c r="M42" s="1215"/>
      <c r="N42" s="1312"/>
      <c r="O42" s="1215"/>
      <c r="P42" s="1312"/>
      <c r="Q42" s="1216"/>
      <c r="R42" s="1312"/>
      <c r="S42" s="1215"/>
      <c r="T42" s="1212"/>
      <c r="U42" s="1215"/>
      <c r="V42" s="1312"/>
      <c r="W42" s="1216"/>
      <c r="X42" s="1312"/>
      <c r="Y42" s="1215"/>
      <c r="Z42" s="1312"/>
      <c r="AA42" s="1216"/>
      <c r="AB42" s="1312"/>
      <c r="AC42" s="1215"/>
      <c r="AD42" s="1312"/>
      <c r="AE42" s="1216"/>
      <c r="AF42" s="1312"/>
      <c r="AG42" s="1215"/>
      <c r="AH42" s="1312"/>
      <c r="AI42" s="1216"/>
      <c r="AJ42" s="1312"/>
      <c r="AK42" s="1215"/>
      <c r="AL42" s="1312"/>
      <c r="AM42" s="1216"/>
      <c r="AN42" s="1312"/>
      <c r="AO42" s="22"/>
      <c r="AP42" s="23"/>
      <c r="AQ42" s="22"/>
      <c r="AR42" s="23"/>
      <c r="AS42" s="22"/>
      <c r="AT42" s="23"/>
      <c r="AU42" s="22"/>
      <c r="AV42" s="23"/>
      <c r="AW42" s="22"/>
      <c r="AX42" s="23"/>
      <c r="AY42" s="22"/>
      <c r="AZ42" s="23"/>
      <c r="BA42" s="22"/>
      <c r="BB42" s="23"/>
      <c r="BC42" s="22"/>
      <c r="BD42" s="23"/>
      <c r="BE42" s="22"/>
      <c r="BF42" s="23"/>
      <c r="BG42" s="22"/>
      <c r="BH42" s="23"/>
      <c r="BI42" s="22"/>
      <c r="BJ42" s="23"/>
      <c r="BK42" s="22"/>
      <c r="BL42" s="23"/>
    </row>
    <row r="43" spans="1:64">
      <c r="A43" s="1211"/>
      <c r="B43" s="1211"/>
      <c r="C43" s="1211"/>
      <c r="D43" s="1211"/>
      <c r="E43" s="1211"/>
      <c r="F43" s="1211"/>
      <c r="G43" s="1209"/>
      <c r="H43" s="1212"/>
      <c r="I43" s="1212"/>
      <c r="J43" s="17" t="s">
        <v>74</v>
      </c>
      <c r="K43" s="18" t="s">
        <v>75</v>
      </c>
      <c r="L43" s="18"/>
      <c r="M43" s="19"/>
      <c r="N43" s="20"/>
      <c r="O43" s="19"/>
      <c r="P43" s="20"/>
      <c r="Q43" s="1180"/>
      <c r="R43" s="20"/>
      <c r="S43" s="19"/>
      <c r="T43" s="1212"/>
      <c r="U43" s="19"/>
      <c r="V43" s="20"/>
      <c r="W43" s="1180"/>
      <c r="X43" s="21"/>
      <c r="Y43" s="19"/>
      <c r="Z43" s="20"/>
      <c r="AA43" s="1180"/>
      <c r="AB43" s="21"/>
      <c r="AC43" s="19"/>
      <c r="AD43" s="20"/>
      <c r="AE43" s="1180"/>
      <c r="AF43" s="21"/>
      <c r="AG43" s="19"/>
      <c r="AH43" s="20"/>
      <c r="AI43" s="1180"/>
      <c r="AJ43" s="21"/>
      <c r="AK43" s="19"/>
      <c r="AL43" s="20"/>
      <c r="AM43" s="1180"/>
      <c r="AN43" s="21"/>
      <c r="AO43" s="19"/>
      <c r="AP43" s="20"/>
      <c r="AQ43" s="19"/>
      <c r="AR43" s="20"/>
      <c r="AS43" s="19"/>
      <c r="AT43" s="20"/>
      <c r="AU43" s="19"/>
      <c r="AV43" s="20"/>
      <c r="AW43" s="19"/>
      <c r="AX43" s="20"/>
      <c r="AY43" s="19"/>
      <c r="AZ43" s="20"/>
      <c r="BA43" s="19"/>
      <c r="BB43" s="20"/>
      <c r="BC43" s="19"/>
      <c r="BD43" s="20"/>
      <c r="BE43" s="19"/>
      <c r="BF43" s="20"/>
      <c r="BG43" s="19"/>
      <c r="BH43" s="20"/>
      <c r="BI43" s="19"/>
      <c r="BJ43" s="20"/>
      <c r="BK43" s="19"/>
      <c r="BL43" s="20"/>
    </row>
    <row r="44" spans="1:64">
      <c r="A44" s="1211"/>
      <c r="B44" s="1211"/>
      <c r="C44" s="1211"/>
      <c r="D44" s="1211"/>
      <c r="E44" s="1211"/>
      <c r="F44" s="1211"/>
      <c r="G44" s="1209"/>
      <c r="H44" s="1212"/>
      <c r="I44" s="1212"/>
      <c r="J44" s="17" t="s">
        <v>76</v>
      </c>
      <c r="K44" s="18" t="s">
        <v>77</v>
      </c>
      <c r="L44" s="18"/>
      <c r="M44" s="19"/>
      <c r="N44" s="20"/>
      <c r="O44" s="19"/>
      <c r="P44" s="20"/>
      <c r="Q44" s="1180"/>
      <c r="R44" s="20"/>
      <c r="S44" s="19"/>
      <c r="T44" s="1212"/>
      <c r="U44" s="19"/>
      <c r="V44" s="20"/>
      <c r="W44" s="1180"/>
      <c r="X44" s="21"/>
      <c r="Y44" s="19"/>
      <c r="Z44" s="20"/>
      <c r="AA44" s="1180"/>
      <c r="AB44" s="21"/>
      <c r="AC44" s="19"/>
      <c r="AD44" s="20"/>
      <c r="AE44" s="1180"/>
      <c r="AF44" s="21"/>
      <c r="AG44" s="19"/>
      <c r="AH44" s="20"/>
      <c r="AI44" s="1180"/>
      <c r="AJ44" s="21"/>
      <c r="AK44" s="19"/>
      <c r="AL44" s="20"/>
      <c r="AM44" s="1180"/>
      <c r="AN44" s="21"/>
      <c r="AO44" s="19"/>
      <c r="AP44" s="20"/>
      <c r="AQ44" s="19"/>
      <c r="AR44" s="20"/>
      <c r="AS44" s="19"/>
      <c r="AT44" s="20"/>
      <c r="AU44" s="19"/>
      <c r="AV44" s="20"/>
      <c r="AW44" s="19"/>
      <c r="AX44" s="20"/>
      <c r="AY44" s="19"/>
      <c r="AZ44" s="20"/>
      <c r="BA44" s="19"/>
      <c r="BB44" s="20"/>
      <c r="BC44" s="19"/>
      <c r="BD44" s="20"/>
      <c r="BE44" s="19"/>
      <c r="BF44" s="20"/>
      <c r="BG44" s="19"/>
      <c r="BH44" s="20"/>
      <c r="BI44" s="19"/>
      <c r="BJ44" s="20"/>
      <c r="BK44" s="19"/>
      <c r="BL44" s="20"/>
    </row>
    <row r="45" spans="1:64">
      <c r="A45" s="1211"/>
      <c r="B45" s="1211"/>
      <c r="C45" s="1211"/>
      <c r="D45" s="1211"/>
      <c r="E45" s="1211"/>
      <c r="F45" s="1211"/>
      <c r="G45" s="1209"/>
      <c r="H45" s="1212"/>
      <c r="I45" s="1212"/>
      <c r="J45" s="17" t="s">
        <v>78</v>
      </c>
      <c r="K45" s="18" t="s">
        <v>79</v>
      </c>
      <c r="L45" s="18"/>
      <c r="M45" s="19"/>
      <c r="N45" s="20"/>
      <c r="O45" s="19"/>
      <c r="P45" s="20"/>
      <c r="Q45" s="1180"/>
      <c r="R45" s="20"/>
      <c r="S45" s="19"/>
      <c r="T45" s="1212"/>
      <c r="U45" s="19"/>
      <c r="V45" s="20"/>
      <c r="W45" s="1180"/>
      <c r="X45" s="21"/>
      <c r="Y45" s="19"/>
      <c r="Z45" s="20"/>
      <c r="AA45" s="1180"/>
      <c r="AB45" s="21"/>
      <c r="AC45" s="19"/>
      <c r="AD45" s="20"/>
      <c r="AE45" s="1180"/>
      <c r="AF45" s="21"/>
      <c r="AG45" s="19"/>
      <c r="AH45" s="20"/>
      <c r="AI45" s="1180"/>
      <c r="AJ45" s="21"/>
      <c r="AK45" s="19"/>
      <c r="AL45" s="20"/>
      <c r="AM45" s="1180"/>
      <c r="AN45" s="21"/>
      <c r="AO45" s="19"/>
      <c r="AP45" s="20"/>
      <c r="AQ45" s="19"/>
      <c r="AR45" s="20"/>
      <c r="AS45" s="19"/>
      <c r="AT45" s="20"/>
      <c r="AU45" s="19"/>
      <c r="AV45" s="20"/>
      <c r="AW45" s="19"/>
      <c r="AX45" s="20"/>
      <c r="AY45" s="19"/>
      <c r="AZ45" s="20"/>
      <c r="BA45" s="19"/>
      <c r="BB45" s="20"/>
      <c r="BC45" s="19"/>
      <c r="BD45" s="20"/>
      <c r="BE45" s="19"/>
      <c r="BF45" s="20"/>
      <c r="BG45" s="19"/>
      <c r="BH45" s="20"/>
      <c r="BI45" s="19"/>
      <c r="BJ45" s="20"/>
      <c r="BK45" s="19"/>
      <c r="BL45" s="20"/>
    </row>
    <row r="46" spans="1:64">
      <c r="A46" s="1211"/>
      <c r="B46" s="1211"/>
      <c r="C46" s="1211"/>
      <c r="D46" s="1211"/>
      <c r="E46" s="1211"/>
      <c r="F46" s="1211"/>
      <c r="G46" s="1209"/>
      <c r="H46" s="1212"/>
      <c r="I46" s="1212"/>
      <c r="J46" s="17" t="s">
        <v>80</v>
      </c>
      <c r="K46" s="18" t="s">
        <v>81</v>
      </c>
      <c r="L46" s="18"/>
      <c r="M46" s="19"/>
      <c r="N46" s="20"/>
      <c r="O46" s="19"/>
      <c r="P46" s="20"/>
      <c r="Q46" s="1180"/>
      <c r="R46" s="20"/>
      <c r="S46" s="19"/>
      <c r="T46" s="1212"/>
      <c r="U46" s="19"/>
      <c r="V46" s="20"/>
      <c r="W46" s="1180"/>
      <c r="X46" s="21"/>
      <c r="Y46" s="19"/>
      <c r="Z46" s="20"/>
      <c r="AA46" s="1180"/>
      <c r="AB46" s="21"/>
      <c r="AC46" s="19"/>
      <c r="AD46" s="20"/>
      <c r="AE46" s="1180"/>
      <c r="AF46" s="21"/>
      <c r="AG46" s="19"/>
      <c r="AH46" s="20"/>
      <c r="AI46" s="1180"/>
      <c r="AJ46" s="21"/>
      <c r="AK46" s="19"/>
      <c r="AL46" s="20"/>
      <c r="AM46" s="1180"/>
      <c r="AN46" s="21"/>
      <c r="AO46" s="19"/>
      <c r="AP46" s="20"/>
      <c r="AQ46" s="19"/>
      <c r="AR46" s="20"/>
      <c r="AS46" s="19"/>
      <c r="AT46" s="20"/>
      <c r="AU46" s="19"/>
      <c r="AV46" s="20"/>
      <c r="AW46" s="19"/>
      <c r="AX46" s="20"/>
      <c r="AY46" s="19"/>
      <c r="AZ46" s="20"/>
      <c r="BA46" s="19"/>
      <c r="BB46" s="20"/>
      <c r="BC46" s="19"/>
      <c r="BD46" s="20"/>
      <c r="BE46" s="19"/>
      <c r="BF46" s="20"/>
      <c r="BG46" s="19"/>
      <c r="BH46" s="20"/>
      <c r="BI46" s="19"/>
      <c r="BJ46" s="20"/>
      <c r="BK46" s="19"/>
      <c r="BL46" s="20"/>
    </row>
    <row r="47" spans="1:64">
      <c r="A47" s="1211"/>
      <c r="B47" s="1211"/>
      <c r="C47" s="1211"/>
      <c r="D47" s="1211"/>
      <c r="E47" s="1211"/>
      <c r="F47" s="1211"/>
      <c r="G47" s="1209"/>
      <c r="H47" s="1212"/>
      <c r="I47" s="1212"/>
      <c r="J47" s="17" t="s">
        <v>82</v>
      </c>
      <c r="K47" s="18" t="s">
        <v>83</v>
      </c>
      <c r="L47" s="18"/>
      <c r="M47" s="19"/>
      <c r="N47" s="20"/>
      <c r="O47" s="19"/>
      <c r="P47" s="20"/>
      <c r="Q47" s="1180"/>
      <c r="R47" s="20"/>
      <c r="S47" s="19"/>
      <c r="T47" s="1212"/>
      <c r="U47" s="19"/>
      <c r="V47" s="20"/>
      <c r="W47" s="1180"/>
      <c r="X47" s="21"/>
      <c r="Y47" s="19"/>
      <c r="Z47" s="20"/>
      <c r="AA47" s="1180"/>
      <c r="AB47" s="21"/>
      <c r="AC47" s="19"/>
      <c r="AD47" s="20"/>
      <c r="AE47" s="1180"/>
      <c r="AF47" s="21"/>
      <c r="AG47" s="19"/>
      <c r="AH47" s="20"/>
      <c r="AI47" s="1180"/>
      <c r="AJ47" s="21"/>
      <c r="AK47" s="19"/>
      <c r="AL47" s="20"/>
      <c r="AM47" s="1180"/>
      <c r="AN47" s="21"/>
      <c r="AO47" s="19"/>
      <c r="AP47" s="20"/>
      <c r="AQ47" s="19"/>
      <c r="AR47" s="20"/>
      <c r="AS47" s="19"/>
      <c r="AT47" s="20"/>
      <c r="AU47" s="19"/>
      <c r="AV47" s="20"/>
      <c r="AW47" s="19"/>
      <c r="AX47" s="20"/>
      <c r="AY47" s="19"/>
      <c r="AZ47" s="20"/>
      <c r="BA47" s="19"/>
      <c r="BB47" s="20"/>
      <c r="BC47" s="19"/>
      <c r="BD47" s="20"/>
      <c r="BE47" s="19"/>
      <c r="BF47" s="20"/>
      <c r="BG47" s="19"/>
      <c r="BH47" s="20"/>
      <c r="BI47" s="19"/>
      <c r="BJ47" s="20"/>
      <c r="BK47" s="19"/>
      <c r="BL47" s="20"/>
    </row>
    <row r="48" spans="1:64">
      <c r="A48" s="1211"/>
      <c r="B48" s="1211"/>
      <c r="C48" s="1211"/>
      <c r="D48" s="1211"/>
      <c r="E48" s="1211"/>
      <c r="F48" s="1211"/>
      <c r="G48" s="1209"/>
      <c r="H48" s="1212"/>
      <c r="I48" s="1212"/>
      <c r="J48" s="1214" t="s">
        <v>84</v>
      </c>
      <c r="K48" s="1214" t="s">
        <v>85</v>
      </c>
      <c r="L48" s="1214"/>
      <c r="M48" s="1215"/>
      <c r="N48" s="1312"/>
      <c r="O48" s="1215"/>
      <c r="P48" s="1312"/>
      <c r="Q48" s="1216"/>
      <c r="R48" s="1312"/>
      <c r="S48" s="1215"/>
      <c r="T48" s="1212"/>
      <c r="U48" s="1215"/>
      <c r="V48" s="1312"/>
      <c r="W48" s="1216"/>
      <c r="X48" s="1312"/>
      <c r="Y48" s="1215"/>
      <c r="Z48" s="1312"/>
      <c r="AA48" s="1216"/>
      <c r="AB48" s="1312"/>
      <c r="AC48" s="1215"/>
      <c r="AD48" s="1312"/>
      <c r="AE48" s="1216"/>
      <c r="AF48" s="1312"/>
      <c r="AG48" s="1215"/>
      <c r="AH48" s="1312"/>
      <c r="AI48" s="1216"/>
      <c r="AJ48" s="1312"/>
      <c r="AK48" s="1215"/>
      <c r="AL48" s="1312"/>
      <c r="AM48" s="1216"/>
      <c r="AN48" s="1312"/>
      <c r="AO48" s="22"/>
      <c r="AP48" s="23"/>
      <c r="AQ48" s="22"/>
      <c r="AR48" s="23"/>
      <c r="AS48" s="22"/>
      <c r="AT48" s="23"/>
      <c r="AU48" s="22"/>
      <c r="AV48" s="23"/>
      <c r="AW48" s="22"/>
      <c r="AX48" s="23"/>
      <c r="AY48" s="22"/>
      <c r="AZ48" s="23"/>
      <c r="BA48" s="22"/>
      <c r="BB48" s="23"/>
      <c r="BC48" s="22"/>
      <c r="BD48" s="23"/>
      <c r="BE48" s="22"/>
      <c r="BF48" s="23"/>
      <c r="BG48" s="22"/>
      <c r="BH48" s="23"/>
      <c r="BI48" s="22"/>
      <c r="BJ48" s="23"/>
      <c r="BK48" s="22"/>
      <c r="BL48" s="23"/>
    </row>
    <row r="49" spans="1:64">
      <c r="A49" s="1211"/>
      <c r="B49" s="1211"/>
      <c r="C49" s="1211"/>
      <c r="D49" s="1211"/>
      <c r="E49" s="1211"/>
      <c r="F49" s="1211"/>
      <c r="G49" s="1209"/>
      <c r="H49" s="1212"/>
      <c r="I49" s="1212"/>
      <c r="J49" s="1214" t="s">
        <v>86</v>
      </c>
      <c r="K49" s="1214" t="s">
        <v>87</v>
      </c>
      <c r="L49" s="1214"/>
      <c r="M49" s="1215"/>
      <c r="N49" s="1312"/>
      <c r="O49" s="1215"/>
      <c r="P49" s="1312"/>
      <c r="Q49" s="1216"/>
      <c r="R49" s="1312"/>
      <c r="S49" s="1215"/>
      <c r="T49" s="1212"/>
      <c r="U49" s="1215"/>
      <c r="V49" s="1312"/>
      <c r="W49" s="1216"/>
      <c r="X49" s="1312"/>
      <c r="Y49" s="1215"/>
      <c r="Z49" s="1312"/>
      <c r="AA49" s="1216"/>
      <c r="AB49" s="1312"/>
      <c r="AC49" s="1215"/>
      <c r="AD49" s="1312"/>
      <c r="AE49" s="1216"/>
      <c r="AF49" s="1312"/>
      <c r="AG49" s="1215"/>
      <c r="AH49" s="1312"/>
      <c r="AI49" s="1216"/>
      <c r="AJ49" s="1312"/>
      <c r="AK49" s="1215"/>
      <c r="AL49" s="1312"/>
      <c r="AM49" s="1216"/>
      <c r="AN49" s="1312"/>
      <c r="AO49" s="22"/>
      <c r="AP49" s="23"/>
      <c r="AQ49" s="22"/>
      <c r="AR49" s="23"/>
      <c r="AS49" s="22"/>
      <c r="AT49" s="23"/>
      <c r="AU49" s="22"/>
      <c r="AV49" s="23"/>
      <c r="AW49" s="22"/>
      <c r="AX49" s="23"/>
      <c r="AY49" s="22"/>
      <c r="AZ49" s="23"/>
      <c r="BA49" s="22"/>
      <c r="BB49" s="23"/>
      <c r="BC49" s="22"/>
      <c r="BD49" s="23"/>
      <c r="BE49" s="22"/>
      <c r="BF49" s="23"/>
      <c r="BG49" s="22"/>
      <c r="BH49" s="23"/>
      <c r="BI49" s="22"/>
      <c r="BJ49" s="23"/>
      <c r="BK49" s="22"/>
      <c r="BL49" s="23"/>
    </row>
    <row r="50" spans="1:64">
      <c r="A50" s="1211"/>
      <c r="B50" s="1211"/>
      <c r="C50" s="1211"/>
      <c r="D50" s="1211"/>
      <c r="E50" s="1211"/>
      <c r="F50" s="1211"/>
      <c r="G50" s="1209"/>
      <c r="H50" s="1212"/>
      <c r="I50" s="1212"/>
      <c r="J50" s="1214" t="s">
        <v>88</v>
      </c>
      <c r="K50" s="1214" t="s">
        <v>89</v>
      </c>
      <c r="L50" s="1214"/>
      <c r="M50" s="1215"/>
      <c r="N50" s="1312"/>
      <c r="O50" s="1215"/>
      <c r="P50" s="1312"/>
      <c r="Q50" s="1216"/>
      <c r="R50" s="1312"/>
      <c r="S50" s="1215"/>
      <c r="T50" s="1212"/>
      <c r="U50" s="1215"/>
      <c r="V50" s="1312"/>
      <c r="W50" s="1216"/>
      <c r="X50" s="1312"/>
      <c r="Y50" s="1215"/>
      <c r="Z50" s="1312"/>
      <c r="AA50" s="1216"/>
      <c r="AB50" s="1312"/>
      <c r="AC50" s="1215"/>
      <c r="AD50" s="1312"/>
      <c r="AE50" s="1216"/>
      <c r="AF50" s="1312"/>
      <c r="AG50" s="1215"/>
      <c r="AH50" s="1312"/>
      <c r="AI50" s="1216"/>
      <c r="AJ50" s="1312"/>
      <c r="AK50" s="1215"/>
      <c r="AL50" s="1312"/>
      <c r="AM50" s="1216"/>
      <c r="AN50" s="1312"/>
      <c r="AO50" s="22"/>
      <c r="AP50" s="23"/>
      <c r="AQ50" s="22"/>
      <c r="AR50" s="23"/>
      <c r="AS50" s="22"/>
      <c r="AT50" s="23"/>
      <c r="AU50" s="22"/>
      <c r="AV50" s="23"/>
      <c r="AW50" s="22"/>
      <c r="AX50" s="23"/>
      <c r="AY50" s="22"/>
      <c r="AZ50" s="23"/>
      <c r="BA50" s="22"/>
      <c r="BB50" s="23"/>
      <c r="BC50" s="22"/>
      <c r="BD50" s="23"/>
      <c r="BE50" s="22"/>
      <c r="BF50" s="23"/>
      <c r="BG50" s="22"/>
      <c r="BH50" s="23"/>
      <c r="BI50" s="22"/>
      <c r="BJ50" s="23"/>
      <c r="BK50" s="22"/>
      <c r="BL50" s="23"/>
    </row>
    <row r="51" spans="1:64">
      <c r="A51" s="1211"/>
      <c r="B51" s="1211"/>
      <c r="C51" s="1211"/>
      <c r="D51" s="1211"/>
      <c r="E51" s="1211"/>
      <c r="F51" s="1211"/>
      <c r="G51" s="1209"/>
      <c r="H51" s="1212"/>
      <c r="I51" s="1212"/>
      <c r="J51" s="1214" t="s">
        <v>90</v>
      </c>
      <c r="K51" s="1214" t="s">
        <v>91</v>
      </c>
      <c r="L51" s="1214"/>
      <c r="M51" s="1215"/>
      <c r="N51" s="1312"/>
      <c r="O51" s="1215"/>
      <c r="P51" s="1312"/>
      <c r="Q51" s="1216"/>
      <c r="R51" s="1312"/>
      <c r="S51" s="1215"/>
      <c r="T51" s="1212"/>
      <c r="U51" s="1215"/>
      <c r="V51" s="1312"/>
      <c r="W51" s="1216"/>
      <c r="X51" s="1312"/>
      <c r="Y51" s="1215"/>
      <c r="Z51" s="1312"/>
      <c r="AA51" s="1216"/>
      <c r="AB51" s="1312"/>
      <c r="AC51" s="1215"/>
      <c r="AD51" s="1312"/>
      <c r="AE51" s="1216"/>
      <c r="AF51" s="1312"/>
      <c r="AG51" s="1215"/>
      <c r="AH51" s="1312"/>
      <c r="AI51" s="1216"/>
      <c r="AJ51" s="1312"/>
      <c r="AK51" s="1215"/>
      <c r="AL51" s="1312"/>
      <c r="AM51" s="1216"/>
      <c r="AN51" s="1312"/>
      <c r="AO51" s="22"/>
      <c r="AP51" s="23"/>
      <c r="AQ51" s="22"/>
      <c r="AR51" s="23"/>
      <c r="AS51" s="22"/>
      <c r="AT51" s="23"/>
      <c r="AU51" s="22"/>
      <c r="AV51" s="23"/>
      <c r="AW51" s="22"/>
      <c r="AX51" s="23"/>
      <c r="AY51" s="22"/>
      <c r="AZ51" s="23"/>
      <c r="BA51" s="22"/>
      <c r="BB51" s="23"/>
      <c r="BC51" s="22"/>
      <c r="BD51" s="23"/>
      <c r="BE51" s="22"/>
      <c r="BF51" s="23"/>
      <c r="BG51" s="22"/>
      <c r="BH51" s="23"/>
      <c r="BI51" s="22"/>
      <c r="BJ51" s="23"/>
      <c r="BK51" s="22"/>
      <c r="BL51" s="23"/>
    </row>
    <row r="52" spans="1:64">
      <c r="A52" s="1211"/>
      <c r="B52" s="1211"/>
      <c r="C52" s="1211"/>
      <c r="D52" s="1211"/>
      <c r="E52" s="1211"/>
      <c r="F52" s="1211"/>
      <c r="G52" s="1209"/>
      <c r="H52" s="1212"/>
      <c r="I52" s="1212"/>
      <c r="J52" s="1214" t="s">
        <v>92</v>
      </c>
      <c r="K52" s="1214" t="s">
        <v>93</v>
      </c>
      <c r="L52" s="1214"/>
      <c r="M52" s="1215"/>
      <c r="N52" s="1312"/>
      <c r="O52" s="1215"/>
      <c r="P52" s="1312"/>
      <c r="Q52" s="1216"/>
      <c r="R52" s="1312"/>
      <c r="S52" s="1215"/>
      <c r="T52" s="1212"/>
      <c r="U52" s="1215"/>
      <c r="V52" s="1312"/>
      <c r="W52" s="1216"/>
      <c r="X52" s="1312"/>
      <c r="Y52" s="1215"/>
      <c r="Z52" s="1312"/>
      <c r="AA52" s="1216"/>
      <c r="AB52" s="1312"/>
      <c r="AC52" s="1215"/>
      <c r="AD52" s="1312"/>
      <c r="AE52" s="1216"/>
      <c r="AF52" s="1312"/>
      <c r="AG52" s="1215"/>
      <c r="AH52" s="1312"/>
      <c r="AI52" s="1216"/>
      <c r="AJ52" s="1312"/>
      <c r="AK52" s="1215"/>
      <c r="AL52" s="1312"/>
      <c r="AM52" s="1216"/>
      <c r="AN52" s="1312"/>
      <c r="AO52" s="22"/>
      <c r="AP52" s="23"/>
      <c r="AQ52" s="22"/>
      <c r="AR52" s="23"/>
      <c r="AS52" s="22"/>
      <c r="AT52" s="23"/>
      <c r="AU52" s="22"/>
      <c r="AV52" s="23"/>
      <c r="AW52" s="22"/>
      <c r="AX52" s="23"/>
      <c r="AY52" s="22"/>
      <c r="AZ52" s="23"/>
      <c r="BA52" s="22"/>
      <c r="BB52" s="23"/>
      <c r="BC52" s="22"/>
      <c r="BD52" s="23"/>
      <c r="BE52" s="22"/>
      <c r="BF52" s="23"/>
      <c r="BG52" s="22"/>
      <c r="BH52" s="23"/>
      <c r="BI52" s="22"/>
      <c r="BJ52" s="23"/>
      <c r="BK52" s="22"/>
      <c r="BL52" s="23"/>
    </row>
    <row r="53" spans="1:64">
      <c r="A53" s="1211"/>
      <c r="B53" s="1211"/>
      <c r="C53" s="1211"/>
      <c r="D53" s="1211"/>
      <c r="E53" s="1211"/>
      <c r="F53" s="1211"/>
      <c r="G53" s="1209"/>
      <c r="H53" s="1212"/>
      <c r="I53" s="1212"/>
      <c r="J53" s="17" t="s">
        <v>94</v>
      </c>
      <c r="K53" s="18" t="s">
        <v>95</v>
      </c>
      <c r="L53" s="18"/>
      <c r="M53" s="19"/>
      <c r="N53" s="20"/>
      <c r="O53" s="19"/>
      <c r="P53" s="20"/>
      <c r="Q53" s="1180"/>
      <c r="R53" s="20"/>
      <c r="S53" s="19"/>
      <c r="T53" s="1212"/>
      <c r="U53" s="19"/>
      <c r="V53" s="20"/>
      <c r="W53" s="1180"/>
      <c r="X53" s="21"/>
      <c r="Y53" s="19"/>
      <c r="Z53" s="20"/>
      <c r="AA53" s="1180"/>
      <c r="AB53" s="21"/>
      <c r="AC53" s="19"/>
      <c r="AD53" s="20"/>
      <c r="AE53" s="1180"/>
      <c r="AF53" s="21"/>
      <c r="AG53" s="19"/>
      <c r="AH53" s="20"/>
      <c r="AI53" s="1180"/>
      <c r="AJ53" s="21"/>
      <c r="AK53" s="19"/>
      <c r="AL53" s="20"/>
      <c r="AM53" s="1180"/>
      <c r="AN53" s="21"/>
      <c r="AO53" s="19"/>
      <c r="AP53" s="20"/>
      <c r="AQ53" s="19"/>
      <c r="AR53" s="20"/>
      <c r="AS53" s="19"/>
      <c r="AT53" s="20"/>
      <c r="AU53" s="19"/>
      <c r="AV53" s="20"/>
      <c r="AW53" s="19"/>
      <c r="AX53" s="20"/>
      <c r="AY53" s="19"/>
      <c r="AZ53" s="20"/>
      <c r="BA53" s="19"/>
      <c r="BB53" s="20"/>
      <c r="BC53" s="19"/>
      <c r="BD53" s="20"/>
      <c r="BE53" s="19"/>
      <c r="BF53" s="20"/>
      <c r="BG53" s="19"/>
      <c r="BH53" s="20"/>
      <c r="BI53" s="19"/>
      <c r="BJ53" s="20"/>
      <c r="BK53" s="19"/>
      <c r="BL53" s="20"/>
    </row>
    <row r="54" spans="1:64">
      <c r="A54" s="1211"/>
      <c r="B54" s="1211"/>
      <c r="C54" s="1211"/>
      <c r="D54" s="1211"/>
      <c r="E54" s="1211"/>
      <c r="F54" s="1211"/>
      <c r="G54" s="1209"/>
      <c r="H54" s="1212"/>
      <c r="I54" s="1212"/>
      <c r="J54" s="17" t="s">
        <v>96</v>
      </c>
      <c r="K54" s="18" t="s">
        <v>97</v>
      </c>
      <c r="L54" s="18"/>
      <c r="M54" s="19"/>
      <c r="N54" s="20"/>
      <c r="O54" s="19"/>
      <c r="P54" s="20"/>
      <c r="Q54" s="1180"/>
      <c r="R54" s="20"/>
      <c r="S54" s="19"/>
      <c r="T54" s="1212"/>
      <c r="U54" s="19"/>
      <c r="V54" s="20"/>
      <c r="W54" s="1180"/>
      <c r="X54" s="21"/>
      <c r="Y54" s="19"/>
      <c r="Z54" s="20"/>
      <c r="AA54" s="1180"/>
      <c r="AB54" s="21"/>
      <c r="AC54" s="19"/>
      <c r="AD54" s="20"/>
      <c r="AE54" s="1180"/>
      <c r="AF54" s="21"/>
      <c r="AG54" s="19"/>
      <c r="AH54" s="20"/>
      <c r="AI54" s="1180"/>
      <c r="AJ54" s="21"/>
      <c r="AK54" s="19"/>
      <c r="AL54" s="20"/>
      <c r="AM54" s="1180"/>
      <c r="AN54" s="21"/>
      <c r="AO54" s="19"/>
      <c r="AP54" s="20"/>
      <c r="AQ54" s="19"/>
      <c r="AR54" s="20"/>
      <c r="AS54" s="19"/>
      <c r="AT54" s="20"/>
      <c r="AU54" s="19"/>
      <c r="AV54" s="20"/>
      <c r="AW54" s="19"/>
      <c r="AX54" s="20"/>
      <c r="AY54" s="19"/>
      <c r="AZ54" s="20"/>
      <c r="BA54" s="19"/>
      <c r="BB54" s="20"/>
      <c r="BC54" s="19"/>
      <c r="BD54" s="20"/>
      <c r="BE54" s="19"/>
      <c r="BF54" s="20"/>
      <c r="BG54" s="19"/>
      <c r="BH54" s="20"/>
      <c r="BI54" s="19"/>
      <c r="BJ54" s="20"/>
      <c r="BK54" s="19"/>
      <c r="BL54" s="20"/>
    </row>
    <row r="55" spans="1:64">
      <c r="A55" s="1211"/>
      <c r="B55" s="1211"/>
      <c r="C55" s="1211"/>
      <c r="D55" s="1211"/>
      <c r="E55" s="1211"/>
      <c r="F55" s="1211"/>
      <c r="G55" s="1209"/>
      <c r="H55" s="1212"/>
      <c r="I55" s="1212"/>
      <c r="J55" s="17" t="s">
        <v>98</v>
      </c>
      <c r="K55" s="18" t="s">
        <v>99</v>
      </c>
      <c r="L55" s="18"/>
      <c r="M55" s="19"/>
      <c r="N55" s="20"/>
      <c r="O55" s="19"/>
      <c r="P55" s="20"/>
      <c r="Q55" s="1180"/>
      <c r="R55" s="20"/>
      <c r="S55" s="19"/>
      <c r="T55" s="1212"/>
      <c r="U55" s="19"/>
      <c r="V55" s="20"/>
      <c r="W55" s="1180"/>
      <c r="X55" s="21"/>
      <c r="Y55" s="19"/>
      <c r="Z55" s="20"/>
      <c r="AA55" s="1180"/>
      <c r="AB55" s="21"/>
      <c r="AC55" s="19"/>
      <c r="AD55" s="20"/>
      <c r="AE55" s="1180"/>
      <c r="AF55" s="21"/>
      <c r="AG55" s="19"/>
      <c r="AH55" s="20"/>
      <c r="AI55" s="1180"/>
      <c r="AJ55" s="21"/>
      <c r="AK55" s="19"/>
      <c r="AL55" s="20"/>
      <c r="AM55" s="1180"/>
      <c r="AN55" s="21"/>
      <c r="AO55" s="19"/>
      <c r="AP55" s="20"/>
      <c r="AQ55" s="19"/>
      <c r="AR55" s="20"/>
      <c r="AS55" s="19"/>
      <c r="AT55" s="20"/>
      <c r="AU55" s="19"/>
      <c r="AV55" s="20"/>
      <c r="AW55" s="19"/>
      <c r="AX55" s="20"/>
      <c r="AY55" s="19"/>
      <c r="AZ55" s="20"/>
      <c r="BA55" s="19"/>
      <c r="BB55" s="20"/>
      <c r="BC55" s="19"/>
      <c r="BD55" s="20"/>
      <c r="BE55" s="19"/>
      <c r="BF55" s="20"/>
      <c r="BG55" s="19"/>
      <c r="BH55" s="20"/>
      <c r="BI55" s="19"/>
      <c r="BJ55" s="20"/>
      <c r="BK55" s="19"/>
      <c r="BL55" s="20"/>
    </row>
    <row r="56" spans="1:64">
      <c r="A56" s="1211"/>
      <c r="B56" s="1211"/>
      <c r="C56" s="1211"/>
      <c r="D56" s="1211"/>
      <c r="E56" s="1211"/>
      <c r="F56" s="1211"/>
      <c r="G56" s="1209"/>
      <c r="H56" s="1212"/>
      <c r="I56" s="1212"/>
      <c r="J56" s="1214" t="s">
        <v>100</v>
      </c>
      <c r="K56" s="1214" t="s">
        <v>101</v>
      </c>
      <c r="L56" s="1214"/>
      <c r="M56" s="1215"/>
      <c r="N56" s="1312"/>
      <c r="O56" s="1215"/>
      <c r="P56" s="1312"/>
      <c r="Q56" s="1216"/>
      <c r="R56" s="1312"/>
      <c r="S56" s="1215"/>
      <c r="T56" s="1212"/>
      <c r="U56" s="1215"/>
      <c r="V56" s="1312"/>
      <c r="W56" s="1216"/>
      <c r="X56" s="1312"/>
      <c r="Y56" s="1215"/>
      <c r="Z56" s="1312"/>
      <c r="AA56" s="1216"/>
      <c r="AB56" s="1312"/>
      <c r="AC56" s="1215"/>
      <c r="AD56" s="1312"/>
      <c r="AE56" s="1216"/>
      <c r="AF56" s="1312"/>
      <c r="AG56" s="1215"/>
      <c r="AH56" s="1312"/>
      <c r="AI56" s="1216"/>
      <c r="AJ56" s="1312"/>
      <c r="AK56" s="1215"/>
      <c r="AL56" s="1312"/>
      <c r="AM56" s="1216"/>
      <c r="AN56" s="1312"/>
      <c r="AO56" s="22"/>
      <c r="AP56" s="23"/>
      <c r="AQ56" s="22"/>
      <c r="AR56" s="23"/>
      <c r="AS56" s="22"/>
      <c r="AT56" s="23"/>
      <c r="AU56" s="22"/>
      <c r="AV56" s="23"/>
      <c r="AW56" s="22"/>
      <c r="AX56" s="23"/>
      <c r="AY56" s="22"/>
      <c r="AZ56" s="23"/>
      <c r="BA56" s="22"/>
      <c r="BB56" s="23"/>
      <c r="BC56" s="22"/>
      <c r="BD56" s="23"/>
      <c r="BE56" s="22"/>
      <c r="BF56" s="23"/>
      <c r="BG56" s="22"/>
      <c r="BH56" s="23"/>
      <c r="BI56" s="22"/>
      <c r="BJ56" s="23"/>
      <c r="BK56" s="22"/>
      <c r="BL56" s="23"/>
    </row>
    <row r="57" spans="1:64">
      <c r="A57" s="1211"/>
      <c r="B57" s="1211"/>
      <c r="C57" s="1211"/>
      <c r="D57" s="1211"/>
      <c r="E57" s="1211"/>
      <c r="F57" s="1211"/>
      <c r="G57" s="1209"/>
      <c r="H57" s="1212"/>
      <c r="I57" s="1212"/>
      <c r="J57" s="17" t="s">
        <v>102</v>
      </c>
      <c r="K57" s="18" t="s">
        <v>103</v>
      </c>
      <c r="L57" s="18"/>
      <c r="M57" s="19"/>
      <c r="N57" s="20"/>
      <c r="O57" s="19"/>
      <c r="P57" s="20"/>
      <c r="Q57" s="1180"/>
      <c r="R57" s="20"/>
      <c r="S57" s="19"/>
      <c r="T57" s="1212"/>
      <c r="U57" s="19"/>
      <c r="V57" s="20"/>
      <c r="W57" s="1180"/>
      <c r="X57" s="21"/>
      <c r="Y57" s="19"/>
      <c r="Z57" s="20"/>
      <c r="AA57" s="1180"/>
      <c r="AB57" s="21"/>
      <c r="AC57" s="19"/>
      <c r="AD57" s="20"/>
      <c r="AE57" s="1180"/>
      <c r="AF57" s="21"/>
      <c r="AG57" s="19"/>
      <c r="AH57" s="20"/>
      <c r="AI57" s="1180"/>
      <c r="AJ57" s="21"/>
      <c r="AK57" s="19"/>
      <c r="AL57" s="20"/>
      <c r="AM57" s="1180"/>
      <c r="AN57" s="21"/>
      <c r="AO57" s="19"/>
      <c r="AP57" s="20"/>
      <c r="AQ57" s="19"/>
      <c r="AR57" s="20"/>
      <c r="AS57" s="19"/>
      <c r="AT57" s="20"/>
      <c r="AU57" s="19"/>
      <c r="AV57" s="20"/>
      <c r="AW57" s="19"/>
      <c r="AX57" s="20"/>
      <c r="AY57" s="19"/>
      <c r="AZ57" s="20"/>
      <c r="BA57" s="19"/>
      <c r="BB57" s="20"/>
      <c r="BC57" s="19"/>
      <c r="BD57" s="20"/>
      <c r="BE57" s="19"/>
      <c r="BF57" s="20"/>
      <c r="BG57" s="19"/>
      <c r="BH57" s="20"/>
      <c r="BI57" s="19"/>
      <c r="BJ57" s="20"/>
      <c r="BK57" s="19"/>
      <c r="BL57" s="20"/>
    </row>
    <row r="58" spans="1:64">
      <c r="A58" s="1211"/>
      <c r="B58" s="1211"/>
      <c r="C58" s="1211"/>
      <c r="D58" s="1211"/>
      <c r="E58" s="1211"/>
      <c r="F58" s="1211"/>
      <c r="G58" s="1209"/>
      <c r="H58" s="1212"/>
      <c r="I58" s="1212"/>
      <c r="J58" s="17" t="s">
        <v>104</v>
      </c>
      <c r="K58" s="18" t="s">
        <v>105</v>
      </c>
      <c r="L58" s="18"/>
      <c r="M58" s="19"/>
      <c r="N58" s="20"/>
      <c r="O58" s="19"/>
      <c r="P58" s="20"/>
      <c r="Q58" s="1180"/>
      <c r="R58" s="20"/>
      <c r="S58" s="19"/>
      <c r="T58" s="1212"/>
      <c r="U58" s="19"/>
      <c r="V58" s="20"/>
      <c r="W58" s="1180"/>
      <c r="X58" s="21"/>
      <c r="Y58" s="19"/>
      <c r="Z58" s="20"/>
      <c r="AA58" s="1180"/>
      <c r="AB58" s="21"/>
      <c r="AC58" s="19"/>
      <c r="AD58" s="20"/>
      <c r="AE58" s="1180"/>
      <c r="AF58" s="21"/>
      <c r="AG58" s="19"/>
      <c r="AH58" s="20"/>
      <c r="AI58" s="1180"/>
      <c r="AJ58" s="21"/>
      <c r="AK58" s="19"/>
      <c r="AL58" s="20"/>
      <c r="AM58" s="1180"/>
      <c r="AN58" s="21"/>
      <c r="AO58" s="19"/>
      <c r="AP58" s="20"/>
      <c r="AQ58" s="19"/>
      <c r="AR58" s="20"/>
      <c r="AS58" s="19"/>
      <c r="AT58" s="20"/>
      <c r="AU58" s="19"/>
      <c r="AV58" s="20"/>
      <c r="AW58" s="19"/>
      <c r="AX58" s="20"/>
      <c r="AY58" s="19"/>
      <c r="AZ58" s="20"/>
      <c r="BA58" s="19"/>
      <c r="BB58" s="20"/>
      <c r="BC58" s="19"/>
      <c r="BD58" s="20"/>
      <c r="BE58" s="19"/>
      <c r="BF58" s="20"/>
      <c r="BG58" s="19"/>
      <c r="BH58" s="20"/>
      <c r="BI58" s="19"/>
      <c r="BJ58" s="20"/>
      <c r="BK58" s="19"/>
      <c r="BL58" s="20"/>
    </row>
    <row r="59" spans="1:64">
      <c r="A59" s="1211"/>
      <c r="B59" s="1211"/>
      <c r="C59" s="1211"/>
      <c r="D59" s="1211"/>
      <c r="E59" s="1211"/>
      <c r="F59" s="1211"/>
      <c r="G59" s="1209"/>
      <c r="H59" s="1212"/>
      <c r="I59" s="1212"/>
      <c r="J59" s="17" t="s">
        <v>106</v>
      </c>
      <c r="K59" s="18" t="s">
        <v>107</v>
      </c>
      <c r="L59" s="18"/>
      <c r="M59" s="19"/>
      <c r="N59" s="20"/>
      <c r="O59" s="19"/>
      <c r="P59" s="20"/>
      <c r="Q59" s="1180"/>
      <c r="R59" s="20"/>
      <c r="S59" s="19"/>
      <c r="T59" s="1212"/>
      <c r="U59" s="19"/>
      <c r="V59" s="20"/>
      <c r="W59" s="1180"/>
      <c r="X59" s="21"/>
      <c r="Y59" s="19"/>
      <c r="Z59" s="20"/>
      <c r="AA59" s="1180"/>
      <c r="AB59" s="21"/>
      <c r="AC59" s="19"/>
      <c r="AD59" s="20"/>
      <c r="AE59" s="1180"/>
      <c r="AF59" s="21"/>
      <c r="AG59" s="19"/>
      <c r="AH59" s="20"/>
      <c r="AI59" s="1180"/>
      <c r="AJ59" s="21"/>
      <c r="AK59" s="19"/>
      <c r="AL59" s="20"/>
      <c r="AM59" s="1180"/>
      <c r="AN59" s="21"/>
      <c r="AO59" s="19"/>
      <c r="AP59" s="20"/>
      <c r="AQ59" s="19"/>
      <c r="AR59" s="20"/>
      <c r="AS59" s="19"/>
      <c r="AT59" s="20"/>
      <c r="AU59" s="19"/>
      <c r="AV59" s="20"/>
      <c r="AW59" s="19"/>
      <c r="AX59" s="20"/>
      <c r="AY59" s="19"/>
      <c r="AZ59" s="20"/>
      <c r="BA59" s="19"/>
      <c r="BB59" s="20"/>
      <c r="BC59" s="19"/>
      <c r="BD59" s="20"/>
      <c r="BE59" s="19"/>
      <c r="BF59" s="20"/>
      <c r="BG59" s="19"/>
      <c r="BH59" s="20"/>
      <c r="BI59" s="19"/>
      <c r="BJ59" s="20"/>
      <c r="BK59" s="19"/>
      <c r="BL59" s="20"/>
    </row>
    <row r="60" spans="1:64">
      <c r="A60" s="1211"/>
      <c r="B60" s="1211"/>
      <c r="C60" s="1211"/>
      <c r="D60" s="1211"/>
      <c r="E60" s="1211"/>
      <c r="F60" s="1211"/>
      <c r="G60" s="1209"/>
      <c r="H60" s="1212"/>
      <c r="I60" s="1212"/>
      <c r="J60" s="17" t="s">
        <v>108</v>
      </c>
      <c r="K60" s="18" t="s">
        <v>109</v>
      </c>
      <c r="L60" s="18"/>
      <c r="M60" s="19"/>
      <c r="N60" s="20"/>
      <c r="O60" s="19"/>
      <c r="P60" s="20"/>
      <c r="Q60" s="1180"/>
      <c r="R60" s="20"/>
      <c r="S60" s="19"/>
      <c r="T60" s="1212"/>
      <c r="U60" s="19"/>
      <c r="V60" s="20"/>
      <c r="W60" s="1180"/>
      <c r="X60" s="21"/>
      <c r="Y60" s="19"/>
      <c r="Z60" s="20"/>
      <c r="AA60" s="1180"/>
      <c r="AB60" s="21"/>
      <c r="AC60" s="19"/>
      <c r="AD60" s="20"/>
      <c r="AE60" s="1180"/>
      <c r="AF60" s="21"/>
      <c r="AG60" s="19"/>
      <c r="AH60" s="20"/>
      <c r="AI60" s="1180"/>
      <c r="AJ60" s="21"/>
      <c r="AK60" s="19"/>
      <c r="AL60" s="20"/>
      <c r="AM60" s="1180"/>
      <c r="AN60" s="21"/>
      <c r="AO60" s="19"/>
      <c r="AP60" s="20"/>
      <c r="AQ60" s="19"/>
      <c r="AR60" s="20"/>
      <c r="AS60" s="19"/>
      <c r="AT60" s="20"/>
      <c r="AU60" s="19"/>
      <c r="AV60" s="20"/>
      <c r="AW60" s="19"/>
      <c r="AX60" s="20"/>
      <c r="AY60" s="19"/>
      <c r="AZ60" s="20"/>
      <c r="BA60" s="19"/>
      <c r="BB60" s="20"/>
      <c r="BC60" s="19"/>
      <c r="BD60" s="20"/>
      <c r="BE60" s="19"/>
      <c r="BF60" s="20"/>
      <c r="BG60" s="19"/>
      <c r="BH60" s="20"/>
      <c r="BI60" s="19"/>
      <c r="BJ60" s="20"/>
      <c r="BK60" s="19"/>
      <c r="BL60" s="20"/>
    </row>
    <row r="61" spans="1:64">
      <c r="A61" s="1211"/>
      <c r="B61" s="1211"/>
      <c r="C61" s="1211"/>
      <c r="D61" s="1211"/>
      <c r="E61" s="1211"/>
      <c r="F61" s="1211"/>
      <c r="G61" s="1209"/>
      <c r="H61" s="1212"/>
      <c r="I61" s="1212"/>
      <c r="J61" s="17" t="s">
        <v>110</v>
      </c>
      <c r="K61" s="18" t="s">
        <v>111</v>
      </c>
      <c r="L61" s="18"/>
      <c r="M61" s="19"/>
      <c r="N61" s="20"/>
      <c r="O61" s="19"/>
      <c r="P61" s="20"/>
      <c r="Q61" s="1180"/>
      <c r="R61" s="20"/>
      <c r="S61" s="19"/>
      <c r="T61" s="1212"/>
      <c r="U61" s="19"/>
      <c r="V61" s="20"/>
      <c r="W61" s="1180"/>
      <c r="X61" s="21"/>
      <c r="Y61" s="19"/>
      <c r="Z61" s="20"/>
      <c r="AA61" s="1180"/>
      <c r="AB61" s="21"/>
      <c r="AC61" s="19"/>
      <c r="AD61" s="20"/>
      <c r="AE61" s="1180"/>
      <c r="AF61" s="21"/>
      <c r="AG61" s="19"/>
      <c r="AH61" s="20"/>
      <c r="AI61" s="1180"/>
      <c r="AJ61" s="21"/>
      <c r="AK61" s="19"/>
      <c r="AL61" s="20"/>
      <c r="AM61" s="1180"/>
      <c r="AN61" s="21"/>
      <c r="AO61" s="19"/>
      <c r="AP61" s="20"/>
      <c r="AQ61" s="19"/>
      <c r="AR61" s="20"/>
      <c r="AS61" s="19"/>
      <c r="AT61" s="20"/>
      <c r="AU61" s="19"/>
      <c r="AV61" s="20"/>
      <c r="AW61" s="19"/>
      <c r="AX61" s="20"/>
      <c r="AY61" s="19"/>
      <c r="AZ61" s="20"/>
      <c r="BA61" s="19"/>
      <c r="BB61" s="20"/>
      <c r="BC61" s="19"/>
      <c r="BD61" s="20"/>
      <c r="BE61" s="19"/>
      <c r="BF61" s="20"/>
      <c r="BG61" s="19"/>
      <c r="BH61" s="20"/>
      <c r="BI61" s="19"/>
      <c r="BJ61" s="20"/>
      <c r="BK61" s="19"/>
      <c r="BL61" s="20"/>
    </row>
    <row r="62" spans="1:64">
      <c r="A62" s="1211"/>
      <c r="B62" s="1211"/>
      <c r="C62" s="1211"/>
      <c r="D62" s="1211"/>
      <c r="E62" s="1211"/>
      <c r="F62" s="1211"/>
      <c r="G62" s="1209"/>
      <c r="H62" s="1212"/>
      <c r="I62" s="1212"/>
      <c r="J62" s="17" t="s">
        <v>112</v>
      </c>
      <c r="K62" s="18" t="s">
        <v>113</v>
      </c>
      <c r="L62" s="18"/>
      <c r="M62" s="19"/>
      <c r="N62" s="20"/>
      <c r="O62" s="19"/>
      <c r="P62" s="20"/>
      <c r="Q62" s="1180"/>
      <c r="R62" s="20"/>
      <c r="S62" s="19"/>
      <c r="T62" s="1212"/>
      <c r="U62" s="19"/>
      <c r="V62" s="20"/>
      <c r="W62" s="1180"/>
      <c r="X62" s="21"/>
      <c r="Y62" s="19"/>
      <c r="Z62" s="20"/>
      <c r="AA62" s="1180"/>
      <c r="AB62" s="21"/>
      <c r="AC62" s="19"/>
      <c r="AD62" s="20"/>
      <c r="AE62" s="1180"/>
      <c r="AF62" s="21"/>
      <c r="AG62" s="19"/>
      <c r="AH62" s="20"/>
      <c r="AI62" s="1180"/>
      <c r="AJ62" s="21"/>
      <c r="AK62" s="19"/>
      <c r="AL62" s="20"/>
      <c r="AM62" s="1180"/>
      <c r="AN62" s="21"/>
      <c r="AO62" s="19"/>
      <c r="AP62" s="20"/>
      <c r="AQ62" s="19"/>
      <c r="AR62" s="20"/>
      <c r="AS62" s="19"/>
      <c r="AT62" s="20"/>
      <c r="AU62" s="19"/>
      <c r="AV62" s="20"/>
      <c r="AW62" s="19"/>
      <c r="AX62" s="20"/>
      <c r="AY62" s="19"/>
      <c r="AZ62" s="20"/>
      <c r="BA62" s="19"/>
      <c r="BB62" s="20"/>
      <c r="BC62" s="19"/>
      <c r="BD62" s="20"/>
      <c r="BE62" s="19"/>
      <c r="BF62" s="20"/>
      <c r="BG62" s="19"/>
      <c r="BH62" s="20"/>
      <c r="BI62" s="19"/>
      <c r="BJ62" s="20"/>
      <c r="BK62" s="19"/>
      <c r="BL62" s="20"/>
    </row>
    <row r="63" spans="1:64">
      <c r="A63" s="1211"/>
      <c r="B63" s="1211"/>
      <c r="C63" s="1211"/>
      <c r="D63" s="1211"/>
      <c r="E63" s="1211"/>
      <c r="F63" s="1211"/>
      <c r="G63" s="1209"/>
      <c r="H63" s="1212"/>
      <c r="I63" s="1212"/>
      <c r="J63" s="17" t="s">
        <v>114</v>
      </c>
      <c r="K63" s="18" t="s">
        <v>115</v>
      </c>
      <c r="L63" s="18"/>
      <c r="M63" s="19"/>
      <c r="N63" s="20"/>
      <c r="O63" s="19"/>
      <c r="P63" s="20"/>
      <c r="Q63" s="1180"/>
      <c r="R63" s="20"/>
      <c r="S63" s="19"/>
      <c r="T63" s="1212"/>
      <c r="U63" s="19"/>
      <c r="V63" s="20"/>
      <c r="W63" s="1180"/>
      <c r="X63" s="21"/>
      <c r="Y63" s="19"/>
      <c r="Z63" s="20"/>
      <c r="AA63" s="1180"/>
      <c r="AB63" s="21"/>
      <c r="AC63" s="19"/>
      <c r="AD63" s="20"/>
      <c r="AE63" s="1180"/>
      <c r="AF63" s="21"/>
      <c r="AG63" s="19"/>
      <c r="AH63" s="20"/>
      <c r="AI63" s="1180"/>
      <c r="AJ63" s="21"/>
      <c r="AK63" s="19"/>
      <c r="AL63" s="20"/>
      <c r="AM63" s="1180"/>
      <c r="AN63" s="21"/>
      <c r="AO63" s="19"/>
      <c r="AP63" s="20"/>
      <c r="AQ63" s="19"/>
      <c r="AR63" s="20"/>
      <c r="AS63" s="19"/>
      <c r="AT63" s="20"/>
      <c r="AU63" s="19"/>
      <c r="AV63" s="20"/>
      <c r="AW63" s="19"/>
      <c r="AX63" s="20"/>
      <c r="AY63" s="19"/>
      <c r="AZ63" s="20"/>
      <c r="BA63" s="19"/>
      <c r="BB63" s="20"/>
      <c r="BC63" s="19"/>
      <c r="BD63" s="20"/>
      <c r="BE63" s="19"/>
      <c r="BF63" s="20"/>
      <c r="BG63" s="19"/>
      <c r="BH63" s="20"/>
      <c r="BI63" s="19"/>
      <c r="BJ63" s="20"/>
      <c r="BK63" s="19"/>
      <c r="BL63" s="20"/>
    </row>
    <row r="64" spans="1:64">
      <c r="A64" s="1211"/>
      <c r="B64" s="1211"/>
      <c r="C64" s="1211"/>
      <c r="D64" s="1211"/>
      <c r="E64" s="1211"/>
      <c r="F64" s="1211"/>
      <c r="G64" s="1209"/>
      <c r="H64" s="1212"/>
      <c r="I64" s="1212"/>
      <c r="J64" s="1214" t="s">
        <v>116</v>
      </c>
      <c r="K64" s="1214" t="s">
        <v>117</v>
      </c>
      <c r="L64" s="1214"/>
      <c r="M64" s="1215"/>
      <c r="N64" s="1312"/>
      <c r="O64" s="1215"/>
      <c r="P64" s="1312"/>
      <c r="Q64" s="1216"/>
      <c r="R64" s="1312"/>
      <c r="S64" s="1215"/>
      <c r="T64" s="1212"/>
      <c r="U64" s="1215"/>
      <c r="V64" s="1312"/>
      <c r="W64" s="1216"/>
      <c r="X64" s="1312"/>
      <c r="Y64" s="1215"/>
      <c r="Z64" s="1312"/>
      <c r="AA64" s="1216"/>
      <c r="AB64" s="1312"/>
      <c r="AC64" s="1215"/>
      <c r="AD64" s="1312"/>
      <c r="AE64" s="1216"/>
      <c r="AF64" s="1312"/>
      <c r="AG64" s="1215"/>
      <c r="AH64" s="1312"/>
      <c r="AI64" s="1216"/>
      <c r="AJ64" s="1312"/>
      <c r="AK64" s="1215"/>
      <c r="AL64" s="1312"/>
      <c r="AM64" s="1216"/>
      <c r="AN64" s="1312"/>
      <c r="AO64" s="22"/>
      <c r="AP64" s="23"/>
      <c r="AQ64" s="22"/>
      <c r="AR64" s="23"/>
      <c r="AS64" s="22"/>
      <c r="AT64" s="23"/>
      <c r="AU64" s="22"/>
      <c r="AV64" s="23"/>
      <c r="AW64" s="22"/>
      <c r="AX64" s="23"/>
      <c r="AY64" s="22"/>
      <c r="AZ64" s="23"/>
      <c r="BA64" s="22"/>
      <c r="BB64" s="23"/>
      <c r="BC64" s="22"/>
      <c r="BD64" s="23"/>
      <c r="BE64" s="22"/>
      <c r="BF64" s="23"/>
      <c r="BG64" s="22"/>
      <c r="BH64" s="23"/>
      <c r="BI64" s="22"/>
      <c r="BJ64" s="23"/>
      <c r="BK64" s="22"/>
      <c r="BL64" s="23"/>
    </row>
    <row r="65" spans="1:64">
      <c r="A65" s="1211"/>
      <c r="B65" s="1211"/>
      <c r="C65" s="1211"/>
      <c r="D65" s="1211"/>
      <c r="E65" s="1211"/>
      <c r="F65" s="1211"/>
      <c r="G65" s="1209"/>
      <c r="H65" s="1212"/>
      <c r="I65" s="1212"/>
      <c r="J65" s="1214" t="s">
        <v>118</v>
      </c>
      <c r="K65" s="1214" t="s">
        <v>119</v>
      </c>
      <c r="L65" s="1214"/>
      <c r="M65" s="1215"/>
      <c r="N65" s="1312"/>
      <c r="O65" s="1215"/>
      <c r="P65" s="1312"/>
      <c r="Q65" s="1216"/>
      <c r="R65" s="1312"/>
      <c r="S65" s="1215"/>
      <c r="T65" s="1212"/>
      <c r="U65" s="1215"/>
      <c r="V65" s="1312"/>
      <c r="W65" s="1216"/>
      <c r="X65" s="1312"/>
      <c r="Y65" s="1215"/>
      <c r="Z65" s="1312"/>
      <c r="AA65" s="1216"/>
      <c r="AB65" s="1312"/>
      <c r="AC65" s="1215"/>
      <c r="AD65" s="1312"/>
      <c r="AE65" s="1216"/>
      <c r="AF65" s="1312"/>
      <c r="AG65" s="1215"/>
      <c r="AH65" s="1312"/>
      <c r="AI65" s="1216"/>
      <c r="AJ65" s="1312"/>
      <c r="AK65" s="1215"/>
      <c r="AL65" s="1312"/>
      <c r="AM65" s="1216"/>
      <c r="AN65" s="1312"/>
      <c r="AO65" s="22"/>
      <c r="AP65" s="23"/>
      <c r="AQ65" s="22"/>
      <c r="AR65" s="23"/>
      <c r="AS65" s="22"/>
      <c r="AT65" s="23"/>
      <c r="AU65" s="22"/>
      <c r="AV65" s="23"/>
      <c r="AW65" s="22"/>
      <c r="AX65" s="23"/>
      <c r="AY65" s="22"/>
      <c r="AZ65" s="23"/>
      <c r="BA65" s="22"/>
      <c r="BB65" s="23"/>
      <c r="BC65" s="22"/>
      <c r="BD65" s="23"/>
      <c r="BE65" s="22"/>
      <c r="BF65" s="23"/>
      <c r="BG65" s="22"/>
      <c r="BH65" s="23"/>
      <c r="BI65" s="22"/>
      <c r="BJ65" s="23"/>
      <c r="BK65" s="22"/>
      <c r="BL65" s="23"/>
    </row>
    <row r="66" spans="1:64">
      <c r="A66" s="1211"/>
      <c r="B66" s="1211"/>
      <c r="C66" s="1211"/>
      <c r="D66" s="1211"/>
      <c r="E66" s="1211"/>
      <c r="F66" s="1211"/>
      <c r="G66" s="1209"/>
      <c r="H66" s="1212"/>
      <c r="I66" s="1212"/>
      <c r="J66" s="1214" t="s">
        <v>120</v>
      </c>
      <c r="K66" s="1214" t="s">
        <v>121</v>
      </c>
      <c r="L66" s="1214"/>
      <c r="M66" s="1215"/>
      <c r="N66" s="1312"/>
      <c r="O66" s="1215"/>
      <c r="P66" s="1312"/>
      <c r="Q66" s="1216"/>
      <c r="R66" s="1312"/>
      <c r="S66" s="1215"/>
      <c r="T66" s="1212"/>
      <c r="U66" s="1215"/>
      <c r="V66" s="1312"/>
      <c r="W66" s="1216"/>
      <c r="X66" s="1312"/>
      <c r="Y66" s="1215"/>
      <c r="Z66" s="1312"/>
      <c r="AA66" s="1216"/>
      <c r="AB66" s="1312"/>
      <c r="AC66" s="1215"/>
      <c r="AD66" s="1312"/>
      <c r="AE66" s="1216"/>
      <c r="AF66" s="1312"/>
      <c r="AG66" s="1215"/>
      <c r="AH66" s="1312"/>
      <c r="AI66" s="1216"/>
      <c r="AJ66" s="1312"/>
      <c r="AK66" s="1215"/>
      <c r="AL66" s="1312"/>
      <c r="AM66" s="1216"/>
      <c r="AN66" s="1312"/>
      <c r="AO66" s="22"/>
      <c r="AP66" s="23"/>
      <c r="AQ66" s="22"/>
      <c r="AR66" s="23"/>
      <c r="AS66" s="22"/>
      <c r="AT66" s="23"/>
      <c r="AU66" s="22"/>
      <c r="AV66" s="23"/>
      <c r="AW66" s="22"/>
      <c r="AX66" s="23"/>
      <c r="AY66" s="22"/>
      <c r="AZ66" s="23"/>
      <c r="BA66" s="22"/>
      <c r="BB66" s="23"/>
      <c r="BC66" s="22"/>
      <c r="BD66" s="23"/>
      <c r="BE66" s="22"/>
      <c r="BF66" s="23"/>
      <c r="BG66" s="22"/>
      <c r="BH66" s="23"/>
      <c r="BI66" s="22"/>
      <c r="BJ66" s="23"/>
      <c r="BK66" s="22"/>
      <c r="BL66" s="23"/>
    </row>
    <row r="67" spans="1:64">
      <c r="A67" s="1211"/>
      <c r="B67" s="1211"/>
      <c r="C67" s="1211"/>
      <c r="D67" s="1211"/>
      <c r="E67" s="1211"/>
      <c r="F67" s="1211"/>
      <c r="G67" s="1209"/>
      <c r="H67" s="1212"/>
      <c r="I67" s="1212"/>
      <c r="J67" s="17" t="s">
        <v>122</v>
      </c>
      <c r="K67" s="18" t="s">
        <v>123</v>
      </c>
      <c r="L67" s="18"/>
      <c r="M67" s="19"/>
      <c r="N67" s="20"/>
      <c r="O67" s="19"/>
      <c r="P67" s="20"/>
      <c r="Q67" s="1180"/>
      <c r="R67" s="20"/>
      <c r="S67" s="19"/>
      <c r="T67" s="1212"/>
      <c r="U67" s="19"/>
      <c r="V67" s="20"/>
      <c r="W67" s="1180"/>
      <c r="X67" s="21"/>
      <c r="Y67" s="19"/>
      <c r="Z67" s="20"/>
      <c r="AA67" s="1180"/>
      <c r="AB67" s="21"/>
      <c r="AC67" s="19"/>
      <c r="AD67" s="20"/>
      <c r="AE67" s="1180"/>
      <c r="AF67" s="21"/>
      <c r="AG67" s="19"/>
      <c r="AH67" s="20"/>
      <c r="AI67" s="1180"/>
      <c r="AJ67" s="21"/>
      <c r="AK67" s="19"/>
      <c r="AL67" s="20"/>
      <c r="AM67" s="1180"/>
      <c r="AN67" s="21"/>
      <c r="AO67" s="19"/>
      <c r="AP67" s="20"/>
      <c r="AQ67" s="19"/>
      <c r="AR67" s="20"/>
      <c r="AS67" s="19"/>
      <c r="AT67" s="20"/>
      <c r="AU67" s="19"/>
      <c r="AV67" s="20"/>
      <c r="AW67" s="19"/>
      <c r="AX67" s="20"/>
      <c r="AY67" s="19"/>
      <c r="AZ67" s="20"/>
      <c r="BA67" s="19"/>
      <c r="BB67" s="20"/>
      <c r="BC67" s="19"/>
      <c r="BD67" s="20"/>
      <c r="BE67" s="19"/>
      <c r="BF67" s="20"/>
      <c r="BG67" s="19"/>
      <c r="BH67" s="20"/>
      <c r="BI67" s="19"/>
      <c r="BJ67" s="20"/>
      <c r="BK67" s="19"/>
      <c r="BL67" s="20"/>
    </row>
    <row r="68" spans="1:64">
      <c r="A68" s="1211"/>
      <c r="B68" s="1211"/>
      <c r="C68" s="1211"/>
      <c r="D68" s="1211"/>
      <c r="E68" s="1211"/>
      <c r="F68" s="1211"/>
      <c r="G68" s="1209"/>
      <c r="H68" s="1212"/>
      <c r="I68" s="1212"/>
      <c r="J68" s="17" t="s">
        <v>124</v>
      </c>
      <c r="K68" s="18" t="s">
        <v>125</v>
      </c>
      <c r="L68" s="18"/>
      <c r="M68" s="19"/>
      <c r="N68" s="20"/>
      <c r="O68" s="19"/>
      <c r="P68" s="20"/>
      <c r="Q68" s="1180"/>
      <c r="R68" s="20"/>
      <c r="S68" s="19"/>
      <c r="T68" s="1212"/>
      <c r="U68" s="19"/>
      <c r="V68" s="20"/>
      <c r="W68" s="1180"/>
      <c r="X68" s="21"/>
      <c r="Y68" s="19"/>
      <c r="Z68" s="20"/>
      <c r="AA68" s="1180"/>
      <c r="AB68" s="21"/>
      <c r="AC68" s="19"/>
      <c r="AD68" s="20"/>
      <c r="AE68" s="1180"/>
      <c r="AF68" s="21"/>
      <c r="AG68" s="19"/>
      <c r="AH68" s="20"/>
      <c r="AI68" s="1180"/>
      <c r="AJ68" s="21"/>
      <c r="AK68" s="19"/>
      <c r="AL68" s="20"/>
      <c r="AM68" s="1180"/>
      <c r="AN68" s="21"/>
      <c r="AO68" s="19"/>
      <c r="AP68" s="20"/>
      <c r="AQ68" s="19"/>
      <c r="AR68" s="20"/>
      <c r="AS68" s="19"/>
      <c r="AT68" s="20"/>
      <c r="AU68" s="19"/>
      <c r="AV68" s="20"/>
      <c r="AW68" s="19"/>
      <c r="AX68" s="20"/>
      <c r="AY68" s="19"/>
      <c r="AZ68" s="20"/>
      <c r="BA68" s="19"/>
      <c r="BB68" s="20"/>
      <c r="BC68" s="19"/>
      <c r="BD68" s="20"/>
      <c r="BE68" s="19"/>
      <c r="BF68" s="20"/>
      <c r="BG68" s="19"/>
      <c r="BH68" s="20"/>
      <c r="BI68" s="19"/>
      <c r="BJ68" s="20"/>
      <c r="BK68" s="19"/>
      <c r="BL68" s="20"/>
    </row>
    <row r="69" spans="1:64">
      <c r="A69" s="1211"/>
      <c r="B69" s="1211"/>
      <c r="C69" s="1211"/>
      <c r="D69" s="1211"/>
      <c r="E69" s="1211"/>
      <c r="F69" s="1211"/>
      <c r="G69" s="1209"/>
      <c r="H69" s="1212"/>
      <c r="I69" s="1212"/>
      <c r="J69" s="17" t="s">
        <v>126</v>
      </c>
      <c r="K69" s="18" t="s">
        <v>127</v>
      </c>
      <c r="L69" s="18"/>
      <c r="M69" s="19"/>
      <c r="N69" s="20"/>
      <c r="O69" s="19"/>
      <c r="P69" s="20"/>
      <c r="Q69" s="1180"/>
      <c r="R69" s="20"/>
      <c r="S69" s="19"/>
      <c r="T69" s="1212"/>
      <c r="U69" s="19"/>
      <c r="V69" s="20"/>
      <c r="W69" s="1180"/>
      <c r="X69" s="21"/>
      <c r="Y69" s="19"/>
      <c r="Z69" s="20"/>
      <c r="AA69" s="1180"/>
      <c r="AB69" s="21"/>
      <c r="AC69" s="19"/>
      <c r="AD69" s="20"/>
      <c r="AE69" s="1180"/>
      <c r="AF69" s="21"/>
      <c r="AG69" s="19"/>
      <c r="AH69" s="20"/>
      <c r="AI69" s="1180"/>
      <c r="AJ69" s="21"/>
      <c r="AK69" s="19"/>
      <c r="AL69" s="20"/>
      <c r="AM69" s="1180"/>
      <c r="AN69" s="21"/>
      <c r="AO69" s="19"/>
      <c r="AP69" s="20"/>
      <c r="AQ69" s="19"/>
      <c r="AR69" s="20"/>
      <c r="AS69" s="19"/>
      <c r="AT69" s="20"/>
      <c r="AU69" s="19"/>
      <c r="AV69" s="20"/>
      <c r="AW69" s="19"/>
      <c r="AX69" s="20"/>
      <c r="AY69" s="19"/>
      <c r="AZ69" s="20"/>
      <c r="BA69" s="19"/>
      <c r="BB69" s="20"/>
      <c r="BC69" s="19"/>
      <c r="BD69" s="20"/>
      <c r="BE69" s="19"/>
      <c r="BF69" s="20"/>
      <c r="BG69" s="19"/>
      <c r="BH69" s="20"/>
      <c r="BI69" s="19"/>
      <c r="BJ69" s="20"/>
      <c r="BK69" s="19"/>
      <c r="BL69" s="20"/>
    </row>
    <row r="70" spans="1:64">
      <c r="A70" s="1211"/>
      <c r="B70" s="1211"/>
      <c r="C70" s="1211"/>
      <c r="D70" s="1211"/>
      <c r="E70" s="1211"/>
      <c r="F70" s="1211"/>
      <c r="G70" s="1209"/>
      <c r="H70" s="1212"/>
      <c r="I70" s="1212"/>
      <c r="J70" s="17" t="s">
        <v>128</v>
      </c>
      <c r="K70" s="18" t="s">
        <v>129</v>
      </c>
      <c r="L70" s="18"/>
      <c r="M70" s="19"/>
      <c r="N70" s="20"/>
      <c r="O70" s="19"/>
      <c r="P70" s="20"/>
      <c r="Q70" s="1180"/>
      <c r="R70" s="20"/>
      <c r="S70" s="19"/>
      <c r="T70" s="1212"/>
      <c r="U70" s="19"/>
      <c r="V70" s="20"/>
      <c r="W70" s="1180"/>
      <c r="X70" s="21"/>
      <c r="Y70" s="19"/>
      <c r="Z70" s="20"/>
      <c r="AA70" s="1180"/>
      <c r="AB70" s="21"/>
      <c r="AC70" s="19"/>
      <c r="AD70" s="20"/>
      <c r="AE70" s="1180"/>
      <c r="AF70" s="21"/>
      <c r="AG70" s="19"/>
      <c r="AH70" s="20"/>
      <c r="AI70" s="1180"/>
      <c r="AJ70" s="21"/>
      <c r="AK70" s="19"/>
      <c r="AL70" s="20"/>
      <c r="AM70" s="1180"/>
      <c r="AN70" s="21"/>
      <c r="AO70" s="19"/>
      <c r="AP70" s="20"/>
      <c r="AQ70" s="19"/>
      <c r="AR70" s="20"/>
      <c r="AS70" s="19"/>
      <c r="AT70" s="20"/>
      <c r="AU70" s="19"/>
      <c r="AV70" s="20"/>
      <c r="AW70" s="19"/>
      <c r="AX70" s="20"/>
      <c r="AY70" s="19"/>
      <c r="AZ70" s="20"/>
      <c r="BA70" s="19"/>
      <c r="BB70" s="20"/>
      <c r="BC70" s="19"/>
      <c r="BD70" s="20"/>
      <c r="BE70" s="19"/>
      <c r="BF70" s="20"/>
      <c r="BG70" s="19"/>
      <c r="BH70" s="20"/>
      <c r="BI70" s="19"/>
      <c r="BJ70" s="20"/>
      <c r="BK70" s="19"/>
      <c r="BL70" s="20"/>
    </row>
    <row r="71" spans="1:64">
      <c r="A71" s="1211"/>
      <c r="B71" s="1211"/>
      <c r="C71" s="1211"/>
      <c r="D71" s="1211"/>
      <c r="E71" s="1211"/>
      <c r="F71" s="1211"/>
      <c r="G71" s="1209"/>
      <c r="H71" s="1212"/>
      <c r="I71" s="1212"/>
      <c r="J71" s="17" t="s">
        <v>130</v>
      </c>
      <c r="K71" s="18" t="s">
        <v>131</v>
      </c>
      <c r="L71" s="18"/>
      <c r="M71" s="19"/>
      <c r="N71" s="20"/>
      <c r="O71" s="19"/>
      <c r="P71" s="20"/>
      <c r="Q71" s="1180"/>
      <c r="R71" s="20"/>
      <c r="S71" s="19"/>
      <c r="T71" s="1212"/>
      <c r="U71" s="19"/>
      <c r="V71" s="20"/>
      <c r="W71" s="1180"/>
      <c r="X71" s="21"/>
      <c r="Y71" s="19"/>
      <c r="Z71" s="20"/>
      <c r="AA71" s="1180"/>
      <c r="AB71" s="21"/>
      <c r="AC71" s="19"/>
      <c r="AD71" s="20"/>
      <c r="AE71" s="1180"/>
      <c r="AF71" s="21"/>
      <c r="AG71" s="19"/>
      <c r="AH71" s="20"/>
      <c r="AI71" s="1180"/>
      <c r="AJ71" s="21"/>
      <c r="AK71" s="19"/>
      <c r="AL71" s="20"/>
      <c r="AM71" s="1180"/>
      <c r="AN71" s="21"/>
      <c r="AO71" s="19"/>
      <c r="AP71" s="20"/>
      <c r="AQ71" s="19"/>
      <c r="AR71" s="20"/>
      <c r="AS71" s="19"/>
      <c r="AT71" s="20"/>
      <c r="AU71" s="19"/>
      <c r="AV71" s="20"/>
      <c r="AW71" s="19"/>
      <c r="AX71" s="20"/>
      <c r="AY71" s="19"/>
      <c r="AZ71" s="20"/>
      <c r="BA71" s="19"/>
      <c r="BB71" s="20"/>
      <c r="BC71" s="19"/>
      <c r="BD71" s="20"/>
      <c r="BE71" s="19"/>
      <c r="BF71" s="20"/>
      <c r="BG71" s="19"/>
      <c r="BH71" s="20"/>
      <c r="BI71" s="19"/>
      <c r="BJ71" s="20"/>
      <c r="BK71" s="19"/>
      <c r="BL71" s="20"/>
    </row>
    <row r="72" spans="1:64">
      <c r="A72" s="1211"/>
      <c r="B72" s="1211"/>
      <c r="C72" s="1211"/>
      <c r="D72" s="1211"/>
      <c r="E72" s="1211"/>
      <c r="F72" s="1211"/>
      <c r="G72" s="1209"/>
      <c r="H72" s="1212"/>
      <c r="I72" s="1212"/>
      <c r="J72" s="17" t="s">
        <v>132</v>
      </c>
      <c r="K72" s="18" t="s">
        <v>133</v>
      </c>
      <c r="L72" s="18"/>
      <c r="M72" s="19"/>
      <c r="N72" s="20"/>
      <c r="O72" s="19"/>
      <c r="P72" s="20"/>
      <c r="Q72" s="1180"/>
      <c r="R72" s="20"/>
      <c r="S72" s="19"/>
      <c r="T72" s="1212"/>
      <c r="U72" s="19"/>
      <c r="V72" s="20"/>
      <c r="W72" s="1180"/>
      <c r="X72" s="21"/>
      <c r="Y72" s="19"/>
      <c r="Z72" s="20"/>
      <c r="AA72" s="1180"/>
      <c r="AB72" s="21"/>
      <c r="AC72" s="19"/>
      <c r="AD72" s="20"/>
      <c r="AE72" s="1180"/>
      <c r="AF72" s="21"/>
      <c r="AG72" s="19"/>
      <c r="AH72" s="20"/>
      <c r="AI72" s="1180"/>
      <c r="AJ72" s="21"/>
      <c r="AK72" s="19"/>
      <c r="AL72" s="20"/>
      <c r="AM72" s="1180"/>
      <c r="AN72" s="21"/>
      <c r="AO72" s="19"/>
      <c r="AP72" s="20"/>
      <c r="AQ72" s="19"/>
      <c r="AR72" s="20"/>
      <c r="AS72" s="19"/>
      <c r="AT72" s="20"/>
      <c r="AU72" s="19"/>
      <c r="AV72" s="20"/>
      <c r="AW72" s="19"/>
      <c r="AX72" s="20"/>
      <c r="AY72" s="19"/>
      <c r="AZ72" s="20"/>
      <c r="BA72" s="19"/>
      <c r="BB72" s="20"/>
      <c r="BC72" s="19"/>
      <c r="BD72" s="20"/>
      <c r="BE72" s="19"/>
      <c r="BF72" s="20"/>
      <c r="BG72" s="19"/>
      <c r="BH72" s="20"/>
      <c r="BI72" s="19"/>
      <c r="BJ72" s="20"/>
      <c r="BK72" s="19"/>
      <c r="BL72" s="20"/>
    </row>
    <row r="73" spans="1:64">
      <c r="A73" s="1211"/>
      <c r="B73" s="1211"/>
      <c r="C73" s="1211"/>
      <c r="D73" s="1211"/>
      <c r="E73" s="1211"/>
      <c r="F73" s="1211"/>
      <c r="G73" s="1209"/>
      <c r="H73" s="1212"/>
      <c r="I73" s="1212"/>
      <c r="J73" s="17" t="s">
        <v>134</v>
      </c>
      <c r="K73" s="18" t="s">
        <v>135</v>
      </c>
      <c r="L73" s="18"/>
      <c r="M73" s="19"/>
      <c r="N73" s="20"/>
      <c r="O73" s="19"/>
      <c r="P73" s="20"/>
      <c r="Q73" s="1180"/>
      <c r="R73" s="20"/>
      <c r="S73" s="19"/>
      <c r="T73" s="1212"/>
      <c r="U73" s="19"/>
      <c r="V73" s="20"/>
      <c r="W73" s="1180"/>
      <c r="X73" s="21"/>
      <c r="Y73" s="19"/>
      <c r="Z73" s="20"/>
      <c r="AA73" s="1180"/>
      <c r="AB73" s="21"/>
      <c r="AC73" s="19"/>
      <c r="AD73" s="20"/>
      <c r="AE73" s="1180"/>
      <c r="AF73" s="21"/>
      <c r="AG73" s="19"/>
      <c r="AH73" s="20"/>
      <c r="AI73" s="1180"/>
      <c r="AJ73" s="21"/>
      <c r="AK73" s="19"/>
      <c r="AL73" s="20"/>
      <c r="AM73" s="1180"/>
      <c r="AN73" s="21"/>
      <c r="AO73" s="19"/>
      <c r="AP73" s="20"/>
      <c r="AQ73" s="19"/>
      <c r="AR73" s="20"/>
      <c r="AS73" s="19"/>
      <c r="AT73" s="20"/>
      <c r="AU73" s="19"/>
      <c r="AV73" s="20"/>
      <c r="AW73" s="19"/>
      <c r="AX73" s="20"/>
      <c r="AY73" s="19"/>
      <c r="AZ73" s="20"/>
      <c r="BA73" s="19"/>
      <c r="BB73" s="20"/>
      <c r="BC73" s="19"/>
      <c r="BD73" s="20"/>
      <c r="BE73" s="19"/>
      <c r="BF73" s="20"/>
      <c r="BG73" s="19"/>
      <c r="BH73" s="20"/>
      <c r="BI73" s="19"/>
      <c r="BJ73" s="20"/>
      <c r="BK73" s="19"/>
      <c r="BL73" s="20"/>
    </row>
    <row r="74" spans="1:64">
      <c r="A74" s="1211"/>
      <c r="B74" s="1211"/>
      <c r="C74" s="1211"/>
      <c r="D74" s="1211"/>
      <c r="E74" s="1211"/>
      <c r="F74" s="1211"/>
      <c r="G74" s="1209"/>
      <c r="H74" s="1212"/>
      <c r="I74" s="1212"/>
      <c r="J74" s="17" t="s">
        <v>136</v>
      </c>
      <c r="K74" s="18" t="s">
        <v>137</v>
      </c>
      <c r="L74" s="18"/>
      <c r="M74" s="19"/>
      <c r="N74" s="20"/>
      <c r="O74" s="19"/>
      <c r="P74" s="20"/>
      <c r="Q74" s="1180"/>
      <c r="R74" s="20"/>
      <c r="S74" s="19"/>
      <c r="T74" s="1212"/>
      <c r="U74" s="19"/>
      <c r="V74" s="20"/>
      <c r="W74" s="1180"/>
      <c r="X74" s="21"/>
      <c r="Y74" s="19"/>
      <c r="Z74" s="20"/>
      <c r="AA74" s="1180"/>
      <c r="AB74" s="21"/>
      <c r="AC74" s="19"/>
      <c r="AD74" s="20"/>
      <c r="AE74" s="1180"/>
      <c r="AF74" s="21"/>
      <c r="AG74" s="19"/>
      <c r="AH74" s="20"/>
      <c r="AI74" s="1180"/>
      <c r="AJ74" s="21"/>
      <c r="AK74" s="19"/>
      <c r="AL74" s="20"/>
      <c r="AM74" s="1180"/>
      <c r="AN74" s="21"/>
      <c r="AO74" s="19"/>
      <c r="AP74" s="20"/>
      <c r="AQ74" s="19"/>
      <c r="AR74" s="20"/>
      <c r="AS74" s="19"/>
      <c r="AT74" s="20"/>
      <c r="AU74" s="19"/>
      <c r="AV74" s="20"/>
      <c r="AW74" s="19"/>
      <c r="AX74" s="20"/>
      <c r="AY74" s="19"/>
      <c r="AZ74" s="20"/>
      <c r="BA74" s="19"/>
      <c r="BB74" s="20"/>
      <c r="BC74" s="19"/>
      <c r="BD74" s="20"/>
      <c r="BE74" s="19"/>
      <c r="BF74" s="20"/>
      <c r="BG74" s="19"/>
      <c r="BH74" s="20"/>
      <c r="BI74" s="19"/>
      <c r="BJ74" s="20"/>
      <c r="BK74" s="19"/>
      <c r="BL74" s="20"/>
    </row>
    <row r="75" spans="1:64">
      <c r="A75" s="1211"/>
      <c r="B75" s="1211"/>
      <c r="C75" s="1211"/>
      <c r="D75" s="1211"/>
      <c r="E75" s="1211"/>
      <c r="F75" s="1211"/>
      <c r="G75" s="1209"/>
      <c r="H75" s="1212"/>
      <c r="I75" s="1212"/>
      <c r="J75" s="17" t="s">
        <v>138</v>
      </c>
      <c r="K75" s="18" t="s">
        <v>139</v>
      </c>
      <c r="L75" s="18"/>
      <c r="M75" s="19"/>
      <c r="N75" s="20"/>
      <c r="O75" s="19"/>
      <c r="P75" s="20"/>
      <c r="Q75" s="1180"/>
      <c r="R75" s="20"/>
      <c r="S75" s="19"/>
      <c r="T75" s="1212"/>
      <c r="U75" s="19"/>
      <c r="V75" s="20"/>
      <c r="W75" s="1180"/>
      <c r="X75" s="21"/>
      <c r="Y75" s="19"/>
      <c r="Z75" s="20"/>
      <c r="AA75" s="1180"/>
      <c r="AB75" s="21"/>
      <c r="AC75" s="19"/>
      <c r="AD75" s="20"/>
      <c r="AE75" s="1180"/>
      <c r="AF75" s="21"/>
      <c r="AG75" s="19"/>
      <c r="AH75" s="20"/>
      <c r="AI75" s="1180"/>
      <c r="AJ75" s="21"/>
      <c r="AK75" s="19"/>
      <c r="AL75" s="20"/>
      <c r="AM75" s="1180"/>
      <c r="AN75" s="21"/>
      <c r="AO75" s="19"/>
      <c r="AP75" s="20"/>
      <c r="AQ75" s="19"/>
      <c r="AR75" s="20"/>
      <c r="AS75" s="19"/>
      <c r="AT75" s="20"/>
      <c r="AU75" s="19"/>
      <c r="AV75" s="20"/>
      <c r="AW75" s="19"/>
      <c r="AX75" s="20"/>
      <c r="AY75" s="19"/>
      <c r="AZ75" s="20"/>
      <c r="BA75" s="19"/>
      <c r="BB75" s="20"/>
      <c r="BC75" s="19"/>
      <c r="BD75" s="20"/>
      <c r="BE75" s="19"/>
      <c r="BF75" s="20"/>
      <c r="BG75" s="19"/>
      <c r="BH75" s="20"/>
      <c r="BI75" s="19"/>
      <c r="BJ75" s="20"/>
      <c r="BK75" s="19"/>
      <c r="BL75" s="20"/>
    </row>
    <row r="76" spans="1:64">
      <c r="A76" s="1211"/>
      <c r="B76" s="1211"/>
      <c r="C76" s="1211"/>
      <c r="D76" s="1211"/>
      <c r="E76" s="1211"/>
      <c r="F76" s="1211"/>
      <c r="G76" s="1209"/>
      <c r="H76" s="1212"/>
      <c r="I76" s="1212"/>
      <c r="J76" s="17" t="s">
        <v>140</v>
      </c>
      <c r="K76" s="18" t="s">
        <v>141</v>
      </c>
      <c r="L76" s="18"/>
      <c r="M76" s="19"/>
      <c r="N76" s="20"/>
      <c r="O76" s="19"/>
      <c r="P76" s="20"/>
      <c r="Q76" s="1180"/>
      <c r="R76" s="20"/>
      <c r="S76" s="19"/>
      <c r="T76" s="1212"/>
      <c r="U76" s="19"/>
      <c r="V76" s="20"/>
      <c r="W76" s="1180"/>
      <c r="X76" s="21"/>
      <c r="Y76" s="19"/>
      <c r="Z76" s="20"/>
      <c r="AA76" s="1180"/>
      <c r="AB76" s="21"/>
      <c r="AC76" s="19"/>
      <c r="AD76" s="20"/>
      <c r="AE76" s="1180"/>
      <c r="AF76" s="21"/>
      <c r="AG76" s="19"/>
      <c r="AH76" s="20"/>
      <c r="AI76" s="1180"/>
      <c r="AJ76" s="21"/>
      <c r="AK76" s="19"/>
      <c r="AL76" s="20"/>
      <c r="AM76" s="1180"/>
      <c r="AN76" s="21"/>
      <c r="AO76" s="19"/>
      <c r="AP76" s="20"/>
      <c r="AQ76" s="19"/>
      <c r="AR76" s="20"/>
      <c r="AS76" s="19"/>
      <c r="AT76" s="20"/>
      <c r="AU76" s="19"/>
      <c r="AV76" s="20"/>
      <c r="AW76" s="19"/>
      <c r="AX76" s="20"/>
      <c r="AY76" s="19"/>
      <c r="AZ76" s="20"/>
      <c r="BA76" s="19"/>
      <c r="BB76" s="20"/>
      <c r="BC76" s="19"/>
      <c r="BD76" s="20"/>
      <c r="BE76" s="19"/>
      <c r="BF76" s="20"/>
      <c r="BG76" s="19"/>
      <c r="BH76" s="20"/>
      <c r="BI76" s="19"/>
      <c r="BJ76" s="20"/>
      <c r="BK76" s="19"/>
      <c r="BL76" s="20"/>
    </row>
    <row r="77" spans="1:64">
      <c r="A77" s="1211"/>
      <c r="B77" s="1211"/>
      <c r="C77" s="1211"/>
      <c r="D77" s="1211"/>
      <c r="E77" s="1211"/>
      <c r="F77" s="1211"/>
      <c r="G77" s="1209"/>
      <c r="H77" s="1212"/>
      <c r="I77" s="1212"/>
      <c r="J77" s="17" t="s">
        <v>142</v>
      </c>
      <c r="K77" s="18" t="s">
        <v>143</v>
      </c>
      <c r="L77" s="18"/>
      <c r="M77" s="19"/>
      <c r="N77" s="20"/>
      <c r="O77" s="19"/>
      <c r="P77" s="20"/>
      <c r="Q77" s="1180"/>
      <c r="R77" s="20"/>
      <c r="S77" s="19"/>
      <c r="T77" s="1212"/>
      <c r="U77" s="19"/>
      <c r="V77" s="20"/>
      <c r="W77" s="1180"/>
      <c r="X77" s="21"/>
      <c r="Y77" s="19"/>
      <c r="Z77" s="20"/>
      <c r="AA77" s="1180"/>
      <c r="AB77" s="21"/>
      <c r="AC77" s="19"/>
      <c r="AD77" s="20"/>
      <c r="AE77" s="1180"/>
      <c r="AF77" s="21"/>
      <c r="AG77" s="19"/>
      <c r="AH77" s="20"/>
      <c r="AI77" s="1180"/>
      <c r="AJ77" s="21"/>
      <c r="AK77" s="19"/>
      <c r="AL77" s="20"/>
      <c r="AM77" s="1180"/>
      <c r="AN77" s="21"/>
      <c r="AO77" s="19"/>
      <c r="AP77" s="20"/>
      <c r="AQ77" s="19"/>
      <c r="AR77" s="20"/>
      <c r="AS77" s="19"/>
      <c r="AT77" s="20"/>
      <c r="AU77" s="19"/>
      <c r="AV77" s="20"/>
      <c r="AW77" s="19"/>
      <c r="AX77" s="20"/>
      <c r="AY77" s="19"/>
      <c r="AZ77" s="20"/>
      <c r="BA77" s="19"/>
      <c r="BB77" s="20"/>
      <c r="BC77" s="19"/>
      <c r="BD77" s="20"/>
      <c r="BE77" s="19"/>
      <c r="BF77" s="20"/>
      <c r="BG77" s="19"/>
      <c r="BH77" s="20"/>
      <c r="BI77" s="19"/>
      <c r="BJ77" s="20"/>
      <c r="BK77" s="19"/>
      <c r="BL77" s="20"/>
    </row>
    <row r="78" spans="1:64">
      <c r="A78" s="1211"/>
      <c r="B78" s="1211"/>
      <c r="C78" s="1211"/>
      <c r="D78" s="1211"/>
      <c r="E78" s="1211"/>
      <c r="F78" s="1211"/>
      <c r="G78" s="1209"/>
      <c r="H78" s="1212"/>
      <c r="I78" s="1212"/>
      <c r="J78" s="17" t="s">
        <v>144</v>
      </c>
      <c r="K78" s="18" t="s">
        <v>145</v>
      </c>
      <c r="L78" s="18"/>
      <c r="M78" s="19"/>
      <c r="N78" s="20"/>
      <c r="O78" s="19"/>
      <c r="P78" s="20"/>
      <c r="Q78" s="1180"/>
      <c r="R78" s="20"/>
      <c r="S78" s="19"/>
      <c r="T78" s="1212"/>
      <c r="U78" s="19"/>
      <c r="V78" s="20"/>
      <c r="W78" s="1180"/>
      <c r="X78" s="21"/>
      <c r="Y78" s="19"/>
      <c r="Z78" s="20"/>
      <c r="AA78" s="1180"/>
      <c r="AB78" s="21"/>
      <c r="AC78" s="19"/>
      <c r="AD78" s="20"/>
      <c r="AE78" s="1180"/>
      <c r="AF78" s="21"/>
      <c r="AG78" s="19"/>
      <c r="AH78" s="20"/>
      <c r="AI78" s="1180"/>
      <c r="AJ78" s="21"/>
      <c r="AK78" s="19"/>
      <c r="AL78" s="20"/>
      <c r="AM78" s="1180"/>
      <c r="AN78" s="21"/>
      <c r="AO78" s="19"/>
      <c r="AP78" s="20"/>
      <c r="AQ78" s="19"/>
      <c r="AR78" s="20"/>
      <c r="AS78" s="19"/>
      <c r="AT78" s="20"/>
      <c r="AU78" s="19"/>
      <c r="AV78" s="20"/>
      <c r="AW78" s="19"/>
      <c r="AX78" s="20"/>
      <c r="AY78" s="19"/>
      <c r="AZ78" s="20"/>
      <c r="BA78" s="19"/>
      <c r="BB78" s="20"/>
      <c r="BC78" s="19"/>
      <c r="BD78" s="20"/>
      <c r="BE78" s="19"/>
      <c r="BF78" s="20"/>
      <c r="BG78" s="19"/>
      <c r="BH78" s="20"/>
      <c r="BI78" s="19"/>
      <c r="BJ78" s="20"/>
      <c r="BK78" s="19"/>
      <c r="BL78" s="20"/>
    </row>
    <row r="79" spans="1:64">
      <c r="A79" s="1211"/>
      <c r="B79" s="1211"/>
      <c r="C79" s="1211"/>
      <c r="D79" s="1211"/>
      <c r="E79" s="1211"/>
      <c r="F79" s="1211"/>
      <c r="G79" s="1209"/>
      <c r="H79" s="1212"/>
      <c r="I79" s="1212"/>
      <c r="J79" s="17" t="s">
        <v>146</v>
      </c>
      <c r="K79" s="18" t="s">
        <v>147</v>
      </c>
      <c r="L79" s="18"/>
      <c r="M79" s="19"/>
      <c r="N79" s="20"/>
      <c r="O79" s="19"/>
      <c r="P79" s="20"/>
      <c r="Q79" s="1180"/>
      <c r="R79" s="20"/>
      <c r="S79" s="19"/>
      <c r="T79" s="1212"/>
      <c r="U79" s="19"/>
      <c r="V79" s="20"/>
      <c r="W79" s="1180"/>
      <c r="X79" s="21"/>
      <c r="Y79" s="19"/>
      <c r="Z79" s="20"/>
      <c r="AA79" s="1180"/>
      <c r="AB79" s="21"/>
      <c r="AC79" s="19"/>
      <c r="AD79" s="20"/>
      <c r="AE79" s="1180"/>
      <c r="AF79" s="21"/>
      <c r="AG79" s="19"/>
      <c r="AH79" s="20"/>
      <c r="AI79" s="1180"/>
      <c r="AJ79" s="21"/>
      <c r="AK79" s="19"/>
      <c r="AL79" s="20"/>
      <c r="AM79" s="1180"/>
      <c r="AN79" s="21"/>
      <c r="AO79" s="19"/>
      <c r="AP79" s="20"/>
      <c r="AQ79" s="19"/>
      <c r="AR79" s="20"/>
      <c r="AS79" s="19"/>
      <c r="AT79" s="20"/>
      <c r="AU79" s="19"/>
      <c r="AV79" s="20"/>
      <c r="AW79" s="19"/>
      <c r="AX79" s="20"/>
      <c r="AY79" s="19"/>
      <c r="AZ79" s="20"/>
      <c r="BA79" s="19"/>
      <c r="BB79" s="20"/>
      <c r="BC79" s="19"/>
      <c r="BD79" s="20"/>
      <c r="BE79" s="19"/>
      <c r="BF79" s="20"/>
      <c r="BG79" s="19"/>
      <c r="BH79" s="20"/>
      <c r="BI79" s="19"/>
      <c r="BJ79" s="20"/>
      <c r="BK79" s="19"/>
      <c r="BL79" s="20"/>
    </row>
    <row r="80" spans="1:64">
      <c r="A80" s="1211"/>
      <c r="B80" s="1211"/>
      <c r="C80" s="1211"/>
      <c r="D80" s="1211"/>
      <c r="E80" s="1211"/>
      <c r="F80" s="1211"/>
      <c r="G80" s="1209"/>
      <c r="H80" s="1212"/>
      <c r="I80" s="1212"/>
      <c r="J80" s="17" t="s">
        <v>148</v>
      </c>
      <c r="K80" s="18" t="s">
        <v>149</v>
      </c>
      <c r="L80" s="18"/>
      <c r="M80" s="19"/>
      <c r="N80" s="20"/>
      <c r="O80" s="19"/>
      <c r="P80" s="20"/>
      <c r="Q80" s="1180"/>
      <c r="R80" s="20"/>
      <c r="S80" s="19"/>
      <c r="T80" s="1212"/>
      <c r="U80" s="19"/>
      <c r="V80" s="20"/>
      <c r="W80" s="1180"/>
      <c r="X80" s="21"/>
      <c r="Y80" s="19"/>
      <c r="Z80" s="20"/>
      <c r="AA80" s="1180"/>
      <c r="AB80" s="21"/>
      <c r="AC80" s="19"/>
      <c r="AD80" s="20"/>
      <c r="AE80" s="1180"/>
      <c r="AF80" s="21"/>
      <c r="AG80" s="19"/>
      <c r="AH80" s="20"/>
      <c r="AI80" s="1180"/>
      <c r="AJ80" s="21"/>
      <c r="AK80" s="19"/>
      <c r="AL80" s="20"/>
      <c r="AM80" s="1180"/>
      <c r="AN80" s="21"/>
      <c r="AO80" s="19"/>
      <c r="AP80" s="20"/>
      <c r="AQ80" s="19"/>
      <c r="AR80" s="20"/>
      <c r="AS80" s="19"/>
      <c r="AT80" s="20"/>
      <c r="AU80" s="19"/>
      <c r="AV80" s="20"/>
      <c r="AW80" s="19"/>
      <c r="AX80" s="20"/>
      <c r="AY80" s="19"/>
      <c r="AZ80" s="20"/>
      <c r="BA80" s="19"/>
      <c r="BB80" s="20"/>
      <c r="BC80" s="19"/>
      <c r="BD80" s="20"/>
      <c r="BE80" s="19"/>
      <c r="BF80" s="20"/>
      <c r="BG80" s="19"/>
      <c r="BH80" s="20"/>
      <c r="BI80" s="19"/>
      <c r="BJ80" s="20"/>
      <c r="BK80" s="19"/>
      <c r="BL80" s="20"/>
    </row>
    <row r="81" spans="1:64">
      <c r="A81" s="1211"/>
      <c r="B81" s="1211"/>
      <c r="C81" s="1211"/>
      <c r="D81" s="1211"/>
      <c r="E81" s="1211"/>
      <c r="F81" s="1211"/>
      <c r="G81" s="1209"/>
      <c r="H81" s="1212"/>
      <c r="I81" s="1212"/>
      <c r="J81" s="17" t="s">
        <v>150</v>
      </c>
      <c r="K81" s="18" t="s">
        <v>151</v>
      </c>
      <c r="L81" s="18"/>
      <c r="M81" s="19"/>
      <c r="N81" s="20"/>
      <c r="O81" s="19"/>
      <c r="P81" s="20"/>
      <c r="Q81" s="1180"/>
      <c r="R81" s="20"/>
      <c r="S81" s="19"/>
      <c r="T81" s="1212"/>
      <c r="U81" s="19"/>
      <c r="V81" s="20"/>
      <c r="W81" s="1180"/>
      <c r="X81" s="21"/>
      <c r="Y81" s="19"/>
      <c r="Z81" s="20"/>
      <c r="AA81" s="1180"/>
      <c r="AB81" s="21"/>
      <c r="AC81" s="19"/>
      <c r="AD81" s="20"/>
      <c r="AE81" s="1180"/>
      <c r="AF81" s="21"/>
      <c r="AG81" s="19"/>
      <c r="AH81" s="20"/>
      <c r="AI81" s="1180"/>
      <c r="AJ81" s="21"/>
      <c r="AK81" s="19"/>
      <c r="AL81" s="20"/>
      <c r="AM81" s="1180"/>
      <c r="AN81" s="21"/>
      <c r="AO81" s="19"/>
      <c r="AP81" s="20"/>
      <c r="AQ81" s="19"/>
      <c r="AR81" s="20"/>
      <c r="AS81" s="19"/>
      <c r="AT81" s="20"/>
      <c r="AU81" s="19"/>
      <c r="AV81" s="20"/>
      <c r="AW81" s="19"/>
      <c r="AX81" s="20"/>
      <c r="AY81" s="19"/>
      <c r="AZ81" s="20"/>
      <c r="BA81" s="19"/>
      <c r="BB81" s="20"/>
      <c r="BC81" s="19"/>
      <c r="BD81" s="20"/>
      <c r="BE81" s="19"/>
      <c r="BF81" s="20"/>
      <c r="BG81" s="19"/>
      <c r="BH81" s="20"/>
      <c r="BI81" s="19"/>
      <c r="BJ81" s="20"/>
      <c r="BK81" s="19"/>
      <c r="BL81" s="20"/>
    </row>
    <row r="82" spans="1:64">
      <c r="A82" s="1211"/>
      <c r="B82" s="1211"/>
      <c r="C82" s="1211"/>
      <c r="D82" s="1211"/>
      <c r="E82" s="1211"/>
      <c r="F82" s="1211"/>
      <c r="G82" s="1209"/>
      <c r="H82" s="1212"/>
      <c r="I82" s="1212"/>
      <c r="J82" s="1214" t="s">
        <v>152</v>
      </c>
      <c r="K82" s="1214" t="s">
        <v>153</v>
      </c>
      <c r="L82" s="1214"/>
      <c r="M82" s="1215"/>
      <c r="N82" s="1312"/>
      <c r="O82" s="1215"/>
      <c r="P82" s="1312"/>
      <c r="Q82" s="1216"/>
      <c r="R82" s="1312"/>
      <c r="S82" s="1215"/>
      <c r="T82" s="1212"/>
      <c r="U82" s="1215"/>
      <c r="V82" s="1312"/>
      <c r="W82" s="1216"/>
      <c r="X82" s="1312"/>
      <c r="Y82" s="1215"/>
      <c r="Z82" s="1312"/>
      <c r="AA82" s="1216"/>
      <c r="AB82" s="1312"/>
      <c r="AC82" s="1215"/>
      <c r="AD82" s="1312"/>
      <c r="AE82" s="1216"/>
      <c r="AF82" s="1312"/>
      <c r="AG82" s="1215"/>
      <c r="AH82" s="1312"/>
      <c r="AI82" s="1216"/>
      <c r="AJ82" s="1312"/>
      <c r="AK82" s="1215"/>
      <c r="AL82" s="1312"/>
      <c r="AM82" s="1216"/>
      <c r="AN82" s="1312"/>
      <c r="AO82" s="22"/>
      <c r="AP82" s="23"/>
      <c r="AQ82" s="22"/>
      <c r="AR82" s="23"/>
      <c r="AS82" s="22"/>
      <c r="AT82" s="23"/>
      <c r="AU82" s="22"/>
      <c r="AV82" s="23"/>
      <c r="AW82" s="22"/>
      <c r="AX82" s="23"/>
      <c r="AY82" s="22"/>
      <c r="AZ82" s="23"/>
      <c r="BA82" s="22"/>
      <c r="BB82" s="23"/>
      <c r="BC82" s="22"/>
      <c r="BD82" s="23"/>
      <c r="BE82" s="22"/>
      <c r="BF82" s="23"/>
      <c r="BG82" s="22"/>
      <c r="BH82" s="23"/>
      <c r="BI82" s="22"/>
      <c r="BJ82" s="23"/>
      <c r="BK82" s="22"/>
      <c r="BL82" s="23"/>
    </row>
    <row r="83" spans="1:64">
      <c r="A83" s="1211"/>
      <c r="B83" s="1211"/>
      <c r="C83" s="1211"/>
      <c r="D83" s="1211"/>
      <c r="E83" s="1211"/>
      <c r="F83" s="1211"/>
      <c r="G83" s="1209"/>
      <c r="H83" s="1212"/>
      <c r="I83" s="1212"/>
      <c r="J83" s="17" t="s">
        <v>154</v>
      </c>
      <c r="K83" s="18" t="s">
        <v>155</v>
      </c>
      <c r="L83" s="18"/>
      <c r="M83" s="19"/>
      <c r="N83" s="20"/>
      <c r="O83" s="19"/>
      <c r="P83" s="20"/>
      <c r="Q83" s="1180"/>
      <c r="R83" s="20"/>
      <c r="S83" s="19"/>
      <c r="T83" s="1212"/>
      <c r="U83" s="19"/>
      <c r="V83" s="20"/>
      <c r="W83" s="1180"/>
      <c r="X83" s="21"/>
      <c r="Y83" s="19"/>
      <c r="Z83" s="20"/>
      <c r="AA83" s="1180"/>
      <c r="AB83" s="21"/>
      <c r="AC83" s="19"/>
      <c r="AD83" s="20"/>
      <c r="AE83" s="1180"/>
      <c r="AF83" s="21"/>
      <c r="AG83" s="19"/>
      <c r="AH83" s="20"/>
      <c r="AI83" s="1180"/>
      <c r="AJ83" s="21"/>
      <c r="AK83" s="19"/>
      <c r="AL83" s="20"/>
      <c r="AM83" s="1180"/>
      <c r="AN83" s="21"/>
      <c r="AO83" s="19"/>
      <c r="AP83" s="20"/>
      <c r="AQ83" s="19"/>
      <c r="AR83" s="20"/>
      <c r="AS83" s="19"/>
      <c r="AT83" s="20"/>
      <c r="AU83" s="19"/>
      <c r="AV83" s="20"/>
      <c r="AW83" s="19"/>
      <c r="AX83" s="20"/>
      <c r="AY83" s="19"/>
      <c r="AZ83" s="20"/>
      <c r="BA83" s="19"/>
      <c r="BB83" s="20"/>
      <c r="BC83" s="19"/>
      <c r="BD83" s="20"/>
      <c r="BE83" s="19"/>
      <c r="BF83" s="20"/>
      <c r="BG83" s="19"/>
      <c r="BH83" s="20"/>
      <c r="BI83" s="19"/>
      <c r="BJ83" s="20"/>
      <c r="BK83" s="19"/>
      <c r="BL83" s="20"/>
    </row>
    <row r="84" spans="1:64">
      <c r="A84" s="1211"/>
      <c r="B84" s="1211"/>
      <c r="C84" s="1211"/>
      <c r="D84" s="1211"/>
      <c r="E84" s="1211"/>
      <c r="F84" s="1211"/>
      <c r="G84" s="1209"/>
      <c r="H84" s="1212"/>
      <c r="I84" s="1212"/>
      <c r="J84" s="17" t="s">
        <v>156</v>
      </c>
      <c r="K84" s="18" t="s">
        <v>157</v>
      </c>
      <c r="L84" s="18"/>
      <c r="M84" s="19"/>
      <c r="N84" s="20"/>
      <c r="O84" s="19"/>
      <c r="P84" s="20"/>
      <c r="Q84" s="1180"/>
      <c r="R84" s="20"/>
      <c r="S84" s="19"/>
      <c r="T84" s="1212"/>
      <c r="U84" s="19"/>
      <c r="V84" s="20"/>
      <c r="W84" s="1180"/>
      <c r="X84" s="21"/>
      <c r="Y84" s="19"/>
      <c r="Z84" s="20"/>
      <c r="AA84" s="1180"/>
      <c r="AB84" s="21"/>
      <c r="AC84" s="19"/>
      <c r="AD84" s="20"/>
      <c r="AE84" s="1180"/>
      <c r="AF84" s="21"/>
      <c r="AG84" s="19"/>
      <c r="AH84" s="20"/>
      <c r="AI84" s="1180"/>
      <c r="AJ84" s="21"/>
      <c r="AK84" s="19"/>
      <c r="AL84" s="20"/>
      <c r="AM84" s="1180"/>
      <c r="AN84" s="21"/>
      <c r="AO84" s="19"/>
      <c r="AP84" s="20"/>
      <c r="AQ84" s="19"/>
      <c r="AR84" s="20"/>
      <c r="AS84" s="19"/>
      <c r="AT84" s="20"/>
      <c r="AU84" s="19"/>
      <c r="AV84" s="20"/>
      <c r="AW84" s="19"/>
      <c r="AX84" s="20"/>
      <c r="AY84" s="19"/>
      <c r="AZ84" s="20"/>
      <c r="BA84" s="19"/>
      <c r="BB84" s="20"/>
      <c r="BC84" s="19"/>
      <c r="BD84" s="20"/>
      <c r="BE84" s="19"/>
      <c r="BF84" s="20"/>
      <c r="BG84" s="19"/>
      <c r="BH84" s="20"/>
      <c r="BI84" s="19"/>
      <c r="BJ84" s="20"/>
      <c r="BK84" s="19"/>
      <c r="BL84" s="20"/>
    </row>
    <row r="85" spans="1:64">
      <c r="A85" s="1211"/>
      <c r="B85" s="1211"/>
      <c r="C85" s="1211"/>
      <c r="D85" s="1211"/>
      <c r="E85" s="1211"/>
      <c r="F85" s="1211"/>
      <c r="G85" s="1209"/>
      <c r="H85" s="1212"/>
      <c r="I85" s="1212"/>
      <c r="J85" s="17" t="s">
        <v>158</v>
      </c>
      <c r="K85" s="18" t="s">
        <v>159</v>
      </c>
      <c r="L85" s="18"/>
      <c r="M85" s="19"/>
      <c r="N85" s="20"/>
      <c r="O85" s="19"/>
      <c r="P85" s="20"/>
      <c r="Q85" s="1180"/>
      <c r="R85" s="20"/>
      <c r="S85" s="19"/>
      <c r="T85" s="1212"/>
      <c r="U85" s="19"/>
      <c r="V85" s="20"/>
      <c r="W85" s="1180"/>
      <c r="X85" s="21"/>
      <c r="Y85" s="19"/>
      <c r="Z85" s="20"/>
      <c r="AA85" s="1180"/>
      <c r="AB85" s="21"/>
      <c r="AC85" s="19"/>
      <c r="AD85" s="20"/>
      <c r="AE85" s="1180"/>
      <c r="AF85" s="21"/>
      <c r="AG85" s="19"/>
      <c r="AH85" s="20"/>
      <c r="AI85" s="1180"/>
      <c r="AJ85" s="21"/>
      <c r="AK85" s="19"/>
      <c r="AL85" s="20"/>
      <c r="AM85" s="1180"/>
      <c r="AN85" s="21"/>
      <c r="AO85" s="19"/>
      <c r="AP85" s="20"/>
      <c r="AQ85" s="19"/>
      <c r="AR85" s="20"/>
      <c r="AS85" s="19"/>
      <c r="AT85" s="20"/>
      <c r="AU85" s="19"/>
      <c r="AV85" s="20"/>
      <c r="AW85" s="19"/>
      <c r="AX85" s="20"/>
      <c r="AY85" s="19"/>
      <c r="AZ85" s="20"/>
      <c r="BA85" s="19"/>
      <c r="BB85" s="20"/>
      <c r="BC85" s="19"/>
      <c r="BD85" s="20"/>
      <c r="BE85" s="19"/>
      <c r="BF85" s="20"/>
      <c r="BG85" s="19"/>
      <c r="BH85" s="20"/>
      <c r="BI85" s="19"/>
      <c r="BJ85" s="20"/>
      <c r="BK85" s="19"/>
      <c r="BL85" s="20"/>
    </row>
    <row r="86" spans="1:64">
      <c r="A86" s="1211"/>
      <c r="B86" s="1211"/>
      <c r="C86" s="1211"/>
      <c r="D86" s="1211"/>
      <c r="E86" s="1211"/>
      <c r="F86" s="1211"/>
      <c r="G86" s="1209"/>
      <c r="H86" s="1212"/>
      <c r="I86" s="1212"/>
      <c r="J86" s="17" t="s">
        <v>160</v>
      </c>
      <c r="K86" s="18" t="s">
        <v>161</v>
      </c>
      <c r="L86" s="18"/>
      <c r="M86" s="19"/>
      <c r="N86" s="20"/>
      <c r="O86" s="19"/>
      <c r="P86" s="20"/>
      <c r="Q86" s="1180"/>
      <c r="R86" s="20"/>
      <c r="S86" s="19"/>
      <c r="T86" s="1212"/>
      <c r="U86" s="19"/>
      <c r="V86" s="20"/>
      <c r="W86" s="1180"/>
      <c r="X86" s="21"/>
      <c r="Y86" s="19"/>
      <c r="Z86" s="20"/>
      <c r="AA86" s="1180"/>
      <c r="AB86" s="21"/>
      <c r="AC86" s="19"/>
      <c r="AD86" s="20"/>
      <c r="AE86" s="1180"/>
      <c r="AF86" s="21"/>
      <c r="AG86" s="19"/>
      <c r="AH86" s="20"/>
      <c r="AI86" s="1180"/>
      <c r="AJ86" s="21"/>
      <c r="AK86" s="19"/>
      <c r="AL86" s="20"/>
      <c r="AM86" s="1180"/>
      <c r="AN86" s="21"/>
      <c r="AO86" s="19"/>
      <c r="AP86" s="20"/>
      <c r="AQ86" s="19"/>
      <c r="AR86" s="20"/>
      <c r="AS86" s="19"/>
      <c r="AT86" s="20"/>
      <c r="AU86" s="19"/>
      <c r="AV86" s="20"/>
      <c r="AW86" s="19"/>
      <c r="AX86" s="20"/>
      <c r="AY86" s="19"/>
      <c r="AZ86" s="20"/>
      <c r="BA86" s="19"/>
      <c r="BB86" s="20"/>
      <c r="BC86" s="19"/>
      <c r="BD86" s="20"/>
      <c r="BE86" s="19"/>
      <c r="BF86" s="20"/>
      <c r="BG86" s="19"/>
      <c r="BH86" s="20"/>
      <c r="BI86" s="19"/>
      <c r="BJ86" s="20"/>
      <c r="BK86" s="19"/>
      <c r="BL86" s="20"/>
    </row>
    <row r="87" spans="1:64">
      <c r="A87" s="1211"/>
      <c r="B87" s="1211"/>
      <c r="C87" s="1211"/>
      <c r="D87" s="1211"/>
      <c r="E87" s="1211"/>
      <c r="F87" s="1211"/>
      <c r="G87" s="1209"/>
      <c r="H87" s="1212"/>
      <c r="I87" s="1212"/>
      <c r="J87" s="17" t="s">
        <v>162</v>
      </c>
      <c r="K87" s="18" t="s">
        <v>163</v>
      </c>
      <c r="L87" s="18"/>
      <c r="M87" s="19"/>
      <c r="N87" s="20"/>
      <c r="O87" s="19"/>
      <c r="P87" s="20"/>
      <c r="Q87" s="1180"/>
      <c r="R87" s="20"/>
      <c r="S87" s="19"/>
      <c r="T87" s="1212"/>
      <c r="U87" s="19"/>
      <c r="V87" s="20"/>
      <c r="W87" s="1180"/>
      <c r="X87" s="21"/>
      <c r="Y87" s="19"/>
      <c r="Z87" s="20"/>
      <c r="AA87" s="1180"/>
      <c r="AB87" s="21"/>
      <c r="AC87" s="19"/>
      <c r="AD87" s="20"/>
      <c r="AE87" s="1180"/>
      <c r="AF87" s="21"/>
      <c r="AG87" s="19"/>
      <c r="AH87" s="20"/>
      <c r="AI87" s="1180"/>
      <c r="AJ87" s="21"/>
      <c r="AK87" s="19"/>
      <c r="AL87" s="20"/>
      <c r="AM87" s="1180"/>
      <c r="AN87" s="21"/>
      <c r="AO87" s="19"/>
      <c r="AP87" s="20"/>
      <c r="AQ87" s="19"/>
      <c r="AR87" s="20"/>
      <c r="AS87" s="19"/>
      <c r="AT87" s="20"/>
      <c r="AU87" s="19"/>
      <c r="AV87" s="20"/>
      <c r="AW87" s="19"/>
      <c r="AX87" s="20"/>
      <c r="AY87" s="19"/>
      <c r="AZ87" s="20"/>
      <c r="BA87" s="19"/>
      <c r="BB87" s="20"/>
      <c r="BC87" s="19"/>
      <c r="BD87" s="20"/>
      <c r="BE87" s="19"/>
      <c r="BF87" s="20"/>
      <c r="BG87" s="19"/>
      <c r="BH87" s="20"/>
      <c r="BI87" s="19"/>
      <c r="BJ87" s="20"/>
      <c r="BK87" s="19"/>
      <c r="BL87" s="20"/>
    </row>
    <row r="88" spans="1:64">
      <c r="A88" s="1211"/>
      <c r="B88" s="1211"/>
      <c r="C88" s="1211"/>
      <c r="D88" s="1211"/>
      <c r="E88" s="1211"/>
      <c r="F88" s="1211"/>
      <c r="G88" s="1209"/>
      <c r="H88" s="1212"/>
      <c r="I88" s="1212"/>
      <c r="J88" s="17" t="s">
        <v>164</v>
      </c>
      <c r="K88" s="18" t="s">
        <v>165</v>
      </c>
      <c r="L88" s="18"/>
      <c r="M88" s="19"/>
      <c r="N88" s="20"/>
      <c r="O88" s="19"/>
      <c r="P88" s="20"/>
      <c r="Q88" s="1180"/>
      <c r="R88" s="20"/>
      <c r="S88" s="19"/>
      <c r="T88" s="1212"/>
      <c r="U88" s="19"/>
      <c r="V88" s="20"/>
      <c r="W88" s="1180"/>
      <c r="X88" s="21"/>
      <c r="Y88" s="19"/>
      <c r="Z88" s="20"/>
      <c r="AA88" s="1180"/>
      <c r="AB88" s="21"/>
      <c r="AC88" s="19"/>
      <c r="AD88" s="20"/>
      <c r="AE88" s="1180"/>
      <c r="AF88" s="21"/>
      <c r="AG88" s="19"/>
      <c r="AH88" s="20"/>
      <c r="AI88" s="1180"/>
      <c r="AJ88" s="21"/>
      <c r="AK88" s="19"/>
      <c r="AL88" s="20"/>
      <c r="AM88" s="1180"/>
      <c r="AN88" s="21"/>
      <c r="AO88" s="19"/>
      <c r="AP88" s="20"/>
      <c r="AQ88" s="19"/>
      <c r="AR88" s="20"/>
      <c r="AS88" s="19"/>
      <c r="AT88" s="20"/>
      <c r="AU88" s="19"/>
      <c r="AV88" s="20"/>
      <c r="AW88" s="19"/>
      <c r="AX88" s="20"/>
      <c r="AY88" s="19"/>
      <c r="AZ88" s="20"/>
      <c r="BA88" s="19"/>
      <c r="BB88" s="20"/>
      <c r="BC88" s="19"/>
      <c r="BD88" s="20"/>
      <c r="BE88" s="19"/>
      <c r="BF88" s="20"/>
      <c r="BG88" s="19"/>
      <c r="BH88" s="20"/>
      <c r="BI88" s="19"/>
      <c r="BJ88" s="20"/>
      <c r="BK88" s="19"/>
      <c r="BL88" s="20"/>
    </row>
    <row r="89" spans="1:64">
      <c r="A89" s="1211"/>
      <c r="B89" s="1211"/>
      <c r="C89" s="1211"/>
      <c r="D89" s="1211"/>
      <c r="E89" s="1211"/>
      <c r="F89" s="1211"/>
      <c r="G89" s="1209"/>
      <c r="H89" s="1212"/>
      <c r="I89" s="1212"/>
      <c r="J89" s="17" t="s">
        <v>166</v>
      </c>
      <c r="K89" s="18" t="s">
        <v>167</v>
      </c>
      <c r="L89" s="18"/>
      <c r="M89" s="19"/>
      <c r="N89" s="20"/>
      <c r="O89" s="19"/>
      <c r="P89" s="20"/>
      <c r="Q89" s="1180"/>
      <c r="R89" s="20"/>
      <c r="S89" s="19"/>
      <c r="T89" s="1212"/>
      <c r="U89" s="19"/>
      <c r="V89" s="20"/>
      <c r="W89" s="1180"/>
      <c r="X89" s="21"/>
      <c r="Y89" s="19"/>
      <c r="Z89" s="20"/>
      <c r="AA89" s="1180"/>
      <c r="AB89" s="21"/>
      <c r="AC89" s="19"/>
      <c r="AD89" s="20"/>
      <c r="AE89" s="1180"/>
      <c r="AF89" s="21"/>
      <c r="AG89" s="19"/>
      <c r="AH89" s="20"/>
      <c r="AI89" s="1180"/>
      <c r="AJ89" s="21"/>
      <c r="AK89" s="19"/>
      <c r="AL89" s="20"/>
      <c r="AM89" s="1180"/>
      <c r="AN89" s="21"/>
      <c r="AO89" s="19"/>
      <c r="AP89" s="20"/>
      <c r="AQ89" s="19"/>
      <c r="AR89" s="20"/>
      <c r="AS89" s="19"/>
      <c r="AT89" s="20"/>
      <c r="AU89" s="19"/>
      <c r="AV89" s="20"/>
      <c r="AW89" s="19"/>
      <c r="AX89" s="20"/>
      <c r="AY89" s="19"/>
      <c r="AZ89" s="20"/>
      <c r="BA89" s="19"/>
      <c r="BB89" s="20"/>
      <c r="BC89" s="19"/>
      <c r="BD89" s="20"/>
      <c r="BE89" s="19"/>
      <c r="BF89" s="20"/>
      <c r="BG89" s="19"/>
      <c r="BH89" s="20"/>
      <c r="BI89" s="19"/>
      <c r="BJ89" s="20"/>
      <c r="BK89" s="19"/>
      <c r="BL89" s="20"/>
    </row>
    <row r="90" spans="1:64">
      <c r="A90" s="1211"/>
      <c r="B90" s="1211"/>
      <c r="C90" s="1211"/>
      <c r="D90" s="1211"/>
      <c r="E90" s="1211"/>
      <c r="F90" s="1211"/>
      <c r="G90" s="1209"/>
      <c r="H90" s="1212"/>
      <c r="I90" s="1212"/>
      <c r="J90" s="1214" t="s">
        <v>168</v>
      </c>
      <c r="K90" s="1214" t="s">
        <v>169</v>
      </c>
      <c r="L90" s="1214"/>
      <c r="M90" s="1215"/>
      <c r="N90" s="1312"/>
      <c r="O90" s="1215"/>
      <c r="P90" s="1312"/>
      <c r="Q90" s="1216"/>
      <c r="R90" s="1312"/>
      <c r="S90" s="1215"/>
      <c r="T90" s="1212"/>
      <c r="U90" s="1215"/>
      <c r="V90" s="1312"/>
      <c r="W90" s="1216"/>
      <c r="X90" s="1312"/>
      <c r="Y90" s="1215"/>
      <c r="Z90" s="1312"/>
      <c r="AA90" s="1216"/>
      <c r="AB90" s="1312"/>
      <c r="AC90" s="1215"/>
      <c r="AD90" s="1312"/>
      <c r="AE90" s="1216"/>
      <c r="AF90" s="1312"/>
      <c r="AG90" s="1215"/>
      <c r="AH90" s="1312"/>
      <c r="AI90" s="1216"/>
      <c r="AJ90" s="1312"/>
      <c r="AK90" s="1215"/>
      <c r="AL90" s="1312"/>
      <c r="AM90" s="1216"/>
      <c r="AN90" s="1312"/>
      <c r="AO90" s="22"/>
      <c r="AP90" s="23"/>
      <c r="AQ90" s="22"/>
      <c r="AR90" s="23"/>
      <c r="AS90" s="22"/>
      <c r="AT90" s="23"/>
      <c r="AU90" s="22"/>
      <c r="AV90" s="23"/>
      <c r="AW90" s="22"/>
      <c r="AX90" s="23"/>
      <c r="AY90" s="22"/>
      <c r="AZ90" s="23"/>
      <c r="BA90" s="22"/>
      <c r="BB90" s="23"/>
      <c r="BC90" s="22"/>
      <c r="BD90" s="23"/>
      <c r="BE90" s="22"/>
      <c r="BF90" s="23"/>
      <c r="BG90" s="22"/>
      <c r="BH90" s="23"/>
      <c r="BI90" s="22"/>
      <c r="BJ90" s="23"/>
      <c r="BK90" s="22"/>
      <c r="BL90" s="23"/>
    </row>
    <row r="91" spans="1:64">
      <c r="A91" s="1211"/>
      <c r="B91" s="1211"/>
      <c r="C91" s="1211"/>
      <c r="D91" s="1211"/>
      <c r="E91" s="1211"/>
      <c r="F91" s="1211"/>
      <c r="G91" s="1209"/>
      <c r="H91" s="1212"/>
      <c r="I91" s="1212"/>
      <c r="J91" s="1214" t="s">
        <v>170</v>
      </c>
      <c r="K91" s="1214" t="s">
        <v>171</v>
      </c>
      <c r="L91" s="1214"/>
      <c r="M91" s="1215"/>
      <c r="N91" s="1312"/>
      <c r="O91" s="1215"/>
      <c r="P91" s="1312"/>
      <c r="Q91" s="1216"/>
      <c r="R91" s="1312"/>
      <c r="S91" s="1215"/>
      <c r="T91" s="1212"/>
      <c r="U91" s="1215"/>
      <c r="V91" s="1312"/>
      <c r="W91" s="1216"/>
      <c r="X91" s="1312"/>
      <c r="Y91" s="1215"/>
      <c r="Z91" s="1312"/>
      <c r="AA91" s="1216"/>
      <c r="AB91" s="1312"/>
      <c r="AC91" s="1215"/>
      <c r="AD91" s="1312"/>
      <c r="AE91" s="1216"/>
      <c r="AF91" s="1312"/>
      <c r="AG91" s="1215"/>
      <c r="AH91" s="1312"/>
      <c r="AI91" s="1216"/>
      <c r="AJ91" s="1312"/>
      <c r="AK91" s="1215"/>
      <c r="AL91" s="1312"/>
      <c r="AM91" s="1216"/>
      <c r="AN91" s="1312"/>
      <c r="AO91" s="22"/>
      <c r="AP91" s="23"/>
      <c r="AQ91" s="22"/>
      <c r="AR91" s="23"/>
      <c r="AS91" s="22"/>
      <c r="AT91" s="23"/>
      <c r="AU91" s="22"/>
      <c r="AV91" s="23"/>
      <c r="AW91" s="22"/>
      <c r="AX91" s="23"/>
      <c r="AY91" s="22"/>
      <c r="AZ91" s="23"/>
      <c r="BA91" s="22"/>
      <c r="BB91" s="23"/>
      <c r="BC91" s="22"/>
      <c r="BD91" s="23"/>
      <c r="BE91" s="22"/>
      <c r="BF91" s="23"/>
      <c r="BG91" s="22"/>
      <c r="BH91" s="23"/>
      <c r="BI91" s="22"/>
      <c r="BJ91" s="23"/>
      <c r="BK91" s="22"/>
      <c r="BL91" s="23"/>
    </row>
    <row r="92" spans="1:64">
      <c r="A92" s="1211"/>
      <c r="B92" s="1211"/>
      <c r="C92" s="1211"/>
      <c r="D92" s="1211"/>
      <c r="E92" s="1211"/>
      <c r="F92" s="1211"/>
      <c r="G92" s="1209"/>
      <c r="H92" s="1212"/>
      <c r="I92" s="1212"/>
      <c r="J92" s="1214" t="s">
        <v>172</v>
      </c>
      <c r="K92" s="1214" t="s">
        <v>173</v>
      </c>
      <c r="L92" s="1214"/>
      <c r="M92" s="1215"/>
      <c r="N92" s="1312"/>
      <c r="O92" s="1215"/>
      <c r="P92" s="1312"/>
      <c r="Q92" s="1216"/>
      <c r="R92" s="1312"/>
      <c r="S92" s="1215"/>
      <c r="T92" s="1212"/>
      <c r="U92" s="1215"/>
      <c r="V92" s="1312"/>
      <c r="W92" s="1216"/>
      <c r="X92" s="1312"/>
      <c r="Y92" s="1215"/>
      <c r="Z92" s="1312"/>
      <c r="AA92" s="1216"/>
      <c r="AB92" s="1312"/>
      <c r="AC92" s="1215"/>
      <c r="AD92" s="1312"/>
      <c r="AE92" s="1216"/>
      <c r="AF92" s="1312"/>
      <c r="AG92" s="1215"/>
      <c r="AH92" s="1312"/>
      <c r="AI92" s="1216"/>
      <c r="AJ92" s="1312"/>
      <c r="AK92" s="1215"/>
      <c r="AL92" s="1312"/>
      <c r="AM92" s="1216"/>
      <c r="AN92" s="1312"/>
      <c r="AO92" s="22"/>
      <c r="AP92" s="23"/>
      <c r="AQ92" s="22"/>
      <c r="AR92" s="23"/>
      <c r="AS92" s="22"/>
      <c r="AT92" s="23"/>
      <c r="AU92" s="22"/>
      <c r="AV92" s="23"/>
      <c r="AW92" s="22"/>
      <c r="AX92" s="23"/>
      <c r="AY92" s="22"/>
      <c r="AZ92" s="23"/>
      <c r="BA92" s="22"/>
      <c r="BB92" s="23"/>
      <c r="BC92" s="22"/>
      <c r="BD92" s="23"/>
      <c r="BE92" s="22"/>
      <c r="BF92" s="23"/>
      <c r="BG92" s="22"/>
      <c r="BH92" s="23"/>
      <c r="BI92" s="22"/>
      <c r="BJ92" s="23"/>
      <c r="BK92" s="22"/>
      <c r="BL92" s="23"/>
    </row>
    <row r="93" spans="1:64">
      <c r="A93" s="1211"/>
      <c r="B93" s="1211"/>
      <c r="C93" s="1211"/>
      <c r="D93" s="1211"/>
      <c r="E93" s="1211"/>
      <c r="F93" s="1211"/>
      <c r="G93" s="1209"/>
      <c r="H93" s="1212"/>
      <c r="I93" s="1212"/>
      <c r="J93" s="17" t="s">
        <v>174</v>
      </c>
      <c r="K93" s="18" t="s">
        <v>175</v>
      </c>
      <c r="L93" s="18"/>
      <c r="M93" s="19"/>
      <c r="N93" s="20"/>
      <c r="O93" s="19"/>
      <c r="P93" s="20"/>
      <c r="Q93" s="1180"/>
      <c r="R93" s="20"/>
      <c r="S93" s="19"/>
      <c r="T93" s="1212"/>
      <c r="U93" s="19"/>
      <c r="V93" s="20"/>
      <c r="W93" s="1180"/>
      <c r="X93" s="21"/>
      <c r="Y93" s="19"/>
      <c r="Z93" s="20"/>
      <c r="AA93" s="1180"/>
      <c r="AB93" s="21"/>
      <c r="AC93" s="19"/>
      <c r="AD93" s="20"/>
      <c r="AE93" s="1180"/>
      <c r="AF93" s="21"/>
      <c r="AG93" s="19"/>
      <c r="AH93" s="20"/>
      <c r="AI93" s="1180"/>
      <c r="AJ93" s="21"/>
      <c r="AK93" s="19"/>
      <c r="AL93" s="20"/>
      <c r="AM93" s="1180"/>
      <c r="AN93" s="21"/>
      <c r="AO93" s="19"/>
      <c r="AP93" s="20"/>
      <c r="AQ93" s="19"/>
      <c r="AR93" s="20"/>
      <c r="AS93" s="19"/>
      <c r="AT93" s="20"/>
      <c r="AU93" s="19"/>
      <c r="AV93" s="20"/>
      <c r="AW93" s="19"/>
      <c r="AX93" s="20"/>
      <c r="AY93" s="19"/>
      <c r="AZ93" s="20"/>
      <c r="BA93" s="19"/>
      <c r="BB93" s="20"/>
      <c r="BC93" s="19"/>
      <c r="BD93" s="20"/>
      <c r="BE93" s="19"/>
      <c r="BF93" s="20"/>
      <c r="BG93" s="19"/>
      <c r="BH93" s="20"/>
      <c r="BI93" s="19"/>
      <c r="BJ93" s="20"/>
      <c r="BK93" s="19"/>
      <c r="BL93" s="20"/>
    </row>
    <row r="94" spans="1:64">
      <c r="A94" s="1211"/>
      <c r="B94" s="1211"/>
      <c r="C94" s="1211"/>
      <c r="D94" s="1211"/>
      <c r="E94" s="1211"/>
      <c r="F94" s="1211"/>
      <c r="G94" s="1209"/>
      <c r="H94" s="1212"/>
      <c r="I94" s="1212"/>
      <c r="J94" s="17" t="s">
        <v>176</v>
      </c>
      <c r="K94" s="18" t="s">
        <v>177</v>
      </c>
      <c r="L94" s="18"/>
      <c r="M94" s="19"/>
      <c r="N94" s="20"/>
      <c r="O94" s="19"/>
      <c r="P94" s="20"/>
      <c r="Q94" s="1180"/>
      <c r="R94" s="20"/>
      <c r="S94" s="19"/>
      <c r="T94" s="1212"/>
      <c r="U94" s="19"/>
      <c r="V94" s="20"/>
      <c r="W94" s="1180"/>
      <c r="X94" s="21"/>
      <c r="Y94" s="19"/>
      <c r="Z94" s="20"/>
      <c r="AA94" s="1180"/>
      <c r="AB94" s="21"/>
      <c r="AC94" s="19"/>
      <c r="AD94" s="20"/>
      <c r="AE94" s="1180"/>
      <c r="AF94" s="21"/>
      <c r="AG94" s="19"/>
      <c r="AH94" s="20"/>
      <c r="AI94" s="1180"/>
      <c r="AJ94" s="21"/>
      <c r="AK94" s="19"/>
      <c r="AL94" s="20"/>
      <c r="AM94" s="1180"/>
      <c r="AN94" s="21"/>
      <c r="AO94" s="19"/>
      <c r="AP94" s="20"/>
      <c r="AQ94" s="19"/>
      <c r="AR94" s="20"/>
      <c r="AS94" s="19"/>
      <c r="AT94" s="20"/>
      <c r="AU94" s="19"/>
      <c r="AV94" s="20"/>
      <c r="AW94" s="19"/>
      <c r="AX94" s="20"/>
      <c r="AY94" s="19"/>
      <c r="AZ94" s="20"/>
      <c r="BA94" s="19"/>
      <c r="BB94" s="20"/>
      <c r="BC94" s="19"/>
      <c r="BD94" s="20"/>
      <c r="BE94" s="19"/>
      <c r="BF94" s="20"/>
      <c r="BG94" s="19"/>
      <c r="BH94" s="20"/>
      <c r="BI94" s="19"/>
      <c r="BJ94" s="20"/>
      <c r="BK94" s="19"/>
      <c r="BL94" s="20"/>
    </row>
    <row r="95" spans="1:64">
      <c r="A95" s="1211"/>
      <c r="B95" s="1211"/>
      <c r="C95" s="1211"/>
      <c r="D95" s="1211"/>
      <c r="E95" s="1211"/>
      <c r="F95" s="1211"/>
      <c r="G95" s="1209"/>
      <c r="H95" s="1212"/>
      <c r="I95" s="1212"/>
      <c r="J95" s="17" t="s">
        <v>178</v>
      </c>
      <c r="K95" s="18" t="s">
        <v>179</v>
      </c>
      <c r="L95" s="18"/>
      <c r="M95" s="19"/>
      <c r="N95" s="20"/>
      <c r="O95" s="19"/>
      <c r="P95" s="20"/>
      <c r="Q95" s="1180"/>
      <c r="R95" s="20"/>
      <c r="S95" s="19"/>
      <c r="T95" s="1212"/>
      <c r="U95" s="19"/>
      <c r="V95" s="20"/>
      <c r="W95" s="1180"/>
      <c r="X95" s="21"/>
      <c r="Y95" s="19"/>
      <c r="Z95" s="20"/>
      <c r="AA95" s="1180"/>
      <c r="AB95" s="21"/>
      <c r="AC95" s="19"/>
      <c r="AD95" s="20"/>
      <c r="AE95" s="1180"/>
      <c r="AF95" s="21"/>
      <c r="AG95" s="19"/>
      <c r="AH95" s="20"/>
      <c r="AI95" s="1180"/>
      <c r="AJ95" s="21"/>
      <c r="AK95" s="19"/>
      <c r="AL95" s="20"/>
      <c r="AM95" s="1180"/>
      <c r="AN95" s="21"/>
      <c r="AO95" s="19"/>
      <c r="AP95" s="20"/>
      <c r="AQ95" s="19"/>
      <c r="AR95" s="20"/>
      <c r="AS95" s="19"/>
      <c r="AT95" s="20"/>
      <c r="AU95" s="19"/>
      <c r="AV95" s="20"/>
      <c r="AW95" s="19"/>
      <c r="AX95" s="20"/>
      <c r="AY95" s="19"/>
      <c r="AZ95" s="20"/>
      <c r="BA95" s="19"/>
      <c r="BB95" s="20"/>
      <c r="BC95" s="19"/>
      <c r="BD95" s="20"/>
      <c r="BE95" s="19"/>
      <c r="BF95" s="20"/>
      <c r="BG95" s="19"/>
      <c r="BH95" s="20"/>
      <c r="BI95" s="19"/>
      <c r="BJ95" s="20"/>
      <c r="BK95" s="19"/>
      <c r="BL95" s="20"/>
    </row>
    <row r="96" spans="1:64">
      <c r="A96" s="1211"/>
      <c r="B96" s="1211"/>
      <c r="C96" s="1211"/>
      <c r="D96" s="1211"/>
      <c r="E96" s="1211"/>
      <c r="F96" s="1211"/>
      <c r="G96" s="1209"/>
      <c r="H96" s="1212"/>
      <c r="I96" s="1212"/>
      <c r="J96" s="17" t="s">
        <v>180</v>
      </c>
      <c r="K96" s="18" t="s">
        <v>181</v>
      </c>
      <c r="L96" s="18"/>
      <c r="M96" s="19"/>
      <c r="N96" s="20"/>
      <c r="O96" s="19"/>
      <c r="P96" s="20"/>
      <c r="Q96" s="1180"/>
      <c r="R96" s="20"/>
      <c r="S96" s="19"/>
      <c r="T96" s="1212"/>
      <c r="U96" s="19"/>
      <c r="V96" s="20"/>
      <c r="W96" s="1180"/>
      <c r="X96" s="21"/>
      <c r="Y96" s="19"/>
      <c r="Z96" s="20"/>
      <c r="AA96" s="1180"/>
      <c r="AB96" s="21"/>
      <c r="AC96" s="19"/>
      <c r="AD96" s="20"/>
      <c r="AE96" s="1180"/>
      <c r="AF96" s="21"/>
      <c r="AG96" s="19"/>
      <c r="AH96" s="20"/>
      <c r="AI96" s="1180"/>
      <c r="AJ96" s="21"/>
      <c r="AK96" s="19"/>
      <c r="AL96" s="20"/>
      <c r="AM96" s="1180"/>
      <c r="AN96" s="21"/>
      <c r="AO96" s="19"/>
      <c r="AP96" s="20"/>
      <c r="AQ96" s="19"/>
      <c r="AR96" s="20"/>
      <c r="AS96" s="19"/>
      <c r="AT96" s="20"/>
      <c r="AU96" s="19"/>
      <c r="AV96" s="20"/>
      <c r="AW96" s="19"/>
      <c r="AX96" s="20"/>
      <c r="AY96" s="19"/>
      <c r="AZ96" s="20"/>
      <c r="BA96" s="19"/>
      <c r="BB96" s="20"/>
      <c r="BC96" s="19"/>
      <c r="BD96" s="20"/>
      <c r="BE96" s="19"/>
      <c r="BF96" s="20"/>
      <c r="BG96" s="19"/>
      <c r="BH96" s="20"/>
      <c r="BI96" s="19"/>
      <c r="BJ96" s="20"/>
      <c r="BK96" s="19"/>
      <c r="BL96" s="20"/>
    </row>
    <row r="97" spans="1:64">
      <c r="A97" s="1211"/>
      <c r="B97" s="1211"/>
      <c r="C97" s="1211"/>
      <c r="D97" s="1211"/>
      <c r="E97" s="1211"/>
      <c r="F97" s="1211"/>
      <c r="G97" s="1209"/>
      <c r="H97" s="1212"/>
      <c r="I97" s="1212"/>
      <c r="J97" s="1214" t="s">
        <v>182</v>
      </c>
      <c r="K97" s="1214" t="s">
        <v>183</v>
      </c>
      <c r="L97" s="1214"/>
      <c r="M97" s="1215"/>
      <c r="N97" s="1312"/>
      <c r="O97" s="1215"/>
      <c r="P97" s="1312"/>
      <c r="Q97" s="1216"/>
      <c r="R97" s="1312"/>
      <c r="S97" s="1215"/>
      <c r="T97" s="1212"/>
      <c r="U97" s="1215"/>
      <c r="V97" s="1312"/>
      <c r="W97" s="1216"/>
      <c r="X97" s="1312"/>
      <c r="Y97" s="1215"/>
      <c r="Z97" s="1312"/>
      <c r="AA97" s="1216"/>
      <c r="AB97" s="1312"/>
      <c r="AC97" s="1215"/>
      <c r="AD97" s="1312"/>
      <c r="AE97" s="1216"/>
      <c r="AF97" s="1312"/>
      <c r="AG97" s="1215"/>
      <c r="AH97" s="1312"/>
      <c r="AI97" s="1216"/>
      <c r="AJ97" s="1312"/>
      <c r="AK97" s="1215"/>
      <c r="AL97" s="1312"/>
      <c r="AM97" s="1216"/>
      <c r="AN97" s="1312"/>
      <c r="AO97" s="22"/>
      <c r="AP97" s="23"/>
      <c r="AQ97" s="22"/>
      <c r="AR97" s="23"/>
      <c r="AS97" s="22"/>
      <c r="AT97" s="23"/>
      <c r="AU97" s="22"/>
      <c r="AV97" s="23"/>
      <c r="AW97" s="22"/>
      <c r="AX97" s="23"/>
      <c r="AY97" s="22"/>
      <c r="AZ97" s="23"/>
      <c r="BA97" s="22"/>
      <c r="BB97" s="23"/>
      <c r="BC97" s="22"/>
      <c r="BD97" s="23"/>
      <c r="BE97" s="22"/>
      <c r="BF97" s="23"/>
      <c r="BG97" s="22"/>
      <c r="BH97" s="23"/>
      <c r="BI97" s="22"/>
      <c r="BJ97" s="23"/>
      <c r="BK97" s="22"/>
      <c r="BL97" s="23"/>
    </row>
    <row r="98" spans="1:64">
      <c r="A98" s="1211"/>
      <c r="B98" s="1211"/>
      <c r="C98" s="1211"/>
      <c r="D98" s="1211"/>
      <c r="E98" s="1211"/>
      <c r="F98" s="1211"/>
      <c r="G98" s="1209"/>
      <c r="H98" s="1212"/>
      <c r="I98" s="1212"/>
      <c r="J98" s="1214" t="s">
        <v>184</v>
      </c>
      <c r="K98" s="1214" t="s">
        <v>185</v>
      </c>
      <c r="L98" s="1214"/>
      <c r="M98" s="1215"/>
      <c r="N98" s="1312"/>
      <c r="O98" s="1215"/>
      <c r="P98" s="1312"/>
      <c r="Q98" s="1216"/>
      <c r="R98" s="1312"/>
      <c r="S98" s="1215"/>
      <c r="T98" s="1212"/>
      <c r="U98" s="1215"/>
      <c r="V98" s="1312"/>
      <c r="W98" s="1216"/>
      <c r="X98" s="1312"/>
      <c r="Y98" s="1215"/>
      <c r="Z98" s="1312"/>
      <c r="AA98" s="1216"/>
      <c r="AB98" s="1312"/>
      <c r="AC98" s="1215"/>
      <c r="AD98" s="1312"/>
      <c r="AE98" s="1216"/>
      <c r="AF98" s="1312"/>
      <c r="AG98" s="1215"/>
      <c r="AH98" s="1312"/>
      <c r="AI98" s="1216"/>
      <c r="AJ98" s="1312"/>
      <c r="AK98" s="1215"/>
      <c r="AL98" s="1312"/>
      <c r="AM98" s="1216"/>
      <c r="AN98" s="1312"/>
      <c r="AO98" s="22"/>
      <c r="AP98" s="23"/>
      <c r="AQ98" s="22"/>
      <c r="AR98" s="23"/>
      <c r="AS98" s="22"/>
      <c r="AT98" s="23"/>
      <c r="AU98" s="22"/>
      <c r="AV98" s="23"/>
      <c r="AW98" s="22"/>
      <c r="AX98" s="23"/>
      <c r="AY98" s="22"/>
      <c r="AZ98" s="23"/>
      <c r="BA98" s="22"/>
      <c r="BB98" s="23"/>
      <c r="BC98" s="22"/>
      <c r="BD98" s="23"/>
      <c r="BE98" s="22"/>
      <c r="BF98" s="23"/>
      <c r="BG98" s="22"/>
      <c r="BH98" s="23"/>
      <c r="BI98" s="22"/>
      <c r="BJ98" s="23"/>
      <c r="BK98" s="22"/>
      <c r="BL98" s="23"/>
    </row>
    <row r="99" spans="1:64">
      <c r="A99" s="1211"/>
      <c r="B99" s="1211"/>
      <c r="C99" s="1211"/>
      <c r="D99" s="1211"/>
      <c r="E99" s="1211"/>
      <c r="F99" s="1211"/>
      <c r="G99" s="1209"/>
      <c r="H99" s="1212"/>
      <c r="I99" s="1212"/>
      <c r="J99" s="17" t="s">
        <v>186</v>
      </c>
      <c r="K99" s="18" t="s">
        <v>187</v>
      </c>
      <c r="L99" s="18"/>
      <c r="M99" s="19"/>
      <c r="N99" s="20"/>
      <c r="O99" s="19"/>
      <c r="P99" s="20"/>
      <c r="Q99" s="1180"/>
      <c r="R99" s="20"/>
      <c r="S99" s="19"/>
      <c r="T99" s="1212"/>
      <c r="U99" s="19"/>
      <c r="V99" s="20"/>
      <c r="W99" s="1180"/>
      <c r="X99" s="21"/>
      <c r="Y99" s="19"/>
      <c r="Z99" s="20"/>
      <c r="AA99" s="1180"/>
      <c r="AB99" s="21"/>
      <c r="AC99" s="19"/>
      <c r="AD99" s="20"/>
      <c r="AE99" s="1180"/>
      <c r="AF99" s="21"/>
      <c r="AG99" s="19"/>
      <c r="AH99" s="20"/>
      <c r="AI99" s="1180"/>
      <c r="AJ99" s="21"/>
      <c r="AK99" s="19"/>
      <c r="AL99" s="20"/>
      <c r="AM99" s="1180"/>
      <c r="AN99" s="21"/>
      <c r="AO99" s="19"/>
      <c r="AP99" s="20"/>
      <c r="AQ99" s="19"/>
      <c r="AR99" s="20"/>
      <c r="AS99" s="19"/>
      <c r="AT99" s="20"/>
      <c r="AU99" s="19"/>
      <c r="AV99" s="20"/>
      <c r="AW99" s="19"/>
      <c r="AX99" s="20"/>
      <c r="AY99" s="19"/>
      <c r="AZ99" s="20"/>
      <c r="BA99" s="19"/>
      <c r="BB99" s="20"/>
      <c r="BC99" s="19"/>
      <c r="BD99" s="20"/>
      <c r="BE99" s="19"/>
      <c r="BF99" s="20"/>
      <c r="BG99" s="19"/>
      <c r="BH99" s="20"/>
      <c r="BI99" s="19"/>
      <c r="BJ99" s="20"/>
      <c r="BK99" s="19"/>
      <c r="BL99" s="20"/>
    </row>
    <row r="100" spans="1:64">
      <c r="A100" s="1211"/>
      <c r="B100" s="1211"/>
      <c r="C100" s="1211"/>
      <c r="D100" s="1211"/>
      <c r="E100" s="1211"/>
      <c r="F100" s="1211"/>
      <c r="G100" s="1209"/>
      <c r="H100" s="1212"/>
      <c r="I100" s="1212"/>
      <c r="J100" s="17" t="s">
        <v>188</v>
      </c>
      <c r="K100" s="18" t="s">
        <v>189</v>
      </c>
      <c r="L100" s="18"/>
      <c r="M100" s="19"/>
      <c r="N100" s="20"/>
      <c r="O100" s="19"/>
      <c r="P100" s="20"/>
      <c r="Q100" s="1180"/>
      <c r="R100" s="20"/>
      <c r="S100" s="19"/>
      <c r="T100" s="1212"/>
      <c r="U100" s="19"/>
      <c r="V100" s="20"/>
      <c r="W100" s="1180"/>
      <c r="X100" s="21"/>
      <c r="Y100" s="19"/>
      <c r="Z100" s="20"/>
      <c r="AA100" s="1180"/>
      <c r="AB100" s="21"/>
      <c r="AC100" s="19"/>
      <c r="AD100" s="20"/>
      <c r="AE100" s="1180"/>
      <c r="AF100" s="21"/>
      <c r="AG100" s="19"/>
      <c r="AH100" s="20"/>
      <c r="AI100" s="1180"/>
      <c r="AJ100" s="21"/>
      <c r="AK100" s="19"/>
      <c r="AL100" s="20"/>
      <c r="AM100" s="1180"/>
      <c r="AN100" s="21"/>
      <c r="AO100" s="19"/>
      <c r="AP100" s="20"/>
      <c r="AQ100" s="19"/>
      <c r="AR100" s="20"/>
      <c r="AS100" s="19"/>
      <c r="AT100" s="20"/>
      <c r="AU100" s="19"/>
      <c r="AV100" s="20"/>
      <c r="AW100" s="19"/>
      <c r="AX100" s="20"/>
      <c r="AY100" s="19"/>
      <c r="AZ100" s="20"/>
      <c r="BA100" s="19"/>
      <c r="BB100" s="20"/>
      <c r="BC100" s="19"/>
      <c r="BD100" s="20"/>
      <c r="BE100" s="19"/>
      <c r="BF100" s="20"/>
      <c r="BG100" s="19"/>
      <c r="BH100" s="20"/>
      <c r="BI100" s="19"/>
      <c r="BJ100" s="20"/>
      <c r="BK100" s="19"/>
      <c r="BL100" s="20"/>
    </row>
    <row r="101" spans="1:64">
      <c r="A101" s="1211"/>
      <c r="B101" s="1211"/>
      <c r="C101" s="1211"/>
      <c r="D101" s="1211"/>
      <c r="E101" s="1211"/>
      <c r="F101" s="1211"/>
      <c r="G101" s="1209"/>
      <c r="H101" s="1212"/>
      <c r="I101" s="1212"/>
      <c r="J101" s="17" t="s">
        <v>190</v>
      </c>
      <c r="K101" s="18" t="s">
        <v>191</v>
      </c>
      <c r="L101" s="18"/>
      <c r="M101" s="19"/>
      <c r="N101" s="20"/>
      <c r="O101" s="19"/>
      <c r="P101" s="20"/>
      <c r="Q101" s="1180"/>
      <c r="R101" s="20"/>
      <c r="S101" s="19"/>
      <c r="T101" s="1212"/>
      <c r="U101" s="19"/>
      <c r="V101" s="20"/>
      <c r="W101" s="1180"/>
      <c r="X101" s="21"/>
      <c r="Y101" s="19"/>
      <c r="Z101" s="20"/>
      <c r="AA101" s="1180"/>
      <c r="AB101" s="21"/>
      <c r="AC101" s="19"/>
      <c r="AD101" s="20"/>
      <c r="AE101" s="1180"/>
      <c r="AF101" s="21"/>
      <c r="AG101" s="19"/>
      <c r="AH101" s="20"/>
      <c r="AI101" s="1180"/>
      <c r="AJ101" s="21"/>
      <c r="AK101" s="19"/>
      <c r="AL101" s="20"/>
      <c r="AM101" s="1180"/>
      <c r="AN101" s="21"/>
      <c r="AO101" s="19"/>
      <c r="AP101" s="20"/>
      <c r="AQ101" s="19"/>
      <c r="AR101" s="20"/>
      <c r="AS101" s="19"/>
      <c r="AT101" s="20"/>
      <c r="AU101" s="19"/>
      <c r="AV101" s="20"/>
      <c r="AW101" s="19"/>
      <c r="AX101" s="20"/>
      <c r="AY101" s="19"/>
      <c r="AZ101" s="20"/>
      <c r="BA101" s="19"/>
      <c r="BB101" s="20"/>
      <c r="BC101" s="19"/>
      <c r="BD101" s="20"/>
      <c r="BE101" s="19"/>
      <c r="BF101" s="20"/>
      <c r="BG101" s="19"/>
      <c r="BH101" s="20"/>
      <c r="BI101" s="19"/>
      <c r="BJ101" s="20"/>
      <c r="BK101" s="19"/>
      <c r="BL101" s="20"/>
    </row>
    <row r="102" spans="1:64">
      <c r="A102" s="1211"/>
      <c r="B102" s="1211"/>
      <c r="C102" s="1211"/>
      <c r="D102" s="1211"/>
      <c r="E102" s="1211"/>
      <c r="F102" s="1211"/>
      <c r="G102" s="1209"/>
      <c r="H102" s="1212"/>
      <c r="I102" s="1212"/>
      <c r="J102" s="17" t="s">
        <v>192</v>
      </c>
      <c r="K102" s="18" t="s">
        <v>193</v>
      </c>
      <c r="L102" s="18"/>
      <c r="M102" s="19"/>
      <c r="N102" s="20"/>
      <c r="O102" s="19"/>
      <c r="P102" s="20"/>
      <c r="Q102" s="1180"/>
      <c r="R102" s="20"/>
      <c r="S102" s="19"/>
      <c r="T102" s="1212"/>
      <c r="U102" s="19"/>
      <c r="V102" s="20"/>
      <c r="W102" s="1180"/>
      <c r="X102" s="21"/>
      <c r="Y102" s="19"/>
      <c r="Z102" s="20"/>
      <c r="AA102" s="1180"/>
      <c r="AB102" s="21"/>
      <c r="AC102" s="19"/>
      <c r="AD102" s="20"/>
      <c r="AE102" s="1180"/>
      <c r="AF102" s="21"/>
      <c r="AG102" s="19"/>
      <c r="AH102" s="20"/>
      <c r="AI102" s="1180"/>
      <c r="AJ102" s="21"/>
      <c r="AK102" s="19"/>
      <c r="AL102" s="20"/>
      <c r="AM102" s="1180"/>
      <c r="AN102" s="21"/>
      <c r="AO102" s="19"/>
      <c r="AP102" s="20"/>
      <c r="AQ102" s="19"/>
      <c r="AR102" s="20"/>
      <c r="AS102" s="19"/>
      <c r="AT102" s="20"/>
      <c r="AU102" s="19"/>
      <c r="AV102" s="20"/>
      <c r="AW102" s="19"/>
      <c r="AX102" s="20"/>
      <c r="AY102" s="19"/>
      <c r="AZ102" s="20"/>
      <c r="BA102" s="19"/>
      <c r="BB102" s="20"/>
      <c r="BC102" s="19"/>
      <c r="BD102" s="20"/>
      <c r="BE102" s="19"/>
      <c r="BF102" s="20"/>
      <c r="BG102" s="19"/>
      <c r="BH102" s="20"/>
      <c r="BI102" s="19"/>
      <c r="BJ102" s="20"/>
      <c r="BK102" s="19"/>
      <c r="BL102" s="20"/>
    </row>
    <row r="103" spans="1:64">
      <c r="A103" s="1211"/>
      <c r="B103" s="1211"/>
      <c r="C103" s="1211"/>
      <c r="D103" s="1211"/>
      <c r="E103" s="1211"/>
      <c r="F103" s="1211"/>
      <c r="G103" s="1209"/>
      <c r="H103" s="1212"/>
      <c r="I103" s="1212"/>
      <c r="J103" s="17" t="s">
        <v>194</v>
      </c>
      <c r="K103" s="18" t="s">
        <v>195</v>
      </c>
      <c r="L103" s="18"/>
      <c r="M103" s="19"/>
      <c r="N103" s="20"/>
      <c r="O103" s="19"/>
      <c r="P103" s="20"/>
      <c r="Q103" s="1180"/>
      <c r="R103" s="20"/>
      <c r="S103" s="19"/>
      <c r="T103" s="1212"/>
      <c r="U103" s="19"/>
      <c r="V103" s="20"/>
      <c r="W103" s="1180"/>
      <c r="X103" s="21"/>
      <c r="Y103" s="19"/>
      <c r="Z103" s="20"/>
      <c r="AA103" s="1180"/>
      <c r="AB103" s="21"/>
      <c r="AC103" s="19"/>
      <c r="AD103" s="20"/>
      <c r="AE103" s="1180"/>
      <c r="AF103" s="21"/>
      <c r="AG103" s="19"/>
      <c r="AH103" s="20"/>
      <c r="AI103" s="1180"/>
      <c r="AJ103" s="21"/>
      <c r="AK103" s="19"/>
      <c r="AL103" s="20"/>
      <c r="AM103" s="1180"/>
      <c r="AN103" s="21"/>
      <c r="AO103" s="19"/>
      <c r="AP103" s="20"/>
      <c r="AQ103" s="19"/>
      <c r="AR103" s="20"/>
      <c r="AS103" s="19"/>
      <c r="AT103" s="20"/>
      <c r="AU103" s="19"/>
      <c r="AV103" s="20"/>
      <c r="AW103" s="19"/>
      <c r="AX103" s="20"/>
      <c r="AY103" s="19"/>
      <c r="AZ103" s="20"/>
      <c r="BA103" s="19"/>
      <c r="BB103" s="20"/>
      <c r="BC103" s="19"/>
      <c r="BD103" s="20"/>
      <c r="BE103" s="19"/>
      <c r="BF103" s="20"/>
      <c r="BG103" s="19"/>
      <c r="BH103" s="20"/>
      <c r="BI103" s="19"/>
      <c r="BJ103" s="20"/>
      <c r="BK103" s="19"/>
      <c r="BL103" s="20"/>
    </row>
    <row r="104" spans="1:64">
      <c r="A104" s="1211"/>
      <c r="B104" s="1211"/>
      <c r="C104" s="1211"/>
      <c r="D104" s="1211"/>
      <c r="E104" s="1211"/>
      <c r="F104" s="1211"/>
      <c r="G104" s="1209"/>
      <c r="H104" s="1212"/>
      <c r="I104" s="1212"/>
      <c r="J104" s="17" t="s">
        <v>196</v>
      </c>
      <c r="K104" s="18" t="s">
        <v>197</v>
      </c>
      <c r="L104" s="18"/>
      <c r="M104" s="19"/>
      <c r="N104" s="20"/>
      <c r="O104" s="19"/>
      <c r="P104" s="20"/>
      <c r="Q104" s="1180"/>
      <c r="R104" s="20"/>
      <c r="S104" s="19"/>
      <c r="T104" s="1212"/>
      <c r="U104" s="19"/>
      <c r="V104" s="20"/>
      <c r="W104" s="1180"/>
      <c r="X104" s="21"/>
      <c r="Y104" s="19"/>
      <c r="Z104" s="20"/>
      <c r="AA104" s="1180"/>
      <c r="AB104" s="21"/>
      <c r="AC104" s="19"/>
      <c r="AD104" s="20"/>
      <c r="AE104" s="1180"/>
      <c r="AF104" s="21"/>
      <c r="AG104" s="19"/>
      <c r="AH104" s="20"/>
      <c r="AI104" s="1180"/>
      <c r="AJ104" s="21"/>
      <c r="AK104" s="19"/>
      <c r="AL104" s="20"/>
      <c r="AM104" s="1180"/>
      <c r="AN104" s="21"/>
      <c r="AO104" s="19"/>
      <c r="AP104" s="20"/>
      <c r="AQ104" s="19"/>
      <c r="AR104" s="20"/>
      <c r="AS104" s="19"/>
      <c r="AT104" s="20"/>
      <c r="AU104" s="19"/>
      <c r="AV104" s="20"/>
      <c r="AW104" s="19"/>
      <c r="AX104" s="20"/>
      <c r="AY104" s="19"/>
      <c r="AZ104" s="20"/>
      <c r="BA104" s="19"/>
      <c r="BB104" s="20"/>
      <c r="BC104" s="19"/>
      <c r="BD104" s="20"/>
      <c r="BE104" s="19"/>
      <c r="BF104" s="20"/>
      <c r="BG104" s="19"/>
      <c r="BH104" s="20"/>
      <c r="BI104" s="19"/>
      <c r="BJ104" s="20"/>
      <c r="BK104" s="19"/>
      <c r="BL104" s="20"/>
    </row>
    <row r="105" spans="1:64">
      <c r="A105" s="1211"/>
      <c r="B105" s="1211"/>
      <c r="C105" s="1211"/>
      <c r="D105" s="1211"/>
      <c r="E105" s="1211"/>
      <c r="F105" s="1211"/>
      <c r="G105" s="1209"/>
      <c r="H105" s="1212"/>
      <c r="I105" s="1212"/>
      <c r="J105" s="17" t="s">
        <v>198</v>
      </c>
      <c r="K105" s="18" t="s">
        <v>199</v>
      </c>
      <c r="L105" s="18"/>
      <c r="M105" s="19"/>
      <c r="N105" s="20"/>
      <c r="O105" s="19"/>
      <c r="P105" s="20"/>
      <c r="Q105" s="1180"/>
      <c r="R105" s="20"/>
      <c r="S105" s="19"/>
      <c r="T105" s="1212"/>
      <c r="U105" s="19"/>
      <c r="V105" s="20"/>
      <c r="W105" s="1180"/>
      <c r="X105" s="21"/>
      <c r="Y105" s="19"/>
      <c r="Z105" s="20"/>
      <c r="AA105" s="1180"/>
      <c r="AB105" s="21"/>
      <c r="AC105" s="19"/>
      <c r="AD105" s="20"/>
      <c r="AE105" s="1180"/>
      <c r="AF105" s="21"/>
      <c r="AG105" s="19"/>
      <c r="AH105" s="20"/>
      <c r="AI105" s="1180"/>
      <c r="AJ105" s="21"/>
      <c r="AK105" s="19"/>
      <c r="AL105" s="20"/>
      <c r="AM105" s="1180"/>
      <c r="AN105" s="21"/>
      <c r="AO105" s="19"/>
      <c r="AP105" s="20"/>
      <c r="AQ105" s="19"/>
      <c r="AR105" s="20"/>
      <c r="AS105" s="19"/>
      <c r="AT105" s="20"/>
      <c r="AU105" s="19"/>
      <c r="AV105" s="20"/>
      <c r="AW105" s="19"/>
      <c r="AX105" s="20"/>
      <c r="AY105" s="19"/>
      <c r="AZ105" s="20"/>
      <c r="BA105" s="19"/>
      <c r="BB105" s="20"/>
      <c r="BC105" s="19"/>
      <c r="BD105" s="20"/>
      <c r="BE105" s="19"/>
      <c r="BF105" s="20"/>
      <c r="BG105" s="19"/>
      <c r="BH105" s="20"/>
      <c r="BI105" s="19"/>
      <c r="BJ105" s="20"/>
      <c r="BK105" s="19"/>
      <c r="BL105" s="20"/>
    </row>
    <row r="106" spans="1:64">
      <c r="A106" s="1211"/>
      <c r="B106" s="1211"/>
      <c r="C106" s="1211"/>
      <c r="D106" s="1211"/>
      <c r="E106" s="1211"/>
      <c r="F106" s="1211"/>
      <c r="G106" s="1209"/>
      <c r="H106" s="1212"/>
      <c r="I106" s="1212"/>
      <c r="J106" s="17" t="s">
        <v>200</v>
      </c>
      <c r="K106" s="18" t="s">
        <v>201</v>
      </c>
      <c r="L106" s="18"/>
      <c r="M106" s="19"/>
      <c r="N106" s="20"/>
      <c r="O106" s="19"/>
      <c r="P106" s="20"/>
      <c r="Q106" s="1180"/>
      <c r="R106" s="20"/>
      <c r="S106" s="19"/>
      <c r="T106" s="1212"/>
      <c r="U106" s="19"/>
      <c r="V106" s="20"/>
      <c r="W106" s="1180"/>
      <c r="X106" s="21"/>
      <c r="Y106" s="19"/>
      <c r="Z106" s="20"/>
      <c r="AA106" s="1180"/>
      <c r="AB106" s="21"/>
      <c r="AC106" s="19"/>
      <c r="AD106" s="20"/>
      <c r="AE106" s="1180"/>
      <c r="AF106" s="21"/>
      <c r="AG106" s="19"/>
      <c r="AH106" s="20"/>
      <c r="AI106" s="1180"/>
      <c r="AJ106" s="21"/>
      <c r="AK106" s="19"/>
      <c r="AL106" s="20"/>
      <c r="AM106" s="1180"/>
      <c r="AN106" s="21"/>
      <c r="AO106" s="19"/>
      <c r="AP106" s="20"/>
      <c r="AQ106" s="19"/>
      <c r="AR106" s="20"/>
      <c r="AS106" s="19"/>
      <c r="AT106" s="20"/>
      <c r="AU106" s="19"/>
      <c r="AV106" s="20"/>
      <c r="AW106" s="19"/>
      <c r="AX106" s="20"/>
      <c r="AY106" s="19"/>
      <c r="AZ106" s="20"/>
      <c r="BA106" s="19"/>
      <c r="BB106" s="20"/>
      <c r="BC106" s="19"/>
      <c r="BD106" s="20"/>
      <c r="BE106" s="19"/>
      <c r="BF106" s="20"/>
      <c r="BG106" s="19"/>
      <c r="BH106" s="20"/>
      <c r="BI106" s="19"/>
      <c r="BJ106" s="20"/>
      <c r="BK106" s="19"/>
      <c r="BL106" s="20"/>
    </row>
    <row r="107" spans="1:64">
      <c r="A107" s="1211"/>
      <c r="B107" s="1211"/>
      <c r="C107" s="1211"/>
      <c r="D107" s="1211"/>
      <c r="E107" s="1211"/>
      <c r="F107" s="1211"/>
      <c r="G107" s="1209"/>
      <c r="H107" s="1212"/>
      <c r="I107" s="1212"/>
      <c r="J107" s="17" t="s">
        <v>202</v>
      </c>
      <c r="K107" s="18" t="s">
        <v>203</v>
      </c>
      <c r="L107" s="18"/>
      <c r="M107" s="19"/>
      <c r="N107" s="20"/>
      <c r="O107" s="19"/>
      <c r="P107" s="20"/>
      <c r="Q107" s="1180"/>
      <c r="R107" s="20"/>
      <c r="S107" s="19"/>
      <c r="T107" s="1212"/>
      <c r="U107" s="19"/>
      <c r="V107" s="20"/>
      <c r="W107" s="1180"/>
      <c r="X107" s="21"/>
      <c r="Y107" s="19"/>
      <c r="Z107" s="20"/>
      <c r="AA107" s="1180"/>
      <c r="AB107" s="21"/>
      <c r="AC107" s="19"/>
      <c r="AD107" s="20"/>
      <c r="AE107" s="1180"/>
      <c r="AF107" s="21"/>
      <c r="AG107" s="19"/>
      <c r="AH107" s="20"/>
      <c r="AI107" s="1180"/>
      <c r="AJ107" s="21"/>
      <c r="AK107" s="19"/>
      <c r="AL107" s="20"/>
      <c r="AM107" s="1180"/>
      <c r="AN107" s="21"/>
      <c r="AO107" s="19"/>
      <c r="AP107" s="20"/>
      <c r="AQ107" s="19"/>
      <c r="AR107" s="20"/>
      <c r="AS107" s="19"/>
      <c r="AT107" s="20"/>
      <c r="AU107" s="19"/>
      <c r="AV107" s="20"/>
      <c r="AW107" s="19"/>
      <c r="AX107" s="20"/>
      <c r="AY107" s="19"/>
      <c r="AZ107" s="20"/>
      <c r="BA107" s="19"/>
      <c r="BB107" s="20"/>
      <c r="BC107" s="19"/>
      <c r="BD107" s="20"/>
      <c r="BE107" s="19"/>
      <c r="BF107" s="20"/>
      <c r="BG107" s="19"/>
      <c r="BH107" s="20"/>
      <c r="BI107" s="19"/>
      <c r="BJ107" s="20"/>
      <c r="BK107" s="19"/>
      <c r="BL107" s="20"/>
    </row>
    <row r="108" spans="1:64">
      <c r="A108" s="1211"/>
      <c r="B108" s="1211"/>
      <c r="C108" s="1211"/>
      <c r="D108" s="1211"/>
      <c r="E108" s="1211"/>
      <c r="F108" s="1211"/>
      <c r="G108" s="1209"/>
      <c r="H108" s="1212"/>
      <c r="I108" s="1212"/>
      <c r="J108" s="17" t="s">
        <v>204</v>
      </c>
      <c r="K108" s="18" t="s">
        <v>205</v>
      </c>
      <c r="L108" s="18"/>
      <c r="M108" s="19"/>
      <c r="N108" s="20"/>
      <c r="O108" s="19"/>
      <c r="P108" s="20"/>
      <c r="Q108" s="1180"/>
      <c r="R108" s="20"/>
      <c r="S108" s="19"/>
      <c r="T108" s="1212"/>
      <c r="U108" s="19"/>
      <c r="V108" s="20"/>
      <c r="W108" s="1180"/>
      <c r="X108" s="21"/>
      <c r="Y108" s="19"/>
      <c r="Z108" s="20"/>
      <c r="AA108" s="1180"/>
      <c r="AB108" s="21"/>
      <c r="AC108" s="19"/>
      <c r="AD108" s="20"/>
      <c r="AE108" s="1180"/>
      <c r="AF108" s="21"/>
      <c r="AG108" s="19"/>
      <c r="AH108" s="20"/>
      <c r="AI108" s="1180"/>
      <c r="AJ108" s="21"/>
      <c r="AK108" s="19"/>
      <c r="AL108" s="20"/>
      <c r="AM108" s="1180"/>
      <c r="AN108" s="21"/>
      <c r="AO108" s="19"/>
      <c r="AP108" s="20"/>
      <c r="AQ108" s="19"/>
      <c r="AR108" s="20"/>
      <c r="AS108" s="19"/>
      <c r="AT108" s="20"/>
      <c r="AU108" s="19"/>
      <c r="AV108" s="20"/>
      <c r="AW108" s="19"/>
      <c r="AX108" s="20"/>
      <c r="AY108" s="19"/>
      <c r="AZ108" s="20"/>
      <c r="BA108" s="19"/>
      <c r="BB108" s="20"/>
      <c r="BC108" s="19"/>
      <c r="BD108" s="20"/>
      <c r="BE108" s="19"/>
      <c r="BF108" s="20"/>
      <c r="BG108" s="19"/>
      <c r="BH108" s="20"/>
      <c r="BI108" s="19"/>
      <c r="BJ108" s="20"/>
      <c r="BK108" s="19"/>
      <c r="BL108" s="20"/>
    </row>
    <row r="109" spans="1:64">
      <c r="A109" s="1211"/>
      <c r="B109" s="1211"/>
      <c r="C109" s="1211"/>
      <c r="D109" s="1211"/>
      <c r="E109" s="1211"/>
      <c r="F109" s="1211"/>
      <c r="G109" s="1209"/>
      <c r="H109" s="1212"/>
      <c r="I109" s="1212"/>
      <c r="J109" s="17" t="s">
        <v>206</v>
      </c>
      <c r="K109" s="18" t="s">
        <v>207</v>
      </c>
      <c r="L109" s="18"/>
      <c r="M109" s="19"/>
      <c r="N109" s="20"/>
      <c r="O109" s="19"/>
      <c r="P109" s="20"/>
      <c r="Q109" s="1180"/>
      <c r="R109" s="20"/>
      <c r="S109" s="19"/>
      <c r="T109" s="1212"/>
      <c r="U109" s="19"/>
      <c r="V109" s="20"/>
      <c r="W109" s="1180"/>
      <c r="X109" s="21"/>
      <c r="Y109" s="19"/>
      <c r="Z109" s="20"/>
      <c r="AA109" s="1180"/>
      <c r="AB109" s="21"/>
      <c r="AC109" s="19"/>
      <c r="AD109" s="20"/>
      <c r="AE109" s="1180"/>
      <c r="AF109" s="21"/>
      <c r="AG109" s="19"/>
      <c r="AH109" s="20"/>
      <c r="AI109" s="1180"/>
      <c r="AJ109" s="21"/>
      <c r="AK109" s="19"/>
      <c r="AL109" s="20"/>
      <c r="AM109" s="1180"/>
      <c r="AN109" s="21"/>
      <c r="AO109" s="19"/>
      <c r="AP109" s="20"/>
      <c r="AQ109" s="19"/>
      <c r="AR109" s="20"/>
      <c r="AS109" s="19"/>
      <c r="AT109" s="20"/>
      <c r="AU109" s="19"/>
      <c r="AV109" s="20"/>
      <c r="AW109" s="19"/>
      <c r="AX109" s="20"/>
      <c r="AY109" s="19"/>
      <c r="AZ109" s="20"/>
      <c r="BA109" s="19"/>
      <c r="BB109" s="20"/>
      <c r="BC109" s="19"/>
      <c r="BD109" s="20"/>
      <c r="BE109" s="19"/>
      <c r="BF109" s="20"/>
      <c r="BG109" s="19"/>
      <c r="BH109" s="20"/>
      <c r="BI109" s="19"/>
      <c r="BJ109" s="20"/>
      <c r="BK109" s="19"/>
      <c r="BL109" s="20"/>
    </row>
    <row r="110" spans="1:64">
      <c r="A110" s="1211"/>
      <c r="B110" s="1211"/>
      <c r="C110" s="1211"/>
      <c r="D110" s="1211"/>
      <c r="E110" s="1211"/>
      <c r="F110" s="1211"/>
      <c r="G110" s="1209"/>
      <c r="H110" s="1212"/>
      <c r="I110" s="1212"/>
      <c r="J110" s="17" t="s">
        <v>208</v>
      </c>
      <c r="K110" s="18" t="s">
        <v>209</v>
      </c>
      <c r="L110" s="18"/>
      <c r="M110" s="19"/>
      <c r="N110" s="20"/>
      <c r="O110" s="19"/>
      <c r="P110" s="20"/>
      <c r="Q110" s="1180"/>
      <c r="R110" s="20"/>
      <c r="S110" s="19"/>
      <c r="T110" s="1212"/>
      <c r="U110" s="19"/>
      <c r="V110" s="20"/>
      <c r="W110" s="1180"/>
      <c r="X110" s="21"/>
      <c r="Y110" s="19"/>
      <c r="Z110" s="20"/>
      <c r="AA110" s="1180"/>
      <c r="AB110" s="21"/>
      <c r="AC110" s="19"/>
      <c r="AD110" s="20"/>
      <c r="AE110" s="1180"/>
      <c r="AF110" s="21"/>
      <c r="AG110" s="19"/>
      <c r="AH110" s="20"/>
      <c r="AI110" s="1180"/>
      <c r="AJ110" s="21"/>
      <c r="AK110" s="19"/>
      <c r="AL110" s="20"/>
      <c r="AM110" s="1180"/>
      <c r="AN110" s="21"/>
      <c r="AO110" s="19"/>
      <c r="AP110" s="20"/>
      <c r="AQ110" s="19"/>
      <c r="AR110" s="20"/>
      <c r="AS110" s="19"/>
      <c r="AT110" s="20"/>
      <c r="AU110" s="19"/>
      <c r="AV110" s="20"/>
      <c r="AW110" s="19"/>
      <c r="AX110" s="20"/>
      <c r="AY110" s="19"/>
      <c r="AZ110" s="20"/>
      <c r="BA110" s="19"/>
      <c r="BB110" s="20"/>
      <c r="BC110" s="19"/>
      <c r="BD110" s="20"/>
      <c r="BE110" s="19"/>
      <c r="BF110" s="20"/>
      <c r="BG110" s="19"/>
      <c r="BH110" s="20"/>
      <c r="BI110" s="19"/>
      <c r="BJ110" s="20"/>
      <c r="BK110" s="19"/>
      <c r="BL110" s="20"/>
    </row>
    <row r="111" spans="1:64">
      <c r="A111" s="1211"/>
      <c r="B111" s="1211"/>
      <c r="C111" s="1211"/>
      <c r="D111" s="1211"/>
      <c r="E111" s="1211"/>
      <c r="F111" s="1211"/>
      <c r="G111" s="1209"/>
      <c r="H111" s="1212"/>
      <c r="I111" s="1212"/>
      <c r="J111" s="1214" t="s">
        <v>210</v>
      </c>
      <c r="K111" s="1214" t="s">
        <v>211</v>
      </c>
      <c r="L111" s="1214"/>
      <c r="M111" s="1215"/>
      <c r="N111" s="1312"/>
      <c r="O111" s="1215"/>
      <c r="P111" s="1312"/>
      <c r="Q111" s="1216"/>
      <c r="R111" s="1312"/>
      <c r="S111" s="1215"/>
      <c r="T111" s="1212"/>
      <c r="U111" s="1215"/>
      <c r="V111" s="1312"/>
      <c r="W111" s="1216"/>
      <c r="X111" s="1312"/>
      <c r="Y111" s="1215"/>
      <c r="Z111" s="1312"/>
      <c r="AA111" s="1216"/>
      <c r="AB111" s="1312"/>
      <c r="AC111" s="1215"/>
      <c r="AD111" s="1312"/>
      <c r="AE111" s="1216"/>
      <c r="AF111" s="1312"/>
      <c r="AG111" s="1215"/>
      <c r="AH111" s="1312"/>
      <c r="AI111" s="1216"/>
      <c r="AJ111" s="1312"/>
      <c r="AK111" s="1215"/>
      <c r="AL111" s="1312"/>
      <c r="AM111" s="1216"/>
      <c r="AN111" s="1312"/>
      <c r="AO111" s="22"/>
      <c r="AP111" s="23"/>
      <c r="AQ111" s="22"/>
      <c r="AR111" s="23"/>
      <c r="AS111" s="22"/>
      <c r="AT111" s="23"/>
      <c r="AU111" s="22"/>
      <c r="AV111" s="23"/>
      <c r="AW111" s="22"/>
      <c r="AX111" s="23"/>
      <c r="AY111" s="22"/>
      <c r="AZ111" s="23"/>
      <c r="BA111" s="22"/>
      <c r="BB111" s="23"/>
      <c r="BC111" s="22"/>
      <c r="BD111" s="23"/>
      <c r="BE111" s="22"/>
      <c r="BF111" s="23"/>
      <c r="BG111" s="22"/>
      <c r="BH111" s="23"/>
      <c r="BI111" s="22"/>
      <c r="BJ111" s="23"/>
      <c r="BK111" s="22"/>
      <c r="BL111" s="23"/>
    </row>
    <row r="112" spans="1:64">
      <c r="A112" s="1211"/>
      <c r="B112" s="1211"/>
      <c r="C112" s="1211"/>
      <c r="D112" s="1211"/>
      <c r="E112" s="1211"/>
      <c r="F112" s="1211"/>
      <c r="G112" s="1209"/>
      <c r="H112" s="1212"/>
      <c r="I112" s="1212"/>
      <c r="J112" s="17" t="s">
        <v>212</v>
      </c>
      <c r="K112" s="18" t="s">
        <v>213</v>
      </c>
      <c r="L112" s="18"/>
      <c r="M112" s="19"/>
      <c r="N112" s="20"/>
      <c r="O112" s="19"/>
      <c r="P112" s="20"/>
      <c r="Q112" s="1180"/>
      <c r="R112" s="20"/>
      <c r="S112" s="19"/>
      <c r="T112" s="1212"/>
      <c r="U112" s="19"/>
      <c r="V112" s="20"/>
      <c r="W112" s="1180"/>
      <c r="X112" s="21"/>
      <c r="Y112" s="19"/>
      <c r="Z112" s="20"/>
      <c r="AA112" s="1180"/>
      <c r="AB112" s="21"/>
      <c r="AC112" s="19"/>
      <c r="AD112" s="20"/>
      <c r="AE112" s="1180"/>
      <c r="AF112" s="21"/>
      <c r="AG112" s="19"/>
      <c r="AH112" s="20"/>
      <c r="AI112" s="1180"/>
      <c r="AJ112" s="21"/>
      <c r="AK112" s="19"/>
      <c r="AL112" s="20"/>
      <c r="AM112" s="1180"/>
      <c r="AN112" s="21"/>
      <c r="AO112" s="19"/>
      <c r="AP112" s="20"/>
      <c r="AQ112" s="19"/>
      <c r="AR112" s="20"/>
      <c r="AS112" s="19"/>
      <c r="AT112" s="20"/>
      <c r="AU112" s="19"/>
      <c r="AV112" s="20"/>
      <c r="AW112" s="19"/>
      <c r="AX112" s="20"/>
      <c r="AY112" s="19"/>
      <c r="AZ112" s="20"/>
      <c r="BA112" s="19"/>
      <c r="BB112" s="20"/>
      <c r="BC112" s="19"/>
      <c r="BD112" s="20"/>
      <c r="BE112" s="19"/>
      <c r="BF112" s="20"/>
      <c r="BG112" s="19"/>
      <c r="BH112" s="20"/>
      <c r="BI112" s="19"/>
      <c r="BJ112" s="20"/>
      <c r="BK112" s="19"/>
      <c r="BL112" s="20"/>
    </row>
    <row r="113" spans="1:64">
      <c r="A113" s="1211"/>
      <c r="B113" s="1211"/>
      <c r="C113" s="1211"/>
      <c r="D113" s="1211"/>
      <c r="E113" s="1211"/>
      <c r="F113" s="1211"/>
      <c r="G113" s="1209"/>
      <c r="H113" s="1212"/>
      <c r="I113" s="1212"/>
      <c r="J113" s="17" t="s">
        <v>214</v>
      </c>
      <c r="K113" s="18" t="s">
        <v>215</v>
      </c>
      <c r="L113" s="18"/>
      <c r="M113" s="19"/>
      <c r="N113" s="20"/>
      <c r="O113" s="19"/>
      <c r="P113" s="20"/>
      <c r="Q113" s="1180"/>
      <c r="R113" s="20"/>
      <c r="S113" s="19"/>
      <c r="T113" s="1212"/>
      <c r="U113" s="19"/>
      <c r="V113" s="20"/>
      <c r="W113" s="1180"/>
      <c r="X113" s="21"/>
      <c r="Y113" s="19"/>
      <c r="Z113" s="20"/>
      <c r="AA113" s="1180"/>
      <c r="AB113" s="21"/>
      <c r="AC113" s="19"/>
      <c r="AD113" s="20"/>
      <c r="AE113" s="1180"/>
      <c r="AF113" s="21"/>
      <c r="AG113" s="19"/>
      <c r="AH113" s="20"/>
      <c r="AI113" s="1180"/>
      <c r="AJ113" s="21"/>
      <c r="AK113" s="19"/>
      <c r="AL113" s="20"/>
      <c r="AM113" s="1180"/>
      <c r="AN113" s="21"/>
      <c r="AO113" s="19"/>
      <c r="AP113" s="20"/>
      <c r="AQ113" s="19"/>
      <c r="AR113" s="20"/>
      <c r="AS113" s="19"/>
      <c r="AT113" s="20"/>
      <c r="AU113" s="19"/>
      <c r="AV113" s="20"/>
      <c r="AW113" s="19"/>
      <c r="AX113" s="20"/>
      <c r="AY113" s="19"/>
      <c r="AZ113" s="20"/>
      <c r="BA113" s="19"/>
      <c r="BB113" s="20"/>
      <c r="BC113" s="19"/>
      <c r="BD113" s="20"/>
      <c r="BE113" s="19"/>
      <c r="BF113" s="20"/>
      <c r="BG113" s="19"/>
      <c r="BH113" s="20"/>
      <c r="BI113" s="19"/>
      <c r="BJ113" s="20"/>
      <c r="BK113" s="19"/>
      <c r="BL113" s="20"/>
    </row>
    <row r="114" spans="1:64">
      <c r="A114" s="1211"/>
      <c r="B114" s="1211"/>
      <c r="C114" s="1211"/>
      <c r="D114" s="1211"/>
      <c r="E114" s="1211"/>
      <c r="F114" s="1211"/>
      <c r="G114" s="1209"/>
      <c r="H114" s="1212"/>
      <c r="I114" s="1212"/>
      <c r="J114" s="17" t="s">
        <v>216</v>
      </c>
      <c r="K114" s="18" t="s">
        <v>217</v>
      </c>
      <c r="L114" s="18"/>
      <c r="M114" s="19"/>
      <c r="N114" s="20"/>
      <c r="O114" s="19"/>
      <c r="P114" s="20"/>
      <c r="Q114" s="1180"/>
      <c r="R114" s="20"/>
      <c r="S114" s="19"/>
      <c r="T114" s="1212"/>
      <c r="U114" s="19"/>
      <c r="V114" s="20"/>
      <c r="W114" s="1180"/>
      <c r="X114" s="21"/>
      <c r="Y114" s="19"/>
      <c r="Z114" s="20"/>
      <c r="AA114" s="1180"/>
      <c r="AB114" s="21"/>
      <c r="AC114" s="19"/>
      <c r="AD114" s="20"/>
      <c r="AE114" s="1180"/>
      <c r="AF114" s="21"/>
      <c r="AG114" s="19"/>
      <c r="AH114" s="20"/>
      <c r="AI114" s="1180"/>
      <c r="AJ114" s="21"/>
      <c r="AK114" s="19"/>
      <c r="AL114" s="20"/>
      <c r="AM114" s="1180"/>
      <c r="AN114" s="21"/>
      <c r="AO114" s="19"/>
      <c r="AP114" s="20"/>
      <c r="AQ114" s="19"/>
      <c r="AR114" s="20"/>
      <c r="AS114" s="19"/>
      <c r="AT114" s="20"/>
      <c r="AU114" s="19"/>
      <c r="AV114" s="20"/>
      <c r="AW114" s="19"/>
      <c r="AX114" s="20"/>
      <c r="AY114" s="19"/>
      <c r="AZ114" s="20"/>
      <c r="BA114" s="19"/>
      <c r="BB114" s="20"/>
      <c r="BC114" s="19"/>
      <c r="BD114" s="20"/>
      <c r="BE114" s="19"/>
      <c r="BF114" s="20"/>
      <c r="BG114" s="19"/>
      <c r="BH114" s="20"/>
      <c r="BI114" s="19"/>
      <c r="BJ114" s="20"/>
      <c r="BK114" s="19"/>
      <c r="BL114" s="20"/>
    </row>
    <row r="115" spans="1:64">
      <c r="A115" s="1211"/>
      <c r="B115" s="1211"/>
      <c r="C115" s="1211"/>
      <c r="D115" s="1211"/>
      <c r="E115" s="1211"/>
      <c r="F115" s="1211"/>
      <c r="G115" s="1209"/>
      <c r="H115" s="1212"/>
      <c r="I115" s="1212"/>
      <c r="J115" s="17" t="s">
        <v>218</v>
      </c>
      <c r="K115" s="18" t="s">
        <v>219</v>
      </c>
      <c r="L115" s="18"/>
      <c r="M115" s="19"/>
      <c r="N115" s="20"/>
      <c r="O115" s="19"/>
      <c r="P115" s="20"/>
      <c r="Q115" s="1180"/>
      <c r="R115" s="20"/>
      <c r="S115" s="19"/>
      <c r="T115" s="1212"/>
      <c r="U115" s="19"/>
      <c r="V115" s="20"/>
      <c r="W115" s="1180"/>
      <c r="X115" s="21"/>
      <c r="Y115" s="19"/>
      <c r="Z115" s="20"/>
      <c r="AA115" s="1180"/>
      <c r="AB115" s="21"/>
      <c r="AC115" s="19"/>
      <c r="AD115" s="20"/>
      <c r="AE115" s="1180"/>
      <c r="AF115" s="21"/>
      <c r="AG115" s="19"/>
      <c r="AH115" s="20"/>
      <c r="AI115" s="1180"/>
      <c r="AJ115" s="21"/>
      <c r="AK115" s="19"/>
      <c r="AL115" s="20"/>
      <c r="AM115" s="1180"/>
      <c r="AN115" s="21"/>
      <c r="AO115" s="19"/>
      <c r="AP115" s="20"/>
      <c r="AQ115" s="19"/>
      <c r="AR115" s="20"/>
      <c r="AS115" s="19"/>
      <c r="AT115" s="20"/>
      <c r="AU115" s="19"/>
      <c r="AV115" s="20"/>
      <c r="AW115" s="19"/>
      <c r="AX115" s="20"/>
      <c r="AY115" s="19"/>
      <c r="AZ115" s="20"/>
      <c r="BA115" s="19"/>
      <c r="BB115" s="20"/>
      <c r="BC115" s="19"/>
      <c r="BD115" s="20"/>
      <c r="BE115" s="19"/>
      <c r="BF115" s="20"/>
      <c r="BG115" s="19"/>
      <c r="BH115" s="20"/>
      <c r="BI115" s="19"/>
      <c r="BJ115" s="20"/>
      <c r="BK115" s="19"/>
      <c r="BL115" s="20"/>
    </row>
    <row r="116" spans="1:64">
      <c r="A116" s="1211"/>
      <c r="B116" s="1211"/>
      <c r="C116" s="1211"/>
      <c r="D116" s="1211"/>
      <c r="E116" s="1211"/>
      <c r="F116" s="1211"/>
      <c r="G116" s="1209"/>
      <c r="H116" s="1212"/>
      <c r="I116" s="1212"/>
      <c r="J116" s="17" t="s">
        <v>220</v>
      </c>
      <c r="K116" s="18" t="s">
        <v>221</v>
      </c>
      <c r="L116" s="18"/>
      <c r="M116" s="19"/>
      <c r="N116" s="20"/>
      <c r="O116" s="19"/>
      <c r="P116" s="20"/>
      <c r="Q116" s="1180"/>
      <c r="R116" s="20"/>
      <c r="S116" s="19"/>
      <c r="T116" s="1212"/>
      <c r="U116" s="19"/>
      <c r="V116" s="20"/>
      <c r="W116" s="1180"/>
      <c r="X116" s="21"/>
      <c r="Y116" s="19"/>
      <c r="Z116" s="20"/>
      <c r="AA116" s="1180"/>
      <c r="AB116" s="21"/>
      <c r="AC116" s="19"/>
      <c r="AD116" s="20"/>
      <c r="AE116" s="1180"/>
      <c r="AF116" s="21"/>
      <c r="AG116" s="19"/>
      <c r="AH116" s="20"/>
      <c r="AI116" s="1180"/>
      <c r="AJ116" s="21"/>
      <c r="AK116" s="19"/>
      <c r="AL116" s="20"/>
      <c r="AM116" s="1180"/>
      <c r="AN116" s="21"/>
      <c r="AO116" s="19"/>
      <c r="AP116" s="20"/>
      <c r="AQ116" s="19"/>
      <c r="AR116" s="20"/>
      <c r="AS116" s="19"/>
      <c r="AT116" s="20"/>
      <c r="AU116" s="19"/>
      <c r="AV116" s="20"/>
      <c r="AW116" s="19"/>
      <c r="AX116" s="20"/>
      <c r="AY116" s="19"/>
      <c r="AZ116" s="20"/>
      <c r="BA116" s="19"/>
      <c r="BB116" s="20"/>
      <c r="BC116" s="19"/>
      <c r="BD116" s="20"/>
      <c r="BE116" s="19"/>
      <c r="BF116" s="20"/>
      <c r="BG116" s="19"/>
      <c r="BH116" s="20"/>
      <c r="BI116" s="19"/>
      <c r="BJ116" s="20"/>
      <c r="BK116" s="19"/>
      <c r="BL116" s="20"/>
    </row>
    <row r="117" spans="1:64">
      <c r="A117" s="1211"/>
      <c r="B117" s="1211"/>
      <c r="C117" s="1211"/>
      <c r="D117" s="1211"/>
      <c r="E117" s="1211"/>
      <c r="F117" s="1211"/>
      <c r="G117" s="1209"/>
      <c r="H117" s="1212"/>
      <c r="I117" s="1212"/>
      <c r="J117" s="17" t="s">
        <v>222</v>
      </c>
      <c r="K117" s="18" t="s">
        <v>223</v>
      </c>
      <c r="L117" s="18"/>
      <c r="M117" s="19"/>
      <c r="N117" s="20"/>
      <c r="O117" s="19"/>
      <c r="P117" s="20"/>
      <c r="Q117" s="1180"/>
      <c r="R117" s="20"/>
      <c r="S117" s="19"/>
      <c r="T117" s="1212"/>
      <c r="U117" s="19"/>
      <c r="V117" s="20"/>
      <c r="W117" s="1180"/>
      <c r="X117" s="21"/>
      <c r="Y117" s="19"/>
      <c r="Z117" s="20"/>
      <c r="AA117" s="1180"/>
      <c r="AB117" s="21"/>
      <c r="AC117" s="19"/>
      <c r="AD117" s="20"/>
      <c r="AE117" s="1180"/>
      <c r="AF117" s="21"/>
      <c r="AG117" s="19"/>
      <c r="AH117" s="20"/>
      <c r="AI117" s="1180"/>
      <c r="AJ117" s="21"/>
      <c r="AK117" s="19"/>
      <c r="AL117" s="20"/>
      <c r="AM117" s="1180"/>
      <c r="AN117" s="21"/>
      <c r="AO117" s="19"/>
      <c r="AP117" s="20"/>
      <c r="AQ117" s="19"/>
      <c r="AR117" s="20"/>
      <c r="AS117" s="19"/>
      <c r="AT117" s="20"/>
      <c r="AU117" s="19"/>
      <c r="AV117" s="20"/>
      <c r="AW117" s="19"/>
      <c r="AX117" s="20"/>
      <c r="AY117" s="19"/>
      <c r="AZ117" s="20"/>
      <c r="BA117" s="19"/>
      <c r="BB117" s="20"/>
      <c r="BC117" s="19"/>
      <c r="BD117" s="20"/>
      <c r="BE117" s="19"/>
      <c r="BF117" s="20"/>
      <c r="BG117" s="19"/>
      <c r="BH117" s="20"/>
      <c r="BI117" s="19"/>
      <c r="BJ117" s="20"/>
      <c r="BK117" s="19"/>
      <c r="BL117" s="20"/>
    </row>
    <row r="118" spans="1:64">
      <c r="A118" s="1211"/>
      <c r="B118" s="1211"/>
      <c r="C118" s="1211"/>
      <c r="D118" s="1211"/>
      <c r="E118" s="1211"/>
      <c r="F118" s="1211"/>
      <c r="G118" s="1209"/>
      <c r="H118" s="1212"/>
      <c r="I118" s="1212"/>
      <c r="J118" s="17" t="s">
        <v>224</v>
      </c>
      <c r="K118" s="18" t="s">
        <v>225</v>
      </c>
      <c r="L118" s="18"/>
      <c r="M118" s="19"/>
      <c r="N118" s="20"/>
      <c r="O118" s="19"/>
      <c r="P118" s="20"/>
      <c r="Q118" s="1180"/>
      <c r="R118" s="20"/>
      <c r="S118" s="19"/>
      <c r="T118" s="1212"/>
      <c r="U118" s="19"/>
      <c r="V118" s="20"/>
      <c r="W118" s="1180"/>
      <c r="X118" s="21"/>
      <c r="Y118" s="19"/>
      <c r="Z118" s="20"/>
      <c r="AA118" s="1180"/>
      <c r="AB118" s="21"/>
      <c r="AC118" s="19"/>
      <c r="AD118" s="20"/>
      <c r="AE118" s="1180"/>
      <c r="AF118" s="21"/>
      <c r="AG118" s="19"/>
      <c r="AH118" s="20"/>
      <c r="AI118" s="1180"/>
      <c r="AJ118" s="21"/>
      <c r="AK118" s="19"/>
      <c r="AL118" s="20"/>
      <c r="AM118" s="1180"/>
      <c r="AN118" s="21"/>
      <c r="AO118" s="19"/>
      <c r="AP118" s="20"/>
      <c r="AQ118" s="19"/>
      <c r="AR118" s="20"/>
      <c r="AS118" s="19"/>
      <c r="AT118" s="20"/>
      <c r="AU118" s="19"/>
      <c r="AV118" s="20"/>
      <c r="AW118" s="19"/>
      <c r="AX118" s="20"/>
      <c r="AY118" s="19"/>
      <c r="AZ118" s="20"/>
      <c r="BA118" s="19"/>
      <c r="BB118" s="20"/>
      <c r="BC118" s="19"/>
      <c r="BD118" s="20"/>
      <c r="BE118" s="19"/>
      <c r="BF118" s="20"/>
      <c r="BG118" s="19"/>
      <c r="BH118" s="20"/>
      <c r="BI118" s="19"/>
      <c r="BJ118" s="20"/>
      <c r="BK118" s="19"/>
      <c r="BL118" s="20"/>
    </row>
    <row r="119" spans="1:64">
      <c r="A119" s="1211"/>
      <c r="B119" s="1211"/>
      <c r="C119" s="1211"/>
      <c r="D119" s="1211"/>
      <c r="E119" s="1211"/>
      <c r="F119" s="1211"/>
      <c r="G119" s="1209"/>
      <c r="H119" s="1212"/>
      <c r="I119" s="1212"/>
      <c r="J119" s="17" t="s">
        <v>226</v>
      </c>
      <c r="K119" s="18" t="s">
        <v>227</v>
      </c>
      <c r="L119" s="18"/>
      <c r="M119" s="19"/>
      <c r="N119" s="20"/>
      <c r="O119" s="19"/>
      <c r="P119" s="20"/>
      <c r="Q119" s="1180"/>
      <c r="R119" s="20"/>
      <c r="S119" s="19"/>
      <c r="T119" s="1212"/>
      <c r="U119" s="19"/>
      <c r="V119" s="20"/>
      <c r="W119" s="1180"/>
      <c r="X119" s="21"/>
      <c r="Y119" s="19"/>
      <c r="Z119" s="20"/>
      <c r="AA119" s="1180"/>
      <c r="AB119" s="21"/>
      <c r="AC119" s="19"/>
      <c r="AD119" s="20"/>
      <c r="AE119" s="1180"/>
      <c r="AF119" s="21"/>
      <c r="AG119" s="19"/>
      <c r="AH119" s="20"/>
      <c r="AI119" s="1180"/>
      <c r="AJ119" s="21"/>
      <c r="AK119" s="19"/>
      <c r="AL119" s="20"/>
      <c r="AM119" s="1180"/>
      <c r="AN119" s="21"/>
      <c r="AO119" s="19"/>
      <c r="AP119" s="20"/>
      <c r="AQ119" s="19"/>
      <c r="AR119" s="20"/>
      <c r="AS119" s="19"/>
      <c r="AT119" s="20"/>
      <c r="AU119" s="19"/>
      <c r="AV119" s="20"/>
      <c r="AW119" s="19"/>
      <c r="AX119" s="20"/>
      <c r="AY119" s="19"/>
      <c r="AZ119" s="20"/>
      <c r="BA119" s="19"/>
      <c r="BB119" s="20"/>
      <c r="BC119" s="19"/>
      <c r="BD119" s="20"/>
      <c r="BE119" s="19"/>
      <c r="BF119" s="20"/>
      <c r="BG119" s="19"/>
      <c r="BH119" s="20"/>
      <c r="BI119" s="19"/>
      <c r="BJ119" s="20"/>
      <c r="BK119" s="19"/>
      <c r="BL119" s="20"/>
    </row>
    <row r="120" spans="1:64">
      <c r="A120" s="1211"/>
      <c r="B120" s="1211"/>
      <c r="C120" s="1211"/>
      <c r="D120" s="1211"/>
      <c r="E120" s="1211"/>
      <c r="F120" s="1211"/>
      <c r="G120" s="1209"/>
      <c r="H120" s="1212"/>
      <c r="I120" s="1212"/>
      <c r="J120" s="17" t="s">
        <v>228</v>
      </c>
      <c r="K120" s="18" t="s">
        <v>229</v>
      </c>
      <c r="L120" s="18"/>
      <c r="M120" s="19"/>
      <c r="N120" s="20"/>
      <c r="O120" s="19"/>
      <c r="P120" s="20"/>
      <c r="Q120" s="1180"/>
      <c r="R120" s="20"/>
      <c r="S120" s="19"/>
      <c r="T120" s="1212"/>
      <c r="U120" s="19"/>
      <c r="V120" s="20"/>
      <c r="W120" s="1180"/>
      <c r="X120" s="21"/>
      <c r="Y120" s="19"/>
      <c r="Z120" s="20"/>
      <c r="AA120" s="1180"/>
      <c r="AB120" s="21"/>
      <c r="AC120" s="19"/>
      <c r="AD120" s="20"/>
      <c r="AE120" s="1180"/>
      <c r="AF120" s="21"/>
      <c r="AG120" s="19"/>
      <c r="AH120" s="20"/>
      <c r="AI120" s="1180"/>
      <c r="AJ120" s="21"/>
      <c r="AK120" s="19"/>
      <c r="AL120" s="20"/>
      <c r="AM120" s="1180"/>
      <c r="AN120" s="21"/>
      <c r="AO120" s="19"/>
      <c r="AP120" s="20"/>
      <c r="AQ120" s="19"/>
      <c r="AR120" s="20"/>
      <c r="AS120" s="19"/>
      <c r="AT120" s="20"/>
      <c r="AU120" s="19"/>
      <c r="AV120" s="20"/>
      <c r="AW120" s="19"/>
      <c r="AX120" s="20"/>
      <c r="AY120" s="19"/>
      <c r="AZ120" s="20"/>
      <c r="BA120" s="19"/>
      <c r="BB120" s="20"/>
      <c r="BC120" s="19"/>
      <c r="BD120" s="20"/>
      <c r="BE120" s="19"/>
      <c r="BF120" s="20"/>
      <c r="BG120" s="19"/>
      <c r="BH120" s="20"/>
      <c r="BI120" s="19"/>
      <c r="BJ120" s="20"/>
      <c r="BK120" s="19"/>
      <c r="BL120" s="20"/>
    </row>
    <row r="121" spans="1:64">
      <c r="A121" s="1211"/>
      <c r="B121" s="1211"/>
      <c r="C121" s="1211"/>
      <c r="D121" s="1211"/>
      <c r="E121" s="1211"/>
      <c r="F121" s="1211"/>
      <c r="G121" s="1209"/>
      <c r="H121" s="1212"/>
      <c r="I121" s="1212"/>
      <c r="J121" s="1214" t="s">
        <v>230</v>
      </c>
      <c r="K121" s="1214" t="s">
        <v>231</v>
      </c>
      <c r="L121" s="1214"/>
      <c r="M121" s="1215"/>
      <c r="N121" s="1312"/>
      <c r="O121" s="1215"/>
      <c r="P121" s="1312"/>
      <c r="Q121" s="1216"/>
      <c r="R121" s="1312"/>
      <c r="S121" s="1215"/>
      <c r="T121" s="1212"/>
      <c r="U121" s="1215"/>
      <c r="V121" s="1312"/>
      <c r="W121" s="1216"/>
      <c r="X121" s="1312"/>
      <c r="Y121" s="1215"/>
      <c r="Z121" s="1312"/>
      <c r="AA121" s="1216"/>
      <c r="AB121" s="1312"/>
      <c r="AC121" s="1215"/>
      <c r="AD121" s="1312"/>
      <c r="AE121" s="1216"/>
      <c r="AF121" s="1312"/>
      <c r="AG121" s="1215"/>
      <c r="AH121" s="1312"/>
      <c r="AI121" s="1216"/>
      <c r="AJ121" s="1312"/>
      <c r="AK121" s="1215"/>
      <c r="AL121" s="1312"/>
      <c r="AM121" s="1216"/>
      <c r="AN121" s="1312"/>
      <c r="AO121" s="22"/>
      <c r="AP121" s="23"/>
      <c r="AQ121" s="22"/>
      <c r="AR121" s="23"/>
      <c r="AS121" s="22"/>
      <c r="AT121" s="23"/>
      <c r="AU121" s="22"/>
      <c r="AV121" s="23"/>
      <c r="AW121" s="22"/>
      <c r="AX121" s="23"/>
      <c r="AY121" s="22"/>
      <c r="AZ121" s="23"/>
      <c r="BA121" s="22"/>
      <c r="BB121" s="23"/>
      <c r="BC121" s="22"/>
      <c r="BD121" s="23"/>
      <c r="BE121" s="22"/>
      <c r="BF121" s="23"/>
      <c r="BG121" s="22"/>
      <c r="BH121" s="23"/>
      <c r="BI121" s="22"/>
      <c r="BJ121" s="23"/>
      <c r="BK121" s="22"/>
      <c r="BL121" s="23"/>
    </row>
    <row r="122" spans="1:64">
      <c r="A122" s="1211"/>
      <c r="B122" s="1211"/>
      <c r="C122" s="1211"/>
      <c r="D122" s="1211"/>
      <c r="E122" s="1211"/>
      <c r="F122" s="1211"/>
      <c r="G122" s="1209"/>
      <c r="H122" s="1212"/>
      <c r="I122" s="1212"/>
      <c r="J122" s="1214" t="s">
        <v>232</v>
      </c>
      <c r="K122" s="1214" t="s">
        <v>233</v>
      </c>
      <c r="L122" s="1214"/>
      <c r="M122" s="1215"/>
      <c r="N122" s="1312"/>
      <c r="O122" s="1215"/>
      <c r="P122" s="1312"/>
      <c r="Q122" s="1216"/>
      <c r="R122" s="1312"/>
      <c r="S122" s="1215"/>
      <c r="T122" s="1212"/>
      <c r="U122" s="1215"/>
      <c r="V122" s="1312"/>
      <c r="W122" s="1216"/>
      <c r="X122" s="1312"/>
      <c r="Y122" s="1215"/>
      <c r="Z122" s="1312"/>
      <c r="AA122" s="1216"/>
      <c r="AB122" s="1312"/>
      <c r="AC122" s="1215"/>
      <c r="AD122" s="1312"/>
      <c r="AE122" s="1216"/>
      <c r="AF122" s="1312"/>
      <c r="AG122" s="1215"/>
      <c r="AH122" s="1312"/>
      <c r="AI122" s="1216"/>
      <c r="AJ122" s="1312"/>
      <c r="AK122" s="1215"/>
      <c r="AL122" s="1312"/>
      <c r="AM122" s="1216"/>
      <c r="AN122" s="1312"/>
      <c r="AO122" s="22"/>
      <c r="AP122" s="23"/>
      <c r="AQ122" s="22"/>
      <c r="AR122" s="23"/>
      <c r="AS122" s="22"/>
      <c r="AT122" s="23"/>
      <c r="AU122" s="22"/>
      <c r="AV122" s="23"/>
      <c r="AW122" s="22"/>
      <c r="AX122" s="23"/>
      <c r="AY122" s="22"/>
      <c r="AZ122" s="23"/>
      <c r="BA122" s="22"/>
      <c r="BB122" s="23"/>
      <c r="BC122" s="22"/>
      <c r="BD122" s="23"/>
      <c r="BE122" s="22"/>
      <c r="BF122" s="23"/>
      <c r="BG122" s="22"/>
      <c r="BH122" s="23"/>
      <c r="BI122" s="22"/>
      <c r="BJ122" s="23"/>
      <c r="BK122" s="22"/>
      <c r="BL122" s="23"/>
    </row>
    <row r="123" spans="1:64">
      <c r="A123" s="1211"/>
      <c r="B123" s="1211"/>
      <c r="C123" s="1211"/>
      <c r="D123" s="1211"/>
      <c r="E123" s="1211"/>
      <c r="F123" s="1211"/>
      <c r="G123" s="1209"/>
      <c r="H123" s="1212"/>
      <c r="I123" s="1212"/>
      <c r="J123" s="1214" t="s">
        <v>234</v>
      </c>
      <c r="K123" s="1214" t="s">
        <v>235</v>
      </c>
      <c r="L123" s="1214"/>
      <c r="M123" s="1215"/>
      <c r="N123" s="1312"/>
      <c r="O123" s="1215"/>
      <c r="P123" s="1312"/>
      <c r="Q123" s="1216"/>
      <c r="R123" s="1312"/>
      <c r="S123" s="1215"/>
      <c r="T123" s="1212"/>
      <c r="U123" s="1215"/>
      <c r="V123" s="1312"/>
      <c r="W123" s="1216"/>
      <c r="X123" s="1312"/>
      <c r="Y123" s="1215"/>
      <c r="Z123" s="1312"/>
      <c r="AA123" s="1216"/>
      <c r="AB123" s="1312"/>
      <c r="AC123" s="1215"/>
      <c r="AD123" s="1312"/>
      <c r="AE123" s="1216"/>
      <c r="AF123" s="1312"/>
      <c r="AG123" s="1215"/>
      <c r="AH123" s="1312"/>
      <c r="AI123" s="1216"/>
      <c r="AJ123" s="1312"/>
      <c r="AK123" s="1215"/>
      <c r="AL123" s="1312"/>
      <c r="AM123" s="1216"/>
      <c r="AN123" s="1312"/>
      <c r="AO123" s="22"/>
      <c r="AP123" s="23"/>
      <c r="AQ123" s="22"/>
      <c r="AR123" s="23"/>
      <c r="AS123" s="22"/>
      <c r="AT123" s="23"/>
      <c r="AU123" s="22"/>
      <c r="AV123" s="23"/>
      <c r="AW123" s="22"/>
      <c r="AX123" s="23"/>
      <c r="AY123" s="22"/>
      <c r="AZ123" s="23"/>
      <c r="BA123" s="22"/>
      <c r="BB123" s="23"/>
      <c r="BC123" s="22"/>
      <c r="BD123" s="23"/>
      <c r="BE123" s="22"/>
      <c r="BF123" s="23"/>
      <c r="BG123" s="22"/>
      <c r="BH123" s="23"/>
      <c r="BI123" s="22"/>
      <c r="BJ123" s="23"/>
      <c r="BK123" s="22"/>
      <c r="BL123" s="23"/>
    </row>
    <row r="124" spans="1:64">
      <c r="A124" s="1211"/>
      <c r="B124" s="1211"/>
      <c r="C124" s="1211"/>
      <c r="D124" s="1211"/>
      <c r="E124" s="1211"/>
      <c r="F124" s="1211"/>
      <c r="G124" s="1209"/>
      <c r="H124" s="1212"/>
      <c r="I124" s="1212"/>
      <c r="J124" s="17" t="s">
        <v>236</v>
      </c>
      <c r="K124" s="18" t="s">
        <v>237</v>
      </c>
      <c r="L124" s="18"/>
      <c r="M124" s="19"/>
      <c r="N124" s="20"/>
      <c r="O124" s="19"/>
      <c r="P124" s="20"/>
      <c r="Q124" s="1180"/>
      <c r="R124" s="20"/>
      <c r="S124" s="19"/>
      <c r="T124" s="1212"/>
      <c r="U124" s="19"/>
      <c r="V124" s="20"/>
      <c r="W124" s="1180"/>
      <c r="X124" s="21"/>
      <c r="Y124" s="19"/>
      <c r="Z124" s="20"/>
      <c r="AA124" s="1180"/>
      <c r="AB124" s="21"/>
      <c r="AC124" s="19"/>
      <c r="AD124" s="20"/>
      <c r="AE124" s="1180"/>
      <c r="AF124" s="21"/>
      <c r="AG124" s="19"/>
      <c r="AH124" s="20"/>
      <c r="AI124" s="1180"/>
      <c r="AJ124" s="21"/>
      <c r="AK124" s="19"/>
      <c r="AL124" s="20"/>
      <c r="AM124" s="1180"/>
      <c r="AN124" s="21"/>
      <c r="AO124" s="19"/>
      <c r="AP124" s="20"/>
      <c r="AQ124" s="19"/>
      <c r="AR124" s="20"/>
      <c r="AS124" s="19"/>
      <c r="AT124" s="20"/>
      <c r="AU124" s="19"/>
      <c r="AV124" s="20"/>
      <c r="AW124" s="19"/>
      <c r="AX124" s="20"/>
      <c r="AY124" s="19"/>
      <c r="AZ124" s="20"/>
      <c r="BA124" s="19"/>
      <c r="BB124" s="20"/>
      <c r="BC124" s="19"/>
      <c r="BD124" s="20"/>
      <c r="BE124" s="19"/>
      <c r="BF124" s="20"/>
      <c r="BG124" s="19"/>
      <c r="BH124" s="20"/>
      <c r="BI124" s="19"/>
      <c r="BJ124" s="20"/>
      <c r="BK124" s="19"/>
      <c r="BL124" s="20"/>
    </row>
    <row r="125" spans="1:64">
      <c r="A125" s="1211"/>
      <c r="B125" s="1211"/>
      <c r="C125" s="1211"/>
      <c r="D125" s="1211"/>
      <c r="E125" s="1211"/>
      <c r="F125" s="1211"/>
      <c r="G125" s="1209"/>
      <c r="H125" s="1212"/>
      <c r="I125" s="1212"/>
      <c r="J125" s="17" t="s">
        <v>238</v>
      </c>
      <c r="K125" s="18" t="s">
        <v>239</v>
      </c>
      <c r="L125" s="18"/>
      <c r="M125" s="19"/>
      <c r="N125" s="20"/>
      <c r="O125" s="19"/>
      <c r="P125" s="20"/>
      <c r="Q125" s="1180"/>
      <c r="R125" s="20"/>
      <c r="S125" s="19"/>
      <c r="T125" s="1212"/>
      <c r="U125" s="19"/>
      <c r="V125" s="20"/>
      <c r="W125" s="1180"/>
      <c r="X125" s="21"/>
      <c r="Y125" s="19"/>
      <c r="Z125" s="20"/>
      <c r="AA125" s="1180"/>
      <c r="AB125" s="21"/>
      <c r="AC125" s="19"/>
      <c r="AD125" s="20"/>
      <c r="AE125" s="1180"/>
      <c r="AF125" s="21"/>
      <c r="AG125" s="19"/>
      <c r="AH125" s="20"/>
      <c r="AI125" s="1180"/>
      <c r="AJ125" s="21"/>
      <c r="AK125" s="19"/>
      <c r="AL125" s="20"/>
      <c r="AM125" s="1180"/>
      <c r="AN125" s="21"/>
      <c r="AO125" s="19"/>
      <c r="AP125" s="20"/>
      <c r="AQ125" s="19"/>
      <c r="AR125" s="20"/>
      <c r="AS125" s="19"/>
      <c r="AT125" s="20"/>
      <c r="AU125" s="19"/>
      <c r="AV125" s="20"/>
      <c r="AW125" s="19"/>
      <c r="AX125" s="20"/>
      <c r="AY125" s="19"/>
      <c r="AZ125" s="20"/>
      <c r="BA125" s="19"/>
      <c r="BB125" s="20"/>
      <c r="BC125" s="19"/>
      <c r="BD125" s="20"/>
      <c r="BE125" s="19"/>
      <c r="BF125" s="20"/>
      <c r="BG125" s="19"/>
      <c r="BH125" s="20"/>
      <c r="BI125" s="19"/>
      <c r="BJ125" s="20"/>
      <c r="BK125" s="19"/>
      <c r="BL125" s="20"/>
    </row>
    <row r="126" spans="1:64">
      <c r="A126" s="1211"/>
      <c r="B126" s="1211"/>
      <c r="C126" s="1211"/>
      <c r="D126" s="1211"/>
      <c r="E126" s="1211"/>
      <c r="F126" s="1211"/>
      <c r="G126" s="1209"/>
      <c r="H126" s="1212"/>
      <c r="I126" s="1212"/>
      <c r="J126" s="1214" t="s">
        <v>240</v>
      </c>
      <c r="K126" s="1214" t="s">
        <v>241</v>
      </c>
      <c r="L126" s="1214"/>
      <c r="M126" s="1215"/>
      <c r="N126" s="1312"/>
      <c r="O126" s="1215"/>
      <c r="P126" s="1312"/>
      <c r="Q126" s="1216"/>
      <c r="R126" s="1312"/>
      <c r="S126" s="1215"/>
      <c r="T126" s="1212"/>
      <c r="U126" s="1215"/>
      <c r="V126" s="1312"/>
      <c r="W126" s="1216"/>
      <c r="X126" s="1312"/>
      <c r="Y126" s="1215"/>
      <c r="Z126" s="1312"/>
      <c r="AA126" s="1216"/>
      <c r="AB126" s="1312"/>
      <c r="AC126" s="1215"/>
      <c r="AD126" s="1312"/>
      <c r="AE126" s="1216"/>
      <c r="AF126" s="1312"/>
      <c r="AG126" s="1215"/>
      <c r="AH126" s="1312"/>
      <c r="AI126" s="1216"/>
      <c r="AJ126" s="1312"/>
      <c r="AK126" s="1215"/>
      <c r="AL126" s="1312"/>
      <c r="AM126" s="1216"/>
      <c r="AN126" s="1312"/>
      <c r="AO126" s="22"/>
      <c r="AP126" s="23"/>
      <c r="AQ126" s="22"/>
      <c r="AR126" s="23"/>
      <c r="AS126" s="22"/>
      <c r="AT126" s="23"/>
      <c r="AU126" s="22"/>
      <c r="AV126" s="23"/>
      <c r="AW126" s="22"/>
      <c r="AX126" s="23"/>
      <c r="AY126" s="22"/>
      <c r="AZ126" s="23"/>
      <c r="BA126" s="22"/>
      <c r="BB126" s="23"/>
      <c r="BC126" s="22"/>
      <c r="BD126" s="23"/>
      <c r="BE126" s="22"/>
      <c r="BF126" s="23"/>
      <c r="BG126" s="22"/>
      <c r="BH126" s="23"/>
      <c r="BI126" s="22"/>
      <c r="BJ126" s="23"/>
      <c r="BK126" s="22"/>
      <c r="BL126" s="23"/>
    </row>
    <row r="127" spans="1:64">
      <c r="A127" s="1211"/>
      <c r="B127" s="1211"/>
      <c r="C127" s="1211"/>
      <c r="D127" s="1211"/>
      <c r="E127" s="1211"/>
      <c r="F127" s="1211"/>
      <c r="G127" s="1209"/>
      <c r="H127" s="1212"/>
      <c r="I127" s="1212"/>
      <c r="J127" s="1214" t="s">
        <v>242</v>
      </c>
      <c r="K127" s="1214" t="s">
        <v>243</v>
      </c>
      <c r="L127" s="1214"/>
      <c r="M127" s="1215"/>
      <c r="N127" s="1312"/>
      <c r="O127" s="1215"/>
      <c r="P127" s="1312"/>
      <c r="Q127" s="1216"/>
      <c r="R127" s="1312"/>
      <c r="S127" s="1215"/>
      <c r="T127" s="1212"/>
      <c r="U127" s="1215"/>
      <c r="V127" s="1312"/>
      <c r="W127" s="1216"/>
      <c r="X127" s="1312"/>
      <c r="Y127" s="1215"/>
      <c r="Z127" s="1312"/>
      <c r="AA127" s="1216"/>
      <c r="AB127" s="1312"/>
      <c r="AC127" s="1215"/>
      <c r="AD127" s="1312"/>
      <c r="AE127" s="1216"/>
      <c r="AF127" s="1312"/>
      <c r="AG127" s="1215"/>
      <c r="AH127" s="1312"/>
      <c r="AI127" s="1216"/>
      <c r="AJ127" s="1312"/>
      <c r="AK127" s="1215"/>
      <c r="AL127" s="1312"/>
      <c r="AM127" s="1216"/>
      <c r="AN127" s="1312"/>
      <c r="AO127" s="22"/>
      <c r="AP127" s="23"/>
      <c r="AQ127" s="22"/>
      <c r="AR127" s="23"/>
      <c r="AS127" s="22"/>
      <c r="AT127" s="23"/>
      <c r="AU127" s="22"/>
      <c r="AV127" s="23"/>
      <c r="AW127" s="22"/>
      <c r="AX127" s="23"/>
      <c r="AY127" s="22"/>
      <c r="AZ127" s="23"/>
      <c r="BA127" s="22"/>
      <c r="BB127" s="23"/>
      <c r="BC127" s="22"/>
      <c r="BD127" s="23"/>
      <c r="BE127" s="22"/>
      <c r="BF127" s="23"/>
      <c r="BG127" s="22"/>
      <c r="BH127" s="23"/>
      <c r="BI127" s="22"/>
      <c r="BJ127" s="23"/>
      <c r="BK127" s="22"/>
      <c r="BL127" s="23"/>
    </row>
    <row r="128" spans="1:64">
      <c r="A128" s="1211"/>
      <c r="B128" s="1211"/>
      <c r="C128" s="1211"/>
      <c r="D128" s="1211"/>
      <c r="E128" s="1211"/>
      <c r="F128" s="1211"/>
      <c r="G128" s="1209"/>
      <c r="H128" s="1212"/>
      <c r="I128" s="1212"/>
      <c r="J128" s="17" t="s">
        <v>244</v>
      </c>
      <c r="K128" s="18" t="s">
        <v>245</v>
      </c>
      <c r="L128" s="18"/>
      <c r="M128" s="19"/>
      <c r="N128" s="20"/>
      <c r="O128" s="19"/>
      <c r="P128" s="20"/>
      <c r="Q128" s="1180"/>
      <c r="R128" s="20"/>
      <c r="S128" s="19"/>
      <c r="T128" s="1212"/>
      <c r="U128" s="19"/>
      <c r="V128" s="20"/>
      <c r="W128" s="1180"/>
      <c r="X128" s="21"/>
      <c r="Y128" s="19"/>
      <c r="Z128" s="20"/>
      <c r="AA128" s="1180"/>
      <c r="AB128" s="21"/>
      <c r="AC128" s="19"/>
      <c r="AD128" s="20"/>
      <c r="AE128" s="1180"/>
      <c r="AF128" s="21"/>
      <c r="AG128" s="19"/>
      <c r="AH128" s="20"/>
      <c r="AI128" s="1180"/>
      <c r="AJ128" s="21"/>
      <c r="AK128" s="19"/>
      <c r="AL128" s="20"/>
      <c r="AM128" s="1180"/>
      <c r="AN128" s="21"/>
      <c r="AO128" s="19"/>
      <c r="AP128" s="20"/>
      <c r="AQ128" s="19"/>
      <c r="AR128" s="20"/>
      <c r="AS128" s="19"/>
      <c r="AT128" s="20"/>
      <c r="AU128" s="19"/>
      <c r="AV128" s="20"/>
      <c r="AW128" s="19"/>
      <c r="AX128" s="20"/>
      <c r="AY128" s="19"/>
      <c r="AZ128" s="20"/>
      <c r="BA128" s="19"/>
      <c r="BB128" s="20"/>
      <c r="BC128" s="19"/>
      <c r="BD128" s="20"/>
      <c r="BE128" s="19"/>
      <c r="BF128" s="20"/>
      <c r="BG128" s="19"/>
      <c r="BH128" s="20"/>
      <c r="BI128" s="19"/>
      <c r="BJ128" s="20"/>
      <c r="BK128" s="19"/>
      <c r="BL128" s="20"/>
    </row>
    <row r="129" spans="1:64">
      <c r="A129" s="1211"/>
      <c r="B129" s="1211"/>
      <c r="C129" s="1211"/>
      <c r="D129" s="1211"/>
      <c r="E129" s="1211"/>
      <c r="F129" s="1211"/>
      <c r="G129" s="1209"/>
      <c r="H129" s="1212"/>
      <c r="I129" s="1212"/>
      <c r="J129" s="1214" t="s">
        <v>1763</v>
      </c>
      <c r="K129" s="1214" t="s">
        <v>1764</v>
      </c>
      <c r="L129" s="1214"/>
      <c r="M129" s="1215"/>
      <c r="N129" s="1312"/>
      <c r="O129" s="1215"/>
      <c r="P129" s="1312"/>
      <c r="Q129" s="1216"/>
      <c r="R129" s="1312"/>
      <c r="S129" s="1215"/>
      <c r="T129" s="1212"/>
      <c r="U129" s="1215"/>
      <c r="V129" s="1312"/>
      <c r="W129" s="1216"/>
      <c r="X129" s="1312"/>
      <c r="Y129" s="1215"/>
      <c r="Z129" s="1312"/>
      <c r="AA129" s="1216"/>
      <c r="AB129" s="1312"/>
      <c r="AC129" s="1215"/>
      <c r="AD129" s="1312"/>
      <c r="AE129" s="1216"/>
      <c r="AF129" s="1312"/>
      <c r="AG129" s="1215"/>
      <c r="AH129" s="1312"/>
      <c r="AI129" s="1216"/>
      <c r="AJ129" s="1312"/>
      <c r="AK129" s="1215"/>
      <c r="AL129" s="1312"/>
      <c r="AM129" s="1216"/>
      <c r="AN129" s="1312"/>
      <c r="AO129" s="22"/>
      <c r="AP129" s="23"/>
      <c r="AQ129" s="22"/>
      <c r="AR129" s="23"/>
      <c r="AS129" s="22"/>
      <c r="AT129" s="23"/>
      <c r="AU129" s="22"/>
      <c r="AV129" s="23"/>
      <c r="AW129" s="22"/>
      <c r="AX129" s="23"/>
      <c r="AY129" s="22"/>
      <c r="AZ129" s="23"/>
      <c r="BA129" s="22"/>
      <c r="BB129" s="23"/>
      <c r="BC129" s="22"/>
      <c r="BD129" s="23"/>
      <c r="BE129" s="22"/>
      <c r="BF129" s="23"/>
      <c r="BG129" s="22"/>
      <c r="BH129" s="23"/>
      <c r="BI129" s="22"/>
      <c r="BJ129" s="23"/>
      <c r="BK129" s="22"/>
      <c r="BL129" s="23"/>
    </row>
    <row r="130" spans="1:64">
      <c r="A130" s="1211"/>
      <c r="B130" s="1211"/>
      <c r="C130" s="1211"/>
      <c r="D130" s="1211"/>
      <c r="E130" s="1211"/>
      <c r="F130" s="1211"/>
      <c r="G130" s="1209"/>
      <c r="H130" s="1212"/>
      <c r="I130" s="1212"/>
      <c r="J130" s="17" t="s">
        <v>1765</v>
      </c>
      <c r="K130" s="18" t="s">
        <v>1766</v>
      </c>
      <c r="L130" s="18"/>
      <c r="M130" s="19"/>
      <c r="N130" s="20"/>
      <c r="O130" s="19"/>
      <c r="P130" s="20"/>
      <c r="Q130" s="1180"/>
      <c r="R130" s="20"/>
      <c r="S130" s="19"/>
      <c r="T130" s="1212"/>
      <c r="U130" s="19"/>
      <c r="V130" s="20"/>
      <c r="W130" s="1180"/>
      <c r="X130" s="21"/>
      <c r="Y130" s="19"/>
      <c r="Z130" s="20"/>
      <c r="AA130" s="1180"/>
      <c r="AB130" s="21"/>
      <c r="AC130" s="19"/>
      <c r="AD130" s="20"/>
      <c r="AE130" s="1180"/>
      <c r="AF130" s="21"/>
      <c r="AG130" s="19"/>
      <c r="AH130" s="20"/>
      <c r="AI130" s="1180"/>
      <c r="AJ130" s="21"/>
      <c r="AK130" s="19"/>
      <c r="AL130" s="20"/>
      <c r="AM130" s="1180"/>
      <c r="AN130" s="21"/>
      <c r="AO130" s="19"/>
      <c r="AP130" s="20"/>
      <c r="AQ130" s="19"/>
      <c r="AR130" s="20"/>
      <c r="AS130" s="19"/>
      <c r="AT130" s="20"/>
      <c r="AU130" s="19"/>
      <c r="AV130" s="20"/>
      <c r="AW130" s="19"/>
      <c r="AX130" s="20"/>
      <c r="AY130" s="19"/>
      <c r="AZ130" s="20"/>
      <c r="BA130" s="19"/>
      <c r="BB130" s="20"/>
      <c r="BC130" s="19"/>
      <c r="BD130" s="20"/>
      <c r="BE130" s="19"/>
      <c r="BF130" s="20"/>
      <c r="BG130" s="19"/>
      <c r="BH130" s="20"/>
      <c r="BI130" s="19"/>
      <c r="BJ130" s="20"/>
      <c r="BK130" s="19"/>
      <c r="BL130" s="20"/>
    </row>
    <row r="131" spans="1:64">
      <c r="A131" s="1211"/>
      <c r="B131" s="1211"/>
      <c r="C131" s="1211"/>
      <c r="D131" s="1211"/>
      <c r="E131" s="1211"/>
      <c r="F131" s="1211"/>
      <c r="G131" s="1209"/>
      <c r="H131" s="1212"/>
      <c r="I131" s="1212"/>
      <c r="J131" s="17" t="s">
        <v>246</v>
      </c>
      <c r="K131" s="18" t="s">
        <v>247</v>
      </c>
      <c r="L131" s="18"/>
      <c r="M131" s="19"/>
      <c r="N131" s="20"/>
      <c r="O131" s="19"/>
      <c r="P131" s="20"/>
      <c r="Q131" s="1180"/>
      <c r="R131" s="20"/>
      <c r="S131" s="19"/>
      <c r="T131" s="1212"/>
      <c r="U131" s="19"/>
      <c r="V131" s="20"/>
      <c r="W131" s="1180"/>
      <c r="X131" s="21"/>
      <c r="Y131" s="19"/>
      <c r="Z131" s="20"/>
      <c r="AA131" s="1180"/>
      <c r="AB131" s="21"/>
      <c r="AC131" s="19"/>
      <c r="AD131" s="20"/>
      <c r="AE131" s="1180"/>
      <c r="AF131" s="21"/>
      <c r="AG131" s="19"/>
      <c r="AH131" s="20"/>
      <c r="AI131" s="1180"/>
      <c r="AJ131" s="21"/>
      <c r="AK131" s="19"/>
      <c r="AL131" s="20"/>
      <c r="AM131" s="1180"/>
      <c r="AN131" s="21"/>
      <c r="AO131" s="19"/>
      <c r="AP131" s="20"/>
      <c r="AQ131" s="19"/>
      <c r="AR131" s="20"/>
      <c r="AS131" s="19"/>
      <c r="AT131" s="20"/>
      <c r="AU131" s="19"/>
      <c r="AV131" s="20"/>
      <c r="AW131" s="19"/>
      <c r="AX131" s="20"/>
      <c r="AY131" s="19"/>
      <c r="AZ131" s="20"/>
      <c r="BA131" s="19"/>
      <c r="BB131" s="20"/>
      <c r="BC131" s="19"/>
      <c r="BD131" s="20"/>
      <c r="BE131" s="19"/>
      <c r="BF131" s="20"/>
      <c r="BG131" s="19"/>
      <c r="BH131" s="20"/>
      <c r="BI131" s="19"/>
      <c r="BJ131" s="20"/>
      <c r="BK131" s="19"/>
      <c r="BL131" s="20"/>
    </row>
    <row r="132" spans="1:64">
      <c r="A132" s="1211"/>
      <c r="B132" s="1211"/>
      <c r="C132" s="1211"/>
      <c r="D132" s="1211"/>
      <c r="E132" s="1211"/>
      <c r="F132" s="1211"/>
      <c r="G132" s="1209"/>
      <c r="H132" s="1212"/>
      <c r="I132" s="1212"/>
      <c r="J132" s="17" t="s">
        <v>248</v>
      </c>
      <c r="K132" s="18" t="s">
        <v>249</v>
      </c>
      <c r="L132" s="18"/>
      <c r="M132" s="19"/>
      <c r="N132" s="20"/>
      <c r="O132" s="19"/>
      <c r="P132" s="20"/>
      <c r="Q132" s="1180"/>
      <c r="R132" s="20"/>
      <c r="S132" s="19"/>
      <c r="T132" s="1212"/>
      <c r="U132" s="19"/>
      <c r="V132" s="20"/>
      <c r="W132" s="1180"/>
      <c r="X132" s="21"/>
      <c r="Y132" s="19"/>
      <c r="Z132" s="20"/>
      <c r="AA132" s="1180"/>
      <c r="AB132" s="21"/>
      <c r="AC132" s="19"/>
      <c r="AD132" s="20"/>
      <c r="AE132" s="1180"/>
      <c r="AF132" s="21"/>
      <c r="AG132" s="19"/>
      <c r="AH132" s="20"/>
      <c r="AI132" s="1180"/>
      <c r="AJ132" s="21"/>
      <c r="AK132" s="19"/>
      <c r="AL132" s="20"/>
      <c r="AM132" s="1180"/>
      <c r="AN132" s="21"/>
      <c r="AO132" s="19"/>
      <c r="AP132" s="20"/>
      <c r="AQ132" s="19"/>
      <c r="AR132" s="20"/>
      <c r="AS132" s="19"/>
      <c r="AT132" s="20"/>
      <c r="AU132" s="19"/>
      <c r="AV132" s="20"/>
      <c r="AW132" s="19"/>
      <c r="AX132" s="20"/>
      <c r="AY132" s="19"/>
      <c r="AZ132" s="20"/>
      <c r="BA132" s="19"/>
      <c r="BB132" s="20"/>
      <c r="BC132" s="19"/>
      <c r="BD132" s="20"/>
      <c r="BE132" s="19"/>
      <c r="BF132" s="20"/>
      <c r="BG132" s="19"/>
      <c r="BH132" s="20"/>
      <c r="BI132" s="19"/>
      <c r="BJ132" s="20"/>
      <c r="BK132" s="19"/>
      <c r="BL132" s="20"/>
    </row>
    <row r="133" spans="1:64">
      <c r="A133" s="1211"/>
      <c r="B133" s="1211"/>
      <c r="C133" s="1211"/>
      <c r="D133" s="1211"/>
      <c r="E133" s="1211"/>
      <c r="F133" s="1211"/>
      <c r="G133" s="1209"/>
      <c r="H133" s="1212"/>
      <c r="I133" s="1212"/>
      <c r="J133" s="17" t="s">
        <v>250</v>
      </c>
      <c r="K133" s="18" t="s">
        <v>251</v>
      </c>
      <c r="L133" s="18"/>
      <c r="M133" s="19"/>
      <c r="N133" s="20"/>
      <c r="O133" s="19"/>
      <c r="P133" s="20"/>
      <c r="Q133" s="1180"/>
      <c r="R133" s="20"/>
      <c r="S133" s="19"/>
      <c r="T133" s="1212"/>
      <c r="U133" s="19"/>
      <c r="V133" s="20"/>
      <c r="W133" s="1180"/>
      <c r="X133" s="21"/>
      <c r="Y133" s="19"/>
      <c r="Z133" s="20"/>
      <c r="AA133" s="1180"/>
      <c r="AB133" s="21"/>
      <c r="AC133" s="19"/>
      <c r="AD133" s="20"/>
      <c r="AE133" s="1180"/>
      <c r="AF133" s="21"/>
      <c r="AG133" s="19"/>
      <c r="AH133" s="20"/>
      <c r="AI133" s="1180"/>
      <c r="AJ133" s="21"/>
      <c r="AK133" s="19"/>
      <c r="AL133" s="20"/>
      <c r="AM133" s="1180"/>
      <c r="AN133" s="21"/>
      <c r="AO133" s="19"/>
      <c r="AP133" s="20"/>
      <c r="AQ133" s="19"/>
      <c r="AR133" s="20"/>
      <c r="AS133" s="19"/>
      <c r="AT133" s="20"/>
      <c r="AU133" s="19"/>
      <c r="AV133" s="20"/>
      <c r="AW133" s="19"/>
      <c r="AX133" s="20"/>
      <c r="AY133" s="19"/>
      <c r="AZ133" s="20"/>
      <c r="BA133" s="19"/>
      <c r="BB133" s="20"/>
      <c r="BC133" s="19"/>
      <c r="BD133" s="20"/>
      <c r="BE133" s="19"/>
      <c r="BF133" s="20"/>
      <c r="BG133" s="19"/>
      <c r="BH133" s="20"/>
      <c r="BI133" s="19"/>
      <c r="BJ133" s="20"/>
      <c r="BK133" s="19"/>
      <c r="BL133" s="20"/>
    </row>
    <row r="134" spans="1:64">
      <c r="A134" s="1211"/>
      <c r="B134" s="1211"/>
      <c r="C134" s="1211"/>
      <c r="D134" s="1211"/>
      <c r="E134" s="1211"/>
      <c r="F134" s="1211"/>
      <c r="G134" s="1209"/>
      <c r="H134" s="1212"/>
      <c r="I134" s="1212"/>
      <c r="J134" s="17" t="s">
        <v>252</v>
      </c>
      <c r="K134" s="18" t="s">
        <v>253</v>
      </c>
      <c r="L134" s="18"/>
      <c r="M134" s="19"/>
      <c r="N134" s="20"/>
      <c r="O134" s="19"/>
      <c r="P134" s="20"/>
      <c r="Q134" s="1180"/>
      <c r="R134" s="20"/>
      <c r="S134" s="19"/>
      <c r="T134" s="1212"/>
      <c r="U134" s="19"/>
      <c r="V134" s="20"/>
      <c r="W134" s="1180"/>
      <c r="X134" s="21"/>
      <c r="Y134" s="19"/>
      <c r="Z134" s="20"/>
      <c r="AA134" s="1180"/>
      <c r="AB134" s="21"/>
      <c r="AC134" s="19"/>
      <c r="AD134" s="20"/>
      <c r="AE134" s="1180"/>
      <c r="AF134" s="21"/>
      <c r="AG134" s="19"/>
      <c r="AH134" s="20"/>
      <c r="AI134" s="1180"/>
      <c r="AJ134" s="21"/>
      <c r="AK134" s="19"/>
      <c r="AL134" s="20"/>
      <c r="AM134" s="1180"/>
      <c r="AN134" s="21"/>
      <c r="AO134" s="19"/>
      <c r="AP134" s="20"/>
      <c r="AQ134" s="19"/>
      <c r="AR134" s="20"/>
      <c r="AS134" s="19"/>
      <c r="AT134" s="20"/>
      <c r="AU134" s="19"/>
      <c r="AV134" s="20"/>
      <c r="AW134" s="19"/>
      <c r="AX134" s="20"/>
      <c r="AY134" s="19"/>
      <c r="AZ134" s="20"/>
      <c r="BA134" s="19"/>
      <c r="BB134" s="20"/>
      <c r="BC134" s="19"/>
      <c r="BD134" s="20"/>
      <c r="BE134" s="19"/>
      <c r="BF134" s="20"/>
      <c r="BG134" s="19"/>
      <c r="BH134" s="20"/>
      <c r="BI134" s="19"/>
      <c r="BJ134" s="20"/>
      <c r="BK134" s="19"/>
      <c r="BL134" s="20"/>
    </row>
    <row r="135" spans="1:64">
      <c r="A135" s="1211"/>
      <c r="B135" s="1211"/>
      <c r="C135" s="1211"/>
      <c r="D135" s="1211"/>
      <c r="E135" s="1211"/>
      <c r="F135" s="1211"/>
      <c r="G135" s="1209"/>
      <c r="H135" s="1212"/>
      <c r="I135" s="1212"/>
      <c r="J135" s="1214" t="s">
        <v>254</v>
      </c>
      <c r="K135" s="1214" t="s">
        <v>255</v>
      </c>
      <c r="L135" s="1214"/>
      <c r="M135" s="1215"/>
      <c r="N135" s="1312"/>
      <c r="O135" s="1215"/>
      <c r="P135" s="1312"/>
      <c r="Q135" s="1216"/>
      <c r="R135" s="1312"/>
      <c r="S135" s="1215"/>
      <c r="T135" s="1212"/>
      <c r="U135" s="1215"/>
      <c r="V135" s="1312"/>
      <c r="W135" s="1216"/>
      <c r="X135" s="1312"/>
      <c r="Y135" s="1215"/>
      <c r="Z135" s="1312"/>
      <c r="AA135" s="1216"/>
      <c r="AB135" s="1312"/>
      <c r="AC135" s="1215"/>
      <c r="AD135" s="1312"/>
      <c r="AE135" s="1216"/>
      <c r="AF135" s="1312"/>
      <c r="AG135" s="1215"/>
      <c r="AH135" s="1312"/>
      <c r="AI135" s="1216"/>
      <c r="AJ135" s="1312"/>
      <c r="AK135" s="1215"/>
      <c r="AL135" s="1312"/>
      <c r="AM135" s="1216"/>
      <c r="AN135" s="1312"/>
      <c r="AO135" s="22"/>
      <c r="AP135" s="23"/>
      <c r="AQ135" s="22"/>
      <c r="AR135" s="23"/>
      <c r="AS135" s="22"/>
      <c r="AT135" s="23"/>
      <c r="AU135" s="22"/>
      <c r="AV135" s="23"/>
      <c r="AW135" s="22"/>
      <c r="AX135" s="23"/>
      <c r="AY135" s="22"/>
      <c r="AZ135" s="23"/>
      <c r="BA135" s="22"/>
      <c r="BB135" s="23"/>
      <c r="BC135" s="22"/>
      <c r="BD135" s="23"/>
      <c r="BE135" s="22"/>
      <c r="BF135" s="23"/>
      <c r="BG135" s="22"/>
      <c r="BH135" s="23"/>
      <c r="BI135" s="22"/>
      <c r="BJ135" s="23"/>
      <c r="BK135" s="22"/>
      <c r="BL135" s="23"/>
    </row>
    <row r="136" spans="1:64">
      <c r="A136" s="1211"/>
      <c r="B136" s="1211"/>
      <c r="C136" s="1211"/>
      <c r="D136" s="1211"/>
      <c r="E136" s="1211"/>
      <c r="F136" s="1211"/>
      <c r="G136" s="1209"/>
      <c r="H136" s="1212"/>
      <c r="I136" s="1212"/>
      <c r="J136" s="17" t="s">
        <v>256</v>
      </c>
      <c r="K136" s="18" t="s">
        <v>257</v>
      </c>
      <c r="L136" s="18"/>
      <c r="M136" s="19"/>
      <c r="N136" s="20"/>
      <c r="O136" s="19"/>
      <c r="P136" s="20"/>
      <c r="Q136" s="1180"/>
      <c r="R136" s="20"/>
      <c r="S136" s="19"/>
      <c r="T136" s="1212"/>
      <c r="U136" s="19"/>
      <c r="V136" s="20"/>
      <c r="W136" s="1180"/>
      <c r="X136" s="21"/>
      <c r="Y136" s="19"/>
      <c r="Z136" s="20"/>
      <c r="AA136" s="1180"/>
      <c r="AB136" s="21"/>
      <c r="AC136" s="19"/>
      <c r="AD136" s="20"/>
      <c r="AE136" s="1180"/>
      <c r="AF136" s="21"/>
      <c r="AG136" s="19"/>
      <c r="AH136" s="20"/>
      <c r="AI136" s="1180"/>
      <c r="AJ136" s="21"/>
      <c r="AK136" s="19"/>
      <c r="AL136" s="20"/>
      <c r="AM136" s="1180"/>
      <c r="AN136" s="21"/>
      <c r="AO136" s="19"/>
      <c r="AP136" s="20"/>
      <c r="AQ136" s="19"/>
      <c r="AR136" s="20"/>
      <c r="AS136" s="19"/>
      <c r="AT136" s="20"/>
      <c r="AU136" s="19"/>
      <c r="AV136" s="20"/>
      <c r="AW136" s="19"/>
      <c r="AX136" s="20"/>
      <c r="AY136" s="19"/>
      <c r="AZ136" s="20"/>
      <c r="BA136" s="19"/>
      <c r="BB136" s="20"/>
      <c r="BC136" s="19"/>
      <c r="BD136" s="20"/>
      <c r="BE136" s="19"/>
      <c r="BF136" s="20"/>
      <c r="BG136" s="19"/>
      <c r="BH136" s="20"/>
      <c r="BI136" s="19"/>
      <c r="BJ136" s="20"/>
      <c r="BK136" s="19"/>
      <c r="BL136" s="20"/>
    </row>
    <row r="137" spans="1:64">
      <c r="A137" s="1211"/>
      <c r="B137" s="1211"/>
      <c r="C137" s="1211"/>
      <c r="D137" s="1211"/>
      <c r="E137" s="1211"/>
      <c r="F137" s="1211"/>
      <c r="G137" s="1209"/>
      <c r="H137" s="1212"/>
      <c r="I137" s="1212"/>
      <c r="J137" s="17" t="s">
        <v>258</v>
      </c>
      <c r="K137" s="18" t="s">
        <v>259</v>
      </c>
      <c r="L137" s="18"/>
      <c r="M137" s="19"/>
      <c r="N137" s="20"/>
      <c r="O137" s="19"/>
      <c r="P137" s="20"/>
      <c r="Q137" s="1180"/>
      <c r="R137" s="20"/>
      <c r="S137" s="19"/>
      <c r="T137" s="1212"/>
      <c r="U137" s="19"/>
      <c r="V137" s="20"/>
      <c r="W137" s="1180"/>
      <c r="X137" s="21"/>
      <c r="Y137" s="19"/>
      <c r="Z137" s="20"/>
      <c r="AA137" s="1180"/>
      <c r="AB137" s="21"/>
      <c r="AC137" s="19"/>
      <c r="AD137" s="20"/>
      <c r="AE137" s="1180"/>
      <c r="AF137" s="21"/>
      <c r="AG137" s="19"/>
      <c r="AH137" s="20"/>
      <c r="AI137" s="1180"/>
      <c r="AJ137" s="21"/>
      <c r="AK137" s="19"/>
      <c r="AL137" s="20"/>
      <c r="AM137" s="1180"/>
      <c r="AN137" s="21"/>
      <c r="AO137" s="19"/>
      <c r="AP137" s="20"/>
      <c r="AQ137" s="19"/>
      <c r="AR137" s="20"/>
      <c r="AS137" s="19"/>
      <c r="AT137" s="20"/>
      <c r="AU137" s="19"/>
      <c r="AV137" s="20"/>
      <c r="AW137" s="19"/>
      <c r="AX137" s="20"/>
      <c r="AY137" s="19"/>
      <c r="AZ137" s="20"/>
      <c r="BA137" s="19"/>
      <c r="BB137" s="20"/>
      <c r="BC137" s="19"/>
      <c r="BD137" s="20"/>
      <c r="BE137" s="19"/>
      <c r="BF137" s="20"/>
      <c r="BG137" s="19"/>
      <c r="BH137" s="20"/>
      <c r="BI137" s="19"/>
      <c r="BJ137" s="20"/>
      <c r="BK137" s="19"/>
      <c r="BL137" s="20"/>
    </row>
    <row r="138" spans="1:64">
      <c r="A138" s="1211"/>
      <c r="B138" s="1211"/>
      <c r="C138" s="1211"/>
      <c r="D138" s="1211"/>
      <c r="E138" s="1211"/>
      <c r="F138" s="1211"/>
      <c r="G138" s="1209"/>
      <c r="H138" s="1212"/>
      <c r="I138" s="1212"/>
      <c r="J138" s="1214" t="s">
        <v>260</v>
      </c>
      <c r="K138" s="1214" t="s">
        <v>261</v>
      </c>
      <c r="L138" s="1214"/>
      <c r="M138" s="1215"/>
      <c r="N138" s="1312"/>
      <c r="O138" s="1215"/>
      <c r="P138" s="1312"/>
      <c r="Q138" s="1216"/>
      <c r="R138" s="1312"/>
      <c r="S138" s="1215"/>
      <c r="T138" s="1212"/>
      <c r="U138" s="1215"/>
      <c r="V138" s="1312"/>
      <c r="W138" s="1216"/>
      <c r="X138" s="1312"/>
      <c r="Y138" s="1215"/>
      <c r="Z138" s="1312"/>
      <c r="AA138" s="1216"/>
      <c r="AB138" s="1312"/>
      <c r="AC138" s="1215"/>
      <c r="AD138" s="1312"/>
      <c r="AE138" s="1216"/>
      <c r="AF138" s="1312"/>
      <c r="AG138" s="1215"/>
      <c r="AH138" s="1312"/>
      <c r="AI138" s="1216"/>
      <c r="AJ138" s="1312"/>
      <c r="AK138" s="1215"/>
      <c r="AL138" s="1312"/>
      <c r="AM138" s="1216"/>
      <c r="AN138" s="1312"/>
      <c r="AO138" s="22"/>
      <c r="AP138" s="23"/>
      <c r="AQ138" s="22"/>
      <c r="AR138" s="23"/>
      <c r="AS138" s="22"/>
      <c r="AT138" s="23"/>
      <c r="AU138" s="22"/>
      <c r="AV138" s="23"/>
      <c r="AW138" s="22"/>
      <c r="AX138" s="23"/>
      <c r="AY138" s="22"/>
      <c r="AZ138" s="23"/>
      <c r="BA138" s="22"/>
      <c r="BB138" s="23"/>
      <c r="BC138" s="22"/>
      <c r="BD138" s="23"/>
      <c r="BE138" s="22"/>
      <c r="BF138" s="23"/>
      <c r="BG138" s="22"/>
      <c r="BH138" s="23"/>
      <c r="BI138" s="22"/>
      <c r="BJ138" s="23"/>
      <c r="BK138" s="22"/>
      <c r="BL138" s="23"/>
    </row>
    <row r="139" spans="1:64">
      <c r="A139" s="1211"/>
      <c r="B139" s="1211"/>
      <c r="C139" s="1211"/>
      <c r="D139" s="1211"/>
      <c r="E139" s="1211"/>
      <c r="F139" s="1211"/>
      <c r="G139" s="1209"/>
      <c r="H139" s="1212"/>
      <c r="I139" s="1212"/>
      <c r="J139" s="1212" t="s">
        <v>262</v>
      </c>
      <c r="K139" s="1212" t="s">
        <v>263</v>
      </c>
      <c r="L139" s="1212"/>
      <c r="M139" s="1212"/>
      <c r="N139" s="1212"/>
      <c r="O139" s="1212"/>
      <c r="P139" s="1212"/>
      <c r="Q139" s="1212"/>
      <c r="R139" s="1212"/>
      <c r="S139" s="1212"/>
      <c r="T139" s="1212"/>
      <c r="U139" s="1212"/>
      <c r="V139" s="1212"/>
      <c r="W139" s="1212"/>
      <c r="X139" s="1212"/>
      <c r="Y139" s="1212"/>
      <c r="Z139" s="1212"/>
      <c r="AA139" s="1212"/>
      <c r="AB139" s="1212"/>
      <c r="AC139" s="1212"/>
      <c r="AD139" s="1212"/>
      <c r="AE139" s="1212"/>
      <c r="AF139" s="1212"/>
      <c r="AG139" s="1212"/>
      <c r="AH139" s="1212"/>
      <c r="AI139" s="1212"/>
      <c r="AJ139" s="1212"/>
      <c r="AK139" s="1212"/>
      <c r="AL139" s="1212"/>
      <c r="AM139" s="1212"/>
      <c r="AN139" s="1212"/>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row>
    <row r="140" spans="1:64">
      <c r="A140" s="1211"/>
      <c r="B140" s="1211"/>
      <c r="C140" s="1211"/>
      <c r="D140" s="1211"/>
      <c r="E140" s="1211"/>
      <c r="F140" s="1211"/>
      <c r="G140" s="1209"/>
      <c r="H140" s="1212"/>
      <c r="I140" s="1212"/>
      <c r="J140" s="1212" t="s">
        <v>264</v>
      </c>
      <c r="K140" s="1212" t="s">
        <v>265</v>
      </c>
      <c r="L140" s="1212"/>
      <c r="M140" s="1212"/>
      <c r="N140" s="1212"/>
      <c r="O140" s="1212"/>
      <c r="P140" s="1212"/>
      <c r="Q140" s="1212"/>
      <c r="R140" s="1212"/>
      <c r="S140" s="1212"/>
      <c r="T140" s="1212"/>
      <c r="U140" s="1212"/>
      <c r="V140" s="1212"/>
      <c r="W140" s="1212"/>
      <c r="X140" s="1212"/>
      <c r="Y140" s="1212"/>
      <c r="Z140" s="1212"/>
      <c r="AA140" s="1212"/>
      <c r="AB140" s="1212"/>
      <c r="AC140" s="1212"/>
      <c r="AD140" s="1212"/>
      <c r="AE140" s="1212"/>
      <c r="AF140" s="1212"/>
      <c r="AG140" s="1212"/>
      <c r="AH140" s="1212"/>
      <c r="AI140" s="1212"/>
      <c r="AJ140" s="1212"/>
      <c r="AK140" s="1212"/>
      <c r="AL140" s="1212"/>
      <c r="AM140" s="1212"/>
      <c r="AN140" s="1212"/>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row>
    <row r="141" spans="1:64">
      <c r="A141" s="1211"/>
      <c r="B141" s="1211"/>
      <c r="C141" s="1211"/>
      <c r="D141" s="1211"/>
      <c r="E141" s="1211"/>
      <c r="F141" s="1211"/>
      <c r="G141" s="1209"/>
      <c r="H141" s="1212"/>
      <c r="I141" s="1212"/>
      <c r="J141" s="1212"/>
      <c r="K141" s="1212"/>
      <c r="L141" s="1212"/>
      <c r="M141" s="1212"/>
      <c r="N141" s="1212"/>
      <c r="O141" s="1212"/>
      <c r="P141" s="1212"/>
      <c r="Q141" s="1212"/>
      <c r="R141" s="1212"/>
      <c r="S141" s="1212"/>
      <c r="T141" s="1212"/>
      <c r="U141" s="1212"/>
      <c r="V141" s="1212"/>
      <c r="W141" s="1212"/>
      <c r="X141" s="1212"/>
      <c r="Y141" s="1212"/>
      <c r="Z141" s="1212"/>
      <c r="AA141" s="1212"/>
      <c r="AB141" s="1212"/>
      <c r="AC141" s="1212"/>
      <c r="AD141" s="1212"/>
      <c r="AE141" s="1212"/>
      <c r="AF141" s="1212"/>
      <c r="AG141" s="1212"/>
      <c r="AH141" s="1212"/>
      <c r="AI141" s="1212"/>
      <c r="AJ141" s="1212"/>
      <c r="AK141" s="1212"/>
      <c r="AL141" s="1212"/>
      <c r="AM141" s="1212"/>
      <c r="AN141" s="1212"/>
      <c r="AO141" s="24"/>
      <c r="AP141" s="25"/>
      <c r="AQ141" s="24"/>
      <c r="AR141" s="25"/>
      <c r="AS141" s="24"/>
      <c r="AT141" s="25"/>
      <c r="AU141" s="24"/>
      <c r="AV141" s="25"/>
      <c r="AW141" s="24"/>
      <c r="AX141" s="25"/>
      <c r="AY141" s="24"/>
      <c r="AZ141" s="25"/>
      <c r="BA141" s="24"/>
      <c r="BB141" s="25"/>
      <c r="BC141" s="24"/>
      <c r="BD141" s="25"/>
      <c r="BE141" s="24"/>
      <c r="BF141" s="25"/>
      <c r="BG141" s="24"/>
      <c r="BH141" s="25"/>
      <c r="BI141" s="24"/>
      <c r="BJ141" s="25"/>
      <c r="BK141" s="24"/>
      <c r="BL141" s="25"/>
    </row>
    <row r="142" spans="1:64">
      <c r="A142" s="1211"/>
      <c r="B142" s="1211"/>
      <c r="C142" s="1211"/>
      <c r="D142" s="1211"/>
      <c r="E142" s="1211"/>
      <c r="F142" s="1211"/>
      <c r="G142" s="1209"/>
      <c r="H142" s="1212"/>
      <c r="I142" s="1212"/>
      <c r="J142" s="17"/>
      <c r="K142" s="1217" t="s">
        <v>1773</v>
      </c>
      <c r="L142" s="1217"/>
      <c r="M142" s="19"/>
      <c r="N142" s="1218"/>
      <c r="O142" s="19"/>
      <c r="P142" s="1218"/>
      <c r="Q142" s="1219"/>
      <c r="R142" s="1218"/>
      <c r="S142" s="1219"/>
      <c r="T142" s="1218"/>
      <c r="U142" s="19"/>
      <c r="V142" s="1218"/>
      <c r="W142" s="1219"/>
      <c r="X142" s="1218"/>
      <c r="Y142" s="19"/>
      <c r="Z142" s="1218"/>
      <c r="AA142" s="1219"/>
      <c r="AB142" s="1218"/>
      <c r="AC142" s="19"/>
      <c r="AD142" s="1218"/>
      <c r="AE142" s="1219"/>
      <c r="AF142" s="1218"/>
      <c r="AG142" s="19"/>
      <c r="AH142" s="1218"/>
      <c r="AI142" s="1219"/>
      <c r="AJ142" s="1218"/>
      <c r="AK142" s="19"/>
      <c r="AL142" s="1218"/>
      <c r="AM142" s="1219"/>
      <c r="AN142" s="1218"/>
      <c r="AO142" s="27"/>
      <c r="AP142" s="28"/>
      <c r="AQ142" s="27"/>
      <c r="AR142" s="28"/>
      <c r="AS142" s="27"/>
      <c r="AT142" s="28"/>
      <c r="AU142" s="27"/>
      <c r="AV142" s="28"/>
      <c r="AW142" s="27"/>
      <c r="AX142" s="28"/>
      <c r="AY142" s="27"/>
      <c r="AZ142" s="28"/>
      <c r="BA142" s="27"/>
      <c r="BB142" s="28"/>
      <c r="BC142" s="27"/>
      <c r="BD142" s="28"/>
      <c r="BE142" s="27"/>
      <c r="BF142" s="28"/>
      <c r="BG142" s="27"/>
      <c r="BH142" s="28"/>
      <c r="BI142" s="27"/>
      <c r="BJ142" s="28"/>
      <c r="BK142" s="27"/>
      <c r="BL142" s="28"/>
    </row>
    <row r="143" spans="1:64">
      <c r="A143" s="1211"/>
      <c r="B143" s="1211"/>
      <c r="C143" s="1211"/>
      <c r="D143" s="1211"/>
      <c r="E143" s="1211"/>
      <c r="F143" s="1211"/>
      <c r="G143" s="1209"/>
      <c r="H143" s="1212"/>
      <c r="I143" s="1212"/>
      <c r="J143" s="1214"/>
      <c r="K143" s="26"/>
      <c r="L143" s="26"/>
      <c r="M143" s="27"/>
      <c r="N143" s="1312"/>
      <c r="O143" s="27"/>
      <c r="P143" s="1312"/>
      <c r="Q143" s="1216"/>
      <c r="R143" s="1312"/>
      <c r="S143" s="27"/>
      <c r="T143" s="1312"/>
      <c r="U143" s="27"/>
      <c r="V143" s="1312"/>
      <c r="W143" s="1216"/>
      <c r="X143" s="1312"/>
      <c r="Y143" s="27"/>
      <c r="Z143" s="1312"/>
      <c r="AA143" s="1216"/>
      <c r="AB143" s="1312"/>
      <c r="AC143" s="27"/>
      <c r="AD143" s="1312"/>
      <c r="AE143" s="1216"/>
      <c r="AF143" s="1312"/>
      <c r="AG143" s="27"/>
      <c r="AH143" s="1312"/>
      <c r="AI143" s="1216"/>
      <c r="AJ143" s="1312"/>
      <c r="AK143" s="27"/>
      <c r="AL143" s="1312"/>
      <c r="AM143" s="1216"/>
      <c r="AN143" s="1312"/>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row>
    <row r="144" spans="1:64">
      <c r="A144" s="1211"/>
      <c r="B144" s="1211"/>
      <c r="C144" s="1211"/>
      <c r="D144" s="1211"/>
      <c r="E144" s="1211"/>
      <c r="F144" s="1211"/>
      <c r="G144" s="1209"/>
      <c r="H144" s="1212"/>
      <c r="I144" s="1212"/>
      <c r="J144" s="1212" t="s">
        <v>266</v>
      </c>
      <c r="K144" s="1212" t="s">
        <v>267</v>
      </c>
      <c r="L144" s="1212"/>
      <c r="M144" s="1212"/>
      <c r="N144" s="1212"/>
      <c r="O144" s="1212"/>
      <c r="P144" s="1212"/>
      <c r="Q144" s="1212"/>
      <c r="R144" s="1212"/>
      <c r="S144" s="1212"/>
      <c r="T144" s="1212"/>
      <c r="U144" s="1212"/>
      <c r="V144" s="1212"/>
      <c r="W144" s="1212"/>
      <c r="X144" s="1212"/>
      <c r="Y144" s="1212"/>
      <c r="Z144" s="1212"/>
      <c r="AA144" s="1212"/>
      <c r="AB144" s="1212"/>
      <c r="AC144" s="1212"/>
      <c r="AD144" s="1212"/>
      <c r="AE144" s="1212"/>
      <c r="AF144" s="1212"/>
      <c r="AG144" s="1212"/>
      <c r="AH144" s="1212"/>
      <c r="AI144" s="1212"/>
      <c r="AJ144" s="1212"/>
      <c r="AK144" s="1212"/>
      <c r="AL144" s="1212"/>
      <c r="AM144" s="1212"/>
      <c r="AN144" s="1212"/>
      <c r="AO144" s="27"/>
      <c r="AP144" s="28"/>
      <c r="AQ144" s="27"/>
      <c r="AR144" s="28"/>
      <c r="AS144" s="27"/>
      <c r="AT144" s="28"/>
      <c r="AU144" s="27"/>
      <c r="AV144" s="28"/>
      <c r="AW144" s="27"/>
      <c r="AX144" s="28"/>
      <c r="AY144" s="27"/>
      <c r="AZ144" s="28"/>
      <c r="BA144" s="27"/>
      <c r="BB144" s="28"/>
      <c r="BC144" s="27"/>
      <c r="BD144" s="28"/>
      <c r="BE144" s="27"/>
      <c r="BF144" s="28"/>
      <c r="BG144" s="27"/>
      <c r="BH144" s="28"/>
      <c r="BI144" s="27"/>
      <c r="BJ144" s="28"/>
      <c r="BK144" s="27"/>
      <c r="BL144" s="28"/>
    </row>
    <row r="145" spans="1:64">
      <c r="A145" s="1211"/>
      <c r="B145" s="1211"/>
      <c r="C145" s="1211"/>
      <c r="D145" s="1211"/>
      <c r="E145" s="1211"/>
      <c r="F145" s="1211"/>
      <c r="G145" s="1209"/>
      <c r="H145" s="1212"/>
      <c r="I145" s="1212"/>
      <c r="J145" s="29"/>
      <c r="K145" s="26" t="s">
        <v>1767</v>
      </c>
      <c r="L145" s="26"/>
      <c r="M145" s="27"/>
      <c r="N145" s="28"/>
      <c r="O145" s="27"/>
      <c r="P145" s="28"/>
      <c r="Q145" s="1188"/>
      <c r="R145" s="1220"/>
      <c r="S145" s="27"/>
      <c r="T145" s="1212"/>
      <c r="U145" s="27"/>
      <c r="V145" s="28"/>
      <c r="W145" s="1188"/>
      <c r="X145" s="1313"/>
      <c r="Y145" s="27"/>
      <c r="Z145" s="28"/>
      <c r="AA145" s="1188"/>
      <c r="AB145" s="1313"/>
      <c r="AC145" s="27"/>
      <c r="AD145" s="28"/>
      <c r="AE145" s="1188"/>
      <c r="AF145" s="1313"/>
      <c r="AG145" s="27"/>
      <c r="AH145" s="28"/>
      <c r="AI145" s="1188"/>
      <c r="AJ145" s="1313"/>
      <c r="AK145" s="27"/>
      <c r="AL145" s="28"/>
      <c r="AM145" s="1188"/>
      <c r="AN145" s="1313"/>
      <c r="AO145" s="19"/>
      <c r="AP145" s="21"/>
      <c r="AQ145" s="19"/>
      <c r="AR145" s="21"/>
      <c r="AS145" s="19"/>
      <c r="AT145" s="21"/>
      <c r="AU145" s="19"/>
      <c r="AV145" s="21"/>
      <c r="AW145" s="19"/>
      <c r="AX145" s="21"/>
      <c r="AY145" s="19"/>
      <c r="AZ145" s="21"/>
      <c r="BA145" s="19"/>
      <c r="BB145" s="21"/>
      <c r="BC145" s="19"/>
      <c r="BD145" s="21"/>
      <c r="BE145" s="19"/>
      <c r="BF145" s="21"/>
      <c r="BG145" s="19"/>
      <c r="BH145" s="21"/>
      <c r="BI145" s="19"/>
      <c r="BJ145" s="21"/>
      <c r="BK145" s="19"/>
      <c r="BL145" s="21"/>
    </row>
    <row r="146" spans="1:64">
      <c r="A146" s="1211"/>
      <c r="B146" s="1211"/>
      <c r="C146" s="1211"/>
      <c r="D146" s="1211"/>
      <c r="E146" s="1211"/>
      <c r="F146" s="1211"/>
      <c r="G146" s="1209"/>
      <c r="H146" s="1212"/>
      <c r="I146" s="1212"/>
      <c r="J146" s="17"/>
      <c r="K146" s="18"/>
      <c r="L146" s="18"/>
      <c r="M146" s="19"/>
      <c r="N146" s="20"/>
      <c r="O146" s="19"/>
      <c r="P146" s="20"/>
      <c r="Q146" s="1180"/>
      <c r="R146" s="20"/>
      <c r="S146" s="19"/>
      <c r="T146" s="1212"/>
      <c r="U146" s="19"/>
      <c r="V146" s="20"/>
      <c r="W146" s="1180"/>
      <c r="X146" s="21"/>
      <c r="Y146" s="19"/>
      <c r="Z146" s="20"/>
      <c r="AA146" s="1180"/>
      <c r="AB146" s="21"/>
      <c r="AC146" s="19"/>
      <c r="AD146" s="20"/>
      <c r="AE146" s="1180"/>
      <c r="AF146" s="21"/>
      <c r="AG146" s="19"/>
      <c r="AH146" s="20"/>
      <c r="AI146" s="1180"/>
      <c r="AJ146" s="21"/>
      <c r="AK146" s="19"/>
      <c r="AL146" s="20"/>
      <c r="AM146" s="1180"/>
      <c r="AN146" s="21"/>
      <c r="AO146" s="19"/>
      <c r="AP146" s="21"/>
      <c r="AQ146" s="19"/>
      <c r="AR146" s="21"/>
      <c r="AS146" s="19"/>
      <c r="AT146" s="21"/>
      <c r="AU146" s="19"/>
      <c r="AV146" s="21"/>
      <c r="AW146" s="19"/>
      <c r="AX146" s="21"/>
      <c r="AY146" s="19"/>
      <c r="AZ146" s="21"/>
      <c r="BA146" s="19"/>
      <c r="BB146" s="21"/>
      <c r="BC146" s="19"/>
      <c r="BD146" s="21"/>
      <c r="BE146" s="19"/>
      <c r="BF146" s="21"/>
      <c r="BG146" s="19"/>
      <c r="BH146" s="21"/>
      <c r="BI146" s="19"/>
      <c r="BJ146" s="21"/>
      <c r="BK146" s="19"/>
      <c r="BL146" s="21"/>
    </row>
    <row r="147" spans="1:64">
      <c r="A147" s="1211"/>
      <c r="B147" s="1211"/>
      <c r="C147" s="1211"/>
      <c r="D147" s="1211"/>
      <c r="E147" s="1211"/>
      <c r="F147" s="1211"/>
      <c r="G147" s="1209"/>
      <c r="H147" s="1212"/>
      <c r="I147" s="1212"/>
      <c r="J147" s="17" t="s">
        <v>282</v>
      </c>
      <c r="K147" s="18"/>
      <c r="L147" s="18"/>
      <c r="M147" s="19"/>
      <c r="N147" s="20"/>
      <c r="O147" s="19"/>
      <c r="P147" s="20"/>
      <c r="Q147" s="1180"/>
      <c r="R147" s="20"/>
      <c r="S147" s="19"/>
      <c r="T147" s="1212"/>
      <c r="U147" s="19"/>
      <c r="V147" s="20"/>
      <c r="W147" s="1180"/>
      <c r="X147" s="21"/>
      <c r="Y147" s="19"/>
      <c r="Z147" s="20"/>
      <c r="AA147" s="1180"/>
      <c r="AB147" s="21"/>
      <c r="AC147" s="19"/>
      <c r="AD147" s="20"/>
      <c r="AE147" s="1180"/>
      <c r="AF147" s="21"/>
      <c r="AG147" s="19"/>
      <c r="AH147" s="20"/>
      <c r="AI147" s="1180"/>
      <c r="AJ147" s="21"/>
      <c r="AK147" s="19"/>
      <c r="AL147" s="20"/>
      <c r="AM147" s="1180"/>
      <c r="AN147" s="21"/>
      <c r="AO147" s="19"/>
      <c r="AP147" s="21"/>
      <c r="AQ147" s="19"/>
      <c r="AR147" s="21"/>
      <c r="AS147" s="19"/>
      <c r="AT147" s="21"/>
      <c r="AU147" s="19"/>
      <c r="AV147" s="21"/>
      <c r="AW147" s="19"/>
      <c r="AX147" s="21"/>
      <c r="AY147" s="19"/>
      <c r="AZ147" s="21"/>
      <c r="BA147" s="19"/>
      <c r="BB147" s="21"/>
      <c r="BC147" s="19"/>
      <c r="BD147" s="21"/>
      <c r="BE147" s="19"/>
      <c r="BF147" s="21"/>
      <c r="BG147" s="19"/>
      <c r="BH147" s="21"/>
      <c r="BI147" s="19"/>
      <c r="BJ147" s="21"/>
      <c r="BK147" s="19"/>
      <c r="BL147" s="21"/>
    </row>
    <row r="148" spans="1:64">
      <c r="A148" s="1211"/>
      <c r="B148" s="1211"/>
      <c r="C148" s="1211"/>
      <c r="D148" s="1211"/>
      <c r="E148" s="1211"/>
      <c r="F148" s="1211"/>
      <c r="G148" s="1209"/>
      <c r="H148" s="1212"/>
      <c r="I148" s="1212"/>
      <c r="J148" s="17" t="s">
        <v>269</v>
      </c>
      <c r="K148" s="18"/>
      <c r="L148" s="18"/>
      <c r="M148" s="19"/>
      <c r="N148" s="20"/>
      <c r="O148" s="19"/>
      <c r="P148" s="20"/>
      <c r="Q148" s="1180"/>
      <c r="R148" s="20"/>
      <c r="S148" s="19"/>
      <c r="T148" s="1212"/>
      <c r="U148" s="19"/>
      <c r="V148" s="20"/>
      <c r="W148" s="1180"/>
      <c r="X148" s="21"/>
      <c r="Y148" s="19"/>
      <c r="Z148" s="20"/>
      <c r="AA148" s="1180"/>
      <c r="AB148" s="21"/>
      <c r="AC148" s="19"/>
      <c r="AD148" s="20"/>
      <c r="AE148" s="1180"/>
      <c r="AF148" s="21"/>
      <c r="AG148" s="19"/>
      <c r="AH148" s="20"/>
      <c r="AI148" s="1180"/>
      <c r="AJ148" s="21"/>
      <c r="AK148" s="19"/>
      <c r="AL148" s="20"/>
      <c r="AM148" s="1180"/>
      <c r="AN148" s="21"/>
      <c r="AO148" s="19"/>
      <c r="AP148" s="21"/>
      <c r="AQ148" s="19"/>
      <c r="AR148" s="21"/>
      <c r="AS148" s="19"/>
      <c r="AT148" s="21"/>
      <c r="AU148" s="19"/>
      <c r="AV148" s="21"/>
      <c r="AW148" s="19"/>
      <c r="AX148" s="21"/>
      <c r="AY148" s="19"/>
      <c r="AZ148" s="21"/>
      <c r="BA148" s="19"/>
      <c r="BB148" s="21"/>
      <c r="BC148" s="19"/>
      <c r="BD148" s="21"/>
      <c r="BE148" s="19"/>
      <c r="BF148" s="21"/>
      <c r="BG148" s="19"/>
      <c r="BH148" s="21"/>
      <c r="BI148" s="19"/>
      <c r="BJ148" s="21"/>
      <c r="BK148" s="19"/>
      <c r="BL148" s="21"/>
    </row>
    <row r="149" spans="1:64">
      <c r="A149" s="1211"/>
      <c r="B149" s="1211"/>
      <c r="C149" s="1211"/>
      <c r="D149" s="1211"/>
      <c r="E149" s="1211"/>
      <c r="F149" s="1211"/>
      <c r="G149" s="1209"/>
      <c r="H149" s="1212"/>
      <c r="I149" s="1212"/>
      <c r="J149" s="17" t="s">
        <v>270</v>
      </c>
      <c r="K149" s="18"/>
      <c r="L149" s="18"/>
      <c r="M149" s="19"/>
      <c r="N149" s="20"/>
      <c r="O149" s="19"/>
      <c r="P149" s="20"/>
      <c r="Q149" s="1180"/>
      <c r="R149" s="20"/>
      <c r="S149" s="19"/>
      <c r="T149" s="1212"/>
      <c r="U149" s="19"/>
      <c r="V149" s="20"/>
      <c r="W149" s="1180"/>
      <c r="X149" s="21"/>
      <c r="Y149" s="19"/>
      <c r="Z149" s="20"/>
      <c r="AA149" s="1180"/>
      <c r="AB149" s="21"/>
      <c r="AC149" s="19"/>
      <c r="AD149" s="20"/>
      <c r="AE149" s="1180"/>
      <c r="AF149" s="21"/>
      <c r="AG149" s="19"/>
      <c r="AH149" s="20"/>
      <c r="AI149" s="1180"/>
      <c r="AJ149" s="21"/>
      <c r="AK149" s="19"/>
      <c r="AL149" s="20"/>
      <c r="AM149" s="1180"/>
      <c r="AN149" s="21"/>
      <c r="AO149" s="19"/>
      <c r="AP149" s="21"/>
      <c r="AQ149" s="19"/>
      <c r="AR149" s="21"/>
      <c r="AS149" s="19"/>
      <c r="AT149" s="21"/>
      <c r="AU149" s="19"/>
      <c r="AV149" s="21"/>
      <c r="AW149" s="19"/>
      <c r="AX149" s="21"/>
      <c r="AY149" s="19"/>
      <c r="AZ149" s="21"/>
      <c r="BA149" s="19"/>
      <c r="BB149" s="21"/>
      <c r="BC149" s="19"/>
      <c r="BD149" s="21"/>
      <c r="BE149" s="19"/>
      <c r="BF149" s="21"/>
      <c r="BG149" s="19"/>
      <c r="BH149" s="21"/>
      <c r="BI149" s="19"/>
      <c r="BJ149" s="21"/>
      <c r="BK149" s="19"/>
      <c r="BL149" s="21"/>
    </row>
    <row r="150" spans="1:64">
      <c r="A150" s="1211"/>
      <c r="B150" s="1211"/>
      <c r="C150" s="1211"/>
      <c r="D150" s="1211"/>
      <c r="E150" s="1211"/>
      <c r="F150" s="1211"/>
      <c r="G150" s="1209"/>
      <c r="H150" s="1212"/>
      <c r="I150" s="1212"/>
      <c r="J150" s="17" t="s">
        <v>271</v>
      </c>
      <c r="K150" s="18"/>
      <c r="L150" s="18"/>
      <c r="M150" s="19"/>
      <c r="N150" s="20"/>
      <c r="O150" s="19"/>
      <c r="P150" s="20"/>
      <c r="Q150" s="1180"/>
      <c r="R150" s="20"/>
      <c r="S150" s="19"/>
      <c r="T150" s="1212"/>
      <c r="U150" s="19"/>
      <c r="V150" s="20"/>
      <c r="W150" s="1180"/>
      <c r="X150" s="21"/>
      <c r="Y150" s="19"/>
      <c r="Z150" s="20"/>
      <c r="AA150" s="1180"/>
      <c r="AB150" s="21"/>
      <c r="AC150" s="19"/>
      <c r="AD150" s="20"/>
      <c r="AE150" s="1180"/>
      <c r="AF150" s="21"/>
      <c r="AG150" s="19"/>
      <c r="AH150" s="20"/>
      <c r="AI150" s="1180"/>
      <c r="AJ150" s="21"/>
      <c r="AK150" s="19"/>
      <c r="AL150" s="20"/>
      <c r="AM150" s="1180"/>
      <c r="AN150" s="21"/>
      <c r="AO150" s="19"/>
      <c r="AP150" s="21"/>
      <c r="AQ150" s="19"/>
      <c r="AR150" s="21"/>
      <c r="AS150" s="19"/>
      <c r="AT150" s="21"/>
      <c r="AU150" s="19"/>
      <c r="AV150" s="21"/>
      <c r="AW150" s="19"/>
      <c r="AX150" s="21"/>
      <c r="AY150" s="19"/>
      <c r="AZ150" s="21"/>
      <c r="BA150" s="19"/>
      <c r="BB150" s="21"/>
      <c r="BC150" s="19"/>
      <c r="BD150" s="21"/>
      <c r="BE150" s="19"/>
      <c r="BF150" s="21"/>
      <c r="BG150" s="19"/>
      <c r="BH150" s="21"/>
      <c r="BI150" s="19"/>
      <c r="BJ150" s="21"/>
      <c r="BK150" s="19"/>
      <c r="BL150" s="21"/>
    </row>
    <row r="151" spans="1:64">
      <c r="A151" s="1211"/>
      <c r="B151" s="1211"/>
      <c r="C151" s="1211"/>
      <c r="D151" s="1211"/>
      <c r="E151" s="1211"/>
      <c r="F151" s="1211"/>
      <c r="G151" s="1209"/>
      <c r="H151" s="1212"/>
      <c r="I151" s="1212"/>
      <c r="J151" s="17" t="s">
        <v>272</v>
      </c>
      <c r="K151" s="18"/>
      <c r="L151" s="18"/>
      <c r="M151" s="19"/>
      <c r="N151" s="20"/>
      <c r="O151" s="19"/>
      <c r="P151" s="20"/>
      <c r="Q151" s="1180"/>
      <c r="R151" s="20"/>
      <c r="S151" s="19"/>
      <c r="T151" s="1212"/>
      <c r="U151" s="19"/>
      <c r="V151" s="20"/>
      <c r="W151" s="1180"/>
      <c r="X151" s="21"/>
      <c r="Y151" s="19"/>
      <c r="Z151" s="20"/>
      <c r="AA151" s="1180"/>
      <c r="AB151" s="21"/>
      <c r="AC151" s="19"/>
      <c r="AD151" s="20"/>
      <c r="AE151" s="1180"/>
      <c r="AF151" s="21"/>
      <c r="AG151" s="19"/>
      <c r="AH151" s="20"/>
      <c r="AI151" s="1180"/>
      <c r="AJ151" s="21"/>
      <c r="AK151" s="19"/>
      <c r="AL151" s="20"/>
      <c r="AM151" s="1180"/>
      <c r="AN151" s="21"/>
      <c r="AO151" s="19"/>
      <c r="AP151" s="21"/>
      <c r="AQ151" s="19"/>
      <c r="AR151" s="21"/>
      <c r="AS151" s="19"/>
      <c r="AT151" s="21"/>
      <c r="AU151" s="19"/>
      <c r="AV151" s="21"/>
      <c r="AW151" s="19"/>
      <c r="AX151" s="21"/>
      <c r="AY151" s="19"/>
      <c r="AZ151" s="21"/>
      <c r="BA151" s="19"/>
      <c r="BB151" s="21"/>
      <c r="BC151" s="19"/>
      <c r="BD151" s="21"/>
      <c r="BE151" s="19"/>
      <c r="BF151" s="21"/>
      <c r="BG151" s="19"/>
      <c r="BH151" s="21"/>
      <c r="BI151" s="19"/>
      <c r="BJ151" s="21"/>
      <c r="BK151" s="19"/>
      <c r="BL151" s="21"/>
    </row>
    <row r="152" spans="1:64">
      <c r="A152" s="1211"/>
      <c r="B152" s="1211"/>
      <c r="C152" s="1211"/>
      <c r="D152" s="1211"/>
      <c r="E152" s="1211"/>
      <c r="F152" s="1211"/>
      <c r="G152" s="1209"/>
      <c r="H152" s="1212"/>
      <c r="I152" s="1212"/>
      <c r="J152" s="17" t="s">
        <v>273</v>
      </c>
      <c r="K152" s="18"/>
      <c r="L152" s="18"/>
      <c r="M152" s="19"/>
      <c r="N152" s="20"/>
      <c r="O152" s="19"/>
      <c r="P152" s="20"/>
      <c r="Q152" s="1180"/>
      <c r="R152" s="20"/>
      <c r="S152" s="19"/>
      <c r="T152" s="1212"/>
      <c r="U152" s="19"/>
      <c r="V152" s="20"/>
      <c r="W152" s="1180"/>
      <c r="X152" s="21"/>
      <c r="Y152" s="19"/>
      <c r="Z152" s="20"/>
      <c r="AA152" s="1180"/>
      <c r="AB152" s="21"/>
      <c r="AC152" s="19"/>
      <c r="AD152" s="20"/>
      <c r="AE152" s="1180"/>
      <c r="AF152" s="21"/>
      <c r="AG152" s="19"/>
      <c r="AH152" s="20"/>
      <c r="AI152" s="1180"/>
      <c r="AJ152" s="21"/>
      <c r="AK152" s="19"/>
      <c r="AL152" s="20"/>
      <c r="AM152" s="1180"/>
      <c r="AN152" s="21"/>
      <c r="AO152" s="19"/>
      <c r="AP152" s="21"/>
      <c r="AQ152" s="19"/>
      <c r="AR152" s="21"/>
      <c r="AS152" s="19"/>
      <c r="AT152" s="21"/>
      <c r="AU152" s="19"/>
      <c r="AV152" s="21"/>
      <c r="AW152" s="19"/>
      <c r="AX152" s="21"/>
      <c r="AY152" s="19"/>
      <c r="AZ152" s="21"/>
      <c r="BA152" s="19"/>
      <c r="BB152" s="21"/>
      <c r="BC152" s="19"/>
      <c r="BD152" s="21"/>
      <c r="BE152" s="19"/>
      <c r="BF152" s="21"/>
      <c r="BG152" s="19"/>
      <c r="BH152" s="21"/>
      <c r="BI152" s="19"/>
      <c r="BJ152" s="21"/>
      <c r="BK152" s="19"/>
      <c r="BL152" s="21"/>
    </row>
    <row r="153" spans="1:64">
      <c r="A153" s="1211"/>
      <c r="B153" s="1211"/>
      <c r="C153" s="1211"/>
      <c r="D153" s="1211"/>
      <c r="E153" s="1211"/>
      <c r="F153" s="1211"/>
      <c r="G153" s="1209"/>
      <c r="H153" s="1212"/>
      <c r="I153" s="1212"/>
      <c r="J153" s="17" t="s">
        <v>274</v>
      </c>
      <c r="K153" s="18"/>
      <c r="L153" s="18"/>
      <c r="M153" s="19"/>
      <c r="N153" s="20"/>
      <c r="O153" s="19"/>
      <c r="P153" s="20"/>
      <c r="Q153" s="1180"/>
      <c r="R153" s="20"/>
      <c r="S153" s="19"/>
      <c r="T153" s="1212"/>
      <c r="U153" s="19"/>
      <c r="V153" s="20"/>
      <c r="W153" s="1180"/>
      <c r="X153" s="21"/>
      <c r="Y153" s="19"/>
      <c r="Z153" s="20"/>
      <c r="AA153" s="1180"/>
      <c r="AB153" s="21"/>
      <c r="AC153" s="19"/>
      <c r="AD153" s="20"/>
      <c r="AE153" s="1180"/>
      <c r="AF153" s="21"/>
      <c r="AG153" s="19"/>
      <c r="AH153" s="20"/>
      <c r="AI153" s="1180"/>
      <c r="AJ153" s="21"/>
      <c r="AK153" s="19"/>
      <c r="AL153" s="20"/>
      <c r="AM153" s="1180"/>
      <c r="AN153" s="21"/>
      <c r="AO153" s="19"/>
      <c r="AP153" s="21"/>
      <c r="AQ153" s="19"/>
      <c r="AR153" s="21"/>
      <c r="AS153" s="19"/>
      <c r="AT153" s="21"/>
      <c r="AU153" s="19"/>
      <c r="AV153" s="21"/>
      <c r="AW153" s="19"/>
      <c r="AX153" s="21"/>
      <c r="AY153" s="19"/>
      <c r="AZ153" s="21"/>
      <c r="BA153" s="19"/>
      <c r="BB153" s="21"/>
      <c r="BC153" s="19"/>
      <c r="BD153" s="21"/>
      <c r="BE153" s="19"/>
      <c r="BF153" s="21"/>
      <c r="BG153" s="19"/>
      <c r="BH153" s="21"/>
      <c r="BI153" s="19"/>
      <c r="BJ153" s="21"/>
      <c r="BK153" s="19"/>
      <c r="BL153" s="21"/>
    </row>
    <row r="154" spans="1:64">
      <c r="A154" s="1211"/>
      <c r="B154" s="1211"/>
      <c r="C154" s="1211"/>
      <c r="D154" s="1211"/>
      <c r="E154" s="1211"/>
      <c r="F154" s="1211"/>
      <c r="G154" s="1209"/>
      <c r="H154" s="1212"/>
      <c r="I154" s="1212"/>
      <c r="J154" s="17" t="s">
        <v>275</v>
      </c>
      <c r="K154" s="18"/>
      <c r="L154" s="18"/>
      <c r="M154" s="19"/>
      <c r="N154" s="20"/>
      <c r="O154" s="19"/>
      <c r="P154" s="20"/>
      <c r="Q154" s="1180"/>
      <c r="R154" s="20"/>
      <c r="S154" s="19"/>
      <c r="T154" s="1212"/>
      <c r="U154" s="19"/>
      <c r="V154" s="20"/>
      <c r="W154" s="1180"/>
      <c r="X154" s="21"/>
      <c r="Y154" s="19"/>
      <c r="Z154" s="20"/>
      <c r="AA154" s="1180"/>
      <c r="AB154" s="21"/>
      <c r="AC154" s="19"/>
      <c r="AD154" s="20"/>
      <c r="AE154" s="1180"/>
      <c r="AF154" s="21"/>
      <c r="AG154" s="19"/>
      <c r="AH154" s="20"/>
      <c r="AI154" s="1180"/>
      <c r="AJ154" s="21"/>
      <c r="AK154" s="19"/>
      <c r="AL154" s="20"/>
      <c r="AM154" s="1180"/>
      <c r="AN154" s="21"/>
      <c r="AO154" s="27"/>
      <c r="AP154" s="28"/>
      <c r="AQ154" s="27"/>
      <c r="AR154" s="28"/>
      <c r="AS154" s="27"/>
      <c r="AT154" s="28"/>
      <c r="AU154" s="27"/>
      <c r="AV154" s="28"/>
      <c r="AW154" s="27"/>
      <c r="AX154" s="28"/>
      <c r="AY154" s="27"/>
      <c r="AZ154" s="28"/>
      <c r="BA154" s="27"/>
      <c r="BB154" s="28"/>
      <c r="BC154" s="27"/>
      <c r="BD154" s="28"/>
      <c r="BE154" s="27"/>
      <c r="BF154" s="28"/>
      <c r="BG154" s="27"/>
      <c r="BH154" s="28"/>
      <c r="BI154" s="27"/>
      <c r="BJ154" s="28"/>
      <c r="BK154" s="27"/>
      <c r="BL154" s="28"/>
    </row>
    <row r="155" spans="1:64">
      <c r="A155" s="1211"/>
      <c r="B155" s="1211"/>
      <c r="C155" s="1211"/>
      <c r="D155" s="1211"/>
      <c r="E155" s="1211"/>
      <c r="F155" s="1211"/>
      <c r="G155" s="1209"/>
      <c r="H155" s="1212"/>
      <c r="I155" s="1212"/>
      <c r="J155" s="29" t="s">
        <v>276</v>
      </c>
      <c r="K155" s="26"/>
      <c r="L155" s="26"/>
      <c r="M155" s="27"/>
      <c r="N155" s="28"/>
      <c r="O155" s="27"/>
      <c r="P155" s="28"/>
      <c r="Q155" s="1188"/>
      <c r="R155" s="1220"/>
      <c r="S155" s="27"/>
      <c r="T155" s="1212"/>
      <c r="U155" s="27"/>
      <c r="V155" s="28"/>
      <c r="W155" s="1188"/>
      <c r="X155" s="1313"/>
      <c r="Y155" s="27"/>
      <c r="Z155" s="28"/>
      <c r="AA155" s="1188"/>
      <c r="AB155" s="1313"/>
      <c r="AC155" s="27"/>
      <c r="AD155" s="28"/>
      <c r="AE155" s="1188"/>
      <c r="AF155" s="1313"/>
      <c r="AG155" s="27"/>
      <c r="AH155" s="28"/>
      <c r="AI155" s="1188"/>
      <c r="AJ155" s="1313"/>
      <c r="AK155" s="27"/>
      <c r="AL155" s="28"/>
      <c r="AM155" s="1188"/>
      <c r="AN155" s="1313"/>
      <c r="AO155" s="19"/>
      <c r="AP155" s="21"/>
      <c r="AQ155" s="19"/>
      <c r="AR155" s="21"/>
      <c r="AS155" s="19"/>
      <c r="AT155" s="21"/>
      <c r="AU155" s="19"/>
      <c r="AV155" s="21"/>
      <c r="AW155" s="19"/>
      <c r="AX155" s="21"/>
      <c r="AY155" s="19"/>
      <c r="AZ155" s="21"/>
      <c r="BA155" s="19"/>
      <c r="BB155" s="21"/>
      <c r="BC155" s="19"/>
      <c r="BD155" s="21"/>
      <c r="BE155" s="19"/>
      <c r="BF155" s="21"/>
      <c r="BG155" s="19"/>
      <c r="BH155" s="21"/>
      <c r="BI155" s="19"/>
      <c r="BJ155" s="21"/>
      <c r="BK155" s="19"/>
      <c r="BL155" s="21"/>
    </row>
    <row r="156" spans="1:64">
      <c r="A156" s="1211"/>
      <c r="B156" s="1211"/>
      <c r="C156" s="1211"/>
      <c r="D156" s="1211"/>
      <c r="E156" s="1211"/>
      <c r="F156" s="1211"/>
      <c r="G156" s="1209"/>
      <c r="H156" s="1212"/>
      <c r="I156" s="1212"/>
      <c r="J156" s="17" t="s">
        <v>277</v>
      </c>
      <c r="K156" s="18"/>
      <c r="L156" s="18"/>
      <c r="M156" s="19"/>
      <c r="N156" s="20"/>
      <c r="O156" s="19"/>
      <c r="P156" s="20"/>
      <c r="Q156" s="1180"/>
      <c r="R156" s="20"/>
      <c r="S156" s="19"/>
      <c r="T156" s="1212"/>
      <c r="U156" s="19"/>
      <c r="V156" s="20"/>
      <c r="W156" s="1180"/>
      <c r="X156" s="21"/>
      <c r="Y156" s="19"/>
      <c r="Z156" s="20"/>
      <c r="AA156" s="1180"/>
      <c r="AB156" s="21"/>
      <c r="AC156" s="19"/>
      <c r="AD156" s="20"/>
      <c r="AE156" s="1180"/>
      <c r="AF156" s="21"/>
      <c r="AG156" s="19"/>
      <c r="AH156" s="20"/>
      <c r="AI156" s="1180"/>
      <c r="AJ156" s="21"/>
      <c r="AK156" s="19"/>
      <c r="AL156" s="20"/>
      <c r="AM156" s="1180"/>
      <c r="AN156" s="21"/>
      <c r="AO156" s="19"/>
      <c r="AP156" s="21"/>
      <c r="AQ156" s="19"/>
      <c r="AR156" s="21"/>
      <c r="AS156" s="19"/>
      <c r="AT156" s="21"/>
      <c r="AU156" s="19"/>
      <c r="AV156" s="21"/>
      <c r="AW156" s="19"/>
      <c r="AX156" s="21"/>
      <c r="AY156" s="19"/>
      <c r="AZ156" s="21"/>
      <c r="BA156" s="19"/>
      <c r="BB156" s="21"/>
      <c r="BC156" s="19"/>
      <c r="BD156" s="21"/>
      <c r="BE156" s="19"/>
      <c r="BF156" s="21"/>
      <c r="BG156" s="19"/>
      <c r="BH156" s="21"/>
      <c r="BI156" s="19"/>
      <c r="BJ156" s="21"/>
      <c r="BK156" s="19"/>
      <c r="BL156" s="21"/>
    </row>
    <row r="157" spans="1:64">
      <c r="A157" s="1211"/>
      <c r="B157" s="1211"/>
      <c r="C157" s="1211"/>
      <c r="D157" s="1211"/>
      <c r="E157" s="1211"/>
      <c r="F157" s="1211"/>
      <c r="G157" s="1209"/>
      <c r="H157" s="1212"/>
      <c r="I157" s="1212"/>
      <c r="J157" s="17" t="s">
        <v>268</v>
      </c>
      <c r="K157" s="18"/>
      <c r="L157" s="18"/>
      <c r="M157" s="19"/>
      <c r="N157" s="20"/>
      <c r="O157" s="19"/>
      <c r="P157" s="20"/>
      <c r="Q157" s="1180"/>
      <c r="R157" s="20"/>
      <c r="S157" s="19"/>
      <c r="T157" s="1212"/>
      <c r="U157" s="19"/>
      <c r="V157" s="20"/>
      <c r="W157" s="1180"/>
      <c r="X157" s="21"/>
      <c r="Y157" s="19"/>
      <c r="Z157" s="20"/>
      <c r="AA157" s="1180"/>
      <c r="AB157" s="21"/>
      <c r="AC157" s="19"/>
      <c r="AD157" s="20"/>
      <c r="AE157" s="1180"/>
      <c r="AF157" s="21"/>
      <c r="AG157" s="19"/>
      <c r="AH157" s="20"/>
      <c r="AI157" s="1180"/>
      <c r="AJ157" s="21"/>
      <c r="AK157" s="19"/>
      <c r="AL157" s="20"/>
      <c r="AM157" s="1180"/>
      <c r="AN157" s="21"/>
      <c r="AO157" s="19"/>
      <c r="AP157" s="21"/>
      <c r="AQ157" s="19"/>
      <c r="AR157" s="21"/>
      <c r="AS157" s="19"/>
      <c r="AT157" s="21"/>
      <c r="AU157" s="19"/>
      <c r="AV157" s="21"/>
      <c r="AW157" s="19"/>
      <c r="AX157" s="21"/>
      <c r="AY157" s="19"/>
      <c r="AZ157" s="21"/>
      <c r="BA157" s="19"/>
      <c r="BB157" s="21"/>
      <c r="BC157" s="19"/>
      <c r="BD157" s="21"/>
      <c r="BE157" s="19"/>
      <c r="BF157" s="21"/>
      <c r="BG157" s="19"/>
      <c r="BH157" s="21"/>
      <c r="BI157" s="19"/>
      <c r="BJ157" s="21"/>
      <c r="BK157" s="19"/>
      <c r="BL157" s="21"/>
    </row>
    <row r="158" spans="1:64">
      <c r="A158" s="1211"/>
      <c r="B158" s="1211"/>
      <c r="C158" s="1211"/>
      <c r="D158" s="1211"/>
      <c r="E158" s="1211"/>
      <c r="F158" s="1211"/>
      <c r="G158" s="1209"/>
      <c r="H158" s="1212"/>
      <c r="I158" s="1212"/>
      <c r="J158" s="17" t="s">
        <v>269</v>
      </c>
      <c r="K158" s="18"/>
      <c r="L158" s="18"/>
      <c r="M158" s="19"/>
      <c r="N158" s="20"/>
      <c r="O158" s="19"/>
      <c r="P158" s="20"/>
      <c r="Q158" s="1180"/>
      <c r="R158" s="20"/>
      <c r="S158" s="19"/>
      <c r="T158" s="1212"/>
      <c r="U158" s="19"/>
      <c r="V158" s="20"/>
      <c r="W158" s="1180"/>
      <c r="X158" s="21"/>
      <c r="Y158" s="19"/>
      <c r="Z158" s="20"/>
      <c r="AA158" s="1180"/>
      <c r="AB158" s="21"/>
      <c r="AC158" s="19"/>
      <c r="AD158" s="20"/>
      <c r="AE158" s="1180"/>
      <c r="AF158" s="21"/>
      <c r="AG158" s="19"/>
      <c r="AH158" s="20"/>
      <c r="AI158" s="1180"/>
      <c r="AJ158" s="21"/>
      <c r="AK158" s="19"/>
      <c r="AL158" s="20"/>
      <c r="AM158" s="1180"/>
      <c r="AN158" s="21"/>
      <c r="AO158" s="19"/>
      <c r="AP158" s="21"/>
      <c r="AQ158" s="19"/>
      <c r="AR158" s="21"/>
      <c r="AS158" s="19"/>
      <c r="AT158" s="21"/>
      <c r="AU158" s="19"/>
      <c r="AV158" s="21"/>
      <c r="AW158" s="19"/>
      <c r="AX158" s="21"/>
      <c r="AY158" s="19"/>
      <c r="AZ158" s="21"/>
      <c r="BA158" s="19"/>
      <c r="BB158" s="21"/>
      <c r="BC158" s="19"/>
      <c r="BD158" s="21"/>
      <c r="BE158" s="19"/>
      <c r="BF158" s="21"/>
      <c r="BG158" s="19"/>
      <c r="BH158" s="21"/>
      <c r="BI158" s="19"/>
      <c r="BJ158" s="21"/>
      <c r="BK158" s="19"/>
      <c r="BL158" s="21"/>
    </row>
    <row r="159" spans="1:64">
      <c r="A159" s="1211"/>
      <c r="B159" s="1211"/>
      <c r="C159" s="1211"/>
      <c r="D159" s="1211"/>
      <c r="E159" s="1211"/>
      <c r="F159" s="1211"/>
      <c r="G159" s="1209"/>
      <c r="H159" s="1212"/>
      <c r="I159" s="1212"/>
      <c r="J159" s="17" t="s">
        <v>270</v>
      </c>
      <c r="K159" s="18"/>
      <c r="L159" s="18"/>
      <c r="M159" s="19"/>
      <c r="N159" s="20"/>
      <c r="O159" s="19"/>
      <c r="P159" s="20"/>
      <c r="Q159" s="1180"/>
      <c r="R159" s="20"/>
      <c r="S159" s="19"/>
      <c r="T159" s="1212"/>
      <c r="U159" s="19"/>
      <c r="V159" s="20"/>
      <c r="W159" s="1180"/>
      <c r="X159" s="21"/>
      <c r="Y159" s="19"/>
      <c r="Z159" s="20"/>
      <c r="AA159" s="1180"/>
      <c r="AB159" s="21"/>
      <c r="AC159" s="19"/>
      <c r="AD159" s="20"/>
      <c r="AE159" s="1180"/>
      <c r="AF159" s="21"/>
      <c r="AG159" s="19"/>
      <c r="AH159" s="20"/>
      <c r="AI159" s="1180"/>
      <c r="AJ159" s="21"/>
      <c r="AK159" s="19"/>
      <c r="AL159" s="20"/>
      <c r="AM159" s="1180"/>
      <c r="AN159" s="21"/>
      <c r="AO159" s="19"/>
      <c r="AP159" s="21"/>
      <c r="AQ159" s="19"/>
      <c r="AR159" s="21"/>
      <c r="AS159" s="19"/>
      <c r="AT159" s="21"/>
      <c r="AU159" s="19"/>
      <c r="AV159" s="21"/>
      <c r="AW159" s="19"/>
      <c r="AX159" s="21"/>
      <c r="AY159" s="19"/>
      <c r="AZ159" s="21"/>
      <c r="BA159" s="19"/>
      <c r="BB159" s="21"/>
      <c r="BC159" s="19"/>
      <c r="BD159" s="21"/>
      <c r="BE159" s="19"/>
      <c r="BF159" s="21"/>
      <c r="BG159" s="19"/>
      <c r="BH159" s="21"/>
      <c r="BI159" s="19"/>
      <c r="BJ159" s="21"/>
      <c r="BK159" s="19"/>
      <c r="BL159" s="21"/>
    </row>
    <row r="160" spans="1:64">
      <c r="A160" s="1211"/>
      <c r="B160" s="1211"/>
      <c r="C160" s="1211"/>
      <c r="D160" s="1211"/>
      <c r="E160" s="1211"/>
      <c r="F160" s="1211"/>
      <c r="G160" s="1209"/>
      <c r="H160" s="1212"/>
      <c r="I160" s="1212"/>
      <c r="J160" s="17" t="s">
        <v>271</v>
      </c>
      <c r="K160" s="18"/>
      <c r="L160" s="18"/>
      <c r="M160" s="19"/>
      <c r="N160" s="20"/>
      <c r="O160" s="19"/>
      <c r="P160" s="20"/>
      <c r="Q160" s="1180"/>
      <c r="R160" s="20"/>
      <c r="S160" s="19"/>
      <c r="T160" s="1212"/>
      <c r="U160" s="19"/>
      <c r="V160" s="20"/>
      <c r="W160" s="1180"/>
      <c r="X160" s="21"/>
      <c r="Y160" s="19"/>
      <c r="Z160" s="20"/>
      <c r="AA160" s="1180"/>
      <c r="AB160" s="21"/>
      <c r="AC160" s="19"/>
      <c r="AD160" s="20"/>
      <c r="AE160" s="1180"/>
      <c r="AF160" s="21"/>
      <c r="AG160" s="19"/>
      <c r="AH160" s="20"/>
      <c r="AI160" s="1180"/>
      <c r="AJ160" s="21"/>
      <c r="AK160" s="19"/>
      <c r="AL160" s="20"/>
      <c r="AM160" s="1180"/>
      <c r="AN160" s="21"/>
      <c r="AO160" s="19"/>
      <c r="AP160" s="21"/>
      <c r="AQ160" s="19"/>
      <c r="AR160" s="21"/>
      <c r="AS160" s="19"/>
      <c r="AT160" s="21"/>
      <c r="AU160" s="19"/>
      <c r="AV160" s="21"/>
      <c r="AW160" s="19"/>
      <c r="AX160" s="21"/>
      <c r="AY160" s="19"/>
      <c r="AZ160" s="21"/>
      <c r="BA160" s="19"/>
      <c r="BB160" s="21"/>
      <c r="BC160" s="19"/>
      <c r="BD160" s="21"/>
      <c r="BE160" s="19"/>
      <c r="BF160" s="21"/>
      <c r="BG160" s="19"/>
      <c r="BH160" s="21"/>
      <c r="BI160" s="19"/>
      <c r="BJ160" s="21"/>
      <c r="BK160" s="19"/>
      <c r="BL160" s="21"/>
    </row>
    <row r="161" spans="1:64">
      <c r="A161" s="1211"/>
      <c r="B161" s="1211"/>
      <c r="C161" s="1211"/>
      <c r="D161" s="1211"/>
      <c r="E161" s="1211"/>
      <c r="F161" s="1211"/>
      <c r="G161" s="1209"/>
      <c r="H161" s="1212"/>
      <c r="I161" s="1212"/>
      <c r="J161" s="17" t="s">
        <v>272</v>
      </c>
      <c r="K161" s="18"/>
      <c r="L161" s="18"/>
      <c r="M161" s="19"/>
      <c r="N161" s="20"/>
      <c r="O161" s="19"/>
      <c r="P161" s="20"/>
      <c r="Q161" s="1180"/>
      <c r="R161" s="20"/>
      <c r="S161" s="19"/>
      <c r="T161" s="1212"/>
      <c r="U161" s="19"/>
      <c r="V161" s="20"/>
      <c r="W161" s="1180"/>
      <c r="X161" s="21"/>
      <c r="Y161" s="19"/>
      <c r="Z161" s="20"/>
      <c r="AA161" s="1180"/>
      <c r="AB161" s="21"/>
      <c r="AC161" s="19"/>
      <c r="AD161" s="20"/>
      <c r="AE161" s="1180"/>
      <c r="AF161" s="21"/>
      <c r="AG161" s="19"/>
      <c r="AH161" s="20"/>
      <c r="AI161" s="1180"/>
      <c r="AJ161" s="21"/>
      <c r="AK161" s="19"/>
      <c r="AL161" s="20"/>
      <c r="AM161" s="1180"/>
      <c r="AN161" s="21"/>
      <c r="AO161" s="19"/>
      <c r="AP161" s="21"/>
      <c r="AQ161" s="19"/>
      <c r="AR161" s="21"/>
      <c r="AS161" s="19"/>
      <c r="AT161" s="21"/>
      <c r="AU161" s="19"/>
      <c r="AV161" s="21"/>
      <c r="AW161" s="19"/>
      <c r="AX161" s="21"/>
      <c r="AY161" s="19"/>
      <c r="AZ161" s="21"/>
      <c r="BA161" s="19"/>
      <c r="BB161" s="21"/>
      <c r="BC161" s="19"/>
      <c r="BD161" s="21"/>
      <c r="BE161" s="19"/>
      <c r="BF161" s="21"/>
      <c r="BG161" s="19"/>
      <c r="BH161" s="21"/>
      <c r="BI161" s="19"/>
      <c r="BJ161" s="21"/>
      <c r="BK161" s="19"/>
      <c r="BL161" s="21"/>
    </row>
    <row r="162" spans="1:64">
      <c r="A162" s="1211"/>
      <c r="B162" s="1211"/>
      <c r="C162" s="1211"/>
      <c r="D162" s="1211"/>
      <c r="E162" s="1211"/>
      <c r="F162" s="1211"/>
      <c r="G162" s="1209"/>
      <c r="H162" s="1212"/>
      <c r="I162" s="1212"/>
      <c r="J162" s="17" t="s">
        <v>273</v>
      </c>
      <c r="K162" s="18"/>
      <c r="L162" s="18"/>
      <c r="M162" s="19"/>
      <c r="N162" s="20"/>
      <c r="O162" s="19"/>
      <c r="P162" s="20"/>
      <c r="Q162" s="1180"/>
      <c r="R162" s="20"/>
      <c r="S162" s="19"/>
      <c r="T162" s="1212"/>
      <c r="U162" s="19"/>
      <c r="V162" s="20"/>
      <c r="W162" s="1180"/>
      <c r="X162" s="21"/>
      <c r="Y162" s="19"/>
      <c r="Z162" s="20"/>
      <c r="AA162" s="1180"/>
      <c r="AB162" s="21"/>
      <c r="AC162" s="19"/>
      <c r="AD162" s="20"/>
      <c r="AE162" s="1180"/>
      <c r="AF162" s="21"/>
      <c r="AG162" s="19"/>
      <c r="AH162" s="20"/>
      <c r="AI162" s="1180"/>
      <c r="AJ162" s="21"/>
      <c r="AK162" s="19"/>
      <c r="AL162" s="20"/>
      <c r="AM162" s="1180"/>
      <c r="AN162" s="21"/>
      <c r="AO162" s="19"/>
      <c r="AP162" s="21"/>
      <c r="AQ162" s="19"/>
      <c r="AR162" s="21"/>
      <c r="AS162" s="19"/>
      <c r="AT162" s="21"/>
      <c r="AU162" s="19"/>
      <c r="AV162" s="21"/>
      <c r="AW162" s="19"/>
      <c r="AX162" s="21"/>
      <c r="AY162" s="19"/>
      <c r="AZ162" s="21"/>
      <c r="BA162" s="19"/>
      <c r="BB162" s="21"/>
      <c r="BC162" s="19"/>
      <c r="BD162" s="21"/>
      <c r="BE162" s="19"/>
      <c r="BF162" s="21"/>
      <c r="BG162" s="19"/>
      <c r="BH162" s="21"/>
      <c r="BI162" s="19"/>
      <c r="BJ162" s="21"/>
      <c r="BK162" s="19"/>
      <c r="BL162" s="21"/>
    </row>
    <row r="163" spans="1:64">
      <c r="A163" s="1211"/>
      <c r="B163" s="1211"/>
      <c r="C163" s="1211"/>
      <c r="D163" s="1211"/>
      <c r="E163" s="1211"/>
      <c r="F163" s="1211"/>
      <c r="G163" s="1209"/>
      <c r="H163" s="1212"/>
      <c r="I163" s="1212"/>
      <c r="J163" s="17" t="s">
        <v>274</v>
      </c>
      <c r="K163" s="18"/>
      <c r="L163" s="18"/>
      <c r="M163" s="19"/>
      <c r="N163" s="20"/>
      <c r="O163" s="19"/>
      <c r="P163" s="20"/>
      <c r="Q163" s="1180"/>
      <c r="R163" s="20"/>
      <c r="S163" s="19"/>
      <c r="T163" s="1212"/>
      <c r="U163" s="19"/>
      <c r="V163" s="20"/>
      <c r="W163" s="1180"/>
      <c r="X163" s="21"/>
      <c r="Y163" s="19"/>
      <c r="Z163" s="20"/>
      <c r="AA163" s="1180"/>
      <c r="AB163" s="21"/>
      <c r="AC163" s="19"/>
      <c r="AD163" s="20"/>
      <c r="AE163" s="1180"/>
      <c r="AF163" s="21"/>
      <c r="AG163" s="19"/>
      <c r="AH163" s="20"/>
      <c r="AI163" s="1180"/>
      <c r="AJ163" s="21"/>
      <c r="AK163" s="19"/>
      <c r="AL163" s="20"/>
      <c r="AM163" s="1180"/>
      <c r="AN163" s="21"/>
      <c r="AO163" s="19"/>
      <c r="AP163" s="21"/>
      <c r="AQ163" s="19"/>
      <c r="AR163" s="21"/>
      <c r="AS163" s="19"/>
      <c r="AT163" s="21"/>
      <c r="AU163" s="19"/>
      <c r="AV163" s="21"/>
      <c r="AW163" s="19"/>
      <c r="AX163" s="21"/>
      <c r="AY163" s="19"/>
      <c r="AZ163" s="21"/>
      <c r="BA163" s="19"/>
      <c r="BB163" s="21"/>
      <c r="BC163" s="19"/>
      <c r="BD163" s="21"/>
      <c r="BE163" s="19"/>
      <c r="BF163" s="21"/>
      <c r="BG163" s="19"/>
      <c r="BH163" s="21"/>
      <c r="BI163" s="19"/>
      <c r="BJ163" s="21"/>
      <c r="BK163" s="19"/>
      <c r="BL163" s="21"/>
    </row>
    <row r="164" spans="1:64">
      <c r="A164" s="1211"/>
      <c r="B164" s="1211"/>
      <c r="C164" s="1211"/>
      <c r="D164" s="1211"/>
      <c r="E164" s="1211"/>
      <c r="F164" s="1211"/>
      <c r="G164" s="1209"/>
      <c r="H164" s="1212"/>
      <c r="I164" s="1212"/>
      <c r="J164" s="17" t="s">
        <v>275</v>
      </c>
      <c r="K164" s="18"/>
      <c r="L164" s="18"/>
      <c r="M164" s="19"/>
      <c r="N164" s="20"/>
      <c r="O164" s="19"/>
      <c r="P164" s="20"/>
      <c r="Q164" s="1180"/>
      <c r="R164" s="20"/>
      <c r="S164" s="19"/>
      <c r="T164" s="1212"/>
      <c r="U164" s="19"/>
      <c r="V164" s="20"/>
      <c r="W164" s="1180"/>
      <c r="X164" s="21"/>
      <c r="Y164" s="19"/>
      <c r="Z164" s="20"/>
      <c r="AA164" s="1180"/>
      <c r="AB164" s="21"/>
      <c r="AC164" s="19"/>
      <c r="AD164" s="20"/>
      <c r="AE164" s="1180"/>
      <c r="AF164" s="21"/>
      <c r="AG164" s="19"/>
      <c r="AH164" s="20"/>
      <c r="AI164" s="1180"/>
      <c r="AJ164" s="21"/>
      <c r="AK164" s="19"/>
      <c r="AL164" s="20"/>
      <c r="AM164" s="1180"/>
      <c r="AN164" s="21"/>
      <c r="AO164" s="27"/>
      <c r="AP164" s="28"/>
      <c r="AQ164" s="27"/>
      <c r="AR164" s="28"/>
      <c r="AS164" s="27"/>
      <c r="AT164" s="28"/>
      <c r="AU164" s="27"/>
      <c r="AV164" s="28"/>
      <c r="AW164" s="27"/>
      <c r="AX164" s="28"/>
      <c r="AY164" s="27"/>
      <c r="AZ164" s="28"/>
      <c r="BA164" s="27"/>
      <c r="BB164" s="28"/>
      <c r="BC164" s="27"/>
      <c r="BD164" s="28"/>
      <c r="BE164" s="27"/>
      <c r="BF164" s="28"/>
      <c r="BG164" s="27"/>
      <c r="BH164" s="28"/>
      <c r="BI164" s="27"/>
      <c r="BJ164" s="28"/>
      <c r="BK164" s="27"/>
      <c r="BL164" s="28"/>
    </row>
    <row r="165" spans="1:64">
      <c r="A165" s="1211"/>
      <c r="B165" s="1211"/>
      <c r="C165" s="1211"/>
      <c r="D165" s="1211"/>
      <c r="E165" s="1211"/>
      <c r="F165" s="1211"/>
      <c r="G165" s="1209"/>
      <c r="H165" s="1212"/>
      <c r="I165" s="1212"/>
      <c r="J165" s="29" t="s">
        <v>276</v>
      </c>
      <c r="K165" s="26"/>
      <c r="L165" s="26"/>
      <c r="M165" s="27"/>
      <c r="N165" s="28"/>
      <c r="O165" s="27"/>
      <c r="P165" s="28"/>
      <c r="Q165" s="1188"/>
      <c r="R165" s="1220"/>
      <c r="S165" s="27"/>
      <c r="T165" s="1212"/>
      <c r="U165" s="27"/>
      <c r="V165" s="28"/>
      <c r="W165" s="1188"/>
      <c r="X165" s="1313"/>
      <c r="Y165" s="27"/>
      <c r="Z165" s="28"/>
      <c r="AA165" s="1188"/>
      <c r="AB165" s="1313"/>
      <c r="AC165" s="27"/>
      <c r="AD165" s="28"/>
      <c r="AE165" s="1188"/>
      <c r="AF165" s="1313"/>
      <c r="AG165" s="27"/>
      <c r="AH165" s="28"/>
      <c r="AI165" s="1188"/>
      <c r="AJ165" s="1313"/>
      <c r="AK165" s="27"/>
      <c r="AL165" s="28"/>
      <c r="AM165" s="1188"/>
      <c r="AN165" s="1313"/>
      <c r="AO165" s="19"/>
      <c r="AP165" s="21"/>
      <c r="AQ165" s="19"/>
      <c r="AR165" s="21"/>
      <c r="AS165" s="19"/>
      <c r="AT165" s="21"/>
      <c r="AU165" s="19"/>
      <c r="AV165" s="21"/>
      <c r="AW165" s="19"/>
      <c r="AX165" s="21"/>
      <c r="AY165" s="19"/>
      <c r="AZ165" s="21"/>
      <c r="BA165" s="19"/>
      <c r="BB165" s="21"/>
      <c r="BC165" s="19"/>
      <c r="BD165" s="21"/>
      <c r="BE165" s="19"/>
      <c r="BF165" s="21"/>
      <c r="BG165" s="19"/>
      <c r="BH165" s="21"/>
      <c r="BI165" s="19"/>
      <c r="BJ165" s="21"/>
      <c r="BK165" s="19"/>
      <c r="BL165" s="21"/>
    </row>
    <row r="166" spans="1:64">
      <c r="A166" s="1211"/>
      <c r="B166" s="1211"/>
      <c r="C166" s="1211"/>
      <c r="D166" s="1211"/>
      <c r="E166" s="1211"/>
      <c r="F166" s="1211"/>
      <c r="G166" s="1209"/>
      <c r="H166" s="1212"/>
      <c r="I166" s="1212"/>
      <c r="J166" s="17" t="s">
        <v>277</v>
      </c>
      <c r="K166" s="18"/>
      <c r="L166" s="18"/>
      <c r="M166" s="19"/>
      <c r="N166" s="20"/>
      <c r="O166" s="19"/>
      <c r="P166" s="20"/>
      <c r="Q166" s="1180"/>
      <c r="R166" s="20"/>
      <c r="S166" s="19"/>
      <c r="T166" s="1212"/>
      <c r="U166" s="19"/>
      <c r="V166" s="20"/>
      <c r="W166" s="1180"/>
      <c r="X166" s="21"/>
      <c r="Y166" s="19"/>
      <c r="Z166" s="20"/>
      <c r="AA166" s="1180"/>
      <c r="AB166" s="21"/>
      <c r="AC166" s="19"/>
      <c r="AD166" s="20"/>
      <c r="AE166" s="1180"/>
      <c r="AF166" s="21"/>
      <c r="AG166" s="19"/>
      <c r="AH166" s="20"/>
      <c r="AI166" s="1180"/>
      <c r="AJ166" s="21"/>
      <c r="AK166" s="19"/>
      <c r="AL166" s="20"/>
      <c r="AM166" s="1180"/>
      <c r="AN166" s="21"/>
      <c r="AO166" s="19"/>
      <c r="AP166" s="21"/>
      <c r="AQ166" s="19"/>
      <c r="AR166" s="21"/>
      <c r="AS166" s="19"/>
      <c r="AT166" s="21"/>
      <c r="AU166" s="19"/>
      <c r="AV166" s="21"/>
      <c r="AW166" s="19"/>
      <c r="AX166" s="21"/>
      <c r="AY166" s="19"/>
      <c r="AZ166" s="21"/>
      <c r="BA166" s="19"/>
      <c r="BB166" s="21"/>
      <c r="BC166" s="19"/>
      <c r="BD166" s="21"/>
      <c r="BE166" s="19"/>
      <c r="BF166" s="21"/>
      <c r="BG166" s="19"/>
      <c r="BH166" s="21"/>
      <c r="BI166" s="19"/>
      <c r="BJ166" s="21"/>
      <c r="BK166" s="19"/>
      <c r="BL166" s="21"/>
    </row>
    <row r="167" spans="1:64">
      <c r="A167" s="1211"/>
      <c r="B167" s="1211"/>
      <c r="C167" s="1211"/>
      <c r="D167" s="1211"/>
      <c r="E167" s="1211"/>
      <c r="F167" s="1211"/>
      <c r="G167" s="1209"/>
      <c r="H167" s="1212"/>
      <c r="I167" s="1212"/>
      <c r="J167" s="17" t="s">
        <v>278</v>
      </c>
      <c r="K167" s="18"/>
      <c r="L167" s="18"/>
      <c r="M167" s="19"/>
      <c r="N167" s="20"/>
      <c r="O167" s="19"/>
      <c r="P167" s="20"/>
      <c r="Q167" s="1180"/>
      <c r="R167" s="20"/>
      <c r="S167" s="19"/>
      <c r="T167" s="1212"/>
      <c r="U167" s="19"/>
      <c r="V167" s="20"/>
      <c r="W167" s="1180"/>
      <c r="X167" s="21"/>
      <c r="Y167" s="19"/>
      <c r="Z167" s="20"/>
      <c r="AA167" s="1180"/>
      <c r="AB167" s="21"/>
      <c r="AC167" s="19"/>
      <c r="AD167" s="20"/>
      <c r="AE167" s="1180"/>
      <c r="AF167" s="21"/>
      <c r="AG167" s="19"/>
      <c r="AH167" s="20"/>
      <c r="AI167" s="1180"/>
      <c r="AJ167" s="21"/>
      <c r="AK167" s="19"/>
      <c r="AL167" s="20"/>
      <c r="AM167" s="1180"/>
      <c r="AN167" s="21"/>
      <c r="AO167" s="19"/>
      <c r="AP167" s="21"/>
      <c r="AQ167" s="19"/>
      <c r="AR167" s="21"/>
      <c r="AS167" s="19"/>
      <c r="AT167" s="21"/>
      <c r="AU167" s="19"/>
      <c r="AV167" s="21"/>
      <c r="AW167" s="19"/>
      <c r="AX167" s="21"/>
      <c r="AY167" s="19"/>
      <c r="AZ167" s="21"/>
      <c r="BA167" s="19"/>
      <c r="BB167" s="21"/>
      <c r="BC167" s="19"/>
      <c r="BD167" s="21"/>
      <c r="BE167" s="19"/>
      <c r="BF167" s="21"/>
      <c r="BG167" s="19"/>
      <c r="BH167" s="21"/>
      <c r="BI167" s="19"/>
      <c r="BJ167" s="21"/>
      <c r="BK167" s="19"/>
      <c r="BL167" s="21"/>
    </row>
    <row r="168" spans="1:64">
      <c r="A168" s="1211"/>
      <c r="B168" s="1211"/>
      <c r="C168" s="1211"/>
      <c r="D168" s="1211"/>
      <c r="E168" s="1211"/>
      <c r="F168" s="1211"/>
      <c r="G168" s="1209"/>
      <c r="H168" s="1212"/>
      <c r="I168" s="1212"/>
      <c r="J168" s="17" t="s">
        <v>269</v>
      </c>
      <c r="K168" s="18"/>
      <c r="L168" s="18"/>
      <c r="M168" s="19"/>
      <c r="N168" s="20"/>
      <c r="O168" s="19"/>
      <c r="P168" s="20"/>
      <c r="Q168" s="1180"/>
      <c r="R168" s="20"/>
      <c r="S168" s="19"/>
      <c r="T168" s="1212"/>
      <c r="U168" s="19"/>
      <c r="V168" s="20"/>
      <c r="W168" s="1180"/>
      <c r="X168" s="21"/>
      <c r="Y168" s="19"/>
      <c r="Z168" s="20"/>
      <c r="AA168" s="1180"/>
      <c r="AB168" s="21"/>
      <c r="AC168" s="19"/>
      <c r="AD168" s="20"/>
      <c r="AE168" s="1180"/>
      <c r="AF168" s="21"/>
      <c r="AG168" s="19"/>
      <c r="AH168" s="20"/>
      <c r="AI168" s="1180"/>
      <c r="AJ168" s="21"/>
      <c r="AK168" s="19"/>
      <c r="AL168" s="20"/>
      <c r="AM168" s="1180"/>
      <c r="AN168" s="21"/>
      <c r="AO168" s="19"/>
      <c r="AP168" s="21"/>
      <c r="AQ168" s="19"/>
      <c r="AR168" s="21"/>
      <c r="AS168" s="19"/>
      <c r="AT168" s="21"/>
      <c r="AU168" s="19"/>
      <c r="AV168" s="21"/>
      <c r="AW168" s="19"/>
      <c r="AX168" s="21"/>
      <c r="AY168" s="19"/>
      <c r="AZ168" s="21"/>
      <c r="BA168" s="19"/>
      <c r="BB168" s="21"/>
      <c r="BC168" s="19"/>
      <c r="BD168" s="21"/>
      <c r="BE168" s="19"/>
      <c r="BF168" s="21"/>
      <c r="BG168" s="19"/>
      <c r="BH168" s="21"/>
      <c r="BI168" s="19"/>
      <c r="BJ168" s="21"/>
      <c r="BK168" s="19"/>
      <c r="BL168" s="21"/>
    </row>
    <row r="169" spans="1:64">
      <c r="A169" s="1211"/>
      <c r="B169" s="1211"/>
      <c r="C169" s="1211"/>
      <c r="D169" s="1211"/>
      <c r="E169" s="1211"/>
      <c r="F169" s="1211"/>
      <c r="G169" s="1209"/>
      <c r="H169" s="1212"/>
      <c r="I169" s="1212"/>
      <c r="J169" s="17" t="s">
        <v>270</v>
      </c>
      <c r="K169" s="18"/>
      <c r="L169" s="18"/>
      <c r="M169" s="19"/>
      <c r="N169" s="20"/>
      <c r="O169" s="19"/>
      <c r="P169" s="20"/>
      <c r="Q169" s="1180"/>
      <c r="R169" s="20"/>
      <c r="S169" s="19"/>
      <c r="T169" s="1212"/>
      <c r="U169" s="19"/>
      <c r="V169" s="20"/>
      <c r="W169" s="1180"/>
      <c r="X169" s="21"/>
      <c r="Y169" s="19"/>
      <c r="Z169" s="20"/>
      <c r="AA169" s="1180"/>
      <c r="AB169" s="21"/>
      <c r="AC169" s="19"/>
      <c r="AD169" s="20"/>
      <c r="AE169" s="1180"/>
      <c r="AF169" s="21"/>
      <c r="AG169" s="19"/>
      <c r="AH169" s="20"/>
      <c r="AI169" s="1180"/>
      <c r="AJ169" s="21"/>
      <c r="AK169" s="19"/>
      <c r="AL169" s="20"/>
      <c r="AM169" s="1180"/>
      <c r="AN169" s="21"/>
      <c r="AO169" s="19"/>
      <c r="AP169" s="21"/>
      <c r="AQ169" s="19"/>
      <c r="AR169" s="21"/>
      <c r="AS169" s="19"/>
      <c r="AT169" s="21"/>
      <c r="AU169" s="19"/>
      <c r="AV169" s="21"/>
      <c r="AW169" s="19"/>
      <c r="AX169" s="21"/>
      <c r="AY169" s="19"/>
      <c r="AZ169" s="21"/>
      <c r="BA169" s="19"/>
      <c r="BB169" s="21"/>
      <c r="BC169" s="19"/>
      <c r="BD169" s="21"/>
      <c r="BE169" s="19"/>
      <c r="BF169" s="21"/>
      <c r="BG169" s="19"/>
      <c r="BH169" s="21"/>
      <c r="BI169" s="19"/>
      <c r="BJ169" s="21"/>
      <c r="BK169" s="19"/>
      <c r="BL169" s="21"/>
    </row>
    <row r="170" spans="1:64">
      <c r="A170" s="1211"/>
      <c r="B170" s="1211"/>
      <c r="C170" s="1211"/>
      <c r="D170" s="1211"/>
      <c r="E170" s="1211"/>
      <c r="F170" s="1211"/>
      <c r="G170" s="1209"/>
      <c r="H170" s="1212"/>
      <c r="I170" s="1212"/>
      <c r="J170" s="17" t="s">
        <v>271</v>
      </c>
      <c r="K170" s="18"/>
      <c r="L170" s="18"/>
      <c r="M170" s="19"/>
      <c r="N170" s="20"/>
      <c r="O170" s="19"/>
      <c r="P170" s="20"/>
      <c r="Q170" s="1180"/>
      <c r="R170" s="20"/>
      <c r="S170" s="19"/>
      <c r="T170" s="1212"/>
      <c r="U170" s="19"/>
      <c r="V170" s="20"/>
      <c r="W170" s="1180"/>
      <c r="X170" s="21"/>
      <c r="Y170" s="19"/>
      <c r="Z170" s="20"/>
      <c r="AA170" s="1180"/>
      <c r="AB170" s="21"/>
      <c r="AC170" s="19"/>
      <c r="AD170" s="20"/>
      <c r="AE170" s="1180"/>
      <c r="AF170" s="21"/>
      <c r="AG170" s="19"/>
      <c r="AH170" s="20"/>
      <c r="AI170" s="1180"/>
      <c r="AJ170" s="21"/>
      <c r="AK170" s="19"/>
      <c r="AL170" s="20"/>
      <c r="AM170" s="1180"/>
      <c r="AN170" s="21"/>
      <c r="AO170" s="19"/>
      <c r="AP170" s="21"/>
      <c r="AQ170" s="19"/>
      <c r="AR170" s="21"/>
      <c r="AS170" s="19"/>
      <c r="AT170" s="21"/>
      <c r="AU170" s="19"/>
      <c r="AV170" s="21"/>
      <c r="AW170" s="19"/>
      <c r="AX170" s="21"/>
      <c r="AY170" s="19"/>
      <c r="AZ170" s="21"/>
      <c r="BA170" s="19"/>
      <c r="BB170" s="21"/>
      <c r="BC170" s="19"/>
      <c r="BD170" s="21"/>
      <c r="BE170" s="19"/>
      <c r="BF170" s="21"/>
      <c r="BG170" s="19"/>
      <c r="BH170" s="21"/>
      <c r="BI170" s="19"/>
      <c r="BJ170" s="21"/>
      <c r="BK170" s="19"/>
      <c r="BL170" s="21"/>
    </row>
    <row r="171" spans="1:64">
      <c r="A171" s="1211"/>
      <c r="B171" s="1211"/>
      <c r="C171" s="1211"/>
      <c r="D171" s="1211"/>
      <c r="E171" s="1211"/>
      <c r="F171" s="1211"/>
      <c r="G171" s="1209"/>
      <c r="H171" s="1212"/>
      <c r="I171" s="1212"/>
      <c r="J171" s="17" t="s">
        <v>272</v>
      </c>
      <c r="K171" s="18"/>
      <c r="L171" s="18"/>
      <c r="M171" s="19"/>
      <c r="N171" s="20"/>
      <c r="O171" s="19"/>
      <c r="P171" s="20"/>
      <c r="Q171" s="1180"/>
      <c r="R171" s="20"/>
      <c r="S171" s="19"/>
      <c r="T171" s="1212"/>
      <c r="U171" s="19"/>
      <c r="V171" s="20"/>
      <c r="W171" s="1180"/>
      <c r="X171" s="21"/>
      <c r="Y171" s="19"/>
      <c r="Z171" s="20"/>
      <c r="AA171" s="1180"/>
      <c r="AB171" s="21"/>
      <c r="AC171" s="19"/>
      <c r="AD171" s="20"/>
      <c r="AE171" s="1180"/>
      <c r="AF171" s="21"/>
      <c r="AG171" s="19"/>
      <c r="AH171" s="20"/>
      <c r="AI171" s="1180"/>
      <c r="AJ171" s="21"/>
      <c r="AK171" s="19"/>
      <c r="AL171" s="20"/>
      <c r="AM171" s="1180"/>
      <c r="AN171" s="21"/>
      <c r="AO171" s="19"/>
      <c r="AP171" s="21"/>
      <c r="AQ171" s="19"/>
      <c r="AR171" s="21"/>
      <c r="AS171" s="19"/>
      <c r="AT171" s="21"/>
      <c r="AU171" s="19"/>
      <c r="AV171" s="21"/>
      <c r="AW171" s="19"/>
      <c r="AX171" s="21"/>
      <c r="AY171" s="19"/>
      <c r="AZ171" s="21"/>
      <c r="BA171" s="19"/>
      <c r="BB171" s="21"/>
      <c r="BC171" s="19"/>
      <c r="BD171" s="21"/>
      <c r="BE171" s="19"/>
      <c r="BF171" s="21"/>
      <c r="BG171" s="19"/>
      <c r="BH171" s="21"/>
      <c r="BI171" s="19"/>
      <c r="BJ171" s="21"/>
      <c r="BK171" s="19"/>
      <c r="BL171" s="21"/>
    </row>
    <row r="172" spans="1:64">
      <c r="A172" s="1211"/>
      <c r="B172" s="1211"/>
      <c r="C172" s="1211"/>
      <c r="D172" s="1211"/>
      <c r="E172" s="1211"/>
      <c r="F172" s="1211"/>
      <c r="G172" s="1209"/>
      <c r="H172" s="1212"/>
      <c r="I172" s="1212"/>
      <c r="J172" s="17" t="s">
        <v>273</v>
      </c>
      <c r="K172" s="18"/>
      <c r="L172" s="18"/>
      <c r="M172" s="19"/>
      <c r="N172" s="20"/>
      <c r="O172" s="19"/>
      <c r="P172" s="20"/>
      <c r="Q172" s="1180"/>
      <c r="R172" s="20"/>
      <c r="S172" s="19"/>
      <c r="T172" s="1212"/>
      <c r="U172" s="19"/>
      <c r="V172" s="20"/>
      <c r="W172" s="1180"/>
      <c r="X172" s="21"/>
      <c r="Y172" s="19"/>
      <c r="Z172" s="20"/>
      <c r="AA172" s="1180"/>
      <c r="AB172" s="21"/>
      <c r="AC172" s="19"/>
      <c r="AD172" s="20"/>
      <c r="AE172" s="1180"/>
      <c r="AF172" s="21"/>
      <c r="AG172" s="19"/>
      <c r="AH172" s="20"/>
      <c r="AI172" s="1180"/>
      <c r="AJ172" s="21"/>
      <c r="AK172" s="19"/>
      <c r="AL172" s="20"/>
      <c r="AM172" s="1180"/>
      <c r="AN172" s="21"/>
      <c r="AO172" s="19"/>
      <c r="AP172" s="21"/>
      <c r="AQ172" s="19"/>
      <c r="AR172" s="21"/>
      <c r="AS172" s="19"/>
      <c r="AT172" s="21"/>
      <c r="AU172" s="19"/>
      <c r="AV172" s="21"/>
      <c r="AW172" s="19"/>
      <c r="AX172" s="21"/>
      <c r="AY172" s="19"/>
      <c r="AZ172" s="21"/>
      <c r="BA172" s="19"/>
      <c r="BB172" s="21"/>
      <c r="BC172" s="19"/>
      <c r="BD172" s="21"/>
      <c r="BE172" s="19"/>
      <c r="BF172" s="21"/>
      <c r="BG172" s="19"/>
      <c r="BH172" s="21"/>
      <c r="BI172" s="19"/>
      <c r="BJ172" s="21"/>
      <c r="BK172" s="19"/>
      <c r="BL172" s="21"/>
    </row>
    <row r="173" spans="1:64">
      <c r="A173" s="1211"/>
      <c r="B173" s="1211"/>
      <c r="C173" s="1211"/>
      <c r="D173" s="1211"/>
      <c r="E173" s="1211"/>
      <c r="F173" s="1211"/>
      <c r="G173" s="1209"/>
      <c r="H173" s="1212"/>
      <c r="I173" s="1212"/>
      <c r="J173" s="17" t="s">
        <v>274</v>
      </c>
      <c r="K173" s="18"/>
      <c r="L173" s="18"/>
      <c r="M173" s="19"/>
      <c r="N173" s="20"/>
      <c r="O173" s="19"/>
      <c r="P173" s="20"/>
      <c r="Q173" s="1180"/>
      <c r="R173" s="20"/>
      <c r="S173" s="19"/>
      <c r="T173" s="1212"/>
      <c r="U173" s="19"/>
      <c r="V173" s="20"/>
      <c r="W173" s="1180"/>
      <c r="X173" s="21"/>
      <c r="Y173" s="19"/>
      <c r="Z173" s="20"/>
      <c r="AA173" s="1180"/>
      <c r="AB173" s="21"/>
      <c r="AC173" s="19"/>
      <c r="AD173" s="20"/>
      <c r="AE173" s="1180"/>
      <c r="AF173" s="21"/>
      <c r="AG173" s="19"/>
      <c r="AH173" s="20"/>
      <c r="AI173" s="1180"/>
      <c r="AJ173" s="21"/>
      <c r="AK173" s="19"/>
      <c r="AL173" s="20"/>
      <c r="AM173" s="1180"/>
      <c r="AN173" s="21"/>
      <c r="AO173" s="19"/>
      <c r="AP173" s="21"/>
      <c r="AQ173" s="19"/>
      <c r="AR173" s="21"/>
      <c r="AS173" s="19"/>
      <c r="AT173" s="21"/>
      <c r="AU173" s="19"/>
      <c r="AV173" s="21"/>
      <c r="AW173" s="19"/>
      <c r="AX173" s="21"/>
      <c r="AY173" s="19"/>
      <c r="AZ173" s="21"/>
      <c r="BA173" s="19"/>
      <c r="BB173" s="21"/>
      <c r="BC173" s="19"/>
      <c r="BD173" s="21"/>
      <c r="BE173" s="19"/>
      <c r="BF173" s="21"/>
      <c r="BG173" s="19"/>
      <c r="BH173" s="21"/>
      <c r="BI173" s="19"/>
      <c r="BJ173" s="21"/>
      <c r="BK173" s="19"/>
      <c r="BL173" s="21"/>
    </row>
    <row r="174" spans="1:64">
      <c r="A174" s="1211"/>
      <c r="B174" s="1211"/>
      <c r="C174" s="1211"/>
      <c r="D174" s="1211"/>
      <c r="E174" s="1211"/>
      <c r="F174" s="1211"/>
      <c r="G174" s="1209"/>
      <c r="H174" s="1212"/>
      <c r="I174" s="1212"/>
      <c r="J174" s="17" t="s">
        <v>275</v>
      </c>
      <c r="K174" s="18"/>
      <c r="L174" s="18"/>
      <c r="M174" s="19"/>
      <c r="N174" s="20"/>
      <c r="O174" s="19"/>
      <c r="P174" s="20"/>
      <c r="Q174" s="1180"/>
      <c r="R174" s="20"/>
      <c r="S174" s="19"/>
      <c r="T174" s="1212"/>
      <c r="U174" s="19"/>
      <c r="V174" s="20"/>
      <c r="W174" s="1180"/>
      <c r="X174" s="21"/>
      <c r="Y174" s="19"/>
      <c r="Z174" s="20"/>
      <c r="AA174" s="1180"/>
      <c r="AB174" s="21"/>
      <c r="AC174" s="19"/>
      <c r="AD174" s="20"/>
      <c r="AE174" s="1180"/>
      <c r="AF174" s="21"/>
      <c r="AG174" s="19"/>
      <c r="AH174" s="20"/>
      <c r="AI174" s="1180"/>
      <c r="AJ174" s="21"/>
      <c r="AK174" s="19"/>
      <c r="AL174" s="20"/>
      <c r="AM174" s="1180"/>
      <c r="AN174" s="21"/>
      <c r="AO174" s="27"/>
      <c r="AP174" s="28"/>
      <c r="AQ174" s="27"/>
      <c r="AR174" s="28"/>
      <c r="AS174" s="27"/>
      <c r="AT174" s="28"/>
      <c r="AU174" s="27"/>
      <c r="AV174" s="28"/>
      <c r="AW174" s="27"/>
      <c r="AX174" s="28"/>
      <c r="AY174" s="27"/>
      <c r="AZ174" s="28"/>
      <c r="BA174" s="27"/>
      <c r="BB174" s="28"/>
      <c r="BC174" s="27"/>
      <c r="BD174" s="28"/>
      <c r="BE174" s="27"/>
      <c r="BF174" s="28"/>
      <c r="BG174" s="27"/>
      <c r="BH174" s="28"/>
      <c r="BI174" s="27"/>
      <c r="BJ174" s="28"/>
      <c r="BK174" s="27"/>
      <c r="BL174" s="28"/>
    </row>
    <row r="175" spans="1:64">
      <c r="A175" s="1211"/>
      <c r="B175" s="1211"/>
      <c r="C175" s="1211"/>
      <c r="D175" s="1211"/>
      <c r="E175" s="1211"/>
      <c r="F175" s="1211"/>
      <c r="G175" s="1209"/>
      <c r="H175" s="1212"/>
      <c r="I175" s="1212"/>
      <c r="J175" s="29" t="s">
        <v>276</v>
      </c>
      <c r="K175" s="26"/>
      <c r="L175" s="26"/>
      <c r="M175" s="27"/>
      <c r="N175" s="28"/>
      <c r="O175" s="27"/>
      <c r="P175" s="28"/>
      <c r="Q175" s="1188"/>
      <c r="R175" s="1220"/>
      <c r="S175" s="27"/>
      <c r="T175" s="1212"/>
      <c r="U175" s="27"/>
      <c r="V175" s="28"/>
      <c r="W175" s="1188"/>
      <c r="X175" s="1313"/>
      <c r="Y175" s="27"/>
      <c r="Z175" s="28"/>
      <c r="AA175" s="1188"/>
      <c r="AB175" s="1313"/>
      <c r="AC175" s="27"/>
      <c r="AD175" s="28"/>
      <c r="AE175" s="1188"/>
      <c r="AF175" s="1313"/>
      <c r="AG175" s="27"/>
      <c r="AH175" s="28"/>
      <c r="AI175" s="1188"/>
      <c r="AJ175" s="1313"/>
      <c r="AK175" s="27"/>
      <c r="AL175" s="28"/>
      <c r="AM175" s="1188"/>
      <c r="AN175" s="1313"/>
      <c r="AO175" s="19"/>
      <c r="AP175" s="21"/>
      <c r="AQ175" s="19"/>
      <c r="AR175" s="21"/>
      <c r="AS175" s="19"/>
      <c r="AT175" s="21"/>
      <c r="AU175" s="19"/>
      <c r="AV175" s="21"/>
      <c r="AW175" s="19"/>
      <c r="AX175" s="21"/>
      <c r="AY175" s="19"/>
      <c r="AZ175" s="21"/>
      <c r="BA175" s="19"/>
      <c r="BB175" s="21"/>
      <c r="BC175" s="19"/>
      <c r="BD175" s="21"/>
      <c r="BE175" s="19"/>
      <c r="BF175" s="21"/>
      <c r="BG175" s="19"/>
      <c r="BH175" s="21"/>
      <c r="BI175" s="19"/>
      <c r="BJ175" s="21"/>
      <c r="BK175" s="19"/>
      <c r="BL175" s="21"/>
    </row>
    <row r="176" spans="1:64">
      <c r="A176" s="1211"/>
      <c r="B176" s="1211"/>
      <c r="C176" s="1211"/>
      <c r="D176" s="1211"/>
      <c r="E176" s="1211"/>
      <c r="F176" s="1211"/>
      <c r="G176" s="1209"/>
      <c r="H176" s="1212"/>
      <c r="I176" s="1212"/>
      <c r="J176" s="17" t="s">
        <v>277</v>
      </c>
      <c r="K176" s="18"/>
      <c r="L176" s="18"/>
      <c r="M176" s="19"/>
      <c r="N176" s="20"/>
      <c r="O176" s="19"/>
      <c r="P176" s="20"/>
      <c r="Q176" s="1180"/>
      <c r="R176" s="20"/>
      <c r="S176" s="19"/>
      <c r="T176" s="1212"/>
      <c r="U176" s="19"/>
      <c r="V176" s="20"/>
      <c r="W176" s="1180"/>
      <c r="X176" s="21"/>
      <c r="Y176" s="19"/>
      <c r="Z176" s="20"/>
      <c r="AA176" s="1180"/>
      <c r="AB176" s="21"/>
      <c r="AC176" s="19"/>
      <c r="AD176" s="20"/>
      <c r="AE176" s="1180"/>
      <c r="AF176" s="21"/>
      <c r="AG176" s="19"/>
      <c r="AH176" s="20"/>
      <c r="AI176" s="1180"/>
      <c r="AJ176" s="21"/>
      <c r="AK176" s="19"/>
      <c r="AL176" s="20"/>
      <c r="AM176" s="1180"/>
      <c r="AN176" s="21"/>
      <c r="AO176" s="19"/>
      <c r="AP176" s="21"/>
      <c r="AQ176" s="19"/>
      <c r="AR176" s="21"/>
      <c r="AS176" s="19"/>
      <c r="AT176" s="21"/>
      <c r="AU176" s="19"/>
      <c r="AV176" s="21"/>
      <c r="AW176" s="19"/>
      <c r="AX176" s="21"/>
      <c r="AY176" s="19"/>
      <c r="AZ176" s="21"/>
      <c r="BA176" s="19"/>
      <c r="BB176" s="21"/>
      <c r="BC176" s="19"/>
      <c r="BD176" s="21"/>
      <c r="BE176" s="19"/>
      <c r="BF176" s="21"/>
      <c r="BG176" s="19"/>
      <c r="BH176" s="21"/>
      <c r="BI176" s="19"/>
      <c r="BJ176" s="21"/>
      <c r="BK176" s="19"/>
      <c r="BL176" s="21"/>
    </row>
    <row r="177" spans="1:64">
      <c r="A177" s="1211"/>
      <c r="B177" s="1211"/>
      <c r="C177" s="1211"/>
      <c r="D177" s="1211"/>
      <c r="E177" s="1211"/>
      <c r="F177" s="1211"/>
      <c r="G177" s="1209"/>
      <c r="H177" s="1212"/>
      <c r="I177" s="1212"/>
      <c r="J177" s="17" t="s">
        <v>279</v>
      </c>
      <c r="K177" s="18"/>
      <c r="L177" s="18"/>
      <c r="M177" s="19"/>
      <c r="N177" s="20"/>
      <c r="O177" s="19"/>
      <c r="P177" s="20"/>
      <c r="Q177" s="1180"/>
      <c r="R177" s="20"/>
      <c r="S177" s="19"/>
      <c r="T177" s="1212"/>
      <c r="U177" s="19"/>
      <c r="V177" s="20"/>
      <c r="W177" s="1180"/>
      <c r="X177" s="21"/>
      <c r="Y177" s="19"/>
      <c r="Z177" s="20"/>
      <c r="AA177" s="1180"/>
      <c r="AB177" s="21"/>
      <c r="AC177" s="19"/>
      <c r="AD177" s="20"/>
      <c r="AE177" s="1180"/>
      <c r="AF177" s="21"/>
      <c r="AG177" s="19"/>
      <c r="AH177" s="20"/>
      <c r="AI177" s="1180"/>
      <c r="AJ177" s="21"/>
      <c r="AK177" s="19"/>
      <c r="AL177" s="20"/>
      <c r="AM177" s="1180"/>
      <c r="AN177" s="21"/>
      <c r="AO177" s="19"/>
      <c r="AP177" s="21"/>
      <c r="AQ177" s="19"/>
      <c r="AR177" s="21"/>
      <c r="AS177" s="19"/>
      <c r="AT177" s="21"/>
      <c r="AU177" s="19"/>
      <c r="AV177" s="21"/>
      <c r="AW177" s="19"/>
      <c r="AX177" s="21"/>
      <c r="AY177" s="19"/>
      <c r="AZ177" s="21"/>
      <c r="BA177" s="19"/>
      <c r="BB177" s="21"/>
      <c r="BC177" s="19"/>
      <c r="BD177" s="21"/>
      <c r="BE177" s="19"/>
      <c r="BF177" s="21"/>
      <c r="BG177" s="19"/>
      <c r="BH177" s="21"/>
      <c r="BI177" s="19"/>
      <c r="BJ177" s="21"/>
      <c r="BK177" s="19"/>
      <c r="BL177" s="21"/>
    </row>
    <row r="178" spans="1:64">
      <c r="A178" s="1211"/>
      <c r="B178" s="1211"/>
      <c r="C178" s="1211"/>
      <c r="D178" s="1211"/>
      <c r="E178" s="1211"/>
      <c r="F178" s="1211"/>
      <c r="G178" s="1209"/>
      <c r="H178" s="1212"/>
      <c r="I178" s="1212"/>
      <c r="J178" s="17" t="s">
        <v>269</v>
      </c>
      <c r="K178" s="18"/>
      <c r="L178" s="18"/>
      <c r="M178" s="19"/>
      <c r="N178" s="20"/>
      <c r="O178" s="19"/>
      <c r="P178" s="20"/>
      <c r="Q178" s="1180"/>
      <c r="R178" s="20"/>
      <c r="S178" s="19"/>
      <c r="T178" s="1212"/>
      <c r="U178" s="19"/>
      <c r="V178" s="20"/>
      <c r="W178" s="1180"/>
      <c r="X178" s="21"/>
      <c r="Y178" s="19"/>
      <c r="Z178" s="20"/>
      <c r="AA178" s="1180"/>
      <c r="AB178" s="21"/>
      <c r="AC178" s="19"/>
      <c r="AD178" s="20"/>
      <c r="AE178" s="1180"/>
      <c r="AF178" s="21"/>
      <c r="AG178" s="19"/>
      <c r="AH178" s="20"/>
      <c r="AI178" s="1180"/>
      <c r="AJ178" s="21"/>
      <c r="AK178" s="19"/>
      <c r="AL178" s="20"/>
      <c r="AM178" s="1180"/>
      <c r="AN178" s="21"/>
      <c r="AO178" s="19"/>
      <c r="AP178" s="21"/>
      <c r="AQ178" s="19"/>
      <c r="AR178" s="21"/>
      <c r="AS178" s="19"/>
      <c r="AT178" s="21"/>
      <c r="AU178" s="19"/>
      <c r="AV178" s="21"/>
      <c r="AW178" s="19"/>
      <c r="AX178" s="21"/>
      <c r="AY178" s="19"/>
      <c r="AZ178" s="21"/>
      <c r="BA178" s="19"/>
      <c r="BB178" s="21"/>
      <c r="BC178" s="19"/>
      <c r="BD178" s="21"/>
      <c r="BE178" s="19"/>
      <c r="BF178" s="21"/>
      <c r="BG178" s="19"/>
      <c r="BH178" s="21"/>
      <c r="BI178" s="19"/>
      <c r="BJ178" s="21"/>
      <c r="BK178" s="19"/>
      <c r="BL178" s="21"/>
    </row>
    <row r="179" spans="1:64">
      <c r="A179" s="1211"/>
      <c r="B179" s="1211"/>
      <c r="C179" s="1211"/>
      <c r="D179" s="1211"/>
      <c r="E179" s="1211"/>
      <c r="F179" s="1211"/>
      <c r="G179" s="1209"/>
      <c r="H179" s="1212"/>
      <c r="I179" s="1212"/>
      <c r="J179" s="17" t="s">
        <v>270</v>
      </c>
      <c r="K179" s="18"/>
      <c r="L179" s="18"/>
      <c r="M179" s="19"/>
      <c r="N179" s="20"/>
      <c r="O179" s="19"/>
      <c r="P179" s="20"/>
      <c r="Q179" s="1180"/>
      <c r="R179" s="20"/>
      <c r="S179" s="19"/>
      <c r="T179" s="1212"/>
      <c r="U179" s="19"/>
      <c r="V179" s="20"/>
      <c r="W179" s="1180"/>
      <c r="X179" s="21"/>
      <c r="Y179" s="19"/>
      <c r="Z179" s="20"/>
      <c r="AA179" s="1180"/>
      <c r="AB179" s="21"/>
      <c r="AC179" s="19"/>
      <c r="AD179" s="20"/>
      <c r="AE179" s="1180"/>
      <c r="AF179" s="21"/>
      <c r="AG179" s="19"/>
      <c r="AH179" s="20"/>
      <c r="AI179" s="1180"/>
      <c r="AJ179" s="21"/>
      <c r="AK179" s="19"/>
      <c r="AL179" s="20"/>
      <c r="AM179" s="1180"/>
      <c r="AN179" s="21"/>
      <c r="AO179" s="19"/>
      <c r="AP179" s="21"/>
      <c r="AQ179" s="19"/>
      <c r="AR179" s="21"/>
      <c r="AS179" s="19"/>
      <c r="AT179" s="21"/>
      <c r="AU179" s="19"/>
      <c r="AV179" s="21"/>
      <c r="AW179" s="19"/>
      <c r="AX179" s="21"/>
      <c r="AY179" s="19"/>
      <c r="AZ179" s="21"/>
      <c r="BA179" s="19"/>
      <c r="BB179" s="21"/>
      <c r="BC179" s="19"/>
      <c r="BD179" s="21"/>
      <c r="BE179" s="19"/>
      <c r="BF179" s="21"/>
      <c r="BG179" s="19"/>
      <c r="BH179" s="21"/>
      <c r="BI179" s="19"/>
      <c r="BJ179" s="21"/>
      <c r="BK179" s="19"/>
      <c r="BL179" s="21"/>
    </row>
    <row r="180" spans="1:64">
      <c r="A180" s="1211"/>
      <c r="B180" s="1211"/>
      <c r="C180" s="1211"/>
      <c r="D180" s="1211"/>
      <c r="E180" s="1211"/>
      <c r="F180" s="1211"/>
      <c r="G180" s="1209"/>
      <c r="H180" s="1212"/>
      <c r="I180" s="1212"/>
      <c r="J180" s="17" t="s">
        <v>271</v>
      </c>
      <c r="K180" s="18"/>
      <c r="L180" s="18"/>
      <c r="M180" s="19"/>
      <c r="N180" s="20"/>
      <c r="O180" s="19"/>
      <c r="P180" s="20"/>
      <c r="Q180" s="1180"/>
      <c r="R180" s="20"/>
      <c r="S180" s="19"/>
      <c r="T180" s="1212"/>
      <c r="U180" s="19"/>
      <c r="V180" s="20"/>
      <c r="W180" s="1180"/>
      <c r="X180" s="21"/>
      <c r="Y180" s="19"/>
      <c r="Z180" s="20"/>
      <c r="AA180" s="1180"/>
      <c r="AB180" s="21"/>
      <c r="AC180" s="19"/>
      <c r="AD180" s="20"/>
      <c r="AE180" s="1180"/>
      <c r="AF180" s="21"/>
      <c r="AG180" s="19"/>
      <c r="AH180" s="20"/>
      <c r="AI180" s="1180"/>
      <c r="AJ180" s="21"/>
      <c r="AK180" s="19"/>
      <c r="AL180" s="20"/>
      <c r="AM180" s="1180"/>
      <c r="AN180" s="21"/>
      <c r="AO180" s="19"/>
      <c r="AP180" s="21"/>
      <c r="AQ180" s="19"/>
      <c r="AR180" s="21"/>
      <c r="AS180" s="19"/>
      <c r="AT180" s="21"/>
      <c r="AU180" s="19"/>
      <c r="AV180" s="21"/>
      <c r="AW180" s="19"/>
      <c r="AX180" s="21"/>
      <c r="AY180" s="19"/>
      <c r="AZ180" s="21"/>
      <c r="BA180" s="19"/>
      <c r="BB180" s="21"/>
      <c r="BC180" s="19"/>
      <c r="BD180" s="21"/>
      <c r="BE180" s="19"/>
      <c r="BF180" s="21"/>
      <c r="BG180" s="19"/>
      <c r="BH180" s="21"/>
      <c r="BI180" s="19"/>
      <c r="BJ180" s="21"/>
      <c r="BK180" s="19"/>
      <c r="BL180" s="21"/>
    </row>
    <row r="181" spans="1:64">
      <c r="A181" s="1211"/>
      <c r="B181" s="1211"/>
      <c r="C181" s="1211"/>
      <c r="D181" s="1211"/>
      <c r="E181" s="1211"/>
      <c r="F181" s="1211"/>
      <c r="G181" s="1209"/>
      <c r="H181" s="1212"/>
      <c r="I181" s="1212"/>
      <c r="J181" s="17" t="s">
        <v>272</v>
      </c>
      <c r="K181" s="18"/>
      <c r="L181" s="18"/>
      <c r="M181" s="19"/>
      <c r="N181" s="20"/>
      <c r="O181" s="19"/>
      <c r="P181" s="20"/>
      <c r="Q181" s="1180"/>
      <c r="R181" s="20"/>
      <c r="S181" s="19"/>
      <c r="T181" s="1212"/>
      <c r="U181" s="19"/>
      <c r="V181" s="20"/>
      <c r="W181" s="1180"/>
      <c r="X181" s="21"/>
      <c r="Y181" s="19"/>
      <c r="Z181" s="20"/>
      <c r="AA181" s="1180"/>
      <c r="AB181" s="21"/>
      <c r="AC181" s="19"/>
      <c r="AD181" s="20"/>
      <c r="AE181" s="1180"/>
      <c r="AF181" s="21"/>
      <c r="AG181" s="19"/>
      <c r="AH181" s="20"/>
      <c r="AI181" s="1180"/>
      <c r="AJ181" s="21"/>
      <c r="AK181" s="19"/>
      <c r="AL181" s="20"/>
      <c r="AM181" s="1180"/>
      <c r="AN181" s="21"/>
      <c r="AO181" s="19"/>
      <c r="AP181" s="21"/>
      <c r="AQ181" s="19"/>
      <c r="AR181" s="21"/>
      <c r="AS181" s="19"/>
      <c r="AT181" s="21"/>
      <c r="AU181" s="19"/>
      <c r="AV181" s="21"/>
      <c r="AW181" s="19"/>
      <c r="AX181" s="21"/>
      <c r="AY181" s="19"/>
      <c r="AZ181" s="21"/>
      <c r="BA181" s="19"/>
      <c r="BB181" s="21"/>
      <c r="BC181" s="19"/>
      <c r="BD181" s="21"/>
      <c r="BE181" s="19"/>
      <c r="BF181" s="21"/>
      <c r="BG181" s="19"/>
      <c r="BH181" s="21"/>
      <c r="BI181" s="19"/>
      <c r="BJ181" s="21"/>
      <c r="BK181" s="19"/>
      <c r="BL181" s="21"/>
    </row>
    <row r="182" spans="1:64">
      <c r="A182" s="1211"/>
      <c r="B182" s="1211"/>
      <c r="C182" s="1211"/>
      <c r="D182" s="1211"/>
      <c r="E182" s="1211"/>
      <c r="F182" s="1211"/>
      <c r="G182" s="1209"/>
      <c r="H182" s="1212"/>
      <c r="I182" s="1212"/>
      <c r="J182" s="17" t="s">
        <v>273</v>
      </c>
      <c r="K182" s="18"/>
      <c r="L182" s="18"/>
      <c r="M182" s="19"/>
      <c r="N182" s="20"/>
      <c r="O182" s="19"/>
      <c r="P182" s="20"/>
      <c r="Q182" s="1180"/>
      <c r="R182" s="20"/>
      <c r="S182" s="19"/>
      <c r="T182" s="1212"/>
      <c r="U182" s="19"/>
      <c r="V182" s="20"/>
      <c r="W182" s="1180"/>
      <c r="X182" s="21"/>
      <c r="Y182" s="19"/>
      <c r="Z182" s="20"/>
      <c r="AA182" s="1180"/>
      <c r="AB182" s="21"/>
      <c r="AC182" s="19"/>
      <c r="AD182" s="20"/>
      <c r="AE182" s="1180"/>
      <c r="AF182" s="21"/>
      <c r="AG182" s="19"/>
      <c r="AH182" s="20"/>
      <c r="AI182" s="1180"/>
      <c r="AJ182" s="21"/>
      <c r="AK182" s="19"/>
      <c r="AL182" s="20"/>
      <c r="AM182" s="1180"/>
      <c r="AN182" s="21"/>
      <c r="AO182" s="19"/>
      <c r="AP182" s="21"/>
      <c r="AQ182" s="19"/>
      <c r="AR182" s="21"/>
      <c r="AS182" s="19"/>
      <c r="AT182" s="21"/>
      <c r="AU182" s="19"/>
      <c r="AV182" s="21"/>
      <c r="AW182" s="19"/>
      <c r="AX182" s="21"/>
      <c r="AY182" s="19"/>
      <c r="AZ182" s="21"/>
      <c r="BA182" s="19"/>
      <c r="BB182" s="21"/>
      <c r="BC182" s="19"/>
      <c r="BD182" s="21"/>
      <c r="BE182" s="19"/>
      <c r="BF182" s="21"/>
      <c r="BG182" s="19"/>
      <c r="BH182" s="21"/>
      <c r="BI182" s="19"/>
      <c r="BJ182" s="21"/>
      <c r="BK182" s="19"/>
      <c r="BL182" s="21"/>
    </row>
    <row r="183" spans="1:64">
      <c r="A183" s="1211"/>
      <c r="B183" s="1211"/>
      <c r="C183" s="1211"/>
      <c r="D183" s="1211"/>
      <c r="E183" s="1211"/>
      <c r="F183" s="1211"/>
      <c r="G183" s="1209"/>
      <c r="H183" s="1212"/>
      <c r="I183" s="1212"/>
      <c r="J183" s="17" t="s">
        <v>274</v>
      </c>
      <c r="K183" s="18"/>
      <c r="L183" s="18"/>
      <c r="M183" s="19"/>
      <c r="N183" s="20"/>
      <c r="O183" s="19"/>
      <c r="P183" s="20"/>
      <c r="Q183" s="1180"/>
      <c r="R183" s="20"/>
      <c r="S183" s="19"/>
      <c r="T183" s="1212"/>
      <c r="U183" s="19"/>
      <c r="V183" s="20"/>
      <c r="W183" s="1180"/>
      <c r="X183" s="21"/>
      <c r="Y183" s="19"/>
      <c r="Z183" s="20"/>
      <c r="AA183" s="1180"/>
      <c r="AB183" s="21"/>
      <c r="AC183" s="19"/>
      <c r="AD183" s="20"/>
      <c r="AE183" s="1180"/>
      <c r="AF183" s="21"/>
      <c r="AG183" s="19"/>
      <c r="AH183" s="20"/>
      <c r="AI183" s="1180"/>
      <c r="AJ183" s="21"/>
      <c r="AK183" s="19"/>
      <c r="AL183" s="20"/>
      <c r="AM183" s="1180"/>
      <c r="AN183" s="21"/>
      <c r="AO183" s="19"/>
      <c r="AP183" s="21"/>
      <c r="AQ183" s="19"/>
      <c r="AR183" s="21"/>
      <c r="AS183" s="19"/>
      <c r="AT183" s="21"/>
      <c r="AU183" s="19"/>
      <c r="AV183" s="21"/>
      <c r="AW183" s="19"/>
      <c r="AX183" s="21"/>
      <c r="AY183" s="19"/>
      <c r="AZ183" s="21"/>
      <c r="BA183" s="19"/>
      <c r="BB183" s="21"/>
      <c r="BC183" s="19"/>
      <c r="BD183" s="21"/>
      <c r="BE183" s="19"/>
      <c r="BF183" s="21"/>
      <c r="BG183" s="19"/>
      <c r="BH183" s="21"/>
      <c r="BI183" s="19"/>
      <c r="BJ183" s="21"/>
      <c r="BK183" s="19"/>
      <c r="BL183" s="21"/>
    </row>
    <row r="184" spans="1:64">
      <c r="A184" s="1211"/>
      <c r="B184" s="1211"/>
      <c r="C184" s="1211"/>
      <c r="D184" s="1211"/>
      <c r="E184" s="1211"/>
      <c r="F184" s="1211"/>
      <c r="G184" s="1209"/>
      <c r="H184" s="1212"/>
      <c r="I184" s="1212"/>
      <c r="J184" s="17" t="s">
        <v>275</v>
      </c>
      <c r="K184" s="18"/>
      <c r="L184" s="18"/>
      <c r="M184" s="19"/>
      <c r="N184" s="20"/>
      <c r="O184" s="19"/>
      <c r="P184" s="20"/>
      <c r="Q184" s="1180"/>
      <c r="R184" s="20"/>
      <c r="S184" s="19"/>
      <c r="T184" s="1212"/>
      <c r="U184" s="19"/>
      <c r="V184" s="20"/>
      <c r="W184" s="1180"/>
      <c r="X184" s="21"/>
      <c r="Y184" s="19"/>
      <c r="Z184" s="20"/>
      <c r="AA184" s="1180"/>
      <c r="AB184" s="21"/>
      <c r="AC184" s="19"/>
      <c r="AD184" s="20"/>
      <c r="AE184" s="1180"/>
      <c r="AF184" s="21"/>
      <c r="AG184" s="19"/>
      <c r="AH184" s="20"/>
      <c r="AI184" s="1180"/>
      <c r="AJ184" s="21"/>
      <c r="AK184" s="19"/>
      <c r="AL184" s="20"/>
      <c r="AM184" s="1180"/>
      <c r="AN184" s="21"/>
      <c r="AO184" s="27"/>
      <c r="AP184" s="28"/>
      <c r="AQ184" s="27"/>
      <c r="AR184" s="28"/>
      <c r="AS184" s="27"/>
      <c r="AT184" s="28"/>
      <c r="AU184" s="27"/>
      <c r="AV184" s="28"/>
      <c r="AW184" s="27"/>
      <c r="AX184" s="28"/>
      <c r="AY184" s="27"/>
      <c r="AZ184" s="28"/>
      <c r="BA184" s="27"/>
      <c r="BB184" s="28"/>
      <c r="BC184" s="27"/>
      <c r="BD184" s="28"/>
      <c r="BE184" s="27"/>
      <c r="BF184" s="28"/>
      <c r="BG184" s="27"/>
      <c r="BH184" s="28"/>
      <c r="BI184" s="27"/>
      <c r="BJ184" s="28"/>
      <c r="BK184" s="27"/>
      <c r="BL184" s="28"/>
    </row>
    <row r="185" spans="1:64">
      <c r="A185" s="1211"/>
      <c r="B185" s="1211"/>
      <c r="C185" s="1211"/>
      <c r="D185" s="1211"/>
      <c r="E185" s="1211"/>
      <c r="F185" s="1211"/>
      <c r="G185" s="1209"/>
      <c r="H185" s="1212"/>
      <c r="I185" s="1212"/>
      <c r="J185" s="29" t="s">
        <v>276</v>
      </c>
      <c r="K185" s="26"/>
      <c r="L185" s="26"/>
      <c r="M185" s="27"/>
      <c r="N185" s="28"/>
      <c r="O185" s="27"/>
      <c r="P185" s="28"/>
      <c r="Q185" s="1188"/>
      <c r="R185" s="1220"/>
      <c r="S185" s="27"/>
      <c r="T185" s="1212"/>
      <c r="U185" s="27"/>
      <c r="V185" s="28"/>
      <c r="W185" s="1188"/>
      <c r="X185" s="1313"/>
      <c r="Y185" s="27"/>
      <c r="Z185" s="28"/>
      <c r="AA185" s="1188"/>
      <c r="AB185" s="1313"/>
      <c r="AC185" s="27"/>
      <c r="AD185" s="28"/>
      <c r="AE185" s="1188"/>
      <c r="AF185" s="1313"/>
      <c r="AG185" s="27"/>
      <c r="AH185" s="28"/>
      <c r="AI185" s="1188"/>
      <c r="AJ185" s="1313"/>
      <c r="AK185" s="27"/>
      <c r="AL185" s="28"/>
      <c r="AM185" s="1188"/>
      <c r="AN185" s="1313"/>
      <c r="AO185" s="19"/>
      <c r="AP185" s="21"/>
      <c r="AQ185" s="19"/>
      <c r="AR185" s="21"/>
      <c r="AS185" s="19"/>
      <c r="AT185" s="21"/>
      <c r="AU185" s="19"/>
      <c r="AV185" s="21"/>
      <c r="AW185" s="19"/>
      <c r="AX185" s="21"/>
      <c r="AY185" s="19"/>
      <c r="AZ185" s="21"/>
      <c r="BA185" s="19"/>
      <c r="BB185" s="21"/>
      <c r="BC185" s="19"/>
      <c r="BD185" s="21"/>
      <c r="BE185" s="19"/>
      <c r="BF185" s="21"/>
      <c r="BG185" s="19"/>
      <c r="BH185" s="21"/>
      <c r="BI185" s="19"/>
      <c r="BJ185" s="21"/>
      <c r="BK185" s="19"/>
      <c r="BL185" s="21"/>
    </row>
    <row r="186" spans="1:64">
      <c r="A186" s="1211"/>
      <c r="B186" s="1211"/>
      <c r="C186" s="1211"/>
      <c r="D186" s="1211"/>
      <c r="E186" s="1211"/>
      <c r="F186" s="1211"/>
      <c r="G186" s="1209"/>
      <c r="H186" s="1212"/>
      <c r="I186" s="1212"/>
      <c r="J186" s="17" t="s">
        <v>277</v>
      </c>
      <c r="K186" s="18"/>
      <c r="L186" s="18"/>
      <c r="M186" s="19"/>
      <c r="N186" s="20"/>
      <c r="O186" s="19"/>
      <c r="P186" s="20"/>
      <c r="Q186" s="1180"/>
      <c r="R186" s="20"/>
      <c r="S186" s="19"/>
      <c r="T186" s="1212"/>
      <c r="U186" s="19"/>
      <c r="V186" s="20"/>
      <c r="W186" s="1180"/>
      <c r="X186" s="21"/>
      <c r="Y186" s="19"/>
      <c r="Z186" s="20"/>
      <c r="AA186" s="1180"/>
      <c r="AB186" s="21"/>
      <c r="AC186" s="19"/>
      <c r="AD186" s="20"/>
      <c r="AE186" s="1180"/>
      <c r="AF186" s="21"/>
      <c r="AG186" s="19"/>
      <c r="AH186" s="20"/>
      <c r="AI186" s="1180"/>
      <c r="AJ186" s="21"/>
      <c r="AK186" s="19"/>
      <c r="AL186" s="20"/>
      <c r="AM186" s="1180"/>
      <c r="AN186" s="21"/>
      <c r="AO186" s="19"/>
      <c r="AP186" s="21"/>
      <c r="AQ186" s="19"/>
      <c r="AR186" s="21"/>
      <c r="AS186" s="19"/>
      <c r="AT186" s="21"/>
      <c r="AU186" s="19"/>
      <c r="AV186" s="21"/>
      <c r="AW186" s="19"/>
      <c r="AX186" s="21"/>
      <c r="AY186" s="19"/>
      <c r="AZ186" s="21"/>
      <c r="BA186" s="19"/>
      <c r="BB186" s="21"/>
      <c r="BC186" s="19"/>
      <c r="BD186" s="21"/>
      <c r="BE186" s="19"/>
      <c r="BF186" s="21"/>
      <c r="BG186" s="19"/>
      <c r="BH186" s="21"/>
      <c r="BI186" s="19"/>
      <c r="BJ186" s="21"/>
      <c r="BK186" s="19"/>
      <c r="BL186" s="21"/>
    </row>
    <row r="187" spans="1:64">
      <c r="A187" s="1211"/>
      <c r="B187" s="1211"/>
      <c r="C187" s="1211"/>
      <c r="D187" s="1211"/>
      <c r="E187" s="1211"/>
      <c r="F187" s="1211"/>
      <c r="G187" s="1209"/>
      <c r="H187" s="1212"/>
      <c r="I187" s="1212"/>
      <c r="J187" s="17" t="s">
        <v>280</v>
      </c>
      <c r="K187" s="18"/>
      <c r="L187" s="18"/>
      <c r="M187" s="19"/>
      <c r="N187" s="20"/>
      <c r="O187" s="19"/>
      <c r="P187" s="20"/>
      <c r="Q187" s="1180"/>
      <c r="R187" s="20"/>
      <c r="S187" s="19"/>
      <c r="T187" s="1212"/>
      <c r="U187" s="19"/>
      <c r="V187" s="20"/>
      <c r="W187" s="1180"/>
      <c r="X187" s="21"/>
      <c r="Y187" s="19"/>
      <c r="Z187" s="20"/>
      <c r="AA187" s="1180"/>
      <c r="AB187" s="21"/>
      <c r="AC187" s="19"/>
      <c r="AD187" s="20"/>
      <c r="AE187" s="1180"/>
      <c r="AF187" s="21"/>
      <c r="AG187" s="19"/>
      <c r="AH187" s="20"/>
      <c r="AI187" s="1180"/>
      <c r="AJ187" s="21"/>
      <c r="AK187" s="19"/>
      <c r="AL187" s="20"/>
      <c r="AM187" s="1180"/>
      <c r="AN187" s="21"/>
      <c r="AO187" s="19"/>
      <c r="AP187" s="21"/>
      <c r="AQ187" s="19"/>
      <c r="AR187" s="21"/>
      <c r="AS187" s="19"/>
      <c r="AT187" s="21"/>
      <c r="AU187" s="19"/>
      <c r="AV187" s="21"/>
      <c r="AW187" s="19"/>
      <c r="AX187" s="21"/>
      <c r="AY187" s="19"/>
      <c r="AZ187" s="21"/>
      <c r="BA187" s="19"/>
      <c r="BB187" s="21"/>
      <c r="BC187" s="19"/>
      <c r="BD187" s="21"/>
      <c r="BE187" s="19"/>
      <c r="BF187" s="21"/>
      <c r="BG187" s="19"/>
      <c r="BH187" s="21"/>
      <c r="BI187" s="19"/>
      <c r="BJ187" s="21"/>
      <c r="BK187" s="19"/>
      <c r="BL187" s="21"/>
    </row>
    <row r="188" spans="1:64">
      <c r="A188" s="1211"/>
      <c r="B188" s="1211"/>
      <c r="C188" s="1211"/>
      <c r="D188" s="1211"/>
      <c r="E188" s="1211"/>
      <c r="F188" s="1211"/>
      <c r="G188" s="1209"/>
      <c r="H188" s="1212"/>
      <c r="I188" s="1212"/>
      <c r="J188" s="17" t="s">
        <v>269</v>
      </c>
      <c r="K188" s="18"/>
      <c r="L188" s="18"/>
      <c r="M188" s="19"/>
      <c r="N188" s="20"/>
      <c r="O188" s="19"/>
      <c r="P188" s="20"/>
      <c r="Q188" s="1180"/>
      <c r="R188" s="20"/>
      <c r="S188" s="19"/>
      <c r="T188" s="1212"/>
      <c r="U188" s="19"/>
      <c r="V188" s="20"/>
      <c r="W188" s="1180"/>
      <c r="X188" s="21"/>
      <c r="Y188" s="19"/>
      <c r="Z188" s="20"/>
      <c r="AA188" s="1180"/>
      <c r="AB188" s="21"/>
      <c r="AC188" s="19"/>
      <c r="AD188" s="20"/>
      <c r="AE188" s="1180"/>
      <c r="AF188" s="21"/>
      <c r="AG188" s="19"/>
      <c r="AH188" s="20"/>
      <c r="AI188" s="1180"/>
      <c r="AJ188" s="21"/>
      <c r="AK188" s="19"/>
      <c r="AL188" s="20"/>
      <c r="AM188" s="1180"/>
      <c r="AN188" s="21"/>
      <c r="AO188" s="19"/>
      <c r="AP188" s="21"/>
      <c r="AQ188" s="19"/>
      <c r="AR188" s="21"/>
      <c r="AS188" s="19"/>
      <c r="AT188" s="21"/>
      <c r="AU188" s="19"/>
      <c r="AV188" s="21"/>
      <c r="AW188" s="19"/>
      <c r="AX188" s="21"/>
      <c r="AY188" s="19"/>
      <c r="AZ188" s="21"/>
      <c r="BA188" s="19"/>
      <c r="BB188" s="21"/>
      <c r="BC188" s="19"/>
      <c r="BD188" s="21"/>
      <c r="BE188" s="19"/>
      <c r="BF188" s="21"/>
      <c r="BG188" s="19"/>
      <c r="BH188" s="21"/>
      <c r="BI188" s="19"/>
      <c r="BJ188" s="21"/>
      <c r="BK188" s="19"/>
      <c r="BL188" s="21"/>
    </row>
    <row r="189" spans="1:64">
      <c r="A189" s="1211"/>
      <c r="B189" s="1211"/>
      <c r="C189" s="1211"/>
      <c r="D189" s="1211"/>
      <c r="E189" s="1211"/>
      <c r="F189" s="1211"/>
      <c r="G189" s="1209"/>
      <c r="H189" s="1212"/>
      <c r="I189" s="1212"/>
      <c r="J189" s="17" t="s">
        <v>270</v>
      </c>
      <c r="K189" s="18"/>
      <c r="L189" s="18"/>
      <c r="M189" s="19"/>
      <c r="N189" s="20"/>
      <c r="O189" s="19"/>
      <c r="P189" s="20"/>
      <c r="Q189" s="1180"/>
      <c r="R189" s="20"/>
      <c r="S189" s="19"/>
      <c r="T189" s="1212"/>
      <c r="U189" s="19"/>
      <c r="V189" s="20"/>
      <c r="W189" s="1180"/>
      <c r="X189" s="21"/>
      <c r="Y189" s="19"/>
      <c r="Z189" s="20"/>
      <c r="AA189" s="1180"/>
      <c r="AB189" s="21"/>
      <c r="AC189" s="19"/>
      <c r="AD189" s="20"/>
      <c r="AE189" s="1180"/>
      <c r="AF189" s="21"/>
      <c r="AG189" s="19"/>
      <c r="AH189" s="20"/>
      <c r="AI189" s="1180"/>
      <c r="AJ189" s="21"/>
      <c r="AK189" s="19"/>
      <c r="AL189" s="20"/>
      <c r="AM189" s="1180"/>
      <c r="AN189" s="21"/>
      <c r="AO189" s="19"/>
      <c r="AP189" s="21"/>
      <c r="AQ189" s="19"/>
      <c r="AR189" s="21"/>
      <c r="AS189" s="19"/>
      <c r="AT189" s="21"/>
      <c r="AU189" s="19"/>
      <c r="AV189" s="21"/>
      <c r="AW189" s="19"/>
      <c r="AX189" s="21"/>
      <c r="AY189" s="19"/>
      <c r="AZ189" s="21"/>
      <c r="BA189" s="19"/>
      <c r="BB189" s="21"/>
      <c r="BC189" s="19"/>
      <c r="BD189" s="21"/>
      <c r="BE189" s="19"/>
      <c r="BF189" s="21"/>
      <c r="BG189" s="19"/>
      <c r="BH189" s="21"/>
      <c r="BI189" s="19"/>
      <c r="BJ189" s="21"/>
      <c r="BK189" s="19"/>
      <c r="BL189" s="21"/>
    </row>
    <row r="190" spans="1:64">
      <c r="A190" s="1211"/>
      <c r="B190" s="1211"/>
      <c r="C190" s="1211"/>
      <c r="D190" s="1211"/>
      <c r="E190" s="1211"/>
      <c r="F190" s="1211"/>
      <c r="G190" s="1209"/>
      <c r="H190" s="1212"/>
      <c r="I190" s="1212"/>
      <c r="J190" s="17" t="s">
        <v>271</v>
      </c>
      <c r="K190" s="18"/>
      <c r="L190" s="18"/>
      <c r="M190" s="19"/>
      <c r="N190" s="20"/>
      <c r="O190" s="19"/>
      <c r="P190" s="20"/>
      <c r="Q190" s="1180"/>
      <c r="R190" s="20"/>
      <c r="S190" s="19"/>
      <c r="T190" s="1212"/>
      <c r="U190" s="19"/>
      <c r="V190" s="20"/>
      <c r="W190" s="1180"/>
      <c r="X190" s="21"/>
      <c r="Y190" s="19"/>
      <c r="Z190" s="20"/>
      <c r="AA190" s="1180"/>
      <c r="AB190" s="21"/>
      <c r="AC190" s="19"/>
      <c r="AD190" s="20"/>
      <c r="AE190" s="1180"/>
      <c r="AF190" s="21"/>
      <c r="AG190" s="19"/>
      <c r="AH190" s="20"/>
      <c r="AI190" s="1180"/>
      <c r="AJ190" s="21"/>
      <c r="AK190" s="19"/>
      <c r="AL190" s="20"/>
      <c r="AM190" s="1180"/>
      <c r="AN190" s="21"/>
      <c r="AO190" s="19"/>
      <c r="AP190" s="21"/>
      <c r="AQ190" s="19"/>
      <c r="AR190" s="21"/>
      <c r="AS190" s="19"/>
      <c r="AT190" s="21"/>
      <c r="AU190" s="19"/>
      <c r="AV190" s="21"/>
      <c r="AW190" s="19"/>
      <c r="AX190" s="21"/>
      <c r="AY190" s="19"/>
      <c r="AZ190" s="21"/>
      <c r="BA190" s="19"/>
      <c r="BB190" s="21"/>
      <c r="BC190" s="19"/>
      <c r="BD190" s="21"/>
      <c r="BE190" s="19"/>
      <c r="BF190" s="21"/>
      <c r="BG190" s="19"/>
      <c r="BH190" s="21"/>
      <c r="BI190" s="19"/>
      <c r="BJ190" s="21"/>
      <c r="BK190" s="19"/>
      <c r="BL190" s="21"/>
    </row>
    <row r="191" spans="1:64">
      <c r="A191" s="1211"/>
      <c r="B191" s="1211"/>
      <c r="C191" s="1211"/>
      <c r="D191" s="1211"/>
      <c r="E191" s="1211"/>
      <c r="F191" s="1211"/>
      <c r="G191" s="1209"/>
      <c r="H191" s="1212"/>
      <c r="I191" s="1212"/>
      <c r="J191" s="17" t="s">
        <v>272</v>
      </c>
      <c r="K191" s="18"/>
      <c r="L191" s="18"/>
      <c r="M191" s="19"/>
      <c r="N191" s="20"/>
      <c r="O191" s="19"/>
      <c r="P191" s="20"/>
      <c r="Q191" s="1180"/>
      <c r="R191" s="20"/>
      <c r="S191" s="19"/>
      <c r="T191" s="1212"/>
      <c r="U191" s="19"/>
      <c r="V191" s="20"/>
      <c r="W191" s="1180"/>
      <c r="X191" s="21"/>
      <c r="Y191" s="19"/>
      <c r="Z191" s="20"/>
      <c r="AA191" s="1180"/>
      <c r="AB191" s="21"/>
      <c r="AC191" s="19"/>
      <c r="AD191" s="20"/>
      <c r="AE191" s="1180"/>
      <c r="AF191" s="21"/>
      <c r="AG191" s="19"/>
      <c r="AH191" s="20"/>
      <c r="AI191" s="1180"/>
      <c r="AJ191" s="21"/>
      <c r="AK191" s="19"/>
      <c r="AL191" s="20"/>
      <c r="AM191" s="1180"/>
      <c r="AN191" s="21"/>
      <c r="AO191" s="19"/>
      <c r="AP191" s="21"/>
      <c r="AQ191" s="19"/>
      <c r="AR191" s="21"/>
      <c r="AS191" s="19"/>
      <c r="AT191" s="21"/>
      <c r="AU191" s="19"/>
      <c r="AV191" s="21"/>
      <c r="AW191" s="19"/>
      <c r="AX191" s="21"/>
      <c r="AY191" s="19"/>
      <c r="AZ191" s="21"/>
      <c r="BA191" s="19"/>
      <c r="BB191" s="21"/>
      <c r="BC191" s="19"/>
      <c r="BD191" s="21"/>
      <c r="BE191" s="19"/>
      <c r="BF191" s="21"/>
      <c r="BG191" s="19"/>
      <c r="BH191" s="21"/>
      <c r="BI191" s="19"/>
      <c r="BJ191" s="21"/>
      <c r="BK191" s="19"/>
      <c r="BL191" s="21"/>
    </row>
    <row r="192" spans="1:64">
      <c r="A192" s="1211"/>
      <c r="B192" s="1211"/>
      <c r="C192" s="1211"/>
      <c r="D192" s="1211"/>
      <c r="E192" s="1211"/>
      <c r="F192" s="1211"/>
      <c r="G192" s="1209"/>
      <c r="H192" s="1212"/>
      <c r="I192" s="1212"/>
      <c r="J192" s="17" t="s">
        <v>273</v>
      </c>
      <c r="K192" s="18"/>
      <c r="L192" s="18"/>
      <c r="M192" s="19"/>
      <c r="N192" s="20"/>
      <c r="O192" s="19"/>
      <c r="P192" s="20"/>
      <c r="Q192" s="1180"/>
      <c r="R192" s="20"/>
      <c r="S192" s="19"/>
      <c r="T192" s="1212"/>
      <c r="U192" s="19"/>
      <c r="V192" s="20"/>
      <c r="W192" s="1180"/>
      <c r="X192" s="21"/>
      <c r="Y192" s="19"/>
      <c r="Z192" s="20"/>
      <c r="AA192" s="1180"/>
      <c r="AB192" s="21"/>
      <c r="AC192" s="19"/>
      <c r="AD192" s="20"/>
      <c r="AE192" s="1180"/>
      <c r="AF192" s="21"/>
      <c r="AG192" s="19"/>
      <c r="AH192" s="20"/>
      <c r="AI192" s="1180"/>
      <c r="AJ192" s="21"/>
      <c r="AK192" s="19"/>
      <c r="AL192" s="20"/>
      <c r="AM192" s="1180"/>
      <c r="AN192" s="21"/>
      <c r="AO192" s="19"/>
      <c r="AP192" s="21"/>
      <c r="AQ192" s="19"/>
      <c r="AR192" s="21"/>
      <c r="AS192" s="19"/>
      <c r="AT192" s="21"/>
      <c r="AU192" s="19"/>
      <c r="AV192" s="21"/>
      <c r="AW192" s="19"/>
      <c r="AX192" s="21"/>
      <c r="AY192" s="19"/>
      <c r="AZ192" s="21"/>
      <c r="BA192" s="19"/>
      <c r="BB192" s="21"/>
      <c r="BC192" s="19"/>
      <c r="BD192" s="21"/>
      <c r="BE192" s="19"/>
      <c r="BF192" s="21"/>
      <c r="BG192" s="19"/>
      <c r="BH192" s="21"/>
      <c r="BI192" s="19"/>
      <c r="BJ192" s="21"/>
      <c r="BK192" s="19"/>
      <c r="BL192" s="21"/>
    </row>
    <row r="193" spans="1:64">
      <c r="A193" s="1211"/>
      <c r="B193" s="1211"/>
      <c r="C193" s="1211"/>
      <c r="D193" s="1211"/>
      <c r="E193" s="1211"/>
      <c r="F193" s="1211"/>
      <c r="G193" s="1209"/>
      <c r="H193" s="1212"/>
      <c r="I193" s="1212"/>
      <c r="J193" s="17" t="s">
        <v>274</v>
      </c>
      <c r="K193" s="18"/>
      <c r="L193" s="18"/>
      <c r="M193" s="19"/>
      <c r="N193" s="20"/>
      <c r="O193" s="19"/>
      <c r="P193" s="20"/>
      <c r="Q193" s="1180"/>
      <c r="R193" s="20"/>
      <c r="S193" s="19"/>
      <c r="T193" s="1212"/>
      <c r="U193" s="19"/>
      <c r="V193" s="20"/>
      <c r="W193" s="1180"/>
      <c r="X193" s="21"/>
      <c r="Y193" s="19"/>
      <c r="Z193" s="20"/>
      <c r="AA193" s="1180"/>
      <c r="AB193" s="21"/>
      <c r="AC193" s="19"/>
      <c r="AD193" s="20"/>
      <c r="AE193" s="1180"/>
      <c r="AF193" s="21"/>
      <c r="AG193" s="19"/>
      <c r="AH193" s="20"/>
      <c r="AI193" s="1180"/>
      <c r="AJ193" s="21"/>
      <c r="AK193" s="19"/>
      <c r="AL193" s="20"/>
      <c r="AM193" s="1180"/>
      <c r="AN193" s="21"/>
      <c r="AO193" s="19"/>
      <c r="AP193" s="21"/>
      <c r="AQ193" s="19"/>
      <c r="AR193" s="21"/>
      <c r="AS193" s="19"/>
      <c r="AT193" s="21"/>
      <c r="AU193" s="19"/>
      <c r="AV193" s="21"/>
      <c r="AW193" s="19"/>
      <c r="AX193" s="21"/>
      <c r="AY193" s="19"/>
      <c r="AZ193" s="21"/>
      <c r="BA193" s="19"/>
      <c r="BB193" s="21"/>
      <c r="BC193" s="19"/>
      <c r="BD193" s="21"/>
      <c r="BE193" s="19"/>
      <c r="BF193" s="21"/>
      <c r="BG193" s="19"/>
      <c r="BH193" s="21"/>
      <c r="BI193" s="19"/>
      <c r="BJ193" s="21"/>
      <c r="BK193" s="19"/>
      <c r="BL193" s="21"/>
    </row>
    <row r="194" spans="1:64">
      <c r="A194" s="1211"/>
      <c r="B194" s="1211"/>
      <c r="C194" s="1211"/>
      <c r="D194" s="1211"/>
      <c r="E194" s="1211"/>
      <c r="F194" s="1211"/>
      <c r="G194" s="1209"/>
      <c r="H194" s="1212"/>
      <c r="I194" s="1212"/>
      <c r="J194" s="17" t="s">
        <v>275</v>
      </c>
      <c r="K194" s="18"/>
      <c r="L194" s="18"/>
      <c r="M194" s="19"/>
      <c r="N194" s="20"/>
      <c r="O194" s="19"/>
      <c r="P194" s="20"/>
      <c r="Q194" s="1180"/>
      <c r="R194" s="20"/>
      <c r="S194" s="19"/>
      <c r="T194" s="1212"/>
      <c r="U194" s="19"/>
      <c r="V194" s="20"/>
      <c r="W194" s="1180"/>
      <c r="X194" s="21"/>
      <c r="Y194" s="19"/>
      <c r="Z194" s="20"/>
      <c r="AA194" s="1180"/>
      <c r="AB194" s="21"/>
      <c r="AC194" s="19"/>
      <c r="AD194" s="20"/>
      <c r="AE194" s="1180"/>
      <c r="AF194" s="21"/>
      <c r="AG194" s="19"/>
      <c r="AH194" s="20"/>
      <c r="AI194" s="1180"/>
      <c r="AJ194" s="21"/>
      <c r="AK194" s="19"/>
      <c r="AL194" s="20"/>
      <c r="AM194" s="1180"/>
      <c r="AN194" s="21"/>
      <c r="AO194" s="27"/>
      <c r="AP194" s="28"/>
      <c r="AQ194" s="27"/>
      <c r="AR194" s="28"/>
      <c r="AS194" s="27"/>
      <c r="AT194" s="28"/>
      <c r="AU194" s="27"/>
      <c r="AV194" s="28"/>
      <c r="AW194" s="27"/>
      <c r="AX194" s="28"/>
      <c r="AY194" s="27"/>
      <c r="AZ194" s="28"/>
      <c r="BA194" s="27"/>
      <c r="BB194" s="28"/>
      <c r="BC194" s="27"/>
      <c r="BD194" s="28"/>
      <c r="BE194" s="27"/>
      <c r="BF194" s="28"/>
      <c r="BG194" s="27"/>
      <c r="BH194" s="28"/>
      <c r="BI194" s="27"/>
      <c r="BJ194" s="28"/>
      <c r="BK194" s="27"/>
      <c r="BL194" s="28"/>
    </row>
    <row r="195" spans="1:64">
      <c r="A195" s="1211"/>
      <c r="B195" s="1211"/>
      <c r="C195" s="1211"/>
      <c r="D195" s="1211"/>
      <c r="E195" s="1211"/>
      <c r="F195" s="1211"/>
      <c r="G195" s="1209"/>
      <c r="H195" s="1212"/>
      <c r="I195" s="1212"/>
      <c r="J195" s="29" t="s">
        <v>276</v>
      </c>
      <c r="K195" s="26"/>
      <c r="L195" s="26"/>
      <c r="M195" s="27"/>
      <c r="N195" s="28"/>
      <c r="O195" s="27"/>
      <c r="P195" s="28"/>
      <c r="Q195" s="1188"/>
      <c r="R195" s="1220"/>
      <c r="S195" s="27"/>
      <c r="T195" s="1212"/>
      <c r="U195" s="27"/>
      <c r="V195" s="28"/>
      <c r="W195" s="1188"/>
      <c r="X195" s="1313"/>
      <c r="Y195" s="27"/>
      <c r="Z195" s="28"/>
      <c r="AA195" s="1188"/>
      <c r="AB195" s="1313"/>
      <c r="AC195" s="27"/>
      <c r="AD195" s="28"/>
      <c r="AE195" s="1188"/>
      <c r="AF195" s="1313"/>
      <c r="AG195" s="27"/>
      <c r="AH195" s="28"/>
      <c r="AI195" s="1188"/>
      <c r="AJ195" s="1313"/>
      <c r="AK195" s="27"/>
      <c r="AL195" s="28"/>
      <c r="AM195" s="1188"/>
      <c r="AN195" s="1313"/>
      <c r="AO195" s="19"/>
      <c r="AP195" s="21"/>
      <c r="AQ195" s="19"/>
      <c r="AR195" s="21"/>
      <c r="AS195" s="19"/>
      <c r="AT195" s="21"/>
      <c r="AU195" s="19"/>
      <c r="AV195" s="21"/>
      <c r="AW195" s="19"/>
      <c r="AX195" s="21"/>
      <c r="AY195" s="19"/>
      <c r="AZ195" s="21"/>
      <c r="BA195" s="19"/>
      <c r="BB195" s="21"/>
      <c r="BC195" s="19"/>
      <c r="BD195" s="21"/>
      <c r="BE195" s="19"/>
      <c r="BF195" s="21"/>
      <c r="BG195" s="19"/>
      <c r="BH195" s="21"/>
      <c r="BI195" s="19"/>
      <c r="BJ195" s="21"/>
      <c r="BK195" s="19"/>
      <c r="BL195" s="21"/>
    </row>
    <row r="196" spans="1:64">
      <c r="A196" s="1211"/>
      <c r="B196" s="1211"/>
      <c r="C196" s="1211"/>
      <c r="D196" s="1211"/>
      <c r="E196" s="1211"/>
      <c r="F196" s="1211"/>
      <c r="G196" s="1209"/>
      <c r="H196" s="1212"/>
      <c r="I196" s="1212"/>
      <c r="J196" s="17" t="s">
        <v>277</v>
      </c>
      <c r="K196" s="18"/>
      <c r="L196" s="18"/>
      <c r="M196" s="19"/>
      <c r="N196" s="20"/>
      <c r="O196" s="19"/>
      <c r="P196" s="20"/>
      <c r="Q196" s="1180"/>
      <c r="R196" s="20"/>
      <c r="S196" s="19"/>
      <c r="T196" s="1212"/>
      <c r="U196" s="19"/>
      <c r="V196" s="20"/>
      <c r="W196" s="1180"/>
      <c r="X196" s="21"/>
      <c r="Y196" s="19"/>
      <c r="Z196" s="20"/>
      <c r="AA196" s="1180"/>
      <c r="AB196" s="21"/>
      <c r="AC196" s="19"/>
      <c r="AD196" s="20"/>
      <c r="AE196" s="1180"/>
      <c r="AF196" s="21"/>
      <c r="AG196" s="19"/>
      <c r="AH196" s="20"/>
      <c r="AI196" s="1180"/>
      <c r="AJ196" s="21"/>
      <c r="AK196" s="19"/>
      <c r="AL196" s="20"/>
      <c r="AM196" s="1180"/>
      <c r="AN196" s="21"/>
      <c r="AO196" s="19"/>
      <c r="AP196" s="21"/>
      <c r="AQ196" s="19"/>
      <c r="AR196" s="21"/>
      <c r="AS196" s="19"/>
      <c r="AT196" s="21"/>
      <c r="AU196" s="19"/>
      <c r="AV196" s="21"/>
      <c r="AW196" s="19"/>
      <c r="AX196" s="21"/>
      <c r="AY196" s="19"/>
      <c r="AZ196" s="21"/>
      <c r="BA196" s="19"/>
      <c r="BB196" s="21"/>
      <c r="BC196" s="19"/>
      <c r="BD196" s="21"/>
      <c r="BE196" s="19"/>
      <c r="BF196" s="21"/>
      <c r="BG196" s="19"/>
      <c r="BH196" s="21"/>
      <c r="BI196" s="19"/>
      <c r="BJ196" s="21"/>
      <c r="BK196" s="19"/>
      <c r="BL196" s="21"/>
    </row>
    <row r="197" spans="1:64">
      <c r="A197" s="1211"/>
      <c r="B197" s="1211"/>
      <c r="C197" s="1211"/>
      <c r="D197" s="1211"/>
      <c r="E197" s="1211"/>
      <c r="F197" s="1211"/>
      <c r="G197" s="1209"/>
      <c r="H197" s="1212"/>
      <c r="I197" s="1212"/>
      <c r="J197" s="17" t="s">
        <v>281</v>
      </c>
      <c r="K197" s="18"/>
      <c r="L197" s="18"/>
      <c r="M197" s="19"/>
      <c r="N197" s="20"/>
      <c r="O197" s="19"/>
      <c r="P197" s="20"/>
      <c r="Q197" s="1180"/>
      <c r="R197" s="20"/>
      <c r="S197" s="19"/>
      <c r="T197" s="1212"/>
      <c r="U197" s="19"/>
      <c r="V197" s="20"/>
      <c r="W197" s="1180"/>
      <c r="X197" s="21"/>
      <c r="Y197" s="19"/>
      <c r="Z197" s="20"/>
      <c r="AA197" s="1180"/>
      <c r="AB197" s="21"/>
      <c r="AC197" s="19"/>
      <c r="AD197" s="20"/>
      <c r="AE197" s="1180"/>
      <c r="AF197" s="21"/>
      <c r="AG197" s="19"/>
      <c r="AH197" s="20"/>
      <c r="AI197" s="1180"/>
      <c r="AJ197" s="21"/>
      <c r="AK197" s="19"/>
      <c r="AL197" s="20"/>
      <c r="AM197" s="1180"/>
      <c r="AN197" s="21"/>
      <c r="AO197" s="19"/>
      <c r="AP197" s="21"/>
      <c r="AQ197" s="19"/>
      <c r="AR197" s="21"/>
      <c r="AS197" s="19"/>
      <c r="AT197" s="21"/>
      <c r="AU197" s="19"/>
      <c r="AV197" s="21"/>
      <c r="AW197" s="19"/>
      <c r="AX197" s="21"/>
      <c r="AY197" s="19"/>
      <c r="AZ197" s="21"/>
      <c r="BA197" s="19"/>
      <c r="BB197" s="21"/>
      <c r="BC197" s="19"/>
      <c r="BD197" s="21"/>
      <c r="BE197" s="19"/>
      <c r="BF197" s="21"/>
      <c r="BG197" s="19"/>
      <c r="BH197" s="21"/>
      <c r="BI197" s="19"/>
      <c r="BJ197" s="21"/>
      <c r="BK197" s="19"/>
      <c r="BL197" s="21"/>
    </row>
    <row r="198" spans="1:64">
      <c r="A198" s="1211"/>
      <c r="B198" s="1211"/>
      <c r="C198" s="1211"/>
      <c r="D198" s="1211"/>
      <c r="E198" s="1211"/>
      <c r="F198" s="1211"/>
      <c r="G198" s="1209"/>
      <c r="H198" s="1212"/>
      <c r="I198" s="1212"/>
      <c r="J198" s="17" t="s">
        <v>269</v>
      </c>
      <c r="K198" s="18"/>
      <c r="L198" s="18"/>
      <c r="M198" s="19"/>
      <c r="N198" s="20"/>
      <c r="O198" s="19"/>
      <c r="P198" s="20"/>
      <c r="Q198" s="1180"/>
      <c r="R198" s="20"/>
      <c r="S198" s="19"/>
      <c r="T198" s="1212"/>
      <c r="U198" s="19"/>
      <c r="V198" s="20"/>
      <c r="W198" s="1180"/>
      <c r="X198" s="21"/>
      <c r="Y198" s="19"/>
      <c r="Z198" s="20"/>
      <c r="AA198" s="1180"/>
      <c r="AB198" s="21"/>
      <c r="AC198" s="19"/>
      <c r="AD198" s="20"/>
      <c r="AE198" s="1180"/>
      <c r="AF198" s="21"/>
      <c r="AG198" s="19"/>
      <c r="AH198" s="20"/>
      <c r="AI198" s="1180"/>
      <c r="AJ198" s="21"/>
      <c r="AK198" s="19"/>
      <c r="AL198" s="20"/>
      <c r="AM198" s="1180"/>
      <c r="AN198" s="21"/>
      <c r="AO198" s="19"/>
      <c r="AP198" s="21"/>
      <c r="AQ198" s="19"/>
      <c r="AR198" s="21"/>
      <c r="AS198" s="19"/>
      <c r="AT198" s="21"/>
      <c r="AU198" s="19"/>
      <c r="AV198" s="21"/>
      <c r="AW198" s="19"/>
      <c r="AX198" s="21"/>
      <c r="AY198" s="19"/>
      <c r="AZ198" s="21"/>
      <c r="BA198" s="19"/>
      <c r="BB198" s="21"/>
      <c r="BC198" s="19"/>
      <c r="BD198" s="21"/>
      <c r="BE198" s="19"/>
      <c r="BF198" s="21"/>
      <c r="BG198" s="19"/>
      <c r="BH198" s="21"/>
      <c r="BI198" s="19"/>
      <c r="BJ198" s="21"/>
      <c r="BK198" s="19"/>
      <c r="BL198" s="21"/>
    </row>
    <row r="199" spans="1:64">
      <c r="A199" s="1211"/>
      <c r="B199" s="1211"/>
      <c r="C199" s="1211"/>
      <c r="D199" s="1211"/>
      <c r="E199" s="1211"/>
      <c r="F199" s="1211"/>
      <c r="G199" s="1209"/>
      <c r="H199" s="1212"/>
      <c r="I199" s="1212"/>
      <c r="J199" s="17" t="s">
        <v>270</v>
      </c>
      <c r="K199" s="18"/>
      <c r="L199" s="18"/>
      <c r="M199" s="19"/>
      <c r="N199" s="20"/>
      <c r="O199" s="19"/>
      <c r="P199" s="20"/>
      <c r="Q199" s="1180"/>
      <c r="R199" s="20"/>
      <c r="S199" s="19"/>
      <c r="T199" s="1212"/>
      <c r="U199" s="19"/>
      <c r="V199" s="20"/>
      <c r="W199" s="1180"/>
      <c r="X199" s="21"/>
      <c r="Y199" s="19"/>
      <c r="Z199" s="20"/>
      <c r="AA199" s="1180"/>
      <c r="AB199" s="21"/>
      <c r="AC199" s="19"/>
      <c r="AD199" s="20"/>
      <c r="AE199" s="1180"/>
      <c r="AF199" s="21"/>
      <c r="AG199" s="19"/>
      <c r="AH199" s="20"/>
      <c r="AI199" s="1180"/>
      <c r="AJ199" s="21"/>
      <c r="AK199" s="19"/>
      <c r="AL199" s="20"/>
      <c r="AM199" s="1180"/>
      <c r="AN199" s="21"/>
      <c r="AO199" s="19"/>
      <c r="AP199" s="21"/>
      <c r="AQ199" s="19"/>
      <c r="AR199" s="21"/>
      <c r="AS199" s="19"/>
      <c r="AT199" s="21"/>
      <c r="AU199" s="19"/>
      <c r="AV199" s="21"/>
      <c r="AW199" s="19"/>
      <c r="AX199" s="21"/>
      <c r="AY199" s="19"/>
      <c r="AZ199" s="21"/>
      <c r="BA199" s="19"/>
      <c r="BB199" s="21"/>
      <c r="BC199" s="19"/>
      <c r="BD199" s="21"/>
      <c r="BE199" s="19"/>
      <c r="BF199" s="21"/>
      <c r="BG199" s="19"/>
      <c r="BH199" s="21"/>
      <c r="BI199" s="19"/>
      <c r="BJ199" s="21"/>
      <c r="BK199" s="19"/>
      <c r="BL199" s="21"/>
    </row>
    <row r="200" spans="1:64">
      <c r="A200" s="1211"/>
      <c r="B200" s="1211"/>
      <c r="C200" s="1211"/>
      <c r="D200" s="1211"/>
      <c r="E200" s="1211"/>
      <c r="F200" s="1211"/>
      <c r="G200" s="1209"/>
      <c r="H200" s="1212"/>
      <c r="I200" s="1212"/>
      <c r="J200" s="17" t="s">
        <v>271</v>
      </c>
      <c r="K200" s="18"/>
      <c r="L200" s="18"/>
      <c r="M200" s="19"/>
      <c r="N200" s="20"/>
      <c r="O200" s="19"/>
      <c r="P200" s="20"/>
      <c r="Q200" s="1180"/>
      <c r="R200" s="20"/>
      <c r="S200" s="19"/>
      <c r="T200" s="1212"/>
      <c r="U200" s="19"/>
      <c r="V200" s="20"/>
      <c r="W200" s="1180"/>
      <c r="X200" s="21"/>
      <c r="Y200" s="19"/>
      <c r="Z200" s="20"/>
      <c r="AA200" s="1180"/>
      <c r="AB200" s="21"/>
      <c r="AC200" s="19"/>
      <c r="AD200" s="20"/>
      <c r="AE200" s="1180"/>
      <c r="AF200" s="21"/>
      <c r="AG200" s="19"/>
      <c r="AH200" s="20"/>
      <c r="AI200" s="1180"/>
      <c r="AJ200" s="21"/>
      <c r="AK200" s="19"/>
      <c r="AL200" s="20"/>
      <c r="AM200" s="1180"/>
      <c r="AN200" s="21"/>
      <c r="AO200" s="19"/>
      <c r="AP200" s="21"/>
      <c r="AQ200" s="19"/>
      <c r="AR200" s="21"/>
      <c r="AS200" s="19"/>
      <c r="AT200" s="21"/>
      <c r="AU200" s="19"/>
      <c r="AV200" s="21"/>
      <c r="AW200" s="19"/>
      <c r="AX200" s="21"/>
      <c r="AY200" s="19"/>
      <c r="AZ200" s="21"/>
      <c r="BA200" s="19"/>
      <c r="BB200" s="21"/>
      <c r="BC200" s="19"/>
      <c r="BD200" s="21"/>
      <c r="BE200" s="19"/>
      <c r="BF200" s="21"/>
      <c r="BG200" s="19"/>
      <c r="BH200" s="21"/>
      <c r="BI200" s="19"/>
      <c r="BJ200" s="21"/>
      <c r="BK200" s="19"/>
      <c r="BL200" s="21"/>
    </row>
    <row r="201" spans="1:64">
      <c r="A201" s="1211"/>
      <c r="B201" s="1211"/>
      <c r="C201" s="1211"/>
      <c r="D201" s="1211"/>
      <c r="E201" s="1211"/>
      <c r="F201" s="1211"/>
      <c r="G201" s="1209"/>
      <c r="H201" s="1212"/>
      <c r="I201" s="1212"/>
      <c r="J201" s="17" t="s">
        <v>272</v>
      </c>
      <c r="K201" s="18"/>
      <c r="L201" s="18"/>
      <c r="M201" s="19"/>
      <c r="N201" s="20"/>
      <c r="O201" s="19"/>
      <c r="P201" s="20"/>
      <c r="Q201" s="1180"/>
      <c r="R201" s="20"/>
      <c r="S201" s="19"/>
      <c r="T201" s="1212"/>
      <c r="U201" s="19"/>
      <c r="V201" s="20"/>
      <c r="W201" s="1180"/>
      <c r="X201" s="21"/>
      <c r="Y201" s="19"/>
      <c r="Z201" s="20"/>
      <c r="AA201" s="1180"/>
      <c r="AB201" s="21"/>
      <c r="AC201" s="19"/>
      <c r="AD201" s="20"/>
      <c r="AE201" s="1180"/>
      <c r="AF201" s="21"/>
      <c r="AG201" s="19"/>
      <c r="AH201" s="20"/>
      <c r="AI201" s="1180"/>
      <c r="AJ201" s="21"/>
      <c r="AK201" s="19"/>
      <c r="AL201" s="20"/>
      <c r="AM201" s="1180"/>
      <c r="AN201" s="21"/>
      <c r="AO201" s="19"/>
      <c r="AP201" s="21"/>
      <c r="AQ201" s="19"/>
      <c r="AR201" s="21"/>
      <c r="AS201" s="19"/>
      <c r="AT201" s="21"/>
      <c r="AU201" s="19"/>
      <c r="AV201" s="21"/>
      <c r="AW201" s="19"/>
      <c r="AX201" s="21"/>
      <c r="AY201" s="19"/>
      <c r="AZ201" s="21"/>
      <c r="BA201" s="19"/>
      <c r="BB201" s="21"/>
      <c r="BC201" s="19"/>
      <c r="BD201" s="21"/>
      <c r="BE201" s="19"/>
      <c r="BF201" s="21"/>
      <c r="BG201" s="19"/>
      <c r="BH201" s="21"/>
      <c r="BI201" s="19"/>
      <c r="BJ201" s="21"/>
      <c r="BK201" s="19"/>
      <c r="BL201" s="21"/>
    </row>
    <row r="202" spans="1:64">
      <c r="A202" s="1211"/>
      <c r="B202" s="1211"/>
      <c r="C202" s="1211"/>
      <c r="D202" s="1211"/>
      <c r="E202" s="1211"/>
      <c r="F202" s="1211"/>
      <c r="G202" s="1209"/>
      <c r="H202" s="1212"/>
      <c r="I202" s="1212"/>
      <c r="J202" s="17" t="s">
        <v>273</v>
      </c>
      <c r="K202" s="18"/>
      <c r="L202" s="18"/>
      <c r="M202" s="19"/>
      <c r="N202" s="20"/>
      <c r="O202" s="19"/>
      <c r="P202" s="20"/>
      <c r="Q202" s="1180"/>
      <c r="R202" s="20"/>
      <c r="S202" s="19"/>
      <c r="T202" s="1212"/>
      <c r="U202" s="19"/>
      <c r="V202" s="20"/>
      <c r="W202" s="1180"/>
      <c r="X202" s="21"/>
      <c r="Y202" s="19"/>
      <c r="Z202" s="20"/>
      <c r="AA202" s="1180"/>
      <c r="AB202" s="21"/>
      <c r="AC202" s="19"/>
      <c r="AD202" s="20"/>
      <c r="AE202" s="1180"/>
      <c r="AF202" s="21"/>
      <c r="AG202" s="19"/>
      <c r="AH202" s="20"/>
      <c r="AI202" s="1180"/>
      <c r="AJ202" s="21"/>
      <c r="AK202" s="19"/>
      <c r="AL202" s="20"/>
      <c r="AM202" s="1180"/>
      <c r="AN202" s="21"/>
      <c r="AO202" s="19"/>
      <c r="AP202" s="21"/>
      <c r="AQ202" s="19"/>
      <c r="AR202" s="21"/>
      <c r="AS202" s="19"/>
      <c r="AT202" s="21"/>
      <c r="AU202" s="19"/>
      <c r="AV202" s="21"/>
      <c r="AW202" s="19"/>
      <c r="AX202" s="21"/>
      <c r="AY202" s="19"/>
      <c r="AZ202" s="21"/>
      <c r="BA202" s="19"/>
      <c r="BB202" s="21"/>
      <c r="BC202" s="19"/>
      <c r="BD202" s="21"/>
      <c r="BE202" s="19"/>
      <c r="BF202" s="21"/>
      <c r="BG202" s="19"/>
      <c r="BH202" s="21"/>
      <c r="BI202" s="19"/>
      <c r="BJ202" s="21"/>
      <c r="BK202" s="19"/>
      <c r="BL202" s="21"/>
    </row>
    <row r="203" spans="1:64">
      <c r="A203" s="1211"/>
      <c r="B203" s="1211"/>
      <c r="C203" s="1211"/>
      <c r="D203" s="1211"/>
      <c r="E203" s="1211"/>
      <c r="F203" s="1211"/>
      <c r="G203" s="1209"/>
      <c r="H203" s="1212"/>
      <c r="I203" s="1212"/>
      <c r="J203" s="17" t="s">
        <v>274</v>
      </c>
      <c r="K203" s="18"/>
      <c r="L203" s="18"/>
      <c r="M203" s="19"/>
      <c r="N203" s="20"/>
      <c r="O203" s="19"/>
      <c r="P203" s="20"/>
      <c r="Q203" s="1180"/>
      <c r="R203" s="20"/>
      <c r="S203" s="19"/>
      <c r="T203" s="1212"/>
      <c r="U203" s="19"/>
      <c r="V203" s="20"/>
      <c r="W203" s="1180"/>
      <c r="X203" s="21"/>
      <c r="Y203" s="19"/>
      <c r="Z203" s="20"/>
      <c r="AA203" s="1180"/>
      <c r="AB203" s="21"/>
      <c r="AC203" s="19"/>
      <c r="AD203" s="20"/>
      <c r="AE203" s="1180"/>
      <c r="AF203" s="21"/>
      <c r="AG203" s="19"/>
      <c r="AH203" s="20"/>
      <c r="AI203" s="1180"/>
      <c r="AJ203" s="21"/>
      <c r="AK203" s="19"/>
      <c r="AL203" s="20"/>
      <c r="AM203" s="1180"/>
      <c r="AN203" s="21"/>
      <c r="AO203" s="19"/>
      <c r="AP203" s="21"/>
      <c r="AQ203" s="19"/>
      <c r="AR203" s="21"/>
      <c r="AS203" s="19"/>
      <c r="AT203" s="21"/>
      <c r="AU203" s="19"/>
      <c r="AV203" s="21"/>
      <c r="AW203" s="19"/>
      <c r="AX203" s="21"/>
      <c r="AY203" s="19"/>
      <c r="AZ203" s="21"/>
      <c r="BA203" s="19"/>
      <c r="BB203" s="21"/>
      <c r="BC203" s="19"/>
      <c r="BD203" s="21"/>
      <c r="BE203" s="19"/>
      <c r="BF203" s="21"/>
      <c r="BG203" s="19"/>
      <c r="BH203" s="21"/>
      <c r="BI203" s="19"/>
      <c r="BJ203" s="21"/>
      <c r="BK203" s="19"/>
      <c r="BL203" s="21"/>
    </row>
    <row r="204" spans="1:64">
      <c r="A204" s="1211"/>
      <c r="B204" s="1211"/>
      <c r="C204" s="1211"/>
      <c r="D204" s="1211"/>
      <c r="E204" s="1211"/>
      <c r="F204" s="1211"/>
      <c r="G204" s="1209"/>
      <c r="H204" s="1212"/>
      <c r="I204" s="1212"/>
      <c r="J204" s="17" t="s">
        <v>275</v>
      </c>
      <c r="K204" s="18"/>
      <c r="L204" s="18"/>
      <c r="M204" s="19"/>
      <c r="N204" s="20"/>
      <c r="O204" s="19"/>
      <c r="P204" s="20"/>
      <c r="Q204" s="1180"/>
      <c r="R204" s="20"/>
      <c r="S204" s="19"/>
      <c r="T204" s="1212"/>
      <c r="U204" s="19"/>
      <c r="V204" s="20"/>
      <c r="W204" s="1180"/>
      <c r="X204" s="21"/>
      <c r="Y204" s="19"/>
      <c r="Z204" s="20"/>
      <c r="AA204" s="1180"/>
      <c r="AB204" s="21"/>
      <c r="AC204" s="19"/>
      <c r="AD204" s="20"/>
      <c r="AE204" s="1180"/>
      <c r="AF204" s="21"/>
      <c r="AG204" s="19"/>
      <c r="AH204" s="20"/>
      <c r="AI204" s="1180"/>
      <c r="AJ204" s="21"/>
      <c r="AK204" s="19"/>
      <c r="AL204" s="20"/>
      <c r="AM204" s="1180"/>
      <c r="AN204" s="21"/>
      <c r="AO204" s="27"/>
      <c r="AP204" s="28"/>
      <c r="AQ204" s="27"/>
      <c r="AR204" s="28"/>
      <c r="AS204" s="27"/>
      <c r="AT204" s="28"/>
      <c r="AU204" s="27"/>
      <c r="AV204" s="28"/>
      <c r="AW204" s="27"/>
      <c r="AX204" s="28"/>
      <c r="AY204" s="27"/>
      <c r="AZ204" s="28"/>
      <c r="BA204" s="27"/>
      <c r="BB204" s="28"/>
      <c r="BC204" s="27"/>
      <c r="BD204" s="28"/>
      <c r="BE204" s="27"/>
      <c r="BF204" s="28"/>
      <c r="BG204" s="27"/>
      <c r="BH204" s="28"/>
      <c r="BI204" s="27"/>
      <c r="BJ204" s="28"/>
      <c r="BK204" s="27"/>
      <c r="BL204" s="28"/>
    </row>
    <row r="205" spans="1:64">
      <c r="A205" s="1211"/>
      <c r="B205" s="1211"/>
      <c r="C205" s="1211"/>
      <c r="D205" s="1211"/>
      <c r="E205" s="1211"/>
      <c r="F205" s="1211"/>
      <c r="G205" s="1209"/>
      <c r="H205" s="1212"/>
      <c r="I205" s="1212"/>
      <c r="J205" s="29" t="s">
        <v>276</v>
      </c>
      <c r="K205" s="26"/>
      <c r="L205" s="26"/>
      <c r="M205" s="27"/>
      <c r="N205" s="28"/>
      <c r="O205" s="27"/>
      <c r="P205" s="28"/>
      <c r="Q205" s="1188"/>
      <c r="R205" s="1220"/>
      <c r="S205" s="27"/>
      <c r="T205" s="1212"/>
      <c r="U205" s="27"/>
      <c r="V205" s="28"/>
      <c r="W205" s="1188"/>
      <c r="X205" s="1313"/>
      <c r="Y205" s="27"/>
      <c r="Z205" s="28"/>
      <c r="AA205" s="1188"/>
      <c r="AB205" s="1313"/>
      <c r="AC205" s="27"/>
      <c r="AD205" s="28"/>
      <c r="AE205" s="1188"/>
      <c r="AF205" s="1313"/>
      <c r="AG205" s="27"/>
      <c r="AH205" s="28"/>
      <c r="AI205" s="1188"/>
      <c r="AJ205" s="1313"/>
      <c r="AK205" s="27"/>
      <c r="AL205" s="28"/>
      <c r="AM205" s="1188"/>
      <c r="AN205" s="1313"/>
      <c r="AO205" s="19"/>
      <c r="AP205" s="21"/>
      <c r="AQ205" s="19"/>
      <c r="AR205" s="21"/>
      <c r="AS205" s="19"/>
      <c r="AT205" s="21"/>
      <c r="AU205" s="19"/>
      <c r="AV205" s="21"/>
      <c r="AW205" s="19"/>
      <c r="AX205" s="21"/>
      <c r="AY205" s="19"/>
      <c r="AZ205" s="21"/>
      <c r="BA205" s="19"/>
      <c r="BB205" s="21"/>
      <c r="BC205" s="19"/>
      <c r="BD205" s="21"/>
      <c r="BE205" s="19"/>
      <c r="BF205" s="21"/>
      <c r="BG205" s="19"/>
      <c r="BH205" s="21"/>
      <c r="BI205" s="19"/>
      <c r="BJ205" s="21"/>
      <c r="BK205" s="19"/>
      <c r="BL205" s="21"/>
    </row>
    <row r="206" spans="1:64">
      <c r="A206" s="1211"/>
      <c r="B206" s="1211"/>
      <c r="C206" s="1211"/>
      <c r="D206" s="1211"/>
      <c r="E206" s="1211"/>
      <c r="F206" s="1211"/>
      <c r="G206" s="1209"/>
      <c r="H206" s="1212"/>
      <c r="I206" s="1212"/>
      <c r="J206" s="17" t="s">
        <v>277</v>
      </c>
      <c r="K206" s="18"/>
      <c r="L206" s="18"/>
      <c r="M206" s="19"/>
      <c r="N206" s="20"/>
      <c r="O206" s="19"/>
      <c r="P206" s="20"/>
      <c r="Q206" s="1180"/>
      <c r="R206" s="20"/>
      <c r="S206" s="19"/>
      <c r="T206" s="1212"/>
      <c r="U206" s="19"/>
      <c r="V206" s="20"/>
      <c r="W206" s="1180"/>
      <c r="X206" s="21"/>
      <c r="Y206" s="19"/>
      <c r="Z206" s="20"/>
      <c r="AA206" s="1180"/>
      <c r="AB206" s="21"/>
      <c r="AC206" s="19"/>
      <c r="AD206" s="20"/>
      <c r="AE206" s="1180"/>
      <c r="AF206" s="21"/>
      <c r="AG206" s="19"/>
      <c r="AH206" s="20"/>
      <c r="AI206" s="1180"/>
      <c r="AJ206" s="21"/>
      <c r="AK206" s="19"/>
      <c r="AL206" s="20"/>
      <c r="AM206" s="1180"/>
      <c r="AN206" s="21"/>
      <c r="AO206" s="19"/>
      <c r="AP206" s="21"/>
      <c r="AQ206" s="19"/>
      <c r="AR206" s="21"/>
      <c r="AS206" s="19"/>
      <c r="AT206" s="21"/>
      <c r="AU206" s="19"/>
      <c r="AV206" s="21"/>
      <c r="AW206" s="19"/>
      <c r="AX206" s="21"/>
      <c r="AY206" s="19"/>
      <c r="AZ206" s="21"/>
      <c r="BA206" s="19"/>
      <c r="BB206" s="21"/>
      <c r="BC206" s="19"/>
      <c r="BD206" s="21"/>
      <c r="BE206" s="19"/>
      <c r="BF206" s="21"/>
      <c r="BG206" s="19"/>
      <c r="BH206" s="21"/>
      <c r="BI206" s="19"/>
      <c r="BJ206" s="21"/>
      <c r="BK206" s="19"/>
      <c r="BL206" s="21"/>
    </row>
    <row r="207" spans="1:64">
      <c r="A207" s="1211"/>
      <c r="B207" s="1211"/>
      <c r="C207" s="1211"/>
      <c r="D207" s="1211"/>
      <c r="E207" s="1211"/>
      <c r="F207" s="1211"/>
      <c r="G207" s="1209"/>
      <c r="H207" s="1212"/>
      <c r="I207" s="1212"/>
      <c r="J207" s="17" t="s">
        <v>282</v>
      </c>
      <c r="K207" s="18"/>
      <c r="L207" s="18"/>
      <c r="M207" s="19"/>
      <c r="N207" s="20"/>
      <c r="O207" s="19"/>
      <c r="P207" s="20"/>
      <c r="Q207" s="1180"/>
      <c r="R207" s="20"/>
      <c r="S207" s="19"/>
      <c r="T207" s="1212"/>
      <c r="U207" s="19"/>
      <c r="V207" s="20"/>
      <c r="W207" s="1180"/>
      <c r="X207" s="21"/>
      <c r="Y207" s="19"/>
      <c r="Z207" s="20"/>
      <c r="AA207" s="1180"/>
      <c r="AB207" s="21"/>
      <c r="AC207" s="19"/>
      <c r="AD207" s="20"/>
      <c r="AE207" s="1180"/>
      <c r="AF207" s="21"/>
      <c r="AG207" s="19"/>
      <c r="AH207" s="20"/>
      <c r="AI207" s="1180"/>
      <c r="AJ207" s="21"/>
      <c r="AK207" s="19"/>
      <c r="AL207" s="20"/>
      <c r="AM207" s="1180"/>
      <c r="AN207" s="21"/>
      <c r="AO207" s="19"/>
      <c r="AP207" s="21"/>
      <c r="AQ207" s="19"/>
      <c r="AR207" s="21"/>
      <c r="AS207" s="19"/>
      <c r="AT207" s="21"/>
      <c r="AU207" s="19"/>
      <c r="AV207" s="21"/>
      <c r="AW207" s="19"/>
      <c r="AX207" s="21"/>
      <c r="AY207" s="19"/>
      <c r="AZ207" s="21"/>
      <c r="BA207" s="19"/>
      <c r="BB207" s="21"/>
      <c r="BC207" s="19"/>
      <c r="BD207" s="21"/>
      <c r="BE207" s="19"/>
      <c r="BF207" s="21"/>
      <c r="BG207" s="19"/>
      <c r="BH207" s="21"/>
      <c r="BI207" s="19"/>
      <c r="BJ207" s="21"/>
      <c r="BK207" s="19"/>
      <c r="BL207" s="21"/>
    </row>
    <row r="208" spans="1:64">
      <c r="A208" s="1211"/>
      <c r="B208" s="1211"/>
      <c r="C208" s="1211"/>
      <c r="D208" s="1211"/>
      <c r="E208" s="1211"/>
      <c r="F208" s="1211"/>
      <c r="G208" s="1209"/>
      <c r="H208" s="1212"/>
      <c r="I208" s="1212"/>
      <c r="J208" s="17" t="s">
        <v>283</v>
      </c>
      <c r="K208" s="18"/>
      <c r="L208" s="18"/>
      <c r="M208" s="19"/>
      <c r="N208" s="20"/>
      <c r="O208" s="19"/>
      <c r="P208" s="20"/>
      <c r="Q208" s="1180"/>
      <c r="R208" s="20"/>
      <c r="S208" s="19"/>
      <c r="T208" s="1212"/>
      <c r="U208" s="19"/>
      <c r="V208" s="20"/>
      <c r="W208" s="1180"/>
      <c r="X208" s="21"/>
      <c r="Y208" s="19"/>
      <c r="Z208" s="20"/>
      <c r="AA208" s="1180"/>
      <c r="AB208" s="21"/>
      <c r="AC208" s="19"/>
      <c r="AD208" s="20"/>
      <c r="AE208" s="1180"/>
      <c r="AF208" s="21"/>
      <c r="AG208" s="19"/>
      <c r="AH208" s="20"/>
      <c r="AI208" s="1180"/>
      <c r="AJ208" s="21"/>
      <c r="AK208" s="19"/>
      <c r="AL208" s="20"/>
      <c r="AM208" s="1180"/>
      <c r="AN208" s="21"/>
      <c r="AO208" s="27"/>
      <c r="AP208" s="28"/>
      <c r="AQ208" s="27"/>
      <c r="AR208" s="28"/>
      <c r="AS208" s="27"/>
      <c r="AT208" s="28"/>
      <c r="AU208" s="27"/>
      <c r="AV208" s="28"/>
      <c r="AW208" s="27"/>
      <c r="AX208" s="28"/>
      <c r="AY208" s="27"/>
      <c r="AZ208" s="28"/>
      <c r="BA208" s="27"/>
      <c r="BB208" s="28"/>
      <c r="BC208" s="27"/>
      <c r="BD208" s="28"/>
      <c r="BE208" s="27"/>
      <c r="BF208" s="28"/>
      <c r="BG208" s="27"/>
      <c r="BH208" s="28"/>
      <c r="BI208" s="27"/>
      <c r="BJ208" s="28"/>
      <c r="BK208" s="27"/>
      <c r="BL208" s="28"/>
    </row>
    <row r="209" spans="1:64">
      <c r="A209" s="1211"/>
      <c r="B209" s="1211"/>
      <c r="C209" s="1211"/>
      <c r="D209" s="1211"/>
      <c r="E209" s="1211"/>
      <c r="F209" s="1211"/>
      <c r="G209" s="1209"/>
      <c r="H209" s="1212"/>
      <c r="I209" s="1212"/>
      <c r="J209" s="29" t="s">
        <v>284</v>
      </c>
      <c r="K209" s="26"/>
      <c r="L209" s="26"/>
      <c r="M209" s="27"/>
      <c r="N209" s="28"/>
      <c r="O209" s="27"/>
      <c r="P209" s="28"/>
      <c r="Q209" s="1188"/>
      <c r="R209" s="1220"/>
      <c r="S209" s="27"/>
      <c r="T209" s="1212"/>
      <c r="U209" s="27"/>
      <c r="V209" s="28"/>
      <c r="W209" s="1188"/>
      <c r="X209" s="1313"/>
      <c r="Y209" s="27"/>
      <c r="Z209" s="28"/>
      <c r="AA209" s="1188"/>
      <c r="AB209" s="1313"/>
      <c r="AC209" s="27"/>
      <c r="AD209" s="28"/>
      <c r="AE209" s="1188"/>
      <c r="AF209" s="1313"/>
      <c r="AG209" s="27"/>
      <c r="AH209" s="28"/>
      <c r="AI209" s="1188"/>
      <c r="AJ209" s="1313"/>
      <c r="AK209" s="27"/>
      <c r="AL209" s="28"/>
      <c r="AM209" s="1188"/>
      <c r="AN209" s="1313"/>
      <c r="AO209" s="19"/>
      <c r="AP209" s="21"/>
      <c r="AQ209" s="19"/>
      <c r="AR209" s="21"/>
      <c r="AS209" s="19"/>
      <c r="AT209" s="21"/>
      <c r="AU209" s="19"/>
      <c r="AV209" s="21"/>
      <c r="AW209" s="19"/>
      <c r="AX209" s="21"/>
      <c r="AY209" s="19"/>
      <c r="AZ209" s="21"/>
      <c r="BA209" s="19"/>
      <c r="BB209" s="21"/>
      <c r="BC209" s="19"/>
      <c r="BD209" s="21"/>
      <c r="BE209" s="19"/>
      <c r="BF209" s="21"/>
      <c r="BG209" s="19"/>
      <c r="BH209" s="21"/>
      <c r="BI209" s="19"/>
      <c r="BJ209" s="21"/>
      <c r="BK209" s="19"/>
      <c r="BL209" s="21"/>
    </row>
    <row r="210" spans="1:64">
      <c r="A210" s="1211"/>
      <c r="B210" s="1211"/>
      <c r="C210" s="1211"/>
      <c r="D210" s="1211"/>
      <c r="E210" s="1211"/>
      <c r="F210" s="1211"/>
      <c r="G210" s="1209"/>
      <c r="H210" s="1212"/>
      <c r="I210" s="1212"/>
      <c r="J210" s="17" t="s">
        <v>285</v>
      </c>
      <c r="K210" s="18"/>
      <c r="L210" s="18"/>
      <c r="M210" s="19"/>
      <c r="N210" s="20"/>
      <c r="O210" s="19"/>
      <c r="P210" s="20"/>
      <c r="Q210" s="1180"/>
      <c r="R210" s="20"/>
      <c r="S210" s="19"/>
      <c r="T210" s="1212"/>
      <c r="U210" s="19"/>
      <c r="V210" s="20"/>
      <c r="W210" s="1180"/>
      <c r="X210" s="21"/>
      <c r="Y210" s="19"/>
      <c r="Z210" s="20"/>
      <c r="AA210" s="1180"/>
      <c r="AB210" s="21"/>
      <c r="AC210" s="19"/>
      <c r="AD210" s="20"/>
      <c r="AE210" s="1180"/>
      <c r="AF210" s="21"/>
      <c r="AG210" s="19"/>
      <c r="AH210" s="20"/>
      <c r="AI210" s="1180"/>
      <c r="AJ210" s="21"/>
      <c r="AK210" s="19"/>
      <c r="AL210" s="20"/>
      <c r="AM210" s="1180"/>
      <c r="AN210" s="21"/>
      <c r="AO210" s="19"/>
      <c r="AP210" s="21"/>
      <c r="AQ210" s="19"/>
      <c r="AR210" s="21"/>
      <c r="AS210" s="19"/>
      <c r="AT210" s="21"/>
      <c r="AU210" s="19"/>
      <c r="AV210" s="21"/>
      <c r="AW210" s="19"/>
      <c r="AX210" s="21"/>
      <c r="AY210" s="19"/>
      <c r="AZ210" s="21"/>
      <c r="BA210" s="19"/>
      <c r="BB210" s="21"/>
      <c r="BC210" s="19"/>
      <c r="BD210" s="21"/>
      <c r="BE210" s="19"/>
      <c r="BF210" s="21"/>
      <c r="BG210" s="19"/>
      <c r="BH210" s="21"/>
      <c r="BI210" s="19"/>
      <c r="BJ210" s="21"/>
      <c r="BK210" s="19"/>
      <c r="BL210" s="21"/>
    </row>
    <row r="211" spans="1:64">
      <c r="A211" s="1211"/>
      <c r="B211" s="1211"/>
      <c r="C211" s="1211"/>
      <c r="D211" s="1211"/>
      <c r="E211" s="1211"/>
      <c r="F211" s="1211"/>
      <c r="G211" s="1209"/>
      <c r="H211" s="1212"/>
      <c r="I211" s="1212"/>
      <c r="J211" s="17" t="s">
        <v>268</v>
      </c>
      <c r="K211" s="18"/>
      <c r="L211" s="18"/>
      <c r="M211" s="19"/>
      <c r="N211" s="20"/>
      <c r="O211" s="19"/>
      <c r="P211" s="20"/>
      <c r="Q211" s="1180"/>
      <c r="R211" s="20"/>
      <c r="S211" s="19"/>
      <c r="T211" s="1212"/>
      <c r="U211" s="19"/>
      <c r="V211" s="20"/>
      <c r="W211" s="1180"/>
      <c r="X211" s="21"/>
      <c r="Y211" s="19"/>
      <c r="Z211" s="20"/>
      <c r="AA211" s="1180"/>
      <c r="AB211" s="21"/>
      <c r="AC211" s="19"/>
      <c r="AD211" s="20"/>
      <c r="AE211" s="1180"/>
      <c r="AF211" s="21"/>
      <c r="AG211" s="19"/>
      <c r="AH211" s="20"/>
      <c r="AI211" s="1180"/>
      <c r="AJ211" s="21"/>
      <c r="AK211" s="19"/>
      <c r="AL211" s="20"/>
      <c r="AM211" s="1180"/>
      <c r="AN211" s="21"/>
      <c r="AO211" s="19"/>
      <c r="AP211" s="21"/>
      <c r="AQ211" s="19"/>
      <c r="AR211" s="21"/>
      <c r="AS211" s="19"/>
      <c r="AT211" s="21"/>
      <c r="AU211" s="19"/>
      <c r="AV211" s="21"/>
      <c r="AW211" s="19"/>
      <c r="AX211" s="21"/>
      <c r="AY211" s="19"/>
      <c r="AZ211" s="21"/>
      <c r="BA211" s="19"/>
      <c r="BB211" s="21"/>
      <c r="BC211" s="19"/>
      <c r="BD211" s="21"/>
      <c r="BE211" s="19"/>
      <c r="BF211" s="21"/>
      <c r="BG211" s="19"/>
      <c r="BH211" s="21"/>
      <c r="BI211" s="19"/>
      <c r="BJ211" s="21"/>
      <c r="BK211" s="19"/>
      <c r="BL211" s="21"/>
    </row>
    <row r="212" spans="1:64">
      <c r="A212" s="1211"/>
      <c r="B212" s="1211"/>
      <c r="C212" s="1211"/>
      <c r="D212" s="1211"/>
      <c r="E212" s="1211"/>
      <c r="F212" s="1211"/>
      <c r="G212" s="1209"/>
      <c r="H212" s="1212"/>
      <c r="I212" s="1212"/>
      <c r="J212" s="17" t="s">
        <v>283</v>
      </c>
      <c r="K212" s="18"/>
      <c r="L212" s="18"/>
      <c r="M212" s="19"/>
      <c r="N212" s="20"/>
      <c r="O212" s="19"/>
      <c r="P212" s="20"/>
      <c r="Q212" s="1180"/>
      <c r="R212" s="20"/>
      <c r="S212" s="19"/>
      <c r="T212" s="1212"/>
      <c r="U212" s="19"/>
      <c r="V212" s="20"/>
      <c r="W212" s="1180"/>
      <c r="X212" s="21"/>
      <c r="Y212" s="19"/>
      <c r="Z212" s="20"/>
      <c r="AA212" s="1180"/>
      <c r="AB212" s="21"/>
      <c r="AC212" s="19"/>
      <c r="AD212" s="20"/>
      <c r="AE212" s="1180"/>
      <c r="AF212" s="21"/>
      <c r="AG212" s="19"/>
      <c r="AH212" s="20"/>
      <c r="AI212" s="1180"/>
      <c r="AJ212" s="21"/>
      <c r="AK212" s="19"/>
      <c r="AL212" s="20"/>
      <c r="AM212" s="1180"/>
      <c r="AN212" s="21"/>
      <c r="AO212" s="27"/>
      <c r="AP212" s="28"/>
      <c r="AQ212" s="27"/>
      <c r="AR212" s="28"/>
      <c r="AS212" s="27"/>
      <c r="AT212" s="28"/>
      <c r="AU212" s="27"/>
      <c r="AV212" s="28"/>
      <c r="AW212" s="27"/>
      <c r="AX212" s="28"/>
      <c r="AY212" s="27"/>
      <c r="AZ212" s="28"/>
      <c r="BA212" s="27"/>
      <c r="BB212" s="28"/>
      <c r="BC212" s="27"/>
      <c r="BD212" s="28"/>
      <c r="BE212" s="27"/>
      <c r="BF212" s="28"/>
      <c r="BG212" s="27"/>
      <c r="BH212" s="28"/>
      <c r="BI212" s="27"/>
      <c r="BJ212" s="28"/>
      <c r="BK212" s="27"/>
      <c r="BL212" s="28"/>
    </row>
    <row r="213" spans="1:64">
      <c r="A213" s="1211"/>
      <c r="B213" s="1211"/>
      <c r="C213" s="1211"/>
      <c r="D213" s="1211"/>
      <c r="E213" s="1211"/>
      <c r="F213" s="1211"/>
      <c r="G213" s="1209"/>
      <c r="H213" s="1212"/>
      <c r="I213" s="1212"/>
      <c r="J213" s="29" t="s">
        <v>284</v>
      </c>
      <c r="K213" s="26"/>
      <c r="L213" s="26"/>
      <c r="M213" s="27"/>
      <c r="N213" s="28"/>
      <c r="O213" s="27"/>
      <c r="P213" s="28"/>
      <c r="Q213" s="1188"/>
      <c r="R213" s="1220"/>
      <c r="S213" s="27"/>
      <c r="T213" s="1212"/>
      <c r="U213" s="27"/>
      <c r="V213" s="28"/>
      <c r="W213" s="1188"/>
      <c r="X213" s="1313"/>
      <c r="Y213" s="27"/>
      <c r="Z213" s="28"/>
      <c r="AA213" s="1188"/>
      <c r="AB213" s="1313"/>
      <c r="AC213" s="27"/>
      <c r="AD213" s="28"/>
      <c r="AE213" s="1188"/>
      <c r="AF213" s="1313"/>
      <c r="AG213" s="27"/>
      <c r="AH213" s="28"/>
      <c r="AI213" s="1188"/>
      <c r="AJ213" s="1313"/>
      <c r="AK213" s="27"/>
      <c r="AL213" s="28"/>
      <c r="AM213" s="1188"/>
      <c r="AN213" s="1313"/>
      <c r="AO213" s="19"/>
      <c r="AP213" s="21"/>
      <c r="AQ213" s="19"/>
      <c r="AR213" s="21"/>
      <c r="AS213" s="19"/>
      <c r="AT213" s="21"/>
      <c r="AU213" s="19"/>
      <c r="AV213" s="21"/>
      <c r="AW213" s="19"/>
      <c r="AX213" s="21"/>
      <c r="AY213" s="19"/>
      <c r="AZ213" s="21"/>
      <c r="BA213" s="19"/>
      <c r="BB213" s="21"/>
      <c r="BC213" s="19"/>
      <c r="BD213" s="21"/>
      <c r="BE213" s="19"/>
      <c r="BF213" s="21"/>
      <c r="BG213" s="19"/>
      <c r="BH213" s="21"/>
      <c r="BI213" s="19"/>
      <c r="BJ213" s="21"/>
      <c r="BK213" s="19"/>
      <c r="BL213" s="21"/>
    </row>
    <row r="214" spans="1:64">
      <c r="A214" s="1211"/>
      <c r="B214" s="1211"/>
      <c r="C214" s="1211"/>
      <c r="D214" s="1211"/>
      <c r="E214" s="1211"/>
      <c r="F214" s="1211"/>
      <c r="G214" s="1209"/>
      <c r="H214" s="1212"/>
      <c r="I214" s="1212"/>
      <c r="J214" s="17" t="s">
        <v>285</v>
      </c>
      <c r="K214" s="18"/>
      <c r="L214" s="18"/>
      <c r="M214" s="19"/>
      <c r="N214" s="20"/>
      <c r="O214" s="19"/>
      <c r="P214" s="20"/>
      <c r="Q214" s="1180"/>
      <c r="R214" s="20"/>
      <c r="S214" s="19"/>
      <c r="T214" s="1212"/>
      <c r="U214" s="19"/>
      <c r="V214" s="20"/>
      <c r="W214" s="1180"/>
      <c r="X214" s="21"/>
      <c r="Y214" s="19"/>
      <c r="Z214" s="20"/>
      <c r="AA214" s="1180"/>
      <c r="AB214" s="21"/>
      <c r="AC214" s="19"/>
      <c r="AD214" s="20"/>
      <c r="AE214" s="1180"/>
      <c r="AF214" s="21"/>
      <c r="AG214" s="19"/>
      <c r="AH214" s="20"/>
      <c r="AI214" s="1180"/>
      <c r="AJ214" s="21"/>
      <c r="AK214" s="19"/>
      <c r="AL214" s="20"/>
      <c r="AM214" s="1180"/>
      <c r="AN214" s="21"/>
      <c r="AO214" s="19"/>
      <c r="AP214" s="21"/>
      <c r="AQ214" s="19"/>
      <c r="AR214" s="21"/>
      <c r="AS214" s="19"/>
      <c r="AT214" s="21"/>
      <c r="AU214" s="19"/>
      <c r="AV214" s="21"/>
      <c r="AW214" s="19"/>
      <c r="AX214" s="21"/>
      <c r="AY214" s="19"/>
      <c r="AZ214" s="21"/>
      <c r="BA214" s="19"/>
      <c r="BB214" s="21"/>
      <c r="BC214" s="19"/>
      <c r="BD214" s="21"/>
      <c r="BE214" s="19"/>
      <c r="BF214" s="21"/>
      <c r="BG214" s="19"/>
      <c r="BH214" s="21"/>
      <c r="BI214" s="19"/>
      <c r="BJ214" s="21"/>
      <c r="BK214" s="19"/>
      <c r="BL214" s="21"/>
    </row>
    <row r="215" spans="1:64">
      <c r="A215" s="1211"/>
      <c r="B215" s="1211"/>
      <c r="C215" s="1211"/>
      <c r="D215" s="1211"/>
      <c r="E215" s="1211"/>
      <c r="F215" s="1211"/>
      <c r="G215" s="1209"/>
      <c r="H215" s="1212"/>
      <c r="I215" s="1212"/>
      <c r="J215" s="17" t="s">
        <v>278</v>
      </c>
      <c r="K215" s="18"/>
      <c r="L215" s="18"/>
      <c r="M215" s="19"/>
      <c r="N215" s="20"/>
      <c r="O215" s="19"/>
      <c r="P215" s="20"/>
      <c r="Q215" s="1180"/>
      <c r="R215" s="20"/>
      <c r="S215" s="19"/>
      <c r="T215" s="1212"/>
      <c r="U215" s="19"/>
      <c r="V215" s="20"/>
      <c r="W215" s="1180"/>
      <c r="X215" s="21"/>
      <c r="Y215" s="19"/>
      <c r="Z215" s="20"/>
      <c r="AA215" s="1180"/>
      <c r="AB215" s="21"/>
      <c r="AC215" s="19"/>
      <c r="AD215" s="20"/>
      <c r="AE215" s="1180"/>
      <c r="AF215" s="21"/>
      <c r="AG215" s="19"/>
      <c r="AH215" s="20"/>
      <c r="AI215" s="1180"/>
      <c r="AJ215" s="21"/>
      <c r="AK215" s="19"/>
      <c r="AL215" s="20"/>
      <c r="AM215" s="1180"/>
      <c r="AN215" s="21"/>
      <c r="AO215" s="19"/>
      <c r="AP215" s="21"/>
      <c r="AQ215" s="19"/>
      <c r="AR215" s="21"/>
      <c r="AS215" s="19"/>
      <c r="AT215" s="21"/>
      <c r="AU215" s="19"/>
      <c r="AV215" s="21"/>
      <c r="AW215" s="19"/>
      <c r="AX215" s="21"/>
      <c r="AY215" s="19"/>
      <c r="AZ215" s="21"/>
      <c r="BA215" s="19"/>
      <c r="BB215" s="21"/>
      <c r="BC215" s="19"/>
      <c r="BD215" s="21"/>
      <c r="BE215" s="19"/>
      <c r="BF215" s="21"/>
      <c r="BG215" s="19"/>
      <c r="BH215" s="21"/>
      <c r="BI215" s="19"/>
      <c r="BJ215" s="21"/>
      <c r="BK215" s="19"/>
      <c r="BL215" s="21"/>
    </row>
    <row r="216" spans="1:64">
      <c r="A216" s="1211"/>
      <c r="B216" s="1211"/>
      <c r="C216" s="1211"/>
      <c r="D216" s="1211"/>
      <c r="E216" s="1211"/>
      <c r="F216" s="1211"/>
      <c r="G216" s="1209"/>
      <c r="H216" s="1212"/>
      <c r="I216" s="1212"/>
      <c r="J216" s="17" t="s">
        <v>283</v>
      </c>
      <c r="K216" s="18"/>
      <c r="L216" s="18"/>
      <c r="M216" s="19"/>
      <c r="N216" s="20"/>
      <c r="O216" s="19"/>
      <c r="P216" s="20"/>
      <c r="Q216" s="1180"/>
      <c r="R216" s="20"/>
      <c r="S216" s="19"/>
      <c r="T216" s="1212"/>
      <c r="U216" s="19"/>
      <c r="V216" s="20"/>
      <c r="W216" s="1180"/>
      <c r="X216" s="21"/>
      <c r="Y216" s="19"/>
      <c r="Z216" s="20"/>
      <c r="AA216" s="1180"/>
      <c r="AB216" s="21"/>
      <c r="AC216" s="19"/>
      <c r="AD216" s="20"/>
      <c r="AE216" s="1180"/>
      <c r="AF216" s="21"/>
      <c r="AG216" s="19"/>
      <c r="AH216" s="20"/>
      <c r="AI216" s="1180"/>
      <c r="AJ216" s="21"/>
      <c r="AK216" s="19"/>
      <c r="AL216" s="20"/>
      <c r="AM216" s="1180"/>
      <c r="AN216" s="21"/>
      <c r="AO216" s="27"/>
      <c r="AP216" s="28"/>
      <c r="AQ216" s="27"/>
      <c r="AR216" s="28"/>
      <c r="AS216" s="27"/>
      <c r="AT216" s="28"/>
      <c r="AU216" s="27"/>
      <c r="AV216" s="28"/>
      <c r="AW216" s="27"/>
      <c r="AX216" s="28"/>
      <c r="AY216" s="27"/>
      <c r="AZ216" s="28"/>
      <c r="BA216" s="27"/>
      <c r="BB216" s="28"/>
      <c r="BC216" s="27"/>
      <c r="BD216" s="28"/>
      <c r="BE216" s="27"/>
      <c r="BF216" s="28"/>
      <c r="BG216" s="27"/>
      <c r="BH216" s="28"/>
      <c r="BI216" s="27"/>
      <c r="BJ216" s="28"/>
      <c r="BK216" s="27"/>
      <c r="BL216" s="28"/>
    </row>
    <row r="217" spans="1:64">
      <c r="A217" s="1211"/>
      <c r="B217" s="1211"/>
      <c r="C217" s="1211"/>
      <c r="D217" s="1211"/>
      <c r="E217" s="1211"/>
      <c r="F217" s="1211"/>
      <c r="G217" s="1209"/>
      <c r="H217" s="1212"/>
      <c r="I217" s="1212"/>
      <c r="J217" s="29" t="s">
        <v>284</v>
      </c>
      <c r="K217" s="26"/>
      <c r="L217" s="26"/>
      <c r="M217" s="27"/>
      <c r="N217" s="28"/>
      <c r="O217" s="27"/>
      <c r="P217" s="28"/>
      <c r="Q217" s="1188"/>
      <c r="R217" s="1220"/>
      <c r="S217" s="27"/>
      <c r="T217" s="1212"/>
      <c r="U217" s="27"/>
      <c r="V217" s="28"/>
      <c r="W217" s="1188"/>
      <c r="X217" s="1313"/>
      <c r="Y217" s="27"/>
      <c r="Z217" s="28"/>
      <c r="AA217" s="1188"/>
      <c r="AB217" s="1313"/>
      <c r="AC217" s="27"/>
      <c r="AD217" s="28"/>
      <c r="AE217" s="1188"/>
      <c r="AF217" s="1313"/>
      <c r="AG217" s="27"/>
      <c r="AH217" s="28"/>
      <c r="AI217" s="1188"/>
      <c r="AJ217" s="1313"/>
      <c r="AK217" s="27"/>
      <c r="AL217" s="28"/>
      <c r="AM217" s="1188"/>
      <c r="AN217" s="1313"/>
      <c r="AO217" s="19"/>
      <c r="AP217" s="21"/>
      <c r="AQ217" s="19"/>
      <c r="AR217" s="21"/>
      <c r="AS217" s="19"/>
      <c r="AT217" s="21"/>
      <c r="AU217" s="19"/>
      <c r="AV217" s="21"/>
      <c r="AW217" s="19"/>
      <c r="AX217" s="21"/>
      <c r="AY217" s="19"/>
      <c r="AZ217" s="21"/>
      <c r="BA217" s="19"/>
      <c r="BB217" s="21"/>
      <c r="BC217" s="19"/>
      <c r="BD217" s="21"/>
      <c r="BE217" s="19"/>
      <c r="BF217" s="21"/>
      <c r="BG217" s="19"/>
      <c r="BH217" s="21"/>
      <c r="BI217" s="19"/>
      <c r="BJ217" s="21"/>
      <c r="BK217" s="19"/>
      <c r="BL217" s="21"/>
    </row>
    <row r="218" spans="1:64">
      <c r="A218" s="1211"/>
      <c r="B218" s="1211"/>
      <c r="C218" s="1211"/>
      <c r="D218" s="1211"/>
      <c r="E218" s="1211"/>
      <c r="F218" s="1211"/>
      <c r="G218" s="1209"/>
      <c r="H218" s="1212"/>
      <c r="I218" s="1212"/>
      <c r="J218" s="17" t="s">
        <v>285</v>
      </c>
      <c r="K218" s="18"/>
      <c r="L218" s="18"/>
      <c r="M218" s="19"/>
      <c r="N218" s="20"/>
      <c r="O218" s="19"/>
      <c r="P218" s="20"/>
      <c r="Q218" s="1180"/>
      <c r="R218" s="20"/>
      <c r="S218" s="19"/>
      <c r="T218" s="1212"/>
      <c r="U218" s="19"/>
      <c r="V218" s="20"/>
      <c r="W218" s="1180"/>
      <c r="X218" s="21"/>
      <c r="Y218" s="19"/>
      <c r="Z218" s="20"/>
      <c r="AA218" s="1180"/>
      <c r="AB218" s="21"/>
      <c r="AC218" s="19"/>
      <c r="AD218" s="20"/>
      <c r="AE218" s="1180"/>
      <c r="AF218" s="21"/>
      <c r="AG218" s="19"/>
      <c r="AH218" s="20"/>
      <c r="AI218" s="1180"/>
      <c r="AJ218" s="21"/>
      <c r="AK218" s="19"/>
      <c r="AL218" s="20"/>
      <c r="AM218" s="1180"/>
      <c r="AN218" s="21"/>
      <c r="AO218" s="19"/>
      <c r="AP218" s="21"/>
      <c r="AQ218" s="19"/>
      <c r="AR218" s="21"/>
      <c r="AS218" s="19"/>
      <c r="AT218" s="21"/>
      <c r="AU218" s="19"/>
      <c r="AV218" s="21"/>
      <c r="AW218" s="19"/>
      <c r="AX218" s="21"/>
      <c r="AY218" s="19"/>
      <c r="AZ218" s="21"/>
      <c r="BA218" s="19"/>
      <c r="BB218" s="21"/>
      <c r="BC218" s="19"/>
      <c r="BD218" s="21"/>
      <c r="BE218" s="19"/>
      <c r="BF218" s="21"/>
      <c r="BG218" s="19"/>
      <c r="BH218" s="21"/>
      <c r="BI218" s="19"/>
      <c r="BJ218" s="21"/>
      <c r="BK218" s="19"/>
      <c r="BL218" s="21"/>
    </row>
    <row r="219" spans="1:64">
      <c r="A219" s="1211"/>
      <c r="B219" s="1211"/>
      <c r="C219" s="1211"/>
      <c r="D219" s="1211"/>
      <c r="E219" s="1211"/>
      <c r="F219" s="1211"/>
      <c r="G219" s="1209"/>
      <c r="H219" s="1212"/>
      <c r="I219" s="1212"/>
      <c r="J219" s="17" t="s">
        <v>279</v>
      </c>
      <c r="K219" s="18"/>
      <c r="L219" s="18"/>
      <c r="M219" s="19"/>
      <c r="N219" s="20"/>
      <c r="O219" s="19"/>
      <c r="P219" s="20"/>
      <c r="Q219" s="1180"/>
      <c r="R219" s="20"/>
      <c r="S219" s="19"/>
      <c r="T219" s="1212"/>
      <c r="U219" s="19"/>
      <c r="V219" s="20"/>
      <c r="W219" s="1180"/>
      <c r="X219" s="21"/>
      <c r="Y219" s="19"/>
      <c r="Z219" s="20"/>
      <c r="AA219" s="1180"/>
      <c r="AB219" s="21"/>
      <c r="AC219" s="19"/>
      <c r="AD219" s="20"/>
      <c r="AE219" s="1180"/>
      <c r="AF219" s="21"/>
      <c r="AG219" s="19"/>
      <c r="AH219" s="20"/>
      <c r="AI219" s="1180"/>
      <c r="AJ219" s="21"/>
      <c r="AK219" s="19"/>
      <c r="AL219" s="20"/>
      <c r="AM219" s="1180"/>
      <c r="AN219" s="21"/>
      <c r="AO219" s="19"/>
      <c r="AP219" s="21"/>
      <c r="AQ219" s="19"/>
      <c r="AR219" s="21"/>
      <c r="AS219" s="19"/>
      <c r="AT219" s="21"/>
      <c r="AU219" s="19"/>
      <c r="AV219" s="21"/>
      <c r="AW219" s="19"/>
      <c r="AX219" s="21"/>
      <c r="AY219" s="19"/>
      <c r="AZ219" s="21"/>
      <c r="BA219" s="19"/>
      <c r="BB219" s="21"/>
      <c r="BC219" s="19"/>
      <c r="BD219" s="21"/>
      <c r="BE219" s="19"/>
      <c r="BF219" s="21"/>
      <c r="BG219" s="19"/>
      <c r="BH219" s="21"/>
      <c r="BI219" s="19"/>
      <c r="BJ219" s="21"/>
      <c r="BK219" s="19"/>
      <c r="BL219" s="21"/>
    </row>
    <row r="220" spans="1:64">
      <c r="A220" s="1211"/>
      <c r="B220" s="1211"/>
      <c r="C220" s="1211"/>
      <c r="D220" s="1211"/>
      <c r="E220" s="1211"/>
      <c r="F220" s="1211"/>
      <c r="G220" s="1209"/>
      <c r="H220" s="1212"/>
      <c r="I220" s="1212"/>
      <c r="J220" s="17" t="s">
        <v>283</v>
      </c>
      <c r="K220" s="18"/>
      <c r="L220" s="18"/>
      <c r="M220" s="19"/>
      <c r="N220" s="20"/>
      <c r="O220" s="19"/>
      <c r="P220" s="20"/>
      <c r="Q220" s="1180"/>
      <c r="R220" s="20"/>
      <c r="S220" s="19"/>
      <c r="T220" s="1212"/>
      <c r="U220" s="19"/>
      <c r="V220" s="20"/>
      <c r="W220" s="1180"/>
      <c r="X220" s="21"/>
      <c r="Y220" s="19"/>
      <c r="Z220" s="20"/>
      <c r="AA220" s="1180"/>
      <c r="AB220" s="21"/>
      <c r="AC220" s="19"/>
      <c r="AD220" s="20"/>
      <c r="AE220" s="1180"/>
      <c r="AF220" s="21"/>
      <c r="AG220" s="19"/>
      <c r="AH220" s="20"/>
      <c r="AI220" s="1180"/>
      <c r="AJ220" s="21"/>
      <c r="AK220" s="19"/>
      <c r="AL220" s="20"/>
      <c r="AM220" s="1180"/>
      <c r="AN220" s="21"/>
      <c r="AO220" s="27"/>
      <c r="AP220" s="28"/>
      <c r="AQ220" s="27"/>
      <c r="AR220" s="28"/>
      <c r="AS220" s="27"/>
      <c r="AT220" s="28"/>
      <c r="AU220" s="27"/>
      <c r="AV220" s="28"/>
      <c r="AW220" s="27"/>
      <c r="AX220" s="28"/>
      <c r="AY220" s="27"/>
      <c r="AZ220" s="28"/>
      <c r="BA220" s="27"/>
      <c r="BB220" s="28"/>
      <c r="BC220" s="27"/>
      <c r="BD220" s="28"/>
      <c r="BE220" s="27"/>
      <c r="BF220" s="28"/>
      <c r="BG220" s="27"/>
      <c r="BH220" s="28"/>
      <c r="BI220" s="27"/>
      <c r="BJ220" s="28"/>
      <c r="BK220" s="27"/>
      <c r="BL220" s="28"/>
    </row>
    <row r="221" spans="1:64">
      <c r="A221" s="1211"/>
      <c r="B221" s="1211"/>
      <c r="C221" s="1211"/>
      <c r="D221" s="1211"/>
      <c r="E221" s="1211"/>
      <c r="F221" s="1211"/>
      <c r="G221" s="1209"/>
      <c r="H221" s="1212"/>
      <c r="I221" s="1212"/>
      <c r="J221" s="29" t="s">
        <v>284</v>
      </c>
      <c r="K221" s="26"/>
      <c r="L221" s="26"/>
      <c r="M221" s="27"/>
      <c r="N221" s="28"/>
      <c r="O221" s="27"/>
      <c r="P221" s="28"/>
      <c r="Q221" s="1188"/>
      <c r="R221" s="1220"/>
      <c r="S221" s="27"/>
      <c r="T221" s="1212"/>
      <c r="U221" s="27"/>
      <c r="V221" s="28"/>
      <c r="W221" s="1188"/>
      <c r="X221" s="1313"/>
      <c r="Y221" s="27"/>
      <c r="Z221" s="28"/>
      <c r="AA221" s="1188"/>
      <c r="AB221" s="1313"/>
      <c r="AC221" s="27"/>
      <c r="AD221" s="28"/>
      <c r="AE221" s="1188"/>
      <c r="AF221" s="1313"/>
      <c r="AG221" s="27"/>
      <c r="AH221" s="28"/>
      <c r="AI221" s="1188"/>
      <c r="AJ221" s="1313"/>
      <c r="AK221" s="27"/>
      <c r="AL221" s="28"/>
      <c r="AM221" s="1188"/>
      <c r="AN221" s="1313"/>
      <c r="AO221" s="19"/>
      <c r="AP221" s="21"/>
      <c r="AQ221" s="19"/>
      <c r="AR221" s="21"/>
      <c r="AS221" s="19"/>
      <c r="AT221" s="21"/>
      <c r="AU221" s="19"/>
      <c r="AV221" s="21"/>
      <c r="AW221" s="19"/>
      <c r="AX221" s="21"/>
      <c r="AY221" s="19"/>
      <c r="AZ221" s="21"/>
      <c r="BA221" s="19"/>
      <c r="BB221" s="21"/>
      <c r="BC221" s="19"/>
      <c r="BD221" s="21"/>
      <c r="BE221" s="19"/>
      <c r="BF221" s="21"/>
      <c r="BG221" s="19"/>
      <c r="BH221" s="21"/>
      <c r="BI221" s="19"/>
      <c r="BJ221" s="21"/>
      <c r="BK221" s="19"/>
      <c r="BL221" s="21"/>
    </row>
    <row r="222" spans="1:64">
      <c r="A222" s="1211"/>
      <c r="B222" s="1211"/>
      <c r="C222" s="1211"/>
      <c r="D222" s="1211"/>
      <c r="E222" s="1211"/>
      <c r="F222" s="1211"/>
      <c r="G222" s="1209"/>
      <c r="H222" s="1212"/>
      <c r="I222" s="1212"/>
      <c r="J222" s="17" t="s">
        <v>285</v>
      </c>
      <c r="K222" s="18"/>
      <c r="L222" s="18"/>
      <c r="M222" s="19"/>
      <c r="N222" s="20"/>
      <c r="O222" s="19"/>
      <c r="P222" s="20"/>
      <c r="Q222" s="1180"/>
      <c r="R222" s="20"/>
      <c r="S222" s="19"/>
      <c r="T222" s="1212"/>
      <c r="U222" s="19"/>
      <c r="V222" s="20"/>
      <c r="W222" s="1180"/>
      <c r="X222" s="21"/>
      <c r="Y222" s="19"/>
      <c r="Z222" s="20"/>
      <c r="AA222" s="1180"/>
      <c r="AB222" s="21"/>
      <c r="AC222" s="19"/>
      <c r="AD222" s="20"/>
      <c r="AE222" s="1180"/>
      <c r="AF222" s="21"/>
      <c r="AG222" s="19"/>
      <c r="AH222" s="20"/>
      <c r="AI222" s="1180"/>
      <c r="AJ222" s="21"/>
      <c r="AK222" s="19"/>
      <c r="AL222" s="20"/>
      <c r="AM222" s="1180"/>
      <c r="AN222" s="21"/>
      <c r="AO222" s="19"/>
      <c r="AP222" s="21"/>
      <c r="AQ222" s="19"/>
      <c r="AR222" s="21"/>
      <c r="AS222" s="19"/>
      <c r="AT222" s="21"/>
      <c r="AU222" s="19"/>
      <c r="AV222" s="21"/>
      <c r="AW222" s="19"/>
      <c r="AX222" s="21"/>
      <c r="AY222" s="19"/>
      <c r="AZ222" s="21"/>
      <c r="BA222" s="19"/>
      <c r="BB222" s="21"/>
      <c r="BC222" s="19"/>
      <c r="BD222" s="21"/>
      <c r="BE222" s="19"/>
      <c r="BF222" s="21"/>
      <c r="BG222" s="19"/>
      <c r="BH222" s="21"/>
      <c r="BI222" s="19"/>
      <c r="BJ222" s="21"/>
      <c r="BK222" s="19"/>
      <c r="BL222" s="21"/>
    </row>
    <row r="223" spans="1:64">
      <c r="A223" s="1211"/>
      <c r="B223" s="1211"/>
      <c r="C223" s="1211"/>
      <c r="D223" s="1211"/>
      <c r="E223" s="1211"/>
      <c r="F223" s="1211"/>
      <c r="G223" s="1209"/>
      <c r="H223" s="1212"/>
      <c r="I223" s="1212"/>
      <c r="J223" s="17" t="s">
        <v>280</v>
      </c>
      <c r="K223" s="18"/>
      <c r="L223" s="18"/>
      <c r="M223" s="19"/>
      <c r="N223" s="20"/>
      <c r="O223" s="19"/>
      <c r="P223" s="20"/>
      <c r="Q223" s="1180"/>
      <c r="R223" s="20"/>
      <c r="S223" s="19"/>
      <c r="T223" s="1212"/>
      <c r="U223" s="19"/>
      <c r="V223" s="20"/>
      <c r="W223" s="1180"/>
      <c r="X223" s="21"/>
      <c r="Y223" s="19"/>
      <c r="Z223" s="20"/>
      <c r="AA223" s="1180"/>
      <c r="AB223" s="21"/>
      <c r="AC223" s="19"/>
      <c r="AD223" s="20"/>
      <c r="AE223" s="1180"/>
      <c r="AF223" s="21"/>
      <c r="AG223" s="19"/>
      <c r="AH223" s="20"/>
      <c r="AI223" s="1180"/>
      <c r="AJ223" s="21"/>
      <c r="AK223" s="19"/>
      <c r="AL223" s="20"/>
      <c r="AM223" s="1180"/>
      <c r="AN223" s="21"/>
      <c r="AO223" s="19"/>
      <c r="AP223" s="21"/>
      <c r="AQ223" s="19"/>
      <c r="AR223" s="21"/>
      <c r="AS223" s="19"/>
      <c r="AT223" s="21"/>
      <c r="AU223" s="19"/>
      <c r="AV223" s="21"/>
      <c r="AW223" s="19"/>
      <c r="AX223" s="21"/>
      <c r="AY223" s="19"/>
      <c r="AZ223" s="21"/>
      <c r="BA223" s="19"/>
      <c r="BB223" s="21"/>
      <c r="BC223" s="19"/>
      <c r="BD223" s="21"/>
      <c r="BE223" s="19"/>
      <c r="BF223" s="21"/>
      <c r="BG223" s="19"/>
      <c r="BH223" s="21"/>
      <c r="BI223" s="19"/>
      <c r="BJ223" s="21"/>
      <c r="BK223" s="19"/>
      <c r="BL223" s="21"/>
    </row>
    <row r="224" spans="1:64">
      <c r="A224" s="1211"/>
      <c r="B224" s="1211"/>
      <c r="C224" s="1211"/>
      <c r="D224" s="1211"/>
      <c r="E224" s="1211"/>
      <c r="F224" s="1211"/>
      <c r="G224" s="1209"/>
      <c r="H224" s="1212"/>
      <c r="I224" s="1212"/>
      <c r="J224" s="17" t="s">
        <v>283</v>
      </c>
      <c r="K224" s="18"/>
      <c r="L224" s="18"/>
      <c r="M224" s="19"/>
      <c r="N224" s="20"/>
      <c r="O224" s="19"/>
      <c r="P224" s="20"/>
      <c r="Q224" s="1180"/>
      <c r="R224" s="20"/>
      <c r="S224" s="19"/>
      <c r="T224" s="1212"/>
      <c r="U224" s="19"/>
      <c r="V224" s="20"/>
      <c r="W224" s="1180"/>
      <c r="X224" s="21"/>
      <c r="Y224" s="19"/>
      <c r="Z224" s="20"/>
      <c r="AA224" s="1180"/>
      <c r="AB224" s="21"/>
      <c r="AC224" s="19"/>
      <c r="AD224" s="20"/>
      <c r="AE224" s="1180"/>
      <c r="AF224" s="21"/>
      <c r="AG224" s="19"/>
      <c r="AH224" s="20"/>
      <c r="AI224" s="1180"/>
      <c r="AJ224" s="21"/>
      <c r="AK224" s="19"/>
      <c r="AL224" s="20"/>
      <c r="AM224" s="1180"/>
      <c r="AN224" s="21"/>
      <c r="AO224" s="27"/>
      <c r="AP224" s="28"/>
      <c r="AQ224" s="27"/>
      <c r="AR224" s="28"/>
      <c r="AS224" s="27"/>
      <c r="AT224" s="28"/>
      <c r="AU224" s="27"/>
      <c r="AV224" s="28"/>
      <c r="AW224" s="27"/>
      <c r="AX224" s="28"/>
      <c r="AY224" s="27"/>
      <c r="AZ224" s="28"/>
      <c r="BA224" s="27"/>
      <c r="BB224" s="28"/>
      <c r="BC224" s="27"/>
      <c r="BD224" s="28"/>
      <c r="BE224" s="27"/>
      <c r="BF224" s="28"/>
      <c r="BG224" s="27"/>
      <c r="BH224" s="28"/>
      <c r="BI224" s="27"/>
      <c r="BJ224" s="28"/>
      <c r="BK224" s="27"/>
      <c r="BL224" s="28"/>
    </row>
    <row r="225" spans="1:64">
      <c r="A225" s="1211"/>
      <c r="B225" s="1211"/>
      <c r="C225" s="1211"/>
      <c r="D225" s="1211"/>
      <c r="E225" s="1211"/>
      <c r="F225" s="1211"/>
      <c r="G225" s="1209"/>
      <c r="H225" s="1212"/>
      <c r="I225" s="1212"/>
      <c r="J225" s="29" t="s">
        <v>284</v>
      </c>
      <c r="K225" s="26"/>
      <c r="L225" s="26"/>
      <c r="M225" s="27"/>
      <c r="N225" s="28"/>
      <c r="O225" s="27"/>
      <c r="P225" s="28"/>
      <c r="Q225" s="1188"/>
      <c r="R225" s="1220"/>
      <c r="S225" s="27"/>
      <c r="T225" s="1212"/>
      <c r="U225" s="27"/>
      <c r="V225" s="28"/>
      <c r="W225" s="1188"/>
      <c r="X225" s="1313"/>
      <c r="Y225" s="27"/>
      <c r="Z225" s="28"/>
      <c r="AA225" s="1188"/>
      <c r="AB225" s="1313"/>
      <c r="AC225" s="27"/>
      <c r="AD225" s="28"/>
      <c r="AE225" s="1188"/>
      <c r="AF225" s="1313"/>
      <c r="AG225" s="27"/>
      <c r="AH225" s="28"/>
      <c r="AI225" s="1188"/>
      <c r="AJ225" s="1313"/>
      <c r="AK225" s="27"/>
      <c r="AL225" s="28"/>
      <c r="AM225" s="1188"/>
      <c r="AN225" s="1313"/>
      <c r="AO225" s="19"/>
      <c r="AP225" s="21"/>
      <c r="AQ225" s="19"/>
      <c r="AR225" s="21"/>
      <c r="AS225" s="19"/>
      <c r="AT225" s="21"/>
      <c r="AU225" s="19"/>
      <c r="AV225" s="21"/>
      <c r="AW225" s="19"/>
      <c r="AX225" s="21"/>
      <c r="AY225" s="19"/>
      <c r="AZ225" s="21"/>
      <c r="BA225" s="19"/>
      <c r="BB225" s="21"/>
      <c r="BC225" s="19"/>
      <c r="BD225" s="21"/>
      <c r="BE225" s="19"/>
      <c r="BF225" s="21"/>
      <c r="BG225" s="19"/>
      <c r="BH225" s="21"/>
      <c r="BI225" s="19"/>
      <c r="BJ225" s="21"/>
      <c r="BK225" s="19"/>
      <c r="BL225" s="21"/>
    </row>
    <row r="226" spans="1:64">
      <c r="A226" s="1211"/>
      <c r="B226" s="1211"/>
      <c r="C226" s="1211"/>
      <c r="D226" s="1211"/>
      <c r="E226" s="1211"/>
      <c r="F226" s="1211"/>
      <c r="G226" s="1209"/>
      <c r="H226" s="1212"/>
      <c r="I226" s="1212"/>
      <c r="J226" s="17" t="s">
        <v>285</v>
      </c>
      <c r="K226" s="18"/>
      <c r="L226" s="18"/>
      <c r="M226" s="19"/>
      <c r="N226" s="20"/>
      <c r="O226" s="19"/>
      <c r="P226" s="20"/>
      <c r="Q226" s="1180"/>
      <c r="R226" s="20"/>
      <c r="S226" s="19"/>
      <c r="T226" s="1212"/>
      <c r="U226" s="19"/>
      <c r="V226" s="20"/>
      <c r="W226" s="1180"/>
      <c r="X226" s="21"/>
      <c r="Y226" s="19"/>
      <c r="Z226" s="20"/>
      <c r="AA226" s="1180"/>
      <c r="AB226" s="21"/>
      <c r="AC226" s="19"/>
      <c r="AD226" s="20"/>
      <c r="AE226" s="1180"/>
      <c r="AF226" s="21"/>
      <c r="AG226" s="19"/>
      <c r="AH226" s="20"/>
      <c r="AI226" s="1180"/>
      <c r="AJ226" s="21"/>
      <c r="AK226" s="19"/>
      <c r="AL226" s="20"/>
      <c r="AM226" s="1180"/>
      <c r="AN226" s="21"/>
      <c r="AO226" s="19"/>
      <c r="AP226" s="21"/>
      <c r="AQ226" s="19"/>
      <c r="AR226" s="21"/>
      <c r="AS226" s="19"/>
      <c r="AT226" s="21"/>
      <c r="AU226" s="19"/>
      <c r="AV226" s="21"/>
      <c r="AW226" s="19"/>
      <c r="AX226" s="21"/>
      <c r="AY226" s="19"/>
      <c r="AZ226" s="21"/>
      <c r="BA226" s="19"/>
      <c r="BB226" s="21"/>
      <c r="BC226" s="19"/>
      <c r="BD226" s="21"/>
      <c r="BE226" s="19"/>
      <c r="BF226" s="21"/>
      <c r="BG226" s="19"/>
      <c r="BH226" s="21"/>
      <c r="BI226" s="19"/>
      <c r="BJ226" s="21"/>
      <c r="BK226" s="19"/>
      <c r="BL226" s="21"/>
    </row>
    <row r="227" spans="1:64">
      <c r="A227" s="1211"/>
      <c r="B227" s="1211"/>
      <c r="C227" s="1211"/>
      <c r="D227" s="1211"/>
      <c r="E227" s="1211"/>
      <c r="F227" s="1211"/>
      <c r="G227" s="1209"/>
      <c r="H227" s="1212"/>
      <c r="I227" s="1212"/>
      <c r="J227" s="17" t="s">
        <v>281</v>
      </c>
      <c r="K227" s="18"/>
      <c r="L227" s="18"/>
      <c r="M227" s="19"/>
      <c r="N227" s="20"/>
      <c r="O227" s="19"/>
      <c r="P227" s="20"/>
      <c r="Q227" s="1180"/>
      <c r="R227" s="20"/>
      <c r="S227" s="19"/>
      <c r="T227" s="1212"/>
      <c r="U227" s="19"/>
      <c r="V227" s="20"/>
      <c r="W227" s="1180"/>
      <c r="X227" s="21"/>
      <c r="Y227" s="19"/>
      <c r="Z227" s="20"/>
      <c r="AA227" s="1180"/>
      <c r="AB227" s="21"/>
      <c r="AC227" s="19"/>
      <c r="AD227" s="20"/>
      <c r="AE227" s="1180"/>
      <c r="AF227" s="21"/>
      <c r="AG227" s="19"/>
      <c r="AH227" s="20"/>
      <c r="AI227" s="1180"/>
      <c r="AJ227" s="21"/>
      <c r="AK227" s="19"/>
      <c r="AL227" s="20"/>
      <c r="AM227" s="1180"/>
      <c r="AN227" s="21"/>
      <c r="AO227" s="19"/>
      <c r="AP227" s="21"/>
      <c r="AQ227" s="19"/>
      <c r="AR227" s="21"/>
      <c r="AS227" s="19"/>
      <c r="AT227" s="21"/>
      <c r="AU227" s="19"/>
      <c r="AV227" s="21"/>
      <c r="AW227" s="19"/>
      <c r="AX227" s="21"/>
      <c r="AY227" s="19"/>
      <c r="AZ227" s="21"/>
      <c r="BA227" s="19"/>
      <c r="BB227" s="21"/>
      <c r="BC227" s="19"/>
      <c r="BD227" s="21"/>
      <c r="BE227" s="19"/>
      <c r="BF227" s="21"/>
      <c r="BG227" s="19"/>
      <c r="BH227" s="21"/>
      <c r="BI227" s="19"/>
      <c r="BJ227" s="21"/>
      <c r="BK227" s="19"/>
      <c r="BL227" s="21"/>
    </row>
    <row r="228" spans="1:64">
      <c r="A228" s="1211"/>
      <c r="B228" s="1211"/>
      <c r="C228" s="1211"/>
      <c r="D228" s="1211"/>
      <c r="E228" s="1211"/>
      <c r="F228" s="1211"/>
      <c r="G228" s="1209"/>
      <c r="H228" s="1212"/>
      <c r="I228" s="1212"/>
      <c r="J228" s="17" t="s">
        <v>283</v>
      </c>
      <c r="K228" s="18"/>
      <c r="L228" s="18"/>
      <c r="M228" s="19"/>
      <c r="N228" s="20"/>
      <c r="O228" s="19"/>
      <c r="P228" s="20"/>
      <c r="Q228" s="1180"/>
      <c r="R228" s="20"/>
      <c r="S228" s="19"/>
      <c r="T228" s="1212"/>
      <c r="U228" s="19"/>
      <c r="V228" s="20"/>
      <c r="W228" s="1180"/>
      <c r="X228" s="21"/>
      <c r="Y228" s="19"/>
      <c r="Z228" s="20"/>
      <c r="AA228" s="1180"/>
      <c r="AB228" s="21"/>
      <c r="AC228" s="19"/>
      <c r="AD228" s="20"/>
      <c r="AE228" s="1180"/>
      <c r="AF228" s="21"/>
      <c r="AG228" s="19"/>
      <c r="AH228" s="20"/>
      <c r="AI228" s="1180"/>
      <c r="AJ228" s="21"/>
      <c r="AK228" s="19"/>
      <c r="AL228" s="20"/>
      <c r="AM228" s="1180"/>
      <c r="AN228" s="21"/>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row>
    <row r="229" spans="1:64">
      <c r="A229" s="1211"/>
      <c r="B229" s="1211"/>
      <c r="C229" s="1211"/>
      <c r="D229" s="1211"/>
      <c r="E229" s="1211"/>
      <c r="F229" s="1211"/>
      <c r="G229" s="1209"/>
      <c r="H229" s="1212"/>
      <c r="I229" s="1212"/>
      <c r="J229" s="1212" t="s">
        <v>284</v>
      </c>
      <c r="K229" s="1212"/>
      <c r="L229" s="1212"/>
      <c r="M229" s="1212"/>
      <c r="N229" s="1212"/>
      <c r="O229" s="1212"/>
      <c r="P229" s="1212"/>
      <c r="Q229" s="1212"/>
      <c r="R229" s="1212"/>
      <c r="S229" s="1212"/>
      <c r="T229" s="1212"/>
      <c r="U229" s="1212"/>
      <c r="V229" s="1212"/>
      <c r="W229" s="1212"/>
      <c r="X229" s="1212"/>
      <c r="Y229" s="1212"/>
      <c r="Z229" s="1212"/>
      <c r="AA229" s="1212"/>
      <c r="AB229" s="1212"/>
      <c r="AC229" s="1212"/>
      <c r="AD229" s="1212"/>
      <c r="AE229" s="1212"/>
      <c r="AF229" s="1212"/>
      <c r="AG229" s="1212"/>
      <c r="AH229" s="1212"/>
      <c r="AI229" s="1212"/>
      <c r="AJ229" s="1212"/>
      <c r="AK229" s="1212"/>
      <c r="AL229" s="1212"/>
      <c r="AM229" s="1212"/>
      <c r="AN229" s="1212"/>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row>
    <row r="230" spans="1:64" s="520" customFormat="1">
      <c r="A230" s="1211"/>
      <c r="B230" s="1211"/>
      <c r="C230" s="1211"/>
      <c r="D230" s="1211"/>
      <c r="E230" s="1211"/>
      <c r="F230" s="1211"/>
      <c r="G230" s="1209"/>
      <c r="H230" s="1212"/>
      <c r="I230" s="1212"/>
      <c r="J230" s="1371" t="s">
        <v>285</v>
      </c>
      <c r="K230" s="1371"/>
      <c r="L230" s="1372"/>
      <c r="M230" s="1373"/>
      <c r="N230" s="1372"/>
      <c r="O230" s="1373"/>
      <c r="P230" s="1372"/>
      <c r="Q230" s="1374"/>
      <c r="R230" s="1221"/>
      <c r="S230" s="1222"/>
      <c r="T230" s="1212"/>
      <c r="U230" s="1222"/>
      <c r="V230" s="1221"/>
      <c r="W230" s="1223"/>
      <c r="X230" s="1221"/>
      <c r="Y230" s="1222"/>
      <c r="Z230" s="1221"/>
      <c r="AA230" s="1223"/>
      <c r="AB230" s="1221"/>
      <c r="AC230" s="1222"/>
      <c r="AD230" s="1221"/>
      <c r="AE230" s="1223"/>
      <c r="AF230" s="1221"/>
      <c r="AG230" s="1222"/>
      <c r="AH230" s="1221"/>
      <c r="AI230" s="1223"/>
      <c r="AJ230" s="1221"/>
      <c r="AK230" s="1222"/>
      <c r="AL230" s="1221"/>
      <c r="AM230" s="1223"/>
      <c r="AN230" s="1221"/>
      <c r="AO230" s="519"/>
      <c r="AP230" s="518"/>
      <c r="AQ230" s="519"/>
      <c r="AR230" s="518"/>
      <c r="AS230" s="519"/>
      <c r="AT230" s="518"/>
      <c r="AU230" s="519"/>
      <c r="AV230" s="518"/>
      <c r="AW230" s="519"/>
      <c r="AX230" s="518"/>
      <c r="AY230" s="519"/>
      <c r="AZ230" s="518"/>
      <c r="BA230" s="519"/>
      <c r="BB230" s="518"/>
      <c r="BC230" s="519"/>
      <c r="BD230" s="518"/>
      <c r="BE230" s="519"/>
      <c r="BF230" s="518"/>
      <c r="BG230" s="519"/>
      <c r="BH230" s="518"/>
      <c r="BI230" s="519"/>
      <c r="BJ230" s="518"/>
      <c r="BK230" s="519"/>
      <c r="BL230" s="518"/>
    </row>
    <row r="231" spans="1:64">
      <c r="A231" s="1211"/>
      <c r="B231" s="1211"/>
      <c r="C231" s="1211"/>
      <c r="D231" s="1211"/>
      <c r="E231" s="1211"/>
      <c r="F231" s="1211"/>
      <c r="G231" s="1209"/>
      <c r="H231" s="1212"/>
      <c r="I231" s="1212"/>
      <c r="J231" s="17"/>
      <c r="K231" s="18"/>
      <c r="L231" s="30"/>
      <c r="M231" s="31"/>
      <c r="N231" s="30"/>
      <c r="O231" s="31"/>
      <c r="P231" s="30"/>
      <c r="Q231" s="1180"/>
      <c r="R231" s="30"/>
      <c r="S231" s="31"/>
      <c r="T231" s="1212"/>
      <c r="U231" s="31"/>
      <c r="V231" s="30"/>
      <c r="W231" s="1180"/>
      <c r="X231" s="30"/>
      <c r="Y231" s="31"/>
      <c r="Z231" s="30"/>
      <c r="AA231" s="1180"/>
      <c r="AB231" s="30"/>
      <c r="AC231" s="31"/>
      <c r="AD231" s="30"/>
      <c r="AE231" s="1180"/>
      <c r="AF231" s="30"/>
      <c r="AG231" s="31"/>
      <c r="AH231" s="30"/>
      <c r="AI231" s="1180"/>
      <c r="AJ231" s="30"/>
      <c r="AK231" s="31"/>
      <c r="AL231" s="30"/>
      <c r="AM231" s="1180"/>
      <c r="AN231" s="30"/>
      <c r="AO231" s="31"/>
      <c r="AP231" s="30"/>
      <c r="AQ231" s="31"/>
      <c r="AR231" s="30"/>
      <c r="AS231" s="31"/>
      <c r="AT231" s="30"/>
      <c r="AU231" s="31"/>
      <c r="AV231" s="30"/>
      <c r="AW231" s="31"/>
      <c r="AX231" s="30"/>
      <c r="AY231" s="31"/>
      <c r="AZ231" s="30"/>
      <c r="BA231" s="31"/>
      <c r="BB231" s="30"/>
      <c r="BC231" s="31"/>
      <c r="BD231" s="30"/>
      <c r="BE231" s="31"/>
      <c r="BF231" s="30"/>
      <c r="BG231" s="31"/>
      <c r="BH231" s="30"/>
      <c r="BI231" s="31"/>
      <c r="BJ231" s="30"/>
      <c r="BK231" s="31"/>
      <c r="BL231" s="30"/>
    </row>
    <row r="232" spans="1:64">
      <c r="A232" s="1211"/>
      <c r="B232" s="1211"/>
      <c r="C232" s="1211"/>
      <c r="D232" s="1211"/>
      <c r="E232" s="1211"/>
      <c r="F232" s="1211"/>
      <c r="G232" s="1209"/>
      <c r="H232" s="1212"/>
      <c r="I232" s="1212"/>
      <c r="J232" s="17" t="s">
        <v>286</v>
      </c>
      <c r="K232" s="18"/>
      <c r="L232" s="30"/>
      <c r="M232" s="31"/>
      <c r="N232" s="30"/>
      <c r="O232" s="31"/>
      <c r="P232" s="30"/>
      <c r="Q232" s="1180"/>
      <c r="R232" s="30"/>
      <c r="S232" s="31"/>
      <c r="T232" s="1212"/>
      <c r="U232" s="31"/>
      <c r="V232" s="30"/>
      <c r="W232" s="1180"/>
      <c r="X232" s="30"/>
      <c r="Y232" s="31"/>
      <c r="Z232" s="30"/>
      <c r="AA232" s="1180"/>
      <c r="AB232" s="30"/>
      <c r="AC232" s="31"/>
      <c r="AD232" s="30"/>
      <c r="AE232" s="1180"/>
      <c r="AF232" s="30"/>
      <c r="AG232" s="31"/>
      <c r="AH232" s="30"/>
      <c r="AI232" s="1180"/>
      <c r="AJ232" s="30"/>
      <c r="AK232" s="31"/>
      <c r="AL232" s="30"/>
      <c r="AM232" s="1180"/>
      <c r="AN232" s="30"/>
      <c r="AO232" s="31"/>
      <c r="AP232" s="30"/>
      <c r="AQ232" s="31"/>
      <c r="AR232" s="30"/>
      <c r="AS232" s="31"/>
      <c r="AT232" s="30"/>
      <c r="AU232" s="31"/>
      <c r="AV232" s="30"/>
      <c r="AW232" s="31"/>
      <c r="AX232" s="30"/>
      <c r="AY232" s="31"/>
      <c r="AZ232" s="30"/>
      <c r="BA232" s="31"/>
      <c r="BB232" s="30"/>
      <c r="BC232" s="31"/>
      <c r="BD232" s="30"/>
      <c r="BE232" s="31"/>
      <c r="BF232" s="30"/>
      <c r="BG232" s="31"/>
      <c r="BH232" s="30"/>
      <c r="BI232" s="31"/>
      <c r="BJ232" s="30"/>
      <c r="BK232" s="31"/>
      <c r="BL232" s="30"/>
    </row>
    <row r="233" spans="1:64">
      <c r="A233" s="1211"/>
      <c r="B233" s="1211"/>
      <c r="C233" s="1211"/>
      <c r="D233" s="1211"/>
      <c r="E233" s="1211"/>
      <c r="F233" s="1211"/>
      <c r="G233" s="1209"/>
      <c r="H233" s="1212"/>
      <c r="I233" s="1212"/>
      <c r="J233" s="17" t="s">
        <v>287</v>
      </c>
      <c r="K233" s="18"/>
      <c r="L233" s="30"/>
      <c r="M233" s="31"/>
      <c r="N233" s="30"/>
      <c r="O233" s="31"/>
      <c r="P233" s="30"/>
      <c r="Q233" s="1180"/>
      <c r="R233" s="30"/>
      <c r="S233" s="31"/>
      <c r="T233" s="1212"/>
      <c r="U233" s="31"/>
      <c r="V233" s="30"/>
      <c r="W233" s="1180"/>
      <c r="X233" s="30"/>
      <c r="Y233" s="31"/>
      <c r="Z233" s="30"/>
      <c r="AA233" s="1180"/>
      <c r="AB233" s="30"/>
      <c r="AC233" s="31"/>
      <c r="AD233" s="30"/>
      <c r="AE233" s="1180"/>
      <c r="AF233" s="30"/>
      <c r="AG233" s="31"/>
      <c r="AH233" s="30"/>
      <c r="AI233" s="1180"/>
      <c r="AJ233" s="30"/>
      <c r="AK233" s="31"/>
      <c r="AL233" s="30"/>
      <c r="AM233" s="1180"/>
      <c r="AN233" s="30"/>
      <c r="AO233" s="31"/>
      <c r="AP233" s="30"/>
      <c r="AQ233" s="31"/>
      <c r="AR233" s="30"/>
      <c r="AS233" s="31"/>
      <c r="AT233" s="30"/>
      <c r="AU233" s="31"/>
      <c r="AV233" s="30"/>
      <c r="AW233" s="31"/>
      <c r="AX233" s="30"/>
      <c r="AY233" s="31"/>
      <c r="AZ233" s="30"/>
      <c r="BA233" s="31"/>
      <c r="BB233" s="30"/>
      <c r="BC233" s="31"/>
      <c r="BD233" s="30"/>
      <c r="BE233" s="31"/>
      <c r="BF233" s="30"/>
      <c r="BG233" s="31"/>
      <c r="BH233" s="30"/>
      <c r="BI233" s="31"/>
      <c r="BJ233" s="30"/>
      <c r="BK233" s="31"/>
      <c r="BL233" s="30"/>
    </row>
    <row r="234" spans="1:64">
      <c r="A234" s="1211"/>
      <c r="B234" s="1211"/>
      <c r="C234" s="1211"/>
      <c r="D234" s="1211"/>
      <c r="E234" s="1211"/>
      <c r="F234" s="1211"/>
      <c r="G234" s="1209"/>
      <c r="H234" s="1212"/>
      <c r="I234" s="1212"/>
      <c r="J234" s="1224" t="s">
        <v>288</v>
      </c>
      <c r="K234" s="1224"/>
      <c r="L234" s="30"/>
      <c r="M234" s="1225"/>
      <c r="N234" s="30"/>
      <c r="O234" s="1225"/>
      <c r="P234" s="30"/>
      <c r="Q234" s="1226"/>
      <c r="R234" s="30"/>
      <c r="S234" s="1225"/>
      <c r="T234" s="1212"/>
      <c r="U234" s="1225"/>
      <c r="V234" s="30"/>
      <c r="W234" s="1226"/>
      <c r="X234" s="30"/>
      <c r="Y234" s="1225"/>
      <c r="Z234" s="30"/>
      <c r="AA234" s="1226"/>
      <c r="AB234" s="30"/>
      <c r="AC234" s="1225"/>
      <c r="AD234" s="30"/>
      <c r="AE234" s="1226"/>
      <c r="AF234" s="30"/>
      <c r="AG234" s="1225"/>
      <c r="AH234" s="30"/>
      <c r="AI234" s="1226"/>
      <c r="AJ234" s="30"/>
      <c r="AK234" s="1225"/>
      <c r="AL234" s="30"/>
      <c r="AM234" s="1226"/>
      <c r="AN234" s="30"/>
      <c r="AO234" s="32"/>
      <c r="AP234" s="30"/>
      <c r="AQ234" s="32"/>
      <c r="AR234" s="30"/>
      <c r="AS234" s="32"/>
      <c r="AT234" s="30"/>
      <c r="AU234" s="32"/>
      <c r="AV234" s="30"/>
      <c r="AW234" s="32"/>
      <c r="AX234" s="30"/>
      <c r="AY234" s="32"/>
      <c r="AZ234" s="30"/>
      <c r="BA234" s="32"/>
      <c r="BB234" s="30"/>
      <c r="BC234" s="32"/>
      <c r="BD234" s="30"/>
      <c r="BE234" s="32"/>
      <c r="BF234" s="30"/>
      <c r="BG234" s="32"/>
      <c r="BH234" s="30"/>
      <c r="BI234" s="32"/>
      <c r="BJ234" s="30"/>
      <c r="BK234" s="32"/>
      <c r="BL234" s="30"/>
    </row>
    <row r="235" spans="1:64">
      <c r="A235" s="1211"/>
      <c r="B235" s="1211"/>
      <c r="C235" s="1211"/>
      <c r="D235" s="1211"/>
      <c r="E235" s="1211"/>
      <c r="F235" s="1211"/>
      <c r="G235" s="1209"/>
      <c r="H235" s="1212"/>
      <c r="I235" s="1212"/>
      <c r="J235" s="17" t="s">
        <v>71</v>
      </c>
      <c r="K235" s="18"/>
      <c r="L235" s="30"/>
      <c r="M235" s="31"/>
      <c r="N235" s="30"/>
      <c r="O235" s="31"/>
      <c r="P235" s="30"/>
      <c r="Q235" s="1180"/>
      <c r="R235" s="30"/>
      <c r="S235" s="31"/>
      <c r="T235" s="1212"/>
      <c r="U235" s="31"/>
      <c r="V235" s="30"/>
      <c r="W235" s="1180"/>
      <c r="X235" s="30"/>
      <c r="Y235" s="31"/>
      <c r="Z235" s="30"/>
      <c r="AA235" s="1180"/>
      <c r="AB235" s="30"/>
      <c r="AC235" s="31"/>
      <c r="AD235" s="30"/>
      <c r="AE235" s="1180"/>
      <c r="AF235" s="30"/>
      <c r="AG235" s="31"/>
      <c r="AH235" s="30"/>
      <c r="AI235" s="1180"/>
      <c r="AJ235" s="30"/>
      <c r="AK235" s="31"/>
      <c r="AL235" s="30"/>
      <c r="AM235" s="1180"/>
      <c r="AN235" s="30"/>
      <c r="AO235" s="31"/>
      <c r="AP235" s="30"/>
      <c r="AQ235" s="31"/>
      <c r="AR235" s="30"/>
      <c r="AS235" s="31"/>
      <c r="AT235" s="30"/>
      <c r="AU235" s="31"/>
      <c r="AV235" s="30"/>
      <c r="AW235" s="31"/>
      <c r="AX235" s="30"/>
      <c r="AY235" s="31"/>
      <c r="AZ235" s="30"/>
      <c r="BA235" s="31"/>
      <c r="BB235" s="30"/>
      <c r="BC235" s="31"/>
      <c r="BD235" s="30"/>
      <c r="BE235" s="31"/>
      <c r="BF235" s="30"/>
      <c r="BG235" s="31"/>
      <c r="BH235" s="30"/>
      <c r="BI235" s="31"/>
      <c r="BJ235" s="30"/>
      <c r="BK235" s="31"/>
      <c r="BL235" s="30"/>
    </row>
    <row r="236" spans="1:64">
      <c r="A236" s="1211"/>
      <c r="B236" s="1211"/>
      <c r="C236" s="1211"/>
      <c r="D236" s="1211"/>
      <c r="E236" s="1211"/>
      <c r="F236" s="1211"/>
      <c r="G236" s="1209"/>
      <c r="H236" s="1212"/>
      <c r="I236" s="1212"/>
      <c r="J236" s="1214" t="s">
        <v>289</v>
      </c>
      <c r="K236" s="1214"/>
      <c r="L236" s="1227"/>
      <c r="M236" s="1228"/>
      <c r="N236" s="1227"/>
      <c r="O236" s="1228"/>
      <c r="P236" s="1227"/>
      <c r="Q236" s="1216"/>
      <c r="R236" s="1227"/>
      <c r="S236" s="1228"/>
      <c r="T236" s="1212"/>
      <c r="U236" s="1228"/>
      <c r="V236" s="1227"/>
      <c r="W236" s="1216"/>
      <c r="X236" s="1227"/>
      <c r="Y236" s="1228"/>
      <c r="Z236" s="1227"/>
      <c r="AA236" s="1216"/>
      <c r="AB236" s="1227"/>
      <c r="AC236" s="1228"/>
      <c r="AD236" s="1227"/>
      <c r="AE236" s="1216"/>
      <c r="AF236" s="1227"/>
      <c r="AG236" s="1228"/>
      <c r="AH236" s="1227"/>
      <c r="AI236" s="1216"/>
      <c r="AJ236" s="1227"/>
      <c r="AK236" s="1228"/>
      <c r="AL236" s="1227"/>
      <c r="AM236" s="1216"/>
      <c r="AN236" s="1227"/>
      <c r="AO236" s="34"/>
      <c r="AP236" s="33"/>
      <c r="AQ236" s="34"/>
      <c r="AR236" s="33"/>
      <c r="AS236" s="34"/>
      <c r="AT236" s="33"/>
      <c r="AU236" s="34"/>
      <c r="AV236" s="33"/>
      <c r="AW236" s="34"/>
      <c r="AX236" s="33"/>
      <c r="AY236" s="34"/>
      <c r="AZ236" s="33"/>
      <c r="BA236" s="34"/>
      <c r="BB236" s="33"/>
      <c r="BC236" s="34"/>
      <c r="BD236" s="33"/>
      <c r="BE236" s="34"/>
      <c r="BF236" s="33"/>
      <c r="BG236" s="34"/>
      <c r="BH236" s="33"/>
      <c r="BI236" s="34"/>
      <c r="BJ236" s="33"/>
      <c r="BK236" s="34"/>
      <c r="BL236" s="33"/>
    </row>
    <row r="237" spans="1:64">
      <c r="A237" s="1211"/>
      <c r="B237" s="1211"/>
      <c r="C237" s="1211"/>
      <c r="D237" s="1211"/>
      <c r="E237" s="1211"/>
      <c r="F237" s="1211"/>
      <c r="G237" s="1209"/>
      <c r="H237" s="1212"/>
      <c r="I237" s="1212"/>
      <c r="J237" s="1214" t="s">
        <v>290</v>
      </c>
      <c r="K237" s="1214"/>
      <c r="L237" s="1227"/>
      <c r="M237" s="1228"/>
      <c r="N237" s="1227"/>
      <c r="O237" s="1228"/>
      <c r="P237" s="1227"/>
      <c r="Q237" s="1216"/>
      <c r="R237" s="1227"/>
      <c r="S237" s="1228"/>
      <c r="T237" s="1212"/>
      <c r="U237" s="1228"/>
      <c r="V237" s="1227"/>
      <c r="W237" s="1216"/>
      <c r="X237" s="1227"/>
      <c r="Y237" s="1228"/>
      <c r="Z237" s="1227"/>
      <c r="AA237" s="1216"/>
      <c r="AB237" s="1227"/>
      <c r="AC237" s="1228"/>
      <c r="AD237" s="1227"/>
      <c r="AE237" s="1216"/>
      <c r="AF237" s="1227"/>
      <c r="AG237" s="1228"/>
      <c r="AH237" s="1227"/>
      <c r="AI237" s="1216"/>
      <c r="AJ237" s="1227"/>
      <c r="AK237" s="1228"/>
      <c r="AL237" s="1227"/>
      <c r="AM237" s="1216"/>
      <c r="AN237" s="1227"/>
      <c r="AO237" s="34"/>
      <c r="AP237" s="33"/>
      <c r="AQ237" s="34"/>
      <c r="AR237" s="33"/>
      <c r="AS237" s="34"/>
      <c r="AT237" s="33"/>
      <c r="AU237" s="34"/>
      <c r="AV237" s="33"/>
      <c r="AW237" s="34"/>
      <c r="AX237" s="33"/>
      <c r="AY237" s="34"/>
      <c r="AZ237" s="33"/>
      <c r="BA237" s="34"/>
      <c r="BB237" s="33"/>
      <c r="BC237" s="34"/>
      <c r="BD237" s="33"/>
      <c r="BE237" s="34"/>
      <c r="BF237" s="33"/>
      <c r="BG237" s="34"/>
      <c r="BH237" s="33"/>
      <c r="BI237" s="34"/>
      <c r="BJ237" s="33"/>
      <c r="BK237" s="34"/>
      <c r="BL237" s="33"/>
    </row>
    <row r="238" spans="1:64">
      <c r="A238" s="1211"/>
      <c r="B238" s="1211"/>
      <c r="C238" s="1211"/>
      <c r="D238" s="1211"/>
      <c r="E238" s="1211"/>
      <c r="F238" s="1211"/>
      <c r="G238" s="1209"/>
      <c r="H238" s="1212"/>
      <c r="I238" s="1212"/>
      <c r="J238" s="1214" t="s">
        <v>291</v>
      </c>
      <c r="K238" s="1214"/>
      <c r="L238" s="1227"/>
      <c r="M238" s="1228"/>
      <c r="N238" s="1227"/>
      <c r="O238" s="1228"/>
      <c r="P238" s="1227"/>
      <c r="Q238" s="1216"/>
      <c r="R238" s="1227"/>
      <c r="S238" s="1228"/>
      <c r="T238" s="1212"/>
      <c r="U238" s="1228"/>
      <c r="V238" s="1227"/>
      <c r="W238" s="1216"/>
      <c r="X238" s="1227"/>
      <c r="Y238" s="1228"/>
      <c r="Z238" s="1227"/>
      <c r="AA238" s="1216"/>
      <c r="AB238" s="1227"/>
      <c r="AC238" s="1228"/>
      <c r="AD238" s="1227"/>
      <c r="AE238" s="1216"/>
      <c r="AF238" s="1227"/>
      <c r="AG238" s="1228"/>
      <c r="AH238" s="1227"/>
      <c r="AI238" s="1216"/>
      <c r="AJ238" s="1227"/>
      <c r="AK238" s="1228"/>
      <c r="AL238" s="1227"/>
      <c r="AM238" s="1216"/>
      <c r="AN238" s="1227"/>
      <c r="AO238" s="34"/>
      <c r="AP238" s="33"/>
      <c r="AQ238" s="34"/>
      <c r="AR238" s="33"/>
      <c r="AS238" s="34"/>
      <c r="AT238" s="33"/>
      <c r="AU238" s="34"/>
      <c r="AV238" s="33"/>
      <c r="AW238" s="34"/>
      <c r="AX238" s="33"/>
      <c r="AY238" s="34"/>
      <c r="AZ238" s="33"/>
      <c r="BA238" s="34"/>
      <c r="BB238" s="33"/>
      <c r="BC238" s="34"/>
      <c r="BD238" s="33"/>
      <c r="BE238" s="34"/>
      <c r="BF238" s="33"/>
      <c r="BG238" s="34"/>
      <c r="BH238" s="33"/>
      <c r="BI238" s="34"/>
      <c r="BJ238" s="33"/>
      <c r="BK238" s="34"/>
      <c r="BL238" s="33"/>
    </row>
    <row r="239" spans="1:64">
      <c r="A239" s="1211"/>
      <c r="B239" s="1211"/>
      <c r="C239" s="1211"/>
      <c r="D239" s="1211"/>
      <c r="E239" s="1211"/>
      <c r="F239" s="1211"/>
      <c r="G239" s="1209"/>
      <c r="H239" s="1212"/>
      <c r="I239" s="1212"/>
      <c r="J239" s="1214" t="s">
        <v>292</v>
      </c>
      <c r="K239" s="1214"/>
      <c r="L239" s="1227"/>
      <c r="M239" s="1228"/>
      <c r="N239" s="1227"/>
      <c r="O239" s="1228"/>
      <c r="P239" s="1227"/>
      <c r="Q239" s="1216"/>
      <c r="R239" s="1227"/>
      <c r="S239" s="1228"/>
      <c r="T239" s="1212"/>
      <c r="U239" s="1228"/>
      <c r="V239" s="1227"/>
      <c r="W239" s="1216"/>
      <c r="X239" s="1227"/>
      <c r="Y239" s="1228"/>
      <c r="Z239" s="1227"/>
      <c r="AA239" s="1216"/>
      <c r="AB239" s="1227"/>
      <c r="AC239" s="1228"/>
      <c r="AD239" s="1227"/>
      <c r="AE239" s="1216"/>
      <c r="AF239" s="1227"/>
      <c r="AG239" s="1228"/>
      <c r="AH239" s="1227"/>
      <c r="AI239" s="1216"/>
      <c r="AJ239" s="1227"/>
      <c r="AK239" s="1228"/>
      <c r="AL239" s="1227"/>
      <c r="AM239" s="1216"/>
      <c r="AN239" s="1227"/>
      <c r="AO239" s="34"/>
      <c r="AP239" s="33"/>
      <c r="AQ239" s="34"/>
      <c r="AR239" s="33"/>
      <c r="AS239" s="34"/>
      <c r="AT239" s="33"/>
      <c r="AU239" s="34"/>
      <c r="AV239" s="33"/>
      <c r="AW239" s="34"/>
      <c r="AX239" s="33"/>
      <c r="AY239" s="34"/>
      <c r="AZ239" s="33"/>
      <c r="BA239" s="34"/>
      <c r="BB239" s="33"/>
      <c r="BC239" s="34"/>
      <c r="BD239" s="33"/>
      <c r="BE239" s="34"/>
      <c r="BF239" s="33"/>
      <c r="BG239" s="34"/>
      <c r="BH239" s="33"/>
      <c r="BI239" s="34"/>
      <c r="BJ239" s="33"/>
      <c r="BK239" s="34"/>
      <c r="BL239" s="33"/>
    </row>
    <row r="240" spans="1:64">
      <c r="A240" s="1211"/>
      <c r="B240" s="1211"/>
      <c r="C240" s="1211"/>
      <c r="D240" s="1211"/>
      <c r="E240" s="1211"/>
      <c r="F240" s="1211"/>
      <c r="G240" s="1209"/>
      <c r="H240" s="1212"/>
      <c r="I240" s="1212"/>
      <c r="J240" s="17" t="s">
        <v>293</v>
      </c>
      <c r="K240" s="18"/>
      <c r="L240" s="30"/>
      <c r="M240" s="31"/>
      <c r="N240" s="30"/>
      <c r="O240" s="31"/>
      <c r="P240" s="30"/>
      <c r="Q240" s="1180"/>
      <c r="R240" s="30"/>
      <c r="S240" s="31"/>
      <c r="T240" s="1212"/>
      <c r="U240" s="31"/>
      <c r="V240" s="30"/>
      <c r="W240" s="1180"/>
      <c r="X240" s="30"/>
      <c r="Y240" s="31"/>
      <c r="Z240" s="30"/>
      <c r="AA240" s="1180"/>
      <c r="AB240" s="30"/>
      <c r="AC240" s="31"/>
      <c r="AD240" s="30"/>
      <c r="AE240" s="1180"/>
      <c r="AF240" s="30"/>
      <c r="AG240" s="31"/>
      <c r="AH240" s="30"/>
      <c r="AI240" s="1180"/>
      <c r="AJ240" s="30"/>
      <c r="AK240" s="31"/>
      <c r="AL240" s="30"/>
      <c r="AM240" s="1180"/>
      <c r="AN240" s="30"/>
      <c r="AO240" s="31"/>
      <c r="AP240" s="30"/>
      <c r="AQ240" s="31"/>
      <c r="AR240" s="30"/>
      <c r="AS240" s="31"/>
      <c r="AT240" s="30"/>
      <c r="AU240" s="31"/>
      <c r="AV240" s="30"/>
      <c r="AW240" s="31"/>
      <c r="AX240" s="30"/>
      <c r="AY240" s="31"/>
      <c r="AZ240" s="30"/>
      <c r="BA240" s="31"/>
      <c r="BB240" s="30"/>
      <c r="BC240" s="31"/>
      <c r="BD240" s="30"/>
      <c r="BE240" s="31"/>
      <c r="BF240" s="30"/>
      <c r="BG240" s="31"/>
      <c r="BH240" s="30"/>
      <c r="BI240" s="31"/>
      <c r="BJ240" s="30"/>
      <c r="BK240" s="31"/>
      <c r="BL240" s="30"/>
    </row>
    <row r="241" spans="1:64">
      <c r="A241" s="1211"/>
      <c r="B241" s="1211"/>
      <c r="C241" s="1211"/>
      <c r="D241" s="1211"/>
      <c r="E241" s="1211"/>
      <c r="F241" s="1211"/>
      <c r="G241" s="1209"/>
      <c r="H241" s="1212"/>
      <c r="I241" s="1212"/>
      <c r="J241" s="17" t="s">
        <v>294</v>
      </c>
      <c r="K241" s="18"/>
      <c r="L241" s="30"/>
      <c r="M241" s="31"/>
      <c r="N241" s="30"/>
      <c r="O241" s="31"/>
      <c r="P241" s="30"/>
      <c r="Q241" s="1180"/>
      <c r="R241" s="30"/>
      <c r="S241" s="31"/>
      <c r="T241" s="1212"/>
      <c r="U241" s="31"/>
      <c r="V241" s="30"/>
      <c r="W241" s="1180"/>
      <c r="X241" s="30"/>
      <c r="Y241" s="31"/>
      <c r="Z241" s="30"/>
      <c r="AA241" s="1180"/>
      <c r="AB241" s="30"/>
      <c r="AC241" s="31"/>
      <c r="AD241" s="30"/>
      <c r="AE241" s="1180"/>
      <c r="AF241" s="30"/>
      <c r="AG241" s="31"/>
      <c r="AH241" s="30"/>
      <c r="AI241" s="1180"/>
      <c r="AJ241" s="30"/>
      <c r="AK241" s="31"/>
      <c r="AL241" s="30"/>
      <c r="AM241" s="1180"/>
      <c r="AN241" s="30"/>
      <c r="AO241" s="31"/>
      <c r="AP241" s="30"/>
      <c r="AQ241" s="31"/>
      <c r="AR241" s="30"/>
      <c r="AS241" s="31"/>
      <c r="AT241" s="30"/>
      <c r="AU241" s="31"/>
      <c r="AV241" s="30"/>
      <c r="AW241" s="31"/>
      <c r="AX241" s="30"/>
      <c r="AY241" s="31"/>
      <c r="AZ241" s="30"/>
      <c r="BA241" s="31"/>
      <c r="BB241" s="30"/>
      <c r="BC241" s="31"/>
      <c r="BD241" s="30"/>
      <c r="BE241" s="31"/>
      <c r="BF241" s="30"/>
      <c r="BG241" s="31"/>
      <c r="BH241" s="30"/>
      <c r="BI241" s="31"/>
      <c r="BJ241" s="30"/>
      <c r="BK241" s="31"/>
      <c r="BL241" s="30"/>
    </row>
    <row r="242" spans="1:64">
      <c r="A242" s="1211"/>
      <c r="B242" s="1211"/>
      <c r="C242" s="1211"/>
      <c r="D242" s="1211"/>
      <c r="E242" s="1211"/>
      <c r="F242" s="1211"/>
      <c r="G242" s="1209"/>
      <c r="H242" s="1212"/>
      <c r="I242" s="1212"/>
      <c r="J242" s="17" t="s">
        <v>117</v>
      </c>
      <c r="K242" s="18"/>
      <c r="L242" s="30"/>
      <c r="M242" s="31"/>
      <c r="N242" s="30"/>
      <c r="O242" s="31"/>
      <c r="P242" s="30"/>
      <c r="Q242" s="1180"/>
      <c r="R242" s="30"/>
      <c r="S242" s="31"/>
      <c r="T242" s="1212"/>
      <c r="U242" s="31"/>
      <c r="V242" s="30"/>
      <c r="W242" s="1180"/>
      <c r="X242" s="30"/>
      <c r="Y242" s="31"/>
      <c r="Z242" s="30"/>
      <c r="AA242" s="1180"/>
      <c r="AB242" s="30"/>
      <c r="AC242" s="31"/>
      <c r="AD242" s="30"/>
      <c r="AE242" s="1180"/>
      <c r="AF242" s="30"/>
      <c r="AG242" s="31"/>
      <c r="AH242" s="30"/>
      <c r="AI242" s="1180"/>
      <c r="AJ242" s="30"/>
      <c r="AK242" s="31"/>
      <c r="AL242" s="30"/>
      <c r="AM242" s="1180"/>
      <c r="AN242" s="30"/>
      <c r="AO242" s="31"/>
      <c r="AP242" s="30"/>
      <c r="AQ242" s="31"/>
      <c r="AR242" s="30"/>
      <c r="AS242" s="31"/>
      <c r="AT242" s="30"/>
      <c r="AU242" s="31"/>
      <c r="AV242" s="30"/>
      <c r="AW242" s="31"/>
      <c r="AX242" s="30"/>
      <c r="AY242" s="31"/>
      <c r="AZ242" s="30"/>
      <c r="BA242" s="31"/>
      <c r="BB242" s="30"/>
      <c r="BC242" s="31"/>
      <c r="BD242" s="30"/>
      <c r="BE242" s="31"/>
      <c r="BF242" s="30"/>
      <c r="BG242" s="31"/>
      <c r="BH242" s="30"/>
      <c r="BI242" s="31"/>
      <c r="BJ242" s="30"/>
      <c r="BK242" s="31"/>
      <c r="BL242" s="30"/>
    </row>
    <row r="243" spans="1:64">
      <c r="A243" s="1211"/>
      <c r="B243" s="1211"/>
      <c r="C243" s="1211"/>
      <c r="D243" s="1211"/>
      <c r="E243" s="1211"/>
      <c r="F243" s="1211"/>
      <c r="G243" s="1209"/>
      <c r="H243" s="1212"/>
      <c r="I243" s="1212"/>
      <c r="J243" s="17" t="s">
        <v>295</v>
      </c>
      <c r="K243" s="18"/>
      <c r="L243" s="30"/>
      <c r="M243" s="31"/>
      <c r="N243" s="30"/>
      <c r="O243" s="31"/>
      <c r="P243" s="30"/>
      <c r="Q243" s="1180"/>
      <c r="R243" s="30"/>
      <c r="S243" s="31"/>
      <c r="T243" s="1212"/>
      <c r="U243" s="31"/>
      <c r="V243" s="30"/>
      <c r="W243" s="1180"/>
      <c r="X243" s="30"/>
      <c r="Y243" s="31"/>
      <c r="Z243" s="30"/>
      <c r="AA243" s="1180"/>
      <c r="AB243" s="30"/>
      <c r="AC243" s="31"/>
      <c r="AD243" s="30"/>
      <c r="AE243" s="1180"/>
      <c r="AF243" s="30"/>
      <c r="AG243" s="31"/>
      <c r="AH243" s="30"/>
      <c r="AI243" s="1180"/>
      <c r="AJ243" s="30"/>
      <c r="AK243" s="31"/>
      <c r="AL243" s="30"/>
      <c r="AM243" s="1180"/>
      <c r="AN243" s="30"/>
      <c r="AO243" s="31"/>
      <c r="AP243" s="30"/>
      <c r="AQ243" s="31"/>
      <c r="AR243" s="30"/>
      <c r="AS243" s="31"/>
      <c r="AT243" s="30"/>
      <c r="AU243" s="31"/>
      <c r="AV243" s="30"/>
      <c r="AW243" s="31"/>
      <c r="AX243" s="30"/>
      <c r="AY243" s="31"/>
      <c r="AZ243" s="30"/>
      <c r="BA243" s="31"/>
      <c r="BB243" s="30"/>
      <c r="BC243" s="31"/>
      <c r="BD243" s="30"/>
      <c r="BE243" s="31"/>
      <c r="BF243" s="30"/>
      <c r="BG243" s="31"/>
      <c r="BH243" s="30"/>
      <c r="BI243" s="31"/>
      <c r="BJ243" s="30"/>
      <c r="BK243" s="31"/>
      <c r="BL243" s="30"/>
    </row>
    <row r="244" spans="1:64">
      <c r="A244" s="1211"/>
      <c r="B244" s="1211"/>
      <c r="C244" s="1211"/>
      <c r="D244" s="1211"/>
      <c r="E244" s="1211"/>
      <c r="F244" s="1211"/>
      <c r="G244" s="1209"/>
      <c r="H244" s="1212"/>
      <c r="I244" s="1212"/>
      <c r="J244" s="17" t="s">
        <v>296</v>
      </c>
      <c r="K244" s="18"/>
      <c r="L244" s="30"/>
      <c r="M244" s="31"/>
      <c r="N244" s="30"/>
      <c r="O244" s="31"/>
      <c r="P244" s="30"/>
      <c r="Q244" s="1180"/>
      <c r="R244" s="30"/>
      <c r="S244" s="31"/>
      <c r="T244" s="1212"/>
      <c r="U244" s="31"/>
      <c r="V244" s="30"/>
      <c r="W244" s="1180"/>
      <c r="X244" s="30"/>
      <c r="Y244" s="31"/>
      <c r="Z244" s="30"/>
      <c r="AA244" s="1180"/>
      <c r="AB244" s="30"/>
      <c r="AC244" s="31"/>
      <c r="AD244" s="30"/>
      <c r="AE244" s="1180"/>
      <c r="AF244" s="30"/>
      <c r="AG244" s="31"/>
      <c r="AH244" s="30"/>
      <c r="AI244" s="1180"/>
      <c r="AJ244" s="30"/>
      <c r="AK244" s="31"/>
      <c r="AL244" s="30"/>
      <c r="AM244" s="1180"/>
      <c r="AN244" s="30"/>
      <c r="AO244" s="31"/>
      <c r="AP244" s="30"/>
      <c r="AQ244" s="31"/>
      <c r="AR244" s="30"/>
      <c r="AS244" s="31"/>
      <c r="AT244" s="30"/>
      <c r="AU244" s="31"/>
      <c r="AV244" s="30"/>
      <c r="AW244" s="31"/>
      <c r="AX244" s="30"/>
      <c r="AY244" s="31"/>
      <c r="AZ244" s="30"/>
      <c r="BA244" s="31"/>
      <c r="BB244" s="30"/>
      <c r="BC244" s="31"/>
      <c r="BD244" s="30"/>
      <c r="BE244" s="31"/>
      <c r="BF244" s="30"/>
      <c r="BG244" s="31"/>
      <c r="BH244" s="30"/>
      <c r="BI244" s="31"/>
      <c r="BJ244" s="30"/>
      <c r="BK244" s="31"/>
      <c r="BL244" s="30"/>
    </row>
    <row r="245" spans="1:64">
      <c r="A245" s="1211"/>
      <c r="B245" s="1211"/>
      <c r="C245" s="1211"/>
      <c r="D245" s="1211"/>
      <c r="E245" s="1211"/>
      <c r="F245" s="1211"/>
      <c r="G245" s="1209"/>
      <c r="H245" s="1212"/>
      <c r="I245" s="1212"/>
      <c r="J245" s="17" t="s">
        <v>297</v>
      </c>
      <c r="K245" s="18"/>
      <c r="L245" s="30"/>
      <c r="M245" s="31"/>
      <c r="N245" s="30"/>
      <c r="O245" s="31"/>
      <c r="P245" s="30"/>
      <c r="Q245" s="1180"/>
      <c r="R245" s="30"/>
      <c r="S245" s="31"/>
      <c r="T245" s="1212"/>
      <c r="U245" s="31"/>
      <c r="V245" s="30"/>
      <c r="W245" s="1180"/>
      <c r="X245" s="30"/>
      <c r="Y245" s="31"/>
      <c r="Z245" s="30"/>
      <c r="AA245" s="1180"/>
      <c r="AB245" s="30"/>
      <c r="AC245" s="31"/>
      <c r="AD245" s="30"/>
      <c r="AE245" s="1180"/>
      <c r="AF245" s="30"/>
      <c r="AG245" s="31"/>
      <c r="AH245" s="30"/>
      <c r="AI245" s="1180"/>
      <c r="AJ245" s="30"/>
      <c r="AK245" s="31"/>
      <c r="AL245" s="30"/>
      <c r="AM245" s="1180"/>
      <c r="AN245" s="30"/>
      <c r="AO245" s="31"/>
      <c r="AP245" s="30"/>
      <c r="AQ245" s="31"/>
      <c r="AR245" s="30"/>
      <c r="AS245" s="31"/>
      <c r="AT245" s="30"/>
      <c r="AU245" s="31"/>
      <c r="AV245" s="30"/>
      <c r="AW245" s="31"/>
      <c r="AX245" s="30"/>
      <c r="AY245" s="31"/>
      <c r="AZ245" s="30"/>
      <c r="BA245" s="31"/>
      <c r="BB245" s="30"/>
      <c r="BC245" s="31"/>
      <c r="BD245" s="30"/>
      <c r="BE245" s="31"/>
      <c r="BF245" s="30"/>
      <c r="BG245" s="31"/>
      <c r="BH245" s="30"/>
      <c r="BI245" s="31"/>
      <c r="BJ245" s="30"/>
      <c r="BK245" s="31"/>
      <c r="BL245" s="30"/>
    </row>
    <row r="246" spans="1:64">
      <c r="A246" s="1211"/>
      <c r="B246" s="1211"/>
      <c r="C246" s="1211"/>
      <c r="D246" s="1211"/>
      <c r="E246" s="1211"/>
      <c r="F246" s="1211"/>
      <c r="G246" s="1209"/>
      <c r="H246" s="1212"/>
      <c r="I246" s="1212"/>
      <c r="J246" s="17" t="s">
        <v>298</v>
      </c>
      <c r="K246" s="18"/>
      <c r="L246" s="30"/>
      <c r="M246" s="31"/>
      <c r="N246" s="30"/>
      <c r="O246" s="31"/>
      <c r="P246" s="30"/>
      <c r="Q246" s="1180"/>
      <c r="R246" s="30"/>
      <c r="S246" s="31"/>
      <c r="T246" s="1212"/>
      <c r="U246" s="31"/>
      <c r="V246" s="30"/>
      <c r="W246" s="1180"/>
      <c r="X246" s="30"/>
      <c r="Y246" s="31"/>
      <c r="Z246" s="30"/>
      <c r="AA246" s="1180"/>
      <c r="AB246" s="30"/>
      <c r="AC246" s="31"/>
      <c r="AD246" s="30"/>
      <c r="AE246" s="1180"/>
      <c r="AF246" s="30"/>
      <c r="AG246" s="31"/>
      <c r="AH246" s="30"/>
      <c r="AI246" s="1180"/>
      <c r="AJ246" s="30"/>
      <c r="AK246" s="31"/>
      <c r="AL246" s="30"/>
      <c r="AM246" s="1180"/>
      <c r="AN246" s="30"/>
      <c r="AO246" s="31"/>
      <c r="AP246" s="30"/>
      <c r="AQ246" s="31"/>
      <c r="AR246" s="30"/>
      <c r="AS246" s="31"/>
      <c r="AT246" s="30"/>
      <c r="AU246" s="31"/>
      <c r="AV246" s="30"/>
      <c r="AW246" s="31"/>
      <c r="AX246" s="30"/>
      <c r="AY246" s="31"/>
      <c r="AZ246" s="30"/>
      <c r="BA246" s="31"/>
      <c r="BB246" s="30"/>
      <c r="BC246" s="31"/>
      <c r="BD246" s="30"/>
      <c r="BE246" s="31"/>
      <c r="BF246" s="30"/>
      <c r="BG246" s="31"/>
      <c r="BH246" s="30"/>
      <c r="BI246" s="31"/>
      <c r="BJ246" s="30"/>
      <c r="BK246" s="31"/>
      <c r="BL246" s="30"/>
    </row>
    <row r="247" spans="1:64">
      <c r="A247" s="1211"/>
      <c r="B247" s="1211"/>
      <c r="C247" s="1211"/>
      <c r="D247" s="1211"/>
      <c r="E247" s="1211"/>
      <c r="F247" s="1211"/>
      <c r="G247" s="1209"/>
      <c r="H247" s="1212"/>
      <c r="I247" s="1212"/>
      <c r="J247" s="17" t="s">
        <v>299</v>
      </c>
      <c r="K247" s="18"/>
      <c r="L247" s="30"/>
      <c r="M247" s="31"/>
      <c r="N247" s="30"/>
      <c r="O247" s="31"/>
      <c r="P247" s="30"/>
      <c r="Q247" s="1180"/>
      <c r="R247" s="30"/>
      <c r="S247" s="31"/>
      <c r="T247" s="1212"/>
      <c r="U247" s="31"/>
      <c r="V247" s="30"/>
      <c r="W247" s="1180"/>
      <c r="X247" s="30"/>
      <c r="Y247" s="31"/>
      <c r="Z247" s="30"/>
      <c r="AA247" s="1180"/>
      <c r="AB247" s="30"/>
      <c r="AC247" s="31"/>
      <c r="AD247" s="30"/>
      <c r="AE247" s="1180"/>
      <c r="AF247" s="30"/>
      <c r="AG247" s="31"/>
      <c r="AH247" s="30"/>
      <c r="AI247" s="1180"/>
      <c r="AJ247" s="30"/>
      <c r="AK247" s="31"/>
      <c r="AL247" s="30"/>
      <c r="AM247" s="1180"/>
      <c r="AN247" s="30"/>
      <c r="AO247" s="31"/>
      <c r="AP247" s="30"/>
      <c r="AQ247" s="31"/>
      <c r="AR247" s="30"/>
      <c r="AS247" s="31"/>
      <c r="AT247" s="30"/>
      <c r="AU247" s="31"/>
      <c r="AV247" s="30"/>
      <c r="AW247" s="31"/>
      <c r="AX247" s="30"/>
      <c r="AY247" s="31"/>
      <c r="AZ247" s="30"/>
      <c r="BA247" s="31"/>
      <c r="BB247" s="30"/>
      <c r="BC247" s="31"/>
      <c r="BD247" s="30"/>
      <c r="BE247" s="31"/>
      <c r="BF247" s="30"/>
      <c r="BG247" s="31"/>
      <c r="BH247" s="30"/>
      <c r="BI247" s="31"/>
      <c r="BJ247" s="30"/>
      <c r="BK247" s="31"/>
      <c r="BL247" s="30"/>
    </row>
    <row r="248" spans="1:64">
      <c r="A248" s="1211"/>
      <c r="B248" s="1211"/>
      <c r="C248" s="1211"/>
      <c r="D248" s="1211"/>
      <c r="E248" s="1211"/>
      <c r="F248" s="1211"/>
      <c r="G248" s="1209"/>
      <c r="H248" s="1212"/>
      <c r="I248" s="1212"/>
      <c r="J248" s="1214" t="s">
        <v>183</v>
      </c>
      <c r="K248" s="1214"/>
      <c r="L248" s="1227"/>
      <c r="M248" s="1228"/>
      <c r="N248" s="1227"/>
      <c r="O248" s="1228"/>
      <c r="P248" s="1227"/>
      <c r="Q248" s="1216"/>
      <c r="R248" s="1227"/>
      <c r="S248" s="1228"/>
      <c r="T248" s="1212"/>
      <c r="U248" s="1228"/>
      <c r="V248" s="1227"/>
      <c r="W248" s="1216"/>
      <c r="X248" s="1227"/>
      <c r="Y248" s="1228"/>
      <c r="Z248" s="1227"/>
      <c r="AA248" s="1216"/>
      <c r="AB248" s="1227"/>
      <c r="AC248" s="1228"/>
      <c r="AD248" s="1227"/>
      <c r="AE248" s="1216"/>
      <c r="AF248" s="1227"/>
      <c r="AG248" s="1228"/>
      <c r="AH248" s="1227"/>
      <c r="AI248" s="1216"/>
      <c r="AJ248" s="1227"/>
      <c r="AK248" s="1228"/>
      <c r="AL248" s="1227"/>
      <c r="AM248" s="1216"/>
      <c r="AN248" s="1227"/>
      <c r="AO248" s="34"/>
      <c r="AP248" s="33"/>
      <c r="AQ248" s="34"/>
      <c r="AR248" s="33"/>
      <c r="AS248" s="34"/>
      <c r="AT248" s="33"/>
      <c r="AU248" s="34"/>
      <c r="AV248" s="33"/>
      <c r="AW248" s="34"/>
      <c r="AX248" s="33"/>
      <c r="AY248" s="34"/>
      <c r="AZ248" s="33"/>
      <c r="BA248" s="34"/>
      <c r="BB248" s="33"/>
      <c r="BC248" s="34"/>
      <c r="BD248" s="33"/>
      <c r="BE248" s="34"/>
      <c r="BF248" s="33"/>
      <c r="BG248" s="34"/>
      <c r="BH248" s="33"/>
      <c r="BI248" s="34"/>
      <c r="BJ248" s="33"/>
      <c r="BK248" s="34"/>
      <c r="BL248" s="33"/>
    </row>
    <row r="249" spans="1:64">
      <c r="A249" s="1211"/>
      <c r="B249" s="1211"/>
      <c r="C249" s="1211"/>
      <c r="D249" s="1211"/>
      <c r="E249" s="1211"/>
      <c r="F249" s="1211"/>
      <c r="G249" s="1209"/>
      <c r="H249" s="1212"/>
      <c r="I249" s="1212"/>
      <c r="J249" s="1214" t="s">
        <v>281</v>
      </c>
      <c r="K249" s="1214"/>
      <c r="L249" s="1227"/>
      <c r="M249" s="1228"/>
      <c r="N249" s="1227"/>
      <c r="O249" s="1228"/>
      <c r="P249" s="1227"/>
      <c r="Q249" s="1216"/>
      <c r="R249" s="1227"/>
      <c r="S249" s="1228"/>
      <c r="T249" s="1212"/>
      <c r="U249" s="1228"/>
      <c r="V249" s="1227"/>
      <c r="W249" s="1216"/>
      <c r="X249" s="1227"/>
      <c r="Y249" s="1228"/>
      <c r="Z249" s="1227"/>
      <c r="AA249" s="1216"/>
      <c r="AB249" s="1227"/>
      <c r="AC249" s="1228"/>
      <c r="AD249" s="1227"/>
      <c r="AE249" s="1216"/>
      <c r="AF249" s="1227"/>
      <c r="AG249" s="1228"/>
      <c r="AH249" s="1227"/>
      <c r="AI249" s="1216"/>
      <c r="AJ249" s="1227"/>
      <c r="AK249" s="1228"/>
      <c r="AL249" s="1227"/>
      <c r="AM249" s="1216"/>
      <c r="AN249" s="1227"/>
      <c r="AO249" s="34"/>
      <c r="AP249" s="33"/>
      <c r="AQ249" s="34"/>
      <c r="AR249" s="33"/>
      <c r="AS249" s="34"/>
      <c r="AT249" s="33"/>
      <c r="AU249" s="34"/>
      <c r="AV249" s="33"/>
      <c r="AW249" s="34"/>
      <c r="AX249" s="33"/>
      <c r="AY249" s="34"/>
      <c r="AZ249" s="33"/>
      <c r="BA249" s="34"/>
      <c r="BB249" s="33"/>
      <c r="BC249" s="34"/>
      <c r="BD249" s="33"/>
      <c r="BE249" s="34"/>
      <c r="BF249" s="33"/>
      <c r="BG249" s="34"/>
      <c r="BH249" s="33"/>
      <c r="BI249" s="34"/>
      <c r="BJ249" s="33"/>
      <c r="BK249" s="34"/>
      <c r="BL249" s="33"/>
    </row>
    <row r="250" spans="1:64">
      <c r="A250" s="1211"/>
      <c r="B250" s="1211"/>
      <c r="C250" s="1211"/>
      <c r="D250" s="1211"/>
      <c r="E250" s="1211"/>
      <c r="F250" s="1211"/>
      <c r="G250" s="1209"/>
      <c r="H250" s="1212"/>
      <c r="I250" s="1212"/>
      <c r="J250" s="1214" t="s">
        <v>300</v>
      </c>
      <c r="K250" s="1214"/>
      <c r="L250" s="1227"/>
      <c r="M250" s="1228"/>
      <c r="N250" s="1227"/>
      <c r="O250" s="1228"/>
      <c r="P250" s="1227"/>
      <c r="Q250" s="1216"/>
      <c r="R250" s="1227"/>
      <c r="S250" s="1228"/>
      <c r="T250" s="1212"/>
      <c r="U250" s="1228"/>
      <c r="V250" s="1227"/>
      <c r="W250" s="1216"/>
      <c r="X250" s="1227"/>
      <c r="Y250" s="1228"/>
      <c r="Z250" s="1227"/>
      <c r="AA250" s="1216"/>
      <c r="AB250" s="1227"/>
      <c r="AC250" s="1228"/>
      <c r="AD250" s="1227"/>
      <c r="AE250" s="1216"/>
      <c r="AF250" s="1227"/>
      <c r="AG250" s="1228"/>
      <c r="AH250" s="1227"/>
      <c r="AI250" s="1216"/>
      <c r="AJ250" s="1227"/>
      <c r="AK250" s="1228"/>
      <c r="AL250" s="1227"/>
      <c r="AM250" s="1216"/>
      <c r="AN250" s="1227"/>
      <c r="AO250" s="34"/>
      <c r="AP250" s="33"/>
      <c r="AQ250" s="34"/>
      <c r="AR250" s="33"/>
      <c r="AS250" s="34"/>
      <c r="AT250" s="33"/>
      <c r="AU250" s="34"/>
      <c r="AV250" s="33"/>
      <c r="AW250" s="34"/>
      <c r="AX250" s="33"/>
      <c r="AY250" s="34"/>
      <c r="AZ250" s="33"/>
      <c r="BA250" s="34"/>
      <c r="BB250" s="33"/>
      <c r="BC250" s="34"/>
      <c r="BD250" s="33"/>
      <c r="BE250" s="34"/>
      <c r="BF250" s="33"/>
      <c r="BG250" s="34"/>
      <c r="BH250" s="33"/>
      <c r="BI250" s="34"/>
      <c r="BJ250" s="33"/>
      <c r="BK250" s="34"/>
      <c r="BL250" s="33"/>
    </row>
    <row r="251" spans="1:64">
      <c r="A251" s="1211"/>
      <c r="B251" s="1211"/>
      <c r="C251" s="1211"/>
      <c r="D251" s="1211"/>
      <c r="E251" s="1211"/>
      <c r="F251" s="1211"/>
      <c r="G251" s="1209"/>
      <c r="H251" s="1212"/>
      <c r="I251" s="1212"/>
      <c r="J251" s="1214" t="s">
        <v>301</v>
      </c>
      <c r="K251" s="1214"/>
      <c r="L251" s="1227"/>
      <c r="M251" s="1228"/>
      <c r="N251" s="1227"/>
      <c r="O251" s="1228"/>
      <c r="P251" s="1227"/>
      <c r="Q251" s="1216"/>
      <c r="R251" s="1227"/>
      <c r="S251" s="1228"/>
      <c r="T251" s="1212"/>
      <c r="U251" s="1228"/>
      <c r="V251" s="1227"/>
      <c r="W251" s="1216"/>
      <c r="X251" s="1227"/>
      <c r="Y251" s="1228"/>
      <c r="Z251" s="1227"/>
      <c r="AA251" s="1216"/>
      <c r="AB251" s="1227"/>
      <c r="AC251" s="1228"/>
      <c r="AD251" s="1227"/>
      <c r="AE251" s="1216"/>
      <c r="AF251" s="1227"/>
      <c r="AG251" s="1228"/>
      <c r="AH251" s="1227"/>
      <c r="AI251" s="1216"/>
      <c r="AJ251" s="1227"/>
      <c r="AK251" s="1228"/>
      <c r="AL251" s="1227"/>
      <c r="AM251" s="1216"/>
      <c r="AN251" s="1227"/>
      <c r="AO251" s="34"/>
      <c r="AP251" s="33"/>
      <c r="AQ251" s="34"/>
      <c r="AR251" s="33"/>
      <c r="AS251" s="34"/>
      <c r="AT251" s="33"/>
      <c r="AU251" s="34"/>
      <c r="AV251" s="33"/>
      <c r="AW251" s="34"/>
      <c r="AX251" s="33"/>
      <c r="AY251" s="34"/>
      <c r="AZ251" s="33"/>
      <c r="BA251" s="34"/>
      <c r="BB251" s="33"/>
      <c r="BC251" s="34"/>
      <c r="BD251" s="33"/>
      <c r="BE251" s="34"/>
      <c r="BF251" s="33"/>
      <c r="BG251" s="34"/>
      <c r="BH251" s="33"/>
      <c r="BI251" s="34"/>
      <c r="BJ251" s="33"/>
      <c r="BK251" s="34"/>
      <c r="BL251" s="33"/>
    </row>
    <row r="252" spans="1:64">
      <c r="A252" s="1211"/>
      <c r="B252" s="1211"/>
      <c r="C252" s="1211"/>
      <c r="D252" s="1211"/>
      <c r="E252" s="1211"/>
      <c r="F252" s="1211"/>
      <c r="G252" s="1209"/>
      <c r="H252" s="1212"/>
      <c r="I252" s="1212"/>
      <c r="J252" s="17" t="s">
        <v>302</v>
      </c>
      <c r="K252" s="18"/>
      <c r="L252" s="30"/>
      <c r="M252" s="31"/>
      <c r="N252" s="30"/>
      <c r="O252" s="31"/>
      <c r="P252" s="30"/>
      <c r="Q252" s="1180"/>
      <c r="R252" s="30"/>
      <c r="S252" s="31"/>
      <c r="T252" s="1212"/>
      <c r="U252" s="31"/>
      <c r="V252" s="30"/>
      <c r="W252" s="1180"/>
      <c r="X252" s="30"/>
      <c r="Y252" s="31"/>
      <c r="Z252" s="30"/>
      <c r="AA252" s="1180"/>
      <c r="AB252" s="30"/>
      <c r="AC252" s="31"/>
      <c r="AD252" s="30"/>
      <c r="AE252" s="1180"/>
      <c r="AF252" s="30"/>
      <c r="AG252" s="31"/>
      <c r="AH252" s="30"/>
      <c r="AI252" s="1180"/>
      <c r="AJ252" s="30"/>
      <c r="AK252" s="31"/>
      <c r="AL252" s="30"/>
      <c r="AM252" s="1180"/>
      <c r="AN252" s="30"/>
      <c r="AO252" s="31"/>
      <c r="AP252" s="30"/>
      <c r="AQ252" s="31"/>
      <c r="AR252" s="30"/>
      <c r="AS252" s="31"/>
      <c r="AT252" s="30"/>
      <c r="AU252" s="31"/>
      <c r="AV252" s="30"/>
      <c r="AW252" s="31"/>
      <c r="AX252" s="30"/>
      <c r="AY252" s="31"/>
      <c r="AZ252" s="30"/>
      <c r="BA252" s="31"/>
      <c r="BB252" s="30"/>
      <c r="BC252" s="31"/>
      <c r="BD252" s="30"/>
      <c r="BE252" s="31"/>
      <c r="BF252" s="30"/>
      <c r="BG252" s="31"/>
      <c r="BH252" s="30"/>
      <c r="BI252" s="31"/>
      <c r="BJ252" s="30"/>
      <c r="BK252" s="31"/>
      <c r="BL252" s="30"/>
    </row>
    <row r="253" spans="1:64">
      <c r="A253" s="1211"/>
      <c r="B253" s="1211"/>
      <c r="C253" s="1211"/>
      <c r="D253" s="1211"/>
      <c r="E253" s="1211"/>
      <c r="F253" s="1211"/>
      <c r="G253" s="1209"/>
      <c r="H253" s="1212"/>
      <c r="I253" s="1212"/>
      <c r="J253" s="17" t="s">
        <v>101</v>
      </c>
      <c r="K253" s="18"/>
      <c r="L253" s="30"/>
      <c r="M253" s="31"/>
      <c r="N253" s="30"/>
      <c r="O253" s="31"/>
      <c r="P253" s="30"/>
      <c r="Q253" s="1180"/>
      <c r="R253" s="30"/>
      <c r="S253" s="31"/>
      <c r="T253" s="1212"/>
      <c r="U253" s="31"/>
      <c r="V253" s="30"/>
      <c r="W253" s="1180"/>
      <c r="X253" s="30"/>
      <c r="Y253" s="31"/>
      <c r="Z253" s="30"/>
      <c r="AA253" s="1180"/>
      <c r="AB253" s="30"/>
      <c r="AC253" s="31"/>
      <c r="AD253" s="30"/>
      <c r="AE253" s="1180"/>
      <c r="AF253" s="30"/>
      <c r="AG253" s="31"/>
      <c r="AH253" s="30"/>
      <c r="AI253" s="1180"/>
      <c r="AJ253" s="30"/>
      <c r="AK253" s="31"/>
      <c r="AL253" s="30"/>
      <c r="AM253" s="1180"/>
      <c r="AN253" s="30"/>
      <c r="AO253" s="31"/>
      <c r="AP253" s="30"/>
      <c r="AQ253" s="31"/>
      <c r="AR253" s="30"/>
      <c r="AS253" s="31"/>
      <c r="AT253" s="30"/>
      <c r="AU253" s="31"/>
      <c r="AV253" s="30"/>
      <c r="AW253" s="31"/>
      <c r="AX253" s="30"/>
      <c r="AY253" s="31"/>
      <c r="AZ253" s="30"/>
      <c r="BA253" s="31"/>
      <c r="BB253" s="30"/>
      <c r="BC253" s="31"/>
      <c r="BD253" s="30"/>
      <c r="BE253" s="31"/>
      <c r="BF253" s="30"/>
      <c r="BG253" s="31"/>
      <c r="BH253" s="30"/>
      <c r="BI253" s="31"/>
      <c r="BJ253" s="30"/>
      <c r="BK253" s="31"/>
      <c r="BL253" s="30"/>
    </row>
    <row r="254" spans="1:64">
      <c r="A254" s="1211"/>
      <c r="B254" s="1211"/>
      <c r="C254" s="1211"/>
      <c r="D254" s="1211"/>
      <c r="E254" s="1211"/>
      <c r="F254" s="1211"/>
      <c r="G254" s="1209"/>
      <c r="H254" s="1212"/>
      <c r="I254" s="1212"/>
      <c r="J254" s="17" t="s">
        <v>103</v>
      </c>
      <c r="K254" s="18"/>
      <c r="L254" s="30"/>
      <c r="M254" s="31"/>
      <c r="N254" s="30"/>
      <c r="O254" s="31"/>
      <c r="P254" s="30"/>
      <c r="Q254" s="1180"/>
      <c r="R254" s="30"/>
      <c r="S254" s="31"/>
      <c r="T254" s="1212"/>
      <c r="U254" s="31"/>
      <c r="V254" s="30"/>
      <c r="W254" s="1180"/>
      <c r="X254" s="30"/>
      <c r="Y254" s="31"/>
      <c r="Z254" s="30"/>
      <c r="AA254" s="1180"/>
      <c r="AB254" s="30"/>
      <c r="AC254" s="31"/>
      <c r="AD254" s="30"/>
      <c r="AE254" s="1180"/>
      <c r="AF254" s="30"/>
      <c r="AG254" s="31"/>
      <c r="AH254" s="30"/>
      <c r="AI254" s="1180"/>
      <c r="AJ254" s="30"/>
      <c r="AK254" s="31"/>
      <c r="AL254" s="30"/>
      <c r="AM254" s="1180"/>
      <c r="AN254" s="30"/>
      <c r="AO254" s="31"/>
      <c r="AP254" s="30"/>
      <c r="AQ254" s="31"/>
      <c r="AR254" s="30"/>
      <c r="AS254" s="31"/>
      <c r="AT254" s="30"/>
      <c r="AU254" s="31"/>
      <c r="AV254" s="30"/>
      <c r="AW254" s="31"/>
      <c r="AX254" s="30"/>
      <c r="AY254" s="31"/>
      <c r="AZ254" s="30"/>
      <c r="BA254" s="31"/>
      <c r="BB254" s="30"/>
      <c r="BC254" s="31"/>
      <c r="BD254" s="30"/>
      <c r="BE254" s="31"/>
      <c r="BF254" s="30"/>
      <c r="BG254" s="31"/>
      <c r="BH254" s="30"/>
      <c r="BI254" s="31"/>
      <c r="BJ254" s="30"/>
      <c r="BK254" s="31"/>
      <c r="BL254" s="30"/>
    </row>
    <row r="255" spans="1:64">
      <c r="A255" s="1211"/>
      <c r="B255" s="1211"/>
      <c r="C255" s="1211"/>
      <c r="D255" s="1211"/>
      <c r="E255" s="1211"/>
      <c r="F255" s="1211"/>
      <c r="G255" s="1209"/>
      <c r="H255" s="1212"/>
      <c r="I255" s="1212"/>
      <c r="J255" s="17" t="s">
        <v>107</v>
      </c>
      <c r="K255" s="18"/>
      <c r="L255" s="30"/>
      <c r="M255" s="31"/>
      <c r="N255" s="30"/>
      <c r="O255" s="31"/>
      <c r="P255" s="30"/>
      <c r="Q255" s="1180"/>
      <c r="R255" s="30"/>
      <c r="S255" s="31"/>
      <c r="T255" s="1212"/>
      <c r="U255" s="31"/>
      <c r="V255" s="30"/>
      <c r="W255" s="1180"/>
      <c r="X255" s="30"/>
      <c r="Y255" s="31"/>
      <c r="Z255" s="30"/>
      <c r="AA255" s="1180"/>
      <c r="AB255" s="30"/>
      <c r="AC255" s="31"/>
      <c r="AD255" s="30"/>
      <c r="AE255" s="1180"/>
      <c r="AF255" s="30"/>
      <c r="AG255" s="31"/>
      <c r="AH255" s="30"/>
      <c r="AI255" s="1180"/>
      <c r="AJ255" s="30"/>
      <c r="AK255" s="31"/>
      <c r="AL255" s="30"/>
      <c r="AM255" s="1180"/>
      <c r="AN255" s="30"/>
      <c r="AO255" s="31"/>
      <c r="AP255" s="30"/>
      <c r="AQ255" s="31"/>
      <c r="AR255" s="30"/>
      <c r="AS255" s="31"/>
      <c r="AT255" s="30"/>
      <c r="AU255" s="31"/>
      <c r="AV255" s="30"/>
      <c r="AW255" s="31"/>
      <c r="AX255" s="30"/>
      <c r="AY255" s="31"/>
      <c r="AZ255" s="30"/>
      <c r="BA255" s="31"/>
      <c r="BB255" s="30"/>
      <c r="BC255" s="31"/>
      <c r="BD255" s="30"/>
      <c r="BE255" s="31"/>
      <c r="BF255" s="30"/>
      <c r="BG255" s="31"/>
      <c r="BH255" s="30"/>
      <c r="BI255" s="31"/>
      <c r="BJ255" s="30"/>
      <c r="BK255" s="31"/>
      <c r="BL255" s="30"/>
    </row>
    <row r="256" spans="1:64">
      <c r="A256" s="1211"/>
      <c r="B256" s="1211"/>
      <c r="C256" s="1211"/>
      <c r="D256" s="1211"/>
      <c r="E256" s="1211"/>
      <c r="F256" s="1211"/>
      <c r="G256" s="1209"/>
      <c r="H256" s="1212"/>
      <c r="I256" s="1212"/>
      <c r="J256" s="1214" t="s">
        <v>303</v>
      </c>
      <c r="K256" s="1214"/>
      <c r="L256" s="1227"/>
      <c r="M256" s="1228"/>
      <c r="N256" s="1227"/>
      <c r="O256" s="1228"/>
      <c r="P256" s="1227"/>
      <c r="Q256" s="1216"/>
      <c r="R256" s="1227"/>
      <c r="S256" s="1228"/>
      <c r="T256" s="1212"/>
      <c r="U256" s="1228"/>
      <c r="V256" s="1227"/>
      <c r="W256" s="1216"/>
      <c r="X256" s="1227"/>
      <c r="Y256" s="1228"/>
      <c r="Z256" s="1227"/>
      <c r="AA256" s="1216"/>
      <c r="AB256" s="1227"/>
      <c r="AC256" s="1228"/>
      <c r="AD256" s="1227"/>
      <c r="AE256" s="1216"/>
      <c r="AF256" s="1227"/>
      <c r="AG256" s="1228"/>
      <c r="AH256" s="1227"/>
      <c r="AI256" s="1216"/>
      <c r="AJ256" s="1227"/>
      <c r="AK256" s="1228"/>
      <c r="AL256" s="1227"/>
      <c r="AM256" s="1216"/>
      <c r="AN256" s="1227"/>
      <c r="AO256" s="34"/>
      <c r="AP256" s="33"/>
      <c r="AQ256" s="34"/>
      <c r="AR256" s="33"/>
      <c r="AS256" s="34"/>
      <c r="AT256" s="33"/>
      <c r="AU256" s="34"/>
      <c r="AV256" s="33"/>
      <c r="AW256" s="34"/>
      <c r="AX256" s="33"/>
      <c r="AY256" s="34"/>
      <c r="AZ256" s="33"/>
      <c r="BA256" s="34"/>
      <c r="BB256" s="33"/>
      <c r="BC256" s="34"/>
      <c r="BD256" s="33"/>
      <c r="BE256" s="34"/>
      <c r="BF256" s="33"/>
      <c r="BG256" s="34"/>
      <c r="BH256" s="33"/>
      <c r="BI256" s="34"/>
      <c r="BJ256" s="33"/>
      <c r="BK256" s="34"/>
      <c r="BL256" s="33"/>
    </row>
    <row r="257" spans="1:64">
      <c r="A257" s="1211"/>
      <c r="B257" s="1211"/>
      <c r="C257" s="1211"/>
      <c r="D257" s="1211"/>
      <c r="E257" s="1211"/>
      <c r="F257" s="1211"/>
      <c r="G257" s="1209"/>
      <c r="H257" s="1212"/>
      <c r="I257" s="1212"/>
      <c r="J257" s="17" t="s">
        <v>304</v>
      </c>
      <c r="K257" s="18"/>
      <c r="L257" s="30"/>
      <c r="M257" s="31"/>
      <c r="N257" s="30"/>
      <c r="O257" s="31"/>
      <c r="P257" s="30"/>
      <c r="Q257" s="1180"/>
      <c r="R257" s="30"/>
      <c r="S257" s="31"/>
      <c r="T257" s="1212"/>
      <c r="U257" s="31"/>
      <c r="V257" s="30"/>
      <c r="W257" s="1180"/>
      <c r="X257" s="30"/>
      <c r="Y257" s="31"/>
      <c r="Z257" s="30"/>
      <c r="AA257" s="1180"/>
      <c r="AB257" s="30"/>
      <c r="AC257" s="31"/>
      <c r="AD257" s="30"/>
      <c r="AE257" s="1180"/>
      <c r="AF257" s="30"/>
      <c r="AG257" s="31"/>
      <c r="AH257" s="30"/>
      <c r="AI257" s="1180"/>
      <c r="AJ257" s="30"/>
      <c r="AK257" s="31"/>
      <c r="AL257" s="30"/>
      <c r="AM257" s="1180"/>
      <c r="AN257" s="30"/>
      <c r="AO257" s="31"/>
      <c r="AP257" s="30"/>
      <c r="AQ257" s="31"/>
      <c r="AR257" s="30"/>
      <c r="AS257" s="31"/>
      <c r="AT257" s="30"/>
      <c r="AU257" s="31"/>
      <c r="AV257" s="30"/>
      <c r="AW257" s="31"/>
      <c r="AX257" s="30"/>
      <c r="AY257" s="31"/>
      <c r="AZ257" s="30"/>
      <c r="BA257" s="31"/>
      <c r="BB257" s="30"/>
      <c r="BC257" s="31"/>
      <c r="BD257" s="30"/>
      <c r="BE257" s="31"/>
      <c r="BF257" s="30"/>
      <c r="BG257" s="31"/>
      <c r="BH257" s="30"/>
      <c r="BI257" s="31"/>
      <c r="BJ257" s="30"/>
      <c r="BK257" s="31"/>
      <c r="BL257" s="30"/>
    </row>
    <row r="258" spans="1:64">
      <c r="A258" s="1211"/>
      <c r="B258" s="1211"/>
      <c r="C258" s="1211"/>
      <c r="D258" s="1211"/>
      <c r="E258" s="1211"/>
      <c r="F258" s="1211"/>
      <c r="G258" s="1209"/>
      <c r="H258" s="1212"/>
      <c r="I258" s="1212"/>
      <c r="J258" s="17" t="s">
        <v>305</v>
      </c>
      <c r="K258" s="18"/>
      <c r="L258" s="30"/>
      <c r="M258" s="31"/>
      <c r="N258" s="30"/>
      <c r="O258" s="31"/>
      <c r="P258" s="30"/>
      <c r="Q258" s="1180"/>
      <c r="R258" s="30"/>
      <c r="S258" s="31"/>
      <c r="T258" s="1212"/>
      <c r="U258" s="31"/>
      <c r="V258" s="30"/>
      <c r="W258" s="1180"/>
      <c r="X258" s="30"/>
      <c r="Y258" s="31"/>
      <c r="Z258" s="30"/>
      <c r="AA258" s="1180"/>
      <c r="AB258" s="30"/>
      <c r="AC258" s="31"/>
      <c r="AD258" s="30"/>
      <c r="AE258" s="1180"/>
      <c r="AF258" s="30"/>
      <c r="AG258" s="31"/>
      <c r="AH258" s="30"/>
      <c r="AI258" s="1180"/>
      <c r="AJ258" s="30"/>
      <c r="AK258" s="31"/>
      <c r="AL258" s="30"/>
      <c r="AM258" s="1180"/>
      <c r="AN258" s="30"/>
      <c r="AO258" s="31"/>
      <c r="AP258" s="30"/>
      <c r="AQ258" s="31"/>
      <c r="AR258" s="30"/>
      <c r="AS258" s="31"/>
      <c r="AT258" s="30"/>
      <c r="AU258" s="31"/>
      <c r="AV258" s="30"/>
      <c r="AW258" s="31"/>
      <c r="AX258" s="30"/>
      <c r="AY258" s="31"/>
      <c r="AZ258" s="30"/>
      <c r="BA258" s="31"/>
      <c r="BB258" s="30"/>
      <c r="BC258" s="31"/>
      <c r="BD258" s="30"/>
      <c r="BE258" s="31"/>
      <c r="BF258" s="30"/>
      <c r="BG258" s="31"/>
      <c r="BH258" s="30"/>
      <c r="BI258" s="31"/>
      <c r="BJ258" s="30"/>
      <c r="BK258" s="31"/>
      <c r="BL258" s="30"/>
    </row>
    <row r="259" spans="1:64">
      <c r="A259" s="1211"/>
      <c r="B259" s="1211"/>
      <c r="C259" s="1211"/>
      <c r="D259" s="1211"/>
      <c r="E259" s="1211"/>
      <c r="F259" s="1211"/>
      <c r="G259" s="1209"/>
      <c r="H259" s="1212"/>
      <c r="I259" s="1212"/>
      <c r="J259" s="17" t="s">
        <v>119</v>
      </c>
      <c r="K259" s="18"/>
      <c r="L259" s="30"/>
      <c r="M259" s="31"/>
      <c r="N259" s="30"/>
      <c r="O259" s="31"/>
      <c r="P259" s="30"/>
      <c r="Q259" s="1180"/>
      <c r="R259" s="30"/>
      <c r="S259" s="31"/>
      <c r="T259" s="1212"/>
      <c r="U259" s="31"/>
      <c r="V259" s="30"/>
      <c r="W259" s="1180"/>
      <c r="X259" s="30"/>
      <c r="Y259" s="31"/>
      <c r="Z259" s="30"/>
      <c r="AA259" s="1180"/>
      <c r="AB259" s="30"/>
      <c r="AC259" s="31"/>
      <c r="AD259" s="30"/>
      <c r="AE259" s="1180"/>
      <c r="AF259" s="30"/>
      <c r="AG259" s="31"/>
      <c r="AH259" s="30"/>
      <c r="AI259" s="1180"/>
      <c r="AJ259" s="30"/>
      <c r="AK259" s="31"/>
      <c r="AL259" s="30"/>
      <c r="AM259" s="1180"/>
      <c r="AN259" s="30"/>
      <c r="AO259" s="31"/>
      <c r="AP259" s="30"/>
      <c r="AQ259" s="31"/>
      <c r="AR259" s="30"/>
      <c r="AS259" s="31"/>
      <c r="AT259" s="30"/>
      <c r="AU259" s="31"/>
      <c r="AV259" s="30"/>
      <c r="AW259" s="31"/>
      <c r="AX259" s="30"/>
      <c r="AY259" s="31"/>
      <c r="AZ259" s="30"/>
      <c r="BA259" s="31"/>
      <c r="BB259" s="30"/>
      <c r="BC259" s="31"/>
      <c r="BD259" s="30"/>
      <c r="BE259" s="31"/>
      <c r="BF259" s="30"/>
      <c r="BG259" s="31"/>
      <c r="BH259" s="30"/>
      <c r="BI259" s="31"/>
      <c r="BJ259" s="30"/>
      <c r="BK259" s="31"/>
      <c r="BL259" s="30"/>
    </row>
    <row r="260" spans="1:64">
      <c r="A260" s="1211"/>
      <c r="B260" s="1211"/>
      <c r="C260" s="1211"/>
      <c r="D260" s="1211"/>
      <c r="E260" s="1211"/>
      <c r="F260" s="1211"/>
      <c r="G260" s="1209"/>
      <c r="H260" s="1212"/>
      <c r="I260" s="1212"/>
      <c r="J260" s="17" t="s">
        <v>127</v>
      </c>
      <c r="K260" s="18"/>
      <c r="L260" s="30"/>
      <c r="M260" s="31"/>
      <c r="N260" s="30"/>
      <c r="O260" s="31"/>
      <c r="P260" s="30"/>
      <c r="Q260" s="1180"/>
      <c r="R260" s="30"/>
      <c r="S260" s="31"/>
      <c r="T260" s="1212"/>
      <c r="U260" s="31"/>
      <c r="V260" s="30"/>
      <c r="W260" s="1180"/>
      <c r="X260" s="30"/>
      <c r="Y260" s="31"/>
      <c r="Z260" s="30"/>
      <c r="AA260" s="1180"/>
      <c r="AB260" s="30"/>
      <c r="AC260" s="31"/>
      <c r="AD260" s="30"/>
      <c r="AE260" s="1180"/>
      <c r="AF260" s="30"/>
      <c r="AG260" s="31"/>
      <c r="AH260" s="30"/>
      <c r="AI260" s="1180"/>
      <c r="AJ260" s="30"/>
      <c r="AK260" s="31"/>
      <c r="AL260" s="30"/>
      <c r="AM260" s="1180"/>
      <c r="AN260" s="30"/>
      <c r="AO260" s="34"/>
      <c r="AP260" s="33"/>
      <c r="AQ260" s="34"/>
      <c r="AR260" s="33"/>
      <c r="AS260" s="34"/>
      <c r="AT260" s="33"/>
      <c r="AU260" s="34"/>
      <c r="AV260" s="33"/>
      <c r="AW260" s="34"/>
      <c r="AX260" s="33"/>
      <c r="AY260" s="34"/>
      <c r="AZ260" s="33"/>
      <c r="BA260" s="34"/>
      <c r="BB260" s="33"/>
      <c r="BC260" s="34"/>
      <c r="BD260" s="33"/>
      <c r="BE260" s="34"/>
      <c r="BF260" s="33"/>
      <c r="BG260" s="34"/>
      <c r="BH260" s="33"/>
      <c r="BI260" s="34"/>
      <c r="BJ260" s="33"/>
      <c r="BK260" s="34"/>
      <c r="BL260" s="33"/>
    </row>
    <row r="261" spans="1:64">
      <c r="A261" s="1211"/>
      <c r="B261" s="1211"/>
      <c r="C261" s="1211"/>
      <c r="D261" s="1211"/>
      <c r="E261" s="1211"/>
      <c r="F261" s="1211"/>
      <c r="G261" s="1209"/>
      <c r="H261" s="1212"/>
      <c r="I261" s="1212"/>
      <c r="J261" s="1214" t="s">
        <v>306</v>
      </c>
      <c r="K261" s="1214"/>
      <c r="L261" s="1227"/>
      <c r="M261" s="1228"/>
      <c r="N261" s="1227"/>
      <c r="O261" s="1228"/>
      <c r="P261" s="1227"/>
      <c r="Q261" s="1216"/>
      <c r="R261" s="1227"/>
      <c r="S261" s="1228"/>
      <c r="T261" s="1212"/>
      <c r="U261" s="1228"/>
      <c r="V261" s="1227"/>
      <c r="W261" s="1216"/>
      <c r="X261" s="1227"/>
      <c r="Y261" s="1228"/>
      <c r="Z261" s="1227"/>
      <c r="AA261" s="1216"/>
      <c r="AB261" s="1227"/>
      <c r="AC261" s="1228"/>
      <c r="AD261" s="1227"/>
      <c r="AE261" s="1216"/>
      <c r="AF261" s="1227"/>
      <c r="AG261" s="1228"/>
      <c r="AH261" s="1227"/>
      <c r="AI261" s="1216"/>
      <c r="AJ261" s="1227"/>
      <c r="AK261" s="1228"/>
      <c r="AL261" s="1227"/>
      <c r="AM261" s="1216"/>
      <c r="AN261" s="1227"/>
      <c r="AO261" s="31"/>
      <c r="AP261" s="30"/>
      <c r="AQ261" s="31"/>
      <c r="AR261" s="30"/>
      <c r="AS261" s="31"/>
      <c r="AT261" s="30"/>
      <c r="AU261" s="31"/>
      <c r="AV261" s="30"/>
      <c r="AW261" s="31"/>
      <c r="AX261" s="30"/>
      <c r="AY261" s="31"/>
      <c r="AZ261" s="30"/>
      <c r="BA261" s="31"/>
      <c r="BB261" s="30"/>
      <c r="BC261" s="31"/>
      <c r="BD261" s="30"/>
      <c r="BE261" s="31"/>
      <c r="BF261" s="30"/>
      <c r="BG261" s="31"/>
      <c r="BH261" s="30"/>
      <c r="BI261" s="31"/>
      <c r="BJ261" s="30"/>
      <c r="BK261" s="31"/>
      <c r="BL261" s="30"/>
    </row>
    <row r="262" spans="1:64">
      <c r="A262" s="1211"/>
      <c r="B262" s="1211"/>
      <c r="C262" s="1211"/>
      <c r="D262" s="1211"/>
      <c r="E262" s="1211"/>
      <c r="F262" s="1211"/>
      <c r="G262" s="1209"/>
      <c r="H262" s="1212"/>
      <c r="I262" s="1212"/>
      <c r="J262" s="1214" t="s">
        <v>183</v>
      </c>
      <c r="K262" s="1214"/>
      <c r="L262" s="1227"/>
      <c r="M262" s="1228"/>
      <c r="N262" s="1227"/>
      <c r="O262" s="1228"/>
      <c r="P262" s="1227"/>
      <c r="Q262" s="1216"/>
      <c r="R262" s="1227"/>
      <c r="S262" s="1228"/>
      <c r="T262" s="1212"/>
      <c r="U262" s="1228"/>
      <c r="V262" s="1227"/>
      <c r="W262" s="1216"/>
      <c r="X262" s="1227"/>
      <c r="Y262" s="1228"/>
      <c r="Z262" s="1227"/>
      <c r="AA262" s="1216"/>
      <c r="AB262" s="1227"/>
      <c r="AC262" s="1228"/>
      <c r="AD262" s="1227"/>
      <c r="AE262" s="1216"/>
      <c r="AF262" s="1227"/>
      <c r="AG262" s="1228"/>
      <c r="AH262" s="1227"/>
      <c r="AI262" s="1216"/>
      <c r="AJ262" s="1227"/>
      <c r="AK262" s="1228"/>
      <c r="AL262" s="1227"/>
      <c r="AM262" s="1216"/>
      <c r="AN262" s="1227"/>
      <c r="AO262" s="34"/>
      <c r="AP262" s="33"/>
      <c r="AQ262" s="34"/>
      <c r="AR262" s="33"/>
      <c r="AS262" s="34"/>
      <c r="AT262" s="33"/>
      <c r="AU262" s="34"/>
      <c r="AV262" s="33"/>
      <c r="AW262" s="34"/>
      <c r="AX262" s="33"/>
      <c r="AY262" s="34"/>
      <c r="AZ262" s="33"/>
      <c r="BA262" s="34"/>
      <c r="BB262" s="33"/>
      <c r="BC262" s="34"/>
      <c r="BD262" s="33"/>
      <c r="BE262" s="34"/>
      <c r="BF262" s="33"/>
      <c r="BG262" s="34"/>
      <c r="BH262" s="33"/>
      <c r="BI262" s="34"/>
      <c r="BJ262" s="33"/>
      <c r="BK262" s="34"/>
      <c r="BL262" s="33"/>
    </row>
    <row r="263" spans="1:64">
      <c r="A263" s="1211"/>
      <c r="B263" s="1211"/>
      <c r="C263" s="1211"/>
      <c r="D263" s="1211"/>
      <c r="E263" s="1211"/>
      <c r="F263" s="1211"/>
      <c r="G263" s="1209"/>
      <c r="H263" s="1212"/>
      <c r="I263" s="1212"/>
      <c r="J263" s="1214" t="s">
        <v>153</v>
      </c>
      <c r="K263" s="1214"/>
      <c r="L263" s="1227"/>
      <c r="M263" s="1228"/>
      <c r="N263" s="1227"/>
      <c r="O263" s="1228"/>
      <c r="P263" s="1227"/>
      <c r="Q263" s="1216"/>
      <c r="R263" s="1227"/>
      <c r="S263" s="1228"/>
      <c r="T263" s="1212"/>
      <c r="U263" s="1228"/>
      <c r="V263" s="1227"/>
      <c r="W263" s="1216"/>
      <c r="X263" s="1227"/>
      <c r="Y263" s="1228"/>
      <c r="Z263" s="1227"/>
      <c r="AA263" s="1216"/>
      <c r="AB263" s="1227"/>
      <c r="AC263" s="1228"/>
      <c r="AD263" s="1227"/>
      <c r="AE263" s="1216"/>
      <c r="AF263" s="1227"/>
      <c r="AG263" s="1228"/>
      <c r="AH263" s="1227"/>
      <c r="AI263" s="1216"/>
      <c r="AJ263" s="1227"/>
      <c r="AK263" s="1228"/>
      <c r="AL263" s="1227"/>
      <c r="AM263" s="1216"/>
      <c r="AN263" s="1227"/>
      <c r="AO263" s="34"/>
      <c r="AP263" s="33"/>
      <c r="AQ263" s="34"/>
      <c r="AR263" s="33"/>
      <c r="AS263" s="34"/>
      <c r="AT263" s="33"/>
      <c r="AU263" s="34"/>
      <c r="AV263" s="33"/>
      <c r="AW263" s="34"/>
      <c r="AX263" s="33"/>
      <c r="AY263" s="34"/>
      <c r="AZ263" s="33"/>
      <c r="BA263" s="34"/>
      <c r="BB263" s="33"/>
      <c r="BC263" s="34"/>
      <c r="BD263" s="33"/>
      <c r="BE263" s="34"/>
      <c r="BF263" s="33"/>
      <c r="BG263" s="34"/>
      <c r="BH263" s="33"/>
      <c r="BI263" s="34"/>
      <c r="BJ263" s="33"/>
      <c r="BK263" s="34"/>
      <c r="BL263" s="33"/>
    </row>
    <row r="264" spans="1:64">
      <c r="A264" s="1211"/>
      <c r="B264" s="1211"/>
      <c r="C264" s="1211"/>
      <c r="D264" s="1211"/>
      <c r="E264" s="1211"/>
      <c r="F264" s="1211"/>
      <c r="G264" s="1209"/>
      <c r="H264" s="1212"/>
      <c r="I264" s="1212"/>
      <c r="J264" s="1214" t="s">
        <v>307</v>
      </c>
      <c r="K264" s="1214"/>
      <c r="L264" s="1227"/>
      <c r="M264" s="1228"/>
      <c r="N264" s="1227"/>
      <c r="O264" s="1228"/>
      <c r="P264" s="1227"/>
      <c r="Q264" s="1216"/>
      <c r="R264" s="1227"/>
      <c r="S264" s="1228"/>
      <c r="T264" s="1212"/>
      <c r="U264" s="1228"/>
      <c r="V264" s="1227"/>
      <c r="W264" s="1216"/>
      <c r="X264" s="1227"/>
      <c r="Y264" s="1228"/>
      <c r="Z264" s="1227"/>
      <c r="AA264" s="1216"/>
      <c r="AB264" s="1227"/>
      <c r="AC264" s="1228"/>
      <c r="AD264" s="1227"/>
      <c r="AE264" s="1216"/>
      <c r="AF264" s="1227"/>
      <c r="AG264" s="1228"/>
      <c r="AH264" s="1227"/>
      <c r="AI264" s="1216"/>
      <c r="AJ264" s="1227"/>
      <c r="AK264" s="1228"/>
      <c r="AL264" s="1227"/>
      <c r="AM264" s="1216"/>
      <c r="AN264" s="1227"/>
      <c r="AO264" s="34"/>
      <c r="AP264" s="33"/>
      <c r="AQ264" s="34"/>
      <c r="AR264" s="33"/>
      <c r="AS264" s="34"/>
      <c r="AT264" s="33"/>
      <c r="AU264" s="34"/>
      <c r="AV264" s="33"/>
      <c r="AW264" s="34"/>
      <c r="AX264" s="33"/>
      <c r="AY264" s="34"/>
      <c r="AZ264" s="33"/>
      <c r="BA264" s="34"/>
      <c r="BB264" s="33"/>
      <c r="BC264" s="34"/>
      <c r="BD264" s="33"/>
      <c r="BE264" s="34"/>
      <c r="BF264" s="33"/>
      <c r="BG264" s="34"/>
      <c r="BH264" s="33"/>
      <c r="BI264" s="34"/>
      <c r="BJ264" s="33"/>
      <c r="BK264" s="34"/>
      <c r="BL264" s="33"/>
    </row>
    <row r="265" spans="1:64">
      <c r="A265" s="1211"/>
      <c r="B265" s="1211"/>
      <c r="C265" s="1211"/>
      <c r="D265" s="1211"/>
      <c r="E265" s="1211"/>
      <c r="F265" s="1211"/>
      <c r="G265" s="1209"/>
      <c r="H265" s="1212"/>
      <c r="I265" s="1212"/>
      <c r="J265" s="17" t="s">
        <v>308</v>
      </c>
      <c r="K265" s="18"/>
      <c r="L265" s="30"/>
      <c r="M265" s="31"/>
      <c r="N265" s="30"/>
      <c r="O265" s="31"/>
      <c r="P265" s="30"/>
      <c r="Q265" s="1180"/>
      <c r="R265" s="30"/>
      <c r="S265" s="31"/>
      <c r="T265" s="1212"/>
      <c r="U265" s="31"/>
      <c r="V265" s="30"/>
      <c r="W265" s="1180"/>
      <c r="X265" s="30"/>
      <c r="Y265" s="31"/>
      <c r="Z265" s="30"/>
      <c r="AA265" s="1180"/>
      <c r="AB265" s="30"/>
      <c r="AC265" s="31"/>
      <c r="AD265" s="30"/>
      <c r="AE265" s="1180"/>
      <c r="AF265" s="30"/>
      <c r="AG265" s="31"/>
      <c r="AH265" s="30"/>
      <c r="AI265" s="1180"/>
      <c r="AJ265" s="30"/>
      <c r="AK265" s="31"/>
      <c r="AL265" s="30"/>
      <c r="AM265" s="1180"/>
      <c r="AN265" s="30"/>
      <c r="AO265" s="31"/>
      <c r="AP265" s="30"/>
      <c r="AQ265" s="31"/>
      <c r="AR265" s="30"/>
      <c r="AS265" s="31"/>
      <c r="AT265" s="30"/>
      <c r="AU265" s="31"/>
      <c r="AV265" s="30"/>
      <c r="AW265" s="31"/>
      <c r="AX265" s="30"/>
      <c r="AY265" s="31"/>
      <c r="AZ265" s="30"/>
      <c r="BA265" s="31"/>
      <c r="BB265" s="30"/>
      <c r="BC265" s="31"/>
      <c r="BD265" s="30"/>
      <c r="BE265" s="31"/>
      <c r="BF265" s="30"/>
      <c r="BG265" s="31"/>
      <c r="BH265" s="30"/>
      <c r="BI265" s="31"/>
      <c r="BJ265" s="30"/>
      <c r="BK265" s="31"/>
      <c r="BL265" s="30"/>
    </row>
    <row r="266" spans="1:64">
      <c r="A266" s="1211"/>
      <c r="B266" s="1211"/>
      <c r="C266" s="1211"/>
      <c r="D266" s="1211"/>
      <c r="E266" s="1211"/>
      <c r="F266" s="1211"/>
      <c r="G266" s="1209"/>
      <c r="H266" s="1212"/>
      <c r="I266" s="1212"/>
      <c r="J266" s="17" t="s">
        <v>1663</v>
      </c>
      <c r="K266" s="18"/>
      <c r="L266" s="30"/>
      <c r="M266" s="31"/>
      <c r="N266" s="30"/>
      <c r="O266" s="31"/>
      <c r="P266" s="30"/>
      <c r="Q266" s="1180"/>
      <c r="R266" s="30"/>
      <c r="S266" s="31"/>
      <c r="T266" s="1212"/>
      <c r="U266" s="31"/>
      <c r="V266" s="30"/>
      <c r="W266" s="1180"/>
      <c r="X266" s="30"/>
      <c r="Y266" s="31"/>
      <c r="Z266" s="30"/>
      <c r="AA266" s="1180"/>
      <c r="AB266" s="30"/>
      <c r="AC266" s="31"/>
      <c r="AD266" s="30"/>
      <c r="AE266" s="1180"/>
      <c r="AF266" s="30"/>
      <c r="AG266" s="31"/>
      <c r="AH266" s="30"/>
      <c r="AI266" s="1180"/>
      <c r="AJ266" s="30"/>
      <c r="AK266" s="31"/>
      <c r="AL266" s="30"/>
      <c r="AM266" s="1180"/>
      <c r="AN266" s="30"/>
      <c r="AO266" s="31"/>
      <c r="AP266" s="30"/>
      <c r="AQ266" s="31"/>
      <c r="AR266" s="30"/>
      <c r="AS266" s="31"/>
      <c r="AT266" s="30"/>
      <c r="AU266" s="31"/>
      <c r="AV266" s="30"/>
      <c r="AW266" s="31"/>
      <c r="AX266" s="30"/>
      <c r="AY266" s="31"/>
      <c r="AZ266" s="30"/>
      <c r="BA266" s="31"/>
      <c r="BB266" s="30"/>
      <c r="BC266" s="31"/>
      <c r="BD266" s="30"/>
      <c r="BE266" s="31"/>
      <c r="BF266" s="30"/>
      <c r="BG266" s="31"/>
      <c r="BH266" s="30"/>
      <c r="BI266" s="31"/>
      <c r="BJ266" s="30"/>
      <c r="BK266" s="31"/>
      <c r="BL266" s="30"/>
    </row>
    <row r="267" spans="1:64">
      <c r="A267" s="1211"/>
      <c r="B267" s="1211"/>
      <c r="C267" s="1211"/>
      <c r="D267" s="1211"/>
      <c r="E267" s="1211"/>
      <c r="F267" s="1211"/>
      <c r="G267" s="1209"/>
      <c r="H267" s="1212"/>
      <c r="I267" s="1212"/>
      <c r="J267" s="17" t="s">
        <v>173</v>
      </c>
      <c r="K267" s="18"/>
      <c r="L267" s="30"/>
      <c r="M267" s="31"/>
      <c r="N267" s="30"/>
      <c r="O267" s="31"/>
      <c r="P267" s="30"/>
      <c r="Q267" s="1180"/>
      <c r="R267" s="30"/>
      <c r="S267" s="31"/>
      <c r="T267" s="1212"/>
      <c r="U267" s="31"/>
      <c r="V267" s="30"/>
      <c r="W267" s="1180"/>
      <c r="X267" s="30"/>
      <c r="Y267" s="31"/>
      <c r="Z267" s="30"/>
      <c r="AA267" s="1180"/>
      <c r="AB267" s="30"/>
      <c r="AC267" s="31"/>
      <c r="AD267" s="30"/>
      <c r="AE267" s="1180"/>
      <c r="AF267" s="30"/>
      <c r="AG267" s="31"/>
      <c r="AH267" s="30"/>
      <c r="AI267" s="1180"/>
      <c r="AJ267" s="30"/>
      <c r="AK267" s="31"/>
      <c r="AL267" s="30"/>
      <c r="AM267" s="1180"/>
      <c r="AN267" s="30"/>
      <c r="AO267" s="31"/>
      <c r="AP267" s="30"/>
      <c r="AQ267" s="31"/>
      <c r="AR267" s="30"/>
      <c r="AS267" s="31"/>
      <c r="AT267" s="30"/>
      <c r="AU267" s="31"/>
      <c r="AV267" s="30"/>
      <c r="AW267" s="31"/>
      <c r="AX267" s="30"/>
      <c r="AY267" s="31"/>
      <c r="AZ267" s="30"/>
      <c r="BA267" s="31"/>
      <c r="BB267" s="30"/>
      <c r="BC267" s="31"/>
      <c r="BD267" s="30"/>
      <c r="BE267" s="31"/>
      <c r="BF267" s="30"/>
      <c r="BG267" s="31"/>
      <c r="BH267" s="30"/>
      <c r="BI267" s="31"/>
      <c r="BJ267" s="30"/>
      <c r="BK267" s="31"/>
      <c r="BL267" s="30"/>
    </row>
    <row r="268" spans="1:64">
      <c r="A268" s="1211"/>
      <c r="B268" s="1211"/>
      <c r="C268" s="1211"/>
      <c r="D268" s="1211"/>
      <c r="E268" s="1211"/>
      <c r="F268" s="1211"/>
      <c r="G268" s="1209"/>
      <c r="H268" s="1212"/>
      <c r="I268" s="1212"/>
      <c r="J268" s="17" t="s">
        <v>185</v>
      </c>
      <c r="K268" s="18"/>
      <c r="L268" s="30"/>
      <c r="M268" s="1314"/>
      <c r="N268" s="30"/>
      <c r="O268" s="1314"/>
      <c r="P268" s="30"/>
      <c r="Q268" s="1180"/>
      <c r="R268" s="30"/>
      <c r="S268" s="1314"/>
      <c r="T268" s="1212"/>
      <c r="U268" s="1314"/>
      <c r="V268" s="30"/>
      <c r="W268" s="1180"/>
      <c r="X268" s="30"/>
      <c r="Y268" s="1314"/>
      <c r="Z268" s="30"/>
      <c r="AA268" s="1180"/>
      <c r="AB268" s="30"/>
      <c r="AC268" s="1314"/>
      <c r="AD268" s="30"/>
      <c r="AE268" s="1180"/>
      <c r="AF268" s="30"/>
      <c r="AG268" s="1314"/>
      <c r="AH268" s="30"/>
      <c r="AI268" s="1180"/>
      <c r="AJ268" s="30"/>
      <c r="AK268" s="1314"/>
      <c r="AL268" s="30"/>
      <c r="AM268" s="1180"/>
      <c r="AN268" s="30"/>
      <c r="AO268" s="35"/>
      <c r="AP268" s="30"/>
      <c r="AQ268" s="35"/>
      <c r="AR268" s="30"/>
      <c r="AS268" s="35"/>
      <c r="AT268" s="30"/>
      <c r="AU268" s="35"/>
      <c r="AV268" s="30"/>
      <c r="AW268" s="35"/>
      <c r="AX268" s="30"/>
      <c r="AY268" s="35"/>
      <c r="AZ268" s="30"/>
      <c r="BA268" s="35"/>
      <c r="BB268" s="30"/>
      <c r="BC268" s="35"/>
      <c r="BD268" s="30"/>
      <c r="BE268" s="35"/>
      <c r="BF268" s="30"/>
      <c r="BG268" s="35"/>
      <c r="BH268" s="30"/>
      <c r="BI268" s="35"/>
      <c r="BJ268" s="30"/>
      <c r="BK268" s="35"/>
      <c r="BL268" s="30"/>
    </row>
    <row r="269" spans="1:64">
      <c r="A269" s="1211"/>
      <c r="B269" s="1211"/>
      <c r="C269" s="1211"/>
      <c r="D269" s="1211"/>
      <c r="E269" s="1211"/>
      <c r="F269" s="1211"/>
      <c r="G269" s="1209"/>
      <c r="H269" s="1212"/>
      <c r="I269" s="1212"/>
      <c r="J269" s="1371" t="s">
        <v>243</v>
      </c>
      <c r="K269" s="1371"/>
      <c r="L269" s="1372"/>
      <c r="M269" s="1373"/>
      <c r="N269" s="1372"/>
      <c r="O269" s="1373"/>
      <c r="P269" s="1372"/>
      <c r="Q269" s="1374"/>
      <c r="R269" s="1221"/>
      <c r="S269" s="1222"/>
      <c r="T269" s="1212"/>
      <c r="U269" s="1222"/>
      <c r="V269" s="1221"/>
      <c r="W269" s="1223"/>
      <c r="X269" s="1221"/>
      <c r="Y269" s="1222"/>
      <c r="Z269" s="1221"/>
      <c r="AA269" s="1223"/>
      <c r="AB269" s="1221"/>
      <c r="AC269" s="1222"/>
      <c r="AD269" s="1221"/>
      <c r="AE269" s="1223"/>
      <c r="AF269" s="1221"/>
      <c r="AG269" s="1222"/>
      <c r="AH269" s="1221"/>
      <c r="AI269" s="1223"/>
      <c r="AJ269" s="1221"/>
      <c r="AK269" s="1222"/>
      <c r="AL269" s="1221"/>
      <c r="AM269" s="1223"/>
      <c r="AN269" s="1221"/>
      <c r="AO269" s="31"/>
      <c r="AP269" s="30"/>
      <c r="AQ269" s="31"/>
      <c r="AR269" s="30"/>
      <c r="AS269" s="31"/>
      <c r="AT269" s="30"/>
      <c r="AU269" s="31"/>
      <c r="AV269" s="30"/>
      <c r="AW269" s="31"/>
      <c r="AX269" s="30"/>
      <c r="AY269" s="31"/>
      <c r="AZ269" s="30"/>
      <c r="BA269" s="31"/>
      <c r="BB269" s="30"/>
      <c r="BC269" s="31"/>
      <c r="BD269" s="30"/>
      <c r="BE269" s="31"/>
      <c r="BF269" s="30"/>
      <c r="BG269" s="31"/>
      <c r="BH269" s="30"/>
      <c r="BI269" s="31"/>
      <c r="BJ269" s="30"/>
      <c r="BK269" s="31"/>
      <c r="BL269" s="30"/>
    </row>
    <row r="270" spans="1:64" s="520" customFormat="1">
      <c r="A270" s="1211"/>
      <c r="B270" s="1211"/>
      <c r="C270" s="1211"/>
      <c r="D270" s="1211"/>
      <c r="E270" s="1211"/>
      <c r="F270" s="1211"/>
      <c r="G270" s="1209"/>
      <c r="H270" s="1212"/>
      <c r="I270" s="1212"/>
      <c r="J270" s="17" t="s">
        <v>309</v>
      </c>
      <c r="K270" s="18"/>
      <c r="L270" s="30"/>
      <c r="M270" s="31"/>
      <c r="N270" s="30"/>
      <c r="O270" s="31"/>
      <c r="P270" s="30"/>
      <c r="Q270" s="1180"/>
      <c r="R270" s="30"/>
      <c r="S270" s="31"/>
      <c r="T270" s="1212"/>
      <c r="U270" s="31"/>
      <c r="V270" s="30"/>
      <c r="W270" s="1180"/>
      <c r="X270" s="30"/>
      <c r="Y270" s="31"/>
      <c r="Z270" s="30"/>
      <c r="AA270" s="1180"/>
      <c r="AB270" s="30"/>
      <c r="AC270" s="31"/>
      <c r="AD270" s="30"/>
      <c r="AE270" s="1180"/>
      <c r="AF270" s="30"/>
      <c r="AG270" s="31"/>
      <c r="AH270" s="30"/>
      <c r="AI270" s="1180"/>
      <c r="AJ270" s="30"/>
      <c r="AK270" s="31"/>
      <c r="AL270" s="30"/>
      <c r="AM270" s="1180"/>
      <c r="AN270" s="30"/>
      <c r="AO270" s="519"/>
      <c r="AP270" s="518"/>
      <c r="AQ270" s="519"/>
      <c r="AR270" s="518"/>
      <c r="AS270" s="519"/>
      <c r="AT270" s="518"/>
      <c r="AU270" s="519"/>
      <c r="AV270" s="518"/>
      <c r="AW270" s="519"/>
      <c r="AX270" s="518"/>
      <c r="AY270" s="519"/>
      <c r="AZ270" s="518"/>
      <c r="BA270" s="519"/>
      <c r="BB270" s="518"/>
      <c r="BC270" s="519"/>
      <c r="BD270" s="518"/>
      <c r="BE270" s="519"/>
      <c r="BF270" s="518"/>
      <c r="BG270" s="519"/>
      <c r="BH270" s="518"/>
      <c r="BI270" s="519"/>
      <c r="BJ270" s="518"/>
      <c r="BK270" s="519"/>
      <c r="BL270" s="518"/>
    </row>
    <row r="271" spans="1:64">
      <c r="A271" s="1211"/>
      <c r="B271" s="1211"/>
      <c r="C271" s="1211"/>
      <c r="D271" s="1211"/>
      <c r="E271" s="1211"/>
      <c r="F271" s="1211"/>
      <c r="G271" s="1209"/>
      <c r="H271" s="1212"/>
      <c r="I271" s="1212"/>
      <c r="J271" s="17" t="s">
        <v>310</v>
      </c>
      <c r="K271" s="18"/>
      <c r="L271" s="30"/>
      <c r="M271" s="31"/>
      <c r="N271" s="30"/>
      <c r="O271" s="31"/>
      <c r="P271" s="30"/>
      <c r="Q271" s="1180"/>
      <c r="R271" s="30"/>
      <c r="S271" s="31"/>
      <c r="T271" s="1212"/>
      <c r="U271" s="31"/>
      <c r="V271" s="30"/>
      <c r="W271" s="1180"/>
      <c r="X271" s="30"/>
      <c r="Y271" s="31"/>
      <c r="Z271" s="30"/>
      <c r="AA271" s="1180"/>
      <c r="AB271" s="30"/>
      <c r="AC271" s="31"/>
      <c r="AD271" s="30"/>
      <c r="AE271" s="1180"/>
      <c r="AF271" s="30"/>
      <c r="AG271" s="31"/>
      <c r="AH271" s="30"/>
      <c r="AI271" s="1180"/>
      <c r="AJ271" s="30"/>
      <c r="AK271" s="31"/>
      <c r="AL271" s="30"/>
      <c r="AM271" s="1180"/>
      <c r="AN271" s="30"/>
      <c r="AO271" s="31"/>
      <c r="AP271" s="30"/>
      <c r="AQ271" s="31"/>
      <c r="AR271" s="30"/>
      <c r="AS271" s="31"/>
      <c r="AT271" s="30"/>
      <c r="AU271" s="31"/>
      <c r="AV271" s="30"/>
      <c r="AW271" s="31"/>
      <c r="AX271" s="30"/>
      <c r="AY271" s="31"/>
      <c r="AZ271" s="30"/>
      <c r="BA271" s="31"/>
      <c r="BB271" s="30"/>
      <c r="BC271" s="31"/>
      <c r="BD271" s="30"/>
      <c r="BE271" s="31"/>
      <c r="BF271" s="30"/>
      <c r="BG271" s="31"/>
      <c r="BH271" s="30"/>
      <c r="BI271" s="31"/>
      <c r="BJ271" s="30"/>
      <c r="BK271" s="31"/>
      <c r="BL271" s="30"/>
    </row>
    <row r="272" spans="1:64">
      <c r="A272" s="1211"/>
      <c r="B272" s="1211"/>
      <c r="C272" s="1211"/>
      <c r="D272" s="1211"/>
      <c r="E272" s="1211"/>
      <c r="F272" s="1211"/>
      <c r="G272" s="1209"/>
      <c r="H272" s="1212"/>
      <c r="I272" s="1212"/>
      <c r="J272" s="17" t="s">
        <v>287</v>
      </c>
      <c r="K272" s="18"/>
      <c r="L272" s="30"/>
      <c r="M272" s="31"/>
      <c r="N272" s="30"/>
      <c r="O272" s="31"/>
      <c r="P272" s="30"/>
      <c r="Q272" s="1180"/>
      <c r="R272" s="30"/>
      <c r="S272" s="31"/>
      <c r="T272" s="1212"/>
      <c r="U272" s="31"/>
      <c r="V272" s="30"/>
      <c r="W272" s="1180"/>
      <c r="X272" s="30"/>
      <c r="Y272" s="31"/>
      <c r="Z272" s="30"/>
      <c r="AA272" s="1180"/>
      <c r="AB272" s="30"/>
      <c r="AC272" s="31"/>
      <c r="AD272" s="30"/>
      <c r="AE272" s="1180"/>
      <c r="AF272" s="30"/>
      <c r="AG272" s="31"/>
      <c r="AH272" s="30"/>
      <c r="AI272" s="1180"/>
      <c r="AJ272" s="30"/>
      <c r="AK272" s="31"/>
      <c r="AL272" s="30"/>
      <c r="AM272" s="1180"/>
      <c r="AN272" s="30"/>
      <c r="AO272" s="31"/>
      <c r="AP272" s="30"/>
      <c r="AQ272" s="31"/>
      <c r="AR272" s="30"/>
      <c r="AS272" s="31"/>
      <c r="AT272" s="30"/>
      <c r="AU272" s="31"/>
      <c r="AV272" s="30"/>
      <c r="AW272" s="31"/>
      <c r="AX272" s="30"/>
      <c r="AY272" s="31"/>
      <c r="AZ272" s="30"/>
      <c r="BA272" s="31"/>
      <c r="BB272" s="30"/>
      <c r="BC272" s="31"/>
      <c r="BD272" s="30"/>
      <c r="BE272" s="31"/>
      <c r="BF272" s="30"/>
      <c r="BG272" s="31"/>
      <c r="BH272" s="30"/>
      <c r="BI272" s="31"/>
      <c r="BJ272" s="30"/>
      <c r="BK272" s="31"/>
      <c r="BL272" s="30"/>
    </row>
    <row r="273" spans="1:64">
      <c r="A273" s="1211"/>
      <c r="B273" s="1211"/>
      <c r="C273" s="1211"/>
      <c r="D273" s="1211"/>
      <c r="E273" s="1211"/>
      <c r="F273" s="1211"/>
      <c r="G273" s="1209"/>
      <c r="H273" s="1212"/>
      <c r="I273" s="1212"/>
      <c r="J273" s="1224" t="s">
        <v>311</v>
      </c>
      <c r="K273" s="1224"/>
      <c r="L273" s="30"/>
      <c r="M273" s="1225"/>
      <c r="N273" s="30"/>
      <c r="O273" s="1225"/>
      <c r="P273" s="30"/>
      <c r="Q273" s="1226"/>
      <c r="R273" s="30"/>
      <c r="S273" s="1225"/>
      <c r="T273" s="1212"/>
      <c r="U273" s="1225"/>
      <c r="V273" s="30"/>
      <c r="W273" s="1226"/>
      <c r="X273" s="30"/>
      <c r="Y273" s="1225"/>
      <c r="Z273" s="30"/>
      <c r="AA273" s="1226"/>
      <c r="AB273" s="30"/>
      <c r="AC273" s="1225"/>
      <c r="AD273" s="30"/>
      <c r="AE273" s="1226"/>
      <c r="AF273" s="30"/>
      <c r="AG273" s="1225"/>
      <c r="AH273" s="30"/>
      <c r="AI273" s="1226"/>
      <c r="AJ273" s="30"/>
      <c r="AK273" s="1225"/>
      <c r="AL273" s="30"/>
      <c r="AM273" s="1226"/>
      <c r="AN273" s="30"/>
      <c r="AO273" s="32"/>
      <c r="AP273" s="30"/>
      <c r="AQ273" s="32"/>
      <c r="AR273" s="30"/>
      <c r="AS273" s="32"/>
      <c r="AT273" s="30"/>
      <c r="AU273" s="32"/>
      <c r="AV273" s="30"/>
      <c r="AW273" s="32"/>
      <c r="AX273" s="30"/>
      <c r="AY273" s="32"/>
      <c r="AZ273" s="30"/>
      <c r="BA273" s="32"/>
      <c r="BB273" s="30"/>
      <c r="BC273" s="32"/>
      <c r="BD273" s="30"/>
      <c r="BE273" s="32"/>
      <c r="BF273" s="30"/>
      <c r="BG273" s="32"/>
      <c r="BH273" s="30"/>
      <c r="BI273" s="32"/>
      <c r="BJ273" s="30"/>
      <c r="BK273" s="32"/>
      <c r="BL273" s="30"/>
    </row>
    <row r="274" spans="1:64">
      <c r="A274" s="1211"/>
      <c r="B274" s="1211"/>
      <c r="C274" s="1211"/>
      <c r="D274" s="1211"/>
      <c r="E274" s="1211"/>
      <c r="F274" s="1211"/>
      <c r="G274" s="1209"/>
      <c r="H274" s="1212"/>
      <c r="I274" s="1212"/>
      <c r="J274" s="17" t="s">
        <v>71</v>
      </c>
      <c r="K274" s="18"/>
      <c r="L274" s="30"/>
      <c r="M274" s="31"/>
      <c r="N274" s="30"/>
      <c r="O274" s="31"/>
      <c r="P274" s="30"/>
      <c r="Q274" s="1180"/>
      <c r="R274" s="30"/>
      <c r="S274" s="31"/>
      <c r="T274" s="1212"/>
      <c r="U274" s="31"/>
      <c r="V274" s="30"/>
      <c r="W274" s="1180"/>
      <c r="X274" s="30"/>
      <c r="Y274" s="31"/>
      <c r="Z274" s="30"/>
      <c r="AA274" s="1180"/>
      <c r="AB274" s="30"/>
      <c r="AC274" s="31"/>
      <c r="AD274" s="30"/>
      <c r="AE274" s="1180"/>
      <c r="AF274" s="30"/>
      <c r="AG274" s="31"/>
      <c r="AH274" s="30"/>
      <c r="AI274" s="1180"/>
      <c r="AJ274" s="30"/>
      <c r="AK274" s="31"/>
      <c r="AL274" s="30"/>
      <c r="AM274" s="1180"/>
      <c r="AN274" s="30"/>
      <c r="AO274" s="31"/>
      <c r="AP274" s="30"/>
      <c r="AQ274" s="31"/>
      <c r="AR274" s="30"/>
      <c r="AS274" s="31"/>
      <c r="AT274" s="30"/>
      <c r="AU274" s="31"/>
      <c r="AV274" s="30"/>
      <c r="AW274" s="31"/>
      <c r="AX274" s="30"/>
      <c r="AY274" s="31"/>
      <c r="AZ274" s="30"/>
      <c r="BA274" s="31"/>
      <c r="BB274" s="30"/>
      <c r="BC274" s="31"/>
      <c r="BD274" s="30"/>
      <c r="BE274" s="31"/>
      <c r="BF274" s="30"/>
      <c r="BG274" s="31"/>
      <c r="BH274" s="30"/>
      <c r="BI274" s="31"/>
      <c r="BJ274" s="30"/>
      <c r="BK274" s="31"/>
      <c r="BL274" s="30"/>
    </row>
    <row r="275" spans="1:64">
      <c r="A275" s="1211"/>
      <c r="B275" s="1211"/>
      <c r="C275" s="1211"/>
      <c r="D275" s="1211"/>
      <c r="E275" s="1211"/>
      <c r="F275" s="1211"/>
      <c r="G275" s="1209"/>
      <c r="H275" s="1212"/>
      <c r="I275" s="1212"/>
      <c r="J275" s="1214" t="s">
        <v>312</v>
      </c>
      <c r="K275" s="1214"/>
      <c r="L275" s="1227"/>
      <c r="M275" s="1228"/>
      <c r="N275" s="1227"/>
      <c r="O275" s="1228"/>
      <c r="P275" s="1227"/>
      <c r="Q275" s="1216"/>
      <c r="R275" s="1227"/>
      <c r="S275" s="1228"/>
      <c r="T275" s="1212"/>
      <c r="U275" s="1228"/>
      <c r="V275" s="1227"/>
      <c r="W275" s="1216"/>
      <c r="X275" s="1227"/>
      <c r="Y275" s="1228"/>
      <c r="Z275" s="1227"/>
      <c r="AA275" s="1216"/>
      <c r="AB275" s="1227"/>
      <c r="AC275" s="1228"/>
      <c r="AD275" s="1227"/>
      <c r="AE275" s="1216"/>
      <c r="AF275" s="1227"/>
      <c r="AG275" s="1228"/>
      <c r="AH275" s="1227"/>
      <c r="AI275" s="1216"/>
      <c r="AJ275" s="1227"/>
      <c r="AK275" s="1228"/>
      <c r="AL275" s="1227"/>
      <c r="AM275" s="1216"/>
      <c r="AN275" s="1227"/>
      <c r="AO275" s="34"/>
      <c r="AP275" s="33"/>
      <c r="AQ275" s="34"/>
      <c r="AR275" s="33"/>
      <c r="AS275" s="34"/>
      <c r="AT275" s="33"/>
      <c r="AU275" s="34"/>
      <c r="AV275" s="33"/>
      <c r="AW275" s="34"/>
      <c r="AX275" s="33"/>
      <c r="AY275" s="34"/>
      <c r="AZ275" s="33"/>
      <c r="BA275" s="34"/>
      <c r="BB275" s="33"/>
      <c r="BC275" s="34"/>
      <c r="BD275" s="33"/>
      <c r="BE275" s="34"/>
      <c r="BF275" s="33"/>
      <c r="BG275" s="34"/>
      <c r="BH275" s="33"/>
      <c r="BI275" s="34"/>
      <c r="BJ275" s="33"/>
      <c r="BK275" s="34"/>
      <c r="BL275" s="33"/>
    </row>
    <row r="276" spans="1:64">
      <c r="A276" s="1211"/>
      <c r="B276" s="1211"/>
      <c r="C276" s="1211"/>
      <c r="D276" s="1211"/>
      <c r="E276" s="1211"/>
      <c r="F276" s="1211"/>
      <c r="G276" s="1209"/>
      <c r="H276" s="1212"/>
      <c r="I276" s="1212"/>
      <c r="J276" s="1214" t="s">
        <v>290</v>
      </c>
      <c r="K276" s="1214"/>
      <c r="L276" s="1227"/>
      <c r="M276" s="1228"/>
      <c r="N276" s="1227"/>
      <c r="O276" s="1228"/>
      <c r="P276" s="1227"/>
      <c r="Q276" s="1216"/>
      <c r="R276" s="1227"/>
      <c r="S276" s="1228"/>
      <c r="T276" s="1212"/>
      <c r="U276" s="1228"/>
      <c r="V276" s="1227"/>
      <c r="W276" s="1216"/>
      <c r="X276" s="1227"/>
      <c r="Y276" s="1228"/>
      <c r="Z276" s="1227"/>
      <c r="AA276" s="1216"/>
      <c r="AB276" s="1227"/>
      <c r="AC276" s="1228"/>
      <c r="AD276" s="1227"/>
      <c r="AE276" s="1216"/>
      <c r="AF276" s="1227"/>
      <c r="AG276" s="1228"/>
      <c r="AH276" s="1227"/>
      <c r="AI276" s="1216"/>
      <c r="AJ276" s="1227"/>
      <c r="AK276" s="1228"/>
      <c r="AL276" s="1227"/>
      <c r="AM276" s="1216"/>
      <c r="AN276" s="1227"/>
      <c r="AO276" s="34"/>
      <c r="AP276" s="33"/>
      <c r="AQ276" s="34"/>
      <c r="AR276" s="33"/>
      <c r="AS276" s="34"/>
      <c r="AT276" s="33"/>
      <c r="AU276" s="34"/>
      <c r="AV276" s="33"/>
      <c r="AW276" s="34"/>
      <c r="AX276" s="33"/>
      <c r="AY276" s="34"/>
      <c r="AZ276" s="33"/>
      <c r="BA276" s="34"/>
      <c r="BB276" s="33"/>
      <c r="BC276" s="34"/>
      <c r="BD276" s="33"/>
      <c r="BE276" s="34"/>
      <c r="BF276" s="33"/>
      <c r="BG276" s="34"/>
      <c r="BH276" s="33"/>
      <c r="BI276" s="34"/>
      <c r="BJ276" s="33"/>
      <c r="BK276" s="34"/>
      <c r="BL276" s="33"/>
    </row>
    <row r="277" spans="1:64">
      <c r="A277" s="1211"/>
      <c r="B277" s="1211"/>
      <c r="C277" s="1211"/>
      <c r="D277" s="1211"/>
      <c r="E277" s="1211"/>
      <c r="F277" s="1211"/>
      <c r="G277" s="1209"/>
      <c r="H277" s="1212"/>
      <c r="I277" s="1212"/>
      <c r="J277" s="1214" t="s">
        <v>313</v>
      </c>
      <c r="K277" s="1214"/>
      <c r="L277" s="1227"/>
      <c r="M277" s="1228"/>
      <c r="N277" s="1227"/>
      <c r="O277" s="1228"/>
      <c r="P277" s="1227"/>
      <c r="Q277" s="1216"/>
      <c r="R277" s="1227"/>
      <c r="S277" s="1228"/>
      <c r="T277" s="1212"/>
      <c r="U277" s="1228"/>
      <c r="V277" s="1227"/>
      <c r="W277" s="1216"/>
      <c r="X277" s="1227"/>
      <c r="Y277" s="1228"/>
      <c r="Z277" s="1227"/>
      <c r="AA277" s="1216"/>
      <c r="AB277" s="1227"/>
      <c r="AC277" s="1228"/>
      <c r="AD277" s="1227"/>
      <c r="AE277" s="1216"/>
      <c r="AF277" s="1227"/>
      <c r="AG277" s="1228"/>
      <c r="AH277" s="1227"/>
      <c r="AI277" s="1216"/>
      <c r="AJ277" s="1227"/>
      <c r="AK277" s="1228"/>
      <c r="AL277" s="1227"/>
      <c r="AM277" s="1216"/>
      <c r="AN277" s="1227"/>
      <c r="AO277" s="34"/>
      <c r="AP277" s="33"/>
      <c r="AQ277" s="34"/>
      <c r="AR277" s="33"/>
      <c r="AS277" s="34"/>
      <c r="AT277" s="33"/>
      <c r="AU277" s="34"/>
      <c r="AV277" s="33"/>
      <c r="AW277" s="34"/>
      <c r="AX277" s="33"/>
      <c r="AY277" s="34"/>
      <c r="AZ277" s="33"/>
      <c r="BA277" s="34"/>
      <c r="BB277" s="33"/>
      <c r="BC277" s="34"/>
      <c r="BD277" s="33"/>
      <c r="BE277" s="34"/>
      <c r="BF277" s="33"/>
      <c r="BG277" s="34"/>
      <c r="BH277" s="33"/>
      <c r="BI277" s="34"/>
      <c r="BJ277" s="33"/>
      <c r="BK277" s="34"/>
      <c r="BL277" s="33"/>
    </row>
    <row r="278" spans="1:64">
      <c r="A278" s="1211"/>
      <c r="B278" s="1211"/>
      <c r="C278" s="1211"/>
      <c r="D278" s="1211"/>
      <c r="E278" s="1211"/>
      <c r="F278" s="1211"/>
      <c r="G278" s="1209"/>
      <c r="H278" s="1212"/>
      <c r="I278" s="1212"/>
      <c r="J278" s="1214" t="s">
        <v>91</v>
      </c>
      <c r="K278" s="1214"/>
      <c r="L278" s="1227"/>
      <c r="M278" s="1228"/>
      <c r="N278" s="1227"/>
      <c r="O278" s="1228"/>
      <c r="P278" s="1227"/>
      <c r="Q278" s="1216"/>
      <c r="R278" s="1227"/>
      <c r="S278" s="1228"/>
      <c r="T278" s="1212"/>
      <c r="U278" s="1228"/>
      <c r="V278" s="1227"/>
      <c r="W278" s="1216"/>
      <c r="X278" s="1227"/>
      <c r="Y278" s="1228"/>
      <c r="Z278" s="1227"/>
      <c r="AA278" s="1216"/>
      <c r="AB278" s="1227"/>
      <c r="AC278" s="1228"/>
      <c r="AD278" s="1227"/>
      <c r="AE278" s="1216"/>
      <c r="AF278" s="1227"/>
      <c r="AG278" s="1228"/>
      <c r="AH278" s="1227"/>
      <c r="AI278" s="1216"/>
      <c r="AJ278" s="1227"/>
      <c r="AK278" s="1228"/>
      <c r="AL278" s="1227"/>
      <c r="AM278" s="1216"/>
      <c r="AN278" s="1227"/>
      <c r="AO278" s="34"/>
      <c r="AP278" s="33"/>
      <c r="AQ278" s="34"/>
      <c r="AR278" s="33"/>
      <c r="AS278" s="34"/>
      <c r="AT278" s="33"/>
      <c r="AU278" s="34"/>
      <c r="AV278" s="33"/>
      <c r="AW278" s="34"/>
      <c r="AX278" s="33"/>
      <c r="AY278" s="34"/>
      <c r="AZ278" s="33"/>
      <c r="BA278" s="34"/>
      <c r="BB278" s="33"/>
      <c r="BC278" s="34"/>
      <c r="BD278" s="33"/>
      <c r="BE278" s="34"/>
      <c r="BF278" s="33"/>
      <c r="BG278" s="34"/>
      <c r="BH278" s="33"/>
      <c r="BI278" s="34"/>
      <c r="BJ278" s="33"/>
      <c r="BK278" s="34"/>
      <c r="BL278" s="33"/>
    </row>
    <row r="279" spans="1:64">
      <c r="A279" s="1211"/>
      <c r="B279" s="1211"/>
      <c r="C279" s="1211"/>
      <c r="D279" s="1211"/>
      <c r="E279" s="1211"/>
      <c r="F279" s="1211"/>
      <c r="G279" s="1209"/>
      <c r="H279" s="1212"/>
      <c r="I279" s="1212"/>
      <c r="J279" s="1214" t="s">
        <v>314</v>
      </c>
      <c r="K279" s="1214"/>
      <c r="L279" s="1227"/>
      <c r="M279" s="1228"/>
      <c r="N279" s="1227"/>
      <c r="O279" s="1228"/>
      <c r="P279" s="1227"/>
      <c r="Q279" s="1216"/>
      <c r="R279" s="1227"/>
      <c r="S279" s="1228"/>
      <c r="T279" s="1212"/>
      <c r="U279" s="1228"/>
      <c r="V279" s="1227"/>
      <c r="W279" s="1216"/>
      <c r="X279" s="1227"/>
      <c r="Y279" s="1228"/>
      <c r="Z279" s="1227"/>
      <c r="AA279" s="1216"/>
      <c r="AB279" s="1227"/>
      <c r="AC279" s="1228"/>
      <c r="AD279" s="1227"/>
      <c r="AE279" s="1216"/>
      <c r="AF279" s="1227"/>
      <c r="AG279" s="1228"/>
      <c r="AH279" s="1227"/>
      <c r="AI279" s="1216"/>
      <c r="AJ279" s="1227"/>
      <c r="AK279" s="1228"/>
      <c r="AL279" s="1227"/>
      <c r="AM279" s="1216"/>
      <c r="AN279" s="1227"/>
      <c r="AO279" s="31"/>
      <c r="AP279" s="30"/>
      <c r="AQ279" s="31"/>
      <c r="AR279" s="30"/>
      <c r="AS279" s="31"/>
      <c r="AT279" s="30"/>
      <c r="AU279" s="31"/>
      <c r="AV279" s="30"/>
      <c r="AW279" s="31"/>
      <c r="AX279" s="30"/>
      <c r="AY279" s="31"/>
      <c r="AZ279" s="30"/>
      <c r="BA279" s="31"/>
      <c r="BB279" s="30"/>
      <c r="BC279" s="31"/>
      <c r="BD279" s="30"/>
      <c r="BE279" s="31"/>
      <c r="BF279" s="30"/>
      <c r="BG279" s="31"/>
      <c r="BH279" s="30"/>
      <c r="BI279" s="31"/>
      <c r="BJ279" s="30"/>
      <c r="BK279" s="31"/>
      <c r="BL279" s="30"/>
    </row>
    <row r="280" spans="1:64">
      <c r="A280" s="1211"/>
      <c r="B280" s="1211"/>
      <c r="C280" s="1211"/>
      <c r="D280" s="1211"/>
      <c r="E280" s="1211"/>
      <c r="F280" s="1211"/>
      <c r="G280" s="1209"/>
      <c r="H280" s="1212"/>
      <c r="I280" s="1212"/>
      <c r="J280" s="17" t="s">
        <v>308</v>
      </c>
      <c r="K280" s="18"/>
      <c r="L280" s="30"/>
      <c r="M280" s="31"/>
      <c r="N280" s="30"/>
      <c r="O280" s="31"/>
      <c r="P280" s="30"/>
      <c r="Q280" s="1180"/>
      <c r="R280" s="30"/>
      <c r="S280" s="31"/>
      <c r="T280" s="1212"/>
      <c r="U280" s="31"/>
      <c r="V280" s="30"/>
      <c r="W280" s="1180"/>
      <c r="X280" s="30"/>
      <c r="Y280" s="31"/>
      <c r="Z280" s="30"/>
      <c r="AA280" s="1180"/>
      <c r="AB280" s="30"/>
      <c r="AC280" s="31"/>
      <c r="AD280" s="30"/>
      <c r="AE280" s="1180"/>
      <c r="AF280" s="30"/>
      <c r="AG280" s="31"/>
      <c r="AH280" s="30"/>
      <c r="AI280" s="1180"/>
      <c r="AJ280" s="30"/>
      <c r="AK280" s="31"/>
      <c r="AL280" s="30"/>
      <c r="AM280" s="1180"/>
      <c r="AN280" s="30"/>
      <c r="AO280" s="31"/>
      <c r="AP280" s="30"/>
      <c r="AQ280" s="31"/>
      <c r="AR280" s="30"/>
      <c r="AS280" s="31"/>
      <c r="AT280" s="30"/>
      <c r="AU280" s="31"/>
      <c r="AV280" s="30"/>
      <c r="AW280" s="31"/>
      <c r="AX280" s="30"/>
      <c r="AY280" s="31"/>
      <c r="AZ280" s="30"/>
      <c r="BA280" s="31"/>
      <c r="BB280" s="30"/>
      <c r="BC280" s="31"/>
      <c r="BD280" s="30"/>
      <c r="BE280" s="31"/>
      <c r="BF280" s="30"/>
      <c r="BG280" s="31"/>
      <c r="BH280" s="30"/>
      <c r="BI280" s="31"/>
      <c r="BJ280" s="30"/>
      <c r="BK280" s="31"/>
      <c r="BL280" s="30"/>
    </row>
    <row r="281" spans="1:64">
      <c r="A281" s="1211"/>
      <c r="B281" s="1211"/>
      <c r="C281" s="1211"/>
      <c r="D281" s="1211"/>
      <c r="E281" s="1211"/>
      <c r="F281" s="1211"/>
      <c r="G281" s="1209"/>
      <c r="H281" s="1212"/>
      <c r="I281" s="1212"/>
      <c r="J281" s="17" t="s">
        <v>1663</v>
      </c>
      <c r="K281" s="18"/>
      <c r="L281" s="30"/>
      <c r="M281" s="31"/>
      <c r="N281" s="30"/>
      <c r="O281" s="31"/>
      <c r="P281" s="30"/>
      <c r="Q281" s="1180"/>
      <c r="R281" s="30"/>
      <c r="S281" s="31"/>
      <c r="T281" s="1212"/>
      <c r="U281" s="31"/>
      <c r="V281" s="30"/>
      <c r="W281" s="1180"/>
      <c r="X281" s="30"/>
      <c r="Y281" s="31"/>
      <c r="Z281" s="30"/>
      <c r="AA281" s="1180"/>
      <c r="AB281" s="30"/>
      <c r="AC281" s="31"/>
      <c r="AD281" s="30"/>
      <c r="AE281" s="1180"/>
      <c r="AF281" s="30"/>
      <c r="AG281" s="31"/>
      <c r="AH281" s="30"/>
      <c r="AI281" s="1180"/>
      <c r="AJ281" s="30"/>
      <c r="AK281" s="31"/>
      <c r="AL281" s="30"/>
      <c r="AM281" s="1180"/>
      <c r="AN281" s="30"/>
      <c r="AO281" s="31"/>
      <c r="AP281" s="30"/>
      <c r="AQ281" s="31"/>
      <c r="AR281" s="30"/>
      <c r="AS281" s="31"/>
      <c r="AT281" s="30"/>
      <c r="AU281" s="31"/>
      <c r="AV281" s="30"/>
      <c r="AW281" s="31"/>
      <c r="AX281" s="30"/>
      <c r="AY281" s="31"/>
      <c r="AZ281" s="30"/>
      <c r="BA281" s="31"/>
      <c r="BB281" s="30"/>
      <c r="BC281" s="31"/>
      <c r="BD281" s="30"/>
      <c r="BE281" s="31"/>
      <c r="BF281" s="30"/>
      <c r="BG281" s="31"/>
      <c r="BH281" s="30"/>
      <c r="BI281" s="31"/>
      <c r="BJ281" s="30"/>
      <c r="BK281" s="31"/>
      <c r="BL281" s="30"/>
    </row>
    <row r="282" spans="1:64">
      <c r="A282" s="1211"/>
      <c r="B282" s="1211"/>
      <c r="C282" s="1211"/>
      <c r="D282" s="1211"/>
      <c r="E282" s="1211"/>
      <c r="F282" s="1211"/>
      <c r="G282" s="1209"/>
      <c r="H282" s="1212"/>
      <c r="I282" s="1212"/>
      <c r="J282" s="17" t="s">
        <v>173</v>
      </c>
      <c r="K282" s="18"/>
      <c r="L282" s="30"/>
      <c r="M282" s="31"/>
      <c r="N282" s="30"/>
      <c r="O282" s="31"/>
      <c r="P282" s="30"/>
      <c r="Q282" s="1180"/>
      <c r="R282" s="30"/>
      <c r="S282" s="31"/>
      <c r="T282" s="1212"/>
      <c r="U282" s="31"/>
      <c r="V282" s="30"/>
      <c r="W282" s="1180"/>
      <c r="X282" s="30"/>
      <c r="Y282" s="31"/>
      <c r="Z282" s="30"/>
      <c r="AA282" s="1180"/>
      <c r="AB282" s="30"/>
      <c r="AC282" s="31"/>
      <c r="AD282" s="30"/>
      <c r="AE282" s="1180"/>
      <c r="AF282" s="30"/>
      <c r="AG282" s="31"/>
      <c r="AH282" s="30"/>
      <c r="AI282" s="1180"/>
      <c r="AJ282" s="30"/>
      <c r="AK282" s="31"/>
      <c r="AL282" s="30"/>
      <c r="AM282" s="1180"/>
      <c r="AN282" s="30"/>
      <c r="AO282" s="31"/>
      <c r="AP282" s="30"/>
      <c r="AQ282" s="31"/>
      <c r="AR282" s="30"/>
      <c r="AS282" s="31"/>
      <c r="AT282" s="30"/>
      <c r="AU282" s="31"/>
      <c r="AV282" s="30"/>
      <c r="AW282" s="31"/>
      <c r="AX282" s="30"/>
      <c r="AY282" s="31"/>
      <c r="AZ282" s="30"/>
      <c r="BA282" s="31"/>
      <c r="BB282" s="30"/>
      <c r="BC282" s="31"/>
      <c r="BD282" s="30"/>
      <c r="BE282" s="31"/>
      <c r="BF282" s="30"/>
      <c r="BG282" s="31"/>
      <c r="BH282" s="30"/>
      <c r="BI282" s="31"/>
      <c r="BJ282" s="30"/>
      <c r="BK282" s="31"/>
      <c r="BL282" s="30"/>
    </row>
    <row r="283" spans="1:64">
      <c r="A283" s="1211"/>
      <c r="B283" s="1211"/>
      <c r="C283" s="1211"/>
      <c r="D283" s="1211"/>
      <c r="E283" s="1211"/>
      <c r="F283" s="1211"/>
      <c r="G283" s="1209"/>
      <c r="H283" s="1212"/>
      <c r="I283" s="1212"/>
      <c r="J283" s="17" t="s">
        <v>185</v>
      </c>
      <c r="K283" s="18"/>
      <c r="L283" s="30"/>
      <c r="M283" s="1314"/>
      <c r="N283" s="30"/>
      <c r="O283" s="1314"/>
      <c r="P283" s="30"/>
      <c r="Q283" s="1180"/>
      <c r="R283" s="30"/>
      <c r="S283" s="1314"/>
      <c r="T283" s="1212"/>
      <c r="U283" s="1314"/>
      <c r="V283" s="30"/>
      <c r="W283" s="1180"/>
      <c r="X283" s="30"/>
      <c r="Y283" s="1314"/>
      <c r="Z283" s="30"/>
      <c r="AA283" s="1180"/>
      <c r="AB283" s="30"/>
      <c r="AC283" s="1314"/>
      <c r="AD283" s="30"/>
      <c r="AE283" s="1180"/>
      <c r="AF283" s="30"/>
      <c r="AG283" s="1314"/>
      <c r="AH283" s="30"/>
      <c r="AI283" s="1180"/>
      <c r="AJ283" s="30"/>
      <c r="AK283" s="1314"/>
      <c r="AL283" s="30"/>
      <c r="AM283" s="1180"/>
      <c r="AN283" s="30"/>
      <c r="AO283" s="35"/>
      <c r="AP283" s="30"/>
      <c r="AQ283" s="35"/>
      <c r="AR283" s="30"/>
      <c r="AS283" s="35"/>
      <c r="AT283" s="30"/>
      <c r="AU283" s="35"/>
      <c r="AV283" s="30"/>
      <c r="AW283" s="35"/>
      <c r="AX283" s="30"/>
      <c r="AY283" s="35"/>
      <c r="AZ283" s="30"/>
      <c r="BA283" s="35"/>
      <c r="BB283" s="30"/>
      <c r="BC283" s="35"/>
      <c r="BD283" s="30"/>
      <c r="BE283" s="35"/>
      <c r="BF283" s="30"/>
      <c r="BG283" s="35"/>
      <c r="BH283" s="30"/>
      <c r="BI283" s="35"/>
      <c r="BJ283" s="30"/>
      <c r="BK283" s="35"/>
      <c r="BL283" s="30"/>
    </row>
    <row r="284" spans="1:64">
      <c r="A284" s="1211"/>
      <c r="B284" s="1211"/>
      <c r="C284" s="1211"/>
      <c r="D284" s="1211"/>
      <c r="E284" s="1211"/>
      <c r="F284" s="1211"/>
      <c r="G284" s="1209"/>
      <c r="H284" s="1212"/>
      <c r="I284" s="1212"/>
      <c r="J284" s="1371" t="s">
        <v>243</v>
      </c>
      <c r="K284" s="1371"/>
      <c r="L284" s="1372"/>
      <c r="M284" s="1373"/>
      <c r="N284" s="1372"/>
      <c r="O284" s="1373"/>
      <c r="P284" s="1372"/>
      <c r="Q284" s="1374"/>
      <c r="R284" s="1221"/>
      <c r="S284" s="1222"/>
      <c r="T284" s="1212"/>
      <c r="U284" s="1222"/>
      <c r="V284" s="1221"/>
      <c r="W284" s="1223"/>
      <c r="X284" s="1221"/>
      <c r="Y284" s="1222"/>
      <c r="Z284" s="1221"/>
      <c r="AA284" s="1223"/>
      <c r="AB284" s="1221"/>
      <c r="AC284" s="1222"/>
      <c r="AD284" s="1221"/>
      <c r="AE284" s="1223"/>
      <c r="AF284" s="1221"/>
      <c r="AG284" s="1222"/>
      <c r="AH284" s="1221"/>
      <c r="AI284" s="1223"/>
      <c r="AJ284" s="1221"/>
      <c r="AK284" s="1222"/>
      <c r="AL284" s="1221"/>
      <c r="AM284" s="1223"/>
      <c r="AN284" s="1221"/>
      <c r="AO284" s="31"/>
      <c r="AP284" s="30"/>
      <c r="AQ284" s="31"/>
      <c r="AR284" s="30"/>
      <c r="AS284" s="31"/>
      <c r="AT284" s="30"/>
      <c r="AU284" s="31"/>
      <c r="AV284" s="30"/>
      <c r="AW284" s="31"/>
      <c r="AX284" s="30"/>
      <c r="AY284" s="31"/>
      <c r="AZ284" s="30"/>
      <c r="BA284" s="31"/>
      <c r="BB284" s="30"/>
      <c r="BC284" s="31"/>
      <c r="BD284" s="30"/>
      <c r="BE284" s="31"/>
      <c r="BF284" s="30"/>
      <c r="BG284" s="31"/>
      <c r="BH284" s="30"/>
      <c r="BI284" s="31"/>
      <c r="BJ284" s="30"/>
      <c r="BK284" s="31"/>
      <c r="BL284" s="30"/>
    </row>
    <row r="285" spans="1:64" s="520" customFormat="1">
      <c r="A285" s="1211"/>
      <c r="B285" s="1211"/>
      <c r="C285" s="1211"/>
      <c r="D285" s="1211"/>
      <c r="E285" s="1211"/>
      <c r="F285" s="1211"/>
      <c r="G285" s="1209"/>
      <c r="H285" s="1212"/>
      <c r="I285" s="1212"/>
      <c r="J285" s="17" t="s">
        <v>309</v>
      </c>
      <c r="K285" s="18"/>
      <c r="L285" s="30"/>
      <c r="M285" s="31"/>
      <c r="N285" s="30"/>
      <c r="O285" s="31"/>
      <c r="P285" s="30"/>
      <c r="Q285" s="1180"/>
      <c r="R285" s="30"/>
      <c r="S285" s="31"/>
      <c r="T285" s="1212"/>
      <c r="U285" s="31"/>
      <c r="V285" s="30"/>
      <c r="W285" s="1180"/>
      <c r="X285" s="30"/>
      <c r="Y285" s="31"/>
      <c r="Z285" s="30"/>
      <c r="AA285" s="1180"/>
      <c r="AB285" s="30"/>
      <c r="AC285" s="31"/>
      <c r="AD285" s="30"/>
      <c r="AE285" s="1180"/>
      <c r="AF285" s="30"/>
      <c r="AG285" s="31"/>
      <c r="AH285" s="30"/>
      <c r="AI285" s="1180"/>
      <c r="AJ285" s="30"/>
      <c r="AK285" s="31"/>
      <c r="AL285" s="30"/>
      <c r="AM285" s="1180"/>
      <c r="AN285" s="30"/>
      <c r="AO285" s="519"/>
      <c r="AP285" s="518"/>
      <c r="AQ285" s="519"/>
      <c r="AR285" s="518"/>
      <c r="AS285" s="519"/>
      <c r="AT285" s="518"/>
      <c r="AU285" s="519"/>
      <c r="AV285" s="518"/>
      <c r="AW285" s="519"/>
      <c r="AX285" s="518"/>
      <c r="AY285" s="519"/>
      <c r="AZ285" s="518"/>
      <c r="BA285" s="519"/>
      <c r="BB285" s="518"/>
      <c r="BC285" s="519"/>
      <c r="BD285" s="518"/>
      <c r="BE285" s="519"/>
      <c r="BF285" s="518"/>
      <c r="BG285" s="519"/>
      <c r="BH285" s="518"/>
      <c r="BI285" s="519"/>
      <c r="BJ285" s="518"/>
      <c r="BK285" s="519"/>
      <c r="BL285" s="518"/>
    </row>
    <row r="286" spans="1:64">
      <c r="A286" s="1211"/>
      <c r="B286" s="1211"/>
      <c r="C286" s="1211"/>
      <c r="D286" s="1211"/>
      <c r="E286" s="1211"/>
      <c r="F286" s="1211"/>
      <c r="G286" s="1209"/>
      <c r="H286" s="1212"/>
      <c r="I286" s="1212"/>
      <c r="J286" s="17" t="s">
        <v>315</v>
      </c>
      <c r="K286" s="18"/>
      <c r="L286" s="30"/>
      <c r="M286" s="31"/>
      <c r="N286" s="30"/>
      <c r="O286" s="31"/>
      <c r="P286" s="30"/>
      <c r="Q286" s="1180"/>
      <c r="R286" s="30"/>
      <c r="S286" s="31"/>
      <c r="T286" s="1212"/>
      <c r="U286" s="31"/>
      <c r="V286" s="30"/>
      <c r="W286" s="1180"/>
      <c r="X286" s="30"/>
      <c r="Y286" s="31"/>
      <c r="Z286" s="30"/>
      <c r="AA286" s="1180"/>
      <c r="AB286" s="30"/>
      <c r="AC286" s="31"/>
      <c r="AD286" s="30"/>
      <c r="AE286" s="1180"/>
      <c r="AF286" s="30"/>
      <c r="AG286" s="31"/>
      <c r="AH286" s="30"/>
      <c r="AI286" s="1180"/>
      <c r="AJ286" s="30"/>
      <c r="AK286" s="31"/>
      <c r="AL286" s="30"/>
      <c r="AM286" s="1180"/>
      <c r="AN286" s="30"/>
      <c r="AO286" s="31"/>
      <c r="AP286" s="30"/>
      <c r="AQ286" s="31"/>
      <c r="AR286" s="30"/>
      <c r="AS286" s="31"/>
      <c r="AT286" s="30"/>
      <c r="AU286" s="31"/>
      <c r="AV286" s="30"/>
      <c r="AW286" s="31"/>
      <c r="AX286" s="30"/>
      <c r="AY286" s="31"/>
      <c r="AZ286" s="30"/>
      <c r="BA286" s="31"/>
      <c r="BB286" s="30"/>
      <c r="BC286" s="31"/>
      <c r="BD286" s="30"/>
      <c r="BE286" s="31"/>
      <c r="BF286" s="30"/>
      <c r="BG286" s="31"/>
      <c r="BH286" s="30"/>
      <c r="BI286" s="31"/>
      <c r="BJ286" s="30"/>
      <c r="BK286" s="31"/>
      <c r="BL286" s="30"/>
    </row>
    <row r="287" spans="1:64">
      <c r="A287" s="1211"/>
      <c r="B287" s="1211"/>
      <c r="C287" s="1211"/>
      <c r="D287" s="1211"/>
      <c r="E287" s="1211"/>
      <c r="F287" s="1211"/>
      <c r="G287" s="1209"/>
      <c r="H287" s="1212"/>
      <c r="I287" s="1212"/>
      <c r="J287" s="17" t="s">
        <v>287</v>
      </c>
      <c r="K287" s="18"/>
      <c r="L287" s="30"/>
      <c r="M287" s="31"/>
      <c r="N287" s="30"/>
      <c r="O287" s="31"/>
      <c r="P287" s="30"/>
      <c r="Q287" s="1180"/>
      <c r="R287" s="30"/>
      <c r="S287" s="31"/>
      <c r="T287" s="1212"/>
      <c r="U287" s="31"/>
      <c r="V287" s="30"/>
      <c r="W287" s="1180"/>
      <c r="X287" s="30"/>
      <c r="Y287" s="31"/>
      <c r="Z287" s="30"/>
      <c r="AA287" s="1180"/>
      <c r="AB287" s="30"/>
      <c r="AC287" s="31"/>
      <c r="AD287" s="30"/>
      <c r="AE287" s="1180"/>
      <c r="AF287" s="30"/>
      <c r="AG287" s="31"/>
      <c r="AH287" s="30"/>
      <c r="AI287" s="1180"/>
      <c r="AJ287" s="30"/>
      <c r="AK287" s="31"/>
      <c r="AL287" s="30"/>
      <c r="AM287" s="1180"/>
      <c r="AN287" s="30"/>
      <c r="AO287" s="31"/>
      <c r="AP287" s="30"/>
      <c r="AQ287" s="31"/>
      <c r="AR287" s="30"/>
      <c r="AS287" s="31"/>
      <c r="AT287" s="30"/>
      <c r="AU287" s="31"/>
      <c r="AV287" s="30"/>
      <c r="AW287" s="31"/>
      <c r="AX287" s="30"/>
      <c r="AY287" s="31"/>
      <c r="AZ287" s="30"/>
      <c r="BA287" s="31"/>
      <c r="BB287" s="30"/>
      <c r="BC287" s="31"/>
      <c r="BD287" s="30"/>
      <c r="BE287" s="31"/>
      <c r="BF287" s="30"/>
      <c r="BG287" s="31"/>
      <c r="BH287" s="30"/>
      <c r="BI287" s="31"/>
      <c r="BJ287" s="30"/>
      <c r="BK287" s="31"/>
      <c r="BL287" s="30"/>
    </row>
    <row r="288" spans="1:64">
      <c r="A288" s="1211"/>
      <c r="B288" s="1211"/>
      <c r="C288" s="1211"/>
      <c r="D288" s="1211"/>
      <c r="E288" s="1211"/>
      <c r="F288" s="1211"/>
      <c r="G288" s="1209"/>
      <c r="H288" s="1212"/>
      <c r="I288" s="1212"/>
      <c r="J288" s="17" t="s">
        <v>316</v>
      </c>
      <c r="K288" s="18"/>
      <c r="L288" s="30"/>
      <c r="M288" s="31"/>
      <c r="N288" s="30"/>
      <c r="O288" s="31"/>
      <c r="P288" s="30"/>
      <c r="Q288" s="1180"/>
      <c r="R288" s="30"/>
      <c r="S288" s="31"/>
      <c r="T288" s="1212"/>
      <c r="U288" s="31"/>
      <c r="V288" s="30"/>
      <c r="W288" s="1180"/>
      <c r="X288" s="30"/>
      <c r="Y288" s="31"/>
      <c r="Z288" s="30"/>
      <c r="AA288" s="1180"/>
      <c r="AB288" s="30"/>
      <c r="AC288" s="31"/>
      <c r="AD288" s="30"/>
      <c r="AE288" s="1180"/>
      <c r="AF288" s="30"/>
      <c r="AG288" s="31"/>
      <c r="AH288" s="30"/>
      <c r="AI288" s="1180"/>
      <c r="AJ288" s="30"/>
      <c r="AK288" s="31"/>
      <c r="AL288" s="30"/>
      <c r="AM288" s="1180"/>
      <c r="AN288" s="30"/>
      <c r="AO288" s="31"/>
      <c r="AP288" s="30"/>
      <c r="AQ288" s="31"/>
      <c r="AR288" s="30"/>
      <c r="AS288" s="31"/>
      <c r="AT288" s="30"/>
      <c r="AU288" s="31"/>
      <c r="AV288" s="30"/>
      <c r="AW288" s="31"/>
      <c r="AX288" s="30"/>
      <c r="AY288" s="31"/>
      <c r="AZ288" s="30"/>
      <c r="BA288" s="31"/>
      <c r="BB288" s="30"/>
      <c r="BC288" s="31"/>
      <c r="BD288" s="30"/>
      <c r="BE288" s="31"/>
      <c r="BF288" s="30"/>
      <c r="BG288" s="31"/>
      <c r="BH288" s="30"/>
      <c r="BI288" s="31"/>
      <c r="BJ288" s="30"/>
      <c r="BK288" s="31"/>
      <c r="BL288" s="30"/>
    </row>
    <row r="289" spans="1:64">
      <c r="A289" s="1211"/>
      <c r="B289" s="1211"/>
      <c r="C289" s="1211"/>
      <c r="D289" s="1211"/>
      <c r="E289" s="1211"/>
      <c r="F289" s="1211"/>
      <c r="G289" s="1209"/>
      <c r="H289" s="1212"/>
      <c r="I289" s="1212"/>
      <c r="J289" s="1214" t="s">
        <v>71</v>
      </c>
      <c r="K289" s="1214"/>
      <c r="L289" s="1227"/>
      <c r="M289" s="1228"/>
      <c r="N289" s="1227"/>
      <c r="O289" s="1228"/>
      <c r="P289" s="1227"/>
      <c r="Q289" s="1216"/>
      <c r="R289" s="1227"/>
      <c r="S289" s="1228"/>
      <c r="T289" s="1212"/>
      <c r="U289" s="1228"/>
      <c r="V289" s="1227"/>
      <c r="W289" s="1216"/>
      <c r="X289" s="1227"/>
      <c r="Y289" s="1228"/>
      <c r="Z289" s="1227"/>
      <c r="AA289" s="1216"/>
      <c r="AB289" s="1227"/>
      <c r="AC289" s="1228"/>
      <c r="AD289" s="1227"/>
      <c r="AE289" s="1216"/>
      <c r="AF289" s="1227"/>
      <c r="AG289" s="1228"/>
      <c r="AH289" s="1227"/>
      <c r="AI289" s="1216"/>
      <c r="AJ289" s="1227"/>
      <c r="AK289" s="1228"/>
      <c r="AL289" s="1227"/>
      <c r="AM289" s="1216"/>
      <c r="AN289" s="1227"/>
      <c r="AO289" s="34"/>
      <c r="AP289" s="33"/>
      <c r="AQ289" s="34"/>
      <c r="AR289" s="33"/>
      <c r="AS289" s="34"/>
      <c r="AT289" s="33"/>
      <c r="AU289" s="34"/>
      <c r="AV289" s="33"/>
      <c r="AW289" s="34"/>
      <c r="AX289" s="33"/>
      <c r="AY289" s="34"/>
      <c r="AZ289" s="33"/>
      <c r="BA289" s="34"/>
      <c r="BB289" s="33"/>
      <c r="BC289" s="34"/>
      <c r="BD289" s="33"/>
      <c r="BE289" s="34"/>
      <c r="BF289" s="33"/>
      <c r="BG289" s="34"/>
      <c r="BH289" s="33"/>
      <c r="BI289" s="34"/>
      <c r="BJ289" s="33"/>
      <c r="BK289" s="34"/>
      <c r="BL289" s="33"/>
    </row>
    <row r="290" spans="1:64">
      <c r="A290" s="1211"/>
      <c r="B290" s="1211"/>
      <c r="C290" s="1211"/>
      <c r="D290" s="1211"/>
      <c r="E290" s="1211"/>
      <c r="F290" s="1211"/>
      <c r="G290" s="1209"/>
      <c r="H290" s="1212"/>
      <c r="I290" s="1212"/>
      <c r="J290" s="1214" t="s">
        <v>290</v>
      </c>
      <c r="K290" s="1214"/>
      <c r="L290" s="1227"/>
      <c r="M290" s="1228"/>
      <c r="N290" s="1227"/>
      <c r="O290" s="1228"/>
      <c r="P290" s="1227"/>
      <c r="Q290" s="1216"/>
      <c r="R290" s="1227"/>
      <c r="S290" s="1228"/>
      <c r="T290" s="1212"/>
      <c r="U290" s="1228"/>
      <c r="V290" s="1227"/>
      <c r="W290" s="1216"/>
      <c r="X290" s="1227"/>
      <c r="Y290" s="1228"/>
      <c r="Z290" s="1227"/>
      <c r="AA290" s="1216"/>
      <c r="AB290" s="1227"/>
      <c r="AC290" s="1228"/>
      <c r="AD290" s="1227"/>
      <c r="AE290" s="1216"/>
      <c r="AF290" s="1227"/>
      <c r="AG290" s="1228"/>
      <c r="AH290" s="1227"/>
      <c r="AI290" s="1216"/>
      <c r="AJ290" s="1227"/>
      <c r="AK290" s="1228"/>
      <c r="AL290" s="1227"/>
      <c r="AM290" s="1216"/>
      <c r="AN290" s="1227"/>
      <c r="AO290" s="34"/>
      <c r="AP290" s="33"/>
      <c r="AQ290" s="34"/>
      <c r="AR290" s="33"/>
      <c r="AS290" s="34"/>
      <c r="AT290" s="33"/>
      <c r="AU290" s="34"/>
      <c r="AV290" s="33"/>
      <c r="AW290" s="34"/>
      <c r="AX290" s="33"/>
      <c r="AY290" s="34"/>
      <c r="AZ290" s="33"/>
      <c r="BA290" s="34"/>
      <c r="BB290" s="33"/>
      <c r="BC290" s="34"/>
      <c r="BD290" s="33"/>
      <c r="BE290" s="34"/>
      <c r="BF290" s="33"/>
      <c r="BG290" s="34"/>
      <c r="BH290" s="33"/>
      <c r="BI290" s="34"/>
      <c r="BJ290" s="33"/>
      <c r="BK290" s="34"/>
      <c r="BL290" s="33"/>
    </row>
    <row r="291" spans="1:64">
      <c r="A291" s="1211"/>
      <c r="B291" s="1211"/>
      <c r="C291" s="1211"/>
      <c r="D291" s="1211"/>
      <c r="E291" s="1211"/>
      <c r="F291" s="1211"/>
      <c r="G291" s="1209"/>
      <c r="H291" s="1212"/>
      <c r="I291" s="1212"/>
      <c r="J291" s="1214" t="s">
        <v>317</v>
      </c>
      <c r="K291" s="1214"/>
      <c r="L291" s="1227"/>
      <c r="M291" s="1228"/>
      <c r="N291" s="1227"/>
      <c r="O291" s="1228"/>
      <c r="P291" s="1227"/>
      <c r="Q291" s="1216"/>
      <c r="R291" s="1227"/>
      <c r="S291" s="1228"/>
      <c r="T291" s="1212"/>
      <c r="U291" s="1228"/>
      <c r="V291" s="1227"/>
      <c r="W291" s="1216"/>
      <c r="X291" s="1227"/>
      <c r="Y291" s="1228"/>
      <c r="Z291" s="1227"/>
      <c r="AA291" s="1216"/>
      <c r="AB291" s="1227"/>
      <c r="AC291" s="1228"/>
      <c r="AD291" s="1227"/>
      <c r="AE291" s="1216"/>
      <c r="AF291" s="1227"/>
      <c r="AG291" s="1228"/>
      <c r="AH291" s="1227"/>
      <c r="AI291" s="1216"/>
      <c r="AJ291" s="1227"/>
      <c r="AK291" s="1228"/>
      <c r="AL291" s="1227"/>
      <c r="AM291" s="1216"/>
      <c r="AN291" s="1227"/>
      <c r="AO291" s="34"/>
      <c r="AP291" s="33"/>
      <c r="AQ291" s="34"/>
      <c r="AR291" s="33"/>
      <c r="AS291" s="34"/>
      <c r="AT291" s="33"/>
      <c r="AU291" s="34"/>
      <c r="AV291" s="33"/>
      <c r="AW291" s="34"/>
      <c r="AX291" s="33"/>
      <c r="AY291" s="34"/>
      <c r="AZ291" s="33"/>
      <c r="BA291" s="34"/>
      <c r="BB291" s="33"/>
      <c r="BC291" s="34"/>
      <c r="BD291" s="33"/>
      <c r="BE291" s="34"/>
      <c r="BF291" s="33"/>
      <c r="BG291" s="34"/>
      <c r="BH291" s="33"/>
      <c r="BI291" s="34"/>
      <c r="BJ291" s="33"/>
      <c r="BK291" s="34"/>
      <c r="BL291" s="33"/>
    </row>
    <row r="292" spans="1:64">
      <c r="A292" s="1211"/>
      <c r="B292" s="1211"/>
      <c r="C292" s="1211"/>
      <c r="D292" s="1211"/>
      <c r="E292" s="1211"/>
      <c r="F292" s="1211"/>
      <c r="G292" s="1209"/>
      <c r="H292" s="1212"/>
      <c r="I292" s="1212"/>
      <c r="J292" s="1214" t="s">
        <v>117</v>
      </c>
      <c r="K292" s="1214"/>
      <c r="L292" s="1227"/>
      <c r="M292" s="1228"/>
      <c r="N292" s="1227"/>
      <c r="O292" s="1228"/>
      <c r="P292" s="1227"/>
      <c r="Q292" s="1216"/>
      <c r="R292" s="1227"/>
      <c r="S292" s="1228"/>
      <c r="T292" s="1212"/>
      <c r="U292" s="1228"/>
      <c r="V292" s="1227"/>
      <c r="W292" s="1216"/>
      <c r="X292" s="1227"/>
      <c r="Y292" s="1228"/>
      <c r="Z292" s="1227"/>
      <c r="AA292" s="1216"/>
      <c r="AB292" s="1227"/>
      <c r="AC292" s="1228"/>
      <c r="AD292" s="1227"/>
      <c r="AE292" s="1216"/>
      <c r="AF292" s="1227"/>
      <c r="AG292" s="1228"/>
      <c r="AH292" s="1227"/>
      <c r="AI292" s="1216"/>
      <c r="AJ292" s="1227"/>
      <c r="AK292" s="1228"/>
      <c r="AL292" s="1227"/>
      <c r="AM292" s="1216"/>
      <c r="AN292" s="1227"/>
      <c r="AO292" s="34"/>
      <c r="AP292" s="33"/>
      <c r="AQ292" s="34"/>
      <c r="AR292" s="33"/>
      <c r="AS292" s="34"/>
      <c r="AT292" s="33"/>
      <c r="AU292" s="34"/>
      <c r="AV292" s="33"/>
      <c r="AW292" s="34"/>
      <c r="AX292" s="33"/>
      <c r="AY292" s="34"/>
      <c r="AZ292" s="33"/>
      <c r="BA292" s="34"/>
      <c r="BB292" s="33"/>
      <c r="BC292" s="34"/>
      <c r="BD292" s="33"/>
      <c r="BE292" s="34"/>
      <c r="BF292" s="33"/>
      <c r="BG292" s="34"/>
      <c r="BH292" s="33"/>
      <c r="BI292" s="34"/>
      <c r="BJ292" s="33"/>
      <c r="BK292" s="34"/>
      <c r="BL292" s="33"/>
    </row>
    <row r="293" spans="1:64">
      <c r="A293" s="1211"/>
      <c r="B293" s="1211"/>
      <c r="C293" s="1211"/>
      <c r="D293" s="1211"/>
      <c r="E293" s="1211"/>
      <c r="F293" s="1211"/>
      <c r="G293" s="1209"/>
      <c r="H293" s="1212"/>
      <c r="I293" s="1212"/>
      <c r="J293" s="1214" t="s">
        <v>314</v>
      </c>
      <c r="K293" s="1214"/>
      <c r="L293" s="1227"/>
      <c r="M293" s="1228"/>
      <c r="N293" s="1227"/>
      <c r="O293" s="1228"/>
      <c r="P293" s="1227"/>
      <c r="Q293" s="1216"/>
      <c r="R293" s="1227"/>
      <c r="S293" s="1228"/>
      <c r="T293" s="1212"/>
      <c r="U293" s="1228"/>
      <c r="V293" s="1227"/>
      <c r="W293" s="1216"/>
      <c r="X293" s="1227"/>
      <c r="Y293" s="1228"/>
      <c r="Z293" s="1227"/>
      <c r="AA293" s="1216"/>
      <c r="AB293" s="1227"/>
      <c r="AC293" s="1228"/>
      <c r="AD293" s="1227"/>
      <c r="AE293" s="1216"/>
      <c r="AF293" s="1227"/>
      <c r="AG293" s="1228"/>
      <c r="AH293" s="1227"/>
      <c r="AI293" s="1216"/>
      <c r="AJ293" s="1227"/>
      <c r="AK293" s="1228"/>
      <c r="AL293" s="1227"/>
      <c r="AM293" s="1216"/>
      <c r="AN293" s="1227"/>
      <c r="AO293" s="31"/>
      <c r="AP293" s="30"/>
      <c r="AQ293" s="31"/>
      <c r="AR293" s="30"/>
      <c r="AS293" s="31"/>
      <c r="AT293" s="30"/>
      <c r="AU293" s="31"/>
      <c r="AV293" s="30"/>
      <c r="AW293" s="31"/>
      <c r="AX293" s="30"/>
      <c r="AY293" s="31"/>
      <c r="AZ293" s="30"/>
      <c r="BA293" s="31"/>
      <c r="BB293" s="30"/>
      <c r="BC293" s="31"/>
      <c r="BD293" s="30"/>
      <c r="BE293" s="31"/>
      <c r="BF293" s="30"/>
      <c r="BG293" s="31"/>
      <c r="BH293" s="30"/>
      <c r="BI293" s="31"/>
      <c r="BJ293" s="30"/>
      <c r="BK293" s="31"/>
      <c r="BL293" s="30"/>
    </row>
    <row r="294" spans="1:64">
      <c r="A294" s="1211"/>
      <c r="B294" s="1211"/>
      <c r="C294" s="1211"/>
      <c r="D294" s="1211"/>
      <c r="E294" s="1211"/>
      <c r="F294" s="1211"/>
      <c r="G294" s="1209"/>
      <c r="H294" s="1212"/>
      <c r="I294" s="1212"/>
      <c r="J294" s="17" t="s">
        <v>308</v>
      </c>
      <c r="K294" s="18"/>
      <c r="L294" s="30"/>
      <c r="M294" s="31"/>
      <c r="N294" s="30"/>
      <c r="O294" s="31"/>
      <c r="P294" s="30"/>
      <c r="Q294" s="1180"/>
      <c r="R294" s="30"/>
      <c r="S294" s="31"/>
      <c r="T294" s="1212"/>
      <c r="U294" s="31"/>
      <c r="V294" s="30"/>
      <c r="W294" s="1180"/>
      <c r="X294" s="30"/>
      <c r="Y294" s="31"/>
      <c r="Z294" s="30"/>
      <c r="AA294" s="1180"/>
      <c r="AB294" s="30"/>
      <c r="AC294" s="31"/>
      <c r="AD294" s="30"/>
      <c r="AE294" s="1180"/>
      <c r="AF294" s="30"/>
      <c r="AG294" s="31"/>
      <c r="AH294" s="30"/>
      <c r="AI294" s="1180"/>
      <c r="AJ294" s="30"/>
      <c r="AK294" s="31"/>
      <c r="AL294" s="30"/>
      <c r="AM294" s="1180"/>
      <c r="AN294" s="30"/>
      <c r="AO294" s="31"/>
      <c r="AP294" s="30"/>
      <c r="AQ294" s="31"/>
      <c r="AR294" s="30"/>
      <c r="AS294" s="31"/>
      <c r="AT294" s="30"/>
      <c r="AU294" s="31"/>
      <c r="AV294" s="30"/>
      <c r="AW294" s="31"/>
      <c r="AX294" s="30"/>
      <c r="AY294" s="31"/>
      <c r="AZ294" s="30"/>
      <c r="BA294" s="31"/>
      <c r="BB294" s="30"/>
      <c r="BC294" s="31"/>
      <c r="BD294" s="30"/>
      <c r="BE294" s="31"/>
      <c r="BF294" s="30"/>
      <c r="BG294" s="31"/>
      <c r="BH294" s="30"/>
      <c r="BI294" s="31"/>
      <c r="BJ294" s="30"/>
      <c r="BK294" s="31"/>
      <c r="BL294" s="30"/>
    </row>
    <row r="295" spans="1:64">
      <c r="A295" s="1211"/>
      <c r="B295" s="1211"/>
      <c r="C295" s="1211"/>
      <c r="D295" s="1211"/>
      <c r="E295" s="1211"/>
      <c r="F295" s="1211"/>
      <c r="G295" s="1209"/>
      <c r="H295" s="1212"/>
      <c r="I295" s="1212"/>
      <c r="J295" s="17" t="s">
        <v>1663</v>
      </c>
      <c r="K295" s="18"/>
      <c r="L295" s="30"/>
      <c r="M295" s="31"/>
      <c r="N295" s="30"/>
      <c r="O295" s="31"/>
      <c r="P295" s="30"/>
      <c r="Q295" s="1180"/>
      <c r="R295" s="30"/>
      <c r="S295" s="31"/>
      <c r="T295" s="1212"/>
      <c r="U295" s="31"/>
      <c r="V295" s="30"/>
      <c r="W295" s="1180"/>
      <c r="X295" s="30"/>
      <c r="Y295" s="31"/>
      <c r="Z295" s="30"/>
      <c r="AA295" s="1180"/>
      <c r="AB295" s="30"/>
      <c r="AC295" s="31"/>
      <c r="AD295" s="30"/>
      <c r="AE295" s="1180"/>
      <c r="AF295" s="30"/>
      <c r="AG295" s="31"/>
      <c r="AH295" s="30"/>
      <c r="AI295" s="1180"/>
      <c r="AJ295" s="30"/>
      <c r="AK295" s="31"/>
      <c r="AL295" s="30"/>
      <c r="AM295" s="1180"/>
      <c r="AN295" s="30"/>
      <c r="AO295" s="31"/>
      <c r="AP295" s="30"/>
      <c r="AQ295" s="31"/>
      <c r="AR295" s="30"/>
      <c r="AS295" s="31"/>
      <c r="AT295" s="30"/>
      <c r="AU295" s="31"/>
      <c r="AV295" s="30"/>
      <c r="AW295" s="31"/>
      <c r="AX295" s="30"/>
      <c r="AY295" s="31"/>
      <c r="AZ295" s="30"/>
      <c r="BA295" s="31"/>
      <c r="BB295" s="30"/>
      <c r="BC295" s="31"/>
      <c r="BD295" s="30"/>
      <c r="BE295" s="31"/>
      <c r="BF295" s="30"/>
      <c r="BG295" s="31"/>
      <c r="BH295" s="30"/>
      <c r="BI295" s="31"/>
      <c r="BJ295" s="30"/>
      <c r="BK295" s="31"/>
      <c r="BL295" s="30"/>
    </row>
    <row r="296" spans="1:64">
      <c r="A296" s="1211"/>
      <c r="B296" s="1211"/>
      <c r="C296" s="1211"/>
      <c r="D296" s="1211"/>
      <c r="E296" s="1211"/>
      <c r="F296" s="1211"/>
      <c r="G296" s="1209"/>
      <c r="H296" s="1212"/>
      <c r="I296" s="1212"/>
      <c r="J296" s="17" t="s">
        <v>173</v>
      </c>
      <c r="K296" s="18"/>
      <c r="L296" s="30"/>
      <c r="M296" s="31"/>
      <c r="N296" s="30"/>
      <c r="O296" s="31"/>
      <c r="P296" s="30"/>
      <c r="Q296" s="1180"/>
      <c r="R296" s="30"/>
      <c r="S296" s="31"/>
      <c r="T296" s="1212"/>
      <c r="U296" s="31"/>
      <c r="V296" s="30"/>
      <c r="W296" s="1180"/>
      <c r="X296" s="30"/>
      <c r="Y296" s="31"/>
      <c r="Z296" s="30"/>
      <c r="AA296" s="1180"/>
      <c r="AB296" s="30"/>
      <c r="AC296" s="31"/>
      <c r="AD296" s="30"/>
      <c r="AE296" s="1180"/>
      <c r="AF296" s="30"/>
      <c r="AG296" s="31"/>
      <c r="AH296" s="30"/>
      <c r="AI296" s="1180"/>
      <c r="AJ296" s="30"/>
      <c r="AK296" s="31"/>
      <c r="AL296" s="30"/>
      <c r="AM296" s="1180"/>
      <c r="AN296" s="30"/>
      <c r="AO296" s="35"/>
      <c r="AP296" s="30"/>
      <c r="AQ296" s="35"/>
      <c r="AR296" s="30"/>
      <c r="AS296" s="35"/>
      <c r="AT296" s="30"/>
      <c r="AU296" s="35"/>
      <c r="AV296" s="30"/>
      <c r="AW296" s="35"/>
      <c r="AX296" s="30"/>
      <c r="AY296" s="35"/>
      <c r="AZ296" s="30"/>
      <c r="BA296" s="35"/>
      <c r="BB296" s="30"/>
      <c r="BC296" s="35"/>
      <c r="BD296" s="30"/>
      <c r="BE296" s="35"/>
      <c r="BF296" s="30"/>
      <c r="BG296" s="35"/>
      <c r="BH296" s="30"/>
      <c r="BI296" s="35"/>
      <c r="BJ296" s="30"/>
      <c r="BK296" s="35"/>
      <c r="BL296" s="30"/>
    </row>
    <row r="297" spans="1:64">
      <c r="A297" s="1211"/>
      <c r="B297" s="1211"/>
      <c r="C297" s="1211"/>
      <c r="D297" s="1211"/>
      <c r="E297" s="1211"/>
      <c r="F297" s="1211"/>
      <c r="G297" s="1209"/>
      <c r="H297" s="1212"/>
      <c r="I297" s="1212"/>
      <c r="J297" s="17" t="s">
        <v>185</v>
      </c>
      <c r="K297" s="18"/>
      <c r="L297" s="30"/>
      <c r="M297" s="1314"/>
      <c r="N297" s="30"/>
      <c r="O297" s="1314"/>
      <c r="P297" s="30"/>
      <c r="Q297" s="1180"/>
      <c r="R297" s="30"/>
      <c r="S297" s="1314"/>
      <c r="T297" s="1212"/>
      <c r="U297" s="1314"/>
      <c r="V297" s="30"/>
      <c r="W297" s="1180"/>
      <c r="X297" s="30"/>
      <c r="Y297" s="1314"/>
      <c r="Z297" s="30"/>
      <c r="AA297" s="1180"/>
      <c r="AB297" s="30"/>
      <c r="AC297" s="1314"/>
      <c r="AD297" s="30"/>
      <c r="AE297" s="1180"/>
      <c r="AF297" s="30"/>
      <c r="AG297" s="1314"/>
      <c r="AH297" s="30"/>
      <c r="AI297" s="1180"/>
      <c r="AJ297" s="30"/>
      <c r="AK297" s="1314"/>
      <c r="AL297" s="30"/>
      <c r="AM297" s="1180"/>
      <c r="AN297" s="30"/>
      <c r="AO297" s="31"/>
      <c r="AP297" s="30"/>
      <c r="AQ297" s="31"/>
      <c r="AR297" s="30"/>
      <c r="AS297" s="31"/>
      <c r="AT297" s="30"/>
      <c r="AU297" s="31"/>
      <c r="AV297" s="30"/>
      <c r="AW297" s="31"/>
      <c r="AX297" s="30"/>
      <c r="AY297" s="31"/>
      <c r="AZ297" s="30"/>
      <c r="BA297" s="31"/>
      <c r="BB297" s="30"/>
      <c r="BC297" s="31"/>
      <c r="BD297" s="30"/>
      <c r="BE297" s="31"/>
      <c r="BF297" s="30"/>
      <c r="BG297" s="31"/>
      <c r="BH297" s="30"/>
      <c r="BI297" s="31"/>
      <c r="BJ297" s="30"/>
      <c r="BK297" s="31"/>
      <c r="BL297" s="30"/>
    </row>
    <row r="298" spans="1:64">
      <c r="A298" s="1211"/>
      <c r="B298" s="1211"/>
      <c r="C298" s="1211"/>
      <c r="D298" s="1211"/>
      <c r="E298" s="1211"/>
      <c r="F298" s="1211"/>
      <c r="G298" s="1209"/>
      <c r="H298" s="1212"/>
      <c r="I298" s="1212"/>
      <c r="J298" s="1371" t="s">
        <v>243</v>
      </c>
      <c r="K298" s="1371"/>
      <c r="L298" s="1372"/>
      <c r="M298" s="1373"/>
      <c r="N298" s="1372"/>
      <c r="O298" s="1373"/>
      <c r="P298" s="1372"/>
      <c r="Q298" s="1374"/>
      <c r="R298" s="1221"/>
      <c r="S298" s="1222"/>
      <c r="T298" s="1212"/>
      <c r="U298" s="1222"/>
      <c r="V298" s="1221"/>
      <c r="W298" s="1223"/>
      <c r="X298" s="1221"/>
      <c r="Y298" s="1222"/>
      <c r="Z298" s="1221"/>
      <c r="AA298" s="1223"/>
      <c r="AB298" s="1221"/>
      <c r="AC298" s="1222"/>
      <c r="AD298" s="1221"/>
      <c r="AE298" s="1223"/>
      <c r="AF298" s="1221"/>
      <c r="AG298" s="1222"/>
      <c r="AH298" s="1221"/>
      <c r="AI298" s="1223"/>
      <c r="AJ298" s="1221"/>
      <c r="AK298" s="1222"/>
      <c r="AL298" s="1221"/>
      <c r="AM298" s="1223"/>
      <c r="AN298" s="1221"/>
      <c r="AO298" s="31"/>
      <c r="AP298" s="30"/>
      <c r="AQ298" s="31"/>
      <c r="AR298" s="30"/>
      <c r="AS298" s="31"/>
      <c r="AT298" s="30"/>
      <c r="AU298" s="31"/>
      <c r="AV298" s="30"/>
      <c r="AW298" s="31"/>
      <c r="AX298" s="30"/>
      <c r="AY298" s="31"/>
      <c r="AZ298" s="30"/>
      <c r="BA298" s="31"/>
      <c r="BB298" s="30"/>
      <c r="BC298" s="31"/>
      <c r="BD298" s="30"/>
      <c r="BE298" s="31"/>
      <c r="BF298" s="30"/>
      <c r="BG298" s="31"/>
      <c r="BH298" s="30"/>
      <c r="BI298" s="31"/>
      <c r="BJ298" s="30"/>
      <c r="BK298" s="31"/>
      <c r="BL298" s="30"/>
    </row>
    <row r="299" spans="1:64" s="520" customFormat="1">
      <c r="A299" s="1211"/>
      <c r="B299" s="1211"/>
      <c r="C299" s="1211"/>
      <c r="D299" s="1211"/>
      <c r="E299" s="1211"/>
      <c r="F299" s="1211"/>
      <c r="G299" s="1209"/>
      <c r="H299" s="1212"/>
      <c r="I299" s="1212"/>
      <c r="J299" s="17" t="s">
        <v>309</v>
      </c>
      <c r="K299" s="18"/>
      <c r="L299" s="30"/>
      <c r="M299" s="31"/>
      <c r="N299" s="30"/>
      <c r="O299" s="31"/>
      <c r="P299" s="30"/>
      <c r="Q299" s="1180"/>
      <c r="R299" s="30"/>
      <c r="S299" s="31"/>
      <c r="T299" s="1212"/>
      <c r="U299" s="31"/>
      <c r="V299" s="30"/>
      <c r="W299" s="1180"/>
      <c r="X299" s="30"/>
      <c r="Y299" s="31"/>
      <c r="Z299" s="30"/>
      <c r="AA299" s="1180"/>
      <c r="AB299" s="30"/>
      <c r="AC299" s="31"/>
      <c r="AD299" s="30"/>
      <c r="AE299" s="1180"/>
      <c r="AF299" s="30"/>
      <c r="AG299" s="31"/>
      <c r="AH299" s="30"/>
      <c r="AI299" s="1180"/>
      <c r="AJ299" s="30"/>
      <c r="AK299" s="31"/>
      <c r="AL299" s="30"/>
      <c r="AM299" s="1180"/>
      <c r="AN299" s="30"/>
      <c r="AO299" s="519"/>
      <c r="AP299" s="518"/>
      <c r="AQ299" s="519"/>
      <c r="AR299" s="518"/>
      <c r="AS299" s="519"/>
      <c r="AT299" s="518"/>
      <c r="AU299" s="519"/>
      <c r="AV299" s="518"/>
      <c r="AW299" s="519"/>
      <c r="AX299" s="518"/>
      <c r="AY299" s="519"/>
      <c r="AZ299" s="518"/>
      <c r="BA299" s="519"/>
      <c r="BB299" s="518"/>
      <c r="BC299" s="519"/>
      <c r="BD299" s="518"/>
      <c r="BE299" s="519"/>
      <c r="BF299" s="518"/>
      <c r="BG299" s="519"/>
      <c r="BH299" s="518"/>
      <c r="BI299" s="519"/>
      <c r="BJ299" s="518"/>
      <c r="BK299" s="519"/>
      <c r="BL299" s="518"/>
    </row>
    <row r="300" spans="1:64">
      <c r="A300" s="1211"/>
      <c r="B300" s="1211"/>
      <c r="C300" s="1211"/>
      <c r="D300" s="1211"/>
      <c r="E300" s="1211"/>
      <c r="F300" s="1211"/>
      <c r="G300" s="1209"/>
      <c r="H300" s="1212"/>
      <c r="I300" s="1212"/>
      <c r="J300" s="17" t="s">
        <v>1664</v>
      </c>
      <c r="K300" s="18"/>
      <c r="L300" s="30"/>
      <c r="M300" s="31"/>
      <c r="N300" s="30"/>
      <c r="O300" s="31"/>
      <c r="P300" s="30"/>
      <c r="Q300" s="1180"/>
      <c r="R300" s="30"/>
      <c r="S300" s="31"/>
      <c r="T300" s="1212"/>
      <c r="U300" s="31"/>
      <c r="V300" s="30"/>
      <c r="W300" s="1180"/>
      <c r="X300" s="30"/>
      <c r="Y300" s="31"/>
      <c r="Z300" s="30"/>
      <c r="AA300" s="1180"/>
      <c r="AB300" s="30"/>
      <c r="AC300" s="31"/>
      <c r="AD300" s="30"/>
      <c r="AE300" s="1180"/>
      <c r="AF300" s="30"/>
      <c r="AG300" s="31"/>
      <c r="AH300" s="30"/>
      <c r="AI300" s="1180"/>
      <c r="AJ300" s="30"/>
      <c r="AK300" s="31"/>
      <c r="AL300" s="30"/>
      <c r="AM300" s="1180"/>
      <c r="AN300" s="30"/>
      <c r="AO300" s="31"/>
      <c r="AP300" s="30"/>
      <c r="AQ300" s="31"/>
      <c r="AR300" s="30"/>
      <c r="AS300" s="31"/>
      <c r="AT300" s="30"/>
      <c r="AU300" s="31"/>
      <c r="AV300" s="30"/>
      <c r="AW300" s="31"/>
      <c r="AX300" s="30"/>
      <c r="AY300" s="31"/>
      <c r="AZ300" s="30"/>
      <c r="BA300" s="31"/>
      <c r="BB300" s="30"/>
      <c r="BC300" s="31"/>
      <c r="BD300" s="30"/>
      <c r="BE300" s="31"/>
      <c r="BF300" s="30"/>
      <c r="BG300" s="31"/>
      <c r="BH300" s="30"/>
      <c r="BI300" s="31"/>
      <c r="BJ300" s="30"/>
      <c r="BK300" s="31"/>
      <c r="BL300" s="30"/>
    </row>
    <row r="301" spans="1:64">
      <c r="A301" s="1211"/>
      <c r="B301" s="1211"/>
      <c r="C301" s="1211"/>
      <c r="D301" s="1211"/>
      <c r="E301" s="1211"/>
      <c r="F301" s="1211"/>
      <c r="G301" s="1209"/>
      <c r="H301" s="1212"/>
      <c r="I301" s="1212"/>
      <c r="J301" s="1214" t="s">
        <v>287</v>
      </c>
      <c r="K301" s="1214"/>
      <c r="L301" s="1227"/>
      <c r="M301" s="1228"/>
      <c r="N301" s="1227"/>
      <c r="O301" s="1228"/>
      <c r="P301" s="1227"/>
      <c r="Q301" s="1216"/>
      <c r="R301" s="1227"/>
      <c r="S301" s="1228"/>
      <c r="T301" s="1212"/>
      <c r="U301" s="1228"/>
      <c r="V301" s="1227"/>
      <c r="W301" s="1216"/>
      <c r="X301" s="1227"/>
      <c r="Y301" s="1228"/>
      <c r="Z301" s="1227"/>
      <c r="AA301" s="1216"/>
      <c r="AB301" s="1227"/>
      <c r="AC301" s="1228"/>
      <c r="AD301" s="1227"/>
      <c r="AE301" s="1216"/>
      <c r="AF301" s="1227"/>
      <c r="AG301" s="1228"/>
      <c r="AH301" s="1227"/>
      <c r="AI301" s="1216"/>
      <c r="AJ301" s="1227"/>
      <c r="AK301" s="1228"/>
      <c r="AL301" s="1227"/>
      <c r="AM301" s="1216"/>
      <c r="AN301" s="1227"/>
      <c r="AO301" s="31"/>
      <c r="AP301" s="30"/>
      <c r="AQ301" s="31"/>
      <c r="AR301" s="30"/>
      <c r="AS301" s="31"/>
      <c r="AT301" s="30"/>
      <c r="AU301" s="31"/>
      <c r="AV301" s="30"/>
      <c r="AW301" s="31"/>
      <c r="AX301" s="30"/>
      <c r="AY301" s="31"/>
      <c r="AZ301" s="30"/>
      <c r="BA301" s="31"/>
      <c r="BB301" s="30"/>
      <c r="BC301" s="31"/>
      <c r="BD301" s="30"/>
      <c r="BE301" s="31"/>
      <c r="BF301" s="30"/>
      <c r="BG301" s="31"/>
      <c r="BH301" s="30"/>
      <c r="BI301" s="31"/>
      <c r="BJ301" s="30"/>
      <c r="BK301" s="31"/>
      <c r="BL301" s="30"/>
    </row>
    <row r="302" spans="1:64">
      <c r="A302" s="1211"/>
      <c r="B302" s="1211"/>
      <c r="C302" s="1211"/>
      <c r="D302" s="1211"/>
      <c r="E302" s="1211"/>
      <c r="F302" s="1211"/>
      <c r="G302" s="1209"/>
      <c r="H302" s="1212"/>
      <c r="I302" s="1212"/>
      <c r="J302" s="1214" t="s">
        <v>318</v>
      </c>
      <c r="K302" s="1214"/>
      <c r="L302" s="1227"/>
      <c r="M302" s="1228"/>
      <c r="N302" s="1227"/>
      <c r="O302" s="1228"/>
      <c r="P302" s="1227"/>
      <c r="Q302" s="1216"/>
      <c r="R302" s="1227"/>
      <c r="S302" s="1228"/>
      <c r="T302" s="1212"/>
      <c r="U302" s="1228"/>
      <c r="V302" s="1227"/>
      <c r="W302" s="1216"/>
      <c r="X302" s="1227"/>
      <c r="Y302" s="1228"/>
      <c r="Z302" s="1227"/>
      <c r="AA302" s="1216"/>
      <c r="AB302" s="1227"/>
      <c r="AC302" s="1228"/>
      <c r="AD302" s="1227"/>
      <c r="AE302" s="1216"/>
      <c r="AF302" s="1227"/>
      <c r="AG302" s="1228"/>
      <c r="AH302" s="1227"/>
      <c r="AI302" s="1216"/>
      <c r="AJ302" s="1227"/>
      <c r="AK302" s="1228"/>
      <c r="AL302" s="1227"/>
      <c r="AM302" s="1216"/>
      <c r="AN302" s="1227"/>
      <c r="AO302" s="31"/>
      <c r="AP302" s="30"/>
      <c r="AQ302" s="31"/>
      <c r="AR302" s="30"/>
      <c r="AS302" s="31"/>
      <c r="AT302" s="30"/>
      <c r="AU302" s="31"/>
      <c r="AV302" s="30"/>
      <c r="AW302" s="31"/>
      <c r="AX302" s="30"/>
      <c r="AY302" s="31"/>
      <c r="AZ302" s="30"/>
      <c r="BA302" s="31"/>
      <c r="BB302" s="30"/>
      <c r="BC302" s="31"/>
      <c r="BD302" s="30"/>
      <c r="BE302" s="31"/>
      <c r="BF302" s="30"/>
      <c r="BG302" s="31"/>
      <c r="BH302" s="30"/>
      <c r="BI302" s="31"/>
      <c r="BJ302" s="30"/>
      <c r="BK302" s="31"/>
      <c r="BL302" s="30"/>
    </row>
    <row r="303" spans="1:64">
      <c r="A303" s="1211"/>
      <c r="B303" s="1211"/>
      <c r="C303" s="1211"/>
      <c r="D303" s="1211"/>
      <c r="E303" s="1211"/>
      <c r="F303" s="1211"/>
      <c r="G303" s="1209"/>
      <c r="H303" s="1212"/>
      <c r="I303" s="1212"/>
      <c r="J303" s="1214" t="s">
        <v>314</v>
      </c>
      <c r="K303" s="1214"/>
      <c r="L303" s="1227"/>
      <c r="M303" s="1228"/>
      <c r="N303" s="1227"/>
      <c r="O303" s="1228"/>
      <c r="P303" s="1227"/>
      <c r="Q303" s="1216"/>
      <c r="R303" s="1227"/>
      <c r="S303" s="1228"/>
      <c r="T303" s="1212"/>
      <c r="U303" s="1228"/>
      <c r="V303" s="1227"/>
      <c r="W303" s="1216"/>
      <c r="X303" s="1227"/>
      <c r="Y303" s="1228"/>
      <c r="Z303" s="1227"/>
      <c r="AA303" s="1216"/>
      <c r="AB303" s="1227"/>
      <c r="AC303" s="1228"/>
      <c r="AD303" s="1227"/>
      <c r="AE303" s="1216"/>
      <c r="AF303" s="1227"/>
      <c r="AG303" s="1228"/>
      <c r="AH303" s="1227"/>
      <c r="AI303" s="1216"/>
      <c r="AJ303" s="1227"/>
      <c r="AK303" s="1228"/>
      <c r="AL303" s="1227"/>
      <c r="AM303" s="1216"/>
      <c r="AN303" s="1227"/>
      <c r="AO303" s="31"/>
      <c r="AP303" s="30"/>
      <c r="AQ303" s="31"/>
      <c r="AR303" s="30"/>
      <c r="AS303" s="31"/>
      <c r="AT303" s="30"/>
      <c r="AU303" s="31"/>
      <c r="AV303" s="30"/>
      <c r="AW303" s="31"/>
      <c r="AX303" s="30"/>
      <c r="AY303" s="31"/>
      <c r="AZ303" s="30"/>
      <c r="BA303" s="31"/>
      <c r="BB303" s="30"/>
      <c r="BC303" s="31"/>
      <c r="BD303" s="30"/>
      <c r="BE303" s="31"/>
      <c r="BF303" s="30"/>
      <c r="BG303" s="31"/>
      <c r="BH303" s="30"/>
      <c r="BI303" s="31"/>
      <c r="BJ303" s="30"/>
      <c r="BK303" s="31"/>
      <c r="BL303" s="30"/>
    </row>
    <row r="304" spans="1:64">
      <c r="A304" s="1211"/>
      <c r="B304" s="1211"/>
      <c r="C304" s="1211"/>
      <c r="D304" s="1211"/>
      <c r="E304" s="1211"/>
      <c r="F304" s="1211"/>
      <c r="G304" s="1209"/>
      <c r="H304" s="1212"/>
      <c r="I304" s="1212"/>
      <c r="J304" s="17" t="s">
        <v>308</v>
      </c>
      <c r="K304" s="18"/>
      <c r="L304" s="30"/>
      <c r="M304" s="31"/>
      <c r="N304" s="30"/>
      <c r="O304" s="31"/>
      <c r="P304" s="30"/>
      <c r="Q304" s="1180"/>
      <c r="R304" s="30"/>
      <c r="S304" s="31"/>
      <c r="T304" s="1212"/>
      <c r="U304" s="31"/>
      <c r="V304" s="30"/>
      <c r="W304" s="1180"/>
      <c r="X304" s="30"/>
      <c r="Y304" s="31"/>
      <c r="Z304" s="30"/>
      <c r="AA304" s="1180"/>
      <c r="AB304" s="30"/>
      <c r="AC304" s="31"/>
      <c r="AD304" s="30"/>
      <c r="AE304" s="1180"/>
      <c r="AF304" s="30"/>
      <c r="AG304" s="31"/>
      <c r="AH304" s="30"/>
      <c r="AI304" s="1180"/>
      <c r="AJ304" s="30"/>
      <c r="AK304" s="31"/>
      <c r="AL304" s="30"/>
      <c r="AM304" s="1180"/>
      <c r="AN304" s="30"/>
      <c r="AO304" s="31"/>
      <c r="AP304" s="30"/>
      <c r="AQ304" s="31"/>
      <c r="AR304" s="30"/>
      <c r="AS304" s="31"/>
      <c r="AT304" s="30"/>
      <c r="AU304" s="31"/>
      <c r="AV304" s="30"/>
      <c r="AW304" s="31"/>
      <c r="AX304" s="30"/>
      <c r="AY304" s="31"/>
      <c r="AZ304" s="30"/>
      <c r="BA304" s="31"/>
      <c r="BB304" s="30"/>
      <c r="BC304" s="31"/>
      <c r="BD304" s="30"/>
      <c r="BE304" s="31"/>
      <c r="BF304" s="30"/>
      <c r="BG304" s="31"/>
      <c r="BH304" s="30"/>
      <c r="BI304" s="31"/>
      <c r="BJ304" s="30"/>
      <c r="BK304" s="31"/>
      <c r="BL304" s="30"/>
    </row>
    <row r="305" spans="1:64">
      <c r="A305" s="1211"/>
      <c r="B305" s="1211"/>
      <c r="C305" s="1211"/>
      <c r="D305" s="1211"/>
      <c r="E305" s="1211"/>
      <c r="F305" s="1211"/>
      <c r="G305" s="1209"/>
      <c r="H305" s="1212"/>
      <c r="I305" s="1212"/>
      <c r="J305" s="17" t="s">
        <v>1663</v>
      </c>
      <c r="K305" s="18"/>
      <c r="L305" s="30"/>
      <c r="M305" s="31"/>
      <c r="N305" s="30"/>
      <c r="O305" s="31"/>
      <c r="P305" s="30"/>
      <c r="Q305" s="1180"/>
      <c r="R305" s="30"/>
      <c r="S305" s="31"/>
      <c r="T305" s="1212"/>
      <c r="U305" s="31"/>
      <c r="V305" s="30"/>
      <c r="W305" s="1180"/>
      <c r="X305" s="30"/>
      <c r="Y305" s="31"/>
      <c r="Z305" s="30"/>
      <c r="AA305" s="1180"/>
      <c r="AB305" s="30"/>
      <c r="AC305" s="31"/>
      <c r="AD305" s="30"/>
      <c r="AE305" s="1180"/>
      <c r="AF305" s="30"/>
      <c r="AG305" s="31"/>
      <c r="AH305" s="30"/>
      <c r="AI305" s="1180"/>
      <c r="AJ305" s="30"/>
      <c r="AK305" s="31"/>
      <c r="AL305" s="30"/>
      <c r="AM305" s="1180"/>
      <c r="AN305" s="30"/>
      <c r="AO305" s="35"/>
      <c r="AP305" s="30"/>
      <c r="AQ305" s="35"/>
      <c r="AR305" s="30"/>
      <c r="AS305" s="35"/>
      <c r="AT305" s="30"/>
      <c r="AU305" s="35"/>
      <c r="AV305" s="30"/>
      <c r="AW305" s="35"/>
      <c r="AX305" s="30"/>
      <c r="AY305" s="35"/>
      <c r="AZ305" s="30"/>
      <c r="BA305" s="35"/>
      <c r="BB305" s="30"/>
      <c r="BC305" s="35"/>
      <c r="BD305" s="30"/>
      <c r="BE305" s="35"/>
      <c r="BF305" s="30"/>
      <c r="BG305" s="35"/>
      <c r="BH305" s="30"/>
      <c r="BI305" s="35"/>
      <c r="BJ305" s="30"/>
      <c r="BK305" s="35"/>
      <c r="BL305" s="30"/>
    </row>
    <row r="306" spans="1:64">
      <c r="A306" s="1211"/>
      <c r="B306" s="1211"/>
      <c r="C306" s="1211"/>
      <c r="D306" s="1211"/>
      <c r="E306" s="1211"/>
      <c r="F306" s="1211"/>
      <c r="G306" s="1209"/>
      <c r="H306" s="1212"/>
      <c r="I306" s="1212"/>
      <c r="J306" s="17" t="s">
        <v>173</v>
      </c>
      <c r="K306" s="18"/>
      <c r="L306" s="30"/>
      <c r="M306" s="31"/>
      <c r="N306" s="30"/>
      <c r="O306" s="31"/>
      <c r="P306" s="30"/>
      <c r="Q306" s="1180"/>
      <c r="R306" s="30"/>
      <c r="S306" s="31"/>
      <c r="T306" s="1212"/>
      <c r="U306" s="31"/>
      <c r="V306" s="30"/>
      <c r="W306" s="1180"/>
      <c r="X306" s="30"/>
      <c r="Y306" s="31"/>
      <c r="Z306" s="30"/>
      <c r="AA306" s="1180"/>
      <c r="AB306" s="30"/>
      <c r="AC306" s="31"/>
      <c r="AD306" s="30"/>
      <c r="AE306" s="1180"/>
      <c r="AF306" s="30"/>
      <c r="AG306" s="31"/>
      <c r="AH306" s="30"/>
      <c r="AI306" s="1180"/>
      <c r="AJ306" s="30"/>
      <c r="AK306" s="31"/>
      <c r="AL306" s="30"/>
      <c r="AM306" s="1180"/>
      <c r="AN306" s="30"/>
      <c r="AO306" s="31"/>
      <c r="AP306" s="30"/>
      <c r="AQ306" s="31"/>
      <c r="AR306" s="30"/>
      <c r="AS306" s="31"/>
      <c r="AT306" s="30"/>
      <c r="AU306" s="31"/>
      <c r="AV306" s="30"/>
      <c r="AW306" s="31"/>
      <c r="AX306" s="30"/>
      <c r="AY306" s="31"/>
      <c r="AZ306" s="30"/>
      <c r="BA306" s="31"/>
      <c r="BB306" s="30"/>
      <c r="BC306" s="31"/>
      <c r="BD306" s="30"/>
      <c r="BE306" s="31"/>
      <c r="BF306" s="30"/>
      <c r="BG306" s="31"/>
      <c r="BH306" s="30"/>
      <c r="BI306" s="31"/>
      <c r="BJ306" s="30"/>
      <c r="BK306" s="31"/>
      <c r="BL306" s="30"/>
    </row>
    <row r="307" spans="1:64">
      <c r="A307" s="1211"/>
      <c r="B307" s="1211"/>
      <c r="C307" s="1211"/>
      <c r="D307" s="1211"/>
      <c r="E307" s="1211"/>
      <c r="F307" s="1211"/>
      <c r="G307" s="1209"/>
      <c r="H307" s="1212"/>
      <c r="I307" s="1212"/>
      <c r="J307" s="17" t="s">
        <v>185</v>
      </c>
      <c r="K307" s="18"/>
      <c r="L307" s="30"/>
      <c r="M307" s="1314"/>
      <c r="N307" s="30"/>
      <c r="O307" s="1314"/>
      <c r="P307" s="30"/>
      <c r="Q307" s="1180"/>
      <c r="R307" s="30"/>
      <c r="S307" s="1314"/>
      <c r="T307" s="1212"/>
      <c r="U307" s="1314"/>
      <c r="V307" s="30"/>
      <c r="W307" s="1180"/>
      <c r="X307" s="30"/>
      <c r="Y307" s="1314"/>
      <c r="Z307" s="30"/>
      <c r="AA307" s="1180"/>
      <c r="AB307" s="30"/>
      <c r="AC307" s="1314"/>
      <c r="AD307" s="30"/>
      <c r="AE307" s="1180"/>
      <c r="AF307" s="30"/>
      <c r="AG307" s="1314"/>
      <c r="AH307" s="30"/>
      <c r="AI307" s="1180"/>
      <c r="AJ307" s="30"/>
      <c r="AK307" s="1314"/>
      <c r="AL307" s="30"/>
      <c r="AM307" s="1180"/>
      <c r="AN307" s="30"/>
      <c r="AO307" s="31"/>
      <c r="AP307" s="30"/>
      <c r="AQ307" s="31"/>
      <c r="AR307" s="30"/>
      <c r="AS307" s="31"/>
      <c r="AT307" s="30"/>
      <c r="AU307" s="31"/>
      <c r="AV307" s="30"/>
      <c r="AW307" s="31"/>
      <c r="AX307" s="30"/>
      <c r="AY307" s="31"/>
      <c r="AZ307" s="30"/>
      <c r="BA307" s="31"/>
      <c r="BB307" s="30"/>
      <c r="BC307" s="31"/>
      <c r="BD307" s="30"/>
      <c r="BE307" s="31"/>
      <c r="BF307" s="30"/>
      <c r="BG307" s="31"/>
      <c r="BH307" s="30"/>
      <c r="BI307" s="31"/>
      <c r="BJ307" s="30"/>
      <c r="BK307" s="31"/>
      <c r="BL307" s="30"/>
    </row>
    <row r="308" spans="1:64" s="520" customFormat="1">
      <c r="A308" s="1211"/>
      <c r="B308" s="1211"/>
      <c r="C308" s="1211"/>
      <c r="D308" s="1211"/>
      <c r="E308" s="1211"/>
      <c r="F308" s="1211"/>
      <c r="G308" s="1209"/>
      <c r="H308" s="1212"/>
      <c r="I308" s="1212"/>
      <c r="J308" s="1371" t="s">
        <v>243</v>
      </c>
      <c r="K308" s="1371"/>
      <c r="L308" s="1372"/>
      <c r="M308" s="1373"/>
      <c r="N308" s="1372"/>
      <c r="O308" s="1373"/>
      <c r="P308" s="1372"/>
      <c r="Q308" s="1374"/>
      <c r="R308" s="1221"/>
      <c r="S308" s="1222"/>
      <c r="T308" s="1212"/>
      <c r="U308" s="1222"/>
      <c r="V308" s="1221"/>
      <c r="W308" s="1223"/>
      <c r="X308" s="1221"/>
      <c r="Y308" s="1222"/>
      <c r="Z308" s="1221"/>
      <c r="AA308" s="1223"/>
      <c r="AB308" s="1221"/>
      <c r="AC308" s="1222"/>
      <c r="AD308" s="1221"/>
      <c r="AE308" s="1223"/>
      <c r="AF308" s="1221"/>
      <c r="AG308" s="1222"/>
      <c r="AH308" s="1221"/>
      <c r="AI308" s="1223"/>
      <c r="AJ308" s="1221"/>
      <c r="AK308" s="1222"/>
      <c r="AL308" s="1221"/>
      <c r="AM308" s="1223"/>
      <c r="AN308" s="1221"/>
      <c r="AO308" s="519"/>
      <c r="AP308" s="518"/>
      <c r="AQ308" s="519"/>
      <c r="AR308" s="518"/>
      <c r="AS308" s="519"/>
      <c r="AT308" s="518"/>
      <c r="AU308" s="519"/>
      <c r="AV308" s="518"/>
      <c r="AW308" s="519"/>
      <c r="AX308" s="518"/>
      <c r="AY308" s="519"/>
      <c r="AZ308" s="518"/>
      <c r="BA308" s="519"/>
      <c r="BB308" s="518"/>
      <c r="BC308" s="519"/>
      <c r="BD308" s="518"/>
      <c r="BE308" s="519"/>
      <c r="BF308" s="518"/>
      <c r="BG308" s="519"/>
      <c r="BH308" s="518"/>
      <c r="BI308" s="519"/>
      <c r="BJ308" s="518"/>
      <c r="BK308" s="519"/>
      <c r="BL308" s="518"/>
    </row>
    <row r="309" spans="1:64">
      <c r="A309" s="1211"/>
      <c r="B309" s="1211"/>
      <c r="C309" s="1211"/>
      <c r="D309" s="1211"/>
      <c r="E309" s="1211"/>
      <c r="F309" s="1211"/>
      <c r="G309" s="1209"/>
      <c r="H309" s="1212"/>
      <c r="I309" s="1212"/>
      <c r="J309" s="17" t="s">
        <v>309</v>
      </c>
      <c r="K309" s="18"/>
      <c r="L309" s="30"/>
      <c r="M309" s="31"/>
      <c r="N309" s="30"/>
      <c r="O309" s="31"/>
      <c r="P309" s="30"/>
      <c r="Q309" s="1180"/>
      <c r="R309" s="30"/>
      <c r="S309" s="31"/>
      <c r="T309" s="1212"/>
      <c r="U309" s="31"/>
      <c r="V309" s="30"/>
      <c r="W309" s="1180"/>
      <c r="X309" s="30"/>
      <c r="Y309" s="31"/>
      <c r="Z309" s="30"/>
      <c r="AA309" s="1180"/>
      <c r="AB309" s="30"/>
      <c r="AC309" s="31"/>
      <c r="AD309" s="30"/>
      <c r="AE309" s="1180"/>
      <c r="AF309" s="30"/>
      <c r="AG309" s="31"/>
      <c r="AH309" s="30"/>
      <c r="AI309" s="1180"/>
      <c r="AJ309" s="30"/>
      <c r="AK309" s="31"/>
      <c r="AL309" s="30"/>
      <c r="AM309" s="1180"/>
      <c r="AN309" s="30"/>
      <c r="AO309" s="31"/>
      <c r="AP309" s="30"/>
      <c r="AQ309" s="31"/>
      <c r="AR309" s="30"/>
      <c r="AS309" s="31"/>
      <c r="AT309" s="30"/>
      <c r="AU309" s="31"/>
      <c r="AV309" s="30"/>
      <c r="AW309" s="31"/>
      <c r="AX309" s="30"/>
      <c r="AY309" s="31"/>
      <c r="AZ309" s="30"/>
      <c r="BA309" s="31"/>
      <c r="BB309" s="30"/>
      <c r="BC309" s="31"/>
      <c r="BD309" s="30"/>
      <c r="BE309" s="31"/>
      <c r="BF309" s="30"/>
      <c r="BG309" s="31"/>
      <c r="BH309" s="30"/>
      <c r="BI309" s="31"/>
      <c r="BJ309" s="30"/>
      <c r="BK309" s="31"/>
      <c r="BL309" s="30"/>
    </row>
    <row r="310" spans="1:64">
      <c r="A310" s="1211"/>
      <c r="B310" s="1211"/>
      <c r="C310" s="1211"/>
      <c r="D310" s="1211"/>
      <c r="E310" s="1211"/>
      <c r="F310" s="1211"/>
      <c r="G310" s="1209"/>
      <c r="H310" s="1212"/>
      <c r="I310" s="1212"/>
      <c r="J310" s="17" t="s">
        <v>1665</v>
      </c>
      <c r="K310" s="18"/>
      <c r="L310" s="30"/>
      <c r="M310" s="31"/>
      <c r="N310" s="30"/>
      <c r="O310" s="31"/>
      <c r="P310" s="30"/>
      <c r="Q310" s="1180"/>
      <c r="R310" s="30"/>
      <c r="S310" s="31"/>
      <c r="T310" s="1212"/>
      <c r="U310" s="31"/>
      <c r="V310" s="30"/>
      <c r="W310" s="1180"/>
      <c r="X310" s="30"/>
      <c r="Y310" s="31"/>
      <c r="Z310" s="30"/>
      <c r="AA310" s="1180"/>
      <c r="AB310" s="30"/>
      <c r="AC310" s="31"/>
      <c r="AD310" s="30"/>
      <c r="AE310" s="1180"/>
      <c r="AF310" s="30"/>
      <c r="AG310" s="31"/>
      <c r="AH310" s="30"/>
      <c r="AI310" s="1180"/>
      <c r="AJ310" s="30"/>
      <c r="AK310" s="31"/>
      <c r="AL310" s="30"/>
      <c r="AM310" s="1180"/>
      <c r="AN310" s="30"/>
      <c r="AO310" s="31"/>
      <c r="AP310" s="30"/>
      <c r="AQ310" s="31"/>
      <c r="AR310" s="30"/>
      <c r="AS310" s="31"/>
      <c r="AT310" s="30"/>
      <c r="AU310" s="31"/>
      <c r="AV310" s="30"/>
      <c r="AW310" s="31"/>
      <c r="AX310" s="30"/>
      <c r="AY310" s="31"/>
      <c r="AZ310" s="30"/>
      <c r="BA310" s="31"/>
      <c r="BB310" s="30"/>
      <c r="BC310" s="31"/>
      <c r="BD310" s="30"/>
      <c r="BE310" s="31"/>
      <c r="BF310" s="30"/>
      <c r="BG310" s="31"/>
      <c r="BH310" s="30"/>
      <c r="BI310" s="31"/>
      <c r="BJ310" s="30"/>
      <c r="BK310" s="31"/>
      <c r="BL310" s="30"/>
    </row>
    <row r="311" spans="1:64">
      <c r="A311" s="1211"/>
      <c r="B311" s="1211"/>
      <c r="C311" s="1211"/>
      <c r="D311" s="1211"/>
      <c r="E311" s="1211"/>
      <c r="F311" s="1211"/>
      <c r="G311" s="1209"/>
      <c r="H311" s="1212"/>
      <c r="I311" s="1212"/>
      <c r="J311" s="1214" t="s">
        <v>287</v>
      </c>
      <c r="K311" s="1214"/>
      <c r="L311" s="1227"/>
      <c r="M311" s="1228"/>
      <c r="N311" s="1227"/>
      <c r="O311" s="1228"/>
      <c r="P311" s="1227"/>
      <c r="Q311" s="1216"/>
      <c r="R311" s="1227"/>
      <c r="S311" s="1228"/>
      <c r="T311" s="1212"/>
      <c r="U311" s="1228"/>
      <c r="V311" s="1227"/>
      <c r="W311" s="1216"/>
      <c r="X311" s="1227"/>
      <c r="Y311" s="1228"/>
      <c r="Z311" s="1227"/>
      <c r="AA311" s="1216"/>
      <c r="AB311" s="1227"/>
      <c r="AC311" s="1228"/>
      <c r="AD311" s="1227"/>
      <c r="AE311" s="1216"/>
      <c r="AF311" s="1227"/>
      <c r="AG311" s="1228"/>
      <c r="AH311" s="1227"/>
      <c r="AI311" s="1216"/>
      <c r="AJ311" s="1227"/>
      <c r="AK311" s="1228"/>
      <c r="AL311" s="1227"/>
      <c r="AM311" s="1216"/>
      <c r="AN311" s="1227"/>
      <c r="AO311" s="31"/>
      <c r="AP311" s="30"/>
      <c r="AQ311" s="31"/>
      <c r="AR311" s="30"/>
      <c r="AS311" s="31"/>
      <c r="AT311" s="30"/>
      <c r="AU311" s="31"/>
      <c r="AV311" s="30"/>
      <c r="AW311" s="31"/>
      <c r="AX311" s="30"/>
      <c r="AY311" s="31"/>
      <c r="AZ311" s="30"/>
      <c r="BA311" s="31"/>
      <c r="BB311" s="30"/>
      <c r="BC311" s="31"/>
      <c r="BD311" s="30"/>
      <c r="BE311" s="31"/>
      <c r="BF311" s="30"/>
      <c r="BG311" s="31"/>
      <c r="BH311" s="30"/>
      <c r="BI311" s="31"/>
      <c r="BJ311" s="30"/>
      <c r="BK311" s="31"/>
      <c r="BL311" s="30"/>
    </row>
    <row r="312" spans="1:64">
      <c r="A312" s="1211"/>
      <c r="B312" s="1211"/>
      <c r="C312" s="1211"/>
      <c r="D312" s="1211"/>
      <c r="E312" s="1211"/>
      <c r="F312" s="1211"/>
      <c r="G312" s="1209"/>
      <c r="H312" s="1212"/>
      <c r="I312" s="1212"/>
      <c r="J312" s="1214" t="s">
        <v>1666</v>
      </c>
      <c r="K312" s="1214"/>
      <c r="L312" s="1227"/>
      <c r="M312" s="1228"/>
      <c r="N312" s="1227"/>
      <c r="O312" s="1228"/>
      <c r="P312" s="1227"/>
      <c r="Q312" s="1216"/>
      <c r="R312" s="1227"/>
      <c r="S312" s="1228"/>
      <c r="T312" s="1212"/>
      <c r="U312" s="1228"/>
      <c r="V312" s="1227"/>
      <c r="W312" s="1216"/>
      <c r="X312" s="1227"/>
      <c r="Y312" s="1228"/>
      <c r="Z312" s="1227"/>
      <c r="AA312" s="1216"/>
      <c r="AB312" s="1227"/>
      <c r="AC312" s="1228"/>
      <c r="AD312" s="1227"/>
      <c r="AE312" s="1216"/>
      <c r="AF312" s="1227"/>
      <c r="AG312" s="1228"/>
      <c r="AH312" s="1227"/>
      <c r="AI312" s="1216"/>
      <c r="AJ312" s="1227"/>
      <c r="AK312" s="1228"/>
      <c r="AL312" s="1227"/>
      <c r="AM312" s="1216"/>
      <c r="AN312" s="1227"/>
      <c r="AO312" s="31"/>
      <c r="AP312" s="30"/>
      <c r="AQ312" s="31"/>
      <c r="AR312" s="30"/>
      <c r="AS312" s="31"/>
      <c r="AT312" s="30"/>
      <c r="AU312" s="31"/>
      <c r="AV312" s="30"/>
      <c r="AW312" s="31"/>
      <c r="AX312" s="30"/>
      <c r="AY312" s="31"/>
      <c r="AZ312" s="30"/>
      <c r="BA312" s="31"/>
      <c r="BB312" s="30"/>
      <c r="BC312" s="31"/>
      <c r="BD312" s="30"/>
      <c r="BE312" s="31"/>
      <c r="BF312" s="30"/>
      <c r="BG312" s="31"/>
      <c r="BH312" s="30"/>
      <c r="BI312" s="31"/>
      <c r="BJ312" s="30"/>
      <c r="BK312" s="31"/>
      <c r="BL312" s="30"/>
    </row>
    <row r="313" spans="1:64">
      <c r="A313" s="1211"/>
      <c r="B313" s="1211"/>
      <c r="C313" s="1211"/>
      <c r="D313" s="1211"/>
      <c r="E313" s="1211"/>
      <c r="F313" s="1211"/>
      <c r="G313" s="1209"/>
      <c r="H313" s="1212"/>
      <c r="I313" s="1212"/>
      <c r="J313" s="1214" t="s">
        <v>314</v>
      </c>
      <c r="K313" s="1214"/>
      <c r="L313" s="1227"/>
      <c r="M313" s="1228"/>
      <c r="N313" s="1227"/>
      <c r="O313" s="1228"/>
      <c r="P313" s="1227"/>
      <c r="Q313" s="1216"/>
      <c r="R313" s="1227"/>
      <c r="S313" s="1228"/>
      <c r="T313" s="1212"/>
      <c r="U313" s="1228"/>
      <c r="V313" s="1227"/>
      <c r="W313" s="1216"/>
      <c r="X313" s="1227"/>
      <c r="Y313" s="1228"/>
      <c r="Z313" s="1227"/>
      <c r="AA313" s="1216"/>
      <c r="AB313" s="1227"/>
      <c r="AC313" s="1228"/>
      <c r="AD313" s="1227"/>
      <c r="AE313" s="1216"/>
      <c r="AF313" s="1227"/>
      <c r="AG313" s="1228"/>
      <c r="AH313" s="1227"/>
      <c r="AI313" s="1216"/>
      <c r="AJ313" s="1227"/>
      <c r="AK313" s="1228"/>
      <c r="AL313" s="1227"/>
      <c r="AM313" s="1216"/>
      <c r="AN313" s="1227"/>
      <c r="AO313" s="31"/>
      <c r="AP313" s="30"/>
      <c r="AQ313" s="31"/>
      <c r="AR313" s="30"/>
      <c r="AS313" s="31"/>
      <c r="AT313" s="30"/>
      <c r="AU313" s="31"/>
      <c r="AV313" s="30"/>
      <c r="AW313" s="31"/>
      <c r="AX313" s="30"/>
      <c r="AY313" s="31"/>
      <c r="AZ313" s="30"/>
      <c r="BA313" s="31"/>
      <c r="BB313" s="30"/>
      <c r="BC313" s="31"/>
      <c r="BD313" s="30"/>
      <c r="BE313" s="31"/>
      <c r="BF313" s="30"/>
      <c r="BG313" s="31"/>
      <c r="BH313" s="30"/>
      <c r="BI313" s="31"/>
      <c r="BJ313" s="30"/>
      <c r="BK313" s="31"/>
      <c r="BL313" s="30"/>
    </row>
    <row r="314" spans="1:64">
      <c r="A314" s="1211"/>
      <c r="B314" s="1211"/>
      <c r="C314" s="1211"/>
      <c r="D314" s="1211"/>
      <c r="E314" s="1211"/>
      <c r="F314" s="1211"/>
      <c r="G314" s="1209"/>
      <c r="H314" s="1212"/>
      <c r="I314" s="1212"/>
      <c r="J314" s="17" t="s">
        <v>308</v>
      </c>
      <c r="K314" s="18"/>
      <c r="L314" s="30"/>
      <c r="M314" s="31"/>
      <c r="N314" s="30"/>
      <c r="O314" s="31"/>
      <c r="P314" s="30"/>
      <c r="Q314" s="1180"/>
      <c r="R314" s="30"/>
      <c r="S314" s="31"/>
      <c r="T314" s="1212"/>
      <c r="U314" s="31"/>
      <c r="V314" s="30"/>
      <c r="W314" s="1180"/>
      <c r="X314" s="30"/>
      <c r="Y314" s="31"/>
      <c r="Z314" s="30"/>
      <c r="AA314" s="1180"/>
      <c r="AB314" s="30"/>
      <c r="AC314" s="31"/>
      <c r="AD314" s="30"/>
      <c r="AE314" s="1180"/>
      <c r="AF314" s="30"/>
      <c r="AG314" s="31"/>
      <c r="AH314" s="30"/>
      <c r="AI314" s="1180"/>
      <c r="AJ314" s="30"/>
      <c r="AK314" s="31"/>
      <c r="AL314" s="30"/>
      <c r="AM314" s="1180"/>
      <c r="AN314" s="30"/>
      <c r="AO314" s="35"/>
      <c r="AP314" s="30"/>
      <c r="AQ314" s="35"/>
      <c r="AR314" s="30"/>
      <c r="AS314" s="35"/>
      <c r="AT314" s="30"/>
      <c r="AU314" s="35"/>
      <c r="AV314" s="30"/>
      <c r="AW314" s="35"/>
      <c r="AX314" s="30"/>
      <c r="AY314" s="35"/>
      <c r="AZ314" s="30"/>
      <c r="BA314" s="35"/>
      <c r="BB314" s="30"/>
      <c r="BC314" s="35"/>
      <c r="BD314" s="30"/>
      <c r="BE314" s="35"/>
      <c r="BF314" s="30"/>
      <c r="BG314" s="35"/>
      <c r="BH314" s="30"/>
      <c r="BI314" s="35"/>
      <c r="BJ314" s="30"/>
      <c r="BK314" s="35"/>
      <c r="BL314" s="30"/>
    </row>
    <row r="315" spans="1:64">
      <c r="A315" s="1211"/>
      <c r="B315" s="1211"/>
      <c r="C315" s="1211"/>
      <c r="D315" s="1211"/>
      <c r="E315" s="1211"/>
      <c r="F315" s="1211"/>
      <c r="G315" s="1209"/>
      <c r="H315" s="1212"/>
      <c r="I315" s="1212"/>
      <c r="J315" s="17" t="s">
        <v>1663</v>
      </c>
      <c r="K315" s="18"/>
      <c r="L315" s="30"/>
      <c r="M315" s="31"/>
      <c r="N315" s="30"/>
      <c r="O315" s="31"/>
      <c r="P315" s="30"/>
      <c r="Q315" s="1180"/>
      <c r="R315" s="30"/>
      <c r="S315" s="31"/>
      <c r="T315" s="1212"/>
      <c r="U315" s="31"/>
      <c r="V315" s="30"/>
      <c r="W315" s="1180"/>
      <c r="X315" s="30"/>
      <c r="Y315" s="31"/>
      <c r="Z315" s="30"/>
      <c r="AA315" s="1180"/>
      <c r="AB315" s="30"/>
      <c r="AC315" s="31"/>
      <c r="AD315" s="30"/>
      <c r="AE315" s="1180"/>
      <c r="AF315" s="30"/>
      <c r="AG315" s="31"/>
      <c r="AH315" s="30"/>
      <c r="AI315" s="1180"/>
      <c r="AJ315" s="30"/>
      <c r="AK315" s="31"/>
      <c r="AL315" s="30"/>
      <c r="AM315" s="1180"/>
      <c r="AN315" s="30"/>
      <c r="AO315" s="31"/>
      <c r="AP315" s="30"/>
      <c r="AQ315" s="31"/>
      <c r="AR315" s="30"/>
      <c r="AS315" s="31"/>
      <c r="AT315" s="30"/>
      <c r="AU315" s="31"/>
      <c r="AV315" s="30"/>
      <c r="AW315" s="31"/>
      <c r="AX315" s="30"/>
      <c r="AY315" s="31"/>
      <c r="AZ315" s="30"/>
      <c r="BA315" s="31"/>
      <c r="BB315" s="30"/>
      <c r="BC315" s="31"/>
      <c r="BD315" s="30"/>
      <c r="BE315" s="31"/>
      <c r="BF315" s="30"/>
      <c r="BG315" s="31"/>
      <c r="BH315" s="30"/>
      <c r="BI315" s="31"/>
      <c r="BJ315" s="30"/>
      <c r="BK315" s="31"/>
      <c r="BL315" s="30"/>
    </row>
    <row r="316" spans="1:64">
      <c r="A316" s="1211"/>
      <c r="B316" s="1211"/>
      <c r="C316" s="1211"/>
      <c r="D316" s="1211"/>
      <c r="E316" s="1211"/>
      <c r="F316" s="1211"/>
      <c r="G316" s="1209"/>
      <c r="H316" s="1212"/>
      <c r="I316" s="1212"/>
      <c r="J316" s="17" t="s">
        <v>173</v>
      </c>
      <c r="K316" s="18"/>
      <c r="L316" s="30"/>
      <c r="M316" s="31"/>
      <c r="N316" s="30"/>
      <c r="O316" s="31"/>
      <c r="P316" s="30"/>
      <c r="Q316" s="1180"/>
      <c r="R316" s="30"/>
      <c r="S316" s="31"/>
      <c r="T316" s="1212"/>
      <c r="U316" s="31"/>
      <c r="V316" s="30"/>
      <c r="W316" s="1180"/>
      <c r="X316" s="30"/>
      <c r="Y316" s="31"/>
      <c r="Z316" s="30"/>
      <c r="AA316" s="1180"/>
      <c r="AB316" s="30"/>
      <c r="AC316" s="31"/>
      <c r="AD316" s="30"/>
      <c r="AE316" s="1180"/>
      <c r="AF316" s="30"/>
      <c r="AG316" s="31"/>
      <c r="AH316" s="30"/>
      <c r="AI316" s="1180"/>
      <c r="AJ316" s="30"/>
      <c r="AK316" s="31"/>
      <c r="AL316" s="30"/>
      <c r="AM316" s="1180"/>
      <c r="AN316" s="30"/>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row>
    <row r="317" spans="1:64">
      <c r="A317" s="1211"/>
      <c r="B317" s="1211"/>
      <c r="C317" s="1211"/>
      <c r="D317" s="1211"/>
      <c r="E317" s="1211"/>
      <c r="F317" s="1211"/>
      <c r="G317" s="1209"/>
      <c r="H317" s="1212"/>
      <c r="I317" s="1212"/>
      <c r="J317" s="17" t="s">
        <v>185</v>
      </c>
      <c r="K317" s="18"/>
      <c r="L317" s="30"/>
      <c r="M317" s="1314"/>
      <c r="N317" s="30"/>
      <c r="O317" s="1314"/>
      <c r="P317" s="30"/>
      <c r="Q317" s="1180"/>
      <c r="R317" s="30"/>
      <c r="S317" s="1314"/>
      <c r="T317" s="1212"/>
      <c r="U317" s="1314"/>
      <c r="V317" s="30"/>
      <c r="W317" s="1180"/>
      <c r="X317" s="30"/>
      <c r="Y317" s="1314"/>
      <c r="Z317" s="30"/>
      <c r="AA317" s="1180"/>
      <c r="AB317" s="30"/>
      <c r="AC317" s="1314"/>
      <c r="AD317" s="30"/>
      <c r="AE317" s="1180"/>
      <c r="AF317" s="30"/>
      <c r="AG317" s="1314"/>
      <c r="AH317" s="30"/>
      <c r="AI317" s="1180"/>
      <c r="AJ317" s="30"/>
      <c r="AK317" s="1314"/>
      <c r="AL317" s="30"/>
      <c r="AM317" s="1180"/>
      <c r="AN317" s="30"/>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row>
    <row r="318" spans="1:64">
      <c r="A318" s="1211"/>
      <c r="B318" s="1211"/>
      <c r="C318" s="1211"/>
      <c r="D318" s="1211"/>
      <c r="E318" s="1211"/>
      <c r="F318" s="1211"/>
      <c r="G318" s="1209"/>
      <c r="H318" s="1212"/>
      <c r="I318" s="1212"/>
      <c r="J318" s="1371" t="s">
        <v>243</v>
      </c>
      <c r="K318" s="1371"/>
      <c r="L318" s="1372"/>
      <c r="M318" s="1373"/>
      <c r="N318" s="1372"/>
      <c r="O318" s="1373"/>
      <c r="P318" s="1372"/>
      <c r="Q318" s="1374"/>
      <c r="R318" s="1221"/>
      <c r="S318" s="1222"/>
      <c r="T318" s="1212"/>
      <c r="U318" s="1222"/>
      <c r="V318" s="1221"/>
      <c r="W318" s="1223"/>
      <c r="X318" s="1221"/>
      <c r="Y318" s="1222"/>
      <c r="Z318" s="1221"/>
      <c r="AA318" s="1223"/>
      <c r="AB318" s="1221"/>
      <c r="AC318" s="1222"/>
      <c r="AD318" s="1221"/>
      <c r="AE318" s="1223"/>
      <c r="AF318" s="1221"/>
      <c r="AG318" s="1222"/>
      <c r="AH318" s="1221"/>
      <c r="AI318" s="1223"/>
      <c r="AJ318" s="1221"/>
      <c r="AK318" s="1222"/>
      <c r="AL318" s="1221"/>
      <c r="AM318" s="1223"/>
      <c r="AN318" s="1221"/>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row>
    <row r="319" spans="1:64">
      <c r="A319" s="1211"/>
      <c r="B319" s="1211"/>
      <c r="C319" s="1211"/>
      <c r="D319" s="1211"/>
      <c r="E319" s="1211"/>
      <c r="F319" s="1211"/>
      <c r="G319" s="1209"/>
      <c r="H319" s="1212"/>
      <c r="I319" s="1212"/>
      <c r="J319" s="17" t="s">
        <v>309</v>
      </c>
      <c r="K319" s="18"/>
      <c r="L319" s="30"/>
      <c r="M319" s="31"/>
      <c r="N319" s="30"/>
      <c r="O319" s="31"/>
      <c r="P319" s="30"/>
      <c r="Q319" s="1180"/>
      <c r="R319" s="30"/>
      <c r="S319" s="31"/>
      <c r="T319" s="1212"/>
      <c r="U319" s="31"/>
      <c r="V319" s="30"/>
      <c r="W319" s="1180"/>
      <c r="X319" s="30"/>
      <c r="Y319" s="31"/>
      <c r="Z319" s="30"/>
      <c r="AA319" s="1180"/>
      <c r="AB319" s="30"/>
      <c r="AC319" s="31"/>
      <c r="AD319" s="30"/>
      <c r="AE319" s="1180"/>
      <c r="AF319" s="30"/>
      <c r="AG319" s="31"/>
      <c r="AH319" s="30"/>
      <c r="AI319" s="1180"/>
      <c r="AJ319" s="30"/>
      <c r="AK319" s="31"/>
      <c r="AL319" s="30"/>
      <c r="AM319" s="1180"/>
      <c r="AN319" s="30"/>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row>
    <row r="320" spans="1:64">
      <c r="A320" s="1211"/>
      <c r="B320" s="1211"/>
      <c r="C320" s="1211"/>
      <c r="D320" s="1211"/>
      <c r="E320" s="1211"/>
      <c r="F320" s="1211"/>
      <c r="G320" s="1209"/>
      <c r="H320" s="1212"/>
      <c r="I320" s="1212"/>
      <c r="J320" s="17" t="s">
        <v>319</v>
      </c>
      <c r="K320" s="18"/>
      <c r="L320" s="30"/>
      <c r="M320" s="31"/>
      <c r="N320" s="30"/>
      <c r="O320" s="31"/>
      <c r="P320" s="30"/>
      <c r="Q320" s="1180"/>
      <c r="R320" s="30"/>
      <c r="S320" s="31"/>
      <c r="T320" s="1212"/>
      <c r="U320" s="31"/>
      <c r="V320" s="30"/>
      <c r="W320" s="1180"/>
      <c r="X320" s="30"/>
      <c r="Y320" s="31"/>
      <c r="Z320" s="30"/>
      <c r="AA320" s="1180"/>
      <c r="AB320" s="30"/>
      <c r="AC320" s="31"/>
      <c r="AD320" s="30"/>
      <c r="AE320" s="1180"/>
      <c r="AF320" s="30"/>
      <c r="AG320" s="31"/>
      <c r="AH320" s="30"/>
      <c r="AI320" s="1180"/>
      <c r="AJ320" s="30"/>
      <c r="AK320" s="31"/>
      <c r="AL320" s="30"/>
      <c r="AM320" s="1180"/>
      <c r="AN320" s="30"/>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row>
    <row r="321" spans="1:64">
      <c r="A321" s="1211"/>
      <c r="B321" s="1211"/>
      <c r="C321" s="1211"/>
      <c r="D321" s="1211"/>
      <c r="E321" s="1211"/>
      <c r="F321" s="1211"/>
      <c r="G321" s="1209"/>
      <c r="H321" s="1212"/>
      <c r="I321" s="1212"/>
      <c r="J321" s="17" t="s">
        <v>287</v>
      </c>
      <c r="K321" s="18"/>
      <c r="L321" s="30"/>
      <c r="M321" s="31"/>
      <c r="N321" s="30"/>
      <c r="O321" s="31"/>
      <c r="P321" s="30"/>
      <c r="Q321" s="1180"/>
      <c r="R321" s="30"/>
      <c r="S321" s="31"/>
      <c r="T321" s="1212"/>
      <c r="U321" s="31"/>
      <c r="V321" s="30"/>
      <c r="W321" s="1180"/>
      <c r="X321" s="30"/>
      <c r="Y321" s="31"/>
      <c r="Z321" s="30"/>
      <c r="AA321" s="1180"/>
      <c r="AB321" s="30"/>
      <c r="AC321" s="31"/>
      <c r="AD321" s="30"/>
      <c r="AE321" s="1180"/>
      <c r="AF321" s="30"/>
      <c r="AG321" s="31"/>
      <c r="AH321" s="30"/>
      <c r="AI321" s="1180"/>
      <c r="AJ321" s="30"/>
      <c r="AK321" s="31"/>
      <c r="AL321" s="30"/>
      <c r="AM321" s="1180"/>
      <c r="AN321" s="30"/>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row>
    <row r="322" spans="1:64">
      <c r="A322" s="1211"/>
      <c r="B322" s="1211"/>
      <c r="C322" s="1211"/>
      <c r="D322" s="1211"/>
      <c r="E322" s="1211"/>
      <c r="F322" s="1211"/>
      <c r="G322" s="1209"/>
      <c r="H322" s="1212"/>
      <c r="I322" s="1212"/>
      <c r="J322" s="17" t="s">
        <v>320</v>
      </c>
      <c r="K322" s="18"/>
      <c r="L322" s="30"/>
      <c r="M322" s="31"/>
      <c r="N322" s="30"/>
      <c r="O322" s="31"/>
      <c r="P322" s="30"/>
      <c r="Q322" s="1180"/>
      <c r="R322" s="30"/>
      <c r="S322" s="31"/>
      <c r="T322" s="1212"/>
      <c r="U322" s="31"/>
      <c r="V322" s="30"/>
      <c r="W322" s="1180"/>
      <c r="X322" s="30"/>
      <c r="Y322" s="31"/>
      <c r="Z322" s="30"/>
      <c r="AA322" s="1180"/>
      <c r="AB322" s="30"/>
      <c r="AC322" s="31"/>
      <c r="AD322" s="30"/>
      <c r="AE322" s="1180"/>
      <c r="AF322" s="30"/>
      <c r="AG322" s="31"/>
      <c r="AH322" s="30"/>
      <c r="AI322" s="1180"/>
      <c r="AJ322" s="30"/>
      <c r="AK322" s="31"/>
      <c r="AL322" s="30"/>
      <c r="AM322" s="1180"/>
      <c r="AN322" s="30"/>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row>
    <row r="323" spans="1:64">
      <c r="A323" s="1211"/>
      <c r="B323" s="1211"/>
      <c r="C323" s="1211"/>
      <c r="D323" s="1211"/>
      <c r="E323" s="1211"/>
      <c r="F323" s="1211"/>
      <c r="G323" s="1209"/>
      <c r="H323" s="1212"/>
      <c r="I323" s="1212"/>
      <c r="J323" s="17" t="s">
        <v>314</v>
      </c>
      <c r="K323" s="18"/>
      <c r="L323" s="30"/>
      <c r="M323" s="31"/>
      <c r="N323" s="30"/>
      <c r="O323" s="31"/>
      <c r="P323" s="30"/>
      <c r="Q323" s="1180"/>
      <c r="R323" s="30"/>
      <c r="S323" s="31"/>
      <c r="T323" s="1212"/>
      <c r="U323" s="31"/>
      <c r="V323" s="30"/>
      <c r="W323" s="1180"/>
      <c r="X323" s="30"/>
      <c r="Y323" s="31"/>
      <c r="Z323" s="30"/>
      <c r="AA323" s="1180"/>
      <c r="AB323" s="30"/>
      <c r="AC323" s="31"/>
      <c r="AD323" s="30"/>
      <c r="AE323" s="1180"/>
      <c r="AF323" s="30"/>
      <c r="AG323" s="31"/>
      <c r="AH323" s="30"/>
      <c r="AI323" s="1180"/>
      <c r="AJ323" s="30"/>
      <c r="AK323" s="31"/>
      <c r="AL323" s="30"/>
      <c r="AM323" s="1180"/>
      <c r="AN323" s="30"/>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row>
    <row r="324" spans="1:64">
      <c r="A324" s="1211"/>
      <c r="B324" s="1211"/>
      <c r="C324" s="1211"/>
      <c r="D324" s="1211"/>
      <c r="E324" s="1211"/>
      <c r="F324" s="1211"/>
      <c r="G324" s="1209"/>
      <c r="H324" s="1212"/>
      <c r="I324" s="1212"/>
      <c r="J324" s="17" t="s">
        <v>173</v>
      </c>
      <c r="K324" s="18"/>
      <c r="L324" s="30"/>
      <c r="M324" s="31"/>
      <c r="N324" s="30"/>
      <c r="O324" s="31"/>
      <c r="P324" s="30"/>
      <c r="Q324" s="1180"/>
      <c r="R324" s="30"/>
      <c r="S324" s="31"/>
      <c r="T324" s="1212"/>
      <c r="U324" s="31"/>
      <c r="V324" s="30"/>
      <c r="W324" s="1180"/>
      <c r="X324" s="30"/>
      <c r="Y324" s="31"/>
      <c r="Z324" s="30"/>
      <c r="AA324" s="1180"/>
      <c r="AB324" s="30"/>
      <c r="AC324" s="31"/>
      <c r="AD324" s="30"/>
      <c r="AE324" s="1180"/>
      <c r="AF324" s="30"/>
      <c r="AG324" s="31"/>
      <c r="AH324" s="30"/>
      <c r="AI324" s="1180"/>
      <c r="AJ324" s="30"/>
      <c r="AK324" s="31"/>
      <c r="AL324" s="30"/>
      <c r="AM324" s="1180"/>
      <c r="AN324" s="30"/>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row>
    <row r="325" spans="1:64">
      <c r="A325" s="1211"/>
      <c r="B325" s="1211"/>
      <c r="C325" s="1211"/>
      <c r="D325" s="1211"/>
      <c r="E325" s="1211"/>
      <c r="F325" s="1211"/>
      <c r="G325" s="1209"/>
      <c r="H325" s="1212"/>
      <c r="I325" s="1212"/>
      <c r="J325" s="17" t="s">
        <v>185</v>
      </c>
      <c r="K325" s="18"/>
      <c r="L325" s="30"/>
      <c r="M325" s="1314"/>
      <c r="N325" s="30"/>
      <c r="O325" s="1314"/>
      <c r="P325" s="30"/>
      <c r="Q325" s="1180"/>
      <c r="R325" s="30"/>
      <c r="S325" s="1314"/>
      <c r="T325" s="1212"/>
      <c r="U325" s="1314"/>
      <c r="V325" s="30"/>
      <c r="W325" s="1180"/>
      <c r="X325" s="30"/>
      <c r="Y325" s="1314"/>
      <c r="Z325" s="30"/>
      <c r="AA325" s="1180"/>
      <c r="AB325" s="30"/>
      <c r="AC325" s="1314"/>
      <c r="AD325" s="30"/>
      <c r="AE325" s="1180"/>
      <c r="AF325" s="30"/>
      <c r="AG325" s="1314"/>
      <c r="AH325" s="30"/>
      <c r="AI325" s="1180"/>
      <c r="AJ325" s="30"/>
      <c r="AK325" s="1314"/>
      <c r="AL325" s="30"/>
      <c r="AM325" s="1180"/>
      <c r="AN325" s="30"/>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row>
    <row r="326" spans="1:64">
      <c r="A326" s="1211"/>
      <c r="B326" s="1211"/>
      <c r="C326" s="1211"/>
      <c r="D326" s="1211"/>
      <c r="E326" s="1211"/>
      <c r="F326" s="1211"/>
      <c r="G326" s="1209"/>
      <c r="H326" s="1212"/>
      <c r="I326" s="1212"/>
      <c r="J326" s="1212" t="s">
        <v>243</v>
      </c>
      <c r="K326" s="1212"/>
      <c r="L326" s="1212"/>
      <c r="M326" s="1212"/>
      <c r="N326" s="1212"/>
      <c r="O326" s="1212"/>
      <c r="P326" s="1212"/>
      <c r="Q326" s="1212"/>
      <c r="R326" s="1212"/>
      <c r="S326" s="1212"/>
      <c r="T326" s="1212"/>
      <c r="U326" s="1212"/>
      <c r="V326" s="1212"/>
      <c r="W326" s="1212"/>
      <c r="X326" s="1212"/>
      <c r="Y326" s="1212"/>
      <c r="Z326" s="1212"/>
      <c r="AA326" s="1212"/>
      <c r="AB326" s="1212"/>
      <c r="AC326" s="1212"/>
      <c r="AD326" s="1212"/>
      <c r="AE326" s="1212"/>
      <c r="AF326" s="1212"/>
      <c r="AG326" s="1212"/>
      <c r="AH326" s="1212"/>
      <c r="AI326" s="1212"/>
      <c r="AJ326" s="1212"/>
      <c r="AK326" s="1212"/>
      <c r="AL326" s="1212"/>
      <c r="AM326" s="1212"/>
      <c r="AN326" s="1212"/>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row>
    <row r="327" spans="1:64">
      <c r="A327" s="1211"/>
      <c r="B327" s="1211"/>
      <c r="C327" s="1211"/>
      <c r="D327" s="1211"/>
      <c r="E327" s="1211"/>
      <c r="F327" s="1211"/>
      <c r="G327" s="1209"/>
      <c r="H327" s="1212"/>
      <c r="I327" s="1212"/>
      <c r="J327" s="1212" t="s">
        <v>309</v>
      </c>
      <c r="K327" s="1212"/>
      <c r="L327" s="1212"/>
      <c r="M327" s="1212"/>
      <c r="N327" s="1212"/>
      <c r="O327" s="1212"/>
      <c r="P327" s="1212"/>
      <c r="Q327" s="1212"/>
      <c r="R327" s="1212"/>
      <c r="S327" s="1212"/>
      <c r="T327" s="1212"/>
      <c r="U327" s="1212"/>
      <c r="V327" s="1212"/>
      <c r="W327" s="1212"/>
      <c r="X327" s="1212"/>
      <c r="Y327" s="1212"/>
      <c r="Z327" s="1212"/>
      <c r="AA327" s="1212"/>
      <c r="AB327" s="1212"/>
      <c r="AC327" s="1212"/>
      <c r="AD327" s="1212"/>
      <c r="AE327" s="1212"/>
      <c r="AF327" s="1212"/>
      <c r="AG327" s="1212"/>
      <c r="AH327" s="1212"/>
      <c r="AI327" s="1212"/>
      <c r="AJ327" s="1212"/>
      <c r="AK327" s="1212"/>
      <c r="AL327" s="1212"/>
      <c r="AM327" s="1212"/>
      <c r="AN327" s="1212"/>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row>
    <row r="328" spans="1:64">
      <c r="A328" s="1211"/>
      <c r="B328" s="1211"/>
      <c r="C328" s="1211"/>
      <c r="D328" s="1211"/>
      <c r="E328" s="1211"/>
      <c r="F328" s="1211"/>
      <c r="G328" s="1209"/>
      <c r="H328" s="1212"/>
      <c r="I328" s="1212"/>
      <c r="J328" s="1212"/>
      <c r="K328" s="1212"/>
      <c r="L328" s="1212"/>
      <c r="M328" s="1212"/>
      <c r="N328" s="1212"/>
      <c r="O328" s="1212"/>
      <c r="P328" s="1212"/>
      <c r="Q328" s="1212"/>
      <c r="R328" s="1212"/>
      <c r="S328" s="1212"/>
      <c r="T328" s="1212"/>
      <c r="U328" s="1212"/>
      <c r="V328" s="1212"/>
      <c r="W328" s="1212"/>
      <c r="X328" s="1212"/>
      <c r="Y328" s="1212"/>
      <c r="Z328" s="1212"/>
      <c r="AA328" s="1212"/>
      <c r="AB328" s="1212"/>
      <c r="AC328" s="1212"/>
      <c r="AD328" s="1212"/>
      <c r="AE328" s="1212"/>
      <c r="AF328" s="1212"/>
      <c r="AG328" s="1212"/>
      <c r="AH328" s="1212"/>
      <c r="AI328" s="1212"/>
      <c r="AJ328" s="1212"/>
      <c r="AK328" s="1212"/>
      <c r="AL328" s="1212"/>
      <c r="AM328" s="1212"/>
      <c r="AN328" s="1212"/>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row>
    <row r="329" spans="1:64">
      <c r="A329" s="1211"/>
      <c r="B329" s="1211"/>
      <c r="C329" s="1211"/>
      <c r="D329" s="1211"/>
      <c r="E329" s="1211"/>
      <c r="F329" s="1211"/>
      <c r="G329" s="1209"/>
      <c r="H329" s="1212"/>
      <c r="I329" s="1212"/>
      <c r="J329" s="1212"/>
      <c r="K329" s="1212"/>
      <c r="L329" s="1212"/>
      <c r="M329" s="1212"/>
      <c r="N329" s="1212"/>
      <c r="O329" s="1212"/>
      <c r="P329" s="1212"/>
      <c r="Q329" s="1212"/>
      <c r="R329" s="1212"/>
      <c r="S329" s="1212"/>
      <c r="T329" s="1212"/>
      <c r="U329" s="1212"/>
      <c r="V329" s="1212"/>
      <c r="W329" s="1212"/>
      <c r="X329" s="1212"/>
      <c r="Y329" s="1212"/>
      <c r="Z329" s="1212"/>
      <c r="AA329" s="1212"/>
      <c r="AB329" s="1212"/>
      <c r="AC329" s="1212"/>
      <c r="AD329" s="1212"/>
      <c r="AE329" s="1212"/>
      <c r="AF329" s="1212"/>
      <c r="AG329" s="1212"/>
      <c r="AH329" s="1212"/>
      <c r="AI329" s="1212"/>
      <c r="AJ329" s="1212"/>
      <c r="AK329" s="1212"/>
      <c r="AL329" s="1212"/>
      <c r="AM329" s="1212"/>
      <c r="AN329" s="1212"/>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row>
    <row r="330" spans="1:64">
      <c r="A330" s="1211"/>
      <c r="B330" s="1211"/>
      <c r="C330" s="1211"/>
      <c r="D330" s="1211"/>
      <c r="E330" s="1211"/>
      <c r="F330" s="1211"/>
      <c r="G330" s="1209"/>
      <c r="H330" s="1212"/>
      <c r="I330" s="1212"/>
      <c r="J330" s="1212"/>
      <c r="K330" s="1212"/>
      <c r="L330" s="1212"/>
      <c r="M330" s="1212"/>
      <c r="N330" s="1212"/>
      <c r="O330" s="1212"/>
      <c r="P330" s="1212"/>
      <c r="Q330" s="1212"/>
      <c r="R330" s="1212"/>
      <c r="S330" s="1212"/>
      <c r="T330" s="1212"/>
      <c r="U330" s="1212"/>
      <c r="V330" s="1212"/>
      <c r="W330" s="1212"/>
      <c r="X330" s="1212"/>
      <c r="Y330" s="1212"/>
      <c r="Z330" s="1212"/>
      <c r="AA330" s="1212"/>
      <c r="AB330" s="1212"/>
      <c r="AC330" s="1212"/>
      <c r="AD330" s="1212"/>
      <c r="AE330" s="1212"/>
      <c r="AF330" s="1212"/>
      <c r="AG330" s="1212"/>
      <c r="AH330" s="1212"/>
      <c r="AI330" s="1212"/>
      <c r="AJ330" s="1212"/>
      <c r="AK330" s="1212"/>
      <c r="AL330" s="1212"/>
      <c r="AM330" s="1212"/>
      <c r="AN330" s="1212"/>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row>
    <row r="331" spans="1:64">
      <c r="A331" s="1211"/>
      <c r="B331" s="1211"/>
      <c r="C331" s="1211"/>
      <c r="D331" s="1211"/>
      <c r="E331" s="1211"/>
      <c r="F331" s="1211"/>
      <c r="G331" s="1209"/>
      <c r="H331" s="1212"/>
      <c r="I331" s="1212"/>
      <c r="J331" s="1212"/>
      <c r="K331" s="1212"/>
      <c r="L331" s="1212"/>
      <c r="M331" s="1212"/>
      <c r="N331" s="1212"/>
      <c r="O331" s="1212"/>
      <c r="P331" s="1212"/>
      <c r="Q331" s="1212"/>
      <c r="R331" s="1212"/>
      <c r="S331" s="1212"/>
      <c r="T331" s="1212"/>
      <c r="U331" s="1212"/>
      <c r="V331" s="1212"/>
      <c r="W331" s="1212"/>
      <c r="X331" s="1212"/>
      <c r="Y331" s="1212"/>
      <c r="Z331" s="1212"/>
      <c r="AA331" s="1212"/>
      <c r="AB331" s="1212"/>
      <c r="AC331" s="1212"/>
      <c r="AD331" s="1212"/>
      <c r="AE331" s="1212"/>
      <c r="AF331" s="1212"/>
      <c r="AG331" s="1212"/>
      <c r="AH331" s="1212"/>
      <c r="AI331" s="1212"/>
      <c r="AJ331" s="1212"/>
      <c r="AK331" s="1212"/>
      <c r="AL331" s="1212"/>
      <c r="AM331" s="1212"/>
      <c r="AN331" s="1212"/>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A1:BQ330"/>
  <sheetViews>
    <sheetView topLeftCell="B1" workbookViewId="0"/>
  </sheetViews>
  <sheetFormatPr defaultColWidth="11.5703125" defaultRowHeight="15" outlineLevelRow="1"/>
  <cols>
    <col min="1" max="1" width="11.42578125" hidden="1" customWidth="1"/>
    <col min="2" max="2" width="8" customWidth="1"/>
    <col min="3" max="3" width="37.85546875" bestFit="1" customWidth="1"/>
    <col min="5" max="5" width="16" customWidth="1"/>
    <col min="6" max="6" width="4.7109375" customWidth="1"/>
    <col min="7" max="7" width="16" customWidth="1"/>
    <col min="8" max="8" width="4.7109375" customWidth="1"/>
    <col min="9" max="9" width="16" customWidth="1"/>
    <col min="10" max="10" width="4.7109375" customWidth="1"/>
    <col min="11" max="11" width="16" customWidth="1"/>
    <col min="12" max="12" width="4.7109375" customWidth="1"/>
    <col min="13" max="13" width="16" customWidth="1"/>
    <col min="14" max="14" width="4.7109375" customWidth="1"/>
    <col min="15" max="15" width="16" customWidth="1"/>
    <col min="16" max="16" width="4.7109375" customWidth="1"/>
    <col min="17" max="17" width="16" customWidth="1"/>
    <col min="18" max="18" width="4.7109375" customWidth="1"/>
    <col min="19" max="19" width="16" customWidth="1"/>
    <col min="20" max="20" width="4.7109375" customWidth="1"/>
    <col min="21" max="21" width="16" customWidth="1"/>
    <col min="22" max="22" width="4.7109375" customWidth="1"/>
    <col min="23" max="23" width="16" customWidth="1"/>
    <col min="24" max="24" width="4.7109375" customWidth="1"/>
    <col min="25" max="25" width="16" customWidth="1"/>
    <col min="26" max="26" width="4.7109375" customWidth="1"/>
    <col min="27" max="27" width="16" customWidth="1"/>
    <col min="28" max="28" width="4.7109375" customWidth="1"/>
    <col min="29" max="29" width="16" customWidth="1"/>
    <col min="30" max="30" width="4.7109375" customWidth="1"/>
    <col min="31" max="31" width="16" customWidth="1"/>
    <col min="32" max="32" width="4.7109375" customWidth="1"/>
    <col min="33" max="33" width="16" customWidth="1"/>
    <col min="34" max="34" width="4.7109375" customWidth="1"/>
    <col min="35" max="35" width="16" customWidth="1"/>
    <col min="36" max="36" width="4.7109375" customWidth="1"/>
    <col min="37" max="37" width="16" customWidth="1"/>
    <col min="38" max="38" width="4.7109375" customWidth="1"/>
    <col min="39" max="39" width="16" customWidth="1"/>
    <col min="40" max="40" width="4.7109375" customWidth="1"/>
    <col min="41" max="41" width="16" customWidth="1"/>
    <col min="42" max="42" width="4.7109375" customWidth="1"/>
    <col min="43" max="43" width="16" customWidth="1"/>
    <col min="44" max="44" width="4.7109375" customWidth="1"/>
    <col min="45" max="45" width="16" customWidth="1"/>
    <col min="46" max="46" width="4.7109375" customWidth="1"/>
    <col min="47" max="47" width="16" customWidth="1"/>
    <col min="48" max="48" width="4.7109375" customWidth="1"/>
    <col min="49" max="49" width="16" customWidth="1"/>
    <col min="50" max="50" width="4.7109375" customWidth="1"/>
    <col min="51" max="51" width="16" customWidth="1"/>
    <col min="52" max="52" width="4.7109375" customWidth="1"/>
    <col min="53" max="53" width="16" customWidth="1"/>
    <col min="54" max="54" width="4.7109375" customWidth="1"/>
    <col min="55" max="55" width="16" customWidth="1"/>
    <col min="56" max="56" width="4.7109375" customWidth="1"/>
    <col min="57" max="57" width="16" customWidth="1"/>
    <col min="58" max="58" width="4.7109375" customWidth="1"/>
    <col min="59" max="59" width="16" customWidth="1"/>
    <col min="60" max="60" width="4.7109375" customWidth="1"/>
    <col min="61" max="61" width="16" customWidth="1"/>
    <col min="62" max="62" width="4.7109375" customWidth="1"/>
    <col min="63" max="63" width="16" customWidth="1"/>
    <col min="64" max="64" width="4.7109375" customWidth="1"/>
    <col min="65" max="65" width="16" customWidth="1"/>
    <col min="66" max="66" width="4.7109375" customWidth="1"/>
    <col min="67" max="67" width="16" customWidth="1"/>
    <col min="68" max="68" width="4.7109375" customWidth="1"/>
    <col min="69" max="69" width="16" customWidth="1"/>
  </cols>
  <sheetData>
    <row r="1" spans="1:6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18">
      <c r="B2" s="3" t="str">
        <f>INF_FC_EUR!J2</f>
        <v>FC Rep - unconsolidated P&amp;L All Depots</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spans="1:69" ht="15.75">
      <c r="B3" s="5" t="str">
        <f>INF_FC_EUR!J3</f>
        <v>FC 2019-03 | 190 HR Ens | in 1.000</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row>
    <row r="4" spans="1:69" outlineLevel="1">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row>
    <row r="5" spans="1:69">
      <c r="B5" s="7" t="str">
        <f>INF_FC_EUR!J5</f>
        <v>Status: Finished</v>
      </c>
      <c r="C5" s="8"/>
      <c r="D5" s="6"/>
      <c r="E5" s="1073" t="str">
        <f>E8</f>
        <v>2013-12 YTD</v>
      </c>
      <c r="F5" s="1073">
        <f t="shared" ref="F5:BQ5" si="0">F8</f>
        <v>0</v>
      </c>
      <c r="G5" s="1073" t="str">
        <f t="shared" si="0"/>
        <v>2019-12 YTD</v>
      </c>
      <c r="H5" s="1073">
        <f t="shared" si="0"/>
        <v>0</v>
      </c>
      <c r="I5" s="1073" t="str">
        <f t="shared" si="0"/>
        <v>Dev.</v>
      </c>
      <c r="J5" s="1073">
        <f t="shared" si="0"/>
        <v>0</v>
      </c>
      <c r="K5" s="1073" t="str">
        <f t="shared" si="0"/>
        <v>Total excl. Coll.</v>
      </c>
      <c r="L5" s="1073">
        <f t="shared" si="0"/>
        <v>0</v>
      </c>
      <c r="M5" s="1073" t="str">
        <f t="shared" si="0"/>
        <v>1901 HR Ens</v>
      </c>
      <c r="N5" s="1073">
        <f t="shared" si="0"/>
        <v>0</v>
      </c>
      <c r="O5" s="1073" t="str">
        <f t="shared" si="0"/>
        <v>Dev.</v>
      </c>
      <c r="P5" s="1073">
        <f t="shared" si="0"/>
        <v>0</v>
      </c>
      <c r="Q5" s="1073" t="str">
        <f t="shared" si="0"/>
        <v>190100 Sveta Helena</v>
      </c>
      <c r="R5" s="1073">
        <f t="shared" si="0"/>
        <v>0</v>
      </c>
      <c r="S5" s="1073" t="str">
        <f t="shared" si="0"/>
        <v>Dev.</v>
      </c>
      <c r="T5" s="1073">
        <f t="shared" si="0"/>
        <v>0</v>
      </c>
      <c r="U5" s="1073" t="str">
        <f t="shared" si="0"/>
        <v>190101 Split</v>
      </c>
      <c r="V5" s="1073">
        <f t="shared" si="0"/>
        <v>0</v>
      </c>
      <c r="W5" s="1073" t="str">
        <f t="shared" si="0"/>
        <v>Dev.</v>
      </c>
      <c r="X5" s="1073">
        <f t="shared" si="0"/>
        <v>0</v>
      </c>
      <c r="Y5" s="1073" t="str">
        <f t="shared" si="0"/>
        <v>190102 Osijek</v>
      </c>
      <c r="Z5" s="1073">
        <f t="shared" si="0"/>
        <v>0</v>
      </c>
      <c r="AA5" s="1073" t="str">
        <f t="shared" si="0"/>
        <v>Dev.</v>
      </c>
      <c r="AB5" s="1073">
        <f t="shared" si="0"/>
        <v>0</v>
      </c>
      <c r="AC5" s="1073" t="str">
        <f t="shared" si="0"/>
        <v>190103 Zagreb</v>
      </c>
      <c r="AD5" s="1073">
        <f t="shared" si="0"/>
        <v>0</v>
      </c>
      <c r="AE5" s="1073" t="str">
        <f t="shared" si="0"/>
        <v>Dev.</v>
      </c>
      <c r="AF5" s="1073">
        <f t="shared" si="0"/>
        <v>0</v>
      </c>
      <c r="AG5" s="1073">
        <f t="shared" si="0"/>
        <v>0</v>
      </c>
      <c r="AH5" s="1073">
        <f t="shared" si="0"/>
        <v>0</v>
      </c>
      <c r="AI5" s="1073">
        <f t="shared" si="0"/>
        <v>0</v>
      </c>
      <c r="AJ5" s="1073">
        <f t="shared" si="0"/>
        <v>0</v>
      </c>
      <c r="AK5" s="1073">
        <f t="shared" si="0"/>
        <v>0</v>
      </c>
      <c r="AL5" s="1073">
        <f t="shared" si="0"/>
        <v>0</v>
      </c>
      <c r="AM5" s="1073">
        <f t="shared" si="0"/>
        <v>0</v>
      </c>
      <c r="AN5" s="1073">
        <f t="shared" si="0"/>
        <v>0</v>
      </c>
      <c r="AO5" s="1073">
        <f t="shared" si="0"/>
        <v>0</v>
      </c>
      <c r="AP5" s="1073">
        <f t="shared" si="0"/>
        <v>0</v>
      </c>
      <c r="AQ5" s="1073">
        <f t="shared" si="0"/>
        <v>0</v>
      </c>
      <c r="AR5" s="1073">
        <f t="shared" si="0"/>
        <v>0</v>
      </c>
      <c r="AS5" s="1073">
        <f t="shared" si="0"/>
        <v>0</v>
      </c>
      <c r="AT5" s="1073">
        <f t="shared" si="0"/>
        <v>0</v>
      </c>
      <c r="AU5" s="1073">
        <f t="shared" si="0"/>
        <v>0</v>
      </c>
      <c r="AV5" s="1073">
        <f t="shared" si="0"/>
        <v>0</v>
      </c>
      <c r="AW5" s="1073">
        <f t="shared" si="0"/>
        <v>0</v>
      </c>
      <c r="AX5" s="1073">
        <f t="shared" si="0"/>
        <v>0</v>
      </c>
      <c r="AY5" s="1073">
        <f t="shared" si="0"/>
        <v>0</v>
      </c>
      <c r="AZ5" s="1073">
        <f t="shared" si="0"/>
        <v>0</v>
      </c>
      <c r="BA5" s="1073">
        <f t="shared" si="0"/>
        <v>0</v>
      </c>
      <c r="BB5" s="1073">
        <f t="shared" si="0"/>
        <v>0</v>
      </c>
      <c r="BC5" s="1073">
        <f t="shared" si="0"/>
        <v>0</v>
      </c>
      <c r="BD5" s="1073">
        <f t="shared" si="0"/>
        <v>0</v>
      </c>
      <c r="BE5" s="1073">
        <f t="shared" si="0"/>
        <v>0</v>
      </c>
      <c r="BF5" s="1073">
        <f t="shared" si="0"/>
        <v>0</v>
      </c>
      <c r="BG5" s="1073">
        <f t="shared" si="0"/>
        <v>0</v>
      </c>
      <c r="BH5" s="1073">
        <f t="shared" si="0"/>
        <v>0</v>
      </c>
      <c r="BI5" s="1073">
        <f t="shared" si="0"/>
        <v>0</v>
      </c>
      <c r="BJ5" s="1073">
        <f t="shared" si="0"/>
        <v>0</v>
      </c>
      <c r="BK5" s="1073">
        <f t="shared" si="0"/>
        <v>0</v>
      </c>
      <c r="BL5" s="1073">
        <f t="shared" si="0"/>
        <v>0</v>
      </c>
      <c r="BM5" s="1073">
        <f t="shared" si="0"/>
        <v>0</v>
      </c>
      <c r="BN5" s="1073">
        <f t="shared" si="0"/>
        <v>0</v>
      </c>
      <c r="BO5" s="1073">
        <f t="shared" si="0"/>
        <v>0</v>
      </c>
      <c r="BP5" s="1073">
        <f t="shared" si="0"/>
        <v>0</v>
      </c>
      <c r="BQ5" s="1073">
        <f t="shared" si="0"/>
        <v>0</v>
      </c>
    </row>
    <row r="6" spans="1:69" outlineLevel="1">
      <c r="A6" s="6"/>
      <c r="B6" s="6"/>
      <c r="C6" s="6"/>
      <c r="D6" s="6"/>
      <c r="E6" s="653">
        <f>IF(E5=0,"",COLUMN())</f>
        <v>5</v>
      </c>
      <c r="F6" s="653" t="str">
        <f t="shared" ref="F6:BQ6" si="1">IF(F5=0,"",COLUMN())</f>
        <v/>
      </c>
      <c r="G6" s="653">
        <f t="shared" si="1"/>
        <v>7</v>
      </c>
      <c r="H6" s="653" t="str">
        <f t="shared" si="1"/>
        <v/>
      </c>
      <c r="I6" s="653">
        <f t="shared" si="1"/>
        <v>9</v>
      </c>
      <c r="J6" s="653" t="str">
        <f t="shared" si="1"/>
        <v/>
      </c>
      <c r="K6" s="653">
        <f t="shared" si="1"/>
        <v>11</v>
      </c>
      <c r="L6" s="653" t="str">
        <f t="shared" si="1"/>
        <v/>
      </c>
      <c r="M6" s="653">
        <f t="shared" si="1"/>
        <v>13</v>
      </c>
      <c r="N6" s="653" t="str">
        <f t="shared" si="1"/>
        <v/>
      </c>
      <c r="O6" s="653">
        <f t="shared" si="1"/>
        <v>15</v>
      </c>
      <c r="P6" s="653" t="str">
        <f t="shared" si="1"/>
        <v/>
      </c>
      <c r="Q6" s="653">
        <f t="shared" si="1"/>
        <v>17</v>
      </c>
      <c r="R6" s="653" t="str">
        <f t="shared" si="1"/>
        <v/>
      </c>
      <c r="S6" s="653">
        <f t="shared" si="1"/>
        <v>19</v>
      </c>
      <c r="T6" s="653" t="str">
        <f t="shared" si="1"/>
        <v/>
      </c>
      <c r="U6" s="653">
        <f t="shared" si="1"/>
        <v>21</v>
      </c>
      <c r="V6" s="653" t="str">
        <f t="shared" si="1"/>
        <v/>
      </c>
      <c r="W6" s="653">
        <f t="shared" si="1"/>
        <v>23</v>
      </c>
      <c r="X6" s="653" t="str">
        <f t="shared" si="1"/>
        <v/>
      </c>
      <c r="Y6" s="653">
        <f t="shared" si="1"/>
        <v>25</v>
      </c>
      <c r="Z6" s="653" t="str">
        <f t="shared" si="1"/>
        <v/>
      </c>
      <c r="AA6" s="653">
        <f t="shared" si="1"/>
        <v>27</v>
      </c>
      <c r="AB6" s="653" t="str">
        <f t="shared" si="1"/>
        <v/>
      </c>
      <c r="AC6" s="653">
        <f t="shared" si="1"/>
        <v>29</v>
      </c>
      <c r="AD6" s="653" t="str">
        <f t="shared" si="1"/>
        <v/>
      </c>
      <c r="AE6" s="653">
        <f t="shared" si="1"/>
        <v>31</v>
      </c>
      <c r="AF6" s="653" t="str">
        <f t="shared" si="1"/>
        <v/>
      </c>
      <c r="AG6" s="653" t="str">
        <f t="shared" si="1"/>
        <v/>
      </c>
      <c r="AH6" s="653" t="str">
        <f t="shared" si="1"/>
        <v/>
      </c>
      <c r="AI6" s="653" t="str">
        <f t="shared" si="1"/>
        <v/>
      </c>
      <c r="AJ6" s="653" t="str">
        <f t="shared" si="1"/>
        <v/>
      </c>
      <c r="AK6" s="653" t="str">
        <f t="shared" si="1"/>
        <v/>
      </c>
      <c r="AL6" s="653" t="str">
        <f t="shared" si="1"/>
        <v/>
      </c>
      <c r="AM6" s="653" t="str">
        <f t="shared" si="1"/>
        <v/>
      </c>
      <c r="AN6" s="653" t="str">
        <f t="shared" si="1"/>
        <v/>
      </c>
      <c r="AO6" s="653" t="str">
        <f t="shared" si="1"/>
        <v/>
      </c>
      <c r="AP6" s="653" t="str">
        <f t="shared" si="1"/>
        <v/>
      </c>
      <c r="AQ6" s="653" t="str">
        <f t="shared" si="1"/>
        <v/>
      </c>
      <c r="AR6" s="653" t="str">
        <f t="shared" si="1"/>
        <v/>
      </c>
      <c r="AS6" s="653" t="str">
        <f t="shared" si="1"/>
        <v/>
      </c>
      <c r="AT6" s="653" t="str">
        <f t="shared" si="1"/>
        <v/>
      </c>
      <c r="AU6" s="653" t="str">
        <f t="shared" si="1"/>
        <v/>
      </c>
      <c r="AV6" s="653" t="str">
        <f t="shared" si="1"/>
        <v/>
      </c>
      <c r="AW6" s="653" t="str">
        <f t="shared" si="1"/>
        <v/>
      </c>
      <c r="AX6" s="653" t="str">
        <f t="shared" si="1"/>
        <v/>
      </c>
      <c r="AY6" s="653" t="str">
        <f t="shared" si="1"/>
        <v/>
      </c>
      <c r="AZ6" s="653" t="str">
        <f t="shared" si="1"/>
        <v/>
      </c>
      <c r="BA6" s="653" t="str">
        <f t="shared" si="1"/>
        <v/>
      </c>
      <c r="BB6" s="653" t="str">
        <f t="shared" si="1"/>
        <v/>
      </c>
      <c r="BC6" s="653" t="str">
        <f t="shared" si="1"/>
        <v/>
      </c>
      <c r="BD6" s="653" t="str">
        <f t="shared" si="1"/>
        <v/>
      </c>
      <c r="BE6" s="653" t="str">
        <f t="shared" si="1"/>
        <v/>
      </c>
      <c r="BF6" s="653" t="str">
        <f t="shared" si="1"/>
        <v/>
      </c>
      <c r="BG6" s="653" t="str">
        <f t="shared" si="1"/>
        <v/>
      </c>
      <c r="BH6" s="653" t="str">
        <f t="shared" si="1"/>
        <v/>
      </c>
      <c r="BI6" s="653" t="str">
        <f t="shared" si="1"/>
        <v/>
      </c>
      <c r="BJ6" s="653" t="str">
        <f t="shared" si="1"/>
        <v/>
      </c>
      <c r="BK6" s="653" t="str">
        <f t="shared" si="1"/>
        <v/>
      </c>
      <c r="BL6" s="653" t="str">
        <f t="shared" si="1"/>
        <v/>
      </c>
      <c r="BM6" s="653" t="str">
        <f t="shared" si="1"/>
        <v/>
      </c>
      <c r="BN6" s="653" t="str">
        <f t="shared" si="1"/>
        <v/>
      </c>
      <c r="BO6" s="653" t="str">
        <f t="shared" si="1"/>
        <v/>
      </c>
      <c r="BP6" s="653" t="str">
        <f t="shared" si="1"/>
        <v/>
      </c>
      <c r="BQ6" s="653" t="str">
        <f t="shared" si="1"/>
        <v/>
      </c>
    </row>
    <row r="7" spans="1:69" outlineLevel="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row>
    <row r="8" spans="1:69" outlineLevel="1">
      <c r="A8" s="6"/>
      <c r="B8" s="6">
        <f>INF_FC_EUR!J8</f>
        <v>0</v>
      </c>
      <c r="C8" s="6">
        <f>INF_FC_EUR!K8</f>
        <v>0</v>
      </c>
      <c r="D8" s="6">
        <f>INF_FC_EUR!L8</f>
        <v>0</v>
      </c>
      <c r="E8" s="10" t="str">
        <f>INF_FC_EUR!M8</f>
        <v>2013-12 YTD</v>
      </c>
      <c r="F8" s="11">
        <f>INF_FC_EUR!N8</f>
        <v>0</v>
      </c>
      <c r="G8" s="10" t="str">
        <f>INF_FC_EUR!O8</f>
        <v>2019-12 YTD</v>
      </c>
      <c r="H8" s="11">
        <f>INF_FC_EUR!P8</f>
        <v>0</v>
      </c>
      <c r="I8" s="10" t="str">
        <f>INF_FC_EUR!Q8</f>
        <v>Dev.</v>
      </c>
      <c r="J8" s="11">
        <f>INF_FC_EUR!R8</f>
        <v>0</v>
      </c>
      <c r="K8" s="10" t="str">
        <f>INF_FC_EUR!S8</f>
        <v>Total excl. Coll.</v>
      </c>
      <c r="L8" s="11">
        <f>INF_FC_EUR!T8</f>
        <v>0</v>
      </c>
      <c r="M8" s="10" t="str">
        <f>INF_FC_EUR!U8</f>
        <v>1901 HR Ens</v>
      </c>
      <c r="N8" s="11">
        <f>INF_FC_EUR!V8</f>
        <v>0</v>
      </c>
      <c r="O8" s="10" t="str">
        <f>INF_FC_EUR!W8</f>
        <v>Dev.</v>
      </c>
      <c r="P8" s="11">
        <f>INF_FC_EUR!X8</f>
        <v>0</v>
      </c>
      <c r="Q8" s="10" t="str">
        <f>INF_FC_EUR!Y8</f>
        <v>190100 Sveta Helena</v>
      </c>
      <c r="R8" s="11">
        <f>INF_FC_EUR!Z8</f>
        <v>0</v>
      </c>
      <c r="S8" s="10" t="str">
        <f>INF_FC_EUR!AA8</f>
        <v>Dev.</v>
      </c>
      <c r="T8" s="11">
        <f>INF_FC_EUR!AB8</f>
        <v>0</v>
      </c>
      <c r="U8" s="10" t="str">
        <f>INF_FC_EUR!AC8</f>
        <v>190101 Split</v>
      </c>
      <c r="V8" s="11">
        <f>INF_FC_EUR!AD8</f>
        <v>0</v>
      </c>
      <c r="W8" s="10" t="str">
        <f>INF_FC_EUR!AE8</f>
        <v>Dev.</v>
      </c>
      <c r="X8" s="11">
        <f>INF_FC_EUR!AF8</f>
        <v>0</v>
      </c>
      <c r="Y8" s="10" t="str">
        <f>INF_FC_EUR!AG8</f>
        <v>190102 Osijek</v>
      </c>
      <c r="Z8" s="11">
        <f>INF_FC_EUR!AH8</f>
        <v>0</v>
      </c>
      <c r="AA8" s="10" t="str">
        <f>INF_FC_EUR!AI8</f>
        <v>Dev.</v>
      </c>
      <c r="AB8" s="11">
        <f>INF_FC_EUR!AJ8</f>
        <v>0</v>
      </c>
      <c r="AC8" s="10" t="str">
        <f>INF_FC_EUR!AK8</f>
        <v>190103 Zagreb</v>
      </c>
      <c r="AD8" s="11">
        <f>INF_FC_EUR!AL8</f>
        <v>0</v>
      </c>
      <c r="AE8" s="10" t="str">
        <f>INF_FC_EUR!AM8</f>
        <v>Dev.</v>
      </c>
      <c r="AF8" s="11">
        <f>INF_FC_EUR!AN8</f>
        <v>0</v>
      </c>
      <c r="AG8" s="10">
        <f>INF_FC_EUR!AO8</f>
        <v>0</v>
      </c>
      <c r="AH8" s="11">
        <f>INF_FC_EUR!AP8</f>
        <v>0</v>
      </c>
      <c r="AI8" s="10">
        <f>INF_FC_EUR!AQ8</f>
        <v>0</v>
      </c>
      <c r="AJ8" s="11">
        <f>INF_FC_EUR!AR8</f>
        <v>0</v>
      </c>
      <c r="AK8" s="10">
        <f>INF_FC_EUR!AS8</f>
        <v>0</v>
      </c>
      <c r="AL8" s="11">
        <f>INF_FC_EUR!AT8</f>
        <v>0</v>
      </c>
      <c r="AM8" s="10">
        <f>INF_FC_EUR!AU8</f>
        <v>0</v>
      </c>
      <c r="AN8" s="11">
        <f>INF_FC_EUR!AV8</f>
        <v>0</v>
      </c>
      <c r="AO8" s="10">
        <f>INF_FC_EUR!AW8</f>
        <v>0</v>
      </c>
      <c r="AP8" s="11">
        <f>INF_FC_EUR!AX8</f>
        <v>0</v>
      </c>
      <c r="AQ8" s="10">
        <f>INF_FC_EUR!AY8</f>
        <v>0</v>
      </c>
      <c r="AR8" s="11">
        <f>INF_FC_EUR!AZ8</f>
        <v>0</v>
      </c>
      <c r="AS8" s="10">
        <f>INF_FC_EUR!BA8</f>
        <v>0</v>
      </c>
      <c r="AT8" s="11">
        <f>INF_FC_EUR!BB8</f>
        <v>0</v>
      </c>
      <c r="AU8" s="10">
        <f>INF_FC_EUR!BC8</f>
        <v>0</v>
      </c>
      <c r="AV8" s="11">
        <f>INF_FC_EUR!BD8</f>
        <v>0</v>
      </c>
      <c r="AW8" s="10">
        <f>INF_FC_EUR!BE8</f>
        <v>0</v>
      </c>
      <c r="AX8" s="11">
        <f>INF_FC_EUR!BF8</f>
        <v>0</v>
      </c>
      <c r="AY8" s="10">
        <f>INF_FC_EUR!BG8</f>
        <v>0</v>
      </c>
      <c r="AZ8" s="11">
        <f>INF_FC_EUR!BH8</f>
        <v>0</v>
      </c>
      <c r="BA8" s="10">
        <f>INF_FC_EUR!BI8</f>
        <v>0</v>
      </c>
      <c r="BB8" s="11">
        <f>INF_FC_EUR!BJ8</f>
        <v>0</v>
      </c>
      <c r="BC8" s="10">
        <f>INF_FC_EUR!BK8</f>
        <v>0</v>
      </c>
      <c r="BD8" s="11">
        <f>INF_FC_EUR!BL8</f>
        <v>0</v>
      </c>
      <c r="BE8" s="10">
        <f>INF_FC_EUR!BM8</f>
        <v>0</v>
      </c>
      <c r="BF8" s="11">
        <f>INF_FC_EUR!BN8</f>
        <v>0</v>
      </c>
      <c r="BG8" s="10">
        <f>INF_FC_EUR!BO8</f>
        <v>0</v>
      </c>
      <c r="BH8" s="11">
        <f>INF_FC_EUR!BP8</f>
        <v>0</v>
      </c>
      <c r="BI8" s="10">
        <f>INF_FC_EUR!BQ8</f>
        <v>0</v>
      </c>
      <c r="BJ8" s="11">
        <f>INF_FC_EUR!BR8</f>
        <v>0</v>
      </c>
      <c r="BK8" s="10">
        <f>INF_FC_EUR!BS8</f>
        <v>0</v>
      </c>
      <c r="BL8" s="11">
        <f>INF_FC_EUR!BT8</f>
        <v>0</v>
      </c>
      <c r="BM8" s="10">
        <f>INF_FC_EUR!BU8</f>
        <v>0</v>
      </c>
      <c r="BN8" s="11">
        <f>INF_FC_EUR!BV8</f>
        <v>0</v>
      </c>
      <c r="BO8" s="10">
        <f>INF_FC_EUR!BW8</f>
        <v>0</v>
      </c>
      <c r="BP8" s="11">
        <f>INF_FC_EUR!BX8</f>
        <v>0</v>
      </c>
      <c r="BQ8" s="10">
        <f>INF_FC_EUR!BY8</f>
        <v>0</v>
      </c>
    </row>
    <row r="9" spans="1:69" s="1048" customFormat="1">
      <c r="A9" s="1074"/>
      <c r="B9" s="1074">
        <f>INF_FC_EUR!J9</f>
        <v>0</v>
      </c>
      <c r="C9" s="1074">
        <f>INF_FC_EUR!K9</f>
        <v>0</v>
      </c>
      <c r="D9" s="1074">
        <f>INF_FC_EUR!L9</f>
        <v>0</v>
      </c>
      <c r="E9" s="1075" t="str">
        <f>INF_FC_EUR!M9</f>
        <v>Actual</v>
      </c>
      <c r="F9" s="1076">
        <f>INF_FC_EUR!N9</f>
        <v>0</v>
      </c>
      <c r="G9" s="1075" t="str">
        <f>INF_FC_EUR!O9</f>
        <v>FC 2019-01</v>
      </c>
      <c r="H9" s="1076">
        <f>INF_FC_EUR!P9</f>
        <v>0</v>
      </c>
      <c r="I9" s="1075" t="str">
        <f>INF_FC_EUR!Q9</f>
        <v>in %</v>
      </c>
      <c r="J9" s="1076">
        <f>INF_FC_EUR!R9</f>
        <v>0</v>
      </c>
      <c r="K9" s="1075" t="str">
        <f>INF_FC_EUR!S9</f>
        <v>FC 2019-01</v>
      </c>
      <c r="L9" s="1076">
        <f>INF_FC_EUR!T9</f>
        <v>0</v>
      </c>
      <c r="M9" s="1075" t="str">
        <f>INF_FC_EUR!U9</f>
        <v>FC 2019-01</v>
      </c>
      <c r="N9" s="1076">
        <f>INF_FC_EUR!V9</f>
        <v>0</v>
      </c>
      <c r="O9" s="1075" t="str">
        <f>INF_FC_EUR!W9</f>
        <v>in %</v>
      </c>
      <c r="P9" s="1076">
        <f>INF_FC_EUR!X9</f>
        <v>0</v>
      </c>
      <c r="Q9" s="1075" t="str">
        <f>INF_FC_EUR!Y9</f>
        <v>FC 2019-01</v>
      </c>
      <c r="R9" s="1076">
        <f>INF_FC_EUR!Z9</f>
        <v>0</v>
      </c>
      <c r="S9" s="1075" t="str">
        <f>INF_FC_EUR!AA9</f>
        <v>in %</v>
      </c>
      <c r="T9" s="1076">
        <f>INF_FC_EUR!AB9</f>
        <v>0</v>
      </c>
      <c r="U9" s="1075" t="str">
        <f>INF_FC_EUR!AC9</f>
        <v>FC 2019-01</v>
      </c>
      <c r="V9" s="1076">
        <f>INF_FC_EUR!AD9</f>
        <v>0</v>
      </c>
      <c r="W9" s="1075" t="str">
        <f>INF_FC_EUR!AE9</f>
        <v>in %</v>
      </c>
      <c r="X9" s="1076">
        <f>INF_FC_EUR!AF9</f>
        <v>0</v>
      </c>
      <c r="Y9" s="1075" t="str">
        <f>INF_FC_EUR!AG9</f>
        <v>FC 2019-01</v>
      </c>
      <c r="Z9" s="1076">
        <f>INF_FC_EUR!AH9</f>
        <v>0</v>
      </c>
      <c r="AA9" s="1075" t="str">
        <f>INF_FC_EUR!AI9</f>
        <v>in %</v>
      </c>
      <c r="AB9" s="1076">
        <f>INF_FC_EUR!AJ9</f>
        <v>0</v>
      </c>
      <c r="AC9" s="1075" t="str">
        <f>INF_FC_EUR!AK9</f>
        <v>FC 2019-01</v>
      </c>
      <c r="AD9" s="1076">
        <f>INF_FC_EUR!AL9</f>
        <v>0</v>
      </c>
      <c r="AE9" s="1075" t="str">
        <f>INF_FC_EUR!AM9</f>
        <v>in %</v>
      </c>
      <c r="AF9" s="1076">
        <f>INF_FC_EUR!AN9</f>
        <v>0</v>
      </c>
      <c r="AG9" s="1075">
        <f>INF_FC_EUR!AO9</f>
        <v>0</v>
      </c>
      <c r="AH9" s="1076">
        <f>INF_FC_EUR!AP9</f>
        <v>0</v>
      </c>
      <c r="AI9" s="1075">
        <f>INF_FC_EUR!AQ9</f>
        <v>0</v>
      </c>
      <c r="AJ9" s="1076">
        <f>INF_FC_EUR!AR9</f>
        <v>0</v>
      </c>
      <c r="AK9" s="1075">
        <f>INF_FC_EUR!AS9</f>
        <v>0</v>
      </c>
      <c r="AL9" s="1076">
        <f>INF_FC_EUR!AT9</f>
        <v>0</v>
      </c>
      <c r="AM9" s="1075">
        <f>INF_FC_EUR!AU9</f>
        <v>0</v>
      </c>
      <c r="AN9" s="1076">
        <f>INF_FC_EUR!AV9</f>
        <v>0</v>
      </c>
      <c r="AO9" s="1075">
        <f>INF_FC_EUR!AW9</f>
        <v>0</v>
      </c>
      <c r="AP9" s="1076">
        <f>INF_FC_EUR!AX9</f>
        <v>0</v>
      </c>
      <c r="AQ9" s="1075">
        <f>INF_FC_EUR!AY9</f>
        <v>0</v>
      </c>
      <c r="AR9" s="1076">
        <f>INF_FC_EUR!AZ9</f>
        <v>0</v>
      </c>
      <c r="AS9" s="1075">
        <f>INF_FC_EUR!BA9</f>
        <v>0</v>
      </c>
      <c r="AT9" s="1076">
        <f>INF_FC_EUR!BB9</f>
        <v>0</v>
      </c>
      <c r="AU9" s="1075">
        <f>INF_FC_EUR!BC9</f>
        <v>0</v>
      </c>
      <c r="AV9" s="1076">
        <f>INF_FC_EUR!BD9</f>
        <v>0</v>
      </c>
      <c r="AW9" s="1075">
        <f>INF_FC_EUR!BE9</f>
        <v>0</v>
      </c>
      <c r="AX9" s="1076">
        <f>INF_FC_EUR!BF9</f>
        <v>0</v>
      </c>
      <c r="AY9" s="1075">
        <f>INF_FC_EUR!BG9</f>
        <v>0</v>
      </c>
      <c r="AZ9" s="1076">
        <f>INF_FC_EUR!BH9</f>
        <v>0</v>
      </c>
      <c r="BA9" s="1075">
        <f>INF_FC_EUR!BI9</f>
        <v>0</v>
      </c>
      <c r="BB9" s="1076">
        <f>INF_FC_EUR!BJ9</f>
        <v>0</v>
      </c>
      <c r="BC9" s="1075">
        <f>INF_FC_EUR!BK9</f>
        <v>0</v>
      </c>
      <c r="BD9" s="1076">
        <f>INF_FC_EUR!BL9</f>
        <v>0</v>
      </c>
      <c r="BE9" s="1075">
        <f>INF_FC_EUR!BM9</f>
        <v>0</v>
      </c>
      <c r="BF9" s="1076">
        <f>INF_FC_EUR!BN9</f>
        <v>0</v>
      </c>
      <c r="BG9" s="1075">
        <f>INF_FC_EUR!BO9</f>
        <v>0</v>
      </c>
      <c r="BH9" s="1076">
        <f>INF_FC_EUR!BP9</f>
        <v>0</v>
      </c>
      <c r="BI9" s="1075">
        <f>INF_FC_EUR!BQ9</f>
        <v>0</v>
      </c>
      <c r="BJ9" s="1076">
        <f>INF_FC_EUR!BR9</f>
        <v>0</v>
      </c>
      <c r="BK9" s="1075">
        <f>INF_FC_EUR!BS9</f>
        <v>0</v>
      </c>
      <c r="BL9" s="1076">
        <f>INF_FC_EUR!BT9</f>
        <v>0</v>
      </c>
      <c r="BM9" s="1075">
        <f>INF_FC_EUR!BU9</f>
        <v>0</v>
      </c>
      <c r="BN9" s="1076">
        <f>INF_FC_EUR!BV9</f>
        <v>0</v>
      </c>
      <c r="BO9" s="1075">
        <f>INF_FC_EUR!BW9</f>
        <v>0</v>
      </c>
      <c r="BP9" s="1076">
        <f>INF_FC_EUR!BX9</f>
        <v>0</v>
      </c>
      <c r="BQ9" s="1075">
        <f>INF_FC_EUR!BY9</f>
        <v>0</v>
      </c>
    </row>
    <row r="10" spans="1:69" s="1048" customFormat="1" ht="15.75" thickBot="1">
      <c r="A10" s="1077" t="s">
        <v>7</v>
      </c>
      <c r="B10" s="1077" t="str">
        <f>INF_FC_EUR!J10</f>
        <v>Acc</v>
      </c>
      <c r="C10" s="1077" t="str">
        <f>INF_FC_EUR!K10</f>
        <v>Name</v>
      </c>
      <c r="D10" s="1077">
        <f>INF_FC_EUR!L10</f>
        <v>0</v>
      </c>
      <c r="E10" s="1078" t="str">
        <f>INF_FC_EUR!M10</f>
        <v>in 1.000 EUR</v>
      </c>
      <c r="F10" s="1079">
        <f>INF_FC_EUR!N10</f>
        <v>0</v>
      </c>
      <c r="G10" s="1078" t="str">
        <f>INF_FC_EUR!O10</f>
        <v>in 1.000 EUR</v>
      </c>
      <c r="H10" s="1079">
        <f>INF_FC_EUR!P10</f>
        <v>0</v>
      </c>
      <c r="I10" s="1078">
        <f>INF_FC_EUR!Q10</f>
        <v>0</v>
      </c>
      <c r="J10" s="1079">
        <f>INF_FC_EUR!R10</f>
        <v>0</v>
      </c>
      <c r="K10" s="1078" t="str">
        <f>INF_FC_EUR!S10</f>
        <v>in 1.000 EUR</v>
      </c>
      <c r="L10" s="1079">
        <f>INF_FC_EUR!T10</f>
        <v>0</v>
      </c>
      <c r="M10" s="1078" t="str">
        <f>INF_FC_EUR!U10</f>
        <v>in 1.000 EUR</v>
      </c>
      <c r="N10" s="1079">
        <f>INF_FC_EUR!V10</f>
        <v>0</v>
      </c>
      <c r="O10" s="1078">
        <f>INF_FC_EUR!W10</f>
        <v>0</v>
      </c>
      <c r="P10" s="1079">
        <f>INF_FC_EUR!X10</f>
        <v>0</v>
      </c>
      <c r="Q10" s="1078" t="str">
        <f>INF_FC_EUR!Y10</f>
        <v>in 1.000 EUR</v>
      </c>
      <c r="R10" s="1079">
        <f>INF_FC_EUR!Z10</f>
        <v>0</v>
      </c>
      <c r="S10" s="1078">
        <f>INF_FC_EUR!AA10</f>
        <v>0</v>
      </c>
      <c r="T10" s="1079">
        <f>INF_FC_EUR!AB10</f>
        <v>0</v>
      </c>
      <c r="U10" s="1078" t="str">
        <f>INF_FC_EUR!AC10</f>
        <v>in 1.000 EUR</v>
      </c>
      <c r="V10" s="1079">
        <f>INF_FC_EUR!AD10</f>
        <v>0</v>
      </c>
      <c r="W10" s="1078">
        <f>INF_FC_EUR!AE10</f>
        <v>0</v>
      </c>
      <c r="X10" s="1079">
        <f>INF_FC_EUR!AF10</f>
        <v>0</v>
      </c>
      <c r="Y10" s="1078" t="str">
        <f>INF_FC_EUR!AG10</f>
        <v>in 1.000 EUR</v>
      </c>
      <c r="Z10" s="1079">
        <f>INF_FC_EUR!AH10</f>
        <v>0</v>
      </c>
      <c r="AA10" s="1078">
        <f>INF_FC_EUR!AI10</f>
        <v>0</v>
      </c>
      <c r="AB10" s="1079">
        <f>INF_FC_EUR!AJ10</f>
        <v>0</v>
      </c>
      <c r="AC10" s="1078" t="str">
        <f>INF_FC_EUR!AK10</f>
        <v>in 1.000 EUR</v>
      </c>
      <c r="AD10" s="1079">
        <f>INF_FC_EUR!AL10</f>
        <v>0</v>
      </c>
      <c r="AE10" s="1078">
        <f>INF_FC_EUR!AM10</f>
        <v>0</v>
      </c>
      <c r="AF10" s="1079">
        <f>INF_FC_EUR!AN10</f>
        <v>0</v>
      </c>
      <c r="AG10" s="1078">
        <f>INF_FC_EUR!AO10</f>
        <v>0</v>
      </c>
      <c r="AH10" s="1079">
        <f>INF_FC_EUR!AP10</f>
        <v>0</v>
      </c>
      <c r="AI10" s="1078">
        <f>INF_FC_EUR!AQ10</f>
        <v>0</v>
      </c>
      <c r="AJ10" s="1079">
        <f>INF_FC_EUR!AR10</f>
        <v>0</v>
      </c>
      <c r="AK10" s="1078">
        <f>INF_FC_EUR!AS10</f>
        <v>0</v>
      </c>
      <c r="AL10" s="1079">
        <f>INF_FC_EUR!AT10</f>
        <v>0</v>
      </c>
      <c r="AM10" s="1078">
        <f>INF_FC_EUR!AU10</f>
        <v>0</v>
      </c>
      <c r="AN10" s="1079">
        <f>INF_FC_EUR!AV10</f>
        <v>0</v>
      </c>
      <c r="AO10" s="1078">
        <f>INF_FC_EUR!AW10</f>
        <v>0</v>
      </c>
      <c r="AP10" s="1079">
        <f>INF_FC_EUR!AX10</f>
        <v>0</v>
      </c>
      <c r="AQ10" s="1078">
        <f>INF_FC_EUR!AY10</f>
        <v>0</v>
      </c>
      <c r="AR10" s="1079">
        <f>INF_FC_EUR!AZ10</f>
        <v>0</v>
      </c>
      <c r="AS10" s="1078">
        <f>INF_FC_EUR!BA10</f>
        <v>0</v>
      </c>
      <c r="AT10" s="1079">
        <f>INF_FC_EUR!BB10</f>
        <v>0</v>
      </c>
      <c r="AU10" s="1078">
        <f>INF_FC_EUR!BC10</f>
        <v>0</v>
      </c>
      <c r="AV10" s="1079">
        <f>INF_FC_EUR!BD10</f>
        <v>0</v>
      </c>
      <c r="AW10" s="1078">
        <f>INF_FC_EUR!BE10</f>
        <v>0</v>
      </c>
      <c r="AX10" s="1079">
        <f>INF_FC_EUR!BF10</f>
        <v>0</v>
      </c>
      <c r="AY10" s="1078">
        <f>INF_FC_EUR!BG10</f>
        <v>0</v>
      </c>
      <c r="AZ10" s="1079">
        <f>INF_FC_EUR!BH10</f>
        <v>0</v>
      </c>
      <c r="BA10" s="1078">
        <f>INF_FC_EUR!BI10</f>
        <v>0</v>
      </c>
      <c r="BB10" s="1079">
        <f>INF_FC_EUR!BJ10</f>
        <v>0</v>
      </c>
      <c r="BC10" s="1078">
        <f>INF_FC_EUR!BK10</f>
        <v>0</v>
      </c>
      <c r="BD10" s="1079">
        <f>INF_FC_EUR!BL10</f>
        <v>0</v>
      </c>
      <c r="BE10" s="1078">
        <f>INF_FC_EUR!BM10</f>
        <v>0</v>
      </c>
      <c r="BF10" s="1079">
        <f>INF_FC_EUR!BN10</f>
        <v>0</v>
      </c>
      <c r="BG10" s="1078">
        <f>INF_FC_EUR!BO10</f>
        <v>0</v>
      </c>
      <c r="BH10" s="1079">
        <f>INF_FC_EUR!BP10</f>
        <v>0</v>
      </c>
      <c r="BI10" s="1078">
        <f>INF_FC_EUR!BQ10</f>
        <v>0</v>
      </c>
      <c r="BJ10" s="1079">
        <f>INF_FC_EUR!BR10</f>
        <v>0</v>
      </c>
      <c r="BK10" s="1078">
        <f>INF_FC_EUR!BS10</f>
        <v>0</v>
      </c>
      <c r="BL10" s="1079">
        <f>INF_FC_EUR!BT10</f>
        <v>0</v>
      </c>
      <c r="BM10" s="1078">
        <f>INF_FC_EUR!BU10</f>
        <v>0</v>
      </c>
      <c r="BN10" s="1079">
        <f>INF_FC_EUR!BV10</f>
        <v>0</v>
      </c>
      <c r="BO10" s="1078">
        <f>INF_FC_EUR!BW10</f>
        <v>0</v>
      </c>
      <c r="BP10" s="1079">
        <f>INF_FC_EUR!BX10</f>
        <v>0</v>
      </c>
      <c r="BQ10" s="1078">
        <f>INF_FC_EUR!BY10</f>
        <v>0</v>
      </c>
    </row>
    <row r="11" spans="1:69" s="1048" customFormat="1" ht="15.75" thickBot="1">
      <c r="A11" s="1080" t="str">
        <f>IF(OR(B11=0,B11=""),"",B11&amp;IF(COUNTIF(B11:$B$11,B11)&gt;1,COUNTIF(B11:$B$11,B11),""))</f>
        <v>M105</v>
      </c>
      <c r="B11" s="1077" t="str">
        <f>INF_FC_EUR!J11</f>
        <v>M105</v>
      </c>
      <c r="C11" s="1081" t="str">
        <f>INF_FC_EUR!K11</f>
        <v>Sales (gross) - Core Business ext.</v>
      </c>
      <c r="D11" s="1081">
        <f>INF_FC_EUR!L11</f>
        <v>0</v>
      </c>
      <c r="E11" s="1082">
        <f>INF_FC_EUR!M11</f>
        <v>0</v>
      </c>
      <c r="F11" s="1083">
        <f>INF_FC_EUR!N11</f>
        <v>0</v>
      </c>
      <c r="G11" s="1082">
        <f>INF_FC_EUR!O11</f>
        <v>0</v>
      </c>
      <c r="H11" s="1083">
        <f>INF_FC_EUR!P11</f>
        <v>0</v>
      </c>
      <c r="I11" s="1082">
        <f>INF_FC_EUR!Q11</f>
        <v>0</v>
      </c>
      <c r="J11" s="1083">
        <f>INF_FC_EUR!R11</f>
        <v>0</v>
      </c>
      <c r="K11" s="1082">
        <f>INF_FC_EUR!S11</f>
        <v>0</v>
      </c>
      <c r="L11" s="1083">
        <f>INF_FC_EUR!T11</f>
        <v>0</v>
      </c>
      <c r="M11" s="1082">
        <f>INF_FC_EUR!U11</f>
        <v>0</v>
      </c>
      <c r="N11" s="1083">
        <f>INF_FC_EUR!V11</f>
        <v>0</v>
      </c>
      <c r="O11" s="1082">
        <f>INF_FC_EUR!W11</f>
        <v>0</v>
      </c>
      <c r="P11" s="1083">
        <f>INF_FC_EUR!X11</f>
        <v>0</v>
      </c>
      <c r="Q11" s="1082">
        <f>INF_FC_EUR!Y11</f>
        <v>0</v>
      </c>
      <c r="R11" s="1083">
        <f>INF_FC_EUR!Z11</f>
        <v>0</v>
      </c>
      <c r="S11" s="1082">
        <f>INF_FC_EUR!AA11</f>
        <v>0</v>
      </c>
      <c r="T11" s="1083">
        <f>INF_FC_EUR!AB11</f>
        <v>0</v>
      </c>
      <c r="U11" s="1082">
        <f>INF_FC_EUR!AC11</f>
        <v>0</v>
      </c>
      <c r="V11" s="1083">
        <f>INF_FC_EUR!AD11</f>
        <v>0</v>
      </c>
      <c r="W11" s="1082">
        <f>INF_FC_EUR!AE11</f>
        <v>0</v>
      </c>
      <c r="X11" s="1083">
        <f>INF_FC_EUR!AF11</f>
        <v>0</v>
      </c>
      <c r="Y11" s="1082">
        <f>INF_FC_EUR!AG11</f>
        <v>0</v>
      </c>
      <c r="Z11" s="1083">
        <f>INF_FC_EUR!AH11</f>
        <v>0</v>
      </c>
      <c r="AA11" s="1082">
        <f>INF_FC_EUR!AI11</f>
        <v>0</v>
      </c>
      <c r="AB11" s="1083">
        <f>INF_FC_EUR!AJ11</f>
        <v>0</v>
      </c>
      <c r="AC11" s="1082">
        <f>INF_FC_EUR!AK11</f>
        <v>0</v>
      </c>
      <c r="AD11" s="1083">
        <f>INF_FC_EUR!AL11</f>
        <v>0</v>
      </c>
      <c r="AE11" s="1082">
        <f>INF_FC_EUR!AM11</f>
        <v>0</v>
      </c>
      <c r="AF11" s="1083">
        <f>INF_FC_EUR!AN11</f>
        <v>0</v>
      </c>
      <c r="AG11" s="1082">
        <f>INF_FC_EUR!AO11</f>
        <v>0</v>
      </c>
      <c r="AH11" s="1083">
        <f>INF_FC_EUR!AP11</f>
        <v>0</v>
      </c>
      <c r="AI11" s="1082">
        <f>INF_FC_EUR!AQ11</f>
        <v>0</v>
      </c>
      <c r="AJ11" s="1083">
        <f>INF_FC_EUR!AR11</f>
        <v>0</v>
      </c>
      <c r="AK11" s="1082">
        <f>INF_FC_EUR!AS11</f>
        <v>0</v>
      </c>
      <c r="AL11" s="1083">
        <f>INF_FC_EUR!AT11</f>
        <v>0</v>
      </c>
      <c r="AM11" s="1082">
        <f>INF_FC_EUR!AU11</f>
        <v>0</v>
      </c>
      <c r="AN11" s="1083">
        <f>INF_FC_EUR!AV11</f>
        <v>0</v>
      </c>
      <c r="AO11" s="1082">
        <f>INF_FC_EUR!AW11</f>
        <v>0</v>
      </c>
      <c r="AP11" s="1083">
        <f>INF_FC_EUR!AX11</f>
        <v>0</v>
      </c>
      <c r="AQ11" s="1082">
        <f>INF_FC_EUR!AY11</f>
        <v>0</v>
      </c>
      <c r="AR11" s="1083">
        <f>INF_FC_EUR!AZ11</f>
        <v>0</v>
      </c>
      <c r="AS11" s="1082">
        <f>INF_FC_EUR!BA11</f>
        <v>0</v>
      </c>
      <c r="AT11" s="1083">
        <f>INF_FC_EUR!BB11</f>
        <v>0</v>
      </c>
      <c r="AU11" s="1082">
        <f>INF_FC_EUR!BC11</f>
        <v>0</v>
      </c>
      <c r="AV11" s="1083">
        <f>INF_FC_EUR!BD11</f>
        <v>0</v>
      </c>
      <c r="AW11" s="1082">
        <f>INF_FC_EUR!BE11</f>
        <v>0</v>
      </c>
      <c r="AX11" s="1083">
        <f>INF_FC_EUR!BF11</f>
        <v>0</v>
      </c>
      <c r="AY11" s="1082">
        <f>INF_FC_EUR!BG11</f>
        <v>0</v>
      </c>
      <c r="AZ11" s="1083">
        <f>INF_FC_EUR!BH11</f>
        <v>0</v>
      </c>
      <c r="BA11" s="1082">
        <f>INF_FC_EUR!BI11</f>
        <v>0</v>
      </c>
      <c r="BB11" s="1083">
        <f>INF_FC_EUR!BJ11</f>
        <v>0</v>
      </c>
      <c r="BC11" s="1082">
        <f>INF_FC_EUR!BK11</f>
        <v>0</v>
      </c>
      <c r="BD11" s="1083">
        <f>INF_FC_EUR!BL11</f>
        <v>0</v>
      </c>
      <c r="BE11" s="1082">
        <f>INF_FC_EUR!BM11</f>
        <v>0</v>
      </c>
      <c r="BF11" s="1083">
        <f>INF_FC_EUR!BN11</f>
        <v>0</v>
      </c>
      <c r="BG11" s="1082">
        <f>INF_FC_EUR!BO11</f>
        <v>0</v>
      </c>
      <c r="BH11" s="1083">
        <f>INF_FC_EUR!BP11</f>
        <v>0</v>
      </c>
      <c r="BI11" s="1082">
        <f>INF_FC_EUR!BQ11</f>
        <v>0</v>
      </c>
      <c r="BJ11" s="1083">
        <f>INF_FC_EUR!BR11</f>
        <v>0</v>
      </c>
      <c r="BK11" s="1082">
        <f>INF_FC_EUR!BS11</f>
        <v>0</v>
      </c>
      <c r="BL11" s="1083">
        <f>INF_FC_EUR!BT11</f>
        <v>0</v>
      </c>
      <c r="BM11" s="1082">
        <f>INF_FC_EUR!BU11</f>
        <v>0</v>
      </c>
      <c r="BN11" s="1083">
        <f>INF_FC_EUR!BV11</f>
        <v>0</v>
      </c>
      <c r="BO11" s="1082">
        <f>INF_FC_EUR!BW11</f>
        <v>0</v>
      </c>
      <c r="BP11" s="1083">
        <f>INF_FC_EUR!BX11</f>
        <v>0</v>
      </c>
      <c r="BQ11" s="1082">
        <f>INF_FC_EUR!BY11</f>
        <v>0</v>
      </c>
    </row>
    <row r="12" spans="1:69" s="1048" customFormat="1">
      <c r="A12" s="1080" t="str">
        <f>IF(OR(B12=0,B12=""),"",B12&amp;IF(COUNTIF(B$11:$B12,B12)&gt;1,COUNTIF(B$11:$B12,B12),""))</f>
        <v>M106</v>
      </c>
      <c r="B12" s="1080" t="str">
        <f>INF_FC_EUR!J12</f>
        <v>M106</v>
      </c>
      <c r="C12" s="1081" t="str">
        <f>INF_FC_EUR!K12</f>
        <v>Sales (gross) - Core Business affil.</v>
      </c>
      <c r="D12" s="1081">
        <f>INF_FC_EUR!L12</f>
        <v>0</v>
      </c>
      <c r="E12" s="1082">
        <f>INF_FC_EUR!M12</f>
        <v>0</v>
      </c>
      <c r="F12" s="1083">
        <f>INF_FC_EUR!N12</f>
        <v>0</v>
      </c>
      <c r="G12" s="1082">
        <f>INF_FC_EUR!O12</f>
        <v>0</v>
      </c>
      <c r="H12" s="1083">
        <f>INF_FC_EUR!P12</f>
        <v>0</v>
      </c>
      <c r="I12" s="1082">
        <f>INF_FC_EUR!Q12</f>
        <v>0</v>
      </c>
      <c r="J12" s="1083">
        <f>INF_FC_EUR!R12</f>
        <v>0</v>
      </c>
      <c r="K12" s="1082">
        <f>INF_FC_EUR!S12</f>
        <v>0</v>
      </c>
      <c r="L12" s="1083">
        <f>INF_FC_EUR!T12</f>
        <v>0</v>
      </c>
      <c r="M12" s="1082">
        <f>INF_FC_EUR!U12</f>
        <v>0</v>
      </c>
      <c r="N12" s="1083">
        <f>INF_FC_EUR!V12</f>
        <v>0</v>
      </c>
      <c r="O12" s="1082">
        <f>INF_FC_EUR!W12</f>
        <v>0</v>
      </c>
      <c r="P12" s="1083">
        <f>INF_FC_EUR!X12</f>
        <v>0</v>
      </c>
      <c r="Q12" s="1082">
        <f>INF_FC_EUR!Y12</f>
        <v>0</v>
      </c>
      <c r="R12" s="1083">
        <f>INF_FC_EUR!Z12</f>
        <v>0</v>
      </c>
      <c r="S12" s="1082">
        <f>INF_FC_EUR!AA12</f>
        <v>0</v>
      </c>
      <c r="T12" s="1083">
        <f>INF_FC_EUR!AB12</f>
        <v>0</v>
      </c>
      <c r="U12" s="1082">
        <f>INF_FC_EUR!AC12</f>
        <v>0</v>
      </c>
      <c r="V12" s="1083">
        <f>INF_FC_EUR!AD12</f>
        <v>0</v>
      </c>
      <c r="W12" s="1082">
        <f>INF_FC_EUR!AE12</f>
        <v>0</v>
      </c>
      <c r="X12" s="1083">
        <f>INF_FC_EUR!AF12</f>
        <v>0</v>
      </c>
      <c r="Y12" s="1082">
        <f>INF_FC_EUR!AG12</f>
        <v>0</v>
      </c>
      <c r="Z12" s="1083">
        <f>INF_FC_EUR!AH12</f>
        <v>0</v>
      </c>
      <c r="AA12" s="1082">
        <f>INF_FC_EUR!AI12</f>
        <v>0</v>
      </c>
      <c r="AB12" s="1083">
        <f>INF_FC_EUR!AJ12</f>
        <v>0</v>
      </c>
      <c r="AC12" s="1082">
        <f>INF_FC_EUR!AK12</f>
        <v>0</v>
      </c>
      <c r="AD12" s="1083">
        <f>INF_FC_EUR!AL12</f>
        <v>0</v>
      </c>
      <c r="AE12" s="1082">
        <f>INF_FC_EUR!AM12</f>
        <v>0</v>
      </c>
      <c r="AF12" s="1083">
        <f>INF_FC_EUR!AN12</f>
        <v>0</v>
      </c>
      <c r="AG12" s="1082">
        <f>INF_FC_EUR!AO12</f>
        <v>0</v>
      </c>
      <c r="AH12" s="1083">
        <f>INF_FC_EUR!AP12</f>
        <v>0</v>
      </c>
      <c r="AI12" s="1082">
        <f>INF_FC_EUR!AQ12</f>
        <v>0</v>
      </c>
      <c r="AJ12" s="1083">
        <f>INF_FC_EUR!AR12</f>
        <v>0</v>
      </c>
      <c r="AK12" s="1082">
        <f>INF_FC_EUR!AS12</f>
        <v>0</v>
      </c>
      <c r="AL12" s="1083">
        <f>INF_FC_EUR!AT12</f>
        <v>0</v>
      </c>
      <c r="AM12" s="1082">
        <f>INF_FC_EUR!AU12</f>
        <v>0</v>
      </c>
      <c r="AN12" s="1083">
        <f>INF_FC_EUR!AV12</f>
        <v>0</v>
      </c>
      <c r="AO12" s="1082">
        <f>INF_FC_EUR!AW12</f>
        <v>0</v>
      </c>
      <c r="AP12" s="1083">
        <f>INF_FC_EUR!AX12</f>
        <v>0</v>
      </c>
      <c r="AQ12" s="1082">
        <f>INF_FC_EUR!AY12</f>
        <v>0</v>
      </c>
      <c r="AR12" s="1083">
        <f>INF_FC_EUR!AZ12</f>
        <v>0</v>
      </c>
      <c r="AS12" s="1082">
        <f>INF_FC_EUR!BA12</f>
        <v>0</v>
      </c>
      <c r="AT12" s="1083">
        <f>INF_FC_EUR!BB12</f>
        <v>0</v>
      </c>
      <c r="AU12" s="1082">
        <f>INF_FC_EUR!BC12</f>
        <v>0</v>
      </c>
      <c r="AV12" s="1083">
        <f>INF_FC_EUR!BD12</f>
        <v>0</v>
      </c>
      <c r="AW12" s="1082">
        <f>INF_FC_EUR!BE12</f>
        <v>0</v>
      </c>
      <c r="AX12" s="1083">
        <f>INF_FC_EUR!BF12</f>
        <v>0</v>
      </c>
      <c r="AY12" s="1082">
        <f>INF_FC_EUR!BG12</f>
        <v>0</v>
      </c>
      <c r="AZ12" s="1083">
        <f>INF_FC_EUR!BH12</f>
        <v>0</v>
      </c>
      <c r="BA12" s="1082">
        <f>INF_FC_EUR!BI12</f>
        <v>0</v>
      </c>
      <c r="BB12" s="1083">
        <f>INF_FC_EUR!BJ12</f>
        <v>0</v>
      </c>
      <c r="BC12" s="1082">
        <f>INF_FC_EUR!BK12</f>
        <v>0</v>
      </c>
      <c r="BD12" s="1083">
        <f>INF_FC_EUR!BL12</f>
        <v>0</v>
      </c>
      <c r="BE12" s="1082">
        <f>INF_FC_EUR!BM12</f>
        <v>0</v>
      </c>
      <c r="BF12" s="1083">
        <f>INF_FC_EUR!BN12</f>
        <v>0</v>
      </c>
      <c r="BG12" s="1082">
        <f>INF_FC_EUR!BO12</f>
        <v>0</v>
      </c>
      <c r="BH12" s="1083">
        <f>INF_FC_EUR!BP12</f>
        <v>0</v>
      </c>
      <c r="BI12" s="1082">
        <f>INF_FC_EUR!BQ12</f>
        <v>0</v>
      </c>
      <c r="BJ12" s="1083">
        <f>INF_FC_EUR!BR12</f>
        <v>0</v>
      </c>
      <c r="BK12" s="1082">
        <f>INF_FC_EUR!BS12</f>
        <v>0</v>
      </c>
      <c r="BL12" s="1083">
        <f>INF_FC_EUR!BT12</f>
        <v>0</v>
      </c>
      <c r="BM12" s="1082">
        <f>INF_FC_EUR!BU12</f>
        <v>0</v>
      </c>
      <c r="BN12" s="1083">
        <f>INF_FC_EUR!BV12</f>
        <v>0</v>
      </c>
      <c r="BO12" s="1082">
        <f>INF_FC_EUR!BW12</f>
        <v>0</v>
      </c>
      <c r="BP12" s="1083">
        <f>INF_FC_EUR!BX12</f>
        <v>0</v>
      </c>
      <c r="BQ12" s="1082">
        <f>INF_FC_EUR!BY12</f>
        <v>0</v>
      </c>
    </row>
    <row r="13" spans="1:69" s="1048" customFormat="1">
      <c r="A13" s="1084" t="str">
        <f>IF(OR(B13=0,B13=""),"",B13&amp;IF(COUNTIF(B$11:$B13,B13)&gt;1,COUNTIF(B$11:$B13,B13),""))</f>
        <v>M109</v>
      </c>
      <c r="B13" s="1084" t="str">
        <f>INF_FC_EUR!J13</f>
        <v>M109</v>
      </c>
      <c r="C13" s="1084" t="str">
        <f>INF_FC_EUR!K13</f>
        <v>Total Sales (gross) - Core Business</v>
      </c>
      <c r="D13" s="1084">
        <f>INF_FC_EUR!L13</f>
        <v>0</v>
      </c>
      <c r="E13" s="1085">
        <f>INF_FC_EUR!M13</f>
        <v>0</v>
      </c>
      <c r="F13" s="1086">
        <f>INF_FC_EUR!N13</f>
        <v>0</v>
      </c>
      <c r="G13" s="1085">
        <f>INF_FC_EUR!O13</f>
        <v>0</v>
      </c>
      <c r="H13" s="1086">
        <f>INF_FC_EUR!P13</f>
        <v>0</v>
      </c>
      <c r="I13" s="1085">
        <f>INF_FC_EUR!Q13</f>
        <v>0</v>
      </c>
      <c r="J13" s="1086">
        <f>INF_FC_EUR!R13</f>
        <v>0</v>
      </c>
      <c r="K13" s="1085">
        <f>INF_FC_EUR!S13</f>
        <v>0</v>
      </c>
      <c r="L13" s="1086">
        <f>INF_FC_EUR!T13</f>
        <v>0</v>
      </c>
      <c r="M13" s="1085">
        <f>INF_FC_EUR!U13</f>
        <v>0</v>
      </c>
      <c r="N13" s="1086">
        <f>INF_FC_EUR!V13</f>
        <v>0</v>
      </c>
      <c r="O13" s="1085">
        <f>INF_FC_EUR!W13</f>
        <v>0</v>
      </c>
      <c r="P13" s="1086">
        <f>INF_FC_EUR!X13</f>
        <v>0</v>
      </c>
      <c r="Q13" s="1085">
        <f>INF_FC_EUR!Y13</f>
        <v>0</v>
      </c>
      <c r="R13" s="1086">
        <f>INF_FC_EUR!Z13</f>
        <v>0</v>
      </c>
      <c r="S13" s="1085">
        <f>INF_FC_EUR!AA13</f>
        <v>0</v>
      </c>
      <c r="T13" s="1086">
        <f>INF_FC_EUR!AB13</f>
        <v>0</v>
      </c>
      <c r="U13" s="1085">
        <f>INF_FC_EUR!AC13</f>
        <v>0</v>
      </c>
      <c r="V13" s="1086">
        <f>INF_FC_EUR!AD13</f>
        <v>0</v>
      </c>
      <c r="W13" s="1085">
        <f>INF_FC_EUR!AE13</f>
        <v>0</v>
      </c>
      <c r="X13" s="1086">
        <f>INF_FC_EUR!AF13</f>
        <v>0</v>
      </c>
      <c r="Y13" s="1085">
        <f>INF_FC_EUR!AG13</f>
        <v>0</v>
      </c>
      <c r="Z13" s="1086">
        <f>INF_FC_EUR!AH13</f>
        <v>0</v>
      </c>
      <c r="AA13" s="1085">
        <f>INF_FC_EUR!AI13</f>
        <v>0</v>
      </c>
      <c r="AB13" s="1086">
        <f>INF_FC_EUR!AJ13</f>
        <v>0</v>
      </c>
      <c r="AC13" s="1085">
        <f>INF_FC_EUR!AK13</f>
        <v>0</v>
      </c>
      <c r="AD13" s="1086">
        <f>INF_FC_EUR!AL13</f>
        <v>0</v>
      </c>
      <c r="AE13" s="1085">
        <f>INF_FC_EUR!AM13</f>
        <v>0</v>
      </c>
      <c r="AF13" s="1086">
        <f>INF_FC_EUR!AN13</f>
        <v>0</v>
      </c>
      <c r="AG13" s="1085">
        <f>INF_FC_EUR!AO13</f>
        <v>0</v>
      </c>
      <c r="AH13" s="1086">
        <f>INF_FC_EUR!AP13</f>
        <v>0</v>
      </c>
      <c r="AI13" s="1085">
        <f>INF_FC_EUR!AQ13</f>
        <v>0</v>
      </c>
      <c r="AJ13" s="1086">
        <f>INF_FC_EUR!AR13</f>
        <v>0</v>
      </c>
      <c r="AK13" s="1085">
        <f>INF_FC_EUR!AS13</f>
        <v>0</v>
      </c>
      <c r="AL13" s="1086">
        <f>INF_FC_EUR!AT13</f>
        <v>0</v>
      </c>
      <c r="AM13" s="1085">
        <f>INF_FC_EUR!AU13</f>
        <v>0</v>
      </c>
      <c r="AN13" s="1086">
        <f>INF_FC_EUR!AV13</f>
        <v>0</v>
      </c>
      <c r="AO13" s="1085">
        <f>INF_FC_EUR!AW13</f>
        <v>0</v>
      </c>
      <c r="AP13" s="1086">
        <f>INF_FC_EUR!AX13</f>
        <v>0</v>
      </c>
      <c r="AQ13" s="1085">
        <f>INF_FC_EUR!AY13</f>
        <v>0</v>
      </c>
      <c r="AR13" s="1086">
        <f>INF_FC_EUR!AZ13</f>
        <v>0</v>
      </c>
      <c r="AS13" s="1085">
        <f>INF_FC_EUR!BA13</f>
        <v>0</v>
      </c>
      <c r="AT13" s="1086">
        <f>INF_FC_EUR!BB13</f>
        <v>0</v>
      </c>
      <c r="AU13" s="1085">
        <f>INF_FC_EUR!BC13</f>
        <v>0</v>
      </c>
      <c r="AV13" s="1086">
        <f>INF_FC_EUR!BD13</f>
        <v>0</v>
      </c>
      <c r="AW13" s="1085">
        <f>INF_FC_EUR!BE13</f>
        <v>0</v>
      </c>
      <c r="AX13" s="1086">
        <f>INF_FC_EUR!BF13</f>
        <v>0</v>
      </c>
      <c r="AY13" s="1085">
        <f>INF_FC_EUR!BG13</f>
        <v>0</v>
      </c>
      <c r="AZ13" s="1086">
        <f>INF_FC_EUR!BH13</f>
        <v>0</v>
      </c>
      <c r="BA13" s="1085">
        <f>INF_FC_EUR!BI13</f>
        <v>0</v>
      </c>
      <c r="BB13" s="1086">
        <f>INF_FC_EUR!BJ13</f>
        <v>0</v>
      </c>
      <c r="BC13" s="1085">
        <f>INF_FC_EUR!BK13</f>
        <v>0</v>
      </c>
      <c r="BD13" s="1086">
        <f>INF_FC_EUR!BL13</f>
        <v>0</v>
      </c>
      <c r="BE13" s="1085">
        <f>INF_FC_EUR!BM13</f>
        <v>0</v>
      </c>
      <c r="BF13" s="1086">
        <f>INF_FC_EUR!BN13</f>
        <v>0</v>
      </c>
      <c r="BG13" s="1085">
        <f>INF_FC_EUR!BO13</f>
        <v>0</v>
      </c>
      <c r="BH13" s="1086">
        <f>INF_FC_EUR!BP13</f>
        <v>0</v>
      </c>
      <c r="BI13" s="1085">
        <f>INF_FC_EUR!BQ13</f>
        <v>0</v>
      </c>
      <c r="BJ13" s="1086">
        <f>INF_FC_EUR!BR13</f>
        <v>0</v>
      </c>
      <c r="BK13" s="1085">
        <f>INF_FC_EUR!BS13</f>
        <v>0</v>
      </c>
      <c r="BL13" s="1086">
        <f>INF_FC_EUR!BT13</f>
        <v>0</v>
      </c>
      <c r="BM13" s="1085">
        <f>INF_FC_EUR!BU13</f>
        <v>0</v>
      </c>
      <c r="BN13" s="1086">
        <f>INF_FC_EUR!BV13</f>
        <v>0</v>
      </c>
      <c r="BO13" s="1085">
        <f>INF_FC_EUR!BW13</f>
        <v>0</v>
      </c>
      <c r="BP13" s="1086">
        <f>INF_FC_EUR!BX13</f>
        <v>0</v>
      </c>
      <c r="BQ13" s="1085">
        <f>INF_FC_EUR!BY13</f>
        <v>0</v>
      </c>
    </row>
    <row r="14" spans="1:69" s="1048" customFormat="1">
      <c r="A14" s="1080" t="str">
        <f>IF(OR(B14=0,B14=""),"",B14&amp;IF(COUNTIF(B$11:$B14,B14)&gt;1,COUNTIF(B$11:$B14,B14),""))</f>
        <v>M115</v>
      </c>
      <c r="B14" s="1080" t="str">
        <f>INF_FC_EUR!J14</f>
        <v>M115</v>
      </c>
      <c r="C14" s="1081" t="str">
        <f>INF_FC_EUR!K14</f>
        <v>Customer Bonus</v>
      </c>
      <c r="D14" s="1081">
        <f>INF_FC_EUR!L14</f>
        <v>0</v>
      </c>
      <c r="E14" s="1082">
        <f>INF_FC_EUR!M14</f>
        <v>0</v>
      </c>
      <c r="F14" s="1083">
        <f>INF_FC_EUR!N14</f>
        <v>0</v>
      </c>
      <c r="G14" s="1082">
        <f>INF_FC_EUR!O14</f>
        <v>0</v>
      </c>
      <c r="H14" s="1083">
        <f>INF_FC_EUR!P14</f>
        <v>0</v>
      </c>
      <c r="I14" s="1082">
        <f>INF_FC_EUR!Q14</f>
        <v>0</v>
      </c>
      <c r="J14" s="1083">
        <f>INF_FC_EUR!R14</f>
        <v>0</v>
      </c>
      <c r="K14" s="1082">
        <f>INF_FC_EUR!S14</f>
        <v>0</v>
      </c>
      <c r="L14" s="1083">
        <f>INF_FC_EUR!T14</f>
        <v>0</v>
      </c>
      <c r="M14" s="1082">
        <f>INF_FC_EUR!U14</f>
        <v>0</v>
      </c>
      <c r="N14" s="1083">
        <f>INF_FC_EUR!V14</f>
        <v>0</v>
      </c>
      <c r="O14" s="1082">
        <f>INF_FC_EUR!W14</f>
        <v>0</v>
      </c>
      <c r="P14" s="1083">
        <f>INF_FC_EUR!X14</f>
        <v>0</v>
      </c>
      <c r="Q14" s="1082">
        <f>INF_FC_EUR!Y14</f>
        <v>0</v>
      </c>
      <c r="R14" s="1083">
        <f>INF_FC_EUR!Z14</f>
        <v>0</v>
      </c>
      <c r="S14" s="1082">
        <f>INF_FC_EUR!AA14</f>
        <v>0</v>
      </c>
      <c r="T14" s="1083">
        <f>INF_FC_EUR!AB14</f>
        <v>0</v>
      </c>
      <c r="U14" s="1082">
        <f>INF_FC_EUR!AC14</f>
        <v>0</v>
      </c>
      <c r="V14" s="1083">
        <f>INF_FC_EUR!AD14</f>
        <v>0</v>
      </c>
      <c r="W14" s="1082">
        <f>INF_FC_EUR!AE14</f>
        <v>0</v>
      </c>
      <c r="X14" s="1083">
        <f>INF_FC_EUR!AF14</f>
        <v>0</v>
      </c>
      <c r="Y14" s="1082">
        <f>INF_FC_EUR!AG14</f>
        <v>0</v>
      </c>
      <c r="Z14" s="1083">
        <f>INF_FC_EUR!AH14</f>
        <v>0</v>
      </c>
      <c r="AA14" s="1082">
        <f>INF_FC_EUR!AI14</f>
        <v>0</v>
      </c>
      <c r="AB14" s="1083">
        <f>INF_FC_EUR!AJ14</f>
        <v>0</v>
      </c>
      <c r="AC14" s="1082">
        <f>INF_FC_EUR!AK14</f>
        <v>0</v>
      </c>
      <c r="AD14" s="1083">
        <f>INF_FC_EUR!AL14</f>
        <v>0</v>
      </c>
      <c r="AE14" s="1082">
        <f>INF_FC_EUR!AM14</f>
        <v>0</v>
      </c>
      <c r="AF14" s="1083">
        <f>INF_FC_EUR!AN14</f>
        <v>0</v>
      </c>
      <c r="AG14" s="1082">
        <f>INF_FC_EUR!AO14</f>
        <v>0</v>
      </c>
      <c r="AH14" s="1083">
        <f>INF_FC_EUR!AP14</f>
        <v>0</v>
      </c>
      <c r="AI14" s="1082">
        <f>INF_FC_EUR!AQ14</f>
        <v>0</v>
      </c>
      <c r="AJ14" s="1083">
        <f>INF_FC_EUR!AR14</f>
        <v>0</v>
      </c>
      <c r="AK14" s="1082">
        <f>INF_FC_EUR!AS14</f>
        <v>0</v>
      </c>
      <c r="AL14" s="1083">
        <f>INF_FC_EUR!AT14</f>
        <v>0</v>
      </c>
      <c r="AM14" s="1082">
        <f>INF_FC_EUR!AU14</f>
        <v>0</v>
      </c>
      <c r="AN14" s="1083">
        <f>INF_FC_EUR!AV14</f>
        <v>0</v>
      </c>
      <c r="AO14" s="1082">
        <f>INF_FC_EUR!AW14</f>
        <v>0</v>
      </c>
      <c r="AP14" s="1083">
        <f>INF_FC_EUR!AX14</f>
        <v>0</v>
      </c>
      <c r="AQ14" s="1082">
        <f>INF_FC_EUR!AY14</f>
        <v>0</v>
      </c>
      <c r="AR14" s="1083">
        <f>INF_FC_EUR!AZ14</f>
        <v>0</v>
      </c>
      <c r="AS14" s="1082">
        <f>INF_FC_EUR!BA14</f>
        <v>0</v>
      </c>
      <c r="AT14" s="1083">
        <f>INF_FC_EUR!BB14</f>
        <v>0</v>
      </c>
      <c r="AU14" s="1082">
        <f>INF_FC_EUR!BC14</f>
        <v>0</v>
      </c>
      <c r="AV14" s="1083">
        <f>INF_FC_EUR!BD14</f>
        <v>0</v>
      </c>
      <c r="AW14" s="1082">
        <f>INF_FC_EUR!BE14</f>
        <v>0</v>
      </c>
      <c r="AX14" s="1083">
        <f>INF_FC_EUR!BF14</f>
        <v>0</v>
      </c>
      <c r="AY14" s="1082">
        <f>INF_FC_EUR!BG14</f>
        <v>0</v>
      </c>
      <c r="AZ14" s="1083">
        <f>INF_FC_EUR!BH14</f>
        <v>0</v>
      </c>
      <c r="BA14" s="1082">
        <f>INF_FC_EUR!BI14</f>
        <v>0</v>
      </c>
      <c r="BB14" s="1083">
        <f>INF_FC_EUR!BJ14</f>
        <v>0</v>
      </c>
      <c r="BC14" s="1082">
        <f>INF_FC_EUR!BK14</f>
        <v>0</v>
      </c>
      <c r="BD14" s="1083">
        <f>INF_FC_EUR!BL14</f>
        <v>0</v>
      </c>
      <c r="BE14" s="1082">
        <f>INF_FC_EUR!BM14</f>
        <v>0</v>
      </c>
      <c r="BF14" s="1083">
        <f>INF_FC_EUR!BN14</f>
        <v>0</v>
      </c>
      <c r="BG14" s="1082">
        <f>INF_FC_EUR!BO14</f>
        <v>0</v>
      </c>
      <c r="BH14" s="1083">
        <f>INF_FC_EUR!BP14</f>
        <v>0</v>
      </c>
      <c r="BI14" s="1082">
        <f>INF_FC_EUR!BQ14</f>
        <v>0</v>
      </c>
      <c r="BJ14" s="1083">
        <f>INF_FC_EUR!BR14</f>
        <v>0</v>
      </c>
      <c r="BK14" s="1082">
        <f>INF_FC_EUR!BS14</f>
        <v>0</v>
      </c>
      <c r="BL14" s="1083">
        <f>INF_FC_EUR!BT14</f>
        <v>0</v>
      </c>
      <c r="BM14" s="1082">
        <f>INF_FC_EUR!BU14</f>
        <v>0</v>
      </c>
      <c r="BN14" s="1083">
        <f>INF_FC_EUR!BV14</f>
        <v>0</v>
      </c>
      <c r="BO14" s="1082">
        <f>INF_FC_EUR!BW14</f>
        <v>0</v>
      </c>
      <c r="BP14" s="1083">
        <f>INF_FC_EUR!BX14</f>
        <v>0</v>
      </c>
      <c r="BQ14" s="1082">
        <f>INF_FC_EUR!BY14</f>
        <v>0</v>
      </c>
    </row>
    <row r="15" spans="1:69" s="1048" customFormat="1">
      <c r="A15" s="1080" t="str">
        <f>IF(OR(B15=0,B15=""),"",B15&amp;IF(COUNTIF(B$11:$B15,B15)&gt;1,COUNTIF(B$11:$B15,B15),""))</f>
        <v>M116</v>
      </c>
      <c r="B15" s="1080" t="str">
        <f>INF_FC_EUR!J15</f>
        <v>M116</v>
      </c>
      <c r="C15" s="1081" t="str">
        <f>INF_FC_EUR!K15</f>
        <v>Customer Bonus affil.</v>
      </c>
      <c r="D15" s="1081">
        <f>INF_FC_EUR!L15</f>
        <v>0</v>
      </c>
      <c r="E15" s="1082">
        <f>INF_FC_EUR!M15</f>
        <v>0</v>
      </c>
      <c r="F15" s="1083">
        <f>INF_FC_EUR!N15</f>
        <v>0</v>
      </c>
      <c r="G15" s="1082">
        <f>INF_FC_EUR!O15</f>
        <v>0</v>
      </c>
      <c r="H15" s="1083">
        <f>INF_FC_EUR!P15</f>
        <v>0</v>
      </c>
      <c r="I15" s="1082">
        <f>INF_FC_EUR!Q15</f>
        <v>0</v>
      </c>
      <c r="J15" s="1083">
        <f>INF_FC_EUR!R15</f>
        <v>0</v>
      </c>
      <c r="K15" s="1082">
        <f>INF_FC_EUR!S15</f>
        <v>0</v>
      </c>
      <c r="L15" s="1083">
        <f>INF_FC_EUR!T15</f>
        <v>0</v>
      </c>
      <c r="M15" s="1082">
        <f>INF_FC_EUR!U15</f>
        <v>0</v>
      </c>
      <c r="N15" s="1083">
        <f>INF_FC_EUR!V15</f>
        <v>0</v>
      </c>
      <c r="O15" s="1082">
        <f>INF_FC_EUR!W15</f>
        <v>0</v>
      </c>
      <c r="P15" s="1083">
        <f>INF_FC_EUR!X15</f>
        <v>0</v>
      </c>
      <c r="Q15" s="1082">
        <f>INF_FC_EUR!Y15</f>
        <v>0</v>
      </c>
      <c r="R15" s="1083">
        <f>INF_FC_EUR!Z15</f>
        <v>0</v>
      </c>
      <c r="S15" s="1082">
        <f>INF_FC_EUR!AA15</f>
        <v>0</v>
      </c>
      <c r="T15" s="1083">
        <f>INF_FC_EUR!AB15</f>
        <v>0</v>
      </c>
      <c r="U15" s="1082">
        <f>INF_FC_EUR!AC15</f>
        <v>0</v>
      </c>
      <c r="V15" s="1083">
        <f>INF_FC_EUR!AD15</f>
        <v>0</v>
      </c>
      <c r="W15" s="1082">
        <f>INF_FC_EUR!AE15</f>
        <v>0</v>
      </c>
      <c r="X15" s="1083">
        <f>INF_FC_EUR!AF15</f>
        <v>0</v>
      </c>
      <c r="Y15" s="1082">
        <f>INF_FC_EUR!AG15</f>
        <v>0</v>
      </c>
      <c r="Z15" s="1083">
        <f>INF_FC_EUR!AH15</f>
        <v>0</v>
      </c>
      <c r="AA15" s="1082">
        <f>INF_FC_EUR!AI15</f>
        <v>0</v>
      </c>
      <c r="AB15" s="1083">
        <f>INF_FC_EUR!AJ15</f>
        <v>0</v>
      </c>
      <c r="AC15" s="1082">
        <f>INF_FC_EUR!AK15</f>
        <v>0</v>
      </c>
      <c r="AD15" s="1083">
        <f>INF_FC_EUR!AL15</f>
        <v>0</v>
      </c>
      <c r="AE15" s="1082">
        <f>INF_FC_EUR!AM15</f>
        <v>0</v>
      </c>
      <c r="AF15" s="1083">
        <f>INF_FC_EUR!AN15</f>
        <v>0</v>
      </c>
      <c r="AG15" s="1082">
        <f>INF_FC_EUR!AO15</f>
        <v>0</v>
      </c>
      <c r="AH15" s="1083">
        <f>INF_FC_EUR!AP15</f>
        <v>0</v>
      </c>
      <c r="AI15" s="1082">
        <f>INF_FC_EUR!AQ15</f>
        <v>0</v>
      </c>
      <c r="AJ15" s="1083">
        <f>INF_FC_EUR!AR15</f>
        <v>0</v>
      </c>
      <c r="AK15" s="1082">
        <f>INF_FC_EUR!AS15</f>
        <v>0</v>
      </c>
      <c r="AL15" s="1083">
        <f>INF_FC_EUR!AT15</f>
        <v>0</v>
      </c>
      <c r="AM15" s="1082">
        <f>INF_FC_EUR!AU15</f>
        <v>0</v>
      </c>
      <c r="AN15" s="1083">
        <f>INF_FC_EUR!AV15</f>
        <v>0</v>
      </c>
      <c r="AO15" s="1082">
        <f>INF_FC_EUR!AW15</f>
        <v>0</v>
      </c>
      <c r="AP15" s="1083">
        <f>INF_FC_EUR!AX15</f>
        <v>0</v>
      </c>
      <c r="AQ15" s="1082">
        <f>INF_FC_EUR!AY15</f>
        <v>0</v>
      </c>
      <c r="AR15" s="1083">
        <f>INF_FC_EUR!AZ15</f>
        <v>0</v>
      </c>
      <c r="AS15" s="1082">
        <f>INF_FC_EUR!BA15</f>
        <v>0</v>
      </c>
      <c r="AT15" s="1083">
        <f>INF_FC_EUR!BB15</f>
        <v>0</v>
      </c>
      <c r="AU15" s="1082">
        <f>INF_FC_EUR!BC15</f>
        <v>0</v>
      </c>
      <c r="AV15" s="1083">
        <f>INF_FC_EUR!BD15</f>
        <v>0</v>
      </c>
      <c r="AW15" s="1082">
        <f>INF_FC_EUR!BE15</f>
        <v>0</v>
      </c>
      <c r="AX15" s="1083">
        <f>INF_FC_EUR!BF15</f>
        <v>0</v>
      </c>
      <c r="AY15" s="1082">
        <f>INF_FC_EUR!BG15</f>
        <v>0</v>
      </c>
      <c r="AZ15" s="1083">
        <f>INF_FC_EUR!BH15</f>
        <v>0</v>
      </c>
      <c r="BA15" s="1082">
        <f>INF_FC_EUR!BI15</f>
        <v>0</v>
      </c>
      <c r="BB15" s="1083">
        <f>INF_FC_EUR!BJ15</f>
        <v>0</v>
      </c>
      <c r="BC15" s="1082">
        <f>INF_FC_EUR!BK15</f>
        <v>0</v>
      </c>
      <c r="BD15" s="1083">
        <f>INF_FC_EUR!BL15</f>
        <v>0</v>
      </c>
      <c r="BE15" s="1082">
        <f>INF_FC_EUR!BM15</f>
        <v>0</v>
      </c>
      <c r="BF15" s="1083">
        <f>INF_FC_EUR!BN15</f>
        <v>0</v>
      </c>
      <c r="BG15" s="1082">
        <f>INF_FC_EUR!BO15</f>
        <v>0</v>
      </c>
      <c r="BH15" s="1083">
        <f>INF_FC_EUR!BP15</f>
        <v>0</v>
      </c>
      <c r="BI15" s="1082">
        <f>INF_FC_EUR!BQ15</f>
        <v>0</v>
      </c>
      <c r="BJ15" s="1083">
        <f>INF_FC_EUR!BR15</f>
        <v>0</v>
      </c>
      <c r="BK15" s="1082">
        <f>INF_FC_EUR!BS15</f>
        <v>0</v>
      </c>
      <c r="BL15" s="1083">
        <f>INF_FC_EUR!BT15</f>
        <v>0</v>
      </c>
      <c r="BM15" s="1082">
        <f>INF_FC_EUR!BU15</f>
        <v>0</v>
      </c>
      <c r="BN15" s="1083">
        <f>INF_FC_EUR!BV15</f>
        <v>0</v>
      </c>
      <c r="BO15" s="1082">
        <f>INF_FC_EUR!BW15</f>
        <v>0</v>
      </c>
      <c r="BP15" s="1083">
        <f>INF_FC_EUR!BX15</f>
        <v>0</v>
      </c>
      <c r="BQ15" s="1082">
        <f>INF_FC_EUR!BY15</f>
        <v>0</v>
      </c>
    </row>
    <row r="16" spans="1:69" s="1048" customFormat="1">
      <c r="A16" s="1080" t="str">
        <f>IF(OR(B16=0,B16=""),"",B16&amp;IF(COUNTIF(B$11:$B16,B16)&gt;1,COUNTIF(B$11:$B16,B16),""))</f>
        <v>M120</v>
      </c>
      <c r="B16" s="1080" t="str">
        <f>INF_FC_EUR!J16</f>
        <v>M120</v>
      </c>
      <c r="C16" s="1081" t="str">
        <f>INF_FC_EUR!K16</f>
        <v>Claims</v>
      </c>
      <c r="D16" s="1081">
        <f>INF_FC_EUR!L16</f>
        <v>0</v>
      </c>
      <c r="E16" s="1082">
        <f>INF_FC_EUR!M16</f>
        <v>0</v>
      </c>
      <c r="F16" s="1083">
        <f>INF_FC_EUR!N16</f>
        <v>0</v>
      </c>
      <c r="G16" s="1082">
        <f>INF_FC_EUR!O16</f>
        <v>0</v>
      </c>
      <c r="H16" s="1083">
        <f>INF_FC_EUR!P16</f>
        <v>0</v>
      </c>
      <c r="I16" s="1082">
        <f>INF_FC_EUR!Q16</f>
        <v>0</v>
      </c>
      <c r="J16" s="1083">
        <f>INF_FC_EUR!R16</f>
        <v>0</v>
      </c>
      <c r="K16" s="1082">
        <f>INF_FC_EUR!S16</f>
        <v>0</v>
      </c>
      <c r="L16" s="1083">
        <f>INF_FC_EUR!T16</f>
        <v>0</v>
      </c>
      <c r="M16" s="1082">
        <f>INF_FC_EUR!U16</f>
        <v>0</v>
      </c>
      <c r="N16" s="1083">
        <f>INF_FC_EUR!V16</f>
        <v>0</v>
      </c>
      <c r="O16" s="1082">
        <f>INF_FC_EUR!W16</f>
        <v>0</v>
      </c>
      <c r="P16" s="1083">
        <f>INF_FC_EUR!X16</f>
        <v>0</v>
      </c>
      <c r="Q16" s="1082">
        <f>INF_FC_EUR!Y16</f>
        <v>0</v>
      </c>
      <c r="R16" s="1083">
        <f>INF_FC_EUR!Z16</f>
        <v>0</v>
      </c>
      <c r="S16" s="1082">
        <f>INF_FC_EUR!AA16</f>
        <v>0</v>
      </c>
      <c r="T16" s="1083">
        <f>INF_FC_EUR!AB16</f>
        <v>0</v>
      </c>
      <c r="U16" s="1082">
        <f>INF_FC_EUR!AC16</f>
        <v>0</v>
      </c>
      <c r="V16" s="1083">
        <f>INF_FC_EUR!AD16</f>
        <v>0</v>
      </c>
      <c r="W16" s="1082">
        <f>INF_FC_EUR!AE16</f>
        <v>0</v>
      </c>
      <c r="X16" s="1083">
        <f>INF_FC_EUR!AF16</f>
        <v>0</v>
      </c>
      <c r="Y16" s="1082">
        <f>INF_FC_EUR!AG16</f>
        <v>0</v>
      </c>
      <c r="Z16" s="1083">
        <f>INF_FC_EUR!AH16</f>
        <v>0</v>
      </c>
      <c r="AA16" s="1082">
        <f>INF_FC_EUR!AI16</f>
        <v>0</v>
      </c>
      <c r="AB16" s="1083">
        <f>INF_FC_EUR!AJ16</f>
        <v>0</v>
      </c>
      <c r="AC16" s="1082">
        <f>INF_FC_EUR!AK16</f>
        <v>0</v>
      </c>
      <c r="AD16" s="1083">
        <f>INF_FC_EUR!AL16</f>
        <v>0</v>
      </c>
      <c r="AE16" s="1082">
        <f>INF_FC_EUR!AM16</f>
        <v>0</v>
      </c>
      <c r="AF16" s="1083">
        <f>INF_FC_EUR!AN16</f>
        <v>0</v>
      </c>
      <c r="AG16" s="1082">
        <f>INF_FC_EUR!AO16</f>
        <v>0</v>
      </c>
      <c r="AH16" s="1083">
        <f>INF_FC_EUR!AP16</f>
        <v>0</v>
      </c>
      <c r="AI16" s="1082">
        <f>INF_FC_EUR!AQ16</f>
        <v>0</v>
      </c>
      <c r="AJ16" s="1083">
        <f>INF_FC_EUR!AR16</f>
        <v>0</v>
      </c>
      <c r="AK16" s="1082">
        <f>INF_FC_EUR!AS16</f>
        <v>0</v>
      </c>
      <c r="AL16" s="1083">
        <f>INF_FC_EUR!AT16</f>
        <v>0</v>
      </c>
      <c r="AM16" s="1082">
        <f>INF_FC_EUR!AU16</f>
        <v>0</v>
      </c>
      <c r="AN16" s="1083">
        <f>INF_FC_EUR!AV16</f>
        <v>0</v>
      </c>
      <c r="AO16" s="1082">
        <f>INF_FC_EUR!AW16</f>
        <v>0</v>
      </c>
      <c r="AP16" s="1083">
        <f>INF_FC_EUR!AX16</f>
        <v>0</v>
      </c>
      <c r="AQ16" s="1082">
        <f>INF_FC_EUR!AY16</f>
        <v>0</v>
      </c>
      <c r="AR16" s="1083">
        <f>INF_FC_EUR!AZ16</f>
        <v>0</v>
      </c>
      <c r="AS16" s="1082">
        <f>INF_FC_EUR!BA16</f>
        <v>0</v>
      </c>
      <c r="AT16" s="1083">
        <f>INF_FC_EUR!BB16</f>
        <v>0</v>
      </c>
      <c r="AU16" s="1082">
        <f>INF_FC_EUR!BC16</f>
        <v>0</v>
      </c>
      <c r="AV16" s="1083">
        <f>INF_FC_EUR!BD16</f>
        <v>0</v>
      </c>
      <c r="AW16" s="1082">
        <f>INF_FC_EUR!BE16</f>
        <v>0</v>
      </c>
      <c r="AX16" s="1083">
        <f>INF_FC_EUR!BF16</f>
        <v>0</v>
      </c>
      <c r="AY16" s="1082">
        <f>INF_FC_EUR!BG16</f>
        <v>0</v>
      </c>
      <c r="AZ16" s="1083">
        <f>INF_FC_EUR!BH16</f>
        <v>0</v>
      </c>
      <c r="BA16" s="1082">
        <f>INF_FC_EUR!BI16</f>
        <v>0</v>
      </c>
      <c r="BB16" s="1083">
        <f>INF_FC_EUR!BJ16</f>
        <v>0</v>
      </c>
      <c r="BC16" s="1082">
        <f>INF_FC_EUR!BK16</f>
        <v>0</v>
      </c>
      <c r="BD16" s="1083">
        <f>INF_FC_EUR!BL16</f>
        <v>0</v>
      </c>
      <c r="BE16" s="1082">
        <f>INF_FC_EUR!BM16</f>
        <v>0</v>
      </c>
      <c r="BF16" s="1083">
        <f>INF_FC_EUR!BN16</f>
        <v>0</v>
      </c>
      <c r="BG16" s="1082">
        <f>INF_FC_EUR!BO16</f>
        <v>0</v>
      </c>
      <c r="BH16" s="1083">
        <f>INF_FC_EUR!BP16</f>
        <v>0</v>
      </c>
      <c r="BI16" s="1082">
        <f>INF_FC_EUR!BQ16</f>
        <v>0</v>
      </c>
      <c r="BJ16" s="1083">
        <f>INF_FC_EUR!BR16</f>
        <v>0</v>
      </c>
      <c r="BK16" s="1082">
        <f>INF_FC_EUR!BS16</f>
        <v>0</v>
      </c>
      <c r="BL16" s="1083">
        <f>INF_FC_EUR!BT16</f>
        <v>0</v>
      </c>
      <c r="BM16" s="1082">
        <f>INF_FC_EUR!BU16</f>
        <v>0</v>
      </c>
      <c r="BN16" s="1083">
        <f>INF_FC_EUR!BV16</f>
        <v>0</v>
      </c>
      <c r="BO16" s="1082">
        <f>INF_FC_EUR!BW16</f>
        <v>0</v>
      </c>
      <c r="BP16" s="1083">
        <f>INF_FC_EUR!BX16</f>
        <v>0</v>
      </c>
      <c r="BQ16" s="1082">
        <f>INF_FC_EUR!BY16</f>
        <v>0</v>
      </c>
    </row>
    <row r="17" spans="1:69" s="1048" customFormat="1">
      <c r="A17" s="1080" t="str">
        <f>IF(OR(B17=0,B17=""),"",B17&amp;IF(COUNTIF(B$11:$B17,B17)&gt;1,COUNTIF(B$11:$B17,B17),""))</f>
        <v>M121</v>
      </c>
      <c r="B17" s="1080" t="str">
        <f>INF_FC_EUR!J17</f>
        <v>M121</v>
      </c>
      <c r="C17" s="1081" t="str">
        <f>INF_FC_EUR!K17</f>
        <v>Claims affil.</v>
      </c>
      <c r="D17" s="1081">
        <f>INF_FC_EUR!L17</f>
        <v>0</v>
      </c>
      <c r="E17" s="1082">
        <f>INF_FC_EUR!M17</f>
        <v>0</v>
      </c>
      <c r="F17" s="1083">
        <f>INF_FC_EUR!N17</f>
        <v>0</v>
      </c>
      <c r="G17" s="1082">
        <f>INF_FC_EUR!O17</f>
        <v>0</v>
      </c>
      <c r="H17" s="1083">
        <f>INF_FC_EUR!P17</f>
        <v>0</v>
      </c>
      <c r="I17" s="1082">
        <f>INF_FC_EUR!Q17</f>
        <v>0</v>
      </c>
      <c r="J17" s="1083">
        <f>INF_FC_EUR!R17</f>
        <v>0</v>
      </c>
      <c r="K17" s="1082">
        <f>INF_FC_EUR!S17</f>
        <v>0</v>
      </c>
      <c r="L17" s="1083">
        <f>INF_FC_EUR!T17</f>
        <v>0</v>
      </c>
      <c r="M17" s="1082">
        <f>INF_FC_EUR!U17</f>
        <v>0</v>
      </c>
      <c r="N17" s="1083">
        <f>INF_FC_EUR!V17</f>
        <v>0</v>
      </c>
      <c r="O17" s="1082">
        <f>INF_FC_EUR!W17</f>
        <v>0</v>
      </c>
      <c r="P17" s="1083">
        <f>INF_FC_EUR!X17</f>
        <v>0</v>
      </c>
      <c r="Q17" s="1082">
        <f>INF_FC_EUR!Y17</f>
        <v>0</v>
      </c>
      <c r="R17" s="1083">
        <f>INF_FC_EUR!Z17</f>
        <v>0</v>
      </c>
      <c r="S17" s="1082">
        <f>INF_FC_EUR!AA17</f>
        <v>0</v>
      </c>
      <c r="T17" s="1083">
        <f>INF_FC_EUR!AB17</f>
        <v>0</v>
      </c>
      <c r="U17" s="1082">
        <f>INF_FC_EUR!AC17</f>
        <v>0</v>
      </c>
      <c r="V17" s="1083">
        <f>INF_FC_EUR!AD17</f>
        <v>0</v>
      </c>
      <c r="W17" s="1082">
        <f>INF_FC_EUR!AE17</f>
        <v>0</v>
      </c>
      <c r="X17" s="1083">
        <f>INF_FC_EUR!AF17</f>
        <v>0</v>
      </c>
      <c r="Y17" s="1082">
        <f>INF_FC_EUR!AG17</f>
        <v>0</v>
      </c>
      <c r="Z17" s="1083">
        <f>INF_FC_EUR!AH17</f>
        <v>0</v>
      </c>
      <c r="AA17" s="1082">
        <f>INF_FC_EUR!AI17</f>
        <v>0</v>
      </c>
      <c r="AB17" s="1083">
        <f>INF_FC_EUR!AJ17</f>
        <v>0</v>
      </c>
      <c r="AC17" s="1082">
        <f>INF_FC_EUR!AK17</f>
        <v>0</v>
      </c>
      <c r="AD17" s="1083">
        <f>INF_FC_EUR!AL17</f>
        <v>0</v>
      </c>
      <c r="AE17" s="1082">
        <f>INF_FC_EUR!AM17</f>
        <v>0</v>
      </c>
      <c r="AF17" s="1083">
        <f>INF_FC_EUR!AN17</f>
        <v>0</v>
      </c>
      <c r="AG17" s="1082">
        <f>INF_FC_EUR!AO17</f>
        <v>0</v>
      </c>
      <c r="AH17" s="1083">
        <f>INF_FC_EUR!AP17</f>
        <v>0</v>
      </c>
      <c r="AI17" s="1082">
        <f>INF_FC_EUR!AQ17</f>
        <v>0</v>
      </c>
      <c r="AJ17" s="1083">
        <f>INF_FC_EUR!AR17</f>
        <v>0</v>
      </c>
      <c r="AK17" s="1082">
        <f>INF_FC_EUR!AS17</f>
        <v>0</v>
      </c>
      <c r="AL17" s="1083">
        <f>INF_FC_EUR!AT17</f>
        <v>0</v>
      </c>
      <c r="AM17" s="1082">
        <f>INF_FC_EUR!AU17</f>
        <v>0</v>
      </c>
      <c r="AN17" s="1083">
        <f>INF_FC_EUR!AV17</f>
        <v>0</v>
      </c>
      <c r="AO17" s="1082">
        <f>INF_FC_EUR!AW17</f>
        <v>0</v>
      </c>
      <c r="AP17" s="1083">
        <f>INF_FC_EUR!AX17</f>
        <v>0</v>
      </c>
      <c r="AQ17" s="1082">
        <f>INF_FC_EUR!AY17</f>
        <v>0</v>
      </c>
      <c r="AR17" s="1083">
        <f>INF_FC_EUR!AZ17</f>
        <v>0</v>
      </c>
      <c r="AS17" s="1082">
        <f>INF_FC_EUR!BA17</f>
        <v>0</v>
      </c>
      <c r="AT17" s="1083">
        <f>INF_FC_EUR!BB17</f>
        <v>0</v>
      </c>
      <c r="AU17" s="1082">
        <f>INF_FC_EUR!BC17</f>
        <v>0</v>
      </c>
      <c r="AV17" s="1083">
        <f>INF_FC_EUR!BD17</f>
        <v>0</v>
      </c>
      <c r="AW17" s="1082">
        <f>INF_FC_EUR!BE17</f>
        <v>0</v>
      </c>
      <c r="AX17" s="1083">
        <f>INF_FC_EUR!BF17</f>
        <v>0</v>
      </c>
      <c r="AY17" s="1082">
        <f>INF_FC_EUR!BG17</f>
        <v>0</v>
      </c>
      <c r="AZ17" s="1083">
        <f>INF_FC_EUR!BH17</f>
        <v>0</v>
      </c>
      <c r="BA17" s="1082">
        <f>INF_FC_EUR!BI17</f>
        <v>0</v>
      </c>
      <c r="BB17" s="1083">
        <f>INF_FC_EUR!BJ17</f>
        <v>0</v>
      </c>
      <c r="BC17" s="1082">
        <f>INF_FC_EUR!BK17</f>
        <v>0</v>
      </c>
      <c r="BD17" s="1083">
        <f>INF_FC_EUR!BL17</f>
        <v>0</v>
      </c>
      <c r="BE17" s="1082">
        <f>INF_FC_EUR!BM17</f>
        <v>0</v>
      </c>
      <c r="BF17" s="1083">
        <f>INF_FC_EUR!BN17</f>
        <v>0</v>
      </c>
      <c r="BG17" s="1082">
        <f>INF_FC_EUR!BO17</f>
        <v>0</v>
      </c>
      <c r="BH17" s="1083">
        <f>INF_FC_EUR!BP17</f>
        <v>0</v>
      </c>
      <c r="BI17" s="1082">
        <f>INF_FC_EUR!BQ17</f>
        <v>0</v>
      </c>
      <c r="BJ17" s="1083">
        <f>INF_FC_EUR!BR17</f>
        <v>0</v>
      </c>
      <c r="BK17" s="1082">
        <f>INF_FC_EUR!BS17</f>
        <v>0</v>
      </c>
      <c r="BL17" s="1083">
        <f>INF_FC_EUR!BT17</f>
        <v>0</v>
      </c>
      <c r="BM17" s="1082">
        <f>INF_FC_EUR!BU17</f>
        <v>0</v>
      </c>
      <c r="BN17" s="1083">
        <f>INF_FC_EUR!BV17</f>
        <v>0</v>
      </c>
      <c r="BO17" s="1082">
        <f>INF_FC_EUR!BW17</f>
        <v>0</v>
      </c>
      <c r="BP17" s="1083">
        <f>INF_FC_EUR!BX17</f>
        <v>0</v>
      </c>
      <c r="BQ17" s="1082">
        <f>INF_FC_EUR!BY17</f>
        <v>0</v>
      </c>
    </row>
    <row r="18" spans="1:69" s="1048" customFormat="1">
      <c r="A18" s="1080" t="str">
        <f>IF(OR(B18=0,B18=""),"",B18&amp;IF(COUNTIF(B$11:$B18,B18)&gt;1,COUNTIF(B$11:$B18,B18),""))</f>
        <v>M125</v>
      </c>
      <c r="B18" s="1080" t="str">
        <f>INF_FC_EUR!J18</f>
        <v>M125</v>
      </c>
      <c r="C18" s="1081" t="str">
        <f>INF_FC_EUR!K18</f>
        <v>Discount</v>
      </c>
      <c r="D18" s="1081">
        <f>INF_FC_EUR!L18</f>
        <v>0</v>
      </c>
      <c r="E18" s="1082">
        <f>INF_FC_EUR!M18</f>
        <v>0</v>
      </c>
      <c r="F18" s="1083">
        <f>INF_FC_EUR!N18</f>
        <v>0</v>
      </c>
      <c r="G18" s="1082">
        <f>INF_FC_EUR!O18</f>
        <v>0</v>
      </c>
      <c r="H18" s="1083">
        <f>INF_FC_EUR!P18</f>
        <v>0</v>
      </c>
      <c r="I18" s="1082">
        <f>INF_FC_EUR!Q18</f>
        <v>0</v>
      </c>
      <c r="J18" s="1083">
        <f>INF_FC_EUR!R18</f>
        <v>0</v>
      </c>
      <c r="K18" s="1082">
        <f>INF_FC_EUR!S18</f>
        <v>0</v>
      </c>
      <c r="L18" s="1083">
        <f>INF_FC_EUR!T18</f>
        <v>0</v>
      </c>
      <c r="M18" s="1082">
        <f>INF_FC_EUR!U18</f>
        <v>0</v>
      </c>
      <c r="N18" s="1083">
        <f>INF_FC_EUR!V18</f>
        <v>0</v>
      </c>
      <c r="O18" s="1082">
        <f>INF_FC_EUR!W18</f>
        <v>0</v>
      </c>
      <c r="P18" s="1083">
        <f>INF_FC_EUR!X18</f>
        <v>0</v>
      </c>
      <c r="Q18" s="1082">
        <f>INF_FC_EUR!Y18</f>
        <v>0</v>
      </c>
      <c r="R18" s="1083">
        <f>INF_FC_EUR!Z18</f>
        <v>0</v>
      </c>
      <c r="S18" s="1082">
        <f>INF_FC_EUR!AA18</f>
        <v>0</v>
      </c>
      <c r="T18" s="1083">
        <f>INF_FC_EUR!AB18</f>
        <v>0</v>
      </c>
      <c r="U18" s="1082">
        <f>INF_FC_EUR!AC18</f>
        <v>0</v>
      </c>
      <c r="V18" s="1083">
        <f>INF_FC_EUR!AD18</f>
        <v>0</v>
      </c>
      <c r="W18" s="1082">
        <f>INF_FC_EUR!AE18</f>
        <v>0</v>
      </c>
      <c r="X18" s="1083">
        <f>INF_FC_EUR!AF18</f>
        <v>0</v>
      </c>
      <c r="Y18" s="1082">
        <f>INF_FC_EUR!AG18</f>
        <v>0</v>
      </c>
      <c r="Z18" s="1083">
        <f>INF_FC_EUR!AH18</f>
        <v>0</v>
      </c>
      <c r="AA18" s="1082">
        <f>INF_FC_EUR!AI18</f>
        <v>0</v>
      </c>
      <c r="AB18" s="1083">
        <f>INF_FC_EUR!AJ18</f>
        <v>0</v>
      </c>
      <c r="AC18" s="1082">
        <f>INF_FC_EUR!AK18</f>
        <v>0</v>
      </c>
      <c r="AD18" s="1083">
        <f>INF_FC_EUR!AL18</f>
        <v>0</v>
      </c>
      <c r="AE18" s="1082">
        <f>INF_FC_EUR!AM18</f>
        <v>0</v>
      </c>
      <c r="AF18" s="1083">
        <f>INF_FC_EUR!AN18</f>
        <v>0</v>
      </c>
      <c r="AG18" s="1082">
        <f>INF_FC_EUR!AO18</f>
        <v>0</v>
      </c>
      <c r="AH18" s="1083">
        <f>INF_FC_EUR!AP18</f>
        <v>0</v>
      </c>
      <c r="AI18" s="1082">
        <f>INF_FC_EUR!AQ18</f>
        <v>0</v>
      </c>
      <c r="AJ18" s="1083">
        <f>INF_FC_EUR!AR18</f>
        <v>0</v>
      </c>
      <c r="AK18" s="1082">
        <f>INF_FC_EUR!AS18</f>
        <v>0</v>
      </c>
      <c r="AL18" s="1083">
        <f>INF_FC_EUR!AT18</f>
        <v>0</v>
      </c>
      <c r="AM18" s="1082">
        <f>INF_FC_EUR!AU18</f>
        <v>0</v>
      </c>
      <c r="AN18" s="1083">
        <f>INF_FC_EUR!AV18</f>
        <v>0</v>
      </c>
      <c r="AO18" s="1082">
        <f>INF_FC_EUR!AW18</f>
        <v>0</v>
      </c>
      <c r="AP18" s="1083">
        <f>INF_FC_EUR!AX18</f>
        <v>0</v>
      </c>
      <c r="AQ18" s="1082">
        <f>INF_FC_EUR!AY18</f>
        <v>0</v>
      </c>
      <c r="AR18" s="1083">
        <f>INF_FC_EUR!AZ18</f>
        <v>0</v>
      </c>
      <c r="AS18" s="1082">
        <f>INF_FC_EUR!BA18</f>
        <v>0</v>
      </c>
      <c r="AT18" s="1083">
        <f>INF_FC_EUR!BB18</f>
        <v>0</v>
      </c>
      <c r="AU18" s="1082">
        <f>INF_FC_EUR!BC18</f>
        <v>0</v>
      </c>
      <c r="AV18" s="1083">
        <f>INF_FC_EUR!BD18</f>
        <v>0</v>
      </c>
      <c r="AW18" s="1082">
        <f>INF_FC_EUR!BE18</f>
        <v>0</v>
      </c>
      <c r="AX18" s="1083">
        <f>INF_FC_EUR!BF18</f>
        <v>0</v>
      </c>
      <c r="AY18" s="1082">
        <f>INF_FC_EUR!BG18</f>
        <v>0</v>
      </c>
      <c r="AZ18" s="1083">
        <f>INF_FC_EUR!BH18</f>
        <v>0</v>
      </c>
      <c r="BA18" s="1082">
        <f>INF_FC_EUR!BI18</f>
        <v>0</v>
      </c>
      <c r="BB18" s="1083">
        <f>INF_FC_EUR!BJ18</f>
        <v>0</v>
      </c>
      <c r="BC18" s="1082">
        <f>INF_FC_EUR!BK18</f>
        <v>0</v>
      </c>
      <c r="BD18" s="1083">
        <f>INF_FC_EUR!BL18</f>
        <v>0</v>
      </c>
      <c r="BE18" s="1082">
        <f>INF_FC_EUR!BM18</f>
        <v>0</v>
      </c>
      <c r="BF18" s="1083">
        <f>INF_FC_EUR!BN18</f>
        <v>0</v>
      </c>
      <c r="BG18" s="1082">
        <f>INF_FC_EUR!BO18</f>
        <v>0</v>
      </c>
      <c r="BH18" s="1083">
        <f>INF_FC_EUR!BP18</f>
        <v>0</v>
      </c>
      <c r="BI18" s="1082">
        <f>INF_FC_EUR!BQ18</f>
        <v>0</v>
      </c>
      <c r="BJ18" s="1083">
        <f>INF_FC_EUR!BR18</f>
        <v>0</v>
      </c>
      <c r="BK18" s="1082">
        <f>INF_FC_EUR!BS18</f>
        <v>0</v>
      </c>
      <c r="BL18" s="1083">
        <f>INF_FC_EUR!BT18</f>
        <v>0</v>
      </c>
      <c r="BM18" s="1082">
        <f>INF_FC_EUR!BU18</f>
        <v>0</v>
      </c>
      <c r="BN18" s="1083">
        <f>INF_FC_EUR!BV18</f>
        <v>0</v>
      </c>
      <c r="BO18" s="1082">
        <f>INF_FC_EUR!BW18</f>
        <v>0</v>
      </c>
      <c r="BP18" s="1083">
        <f>INF_FC_EUR!BX18</f>
        <v>0</v>
      </c>
      <c r="BQ18" s="1082">
        <f>INF_FC_EUR!BY18</f>
        <v>0</v>
      </c>
    </row>
    <row r="19" spans="1:69" s="1048" customFormat="1">
      <c r="A19" s="1080" t="str">
        <f>IF(OR(B19=0,B19=""),"",B19&amp;IF(COUNTIF(B$11:$B19,B19)&gt;1,COUNTIF(B$11:$B19,B19),""))</f>
        <v>M126</v>
      </c>
      <c r="B19" s="1080" t="str">
        <f>INF_FC_EUR!J19</f>
        <v>M126</v>
      </c>
      <c r="C19" s="1081" t="str">
        <f>INF_FC_EUR!K19</f>
        <v xml:space="preserve">Discount affil. </v>
      </c>
      <c r="D19" s="1081">
        <f>INF_FC_EUR!L19</f>
        <v>0</v>
      </c>
      <c r="E19" s="1082">
        <f>INF_FC_EUR!M19</f>
        <v>0</v>
      </c>
      <c r="F19" s="1083">
        <f>INF_FC_EUR!N19</f>
        <v>0</v>
      </c>
      <c r="G19" s="1082">
        <f>INF_FC_EUR!O19</f>
        <v>0</v>
      </c>
      <c r="H19" s="1083">
        <f>INF_FC_EUR!P19</f>
        <v>0</v>
      </c>
      <c r="I19" s="1082">
        <f>INF_FC_EUR!Q19</f>
        <v>0</v>
      </c>
      <c r="J19" s="1083">
        <f>INF_FC_EUR!R19</f>
        <v>0</v>
      </c>
      <c r="K19" s="1082">
        <f>INF_FC_EUR!S19</f>
        <v>0</v>
      </c>
      <c r="L19" s="1083">
        <f>INF_FC_EUR!T19</f>
        <v>0</v>
      </c>
      <c r="M19" s="1082">
        <f>INF_FC_EUR!U19</f>
        <v>0</v>
      </c>
      <c r="N19" s="1083">
        <f>INF_FC_EUR!V19</f>
        <v>0</v>
      </c>
      <c r="O19" s="1082">
        <f>INF_FC_EUR!W19</f>
        <v>0</v>
      </c>
      <c r="P19" s="1083">
        <f>INF_FC_EUR!X19</f>
        <v>0</v>
      </c>
      <c r="Q19" s="1082">
        <f>INF_FC_EUR!Y19</f>
        <v>0</v>
      </c>
      <c r="R19" s="1083">
        <f>INF_FC_EUR!Z19</f>
        <v>0</v>
      </c>
      <c r="S19" s="1082">
        <f>INF_FC_EUR!AA19</f>
        <v>0</v>
      </c>
      <c r="T19" s="1083">
        <f>INF_FC_EUR!AB19</f>
        <v>0</v>
      </c>
      <c r="U19" s="1082">
        <f>INF_FC_EUR!AC19</f>
        <v>0</v>
      </c>
      <c r="V19" s="1083">
        <f>INF_FC_EUR!AD19</f>
        <v>0</v>
      </c>
      <c r="W19" s="1082">
        <f>INF_FC_EUR!AE19</f>
        <v>0</v>
      </c>
      <c r="X19" s="1083">
        <f>INF_FC_EUR!AF19</f>
        <v>0</v>
      </c>
      <c r="Y19" s="1082">
        <f>INF_FC_EUR!AG19</f>
        <v>0</v>
      </c>
      <c r="Z19" s="1083">
        <f>INF_FC_EUR!AH19</f>
        <v>0</v>
      </c>
      <c r="AA19" s="1082">
        <f>INF_FC_EUR!AI19</f>
        <v>0</v>
      </c>
      <c r="AB19" s="1083">
        <f>INF_FC_EUR!AJ19</f>
        <v>0</v>
      </c>
      <c r="AC19" s="1082">
        <f>INF_FC_EUR!AK19</f>
        <v>0</v>
      </c>
      <c r="AD19" s="1083">
        <f>INF_FC_EUR!AL19</f>
        <v>0</v>
      </c>
      <c r="AE19" s="1082">
        <f>INF_FC_EUR!AM19</f>
        <v>0</v>
      </c>
      <c r="AF19" s="1083">
        <f>INF_FC_EUR!AN19</f>
        <v>0</v>
      </c>
      <c r="AG19" s="1082">
        <f>INF_FC_EUR!AO19</f>
        <v>0</v>
      </c>
      <c r="AH19" s="1083">
        <f>INF_FC_EUR!AP19</f>
        <v>0</v>
      </c>
      <c r="AI19" s="1082">
        <f>INF_FC_EUR!AQ19</f>
        <v>0</v>
      </c>
      <c r="AJ19" s="1083">
        <f>INF_FC_EUR!AR19</f>
        <v>0</v>
      </c>
      <c r="AK19" s="1082">
        <f>INF_FC_EUR!AS19</f>
        <v>0</v>
      </c>
      <c r="AL19" s="1083">
        <f>INF_FC_EUR!AT19</f>
        <v>0</v>
      </c>
      <c r="AM19" s="1082">
        <f>INF_FC_EUR!AU19</f>
        <v>0</v>
      </c>
      <c r="AN19" s="1083">
        <f>INF_FC_EUR!AV19</f>
        <v>0</v>
      </c>
      <c r="AO19" s="1082">
        <f>INF_FC_EUR!AW19</f>
        <v>0</v>
      </c>
      <c r="AP19" s="1083">
        <f>INF_FC_EUR!AX19</f>
        <v>0</v>
      </c>
      <c r="AQ19" s="1082">
        <f>INF_FC_EUR!AY19</f>
        <v>0</v>
      </c>
      <c r="AR19" s="1083">
        <f>INF_FC_EUR!AZ19</f>
        <v>0</v>
      </c>
      <c r="AS19" s="1082">
        <f>INF_FC_EUR!BA19</f>
        <v>0</v>
      </c>
      <c r="AT19" s="1083">
        <f>INF_FC_EUR!BB19</f>
        <v>0</v>
      </c>
      <c r="AU19" s="1082">
        <f>INF_FC_EUR!BC19</f>
        <v>0</v>
      </c>
      <c r="AV19" s="1083">
        <f>INF_FC_EUR!BD19</f>
        <v>0</v>
      </c>
      <c r="AW19" s="1082">
        <f>INF_FC_EUR!BE19</f>
        <v>0</v>
      </c>
      <c r="AX19" s="1083">
        <f>INF_FC_EUR!BF19</f>
        <v>0</v>
      </c>
      <c r="AY19" s="1082">
        <f>INF_FC_EUR!BG19</f>
        <v>0</v>
      </c>
      <c r="AZ19" s="1083">
        <f>INF_FC_EUR!BH19</f>
        <v>0</v>
      </c>
      <c r="BA19" s="1082">
        <f>INF_FC_EUR!BI19</f>
        <v>0</v>
      </c>
      <c r="BB19" s="1083">
        <f>INF_FC_EUR!BJ19</f>
        <v>0</v>
      </c>
      <c r="BC19" s="1082">
        <f>INF_FC_EUR!BK19</f>
        <v>0</v>
      </c>
      <c r="BD19" s="1083">
        <f>INF_FC_EUR!BL19</f>
        <v>0</v>
      </c>
      <c r="BE19" s="1082">
        <f>INF_FC_EUR!BM19</f>
        <v>0</v>
      </c>
      <c r="BF19" s="1083">
        <f>INF_FC_EUR!BN19</f>
        <v>0</v>
      </c>
      <c r="BG19" s="1082">
        <f>INF_FC_EUR!BO19</f>
        <v>0</v>
      </c>
      <c r="BH19" s="1083">
        <f>INF_FC_EUR!BP19</f>
        <v>0</v>
      </c>
      <c r="BI19" s="1082">
        <f>INF_FC_EUR!BQ19</f>
        <v>0</v>
      </c>
      <c r="BJ19" s="1083">
        <f>INF_FC_EUR!BR19</f>
        <v>0</v>
      </c>
      <c r="BK19" s="1082">
        <f>INF_FC_EUR!BS19</f>
        <v>0</v>
      </c>
      <c r="BL19" s="1083">
        <f>INF_FC_EUR!BT19</f>
        <v>0</v>
      </c>
      <c r="BM19" s="1082">
        <f>INF_FC_EUR!BU19</f>
        <v>0</v>
      </c>
      <c r="BN19" s="1083">
        <f>INF_FC_EUR!BV19</f>
        <v>0</v>
      </c>
      <c r="BO19" s="1082">
        <f>INF_FC_EUR!BW19</f>
        <v>0</v>
      </c>
      <c r="BP19" s="1083">
        <f>INF_FC_EUR!BX19</f>
        <v>0</v>
      </c>
      <c r="BQ19" s="1082">
        <f>INF_FC_EUR!BY19</f>
        <v>0</v>
      </c>
    </row>
    <row r="20" spans="1:69" s="1048" customFormat="1">
      <c r="A20" s="1080" t="str">
        <f>IF(OR(B20=0,B20=""),"",B20&amp;IF(COUNTIF(B$11:$B20,B20)&gt;1,COUNTIF(B$11:$B20,B20),""))</f>
        <v>M130</v>
      </c>
      <c r="B20" s="1080" t="str">
        <f>INF_FC_EUR!J20</f>
        <v>M130</v>
      </c>
      <c r="C20" s="1081" t="str">
        <f>INF_FC_EUR!K20</f>
        <v>Freight refund</v>
      </c>
      <c r="D20" s="1081">
        <f>INF_FC_EUR!L20</f>
        <v>0</v>
      </c>
      <c r="E20" s="1082">
        <f>INF_FC_EUR!M20</f>
        <v>0</v>
      </c>
      <c r="F20" s="1083">
        <f>INF_FC_EUR!N20</f>
        <v>0</v>
      </c>
      <c r="G20" s="1082">
        <f>INF_FC_EUR!O20</f>
        <v>0</v>
      </c>
      <c r="H20" s="1083">
        <f>INF_FC_EUR!P20</f>
        <v>0</v>
      </c>
      <c r="I20" s="1082">
        <f>INF_FC_EUR!Q20</f>
        <v>0</v>
      </c>
      <c r="J20" s="1083">
        <f>INF_FC_EUR!R20</f>
        <v>0</v>
      </c>
      <c r="K20" s="1082">
        <f>INF_FC_EUR!S20</f>
        <v>0</v>
      </c>
      <c r="L20" s="1083">
        <f>INF_FC_EUR!T20</f>
        <v>0</v>
      </c>
      <c r="M20" s="1082">
        <f>INF_FC_EUR!U20</f>
        <v>0</v>
      </c>
      <c r="N20" s="1083">
        <f>INF_FC_EUR!V20</f>
        <v>0</v>
      </c>
      <c r="O20" s="1082">
        <f>INF_FC_EUR!W20</f>
        <v>0</v>
      </c>
      <c r="P20" s="1083">
        <f>INF_FC_EUR!X20</f>
        <v>0</v>
      </c>
      <c r="Q20" s="1082">
        <f>INF_FC_EUR!Y20</f>
        <v>0</v>
      </c>
      <c r="R20" s="1083">
        <f>INF_FC_EUR!Z20</f>
        <v>0</v>
      </c>
      <c r="S20" s="1082">
        <f>INF_FC_EUR!AA20</f>
        <v>0</v>
      </c>
      <c r="T20" s="1083">
        <f>INF_FC_EUR!AB20</f>
        <v>0</v>
      </c>
      <c r="U20" s="1082">
        <f>INF_FC_EUR!AC20</f>
        <v>0</v>
      </c>
      <c r="V20" s="1083">
        <f>INF_FC_EUR!AD20</f>
        <v>0</v>
      </c>
      <c r="W20" s="1082">
        <f>INF_FC_EUR!AE20</f>
        <v>0</v>
      </c>
      <c r="X20" s="1083">
        <f>INF_FC_EUR!AF20</f>
        <v>0</v>
      </c>
      <c r="Y20" s="1082">
        <f>INF_FC_EUR!AG20</f>
        <v>0</v>
      </c>
      <c r="Z20" s="1083">
        <f>INF_FC_EUR!AH20</f>
        <v>0</v>
      </c>
      <c r="AA20" s="1082">
        <f>INF_FC_EUR!AI20</f>
        <v>0</v>
      </c>
      <c r="AB20" s="1083">
        <f>INF_FC_EUR!AJ20</f>
        <v>0</v>
      </c>
      <c r="AC20" s="1082">
        <f>INF_FC_EUR!AK20</f>
        <v>0</v>
      </c>
      <c r="AD20" s="1083">
        <f>INF_FC_EUR!AL20</f>
        <v>0</v>
      </c>
      <c r="AE20" s="1082">
        <f>INF_FC_EUR!AM20</f>
        <v>0</v>
      </c>
      <c r="AF20" s="1083">
        <f>INF_FC_EUR!AN20</f>
        <v>0</v>
      </c>
      <c r="AG20" s="1082">
        <f>INF_FC_EUR!AO20</f>
        <v>0</v>
      </c>
      <c r="AH20" s="1083">
        <f>INF_FC_EUR!AP20</f>
        <v>0</v>
      </c>
      <c r="AI20" s="1082">
        <f>INF_FC_EUR!AQ20</f>
        <v>0</v>
      </c>
      <c r="AJ20" s="1083">
        <f>INF_FC_EUR!AR20</f>
        <v>0</v>
      </c>
      <c r="AK20" s="1082">
        <f>INF_FC_EUR!AS20</f>
        <v>0</v>
      </c>
      <c r="AL20" s="1083">
        <f>INF_FC_EUR!AT20</f>
        <v>0</v>
      </c>
      <c r="AM20" s="1082">
        <f>INF_FC_EUR!AU20</f>
        <v>0</v>
      </c>
      <c r="AN20" s="1083">
        <f>INF_FC_EUR!AV20</f>
        <v>0</v>
      </c>
      <c r="AO20" s="1082">
        <f>INF_FC_EUR!AW20</f>
        <v>0</v>
      </c>
      <c r="AP20" s="1083">
        <f>INF_FC_EUR!AX20</f>
        <v>0</v>
      </c>
      <c r="AQ20" s="1082">
        <f>INF_FC_EUR!AY20</f>
        <v>0</v>
      </c>
      <c r="AR20" s="1083">
        <f>INF_FC_EUR!AZ20</f>
        <v>0</v>
      </c>
      <c r="AS20" s="1082">
        <f>INF_FC_EUR!BA20</f>
        <v>0</v>
      </c>
      <c r="AT20" s="1083">
        <f>INF_FC_EUR!BB20</f>
        <v>0</v>
      </c>
      <c r="AU20" s="1082">
        <f>INF_FC_EUR!BC20</f>
        <v>0</v>
      </c>
      <c r="AV20" s="1083">
        <f>INF_FC_EUR!BD20</f>
        <v>0</v>
      </c>
      <c r="AW20" s="1082">
        <f>INF_FC_EUR!BE20</f>
        <v>0</v>
      </c>
      <c r="AX20" s="1083">
        <f>INF_FC_EUR!BF20</f>
        <v>0</v>
      </c>
      <c r="AY20" s="1082">
        <f>INF_FC_EUR!BG20</f>
        <v>0</v>
      </c>
      <c r="AZ20" s="1083">
        <f>INF_FC_EUR!BH20</f>
        <v>0</v>
      </c>
      <c r="BA20" s="1082">
        <f>INF_FC_EUR!BI20</f>
        <v>0</v>
      </c>
      <c r="BB20" s="1083">
        <f>INF_FC_EUR!BJ20</f>
        <v>0</v>
      </c>
      <c r="BC20" s="1082">
        <f>INF_FC_EUR!BK20</f>
        <v>0</v>
      </c>
      <c r="BD20" s="1083">
        <f>INF_FC_EUR!BL20</f>
        <v>0</v>
      </c>
      <c r="BE20" s="1082">
        <f>INF_FC_EUR!BM20</f>
        <v>0</v>
      </c>
      <c r="BF20" s="1083">
        <f>INF_FC_EUR!BN20</f>
        <v>0</v>
      </c>
      <c r="BG20" s="1082">
        <f>INF_FC_EUR!BO20</f>
        <v>0</v>
      </c>
      <c r="BH20" s="1083">
        <f>INF_FC_EUR!BP20</f>
        <v>0</v>
      </c>
      <c r="BI20" s="1082">
        <f>INF_FC_EUR!BQ20</f>
        <v>0</v>
      </c>
      <c r="BJ20" s="1083">
        <f>INF_FC_EUR!BR20</f>
        <v>0</v>
      </c>
      <c r="BK20" s="1082">
        <f>INF_FC_EUR!BS20</f>
        <v>0</v>
      </c>
      <c r="BL20" s="1083">
        <f>INF_FC_EUR!BT20</f>
        <v>0</v>
      </c>
      <c r="BM20" s="1082">
        <f>INF_FC_EUR!BU20</f>
        <v>0</v>
      </c>
      <c r="BN20" s="1083">
        <f>INF_FC_EUR!BV20</f>
        <v>0</v>
      </c>
      <c r="BO20" s="1082">
        <f>INF_FC_EUR!BW20</f>
        <v>0</v>
      </c>
      <c r="BP20" s="1083">
        <f>INF_FC_EUR!BX20</f>
        <v>0</v>
      </c>
      <c r="BQ20" s="1082">
        <f>INF_FC_EUR!BY20</f>
        <v>0</v>
      </c>
    </row>
    <row r="21" spans="1:69" s="1048" customFormat="1">
      <c r="A21" s="1080" t="str">
        <f>IF(OR(B21=0,B21=""),"",B21&amp;IF(COUNTIF(B$11:$B21,B21)&gt;1,COUNTIF(B$11:$B21,B21),""))</f>
        <v>M131</v>
      </c>
      <c r="B21" s="1080" t="str">
        <f>INF_FC_EUR!J21</f>
        <v>M131</v>
      </c>
      <c r="C21" s="1081" t="str">
        <f>INF_FC_EUR!K21</f>
        <v>Freight refund affil.</v>
      </c>
      <c r="D21" s="1081">
        <f>INF_FC_EUR!L21</f>
        <v>0</v>
      </c>
      <c r="E21" s="1082">
        <f>INF_FC_EUR!M21</f>
        <v>0</v>
      </c>
      <c r="F21" s="1083">
        <f>INF_FC_EUR!N21</f>
        <v>0</v>
      </c>
      <c r="G21" s="1082">
        <f>INF_FC_EUR!O21</f>
        <v>0</v>
      </c>
      <c r="H21" s="1083">
        <f>INF_FC_EUR!P21</f>
        <v>0</v>
      </c>
      <c r="I21" s="1082">
        <f>INF_FC_EUR!Q21</f>
        <v>0</v>
      </c>
      <c r="J21" s="1083">
        <f>INF_FC_EUR!R21</f>
        <v>0</v>
      </c>
      <c r="K21" s="1082">
        <f>INF_FC_EUR!S21</f>
        <v>0</v>
      </c>
      <c r="L21" s="1083">
        <f>INF_FC_EUR!T21</f>
        <v>0</v>
      </c>
      <c r="M21" s="1082">
        <f>INF_FC_EUR!U21</f>
        <v>0</v>
      </c>
      <c r="N21" s="1083">
        <f>INF_FC_EUR!V21</f>
        <v>0</v>
      </c>
      <c r="O21" s="1082">
        <f>INF_FC_EUR!W21</f>
        <v>0</v>
      </c>
      <c r="P21" s="1083">
        <f>INF_FC_EUR!X21</f>
        <v>0</v>
      </c>
      <c r="Q21" s="1082">
        <f>INF_FC_EUR!Y21</f>
        <v>0</v>
      </c>
      <c r="R21" s="1083">
        <f>INF_FC_EUR!Z21</f>
        <v>0</v>
      </c>
      <c r="S21" s="1082">
        <f>INF_FC_EUR!AA21</f>
        <v>0</v>
      </c>
      <c r="T21" s="1083">
        <f>INF_FC_EUR!AB21</f>
        <v>0</v>
      </c>
      <c r="U21" s="1082">
        <f>INF_FC_EUR!AC21</f>
        <v>0</v>
      </c>
      <c r="V21" s="1083">
        <f>INF_FC_EUR!AD21</f>
        <v>0</v>
      </c>
      <c r="W21" s="1082">
        <f>INF_FC_EUR!AE21</f>
        <v>0</v>
      </c>
      <c r="X21" s="1083">
        <f>INF_FC_EUR!AF21</f>
        <v>0</v>
      </c>
      <c r="Y21" s="1082">
        <f>INF_FC_EUR!AG21</f>
        <v>0</v>
      </c>
      <c r="Z21" s="1083">
        <f>INF_FC_EUR!AH21</f>
        <v>0</v>
      </c>
      <c r="AA21" s="1082">
        <f>INF_FC_EUR!AI21</f>
        <v>0</v>
      </c>
      <c r="AB21" s="1083">
        <f>INF_FC_EUR!AJ21</f>
        <v>0</v>
      </c>
      <c r="AC21" s="1082">
        <f>INF_FC_EUR!AK21</f>
        <v>0</v>
      </c>
      <c r="AD21" s="1083">
        <f>INF_FC_EUR!AL21</f>
        <v>0</v>
      </c>
      <c r="AE21" s="1082">
        <f>INF_FC_EUR!AM21</f>
        <v>0</v>
      </c>
      <c r="AF21" s="1083">
        <f>INF_FC_EUR!AN21</f>
        <v>0</v>
      </c>
      <c r="AG21" s="1082">
        <f>INF_FC_EUR!AO21</f>
        <v>0</v>
      </c>
      <c r="AH21" s="1083">
        <f>INF_FC_EUR!AP21</f>
        <v>0</v>
      </c>
      <c r="AI21" s="1082">
        <f>INF_FC_EUR!AQ21</f>
        <v>0</v>
      </c>
      <c r="AJ21" s="1083">
        <f>INF_FC_EUR!AR21</f>
        <v>0</v>
      </c>
      <c r="AK21" s="1082">
        <f>INF_FC_EUR!AS21</f>
        <v>0</v>
      </c>
      <c r="AL21" s="1083">
        <f>INF_FC_EUR!AT21</f>
        <v>0</v>
      </c>
      <c r="AM21" s="1082">
        <f>INF_FC_EUR!AU21</f>
        <v>0</v>
      </c>
      <c r="AN21" s="1083">
        <f>INF_FC_EUR!AV21</f>
        <v>0</v>
      </c>
      <c r="AO21" s="1082">
        <f>INF_FC_EUR!AW21</f>
        <v>0</v>
      </c>
      <c r="AP21" s="1083">
        <f>INF_FC_EUR!AX21</f>
        <v>0</v>
      </c>
      <c r="AQ21" s="1082">
        <f>INF_FC_EUR!AY21</f>
        <v>0</v>
      </c>
      <c r="AR21" s="1083">
        <f>INF_FC_EUR!AZ21</f>
        <v>0</v>
      </c>
      <c r="AS21" s="1082">
        <f>INF_FC_EUR!BA21</f>
        <v>0</v>
      </c>
      <c r="AT21" s="1083">
        <f>INF_FC_EUR!BB21</f>
        <v>0</v>
      </c>
      <c r="AU21" s="1082">
        <f>INF_FC_EUR!BC21</f>
        <v>0</v>
      </c>
      <c r="AV21" s="1083">
        <f>INF_FC_EUR!BD21</f>
        <v>0</v>
      </c>
      <c r="AW21" s="1082">
        <f>INF_FC_EUR!BE21</f>
        <v>0</v>
      </c>
      <c r="AX21" s="1083">
        <f>INF_FC_EUR!BF21</f>
        <v>0</v>
      </c>
      <c r="AY21" s="1082">
        <f>INF_FC_EUR!BG21</f>
        <v>0</v>
      </c>
      <c r="AZ21" s="1083">
        <f>INF_FC_EUR!BH21</f>
        <v>0</v>
      </c>
      <c r="BA21" s="1082">
        <f>INF_FC_EUR!BI21</f>
        <v>0</v>
      </c>
      <c r="BB21" s="1083">
        <f>INF_FC_EUR!BJ21</f>
        <v>0</v>
      </c>
      <c r="BC21" s="1082">
        <f>INF_FC_EUR!BK21</f>
        <v>0</v>
      </c>
      <c r="BD21" s="1083">
        <f>INF_FC_EUR!BL21</f>
        <v>0</v>
      </c>
      <c r="BE21" s="1082">
        <f>INF_FC_EUR!BM21</f>
        <v>0</v>
      </c>
      <c r="BF21" s="1083">
        <f>INF_FC_EUR!BN21</f>
        <v>0</v>
      </c>
      <c r="BG21" s="1082">
        <f>INF_FC_EUR!BO21</f>
        <v>0</v>
      </c>
      <c r="BH21" s="1083">
        <f>INF_FC_EUR!BP21</f>
        <v>0</v>
      </c>
      <c r="BI21" s="1082">
        <f>INF_FC_EUR!BQ21</f>
        <v>0</v>
      </c>
      <c r="BJ21" s="1083">
        <f>INF_FC_EUR!BR21</f>
        <v>0</v>
      </c>
      <c r="BK21" s="1082">
        <f>INF_FC_EUR!BS21</f>
        <v>0</v>
      </c>
      <c r="BL21" s="1083">
        <f>INF_FC_EUR!BT21</f>
        <v>0</v>
      </c>
      <c r="BM21" s="1082">
        <f>INF_FC_EUR!BU21</f>
        <v>0</v>
      </c>
      <c r="BN21" s="1083">
        <f>INF_FC_EUR!BV21</f>
        <v>0</v>
      </c>
      <c r="BO21" s="1082">
        <f>INF_FC_EUR!BW21</f>
        <v>0</v>
      </c>
      <c r="BP21" s="1083">
        <f>INF_FC_EUR!BX21</f>
        <v>0</v>
      </c>
      <c r="BQ21" s="1082">
        <f>INF_FC_EUR!BY21</f>
        <v>0</v>
      </c>
    </row>
    <row r="22" spans="1:69" s="1048" customFormat="1">
      <c r="A22" s="1084" t="str">
        <f>IF(OR(B22=0,B22=""),"",B22&amp;IF(COUNTIF(B$11:$B22,B22)&gt;1,COUNTIF(B$11:$B22,B22),""))</f>
        <v>M139</v>
      </c>
      <c r="B22" s="1084" t="str">
        <f>INF_FC_EUR!J22</f>
        <v>M139</v>
      </c>
      <c r="C22" s="1084" t="str">
        <f>INF_FC_EUR!K22</f>
        <v>Reduction in Sales - Core Business</v>
      </c>
      <c r="D22" s="1084">
        <f>INF_FC_EUR!L22</f>
        <v>0</v>
      </c>
      <c r="E22" s="1085">
        <f>INF_FC_EUR!M22</f>
        <v>0</v>
      </c>
      <c r="F22" s="1086">
        <f>INF_FC_EUR!N22</f>
        <v>0</v>
      </c>
      <c r="G22" s="1085">
        <f>INF_FC_EUR!O22</f>
        <v>0</v>
      </c>
      <c r="H22" s="1086">
        <f>INF_FC_EUR!P22</f>
        <v>0</v>
      </c>
      <c r="I22" s="1085">
        <f>INF_FC_EUR!Q22</f>
        <v>0</v>
      </c>
      <c r="J22" s="1086">
        <f>INF_FC_EUR!R22</f>
        <v>0</v>
      </c>
      <c r="K22" s="1085">
        <f>INF_FC_EUR!S22</f>
        <v>0</v>
      </c>
      <c r="L22" s="1086">
        <f>INF_FC_EUR!T22</f>
        <v>0</v>
      </c>
      <c r="M22" s="1085">
        <f>INF_FC_EUR!U22</f>
        <v>0</v>
      </c>
      <c r="N22" s="1086">
        <f>INF_FC_EUR!V22</f>
        <v>0</v>
      </c>
      <c r="O22" s="1085">
        <f>INF_FC_EUR!W22</f>
        <v>0</v>
      </c>
      <c r="P22" s="1086">
        <f>INF_FC_EUR!X22</f>
        <v>0</v>
      </c>
      <c r="Q22" s="1085">
        <f>INF_FC_EUR!Y22</f>
        <v>0</v>
      </c>
      <c r="R22" s="1086">
        <f>INF_FC_EUR!Z22</f>
        <v>0</v>
      </c>
      <c r="S22" s="1085">
        <f>INF_FC_EUR!AA22</f>
        <v>0</v>
      </c>
      <c r="T22" s="1086">
        <f>INF_FC_EUR!AB22</f>
        <v>0</v>
      </c>
      <c r="U22" s="1085">
        <f>INF_FC_EUR!AC22</f>
        <v>0</v>
      </c>
      <c r="V22" s="1086">
        <f>INF_FC_EUR!AD22</f>
        <v>0</v>
      </c>
      <c r="W22" s="1085">
        <f>INF_FC_EUR!AE22</f>
        <v>0</v>
      </c>
      <c r="X22" s="1086">
        <f>INF_FC_EUR!AF22</f>
        <v>0</v>
      </c>
      <c r="Y22" s="1085">
        <f>INF_FC_EUR!AG22</f>
        <v>0</v>
      </c>
      <c r="Z22" s="1086">
        <f>INF_FC_EUR!AH22</f>
        <v>0</v>
      </c>
      <c r="AA22" s="1085">
        <f>INF_FC_EUR!AI22</f>
        <v>0</v>
      </c>
      <c r="AB22" s="1086">
        <f>INF_FC_EUR!AJ22</f>
        <v>0</v>
      </c>
      <c r="AC22" s="1085">
        <f>INF_FC_EUR!AK22</f>
        <v>0</v>
      </c>
      <c r="AD22" s="1086">
        <f>INF_FC_EUR!AL22</f>
        <v>0</v>
      </c>
      <c r="AE22" s="1085">
        <f>INF_FC_EUR!AM22</f>
        <v>0</v>
      </c>
      <c r="AF22" s="1086">
        <f>INF_FC_EUR!AN22</f>
        <v>0</v>
      </c>
      <c r="AG22" s="1085">
        <f>INF_FC_EUR!AO22</f>
        <v>0</v>
      </c>
      <c r="AH22" s="1086">
        <f>INF_FC_EUR!AP22</f>
        <v>0</v>
      </c>
      <c r="AI22" s="1085">
        <f>INF_FC_EUR!AQ22</f>
        <v>0</v>
      </c>
      <c r="AJ22" s="1086">
        <f>INF_FC_EUR!AR22</f>
        <v>0</v>
      </c>
      <c r="AK22" s="1085">
        <f>INF_FC_EUR!AS22</f>
        <v>0</v>
      </c>
      <c r="AL22" s="1086">
        <f>INF_FC_EUR!AT22</f>
        <v>0</v>
      </c>
      <c r="AM22" s="1085">
        <f>INF_FC_EUR!AU22</f>
        <v>0</v>
      </c>
      <c r="AN22" s="1086">
        <f>INF_FC_EUR!AV22</f>
        <v>0</v>
      </c>
      <c r="AO22" s="1085">
        <f>INF_FC_EUR!AW22</f>
        <v>0</v>
      </c>
      <c r="AP22" s="1086">
        <f>INF_FC_EUR!AX22</f>
        <v>0</v>
      </c>
      <c r="AQ22" s="1085">
        <f>INF_FC_EUR!AY22</f>
        <v>0</v>
      </c>
      <c r="AR22" s="1086">
        <f>INF_FC_EUR!AZ22</f>
        <v>0</v>
      </c>
      <c r="AS22" s="1085">
        <f>INF_FC_EUR!BA22</f>
        <v>0</v>
      </c>
      <c r="AT22" s="1086">
        <f>INF_FC_EUR!BB22</f>
        <v>0</v>
      </c>
      <c r="AU22" s="1085">
        <f>INF_FC_EUR!BC22</f>
        <v>0</v>
      </c>
      <c r="AV22" s="1086">
        <f>INF_FC_EUR!BD22</f>
        <v>0</v>
      </c>
      <c r="AW22" s="1085">
        <f>INF_FC_EUR!BE22</f>
        <v>0</v>
      </c>
      <c r="AX22" s="1086">
        <f>INF_FC_EUR!BF22</f>
        <v>0</v>
      </c>
      <c r="AY22" s="1085">
        <f>INF_FC_EUR!BG22</f>
        <v>0</v>
      </c>
      <c r="AZ22" s="1086">
        <f>INF_FC_EUR!BH22</f>
        <v>0</v>
      </c>
      <c r="BA22" s="1085">
        <f>INF_FC_EUR!BI22</f>
        <v>0</v>
      </c>
      <c r="BB22" s="1086">
        <f>INF_FC_EUR!BJ22</f>
        <v>0</v>
      </c>
      <c r="BC22" s="1085">
        <f>INF_FC_EUR!BK22</f>
        <v>0</v>
      </c>
      <c r="BD22" s="1086">
        <f>INF_FC_EUR!BL22</f>
        <v>0</v>
      </c>
      <c r="BE22" s="1085">
        <f>INF_FC_EUR!BM22</f>
        <v>0</v>
      </c>
      <c r="BF22" s="1086">
        <f>INF_FC_EUR!BN22</f>
        <v>0</v>
      </c>
      <c r="BG22" s="1085">
        <f>INF_FC_EUR!BO22</f>
        <v>0</v>
      </c>
      <c r="BH22" s="1086">
        <f>INF_FC_EUR!BP22</f>
        <v>0</v>
      </c>
      <c r="BI22" s="1085">
        <f>INF_FC_EUR!BQ22</f>
        <v>0</v>
      </c>
      <c r="BJ22" s="1086">
        <f>INF_FC_EUR!BR22</f>
        <v>0</v>
      </c>
      <c r="BK22" s="1085">
        <f>INF_FC_EUR!BS22</f>
        <v>0</v>
      </c>
      <c r="BL22" s="1086">
        <f>INF_FC_EUR!BT22</f>
        <v>0</v>
      </c>
      <c r="BM22" s="1085">
        <f>INF_FC_EUR!BU22</f>
        <v>0</v>
      </c>
      <c r="BN22" s="1086">
        <f>INF_FC_EUR!BV22</f>
        <v>0</v>
      </c>
      <c r="BO22" s="1085">
        <f>INF_FC_EUR!BW22</f>
        <v>0</v>
      </c>
      <c r="BP22" s="1086">
        <f>INF_FC_EUR!BX22</f>
        <v>0</v>
      </c>
      <c r="BQ22" s="1085">
        <f>INF_FC_EUR!BY22</f>
        <v>0</v>
      </c>
    </row>
    <row r="23" spans="1:69" s="1048" customFormat="1">
      <c r="A23" s="1080" t="str">
        <f>IF(OR(B23=0,B23=""),"",B23&amp;IF(COUNTIF(B$11:$B23,B23)&gt;1,COUNTIF(B$11:$B23,B23),""))</f>
        <v>M145</v>
      </c>
      <c r="B23" s="1080" t="str">
        <f>INF_FC_EUR!J23</f>
        <v>M145</v>
      </c>
      <c r="C23" s="1081" t="str">
        <f>INF_FC_EUR!K23</f>
        <v>Revenues from trade goods ext.</v>
      </c>
      <c r="D23" s="1081">
        <f>INF_FC_EUR!L23</f>
        <v>0</v>
      </c>
      <c r="E23" s="1082">
        <f>INF_FC_EUR!M23</f>
        <v>0</v>
      </c>
      <c r="F23" s="1083">
        <f>INF_FC_EUR!N23</f>
        <v>0</v>
      </c>
      <c r="G23" s="1082">
        <f>INF_FC_EUR!O23</f>
        <v>0</v>
      </c>
      <c r="H23" s="1083">
        <f>INF_FC_EUR!P23</f>
        <v>0</v>
      </c>
      <c r="I23" s="1082">
        <f>INF_FC_EUR!Q23</f>
        <v>0</v>
      </c>
      <c r="J23" s="1083">
        <f>INF_FC_EUR!R23</f>
        <v>0</v>
      </c>
      <c r="K23" s="1082">
        <f>INF_FC_EUR!S23</f>
        <v>0</v>
      </c>
      <c r="L23" s="1083">
        <f>INF_FC_EUR!T23</f>
        <v>0</v>
      </c>
      <c r="M23" s="1082">
        <f>INF_FC_EUR!U23</f>
        <v>0</v>
      </c>
      <c r="N23" s="1083">
        <f>INF_FC_EUR!V23</f>
        <v>0</v>
      </c>
      <c r="O23" s="1082">
        <f>INF_FC_EUR!W23</f>
        <v>0</v>
      </c>
      <c r="P23" s="1083">
        <f>INF_FC_EUR!X23</f>
        <v>0</v>
      </c>
      <c r="Q23" s="1082">
        <f>INF_FC_EUR!Y23</f>
        <v>0</v>
      </c>
      <c r="R23" s="1083">
        <f>INF_FC_EUR!Z23</f>
        <v>0</v>
      </c>
      <c r="S23" s="1082">
        <f>INF_FC_EUR!AA23</f>
        <v>0</v>
      </c>
      <c r="T23" s="1083">
        <f>INF_FC_EUR!AB23</f>
        <v>0</v>
      </c>
      <c r="U23" s="1082">
        <f>INF_FC_EUR!AC23</f>
        <v>0</v>
      </c>
      <c r="V23" s="1083">
        <f>INF_FC_EUR!AD23</f>
        <v>0</v>
      </c>
      <c r="W23" s="1082">
        <f>INF_FC_EUR!AE23</f>
        <v>0</v>
      </c>
      <c r="X23" s="1083">
        <f>INF_FC_EUR!AF23</f>
        <v>0</v>
      </c>
      <c r="Y23" s="1082">
        <f>INF_FC_EUR!AG23</f>
        <v>0</v>
      </c>
      <c r="Z23" s="1083">
        <f>INF_FC_EUR!AH23</f>
        <v>0</v>
      </c>
      <c r="AA23" s="1082">
        <f>INF_FC_EUR!AI23</f>
        <v>0</v>
      </c>
      <c r="AB23" s="1083">
        <f>INF_FC_EUR!AJ23</f>
        <v>0</v>
      </c>
      <c r="AC23" s="1082">
        <f>INF_FC_EUR!AK23</f>
        <v>0</v>
      </c>
      <c r="AD23" s="1083">
        <f>INF_FC_EUR!AL23</f>
        <v>0</v>
      </c>
      <c r="AE23" s="1082">
        <f>INF_FC_EUR!AM23</f>
        <v>0</v>
      </c>
      <c r="AF23" s="1083">
        <f>INF_FC_EUR!AN23</f>
        <v>0</v>
      </c>
      <c r="AG23" s="1082">
        <f>INF_FC_EUR!AO23</f>
        <v>0</v>
      </c>
      <c r="AH23" s="1083">
        <f>INF_FC_EUR!AP23</f>
        <v>0</v>
      </c>
      <c r="AI23" s="1082">
        <f>INF_FC_EUR!AQ23</f>
        <v>0</v>
      </c>
      <c r="AJ23" s="1083">
        <f>INF_FC_EUR!AR23</f>
        <v>0</v>
      </c>
      <c r="AK23" s="1082">
        <f>INF_FC_EUR!AS23</f>
        <v>0</v>
      </c>
      <c r="AL23" s="1083">
        <f>INF_FC_EUR!AT23</f>
        <v>0</v>
      </c>
      <c r="AM23" s="1082">
        <f>INF_FC_EUR!AU23</f>
        <v>0</v>
      </c>
      <c r="AN23" s="1083">
        <f>INF_FC_EUR!AV23</f>
        <v>0</v>
      </c>
      <c r="AO23" s="1082">
        <f>INF_FC_EUR!AW23</f>
        <v>0</v>
      </c>
      <c r="AP23" s="1083">
        <f>INF_FC_EUR!AX23</f>
        <v>0</v>
      </c>
      <c r="AQ23" s="1082">
        <f>INF_FC_EUR!AY23</f>
        <v>0</v>
      </c>
      <c r="AR23" s="1083">
        <f>INF_FC_EUR!AZ23</f>
        <v>0</v>
      </c>
      <c r="AS23" s="1082">
        <f>INF_FC_EUR!BA23</f>
        <v>0</v>
      </c>
      <c r="AT23" s="1083">
        <f>INF_FC_EUR!BB23</f>
        <v>0</v>
      </c>
      <c r="AU23" s="1082">
        <f>INF_FC_EUR!BC23</f>
        <v>0</v>
      </c>
      <c r="AV23" s="1083">
        <f>INF_FC_EUR!BD23</f>
        <v>0</v>
      </c>
      <c r="AW23" s="1082">
        <f>INF_FC_EUR!BE23</f>
        <v>0</v>
      </c>
      <c r="AX23" s="1083">
        <f>INF_FC_EUR!BF23</f>
        <v>0</v>
      </c>
      <c r="AY23" s="1082">
        <f>INF_FC_EUR!BG23</f>
        <v>0</v>
      </c>
      <c r="AZ23" s="1083">
        <f>INF_FC_EUR!BH23</f>
        <v>0</v>
      </c>
      <c r="BA23" s="1082">
        <f>INF_FC_EUR!BI23</f>
        <v>0</v>
      </c>
      <c r="BB23" s="1083">
        <f>INF_FC_EUR!BJ23</f>
        <v>0</v>
      </c>
      <c r="BC23" s="1082">
        <f>INF_FC_EUR!BK23</f>
        <v>0</v>
      </c>
      <c r="BD23" s="1083">
        <f>INF_FC_EUR!BL23</f>
        <v>0</v>
      </c>
      <c r="BE23" s="1082">
        <f>INF_FC_EUR!BM23</f>
        <v>0</v>
      </c>
      <c r="BF23" s="1083">
        <f>INF_FC_EUR!BN23</f>
        <v>0</v>
      </c>
      <c r="BG23" s="1082">
        <f>INF_FC_EUR!BO23</f>
        <v>0</v>
      </c>
      <c r="BH23" s="1083">
        <f>INF_FC_EUR!BP23</f>
        <v>0</v>
      </c>
      <c r="BI23" s="1082">
        <f>INF_FC_EUR!BQ23</f>
        <v>0</v>
      </c>
      <c r="BJ23" s="1083">
        <f>INF_FC_EUR!BR23</f>
        <v>0</v>
      </c>
      <c r="BK23" s="1082">
        <f>INF_FC_EUR!BS23</f>
        <v>0</v>
      </c>
      <c r="BL23" s="1083">
        <f>INF_FC_EUR!BT23</f>
        <v>0</v>
      </c>
      <c r="BM23" s="1082">
        <f>INF_FC_EUR!BU23</f>
        <v>0</v>
      </c>
      <c r="BN23" s="1083">
        <f>INF_FC_EUR!BV23</f>
        <v>0</v>
      </c>
      <c r="BO23" s="1082">
        <f>INF_FC_EUR!BW23</f>
        <v>0</v>
      </c>
      <c r="BP23" s="1083">
        <f>INF_FC_EUR!BX23</f>
        <v>0</v>
      </c>
      <c r="BQ23" s="1082">
        <f>INF_FC_EUR!BY23</f>
        <v>0</v>
      </c>
    </row>
    <row r="24" spans="1:69" s="1048" customFormat="1">
      <c r="A24" s="1080" t="str">
        <f>IF(OR(B24=0,B24=""),"",B24&amp;IF(COUNTIF(B$11:$B24,B24)&gt;1,COUNTIF(B$11:$B24,B24),""))</f>
        <v>M146</v>
      </c>
      <c r="B24" s="1080" t="str">
        <f>INF_FC_EUR!J24</f>
        <v>M146</v>
      </c>
      <c r="C24" s="1081" t="str">
        <f>INF_FC_EUR!K24</f>
        <v>Revenues from trade goods affil.</v>
      </c>
      <c r="D24" s="1081">
        <f>INF_FC_EUR!L24</f>
        <v>0</v>
      </c>
      <c r="E24" s="1082">
        <f>INF_FC_EUR!M24</f>
        <v>0</v>
      </c>
      <c r="F24" s="1083">
        <f>INF_FC_EUR!N24</f>
        <v>0</v>
      </c>
      <c r="G24" s="1082">
        <f>INF_FC_EUR!O24</f>
        <v>0</v>
      </c>
      <c r="H24" s="1083">
        <f>INF_FC_EUR!P24</f>
        <v>0</v>
      </c>
      <c r="I24" s="1082">
        <f>INF_FC_EUR!Q24</f>
        <v>0</v>
      </c>
      <c r="J24" s="1083">
        <f>INF_FC_EUR!R24</f>
        <v>0</v>
      </c>
      <c r="K24" s="1082">
        <f>INF_FC_EUR!S24</f>
        <v>0</v>
      </c>
      <c r="L24" s="1083">
        <f>INF_FC_EUR!T24</f>
        <v>0</v>
      </c>
      <c r="M24" s="1082">
        <f>INF_FC_EUR!U24</f>
        <v>0</v>
      </c>
      <c r="N24" s="1083">
        <f>INF_FC_EUR!V24</f>
        <v>0</v>
      </c>
      <c r="O24" s="1082">
        <f>INF_FC_EUR!W24</f>
        <v>0</v>
      </c>
      <c r="P24" s="1083">
        <f>INF_FC_EUR!X24</f>
        <v>0</v>
      </c>
      <c r="Q24" s="1082">
        <f>INF_FC_EUR!Y24</f>
        <v>0</v>
      </c>
      <c r="R24" s="1083">
        <f>INF_FC_EUR!Z24</f>
        <v>0</v>
      </c>
      <c r="S24" s="1082">
        <f>INF_FC_EUR!AA24</f>
        <v>0</v>
      </c>
      <c r="T24" s="1083">
        <f>INF_FC_EUR!AB24</f>
        <v>0</v>
      </c>
      <c r="U24" s="1082">
        <f>INF_FC_EUR!AC24</f>
        <v>0</v>
      </c>
      <c r="V24" s="1083">
        <f>INF_FC_EUR!AD24</f>
        <v>0</v>
      </c>
      <c r="W24" s="1082">
        <f>INF_FC_EUR!AE24</f>
        <v>0</v>
      </c>
      <c r="X24" s="1083">
        <f>INF_FC_EUR!AF24</f>
        <v>0</v>
      </c>
      <c r="Y24" s="1082">
        <f>INF_FC_EUR!AG24</f>
        <v>0</v>
      </c>
      <c r="Z24" s="1083">
        <f>INF_FC_EUR!AH24</f>
        <v>0</v>
      </c>
      <c r="AA24" s="1082">
        <f>INF_FC_EUR!AI24</f>
        <v>0</v>
      </c>
      <c r="AB24" s="1083">
        <f>INF_FC_EUR!AJ24</f>
        <v>0</v>
      </c>
      <c r="AC24" s="1082">
        <f>INF_FC_EUR!AK24</f>
        <v>0</v>
      </c>
      <c r="AD24" s="1083">
        <f>INF_FC_EUR!AL24</f>
        <v>0</v>
      </c>
      <c r="AE24" s="1082">
        <f>INF_FC_EUR!AM24</f>
        <v>0</v>
      </c>
      <c r="AF24" s="1083">
        <f>INF_FC_EUR!AN24</f>
        <v>0</v>
      </c>
      <c r="AG24" s="1082">
        <f>INF_FC_EUR!AO24</f>
        <v>0</v>
      </c>
      <c r="AH24" s="1083">
        <f>INF_FC_EUR!AP24</f>
        <v>0</v>
      </c>
      <c r="AI24" s="1082">
        <f>INF_FC_EUR!AQ24</f>
        <v>0</v>
      </c>
      <c r="AJ24" s="1083">
        <f>INF_FC_EUR!AR24</f>
        <v>0</v>
      </c>
      <c r="AK24" s="1082">
        <f>INF_FC_EUR!AS24</f>
        <v>0</v>
      </c>
      <c r="AL24" s="1083">
        <f>INF_FC_EUR!AT24</f>
        <v>0</v>
      </c>
      <c r="AM24" s="1082">
        <f>INF_FC_EUR!AU24</f>
        <v>0</v>
      </c>
      <c r="AN24" s="1083">
        <f>INF_FC_EUR!AV24</f>
        <v>0</v>
      </c>
      <c r="AO24" s="1082">
        <f>INF_FC_EUR!AW24</f>
        <v>0</v>
      </c>
      <c r="AP24" s="1083">
        <f>INF_FC_EUR!AX24</f>
        <v>0</v>
      </c>
      <c r="AQ24" s="1082">
        <f>INF_FC_EUR!AY24</f>
        <v>0</v>
      </c>
      <c r="AR24" s="1083">
        <f>INF_FC_EUR!AZ24</f>
        <v>0</v>
      </c>
      <c r="AS24" s="1082">
        <f>INF_FC_EUR!BA24</f>
        <v>0</v>
      </c>
      <c r="AT24" s="1083">
        <f>INF_FC_EUR!BB24</f>
        <v>0</v>
      </c>
      <c r="AU24" s="1082">
        <f>INF_FC_EUR!BC24</f>
        <v>0</v>
      </c>
      <c r="AV24" s="1083">
        <f>INF_FC_EUR!BD24</f>
        <v>0</v>
      </c>
      <c r="AW24" s="1082">
        <f>INF_FC_EUR!BE24</f>
        <v>0</v>
      </c>
      <c r="AX24" s="1083">
        <f>INF_FC_EUR!BF24</f>
        <v>0</v>
      </c>
      <c r="AY24" s="1082">
        <f>INF_FC_EUR!BG24</f>
        <v>0</v>
      </c>
      <c r="AZ24" s="1083">
        <f>INF_FC_EUR!BH24</f>
        <v>0</v>
      </c>
      <c r="BA24" s="1082">
        <f>INF_FC_EUR!BI24</f>
        <v>0</v>
      </c>
      <c r="BB24" s="1083">
        <f>INF_FC_EUR!BJ24</f>
        <v>0</v>
      </c>
      <c r="BC24" s="1082">
        <f>INF_FC_EUR!BK24</f>
        <v>0</v>
      </c>
      <c r="BD24" s="1083">
        <f>INF_FC_EUR!BL24</f>
        <v>0</v>
      </c>
      <c r="BE24" s="1082">
        <f>INF_FC_EUR!BM24</f>
        <v>0</v>
      </c>
      <c r="BF24" s="1083">
        <f>INF_FC_EUR!BN24</f>
        <v>0</v>
      </c>
      <c r="BG24" s="1082">
        <f>INF_FC_EUR!BO24</f>
        <v>0</v>
      </c>
      <c r="BH24" s="1083">
        <f>INF_FC_EUR!BP24</f>
        <v>0</v>
      </c>
      <c r="BI24" s="1082">
        <f>INF_FC_EUR!BQ24</f>
        <v>0</v>
      </c>
      <c r="BJ24" s="1083">
        <f>INF_FC_EUR!BR24</f>
        <v>0</v>
      </c>
      <c r="BK24" s="1082">
        <f>INF_FC_EUR!BS24</f>
        <v>0</v>
      </c>
      <c r="BL24" s="1083">
        <f>INF_FC_EUR!BT24</f>
        <v>0</v>
      </c>
      <c r="BM24" s="1082">
        <f>INF_FC_EUR!BU24</f>
        <v>0</v>
      </c>
      <c r="BN24" s="1083">
        <f>INF_FC_EUR!BV24</f>
        <v>0</v>
      </c>
      <c r="BO24" s="1082">
        <f>INF_FC_EUR!BW24</f>
        <v>0</v>
      </c>
      <c r="BP24" s="1083">
        <f>INF_FC_EUR!BX24</f>
        <v>0</v>
      </c>
      <c r="BQ24" s="1082">
        <f>INF_FC_EUR!BY24</f>
        <v>0</v>
      </c>
    </row>
    <row r="25" spans="1:69" s="1048" customFormat="1">
      <c r="A25" s="1084" t="str">
        <f>IF(OR(B25=0,B25=""),"",B25&amp;IF(COUNTIF(B$11:$B25,B25)&gt;1,COUNTIF(B$11:$B25,B25),""))</f>
        <v>M149</v>
      </c>
      <c r="B25" s="1084" t="str">
        <f>INF_FC_EUR!J25</f>
        <v>M149</v>
      </c>
      <c r="C25" s="1084" t="str">
        <f>INF_FC_EUR!K25</f>
        <v>Sales from trade goods (net)</v>
      </c>
      <c r="D25" s="1084">
        <f>INF_FC_EUR!L25</f>
        <v>0</v>
      </c>
      <c r="E25" s="1085">
        <f>INF_FC_EUR!M25</f>
        <v>0</v>
      </c>
      <c r="F25" s="1086">
        <f>INF_FC_EUR!N25</f>
        <v>0</v>
      </c>
      <c r="G25" s="1085">
        <f>INF_FC_EUR!O25</f>
        <v>0</v>
      </c>
      <c r="H25" s="1086">
        <f>INF_FC_EUR!P25</f>
        <v>0</v>
      </c>
      <c r="I25" s="1085">
        <f>INF_FC_EUR!Q25</f>
        <v>0</v>
      </c>
      <c r="J25" s="1086">
        <f>INF_FC_EUR!R25</f>
        <v>0</v>
      </c>
      <c r="K25" s="1085">
        <f>INF_FC_EUR!S25</f>
        <v>0</v>
      </c>
      <c r="L25" s="1086">
        <f>INF_FC_EUR!T25</f>
        <v>0</v>
      </c>
      <c r="M25" s="1085">
        <f>INF_FC_EUR!U25</f>
        <v>0</v>
      </c>
      <c r="N25" s="1086">
        <f>INF_FC_EUR!V25</f>
        <v>0</v>
      </c>
      <c r="O25" s="1085">
        <f>INF_FC_EUR!W25</f>
        <v>0</v>
      </c>
      <c r="P25" s="1086">
        <f>INF_FC_EUR!X25</f>
        <v>0</v>
      </c>
      <c r="Q25" s="1085">
        <f>INF_FC_EUR!Y25</f>
        <v>0</v>
      </c>
      <c r="R25" s="1086">
        <f>INF_FC_EUR!Z25</f>
        <v>0</v>
      </c>
      <c r="S25" s="1085">
        <f>INF_FC_EUR!AA25</f>
        <v>0</v>
      </c>
      <c r="T25" s="1086">
        <f>INF_FC_EUR!AB25</f>
        <v>0</v>
      </c>
      <c r="U25" s="1085">
        <f>INF_FC_EUR!AC25</f>
        <v>0</v>
      </c>
      <c r="V25" s="1086">
        <f>INF_FC_EUR!AD25</f>
        <v>0</v>
      </c>
      <c r="W25" s="1085">
        <f>INF_FC_EUR!AE25</f>
        <v>0</v>
      </c>
      <c r="X25" s="1086">
        <f>INF_FC_EUR!AF25</f>
        <v>0</v>
      </c>
      <c r="Y25" s="1085">
        <f>INF_FC_EUR!AG25</f>
        <v>0</v>
      </c>
      <c r="Z25" s="1086">
        <f>INF_FC_EUR!AH25</f>
        <v>0</v>
      </c>
      <c r="AA25" s="1085">
        <f>INF_FC_EUR!AI25</f>
        <v>0</v>
      </c>
      <c r="AB25" s="1086">
        <f>INF_FC_EUR!AJ25</f>
        <v>0</v>
      </c>
      <c r="AC25" s="1085">
        <f>INF_FC_EUR!AK25</f>
        <v>0</v>
      </c>
      <c r="AD25" s="1086">
        <f>INF_FC_EUR!AL25</f>
        <v>0</v>
      </c>
      <c r="AE25" s="1085">
        <f>INF_FC_EUR!AM25</f>
        <v>0</v>
      </c>
      <c r="AF25" s="1086">
        <f>INF_FC_EUR!AN25</f>
        <v>0</v>
      </c>
      <c r="AG25" s="1085">
        <f>INF_FC_EUR!AO25</f>
        <v>0</v>
      </c>
      <c r="AH25" s="1086">
        <f>INF_FC_EUR!AP25</f>
        <v>0</v>
      </c>
      <c r="AI25" s="1085">
        <f>INF_FC_EUR!AQ25</f>
        <v>0</v>
      </c>
      <c r="AJ25" s="1086">
        <f>INF_FC_EUR!AR25</f>
        <v>0</v>
      </c>
      <c r="AK25" s="1085">
        <f>INF_FC_EUR!AS25</f>
        <v>0</v>
      </c>
      <c r="AL25" s="1086">
        <f>INF_FC_EUR!AT25</f>
        <v>0</v>
      </c>
      <c r="AM25" s="1085">
        <f>INF_FC_EUR!AU25</f>
        <v>0</v>
      </c>
      <c r="AN25" s="1086">
        <f>INF_FC_EUR!AV25</f>
        <v>0</v>
      </c>
      <c r="AO25" s="1085">
        <f>INF_FC_EUR!AW25</f>
        <v>0</v>
      </c>
      <c r="AP25" s="1086">
        <f>INF_FC_EUR!AX25</f>
        <v>0</v>
      </c>
      <c r="AQ25" s="1085">
        <f>INF_FC_EUR!AY25</f>
        <v>0</v>
      </c>
      <c r="AR25" s="1086">
        <f>INF_FC_EUR!AZ25</f>
        <v>0</v>
      </c>
      <c r="AS25" s="1085">
        <f>INF_FC_EUR!BA25</f>
        <v>0</v>
      </c>
      <c r="AT25" s="1086">
        <f>INF_FC_EUR!BB25</f>
        <v>0</v>
      </c>
      <c r="AU25" s="1085">
        <f>INF_FC_EUR!BC25</f>
        <v>0</v>
      </c>
      <c r="AV25" s="1086">
        <f>INF_FC_EUR!BD25</f>
        <v>0</v>
      </c>
      <c r="AW25" s="1085">
        <f>INF_FC_EUR!BE25</f>
        <v>0</v>
      </c>
      <c r="AX25" s="1086">
        <f>INF_FC_EUR!BF25</f>
        <v>0</v>
      </c>
      <c r="AY25" s="1085">
        <f>INF_FC_EUR!BG25</f>
        <v>0</v>
      </c>
      <c r="AZ25" s="1086">
        <f>INF_FC_EUR!BH25</f>
        <v>0</v>
      </c>
      <c r="BA25" s="1085">
        <f>INF_FC_EUR!BI25</f>
        <v>0</v>
      </c>
      <c r="BB25" s="1086">
        <f>INF_FC_EUR!BJ25</f>
        <v>0</v>
      </c>
      <c r="BC25" s="1085">
        <f>INF_FC_EUR!BK25</f>
        <v>0</v>
      </c>
      <c r="BD25" s="1086">
        <f>INF_FC_EUR!BL25</f>
        <v>0</v>
      </c>
      <c r="BE25" s="1085">
        <f>INF_FC_EUR!BM25</f>
        <v>0</v>
      </c>
      <c r="BF25" s="1086">
        <f>INF_FC_EUR!BN25</f>
        <v>0</v>
      </c>
      <c r="BG25" s="1085">
        <f>INF_FC_EUR!BO25</f>
        <v>0</v>
      </c>
      <c r="BH25" s="1086">
        <f>INF_FC_EUR!BP25</f>
        <v>0</v>
      </c>
      <c r="BI25" s="1085">
        <f>INF_FC_EUR!BQ25</f>
        <v>0</v>
      </c>
      <c r="BJ25" s="1086">
        <f>INF_FC_EUR!BR25</f>
        <v>0</v>
      </c>
      <c r="BK25" s="1085">
        <f>INF_FC_EUR!BS25</f>
        <v>0</v>
      </c>
      <c r="BL25" s="1086">
        <f>INF_FC_EUR!BT25</f>
        <v>0</v>
      </c>
      <c r="BM25" s="1085">
        <f>INF_FC_EUR!BU25</f>
        <v>0</v>
      </c>
      <c r="BN25" s="1086">
        <f>INF_FC_EUR!BV25</f>
        <v>0</v>
      </c>
      <c r="BO25" s="1085">
        <f>INF_FC_EUR!BW25</f>
        <v>0</v>
      </c>
      <c r="BP25" s="1086">
        <f>INF_FC_EUR!BX25</f>
        <v>0</v>
      </c>
      <c r="BQ25" s="1085">
        <f>INF_FC_EUR!BY25</f>
        <v>0</v>
      </c>
    </row>
    <row r="26" spans="1:69" s="1048" customFormat="1">
      <c r="A26" s="1080" t="str">
        <f>IF(OR(B26=0,B26=""),"",B26&amp;IF(COUNTIF(B$11:$B26,B26)&gt;1,COUNTIF(B$11:$B26,B26),""))</f>
        <v>M155</v>
      </c>
      <c r="B26" s="1080" t="str">
        <f>INF_FC_EUR!J26</f>
        <v>M155</v>
      </c>
      <c r="C26" s="1081" t="str">
        <f>INF_FC_EUR!K26</f>
        <v>Other Sales (net) ext.</v>
      </c>
      <c r="D26" s="1081">
        <f>INF_FC_EUR!L26</f>
        <v>0</v>
      </c>
      <c r="E26" s="1082">
        <f>INF_FC_EUR!M26</f>
        <v>0</v>
      </c>
      <c r="F26" s="1083">
        <f>INF_FC_EUR!N26</f>
        <v>0</v>
      </c>
      <c r="G26" s="1082">
        <f>INF_FC_EUR!O26</f>
        <v>0</v>
      </c>
      <c r="H26" s="1083">
        <f>INF_FC_EUR!P26</f>
        <v>0</v>
      </c>
      <c r="I26" s="1082">
        <f>INF_FC_EUR!Q26</f>
        <v>0</v>
      </c>
      <c r="J26" s="1083">
        <f>INF_FC_EUR!R26</f>
        <v>0</v>
      </c>
      <c r="K26" s="1082">
        <f>INF_FC_EUR!S26</f>
        <v>0</v>
      </c>
      <c r="L26" s="1083">
        <f>INF_FC_EUR!T26</f>
        <v>0</v>
      </c>
      <c r="M26" s="1082">
        <f>INF_FC_EUR!U26</f>
        <v>0</v>
      </c>
      <c r="N26" s="1083">
        <f>INF_FC_EUR!V26</f>
        <v>0</v>
      </c>
      <c r="O26" s="1082">
        <f>INF_FC_EUR!W26</f>
        <v>0</v>
      </c>
      <c r="P26" s="1083">
        <f>INF_FC_EUR!X26</f>
        <v>0</v>
      </c>
      <c r="Q26" s="1082">
        <f>INF_FC_EUR!Y26</f>
        <v>0</v>
      </c>
      <c r="R26" s="1083">
        <f>INF_FC_EUR!Z26</f>
        <v>0</v>
      </c>
      <c r="S26" s="1082">
        <f>INF_FC_EUR!AA26</f>
        <v>0</v>
      </c>
      <c r="T26" s="1083">
        <f>INF_FC_EUR!AB26</f>
        <v>0</v>
      </c>
      <c r="U26" s="1082">
        <f>INF_FC_EUR!AC26</f>
        <v>0</v>
      </c>
      <c r="V26" s="1083">
        <f>INF_FC_EUR!AD26</f>
        <v>0</v>
      </c>
      <c r="W26" s="1082">
        <f>INF_FC_EUR!AE26</f>
        <v>0</v>
      </c>
      <c r="X26" s="1083">
        <f>INF_FC_EUR!AF26</f>
        <v>0</v>
      </c>
      <c r="Y26" s="1082">
        <f>INF_FC_EUR!AG26</f>
        <v>0</v>
      </c>
      <c r="Z26" s="1083">
        <f>INF_FC_EUR!AH26</f>
        <v>0</v>
      </c>
      <c r="AA26" s="1082">
        <f>INF_FC_EUR!AI26</f>
        <v>0</v>
      </c>
      <c r="AB26" s="1083">
        <f>INF_FC_EUR!AJ26</f>
        <v>0</v>
      </c>
      <c r="AC26" s="1082">
        <f>INF_FC_EUR!AK26</f>
        <v>0</v>
      </c>
      <c r="AD26" s="1083">
        <f>INF_FC_EUR!AL26</f>
        <v>0</v>
      </c>
      <c r="AE26" s="1082">
        <f>INF_FC_EUR!AM26</f>
        <v>0</v>
      </c>
      <c r="AF26" s="1083">
        <f>INF_FC_EUR!AN26</f>
        <v>0</v>
      </c>
      <c r="AG26" s="1082">
        <f>INF_FC_EUR!AO26</f>
        <v>0</v>
      </c>
      <c r="AH26" s="1083">
        <f>INF_FC_EUR!AP26</f>
        <v>0</v>
      </c>
      <c r="AI26" s="1082">
        <f>INF_FC_EUR!AQ26</f>
        <v>0</v>
      </c>
      <c r="AJ26" s="1083">
        <f>INF_FC_EUR!AR26</f>
        <v>0</v>
      </c>
      <c r="AK26" s="1082">
        <f>INF_FC_EUR!AS26</f>
        <v>0</v>
      </c>
      <c r="AL26" s="1083">
        <f>INF_FC_EUR!AT26</f>
        <v>0</v>
      </c>
      <c r="AM26" s="1082">
        <f>INF_FC_EUR!AU26</f>
        <v>0</v>
      </c>
      <c r="AN26" s="1083">
        <f>INF_FC_EUR!AV26</f>
        <v>0</v>
      </c>
      <c r="AO26" s="1082">
        <f>INF_FC_EUR!AW26</f>
        <v>0</v>
      </c>
      <c r="AP26" s="1083">
        <f>INF_FC_EUR!AX26</f>
        <v>0</v>
      </c>
      <c r="AQ26" s="1082">
        <f>INF_FC_EUR!AY26</f>
        <v>0</v>
      </c>
      <c r="AR26" s="1083">
        <f>INF_FC_EUR!AZ26</f>
        <v>0</v>
      </c>
      <c r="AS26" s="1082">
        <f>INF_FC_EUR!BA26</f>
        <v>0</v>
      </c>
      <c r="AT26" s="1083">
        <f>INF_FC_EUR!BB26</f>
        <v>0</v>
      </c>
      <c r="AU26" s="1082">
        <f>INF_FC_EUR!BC26</f>
        <v>0</v>
      </c>
      <c r="AV26" s="1083">
        <f>INF_FC_EUR!BD26</f>
        <v>0</v>
      </c>
      <c r="AW26" s="1082">
        <f>INF_FC_EUR!BE26</f>
        <v>0</v>
      </c>
      <c r="AX26" s="1083">
        <f>INF_FC_EUR!BF26</f>
        <v>0</v>
      </c>
      <c r="AY26" s="1082">
        <f>INF_FC_EUR!BG26</f>
        <v>0</v>
      </c>
      <c r="AZ26" s="1083">
        <f>INF_FC_EUR!BH26</f>
        <v>0</v>
      </c>
      <c r="BA26" s="1082">
        <f>INF_FC_EUR!BI26</f>
        <v>0</v>
      </c>
      <c r="BB26" s="1083">
        <f>INF_FC_EUR!BJ26</f>
        <v>0</v>
      </c>
      <c r="BC26" s="1082">
        <f>INF_FC_EUR!BK26</f>
        <v>0</v>
      </c>
      <c r="BD26" s="1083">
        <f>INF_FC_EUR!BL26</f>
        <v>0</v>
      </c>
      <c r="BE26" s="1082">
        <f>INF_FC_EUR!BM26</f>
        <v>0</v>
      </c>
      <c r="BF26" s="1083">
        <f>INF_FC_EUR!BN26</f>
        <v>0</v>
      </c>
      <c r="BG26" s="1082">
        <f>INF_FC_EUR!BO26</f>
        <v>0</v>
      </c>
      <c r="BH26" s="1083">
        <f>INF_FC_EUR!BP26</f>
        <v>0</v>
      </c>
      <c r="BI26" s="1082">
        <f>INF_FC_EUR!BQ26</f>
        <v>0</v>
      </c>
      <c r="BJ26" s="1083">
        <f>INF_FC_EUR!BR26</f>
        <v>0</v>
      </c>
      <c r="BK26" s="1082">
        <f>INF_FC_EUR!BS26</f>
        <v>0</v>
      </c>
      <c r="BL26" s="1083">
        <f>INF_FC_EUR!BT26</f>
        <v>0</v>
      </c>
      <c r="BM26" s="1082">
        <f>INF_FC_EUR!BU26</f>
        <v>0</v>
      </c>
      <c r="BN26" s="1083">
        <f>INF_FC_EUR!BV26</f>
        <v>0</v>
      </c>
      <c r="BO26" s="1082">
        <f>INF_FC_EUR!BW26</f>
        <v>0</v>
      </c>
      <c r="BP26" s="1083">
        <f>INF_FC_EUR!BX26</f>
        <v>0</v>
      </c>
      <c r="BQ26" s="1082">
        <f>INF_FC_EUR!BY26</f>
        <v>0</v>
      </c>
    </row>
    <row r="27" spans="1:69" s="1048" customFormat="1">
      <c r="A27" s="1080" t="str">
        <f>IF(OR(B27=0,B27=""),"",B27&amp;IF(COUNTIF(B$11:$B27,B27)&gt;1,COUNTIF(B$11:$B27,B27),""))</f>
        <v>M156</v>
      </c>
      <c r="B27" s="1080" t="str">
        <f>INF_FC_EUR!J27</f>
        <v>M156</v>
      </c>
      <c r="C27" s="1081" t="str">
        <f>INF_FC_EUR!K27</f>
        <v>Other Sales (net) affil.</v>
      </c>
      <c r="D27" s="1081">
        <f>INF_FC_EUR!L27</f>
        <v>0</v>
      </c>
      <c r="E27" s="1082">
        <f>INF_FC_EUR!M27</f>
        <v>0</v>
      </c>
      <c r="F27" s="1083">
        <f>INF_FC_EUR!N27</f>
        <v>0</v>
      </c>
      <c r="G27" s="1082">
        <f>INF_FC_EUR!O27</f>
        <v>0</v>
      </c>
      <c r="H27" s="1083">
        <f>INF_FC_EUR!P27</f>
        <v>0</v>
      </c>
      <c r="I27" s="1082">
        <f>INF_FC_EUR!Q27</f>
        <v>0</v>
      </c>
      <c r="J27" s="1083">
        <f>INF_FC_EUR!R27</f>
        <v>0</v>
      </c>
      <c r="K27" s="1082">
        <f>INF_FC_EUR!S27</f>
        <v>0</v>
      </c>
      <c r="L27" s="1083">
        <f>INF_FC_EUR!T27</f>
        <v>0</v>
      </c>
      <c r="M27" s="1082">
        <f>INF_FC_EUR!U27</f>
        <v>0</v>
      </c>
      <c r="N27" s="1083">
        <f>INF_FC_EUR!V27</f>
        <v>0</v>
      </c>
      <c r="O27" s="1082">
        <f>INF_FC_EUR!W27</f>
        <v>0</v>
      </c>
      <c r="P27" s="1083">
        <f>INF_FC_EUR!X27</f>
        <v>0</v>
      </c>
      <c r="Q27" s="1082">
        <f>INF_FC_EUR!Y27</f>
        <v>0</v>
      </c>
      <c r="R27" s="1083">
        <f>INF_FC_EUR!Z27</f>
        <v>0</v>
      </c>
      <c r="S27" s="1082">
        <f>INF_FC_EUR!AA27</f>
        <v>0</v>
      </c>
      <c r="T27" s="1083">
        <f>INF_FC_EUR!AB27</f>
        <v>0</v>
      </c>
      <c r="U27" s="1082">
        <f>INF_FC_EUR!AC27</f>
        <v>0</v>
      </c>
      <c r="V27" s="1083">
        <f>INF_FC_EUR!AD27</f>
        <v>0</v>
      </c>
      <c r="W27" s="1082">
        <f>INF_FC_EUR!AE27</f>
        <v>0</v>
      </c>
      <c r="X27" s="1083">
        <f>INF_FC_EUR!AF27</f>
        <v>0</v>
      </c>
      <c r="Y27" s="1082">
        <f>INF_FC_EUR!AG27</f>
        <v>0</v>
      </c>
      <c r="Z27" s="1083">
        <f>INF_FC_EUR!AH27</f>
        <v>0</v>
      </c>
      <c r="AA27" s="1082">
        <f>INF_FC_EUR!AI27</f>
        <v>0</v>
      </c>
      <c r="AB27" s="1083">
        <f>INF_FC_EUR!AJ27</f>
        <v>0</v>
      </c>
      <c r="AC27" s="1082">
        <f>INF_FC_EUR!AK27</f>
        <v>0</v>
      </c>
      <c r="AD27" s="1083">
        <f>INF_FC_EUR!AL27</f>
        <v>0</v>
      </c>
      <c r="AE27" s="1082">
        <f>INF_FC_EUR!AM27</f>
        <v>0</v>
      </c>
      <c r="AF27" s="1083">
        <f>INF_FC_EUR!AN27</f>
        <v>0</v>
      </c>
      <c r="AG27" s="1082">
        <f>INF_FC_EUR!AO27</f>
        <v>0</v>
      </c>
      <c r="AH27" s="1083">
        <f>INF_FC_EUR!AP27</f>
        <v>0</v>
      </c>
      <c r="AI27" s="1082">
        <f>INF_FC_EUR!AQ27</f>
        <v>0</v>
      </c>
      <c r="AJ27" s="1083">
        <f>INF_FC_EUR!AR27</f>
        <v>0</v>
      </c>
      <c r="AK27" s="1082">
        <f>INF_FC_EUR!AS27</f>
        <v>0</v>
      </c>
      <c r="AL27" s="1083">
        <f>INF_FC_EUR!AT27</f>
        <v>0</v>
      </c>
      <c r="AM27" s="1082">
        <f>INF_FC_EUR!AU27</f>
        <v>0</v>
      </c>
      <c r="AN27" s="1083">
        <f>INF_FC_EUR!AV27</f>
        <v>0</v>
      </c>
      <c r="AO27" s="1082">
        <f>INF_FC_EUR!AW27</f>
        <v>0</v>
      </c>
      <c r="AP27" s="1083">
        <f>INF_FC_EUR!AX27</f>
        <v>0</v>
      </c>
      <c r="AQ27" s="1082">
        <f>INF_FC_EUR!AY27</f>
        <v>0</v>
      </c>
      <c r="AR27" s="1083">
        <f>INF_FC_EUR!AZ27</f>
        <v>0</v>
      </c>
      <c r="AS27" s="1082">
        <f>INF_FC_EUR!BA27</f>
        <v>0</v>
      </c>
      <c r="AT27" s="1083">
        <f>INF_FC_EUR!BB27</f>
        <v>0</v>
      </c>
      <c r="AU27" s="1082">
        <f>INF_FC_EUR!BC27</f>
        <v>0</v>
      </c>
      <c r="AV27" s="1083">
        <f>INF_FC_EUR!BD27</f>
        <v>0</v>
      </c>
      <c r="AW27" s="1082">
        <f>INF_FC_EUR!BE27</f>
        <v>0</v>
      </c>
      <c r="AX27" s="1083">
        <f>INF_FC_EUR!BF27</f>
        <v>0</v>
      </c>
      <c r="AY27" s="1082">
        <f>INF_FC_EUR!BG27</f>
        <v>0</v>
      </c>
      <c r="AZ27" s="1083">
        <f>INF_FC_EUR!BH27</f>
        <v>0</v>
      </c>
      <c r="BA27" s="1082">
        <f>INF_FC_EUR!BI27</f>
        <v>0</v>
      </c>
      <c r="BB27" s="1083">
        <f>INF_FC_EUR!BJ27</f>
        <v>0</v>
      </c>
      <c r="BC27" s="1082">
        <f>INF_FC_EUR!BK27</f>
        <v>0</v>
      </c>
      <c r="BD27" s="1083">
        <f>INF_FC_EUR!BL27</f>
        <v>0</v>
      </c>
      <c r="BE27" s="1082">
        <f>INF_FC_EUR!BM27</f>
        <v>0</v>
      </c>
      <c r="BF27" s="1083">
        <f>INF_FC_EUR!BN27</f>
        <v>0</v>
      </c>
      <c r="BG27" s="1082">
        <f>INF_FC_EUR!BO27</f>
        <v>0</v>
      </c>
      <c r="BH27" s="1083">
        <f>INF_FC_EUR!BP27</f>
        <v>0</v>
      </c>
      <c r="BI27" s="1082">
        <f>INF_FC_EUR!BQ27</f>
        <v>0</v>
      </c>
      <c r="BJ27" s="1083">
        <f>INF_FC_EUR!BR27</f>
        <v>0</v>
      </c>
      <c r="BK27" s="1082">
        <f>INF_FC_EUR!BS27</f>
        <v>0</v>
      </c>
      <c r="BL27" s="1083">
        <f>INF_FC_EUR!BT27</f>
        <v>0</v>
      </c>
      <c r="BM27" s="1082">
        <f>INF_FC_EUR!BU27</f>
        <v>0</v>
      </c>
      <c r="BN27" s="1083">
        <f>INF_FC_EUR!BV27</f>
        <v>0</v>
      </c>
      <c r="BO27" s="1082">
        <f>INF_FC_EUR!BW27</f>
        <v>0</v>
      </c>
      <c r="BP27" s="1083">
        <f>INF_FC_EUR!BX27</f>
        <v>0</v>
      </c>
      <c r="BQ27" s="1082">
        <f>INF_FC_EUR!BY27</f>
        <v>0</v>
      </c>
    </row>
    <row r="28" spans="1:69" s="1048" customFormat="1">
      <c r="A28" s="1084" t="str">
        <f>IF(OR(B28=0,B28=""),"",B28&amp;IF(COUNTIF(B$11:$B28,B28)&gt;1,COUNTIF(B$11:$B28,B28),""))</f>
        <v>M159</v>
      </c>
      <c r="B28" s="1084" t="str">
        <f>INF_FC_EUR!J28</f>
        <v>M159</v>
      </c>
      <c r="C28" s="1084" t="str">
        <f>INF_FC_EUR!K28</f>
        <v>Other Sales (net)</v>
      </c>
      <c r="D28" s="1084">
        <f>INF_FC_EUR!L28</f>
        <v>0</v>
      </c>
      <c r="E28" s="1085">
        <f>INF_FC_EUR!M28</f>
        <v>0</v>
      </c>
      <c r="F28" s="1086">
        <f>INF_FC_EUR!N28</f>
        <v>0</v>
      </c>
      <c r="G28" s="1085">
        <f>INF_FC_EUR!O28</f>
        <v>0</v>
      </c>
      <c r="H28" s="1086">
        <f>INF_FC_EUR!P28</f>
        <v>0</v>
      </c>
      <c r="I28" s="1085">
        <f>INF_FC_EUR!Q28</f>
        <v>0</v>
      </c>
      <c r="J28" s="1086">
        <f>INF_FC_EUR!R28</f>
        <v>0</v>
      </c>
      <c r="K28" s="1085">
        <f>INF_FC_EUR!S28</f>
        <v>0</v>
      </c>
      <c r="L28" s="1086">
        <f>INF_FC_EUR!T28</f>
        <v>0</v>
      </c>
      <c r="M28" s="1085">
        <f>INF_FC_EUR!U28</f>
        <v>0</v>
      </c>
      <c r="N28" s="1086">
        <f>INF_FC_EUR!V28</f>
        <v>0</v>
      </c>
      <c r="O28" s="1085">
        <f>INF_FC_EUR!W28</f>
        <v>0</v>
      </c>
      <c r="P28" s="1086">
        <f>INF_FC_EUR!X28</f>
        <v>0</v>
      </c>
      <c r="Q28" s="1085">
        <f>INF_FC_EUR!Y28</f>
        <v>0</v>
      </c>
      <c r="R28" s="1086">
        <f>INF_FC_EUR!Z28</f>
        <v>0</v>
      </c>
      <c r="S28" s="1085">
        <f>INF_FC_EUR!AA28</f>
        <v>0</v>
      </c>
      <c r="T28" s="1086">
        <f>INF_FC_EUR!AB28</f>
        <v>0</v>
      </c>
      <c r="U28" s="1085">
        <f>INF_FC_EUR!AC28</f>
        <v>0</v>
      </c>
      <c r="V28" s="1086">
        <f>INF_FC_EUR!AD28</f>
        <v>0</v>
      </c>
      <c r="W28" s="1085">
        <f>INF_FC_EUR!AE28</f>
        <v>0</v>
      </c>
      <c r="X28" s="1086">
        <f>INF_FC_EUR!AF28</f>
        <v>0</v>
      </c>
      <c r="Y28" s="1085">
        <f>INF_FC_EUR!AG28</f>
        <v>0</v>
      </c>
      <c r="Z28" s="1086">
        <f>INF_FC_EUR!AH28</f>
        <v>0</v>
      </c>
      <c r="AA28" s="1085">
        <f>INF_FC_EUR!AI28</f>
        <v>0</v>
      </c>
      <c r="AB28" s="1086">
        <f>INF_FC_EUR!AJ28</f>
        <v>0</v>
      </c>
      <c r="AC28" s="1085">
        <f>INF_FC_EUR!AK28</f>
        <v>0</v>
      </c>
      <c r="AD28" s="1086">
        <f>INF_FC_EUR!AL28</f>
        <v>0</v>
      </c>
      <c r="AE28" s="1085">
        <f>INF_FC_EUR!AM28</f>
        <v>0</v>
      </c>
      <c r="AF28" s="1086">
        <f>INF_FC_EUR!AN28</f>
        <v>0</v>
      </c>
      <c r="AG28" s="1085">
        <f>INF_FC_EUR!AO28</f>
        <v>0</v>
      </c>
      <c r="AH28" s="1086">
        <f>INF_FC_EUR!AP28</f>
        <v>0</v>
      </c>
      <c r="AI28" s="1085">
        <f>INF_FC_EUR!AQ28</f>
        <v>0</v>
      </c>
      <c r="AJ28" s="1086">
        <f>INF_FC_EUR!AR28</f>
        <v>0</v>
      </c>
      <c r="AK28" s="1085">
        <f>INF_FC_EUR!AS28</f>
        <v>0</v>
      </c>
      <c r="AL28" s="1086">
        <f>INF_FC_EUR!AT28</f>
        <v>0</v>
      </c>
      <c r="AM28" s="1085">
        <f>INF_FC_EUR!AU28</f>
        <v>0</v>
      </c>
      <c r="AN28" s="1086">
        <f>INF_FC_EUR!AV28</f>
        <v>0</v>
      </c>
      <c r="AO28" s="1085">
        <f>INF_FC_EUR!AW28</f>
        <v>0</v>
      </c>
      <c r="AP28" s="1086">
        <f>INF_FC_EUR!AX28</f>
        <v>0</v>
      </c>
      <c r="AQ28" s="1085">
        <f>INF_FC_EUR!AY28</f>
        <v>0</v>
      </c>
      <c r="AR28" s="1086">
        <f>INF_FC_EUR!AZ28</f>
        <v>0</v>
      </c>
      <c r="AS28" s="1085">
        <f>INF_FC_EUR!BA28</f>
        <v>0</v>
      </c>
      <c r="AT28" s="1086">
        <f>INF_FC_EUR!BB28</f>
        <v>0</v>
      </c>
      <c r="AU28" s="1085">
        <f>INF_FC_EUR!BC28</f>
        <v>0</v>
      </c>
      <c r="AV28" s="1086">
        <f>INF_FC_EUR!BD28</f>
        <v>0</v>
      </c>
      <c r="AW28" s="1085">
        <f>INF_FC_EUR!BE28</f>
        <v>0</v>
      </c>
      <c r="AX28" s="1086">
        <f>INF_FC_EUR!BF28</f>
        <v>0</v>
      </c>
      <c r="AY28" s="1085">
        <f>INF_FC_EUR!BG28</f>
        <v>0</v>
      </c>
      <c r="AZ28" s="1086">
        <f>INF_FC_EUR!BH28</f>
        <v>0</v>
      </c>
      <c r="BA28" s="1085">
        <f>INF_FC_EUR!BI28</f>
        <v>0</v>
      </c>
      <c r="BB28" s="1086">
        <f>INF_FC_EUR!BJ28</f>
        <v>0</v>
      </c>
      <c r="BC28" s="1085">
        <f>INF_FC_EUR!BK28</f>
        <v>0</v>
      </c>
      <c r="BD28" s="1086">
        <f>INF_FC_EUR!BL28</f>
        <v>0</v>
      </c>
      <c r="BE28" s="1085">
        <f>INF_FC_EUR!BM28</f>
        <v>0</v>
      </c>
      <c r="BF28" s="1086">
        <f>INF_FC_EUR!BN28</f>
        <v>0</v>
      </c>
      <c r="BG28" s="1085">
        <f>INF_FC_EUR!BO28</f>
        <v>0</v>
      </c>
      <c r="BH28" s="1086">
        <f>INF_FC_EUR!BP28</f>
        <v>0</v>
      </c>
      <c r="BI28" s="1085">
        <f>INF_FC_EUR!BQ28</f>
        <v>0</v>
      </c>
      <c r="BJ28" s="1086">
        <f>INF_FC_EUR!BR28</f>
        <v>0</v>
      </c>
      <c r="BK28" s="1085">
        <f>INF_FC_EUR!BS28</f>
        <v>0</v>
      </c>
      <c r="BL28" s="1086">
        <f>INF_FC_EUR!BT28</f>
        <v>0</v>
      </c>
      <c r="BM28" s="1085">
        <f>INF_FC_EUR!BU28</f>
        <v>0</v>
      </c>
      <c r="BN28" s="1086">
        <f>INF_FC_EUR!BV28</f>
        <v>0</v>
      </c>
      <c r="BO28" s="1085">
        <f>INF_FC_EUR!BW28</f>
        <v>0</v>
      </c>
      <c r="BP28" s="1086">
        <f>INF_FC_EUR!BX28</f>
        <v>0</v>
      </c>
      <c r="BQ28" s="1085">
        <f>INF_FC_EUR!BY28</f>
        <v>0</v>
      </c>
    </row>
    <row r="29" spans="1:69" s="1048" customFormat="1">
      <c r="A29" s="1084" t="str">
        <f>IF(OR(B29=0,B29=""),"",B29&amp;IF(COUNTIF(B$11:$B29,B29)&gt;1,COUNTIF(B$11:$B29,B29),""))</f>
        <v>M179</v>
      </c>
      <c r="B29" s="1084" t="str">
        <f>INF_FC_EUR!J29</f>
        <v>M179</v>
      </c>
      <c r="C29" s="1084" t="str">
        <f>INF_FC_EUR!K29</f>
        <v>TOTAL SALES (net)</v>
      </c>
      <c r="D29" s="1084">
        <f>INF_FC_EUR!L29</f>
        <v>0</v>
      </c>
      <c r="E29" s="1085">
        <f>INF_FC_EUR!M29</f>
        <v>0</v>
      </c>
      <c r="F29" s="1086">
        <f>INF_FC_EUR!N29</f>
        <v>0</v>
      </c>
      <c r="G29" s="1085">
        <f>INF_FC_EUR!O29</f>
        <v>0</v>
      </c>
      <c r="H29" s="1086">
        <f>INF_FC_EUR!P29</f>
        <v>0</v>
      </c>
      <c r="I29" s="1085">
        <f>INF_FC_EUR!Q29</f>
        <v>0</v>
      </c>
      <c r="J29" s="1086">
        <f>INF_FC_EUR!R29</f>
        <v>0</v>
      </c>
      <c r="K29" s="1085">
        <f>INF_FC_EUR!S29</f>
        <v>0</v>
      </c>
      <c r="L29" s="1086">
        <f>INF_FC_EUR!T29</f>
        <v>0</v>
      </c>
      <c r="M29" s="1085">
        <f>INF_FC_EUR!U29</f>
        <v>0</v>
      </c>
      <c r="N29" s="1086">
        <f>INF_FC_EUR!V29</f>
        <v>0</v>
      </c>
      <c r="O29" s="1085">
        <f>INF_FC_EUR!W29</f>
        <v>0</v>
      </c>
      <c r="P29" s="1086">
        <f>INF_FC_EUR!X29</f>
        <v>0</v>
      </c>
      <c r="Q29" s="1085">
        <f>INF_FC_EUR!Y29</f>
        <v>0</v>
      </c>
      <c r="R29" s="1086">
        <f>INF_FC_EUR!Z29</f>
        <v>0</v>
      </c>
      <c r="S29" s="1085">
        <f>INF_FC_EUR!AA29</f>
        <v>0</v>
      </c>
      <c r="T29" s="1086">
        <f>INF_FC_EUR!AB29</f>
        <v>0</v>
      </c>
      <c r="U29" s="1085">
        <f>INF_FC_EUR!AC29</f>
        <v>0</v>
      </c>
      <c r="V29" s="1086">
        <f>INF_FC_EUR!AD29</f>
        <v>0</v>
      </c>
      <c r="W29" s="1085">
        <f>INF_FC_EUR!AE29</f>
        <v>0</v>
      </c>
      <c r="X29" s="1086">
        <f>INF_FC_EUR!AF29</f>
        <v>0</v>
      </c>
      <c r="Y29" s="1085">
        <f>INF_FC_EUR!AG29</f>
        <v>0</v>
      </c>
      <c r="Z29" s="1086">
        <f>INF_FC_EUR!AH29</f>
        <v>0</v>
      </c>
      <c r="AA29" s="1085">
        <f>INF_FC_EUR!AI29</f>
        <v>0</v>
      </c>
      <c r="AB29" s="1086">
        <f>INF_FC_EUR!AJ29</f>
        <v>0</v>
      </c>
      <c r="AC29" s="1085">
        <f>INF_FC_EUR!AK29</f>
        <v>0</v>
      </c>
      <c r="AD29" s="1086">
        <f>INF_FC_EUR!AL29</f>
        <v>0</v>
      </c>
      <c r="AE29" s="1085">
        <f>INF_FC_EUR!AM29</f>
        <v>0</v>
      </c>
      <c r="AF29" s="1086">
        <f>INF_FC_EUR!AN29</f>
        <v>0</v>
      </c>
      <c r="AG29" s="1085">
        <f>INF_FC_EUR!AO29</f>
        <v>0</v>
      </c>
      <c r="AH29" s="1086">
        <f>INF_FC_EUR!AP29</f>
        <v>0</v>
      </c>
      <c r="AI29" s="1085">
        <f>INF_FC_EUR!AQ29</f>
        <v>0</v>
      </c>
      <c r="AJ29" s="1086">
        <f>INF_FC_EUR!AR29</f>
        <v>0</v>
      </c>
      <c r="AK29" s="1085">
        <f>INF_FC_EUR!AS29</f>
        <v>0</v>
      </c>
      <c r="AL29" s="1086">
        <f>INF_FC_EUR!AT29</f>
        <v>0</v>
      </c>
      <c r="AM29" s="1085">
        <f>INF_FC_EUR!AU29</f>
        <v>0</v>
      </c>
      <c r="AN29" s="1086">
        <f>INF_FC_EUR!AV29</f>
        <v>0</v>
      </c>
      <c r="AO29" s="1085">
        <f>INF_FC_EUR!AW29</f>
        <v>0</v>
      </c>
      <c r="AP29" s="1086">
        <f>INF_FC_EUR!AX29</f>
        <v>0</v>
      </c>
      <c r="AQ29" s="1085">
        <f>INF_FC_EUR!AY29</f>
        <v>0</v>
      </c>
      <c r="AR29" s="1086">
        <f>INF_FC_EUR!AZ29</f>
        <v>0</v>
      </c>
      <c r="AS29" s="1085">
        <f>INF_FC_EUR!BA29</f>
        <v>0</v>
      </c>
      <c r="AT29" s="1086">
        <f>INF_FC_EUR!BB29</f>
        <v>0</v>
      </c>
      <c r="AU29" s="1085">
        <f>INF_FC_EUR!BC29</f>
        <v>0</v>
      </c>
      <c r="AV29" s="1086">
        <f>INF_FC_EUR!BD29</f>
        <v>0</v>
      </c>
      <c r="AW29" s="1085">
        <f>INF_FC_EUR!BE29</f>
        <v>0</v>
      </c>
      <c r="AX29" s="1086">
        <f>INF_FC_EUR!BF29</f>
        <v>0</v>
      </c>
      <c r="AY29" s="1085">
        <f>INF_FC_EUR!BG29</f>
        <v>0</v>
      </c>
      <c r="AZ29" s="1086">
        <f>INF_FC_EUR!BH29</f>
        <v>0</v>
      </c>
      <c r="BA29" s="1085">
        <f>INF_FC_EUR!BI29</f>
        <v>0</v>
      </c>
      <c r="BB29" s="1086">
        <f>INF_FC_EUR!BJ29</f>
        <v>0</v>
      </c>
      <c r="BC29" s="1085">
        <f>INF_FC_EUR!BK29</f>
        <v>0</v>
      </c>
      <c r="BD29" s="1086">
        <f>INF_FC_EUR!BL29</f>
        <v>0</v>
      </c>
      <c r="BE29" s="1085">
        <f>INF_FC_EUR!BM29</f>
        <v>0</v>
      </c>
      <c r="BF29" s="1086">
        <f>INF_FC_EUR!BN29</f>
        <v>0</v>
      </c>
      <c r="BG29" s="1085">
        <f>INF_FC_EUR!BO29</f>
        <v>0</v>
      </c>
      <c r="BH29" s="1086">
        <f>INF_FC_EUR!BP29</f>
        <v>0</v>
      </c>
      <c r="BI29" s="1085">
        <f>INF_FC_EUR!BQ29</f>
        <v>0</v>
      </c>
      <c r="BJ29" s="1086">
        <f>INF_FC_EUR!BR29</f>
        <v>0</v>
      </c>
      <c r="BK29" s="1085">
        <f>INF_FC_EUR!BS29</f>
        <v>0</v>
      </c>
      <c r="BL29" s="1086">
        <f>INF_FC_EUR!BT29</f>
        <v>0</v>
      </c>
      <c r="BM29" s="1085">
        <f>INF_FC_EUR!BU29</f>
        <v>0</v>
      </c>
      <c r="BN29" s="1086">
        <f>INF_FC_EUR!BV29</f>
        <v>0</v>
      </c>
      <c r="BO29" s="1085">
        <f>INF_FC_EUR!BW29</f>
        <v>0</v>
      </c>
      <c r="BP29" s="1086">
        <f>INF_FC_EUR!BX29</f>
        <v>0</v>
      </c>
      <c r="BQ29" s="1085">
        <f>INF_FC_EUR!BY29</f>
        <v>0</v>
      </c>
    </row>
    <row r="30" spans="1:69" s="1048" customFormat="1">
      <c r="A30" s="1084" t="str">
        <f>IF(OR(B30=0,B30=""),"",B30&amp;IF(COUNTIF(B$11:$B30,B30)&gt;1,COUNTIF(B$11:$B30,B30),""))</f>
        <v>M189</v>
      </c>
      <c r="B30" s="1084" t="str">
        <f>INF_FC_EUR!J30</f>
        <v>M189</v>
      </c>
      <c r="C30" s="1084" t="str">
        <f>INF_FC_EUR!K30</f>
        <v>Change in inventory</v>
      </c>
      <c r="D30" s="1084">
        <f>INF_FC_EUR!L30</f>
        <v>0</v>
      </c>
      <c r="E30" s="1085">
        <f>INF_FC_EUR!M30</f>
        <v>0</v>
      </c>
      <c r="F30" s="1086">
        <f>INF_FC_EUR!N30</f>
        <v>0</v>
      </c>
      <c r="G30" s="1085">
        <f>INF_FC_EUR!O30</f>
        <v>0</v>
      </c>
      <c r="H30" s="1086">
        <f>INF_FC_EUR!P30</f>
        <v>0</v>
      </c>
      <c r="I30" s="1085">
        <f>INF_FC_EUR!Q30</f>
        <v>0</v>
      </c>
      <c r="J30" s="1086">
        <f>INF_FC_EUR!R30</f>
        <v>0</v>
      </c>
      <c r="K30" s="1085">
        <f>INF_FC_EUR!S30</f>
        <v>0</v>
      </c>
      <c r="L30" s="1086">
        <f>INF_FC_EUR!T30</f>
        <v>0</v>
      </c>
      <c r="M30" s="1085">
        <f>INF_FC_EUR!U30</f>
        <v>0</v>
      </c>
      <c r="N30" s="1086">
        <f>INF_FC_EUR!V30</f>
        <v>0</v>
      </c>
      <c r="O30" s="1085">
        <f>INF_FC_EUR!W30</f>
        <v>0</v>
      </c>
      <c r="P30" s="1086">
        <f>INF_FC_EUR!X30</f>
        <v>0</v>
      </c>
      <c r="Q30" s="1085">
        <f>INF_FC_EUR!Y30</f>
        <v>0</v>
      </c>
      <c r="R30" s="1086">
        <f>INF_FC_EUR!Z30</f>
        <v>0</v>
      </c>
      <c r="S30" s="1085">
        <f>INF_FC_EUR!AA30</f>
        <v>0</v>
      </c>
      <c r="T30" s="1086">
        <f>INF_FC_EUR!AB30</f>
        <v>0</v>
      </c>
      <c r="U30" s="1085">
        <f>INF_FC_EUR!AC30</f>
        <v>0</v>
      </c>
      <c r="V30" s="1086">
        <f>INF_FC_EUR!AD30</f>
        <v>0</v>
      </c>
      <c r="W30" s="1085">
        <f>INF_FC_EUR!AE30</f>
        <v>0</v>
      </c>
      <c r="X30" s="1086">
        <f>INF_FC_EUR!AF30</f>
        <v>0</v>
      </c>
      <c r="Y30" s="1085">
        <f>INF_FC_EUR!AG30</f>
        <v>0</v>
      </c>
      <c r="Z30" s="1086">
        <f>INF_FC_EUR!AH30</f>
        <v>0</v>
      </c>
      <c r="AA30" s="1085">
        <f>INF_FC_EUR!AI30</f>
        <v>0</v>
      </c>
      <c r="AB30" s="1086">
        <f>INF_FC_EUR!AJ30</f>
        <v>0</v>
      </c>
      <c r="AC30" s="1085">
        <f>INF_FC_EUR!AK30</f>
        <v>0</v>
      </c>
      <c r="AD30" s="1086">
        <f>INF_FC_EUR!AL30</f>
        <v>0</v>
      </c>
      <c r="AE30" s="1085">
        <f>INF_FC_EUR!AM30</f>
        <v>0</v>
      </c>
      <c r="AF30" s="1086">
        <f>INF_FC_EUR!AN30</f>
        <v>0</v>
      </c>
      <c r="AG30" s="1085">
        <f>INF_FC_EUR!AO30</f>
        <v>0</v>
      </c>
      <c r="AH30" s="1086">
        <f>INF_FC_EUR!AP30</f>
        <v>0</v>
      </c>
      <c r="AI30" s="1085">
        <f>INF_FC_EUR!AQ30</f>
        <v>0</v>
      </c>
      <c r="AJ30" s="1086">
        <f>INF_FC_EUR!AR30</f>
        <v>0</v>
      </c>
      <c r="AK30" s="1085">
        <f>INF_FC_EUR!AS30</f>
        <v>0</v>
      </c>
      <c r="AL30" s="1086">
        <f>INF_FC_EUR!AT30</f>
        <v>0</v>
      </c>
      <c r="AM30" s="1085">
        <f>INF_FC_EUR!AU30</f>
        <v>0</v>
      </c>
      <c r="AN30" s="1086">
        <f>INF_FC_EUR!AV30</f>
        <v>0</v>
      </c>
      <c r="AO30" s="1085">
        <f>INF_FC_EUR!AW30</f>
        <v>0</v>
      </c>
      <c r="AP30" s="1086">
        <f>INF_FC_EUR!AX30</f>
        <v>0</v>
      </c>
      <c r="AQ30" s="1085">
        <f>INF_FC_EUR!AY30</f>
        <v>0</v>
      </c>
      <c r="AR30" s="1086">
        <f>INF_FC_EUR!AZ30</f>
        <v>0</v>
      </c>
      <c r="AS30" s="1085">
        <f>INF_FC_EUR!BA30</f>
        <v>0</v>
      </c>
      <c r="AT30" s="1086">
        <f>INF_FC_EUR!BB30</f>
        <v>0</v>
      </c>
      <c r="AU30" s="1085">
        <f>INF_FC_EUR!BC30</f>
        <v>0</v>
      </c>
      <c r="AV30" s="1086">
        <f>INF_FC_EUR!BD30</f>
        <v>0</v>
      </c>
      <c r="AW30" s="1085">
        <f>INF_FC_EUR!BE30</f>
        <v>0</v>
      </c>
      <c r="AX30" s="1086">
        <f>INF_FC_EUR!BF30</f>
        <v>0</v>
      </c>
      <c r="AY30" s="1085">
        <f>INF_FC_EUR!BG30</f>
        <v>0</v>
      </c>
      <c r="AZ30" s="1086">
        <f>INF_FC_EUR!BH30</f>
        <v>0</v>
      </c>
      <c r="BA30" s="1085">
        <f>INF_FC_EUR!BI30</f>
        <v>0</v>
      </c>
      <c r="BB30" s="1086">
        <f>INF_FC_EUR!BJ30</f>
        <v>0</v>
      </c>
      <c r="BC30" s="1085">
        <f>INF_FC_EUR!BK30</f>
        <v>0</v>
      </c>
      <c r="BD30" s="1086">
        <f>INF_FC_EUR!BL30</f>
        <v>0</v>
      </c>
      <c r="BE30" s="1085">
        <f>INF_FC_EUR!BM30</f>
        <v>0</v>
      </c>
      <c r="BF30" s="1086">
        <f>INF_FC_EUR!BN30</f>
        <v>0</v>
      </c>
      <c r="BG30" s="1085">
        <f>INF_FC_EUR!BO30</f>
        <v>0</v>
      </c>
      <c r="BH30" s="1086">
        <f>INF_FC_EUR!BP30</f>
        <v>0</v>
      </c>
      <c r="BI30" s="1085">
        <f>INF_FC_EUR!BQ30</f>
        <v>0</v>
      </c>
      <c r="BJ30" s="1086">
        <f>INF_FC_EUR!BR30</f>
        <v>0</v>
      </c>
      <c r="BK30" s="1085">
        <f>INF_FC_EUR!BS30</f>
        <v>0</v>
      </c>
      <c r="BL30" s="1086">
        <f>INF_FC_EUR!BT30</f>
        <v>0</v>
      </c>
      <c r="BM30" s="1085">
        <f>INF_FC_EUR!BU30</f>
        <v>0</v>
      </c>
      <c r="BN30" s="1086">
        <f>INF_FC_EUR!BV30</f>
        <v>0</v>
      </c>
      <c r="BO30" s="1085">
        <f>INF_FC_EUR!BW30</f>
        <v>0</v>
      </c>
      <c r="BP30" s="1086">
        <f>INF_FC_EUR!BX30</f>
        <v>0</v>
      </c>
      <c r="BQ30" s="1085">
        <f>INF_FC_EUR!BY30</f>
        <v>0</v>
      </c>
    </row>
    <row r="31" spans="1:69" s="1048" customFormat="1">
      <c r="A31" s="1084" t="str">
        <f>IF(OR(B31=0,B31=""),"",B31&amp;IF(COUNTIF(B$11:$B31,B31)&gt;1,COUNTIF(B$11:$B31,B31),""))</f>
        <v>M199</v>
      </c>
      <c r="B31" s="1084" t="str">
        <f>INF_FC_EUR!J31</f>
        <v>M199</v>
      </c>
      <c r="C31" s="1084" t="str">
        <f>INF_FC_EUR!K31</f>
        <v>OPERATING INCOME</v>
      </c>
      <c r="D31" s="1084">
        <f>INF_FC_EUR!L31</f>
        <v>0</v>
      </c>
      <c r="E31" s="1085">
        <f>INF_FC_EUR!M31</f>
        <v>0</v>
      </c>
      <c r="F31" s="1086">
        <f>INF_FC_EUR!N31</f>
        <v>0</v>
      </c>
      <c r="G31" s="1085">
        <f>INF_FC_EUR!O31</f>
        <v>0</v>
      </c>
      <c r="H31" s="1086">
        <f>INF_FC_EUR!P31</f>
        <v>0</v>
      </c>
      <c r="I31" s="1085">
        <f>INF_FC_EUR!Q31</f>
        <v>0</v>
      </c>
      <c r="J31" s="1086">
        <f>INF_FC_EUR!R31</f>
        <v>0</v>
      </c>
      <c r="K31" s="1085">
        <f>INF_FC_EUR!S31</f>
        <v>0</v>
      </c>
      <c r="L31" s="1086">
        <f>INF_FC_EUR!T31</f>
        <v>0</v>
      </c>
      <c r="M31" s="1085">
        <f>INF_FC_EUR!U31</f>
        <v>0</v>
      </c>
      <c r="N31" s="1086">
        <f>INF_FC_EUR!V31</f>
        <v>0</v>
      </c>
      <c r="O31" s="1085">
        <f>INF_FC_EUR!W31</f>
        <v>0</v>
      </c>
      <c r="P31" s="1086">
        <f>INF_FC_EUR!X31</f>
        <v>0</v>
      </c>
      <c r="Q31" s="1085">
        <f>INF_FC_EUR!Y31</f>
        <v>0</v>
      </c>
      <c r="R31" s="1086">
        <f>INF_FC_EUR!Z31</f>
        <v>0</v>
      </c>
      <c r="S31" s="1085">
        <f>INF_FC_EUR!AA31</f>
        <v>0</v>
      </c>
      <c r="T31" s="1086">
        <f>INF_FC_EUR!AB31</f>
        <v>0</v>
      </c>
      <c r="U31" s="1085">
        <f>INF_FC_EUR!AC31</f>
        <v>0</v>
      </c>
      <c r="V31" s="1086">
        <f>INF_FC_EUR!AD31</f>
        <v>0</v>
      </c>
      <c r="W31" s="1085">
        <f>INF_FC_EUR!AE31</f>
        <v>0</v>
      </c>
      <c r="X31" s="1086">
        <f>INF_FC_EUR!AF31</f>
        <v>0</v>
      </c>
      <c r="Y31" s="1085">
        <f>INF_FC_EUR!AG31</f>
        <v>0</v>
      </c>
      <c r="Z31" s="1086">
        <f>INF_FC_EUR!AH31</f>
        <v>0</v>
      </c>
      <c r="AA31" s="1085">
        <f>INF_FC_EUR!AI31</f>
        <v>0</v>
      </c>
      <c r="AB31" s="1086">
        <f>INF_FC_EUR!AJ31</f>
        <v>0</v>
      </c>
      <c r="AC31" s="1085">
        <f>INF_FC_EUR!AK31</f>
        <v>0</v>
      </c>
      <c r="AD31" s="1086">
        <f>INF_FC_EUR!AL31</f>
        <v>0</v>
      </c>
      <c r="AE31" s="1085">
        <f>INF_FC_EUR!AM31</f>
        <v>0</v>
      </c>
      <c r="AF31" s="1086">
        <f>INF_FC_EUR!AN31</f>
        <v>0</v>
      </c>
      <c r="AG31" s="1085">
        <f>INF_FC_EUR!AO31</f>
        <v>0</v>
      </c>
      <c r="AH31" s="1086">
        <f>INF_FC_EUR!AP31</f>
        <v>0</v>
      </c>
      <c r="AI31" s="1085">
        <f>INF_FC_EUR!AQ31</f>
        <v>0</v>
      </c>
      <c r="AJ31" s="1086">
        <f>INF_FC_EUR!AR31</f>
        <v>0</v>
      </c>
      <c r="AK31" s="1085">
        <f>INF_FC_EUR!AS31</f>
        <v>0</v>
      </c>
      <c r="AL31" s="1086">
        <f>INF_FC_EUR!AT31</f>
        <v>0</v>
      </c>
      <c r="AM31" s="1085">
        <f>INF_FC_EUR!AU31</f>
        <v>0</v>
      </c>
      <c r="AN31" s="1086">
        <f>INF_FC_EUR!AV31</f>
        <v>0</v>
      </c>
      <c r="AO31" s="1085">
        <f>INF_FC_EUR!AW31</f>
        <v>0</v>
      </c>
      <c r="AP31" s="1086">
        <f>INF_FC_EUR!AX31</f>
        <v>0</v>
      </c>
      <c r="AQ31" s="1085">
        <f>INF_FC_EUR!AY31</f>
        <v>0</v>
      </c>
      <c r="AR31" s="1086">
        <f>INF_FC_EUR!AZ31</f>
        <v>0</v>
      </c>
      <c r="AS31" s="1085">
        <f>INF_FC_EUR!BA31</f>
        <v>0</v>
      </c>
      <c r="AT31" s="1086">
        <f>INF_FC_EUR!BB31</f>
        <v>0</v>
      </c>
      <c r="AU31" s="1085">
        <f>INF_FC_EUR!BC31</f>
        <v>0</v>
      </c>
      <c r="AV31" s="1086">
        <f>INF_FC_EUR!BD31</f>
        <v>0</v>
      </c>
      <c r="AW31" s="1085">
        <f>INF_FC_EUR!BE31</f>
        <v>0</v>
      </c>
      <c r="AX31" s="1086">
        <f>INF_FC_EUR!BF31</f>
        <v>0</v>
      </c>
      <c r="AY31" s="1085">
        <f>INF_FC_EUR!BG31</f>
        <v>0</v>
      </c>
      <c r="AZ31" s="1086">
        <f>INF_FC_EUR!BH31</f>
        <v>0</v>
      </c>
      <c r="BA31" s="1085">
        <f>INF_FC_EUR!BI31</f>
        <v>0</v>
      </c>
      <c r="BB31" s="1086">
        <f>INF_FC_EUR!BJ31</f>
        <v>0</v>
      </c>
      <c r="BC31" s="1085">
        <f>INF_FC_EUR!BK31</f>
        <v>0</v>
      </c>
      <c r="BD31" s="1086">
        <f>INF_FC_EUR!BL31</f>
        <v>0</v>
      </c>
      <c r="BE31" s="1085">
        <f>INF_FC_EUR!BM31</f>
        <v>0</v>
      </c>
      <c r="BF31" s="1086">
        <f>INF_FC_EUR!BN31</f>
        <v>0</v>
      </c>
      <c r="BG31" s="1085">
        <f>INF_FC_EUR!BO31</f>
        <v>0</v>
      </c>
      <c r="BH31" s="1086">
        <f>INF_FC_EUR!BP31</f>
        <v>0</v>
      </c>
      <c r="BI31" s="1085">
        <f>INF_FC_EUR!BQ31</f>
        <v>0</v>
      </c>
      <c r="BJ31" s="1086">
        <f>INF_FC_EUR!BR31</f>
        <v>0</v>
      </c>
      <c r="BK31" s="1085">
        <f>INF_FC_EUR!BS31</f>
        <v>0</v>
      </c>
      <c r="BL31" s="1086">
        <f>INF_FC_EUR!BT31</f>
        <v>0</v>
      </c>
      <c r="BM31" s="1085">
        <f>INF_FC_EUR!BU31</f>
        <v>0</v>
      </c>
      <c r="BN31" s="1086">
        <f>INF_FC_EUR!BV31</f>
        <v>0</v>
      </c>
      <c r="BO31" s="1085">
        <f>INF_FC_EUR!BW31</f>
        <v>0</v>
      </c>
      <c r="BP31" s="1086">
        <f>INF_FC_EUR!BX31</f>
        <v>0</v>
      </c>
      <c r="BQ31" s="1085">
        <f>INF_FC_EUR!BY31</f>
        <v>0</v>
      </c>
    </row>
    <row r="32" spans="1:69" s="1048" customFormat="1">
      <c r="A32" s="1080" t="str">
        <f>IF(OR(B32=0,B32=""),"",B32&amp;IF(COUNTIF(B$11:$B32,B32)&gt;1,COUNTIF(B$11:$B32,B32),""))</f>
        <v>M215</v>
      </c>
      <c r="B32" s="1080" t="str">
        <f>INF_FC_EUR!J32</f>
        <v>M215</v>
      </c>
      <c r="C32" s="1081" t="str">
        <f>INF_FC_EUR!K32</f>
        <v>Storage costs</v>
      </c>
      <c r="D32" s="1081">
        <f>INF_FC_EUR!L32</f>
        <v>0</v>
      </c>
      <c r="E32" s="1082">
        <f>INF_FC_EUR!M32</f>
        <v>0</v>
      </c>
      <c r="F32" s="1083">
        <f>INF_FC_EUR!N32</f>
        <v>0</v>
      </c>
      <c r="G32" s="1082">
        <f>INF_FC_EUR!O32</f>
        <v>0</v>
      </c>
      <c r="H32" s="1083">
        <f>INF_FC_EUR!P32</f>
        <v>0</v>
      </c>
      <c r="I32" s="1082">
        <f>INF_FC_EUR!Q32</f>
        <v>0</v>
      </c>
      <c r="J32" s="1083">
        <f>INF_FC_EUR!R32</f>
        <v>0</v>
      </c>
      <c r="K32" s="1082">
        <f>INF_FC_EUR!S32</f>
        <v>0</v>
      </c>
      <c r="L32" s="1083">
        <f>INF_FC_EUR!T32</f>
        <v>0</v>
      </c>
      <c r="M32" s="1082">
        <f>INF_FC_EUR!U32</f>
        <v>0</v>
      </c>
      <c r="N32" s="1083">
        <f>INF_FC_EUR!V32</f>
        <v>0</v>
      </c>
      <c r="O32" s="1082">
        <f>INF_FC_EUR!W32</f>
        <v>0</v>
      </c>
      <c r="P32" s="1083">
        <f>INF_FC_EUR!X32</f>
        <v>0</v>
      </c>
      <c r="Q32" s="1082">
        <f>INF_FC_EUR!Y32</f>
        <v>0</v>
      </c>
      <c r="R32" s="1083">
        <f>INF_FC_EUR!Z32</f>
        <v>0</v>
      </c>
      <c r="S32" s="1082">
        <f>INF_FC_EUR!AA32</f>
        <v>0</v>
      </c>
      <c r="T32" s="1083">
        <f>INF_FC_EUR!AB32</f>
        <v>0</v>
      </c>
      <c r="U32" s="1082">
        <f>INF_FC_EUR!AC32</f>
        <v>0</v>
      </c>
      <c r="V32" s="1083">
        <f>INF_FC_EUR!AD32</f>
        <v>0</v>
      </c>
      <c r="W32" s="1082">
        <f>INF_FC_EUR!AE32</f>
        <v>0</v>
      </c>
      <c r="X32" s="1083">
        <f>INF_FC_EUR!AF32</f>
        <v>0</v>
      </c>
      <c r="Y32" s="1082">
        <f>INF_FC_EUR!AG32</f>
        <v>0</v>
      </c>
      <c r="Z32" s="1083">
        <f>INF_FC_EUR!AH32</f>
        <v>0</v>
      </c>
      <c r="AA32" s="1082">
        <f>INF_FC_EUR!AI32</f>
        <v>0</v>
      </c>
      <c r="AB32" s="1083">
        <f>INF_FC_EUR!AJ32</f>
        <v>0</v>
      </c>
      <c r="AC32" s="1082">
        <f>INF_FC_EUR!AK32</f>
        <v>0</v>
      </c>
      <c r="AD32" s="1083">
        <f>INF_FC_EUR!AL32</f>
        <v>0</v>
      </c>
      <c r="AE32" s="1082">
        <f>INF_FC_EUR!AM32</f>
        <v>0</v>
      </c>
      <c r="AF32" s="1083">
        <f>INF_FC_EUR!AN32</f>
        <v>0</v>
      </c>
      <c r="AG32" s="1082">
        <f>INF_FC_EUR!AO32</f>
        <v>0</v>
      </c>
      <c r="AH32" s="1083">
        <f>INF_FC_EUR!AP32</f>
        <v>0</v>
      </c>
      <c r="AI32" s="1082">
        <f>INF_FC_EUR!AQ32</f>
        <v>0</v>
      </c>
      <c r="AJ32" s="1083">
        <f>INF_FC_EUR!AR32</f>
        <v>0</v>
      </c>
      <c r="AK32" s="1082">
        <f>INF_FC_EUR!AS32</f>
        <v>0</v>
      </c>
      <c r="AL32" s="1083">
        <f>INF_FC_EUR!AT32</f>
        <v>0</v>
      </c>
      <c r="AM32" s="1082">
        <f>INF_FC_EUR!AU32</f>
        <v>0</v>
      </c>
      <c r="AN32" s="1083">
        <f>INF_FC_EUR!AV32</f>
        <v>0</v>
      </c>
      <c r="AO32" s="1082">
        <f>INF_FC_EUR!AW32</f>
        <v>0</v>
      </c>
      <c r="AP32" s="1083">
        <f>INF_FC_EUR!AX32</f>
        <v>0</v>
      </c>
      <c r="AQ32" s="1082">
        <f>INF_FC_EUR!AY32</f>
        <v>0</v>
      </c>
      <c r="AR32" s="1083">
        <f>INF_FC_EUR!AZ32</f>
        <v>0</v>
      </c>
      <c r="AS32" s="1082">
        <f>INF_FC_EUR!BA32</f>
        <v>0</v>
      </c>
      <c r="AT32" s="1083">
        <f>INF_FC_EUR!BB32</f>
        <v>0</v>
      </c>
      <c r="AU32" s="1082">
        <f>INF_FC_EUR!BC32</f>
        <v>0</v>
      </c>
      <c r="AV32" s="1083">
        <f>INF_FC_EUR!BD32</f>
        <v>0</v>
      </c>
      <c r="AW32" s="1082">
        <f>INF_FC_EUR!BE32</f>
        <v>0</v>
      </c>
      <c r="AX32" s="1083">
        <f>INF_FC_EUR!BF32</f>
        <v>0</v>
      </c>
      <c r="AY32" s="1082">
        <f>INF_FC_EUR!BG32</f>
        <v>0</v>
      </c>
      <c r="AZ32" s="1083">
        <f>INF_FC_EUR!BH32</f>
        <v>0</v>
      </c>
      <c r="BA32" s="1082">
        <f>INF_FC_EUR!BI32</f>
        <v>0</v>
      </c>
      <c r="BB32" s="1083">
        <f>INF_FC_EUR!BJ32</f>
        <v>0</v>
      </c>
      <c r="BC32" s="1082">
        <f>INF_FC_EUR!BK32</f>
        <v>0</v>
      </c>
      <c r="BD32" s="1083">
        <f>INF_FC_EUR!BL32</f>
        <v>0</v>
      </c>
      <c r="BE32" s="1082">
        <f>INF_FC_EUR!BM32</f>
        <v>0</v>
      </c>
      <c r="BF32" s="1083">
        <f>INF_FC_EUR!BN32</f>
        <v>0</v>
      </c>
      <c r="BG32" s="1082">
        <f>INF_FC_EUR!BO32</f>
        <v>0</v>
      </c>
      <c r="BH32" s="1083">
        <f>INF_FC_EUR!BP32</f>
        <v>0</v>
      </c>
      <c r="BI32" s="1082">
        <f>INF_FC_EUR!BQ32</f>
        <v>0</v>
      </c>
      <c r="BJ32" s="1083">
        <f>INF_FC_EUR!BR32</f>
        <v>0</v>
      </c>
      <c r="BK32" s="1082">
        <f>INF_FC_EUR!BS32</f>
        <v>0</v>
      </c>
      <c r="BL32" s="1083">
        <f>INF_FC_EUR!BT32</f>
        <v>0</v>
      </c>
      <c r="BM32" s="1082">
        <f>INF_FC_EUR!BU32</f>
        <v>0</v>
      </c>
      <c r="BN32" s="1083">
        <f>INF_FC_EUR!BV32</f>
        <v>0</v>
      </c>
      <c r="BO32" s="1082">
        <f>INF_FC_EUR!BW32</f>
        <v>0</v>
      </c>
      <c r="BP32" s="1083">
        <f>INF_FC_EUR!BX32</f>
        <v>0</v>
      </c>
      <c r="BQ32" s="1082">
        <f>INF_FC_EUR!BY32</f>
        <v>0</v>
      </c>
    </row>
    <row r="33" spans="1:69" s="1048" customFormat="1">
      <c r="A33" s="1080" t="str">
        <f>IF(OR(B33=0,B33=""),"",B33&amp;IF(COUNTIF(B$11:$B33,B33)&gt;1,COUNTIF(B$11:$B33,B33),""))</f>
        <v>M220</v>
      </c>
      <c r="B33" s="1080" t="str">
        <f>INF_FC_EUR!J33</f>
        <v>M220</v>
      </c>
      <c r="C33" s="1081" t="str">
        <f>INF_FC_EUR!K33</f>
        <v>Customs duties</v>
      </c>
      <c r="D33" s="1081">
        <f>INF_FC_EUR!L33</f>
        <v>0</v>
      </c>
      <c r="E33" s="1082">
        <f>INF_FC_EUR!M33</f>
        <v>0</v>
      </c>
      <c r="F33" s="1083">
        <f>INF_FC_EUR!N33</f>
        <v>0</v>
      </c>
      <c r="G33" s="1082">
        <f>INF_FC_EUR!O33</f>
        <v>0</v>
      </c>
      <c r="H33" s="1083">
        <f>INF_FC_EUR!P33</f>
        <v>0</v>
      </c>
      <c r="I33" s="1082">
        <f>INF_FC_EUR!Q33</f>
        <v>0</v>
      </c>
      <c r="J33" s="1083">
        <f>INF_FC_EUR!R33</f>
        <v>0</v>
      </c>
      <c r="K33" s="1082">
        <f>INF_FC_EUR!S33</f>
        <v>0</v>
      </c>
      <c r="L33" s="1083">
        <f>INF_FC_EUR!T33</f>
        <v>0</v>
      </c>
      <c r="M33" s="1082">
        <f>INF_FC_EUR!U33</f>
        <v>0</v>
      </c>
      <c r="N33" s="1083">
        <f>INF_FC_EUR!V33</f>
        <v>0</v>
      </c>
      <c r="O33" s="1082">
        <f>INF_FC_EUR!W33</f>
        <v>0</v>
      </c>
      <c r="P33" s="1083">
        <f>INF_FC_EUR!X33</f>
        <v>0</v>
      </c>
      <c r="Q33" s="1082">
        <f>INF_FC_EUR!Y33</f>
        <v>0</v>
      </c>
      <c r="R33" s="1083">
        <f>INF_FC_EUR!Z33</f>
        <v>0</v>
      </c>
      <c r="S33" s="1082">
        <f>INF_FC_EUR!AA33</f>
        <v>0</v>
      </c>
      <c r="T33" s="1083">
        <f>INF_FC_EUR!AB33</f>
        <v>0</v>
      </c>
      <c r="U33" s="1082">
        <f>INF_FC_EUR!AC33</f>
        <v>0</v>
      </c>
      <c r="V33" s="1083">
        <f>INF_FC_EUR!AD33</f>
        <v>0</v>
      </c>
      <c r="W33" s="1082">
        <f>INF_FC_EUR!AE33</f>
        <v>0</v>
      </c>
      <c r="X33" s="1083">
        <f>INF_FC_EUR!AF33</f>
        <v>0</v>
      </c>
      <c r="Y33" s="1082">
        <f>INF_FC_EUR!AG33</f>
        <v>0</v>
      </c>
      <c r="Z33" s="1083">
        <f>INF_FC_EUR!AH33</f>
        <v>0</v>
      </c>
      <c r="AA33" s="1082">
        <f>INF_FC_EUR!AI33</f>
        <v>0</v>
      </c>
      <c r="AB33" s="1083">
        <f>INF_FC_EUR!AJ33</f>
        <v>0</v>
      </c>
      <c r="AC33" s="1082">
        <f>INF_FC_EUR!AK33</f>
        <v>0</v>
      </c>
      <c r="AD33" s="1083">
        <f>INF_FC_EUR!AL33</f>
        <v>0</v>
      </c>
      <c r="AE33" s="1082">
        <f>INF_FC_EUR!AM33</f>
        <v>0</v>
      </c>
      <c r="AF33" s="1083">
        <f>INF_FC_EUR!AN33</f>
        <v>0</v>
      </c>
      <c r="AG33" s="1082">
        <f>INF_FC_EUR!AO33</f>
        <v>0</v>
      </c>
      <c r="AH33" s="1083">
        <f>INF_FC_EUR!AP33</f>
        <v>0</v>
      </c>
      <c r="AI33" s="1082">
        <f>INF_FC_EUR!AQ33</f>
        <v>0</v>
      </c>
      <c r="AJ33" s="1083">
        <f>INF_FC_EUR!AR33</f>
        <v>0</v>
      </c>
      <c r="AK33" s="1082">
        <f>INF_FC_EUR!AS33</f>
        <v>0</v>
      </c>
      <c r="AL33" s="1083">
        <f>INF_FC_EUR!AT33</f>
        <v>0</v>
      </c>
      <c r="AM33" s="1082">
        <f>INF_FC_EUR!AU33</f>
        <v>0</v>
      </c>
      <c r="AN33" s="1083">
        <f>INF_FC_EUR!AV33</f>
        <v>0</v>
      </c>
      <c r="AO33" s="1082">
        <f>INF_FC_EUR!AW33</f>
        <v>0</v>
      </c>
      <c r="AP33" s="1083">
        <f>INF_FC_EUR!AX33</f>
        <v>0</v>
      </c>
      <c r="AQ33" s="1082">
        <f>INF_FC_EUR!AY33</f>
        <v>0</v>
      </c>
      <c r="AR33" s="1083">
        <f>INF_FC_EUR!AZ33</f>
        <v>0</v>
      </c>
      <c r="AS33" s="1082">
        <f>INF_FC_EUR!BA33</f>
        <v>0</v>
      </c>
      <c r="AT33" s="1083">
        <f>INF_FC_EUR!BB33</f>
        <v>0</v>
      </c>
      <c r="AU33" s="1082">
        <f>INF_FC_EUR!BC33</f>
        <v>0</v>
      </c>
      <c r="AV33" s="1083">
        <f>INF_FC_EUR!BD33</f>
        <v>0</v>
      </c>
      <c r="AW33" s="1082">
        <f>INF_FC_EUR!BE33</f>
        <v>0</v>
      </c>
      <c r="AX33" s="1083">
        <f>INF_FC_EUR!BF33</f>
        <v>0</v>
      </c>
      <c r="AY33" s="1082">
        <f>INF_FC_EUR!BG33</f>
        <v>0</v>
      </c>
      <c r="AZ33" s="1083">
        <f>INF_FC_EUR!BH33</f>
        <v>0</v>
      </c>
      <c r="BA33" s="1082">
        <f>INF_FC_EUR!BI33</f>
        <v>0</v>
      </c>
      <c r="BB33" s="1083">
        <f>INF_FC_EUR!BJ33</f>
        <v>0</v>
      </c>
      <c r="BC33" s="1082">
        <f>INF_FC_EUR!BK33</f>
        <v>0</v>
      </c>
      <c r="BD33" s="1083">
        <f>INF_FC_EUR!BL33</f>
        <v>0</v>
      </c>
      <c r="BE33" s="1082">
        <f>INF_FC_EUR!BM33</f>
        <v>0</v>
      </c>
      <c r="BF33" s="1083">
        <f>INF_FC_EUR!BN33</f>
        <v>0</v>
      </c>
      <c r="BG33" s="1082">
        <f>INF_FC_EUR!BO33</f>
        <v>0</v>
      </c>
      <c r="BH33" s="1083">
        <f>INF_FC_EUR!BP33</f>
        <v>0</v>
      </c>
      <c r="BI33" s="1082">
        <f>INF_FC_EUR!BQ33</f>
        <v>0</v>
      </c>
      <c r="BJ33" s="1083">
        <f>INF_FC_EUR!BR33</f>
        <v>0</v>
      </c>
      <c r="BK33" s="1082">
        <f>INF_FC_EUR!BS33</f>
        <v>0</v>
      </c>
      <c r="BL33" s="1083">
        <f>INF_FC_EUR!BT33</f>
        <v>0</v>
      </c>
      <c r="BM33" s="1082">
        <f>INF_FC_EUR!BU33</f>
        <v>0</v>
      </c>
      <c r="BN33" s="1083">
        <f>INF_FC_EUR!BV33</f>
        <v>0</v>
      </c>
      <c r="BO33" s="1082">
        <f>INF_FC_EUR!BW33</f>
        <v>0</v>
      </c>
      <c r="BP33" s="1083">
        <f>INF_FC_EUR!BX33</f>
        <v>0</v>
      </c>
      <c r="BQ33" s="1082">
        <f>INF_FC_EUR!BY33</f>
        <v>0</v>
      </c>
    </row>
    <row r="34" spans="1:69" s="1048" customFormat="1">
      <c r="A34" s="1080" t="str">
        <f>IF(OR(B34=0,B34=""),"",B34&amp;IF(COUNTIF(B$11:$B34,B34)&gt;1,COUNTIF(B$11:$B34,B34),""))</f>
        <v>M225</v>
      </c>
      <c r="B34" s="1080" t="str">
        <f>INF_FC_EUR!J34</f>
        <v>M225</v>
      </c>
      <c r="C34" s="1081" t="str">
        <f>INF_FC_EUR!K34</f>
        <v>Commissions</v>
      </c>
      <c r="D34" s="1081">
        <f>INF_FC_EUR!L34</f>
        <v>0</v>
      </c>
      <c r="E34" s="1082">
        <f>INF_FC_EUR!M34</f>
        <v>0</v>
      </c>
      <c r="F34" s="1083">
        <f>INF_FC_EUR!N34</f>
        <v>0</v>
      </c>
      <c r="G34" s="1082">
        <f>INF_FC_EUR!O34</f>
        <v>0</v>
      </c>
      <c r="H34" s="1083">
        <f>INF_FC_EUR!P34</f>
        <v>0</v>
      </c>
      <c r="I34" s="1082">
        <f>INF_FC_EUR!Q34</f>
        <v>0</v>
      </c>
      <c r="J34" s="1083">
        <f>INF_FC_EUR!R34</f>
        <v>0</v>
      </c>
      <c r="K34" s="1082">
        <f>INF_FC_EUR!S34</f>
        <v>0</v>
      </c>
      <c r="L34" s="1083">
        <f>INF_FC_EUR!T34</f>
        <v>0</v>
      </c>
      <c r="M34" s="1082">
        <f>INF_FC_EUR!U34</f>
        <v>0</v>
      </c>
      <c r="N34" s="1083">
        <f>INF_FC_EUR!V34</f>
        <v>0</v>
      </c>
      <c r="O34" s="1082">
        <f>INF_FC_EUR!W34</f>
        <v>0</v>
      </c>
      <c r="P34" s="1083">
        <f>INF_FC_EUR!X34</f>
        <v>0</v>
      </c>
      <c r="Q34" s="1082">
        <f>INF_FC_EUR!Y34</f>
        <v>0</v>
      </c>
      <c r="R34" s="1083">
        <f>INF_FC_EUR!Z34</f>
        <v>0</v>
      </c>
      <c r="S34" s="1082">
        <f>INF_FC_EUR!AA34</f>
        <v>0</v>
      </c>
      <c r="T34" s="1083">
        <f>INF_FC_EUR!AB34</f>
        <v>0</v>
      </c>
      <c r="U34" s="1082">
        <f>INF_FC_EUR!AC34</f>
        <v>0</v>
      </c>
      <c r="V34" s="1083">
        <f>INF_FC_EUR!AD34</f>
        <v>0</v>
      </c>
      <c r="W34" s="1082">
        <f>INF_FC_EUR!AE34</f>
        <v>0</v>
      </c>
      <c r="X34" s="1083">
        <f>INF_FC_EUR!AF34</f>
        <v>0</v>
      </c>
      <c r="Y34" s="1082">
        <f>INF_FC_EUR!AG34</f>
        <v>0</v>
      </c>
      <c r="Z34" s="1083">
        <f>INF_FC_EUR!AH34</f>
        <v>0</v>
      </c>
      <c r="AA34" s="1082">
        <f>INF_FC_EUR!AI34</f>
        <v>0</v>
      </c>
      <c r="AB34" s="1083">
        <f>INF_FC_EUR!AJ34</f>
        <v>0</v>
      </c>
      <c r="AC34" s="1082">
        <f>INF_FC_EUR!AK34</f>
        <v>0</v>
      </c>
      <c r="AD34" s="1083">
        <f>INF_FC_EUR!AL34</f>
        <v>0</v>
      </c>
      <c r="AE34" s="1082">
        <f>INF_FC_EUR!AM34</f>
        <v>0</v>
      </c>
      <c r="AF34" s="1083">
        <f>INF_FC_EUR!AN34</f>
        <v>0</v>
      </c>
      <c r="AG34" s="1082">
        <f>INF_FC_EUR!AO34</f>
        <v>0</v>
      </c>
      <c r="AH34" s="1083">
        <f>INF_FC_EUR!AP34</f>
        <v>0</v>
      </c>
      <c r="AI34" s="1082">
        <f>INF_FC_EUR!AQ34</f>
        <v>0</v>
      </c>
      <c r="AJ34" s="1083">
        <f>INF_FC_EUR!AR34</f>
        <v>0</v>
      </c>
      <c r="AK34" s="1082">
        <f>INF_FC_EUR!AS34</f>
        <v>0</v>
      </c>
      <c r="AL34" s="1083">
        <f>INF_FC_EUR!AT34</f>
        <v>0</v>
      </c>
      <c r="AM34" s="1082">
        <f>INF_FC_EUR!AU34</f>
        <v>0</v>
      </c>
      <c r="AN34" s="1083">
        <f>INF_FC_EUR!AV34</f>
        <v>0</v>
      </c>
      <c r="AO34" s="1082">
        <f>INF_FC_EUR!AW34</f>
        <v>0</v>
      </c>
      <c r="AP34" s="1083">
        <f>INF_FC_EUR!AX34</f>
        <v>0</v>
      </c>
      <c r="AQ34" s="1082">
        <f>INF_FC_EUR!AY34</f>
        <v>0</v>
      </c>
      <c r="AR34" s="1083">
        <f>INF_FC_EUR!AZ34</f>
        <v>0</v>
      </c>
      <c r="AS34" s="1082">
        <f>INF_FC_EUR!BA34</f>
        <v>0</v>
      </c>
      <c r="AT34" s="1083">
        <f>INF_FC_EUR!BB34</f>
        <v>0</v>
      </c>
      <c r="AU34" s="1082">
        <f>INF_FC_EUR!BC34</f>
        <v>0</v>
      </c>
      <c r="AV34" s="1083">
        <f>INF_FC_EUR!BD34</f>
        <v>0</v>
      </c>
      <c r="AW34" s="1082">
        <f>INF_FC_EUR!BE34</f>
        <v>0</v>
      </c>
      <c r="AX34" s="1083">
        <f>INF_FC_EUR!BF34</f>
        <v>0</v>
      </c>
      <c r="AY34" s="1082">
        <f>INF_FC_EUR!BG34</f>
        <v>0</v>
      </c>
      <c r="AZ34" s="1083">
        <f>INF_FC_EUR!BH34</f>
        <v>0</v>
      </c>
      <c r="BA34" s="1082">
        <f>INF_FC_EUR!BI34</f>
        <v>0</v>
      </c>
      <c r="BB34" s="1083">
        <f>INF_FC_EUR!BJ34</f>
        <v>0</v>
      </c>
      <c r="BC34" s="1082">
        <f>INF_FC_EUR!BK34</f>
        <v>0</v>
      </c>
      <c r="BD34" s="1083">
        <f>INF_FC_EUR!BL34</f>
        <v>0</v>
      </c>
      <c r="BE34" s="1082">
        <f>INF_FC_EUR!BM34</f>
        <v>0</v>
      </c>
      <c r="BF34" s="1083">
        <f>INF_FC_EUR!BN34</f>
        <v>0</v>
      </c>
      <c r="BG34" s="1082">
        <f>INF_FC_EUR!BO34</f>
        <v>0</v>
      </c>
      <c r="BH34" s="1083">
        <f>INF_FC_EUR!BP34</f>
        <v>0</v>
      </c>
      <c r="BI34" s="1082">
        <f>INF_FC_EUR!BQ34</f>
        <v>0</v>
      </c>
      <c r="BJ34" s="1083">
        <f>INF_FC_EUR!BR34</f>
        <v>0</v>
      </c>
      <c r="BK34" s="1082">
        <f>INF_FC_EUR!BS34</f>
        <v>0</v>
      </c>
      <c r="BL34" s="1083">
        <f>INF_FC_EUR!BT34</f>
        <v>0</v>
      </c>
      <c r="BM34" s="1082">
        <f>INF_FC_EUR!BU34</f>
        <v>0</v>
      </c>
      <c r="BN34" s="1083">
        <f>INF_FC_EUR!BV34</f>
        <v>0</v>
      </c>
      <c r="BO34" s="1082">
        <f>INF_FC_EUR!BW34</f>
        <v>0</v>
      </c>
      <c r="BP34" s="1083">
        <f>INF_FC_EUR!BX34</f>
        <v>0</v>
      </c>
      <c r="BQ34" s="1082">
        <f>INF_FC_EUR!BY34</f>
        <v>0</v>
      </c>
    </row>
    <row r="35" spans="1:69" s="1048" customFormat="1">
      <c r="A35" s="1080" t="str">
        <f>IF(OR(B35=0,B35=""),"",B35&amp;IF(COUNTIF(B$11:$B35,B35)&gt;1,COUNTIF(B$11:$B35,B35),""))</f>
        <v>M226</v>
      </c>
      <c r="B35" s="1080" t="str">
        <f>INF_FC_EUR!J35</f>
        <v>M226</v>
      </c>
      <c r="C35" s="1081" t="str">
        <f>INF_FC_EUR!K35</f>
        <v>Commissions affil.</v>
      </c>
      <c r="D35" s="1081">
        <f>INF_FC_EUR!L35</f>
        <v>0</v>
      </c>
      <c r="E35" s="1082">
        <f>INF_FC_EUR!M35</f>
        <v>0</v>
      </c>
      <c r="F35" s="1083">
        <f>INF_FC_EUR!N35</f>
        <v>0</v>
      </c>
      <c r="G35" s="1082">
        <f>INF_FC_EUR!O35</f>
        <v>0</v>
      </c>
      <c r="H35" s="1083">
        <f>INF_FC_EUR!P35</f>
        <v>0</v>
      </c>
      <c r="I35" s="1082">
        <f>INF_FC_EUR!Q35</f>
        <v>0</v>
      </c>
      <c r="J35" s="1083">
        <f>INF_FC_EUR!R35</f>
        <v>0</v>
      </c>
      <c r="K35" s="1082">
        <f>INF_FC_EUR!S35</f>
        <v>0</v>
      </c>
      <c r="L35" s="1083">
        <f>INF_FC_EUR!T35</f>
        <v>0</v>
      </c>
      <c r="M35" s="1082">
        <f>INF_FC_EUR!U35</f>
        <v>0</v>
      </c>
      <c r="N35" s="1083">
        <f>INF_FC_EUR!V35</f>
        <v>0</v>
      </c>
      <c r="O35" s="1082">
        <f>INF_FC_EUR!W35</f>
        <v>0</v>
      </c>
      <c r="P35" s="1083">
        <f>INF_FC_EUR!X35</f>
        <v>0</v>
      </c>
      <c r="Q35" s="1082">
        <f>INF_FC_EUR!Y35</f>
        <v>0</v>
      </c>
      <c r="R35" s="1083">
        <f>INF_FC_EUR!Z35</f>
        <v>0</v>
      </c>
      <c r="S35" s="1082">
        <f>INF_FC_EUR!AA35</f>
        <v>0</v>
      </c>
      <c r="T35" s="1083">
        <f>INF_FC_EUR!AB35</f>
        <v>0</v>
      </c>
      <c r="U35" s="1082">
        <f>INF_FC_EUR!AC35</f>
        <v>0</v>
      </c>
      <c r="V35" s="1083">
        <f>INF_FC_EUR!AD35</f>
        <v>0</v>
      </c>
      <c r="W35" s="1082">
        <f>INF_FC_EUR!AE35</f>
        <v>0</v>
      </c>
      <c r="X35" s="1083">
        <f>INF_FC_EUR!AF35</f>
        <v>0</v>
      </c>
      <c r="Y35" s="1082">
        <f>INF_FC_EUR!AG35</f>
        <v>0</v>
      </c>
      <c r="Z35" s="1083">
        <f>INF_FC_EUR!AH35</f>
        <v>0</v>
      </c>
      <c r="AA35" s="1082">
        <f>INF_FC_EUR!AI35</f>
        <v>0</v>
      </c>
      <c r="AB35" s="1083">
        <f>INF_FC_EUR!AJ35</f>
        <v>0</v>
      </c>
      <c r="AC35" s="1082">
        <f>INF_FC_EUR!AK35</f>
        <v>0</v>
      </c>
      <c r="AD35" s="1083">
        <f>INF_FC_EUR!AL35</f>
        <v>0</v>
      </c>
      <c r="AE35" s="1082">
        <f>INF_FC_EUR!AM35</f>
        <v>0</v>
      </c>
      <c r="AF35" s="1083">
        <f>INF_FC_EUR!AN35</f>
        <v>0</v>
      </c>
      <c r="AG35" s="1082">
        <f>INF_FC_EUR!AO35</f>
        <v>0</v>
      </c>
      <c r="AH35" s="1083">
        <f>INF_FC_EUR!AP35</f>
        <v>0</v>
      </c>
      <c r="AI35" s="1082">
        <f>INF_FC_EUR!AQ35</f>
        <v>0</v>
      </c>
      <c r="AJ35" s="1083">
        <f>INF_FC_EUR!AR35</f>
        <v>0</v>
      </c>
      <c r="AK35" s="1082">
        <f>INF_FC_EUR!AS35</f>
        <v>0</v>
      </c>
      <c r="AL35" s="1083">
        <f>INF_FC_EUR!AT35</f>
        <v>0</v>
      </c>
      <c r="AM35" s="1082">
        <f>INF_FC_EUR!AU35</f>
        <v>0</v>
      </c>
      <c r="AN35" s="1083">
        <f>INF_FC_EUR!AV35</f>
        <v>0</v>
      </c>
      <c r="AO35" s="1082">
        <f>INF_FC_EUR!AW35</f>
        <v>0</v>
      </c>
      <c r="AP35" s="1083">
        <f>INF_FC_EUR!AX35</f>
        <v>0</v>
      </c>
      <c r="AQ35" s="1082">
        <f>INF_FC_EUR!AY35</f>
        <v>0</v>
      </c>
      <c r="AR35" s="1083">
        <f>INF_FC_EUR!AZ35</f>
        <v>0</v>
      </c>
      <c r="AS35" s="1082">
        <f>INF_FC_EUR!BA35</f>
        <v>0</v>
      </c>
      <c r="AT35" s="1083">
        <f>INF_FC_EUR!BB35</f>
        <v>0</v>
      </c>
      <c r="AU35" s="1082">
        <f>INF_FC_EUR!BC35</f>
        <v>0</v>
      </c>
      <c r="AV35" s="1083">
        <f>INF_FC_EUR!BD35</f>
        <v>0</v>
      </c>
      <c r="AW35" s="1082">
        <f>INF_FC_EUR!BE35</f>
        <v>0</v>
      </c>
      <c r="AX35" s="1083">
        <f>INF_FC_EUR!BF35</f>
        <v>0</v>
      </c>
      <c r="AY35" s="1082">
        <f>INF_FC_EUR!BG35</f>
        <v>0</v>
      </c>
      <c r="AZ35" s="1083">
        <f>INF_FC_EUR!BH35</f>
        <v>0</v>
      </c>
      <c r="BA35" s="1082">
        <f>INF_FC_EUR!BI35</f>
        <v>0</v>
      </c>
      <c r="BB35" s="1083">
        <f>INF_FC_EUR!BJ35</f>
        <v>0</v>
      </c>
      <c r="BC35" s="1082">
        <f>INF_FC_EUR!BK35</f>
        <v>0</v>
      </c>
      <c r="BD35" s="1083">
        <f>INF_FC_EUR!BL35</f>
        <v>0</v>
      </c>
      <c r="BE35" s="1082">
        <f>INF_FC_EUR!BM35</f>
        <v>0</v>
      </c>
      <c r="BF35" s="1083">
        <f>INF_FC_EUR!BN35</f>
        <v>0</v>
      </c>
      <c r="BG35" s="1082">
        <f>INF_FC_EUR!BO35</f>
        <v>0</v>
      </c>
      <c r="BH35" s="1083">
        <f>INF_FC_EUR!BP35</f>
        <v>0</v>
      </c>
      <c r="BI35" s="1082">
        <f>INF_FC_EUR!BQ35</f>
        <v>0</v>
      </c>
      <c r="BJ35" s="1083">
        <f>INF_FC_EUR!BR35</f>
        <v>0</v>
      </c>
      <c r="BK35" s="1082">
        <f>INF_FC_EUR!BS35</f>
        <v>0</v>
      </c>
      <c r="BL35" s="1083">
        <f>INF_FC_EUR!BT35</f>
        <v>0</v>
      </c>
      <c r="BM35" s="1082">
        <f>INF_FC_EUR!BU35</f>
        <v>0</v>
      </c>
      <c r="BN35" s="1083">
        <f>INF_FC_EUR!BV35</f>
        <v>0</v>
      </c>
      <c r="BO35" s="1082">
        <f>INF_FC_EUR!BW35</f>
        <v>0</v>
      </c>
      <c r="BP35" s="1083">
        <f>INF_FC_EUR!BX35</f>
        <v>0</v>
      </c>
      <c r="BQ35" s="1082">
        <f>INF_FC_EUR!BY35</f>
        <v>0</v>
      </c>
    </row>
    <row r="36" spans="1:69" s="1048" customFormat="1">
      <c r="A36" s="1080" t="str">
        <f>IF(OR(B36=0,B36=""),"",B36&amp;IF(COUNTIF(B$11:$B36,B36)&gt;1,COUNTIF(B$11:$B36,B36),""))</f>
        <v>M230</v>
      </c>
      <c r="B36" s="1080" t="str">
        <f>INF_FC_EUR!J36</f>
        <v>M230</v>
      </c>
      <c r="C36" s="1081" t="str">
        <f>INF_FC_EUR!K36</f>
        <v>Transport insurance</v>
      </c>
      <c r="D36" s="1081">
        <f>INF_FC_EUR!L36</f>
        <v>0</v>
      </c>
      <c r="E36" s="1082">
        <f>INF_FC_EUR!M36</f>
        <v>0</v>
      </c>
      <c r="F36" s="1083">
        <f>INF_FC_EUR!N36</f>
        <v>0</v>
      </c>
      <c r="G36" s="1082">
        <f>INF_FC_EUR!O36</f>
        <v>0</v>
      </c>
      <c r="H36" s="1083">
        <f>INF_FC_EUR!P36</f>
        <v>0</v>
      </c>
      <c r="I36" s="1082">
        <f>INF_FC_EUR!Q36</f>
        <v>0</v>
      </c>
      <c r="J36" s="1083">
        <f>INF_FC_EUR!R36</f>
        <v>0</v>
      </c>
      <c r="K36" s="1082">
        <f>INF_FC_EUR!S36</f>
        <v>0</v>
      </c>
      <c r="L36" s="1083">
        <f>INF_FC_EUR!T36</f>
        <v>0</v>
      </c>
      <c r="M36" s="1082">
        <f>INF_FC_EUR!U36</f>
        <v>0</v>
      </c>
      <c r="N36" s="1083">
        <f>INF_FC_EUR!V36</f>
        <v>0</v>
      </c>
      <c r="O36" s="1082">
        <f>INF_FC_EUR!W36</f>
        <v>0</v>
      </c>
      <c r="P36" s="1083">
        <f>INF_FC_EUR!X36</f>
        <v>0</v>
      </c>
      <c r="Q36" s="1082">
        <f>INF_FC_EUR!Y36</f>
        <v>0</v>
      </c>
      <c r="R36" s="1083">
        <f>INF_FC_EUR!Z36</f>
        <v>0</v>
      </c>
      <c r="S36" s="1082">
        <f>INF_FC_EUR!AA36</f>
        <v>0</v>
      </c>
      <c r="T36" s="1083">
        <f>INF_FC_EUR!AB36</f>
        <v>0</v>
      </c>
      <c r="U36" s="1082">
        <f>INF_FC_EUR!AC36</f>
        <v>0</v>
      </c>
      <c r="V36" s="1083">
        <f>INF_FC_EUR!AD36</f>
        <v>0</v>
      </c>
      <c r="W36" s="1082">
        <f>INF_FC_EUR!AE36</f>
        <v>0</v>
      </c>
      <c r="X36" s="1083">
        <f>INF_FC_EUR!AF36</f>
        <v>0</v>
      </c>
      <c r="Y36" s="1082">
        <f>INF_FC_EUR!AG36</f>
        <v>0</v>
      </c>
      <c r="Z36" s="1083">
        <f>INF_FC_EUR!AH36</f>
        <v>0</v>
      </c>
      <c r="AA36" s="1082">
        <f>INF_FC_EUR!AI36</f>
        <v>0</v>
      </c>
      <c r="AB36" s="1083">
        <f>INF_FC_EUR!AJ36</f>
        <v>0</v>
      </c>
      <c r="AC36" s="1082">
        <f>INF_FC_EUR!AK36</f>
        <v>0</v>
      </c>
      <c r="AD36" s="1083">
        <f>INF_FC_EUR!AL36</f>
        <v>0</v>
      </c>
      <c r="AE36" s="1082">
        <f>INF_FC_EUR!AM36</f>
        <v>0</v>
      </c>
      <c r="AF36" s="1083">
        <f>INF_FC_EUR!AN36</f>
        <v>0</v>
      </c>
      <c r="AG36" s="1082">
        <f>INF_FC_EUR!AO36</f>
        <v>0</v>
      </c>
      <c r="AH36" s="1083">
        <f>INF_FC_EUR!AP36</f>
        <v>0</v>
      </c>
      <c r="AI36" s="1082">
        <f>INF_FC_EUR!AQ36</f>
        <v>0</v>
      </c>
      <c r="AJ36" s="1083">
        <f>INF_FC_EUR!AR36</f>
        <v>0</v>
      </c>
      <c r="AK36" s="1082">
        <f>INF_FC_EUR!AS36</f>
        <v>0</v>
      </c>
      <c r="AL36" s="1083">
        <f>INF_FC_EUR!AT36</f>
        <v>0</v>
      </c>
      <c r="AM36" s="1082">
        <f>INF_FC_EUR!AU36</f>
        <v>0</v>
      </c>
      <c r="AN36" s="1083">
        <f>INF_FC_EUR!AV36</f>
        <v>0</v>
      </c>
      <c r="AO36" s="1082">
        <f>INF_FC_EUR!AW36</f>
        <v>0</v>
      </c>
      <c r="AP36" s="1083">
        <f>INF_FC_EUR!AX36</f>
        <v>0</v>
      </c>
      <c r="AQ36" s="1082">
        <f>INF_FC_EUR!AY36</f>
        <v>0</v>
      </c>
      <c r="AR36" s="1083">
        <f>INF_FC_EUR!AZ36</f>
        <v>0</v>
      </c>
      <c r="AS36" s="1082">
        <f>INF_FC_EUR!BA36</f>
        <v>0</v>
      </c>
      <c r="AT36" s="1083">
        <f>INF_FC_EUR!BB36</f>
        <v>0</v>
      </c>
      <c r="AU36" s="1082">
        <f>INF_FC_EUR!BC36</f>
        <v>0</v>
      </c>
      <c r="AV36" s="1083">
        <f>INF_FC_EUR!BD36</f>
        <v>0</v>
      </c>
      <c r="AW36" s="1082">
        <f>INF_FC_EUR!BE36</f>
        <v>0</v>
      </c>
      <c r="AX36" s="1083">
        <f>INF_FC_EUR!BF36</f>
        <v>0</v>
      </c>
      <c r="AY36" s="1082">
        <f>INF_FC_EUR!BG36</f>
        <v>0</v>
      </c>
      <c r="AZ36" s="1083">
        <f>INF_FC_EUR!BH36</f>
        <v>0</v>
      </c>
      <c r="BA36" s="1082">
        <f>INF_FC_EUR!BI36</f>
        <v>0</v>
      </c>
      <c r="BB36" s="1083">
        <f>INF_FC_EUR!BJ36</f>
        <v>0</v>
      </c>
      <c r="BC36" s="1082">
        <f>INF_FC_EUR!BK36</f>
        <v>0</v>
      </c>
      <c r="BD36" s="1083">
        <f>INF_FC_EUR!BL36</f>
        <v>0</v>
      </c>
      <c r="BE36" s="1082">
        <f>INF_FC_EUR!BM36</f>
        <v>0</v>
      </c>
      <c r="BF36" s="1083">
        <f>INF_FC_EUR!BN36</f>
        <v>0</v>
      </c>
      <c r="BG36" s="1082">
        <f>INF_FC_EUR!BO36</f>
        <v>0</v>
      </c>
      <c r="BH36" s="1083">
        <f>INF_FC_EUR!BP36</f>
        <v>0</v>
      </c>
      <c r="BI36" s="1082">
        <f>INF_FC_EUR!BQ36</f>
        <v>0</v>
      </c>
      <c r="BJ36" s="1083">
        <f>INF_FC_EUR!BR36</f>
        <v>0</v>
      </c>
      <c r="BK36" s="1082">
        <f>INF_FC_EUR!BS36</f>
        <v>0</v>
      </c>
      <c r="BL36" s="1083">
        <f>INF_FC_EUR!BT36</f>
        <v>0</v>
      </c>
      <c r="BM36" s="1082">
        <f>INF_FC_EUR!BU36</f>
        <v>0</v>
      </c>
      <c r="BN36" s="1083">
        <f>INF_FC_EUR!BV36</f>
        <v>0</v>
      </c>
      <c r="BO36" s="1082">
        <f>INF_FC_EUR!BW36</f>
        <v>0</v>
      </c>
      <c r="BP36" s="1083">
        <f>INF_FC_EUR!BX36</f>
        <v>0</v>
      </c>
      <c r="BQ36" s="1082">
        <f>INF_FC_EUR!BY36</f>
        <v>0</v>
      </c>
    </row>
    <row r="37" spans="1:69" s="1048" customFormat="1">
      <c r="A37" s="1080" t="str">
        <f>IF(OR(B37=0,B37=""),"",B37&amp;IF(COUNTIF(B$11:$B37,B37)&gt;1,COUNTIF(B$11:$B37,B37),""))</f>
        <v>M235</v>
      </c>
      <c r="B37" s="1080" t="str">
        <f>INF_FC_EUR!J37</f>
        <v>M235</v>
      </c>
      <c r="C37" s="1081" t="str">
        <f>INF_FC_EUR!K37</f>
        <v>Incidental expenses</v>
      </c>
      <c r="D37" s="1081">
        <f>INF_FC_EUR!L37</f>
        <v>0</v>
      </c>
      <c r="E37" s="1082">
        <f>INF_FC_EUR!M37</f>
        <v>0</v>
      </c>
      <c r="F37" s="1083">
        <f>INF_FC_EUR!N37</f>
        <v>0</v>
      </c>
      <c r="G37" s="1082">
        <f>INF_FC_EUR!O37</f>
        <v>0</v>
      </c>
      <c r="H37" s="1083">
        <f>INF_FC_EUR!P37</f>
        <v>0</v>
      </c>
      <c r="I37" s="1082">
        <f>INF_FC_EUR!Q37</f>
        <v>0</v>
      </c>
      <c r="J37" s="1083">
        <f>INF_FC_EUR!R37</f>
        <v>0</v>
      </c>
      <c r="K37" s="1082">
        <f>INF_FC_EUR!S37</f>
        <v>0</v>
      </c>
      <c r="L37" s="1083">
        <f>INF_FC_EUR!T37</f>
        <v>0</v>
      </c>
      <c r="M37" s="1082">
        <f>INF_FC_EUR!U37</f>
        <v>0</v>
      </c>
      <c r="N37" s="1083">
        <f>INF_FC_EUR!V37</f>
        <v>0</v>
      </c>
      <c r="O37" s="1082">
        <f>INF_FC_EUR!W37</f>
        <v>0</v>
      </c>
      <c r="P37" s="1083">
        <f>INF_FC_EUR!X37</f>
        <v>0</v>
      </c>
      <c r="Q37" s="1082">
        <f>INF_FC_EUR!Y37</f>
        <v>0</v>
      </c>
      <c r="R37" s="1083">
        <f>INF_FC_EUR!Z37</f>
        <v>0</v>
      </c>
      <c r="S37" s="1082">
        <f>INF_FC_EUR!AA37</f>
        <v>0</v>
      </c>
      <c r="T37" s="1083">
        <f>INF_FC_EUR!AB37</f>
        <v>0</v>
      </c>
      <c r="U37" s="1082">
        <f>INF_FC_EUR!AC37</f>
        <v>0</v>
      </c>
      <c r="V37" s="1083">
        <f>INF_FC_EUR!AD37</f>
        <v>0</v>
      </c>
      <c r="W37" s="1082">
        <f>INF_FC_EUR!AE37</f>
        <v>0</v>
      </c>
      <c r="X37" s="1083">
        <f>INF_FC_EUR!AF37</f>
        <v>0</v>
      </c>
      <c r="Y37" s="1082">
        <f>INF_FC_EUR!AG37</f>
        <v>0</v>
      </c>
      <c r="Z37" s="1083">
        <f>INF_FC_EUR!AH37</f>
        <v>0</v>
      </c>
      <c r="AA37" s="1082">
        <f>INF_FC_EUR!AI37</f>
        <v>0</v>
      </c>
      <c r="AB37" s="1083">
        <f>INF_FC_EUR!AJ37</f>
        <v>0</v>
      </c>
      <c r="AC37" s="1082">
        <f>INF_FC_EUR!AK37</f>
        <v>0</v>
      </c>
      <c r="AD37" s="1083">
        <f>INF_FC_EUR!AL37</f>
        <v>0</v>
      </c>
      <c r="AE37" s="1082">
        <f>INF_FC_EUR!AM37</f>
        <v>0</v>
      </c>
      <c r="AF37" s="1083">
        <f>INF_FC_EUR!AN37</f>
        <v>0</v>
      </c>
      <c r="AG37" s="1082">
        <f>INF_FC_EUR!AO37</f>
        <v>0</v>
      </c>
      <c r="AH37" s="1083">
        <f>INF_FC_EUR!AP37</f>
        <v>0</v>
      </c>
      <c r="AI37" s="1082">
        <f>INF_FC_EUR!AQ37</f>
        <v>0</v>
      </c>
      <c r="AJ37" s="1083">
        <f>INF_FC_EUR!AR37</f>
        <v>0</v>
      </c>
      <c r="AK37" s="1082">
        <f>INF_FC_EUR!AS37</f>
        <v>0</v>
      </c>
      <c r="AL37" s="1083">
        <f>INF_FC_EUR!AT37</f>
        <v>0</v>
      </c>
      <c r="AM37" s="1082">
        <f>INF_FC_EUR!AU37</f>
        <v>0</v>
      </c>
      <c r="AN37" s="1083">
        <f>INF_FC_EUR!AV37</f>
        <v>0</v>
      </c>
      <c r="AO37" s="1082">
        <f>INF_FC_EUR!AW37</f>
        <v>0</v>
      </c>
      <c r="AP37" s="1083">
        <f>INF_FC_EUR!AX37</f>
        <v>0</v>
      </c>
      <c r="AQ37" s="1082">
        <f>INF_FC_EUR!AY37</f>
        <v>0</v>
      </c>
      <c r="AR37" s="1083">
        <f>INF_FC_EUR!AZ37</f>
        <v>0</v>
      </c>
      <c r="AS37" s="1082">
        <f>INF_FC_EUR!BA37</f>
        <v>0</v>
      </c>
      <c r="AT37" s="1083">
        <f>INF_FC_EUR!BB37</f>
        <v>0</v>
      </c>
      <c r="AU37" s="1082">
        <f>INF_FC_EUR!BC37</f>
        <v>0</v>
      </c>
      <c r="AV37" s="1083">
        <f>INF_FC_EUR!BD37</f>
        <v>0</v>
      </c>
      <c r="AW37" s="1082">
        <f>INF_FC_EUR!BE37</f>
        <v>0</v>
      </c>
      <c r="AX37" s="1083">
        <f>INF_FC_EUR!BF37</f>
        <v>0</v>
      </c>
      <c r="AY37" s="1082">
        <f>INF_FC_EUR!BG37</f>
        <v>0</v>
      </c>
      <c r="AZ37" s="1083">
        <f>INF_FC_EUR!BH37</f>
        <v>0</v>
      </c>
      <c r="BA37" s="1082">
        <f>INF_FC_EUR!BI37</f>
        <v>0</v>
      </c>
      <c r="BB37" s="1083">
        <f>INF_FC_EUR!BJ37</f>
        <v>0</v>
      </c>
      <c r="BC37" s="1082">
        <f>INF_FC_EUR!BK37</f>
        <v>0</v>
      </c>
      <c r="BD37" s="1083">
        <f>INF_FC_EUR!BL37</f>
        <v>0</v>
      </c>
      <c r="BE37" s="1082">
        <f>INF_FC_EUR!BM37</f>
        <v>0</v>
      </c>
      <c r="BF37" s="1083">
        <f>INF_FC_EUR!BN37</f>
        <v>0</v>
      </c>
      <c r="BG37" s="1082">
        <f>INF_FC_EUR!BO37</f>
        <v>0</v>
      </c>
      <c r="BH37" s="1083">
        <f>INF_FC_EUR!BP37</f>
        <v>0</v>
      </c>
      <c r="BI37" s="1082">
        <f>INF_FC_EUR!BQ37</f>
        <v>0</v>
      </c>
      <c r="BJ37" s="1083">
        <f>INF_FC_EUR!BR37</f>
        <v>0</v>
      </c>
      <c r="BK37" s="1082">
        <f>INF_FC_EUR!BS37</f>
        <v>0</v>
      </c>
      <c r="BL37" s="1083">
        <f>INF_FC_EUR!BT37</f>
        <v>0</v>
      </c>
      <c r="BM37" s="1082">
        <f>INF_FC_EUR!BU37</f>
        <v>0</v>
      </c>
      <c r="BN37" s="1083">
        <f>INF_FC_EUR!BV37</f>
        <v>0</v>
      </c>
      <c r="BO37" s="1082">
        <f>INF_FC_EUR!BW37</f>
        <v>0</v>
      </c>
      <c r="BP37" s="1083">
        <f>INF_FC_EUR!BX37</f>
        <v>0</v>
      </c>
      <c r="BQ37" s="1082">
        <f>INF_FC_EUR!BY37</f>
        <v>0</v>
      </c>
    </row>
    <row r="38" spans="1:69" s="1048" customFormat="1">
      <c r="A38" s="1080" t="str">
        <f>IF(OR(B38=0,B38=""),"",B38&amp;IF(COUNTIF(B$11:$B38,B38)&gt;1,COUNTIF(B$11:$B38,B38),""))</f>
        <v>M240</v>
      </c>
      <c r="B38" s="1080" t="str">
        <f>INF_FC_EUR!J38</f>
        <v>M240</v>
      </c>
      <c r="C38" s="1081" t="str">
        <f>INF_FC_EUR!K38</f>
        <v>Bad debts</v>
      </c>
      <c r="D38" s="1081">
        <f>INF_FC_EUR!L38</f>
        <v>0</v>
      </c>
      <c r="E38" s="1082">
        <f>INF_FC_EUR!M38</f>
        <v>0</v>
      </c>
      <c r="F38" s="1083">
        <f>INF_FC_EUR!N38</f>
        <v>0</v>
      </c>
      <c r="G38" s="1082">
        <f>INF_FC_EUR!O38</f>
        <v>0</v>
      </c>
      <c r="H38" s="1083">
        <f>INF_FC_EUR!P38</f>
        <v>0</v>
      </c>
      <c r="I38" s="1082">
        <f>INF_FC_EUR!Q38</f>
        <v>0</v>
      </c>
      <c r="J38" s="1083">
        <f>INF_FC_EUR!R38</f>
        <v>0</v>
      </c>
      <c r="K38" s="1082">
        <f>INF_FC_EUR!S38</f>
        <v>0</v>
      </c>
      <c r="L38" s="1083">
        <f>INF_FC_EUR!T38</f>
        <v>0</v>
      </c>
      <c r="M38" s="1082">
        <f>INF_FC_EUR!U38</f>
        <v>0</v>
      </c>
      <c r="N38" s="1083">
        <f>INF_FC_EUR!V38</f>
        <v>0</v>
      </c>
      <c r="O38" s="1082">
        <f>INF_FC_EUR!W38</f>
        <v>0</v>
      </c>
      <c r="P38" s="1083">
        <f>INF_FC_EUR!X38</f>
        <v>0</v>
      </c>
      <c r="Q38" s="1082">
        <f>INF_FC_EUR!Y38</f>
        <v>0</v>
      </c>
      <c r="R38" s="1083">
        <f>INF_FC_EUR!Z38</f>
        <v>0</v>
      </c>
      <c r="S38" s="1082">
        <f>INF_FC_EUR!AA38</f>
        <v>0</v>
      </c>
      <c r="T38" s="1083">
        <f>INF_FC_EUR!AB38</f>
        <v>0</v>
      </c>
      <c r="U38" s="1082">
        <f>INF_FC_EUR!AC38</f>
        <v>0</v>
      </c>
      <c r="V38" s="1083">
        <f>INF_FC_EUR!AD38</f>
        <v>0</v>
      </c>
      <c r="W38" s="1082">
        <f>INF_FC_EUR!AE38</f>
        <v>0</v>
      </c>
      <c r="X38" s="1083">
        <f>INF_FC_EUR!AF38</f>
        <v>0</v>
      </c>
      <c r="Y38" s="1082">
        <f>INF_FC_EUR!AG38</f>
        <v>0</v>
      </c>
      <c r="Z38" s="1083">
        <f>INF_FC_EUR!AH38</f>
        <v>0</v>
      </c>
      <c r="AA38" s="1082">
        <f>INF_FC_EUR!AI38</f>
        <v>0</v>
      </c>
      <c r="AB38" s="1083">
        <f>INF_FC_EUR!AJ38</f>
        <v>0</v>
      </c>
      <c r="AC38" s="1082">
        <f>INF_FC_EUR!AK38</f>
        <v>0</v>
      </c>
      <c r="AD38" s="1083">
        <f>INF_FC_EUR!AL38</f>
        <v>0</v>
      </c>
      <c r="AE38" s="1082">
        <f>INF_FC_EUR!AM38</f>
        <v>0</v>
      </c>
      <c r="AF38" s="1083">
        <f>INF_FC_EUR!AN38</f>
        <v>0</v>
      </c>
      <c r="AG38" s="1082">
        <f>INF_FC_EUR!AO38</f>
        <v>0</v>
      </c>
      <c r="AH38" s="1083">
        <f>INF_FC_EUR!AP38</f>
        <v>0</v>
      </c>
      <c r="AI38" s="1082">
        <f>INF_FC_EUR!AQ38</f>
        <v>0</v>
      </c>
      <c r="AJ38" s="1083">
        <f>INF_FC_EUR!AR38</f>
        <v>0</v>
      </c>
      <c r="AK38" s="1082">
        <f>INF_FC_EUR!AS38</f>
        <v>0</v>
      </c>
      <c r="AL38" s="1083">
        <f>INF_FC_EUR!AT38</f>
        <v>0</v>
      </c>
      <c r="AM38" s="1082">
        <f>INF_FC_EUR!AU38</f>
        <v>0</v>
      </c>
      <c r="AN38" s="1083">
        <f>INF_FC_EUR!AV38</f>
        <v>0</v>
      </c>
      <c r="AO38" s="1082">
        <f>INF_FC_EUR!AW38</f>
        <v>0</v>
      </c>
      <c r="AP38" s="1083">
        <f>INF_FC_EUR!AX38</f>
        <v>0</v>
      </c>
      <c r="AQ38" s="1082">
        <f>INF_FC_EUR!AY38</f>
        <v>0</v>
      </c>
      <c r="AR38" s="1083">
        <f>INF_FC_EUR!AZ38</f>
        <v>0</v>
      </c>
      <c r="AS38" s="1082">
        <f>INF_FC_EUR!BA38</f>
        <v>0</v>
      </c>
      <c r="AT38" s="1083">
        <f>INF_FC_EUR!BB38</f>
        <v>0</v>
      </c>
      <c r="AU38" s="1082">
        <f>INF_FC_EUR!BC38</f>
        <v>0</v>
      </c>
      <c r="AV38" s="1083">
        <f>INF_FC_EUR!BD38</f>
        <v>0</v>
      </c>
      <c r="AW38" s="1082">
        <f>INF_FC_EUR!BE38</f>
        <v>0</v>
      </c>
      <c r="AX38" s="1083">
        <f>INF_FC_EUR!BF38</f>
        <v>0</v>
      </c>
      <c r="AY38" s="1082">
        <f>INF_FC_EUR!BG38</f>
        <v>0</v>
      </c>
      <c r="AZ38" s="1083">
        <f>INF_FC_EUR!BH38</f>
        <v>0</v>
      </c>
      <c r="BA38" s="1082">
        <f>INF_FC_EUR!BI38</f>
        <v>0</v>
      </c>
      <c r="BB38" s="1083">
        <f>INF_FC_EUR!BJ38</f>
        <v>0</v>
      </c>
      <c r="BC38" s="1082">
        <f>INF_FC_EUR!BK38</f>
        <v>0</v>
      </c>
      <c r="BD38" s="1083">
        <f>INF_FC_EUR!BL38</f>
        <v>0</v>
      </c>
      <c r="BE38" s="1082">
        <f>INF_FC_EUR!BM38</f>
        <v>0</v>
      </c>
      <c r="BF38" s="1083">
        <f>INF_FC_EUR!BN38</f>
        <v>0</v>
      </c>
      <c r="BG38" s="1082">
        <f>INF_FC_EUR!BO38</f>
        <v>0</v>
      </c>
      <c r="BH38" s="1083">
        <f>INF_FC_EUR!BP38</f>
        <v>0</v>
      </c>
      <c r="BI38" s="1082">
        <f>INF_FC_EUR!BQ38</f>
        <v>0</v>
      </c>
      <c r="BJ38" s="1083">
        <f>INF_FC_EUR!BR38</f>
        <v>0</v>
      </c>
      <c r="BK38" s="1082">
        <f>INF_FC_EUR!BS38</f>
        <v>0</v>
      </c>
      <c r="BL38" s="1083">
        <f>INF_FC_EUR!BT38</f>
        <v>0</v>
      </c>
      <c r="BM38" s="1082">
        <f>INF_FC_EUR!BU38</f>
        <v>0</v>
      </c>
      <c r="BN38" s="1083">
        <f>INF_FC_EUR!BV38</f>
        <v>0</v>
      </c>
      <c r="BO38" s="1082">
        <f>INF_FC_EUR!BW38</f>
        <v>0</v>
      </c>
      <c r="BP38" s="1083">
        <f>INF_FC_EUR!BX38</f>
        <v>0</v>
      </c>
      <c r="BQ38" s="1082">
        <f>INF_FC_EUR!BY38</f>
        <v>0</v>
      </c>
    </row>
    <row r="39" spans="1:69" s="1048" customFormat="1">
      <c r="A39" s="1080" t="str">
        <f>IF(OR(B39=0,B39=""),"",B39&amp;IF(COUNTIF(B$11:$B39,B39)&gt;1,COUNTIF(B$11:$B39,B39),""))</f>
        <v>M245</v>
      </c>
      <c r="B39" s="1080" t="str">
        <f>INF_FC_EUR!J39</f>
        <v>M245</v>
      </c>
      <c r="C39" s="1081" t="str">
        <f>INF_FC_EUR!K39</f>
        <v>Other sales expenses</v>
      </c>
      <c r="D39" s="1081">
        <f>INF_FC_EUR!L39</f>
        <v>0</v>
      </c>
      <c r="E39" s="1082">
        <f>INF_FC_EUR!M39</f>
        <v>0</v>
      </c>
      <c r="F39" s="1083">
        <f>INF_FC_EUR!N39</f>
        <v>0</v>
      </c>
      <c r="G39" s="1082">
        <f>INF_FC_EUR!O39</f>
        <v>0</v>
      </c>
      <c r="H39" s="1083">
        <f>INF_FC_EUR!P39</f>
        <v>0</v>
      </c>
      <c r="I39" s="1082">
        <f>INF_FC_EUR!Q39</f>
        <v>0</v>
      </c>
      <c r="J39" s="1083">
        <f>INF_FC_EUR!R39</f>
        <v>0</v>
      </c>
      <c r="K39" s="1082">
        <f>INF_FC_EUR!S39</f>
        <v>0</v>
      </c>
      <c r="L39" s="1083">
        <f>INF_FC_EUR!T39</f>
        <v>0</v>
      </c>
      <c r="M39" s="1082">
        <f>INF_FC_EUR!U39</f>
        <v>0</v>
      </c>
      <c r="N39" s="1083">
        <f>INF_FC_EUR!V39</f>
        <v>0</v>
      </c>
      <c r="O39" s="1082">
        <f>INF_FC_EUR!W39</f>
        <v>0</v>
      </c>
      <c r="P39" s="1083">
        <f>INF_FC_EUR!X39</f>
        <v>0</v>
      </c>
      <c r="Q39" s="1082">
        <f>INF_FC_EUR!Y39</f>
        <v>0</v>
      </c>
      <c r="R39" s="1083">
        <f>INF_FC_EUR!Z39</f>
        <v>0</v>
      </c>
      <c r="S39" s="1082">
        <f>INF_FC_EUR!AA39</f>
        <v>0</v>
      </c>
      <c r="T39" s="1083">
        <f>INF_FC_EUR!AB39</f>
        <v>0</v>
      </c>
      <c r="U39" s="1082">
        <f>INF_FC_EUR!AC39</f>
        <v>0</v>
      </c>
      <c r="V39" s="1083">
        <f>INF_FC_EUR!AD39</f>
        <v>0</v>
      </c>
      <c r="W39" s="1082">
        <f>INF_FC_EUR!AE39</f>
        <v>0</v>
      </c>
      <c r="X39" s="1083">
        <f>INF_FC_EUR!AF39</f>
        <v>0</v>
      </c>
      <c r="Y39" s="1082">
        <f>INF_FC_EUR!AG39</f>
        <v>0</v>
      </c>
      <c r="Z39" s="1083">
        <f>INF_FC_EUR!AH39</f>
        <v>0</v>
      </c>
      <c r="AA39" s="1082">
        <f>INF_FC_EUR!AI39</f>
        <v>0</v>
      </c>
      <c r="AB39" s="1083">
        <f>INF_FC_EUR!AJ39</f>
        <v>0</v>
      </c>
      <c r="AC39" s="1082">
        <f>INF_FC_EUR!AK39</f>
        <v>0</v>
      </c>
      <c r="AD39" s="1083">
        <f>INF_FC_EUR!AL39</f>
        <v>0</v>
      </c>
      <c r="AE39" s="1082">
        <f>INF_FC_EUR!AM39</f>
        <v>0</v>
      </c>
      <c r="AF39" s="1083">
        <f>INF_FC_EUR!AN39</f>
        <v>0</v>
      </c>
      <c r="AG39" s="1082">
        <f>INF_FC_EUR!AO39</f>
        <v>0</v>
      </c>
      <c r="AH39" s="1083">
        <f>INF_FC_EUR!AP39</f>
        <v>0</v>
      </c>
      <c r="AI39" s="1082">
        <f>INF_FC_EUR!AQ39</f>
        <v>0</v>
      </c>
      <c r="AJ39" s="1083">
        <f>INF_FC_EUR!AR39</f>
        <v>0</v>
      </c>
      <c r="AK39" s="1082">
        <f>INF_FC_EUR!AS39</f>
        <v>0</v>
      </c>
      <c r="AL39" s="1083">
        <f>INF_FC_EUR!AT39</f>
        <v>0</v>
      </c>
      <c r="AM39" s="1082">
        <f>INF_FC_EUR!AU39</f>
        <v>0</v>
      </c>
      <c r="AN39" s="1083">
        <f>INF_FC_EUR!AV39</f>
        <v>0</v>
      </c>
      <c r="AO39" s="1082">
        <f>INF_FC_EUR!AW39</f>
        <v>0</v>
      </c>
      <c r="AP39" s="1083">
        <f>INF_FC_EUR!AX39</f>
        <v>0</v>
      </c>
      <c r="AQ39" s="1082">
        <f>INF_FC_EUR!AY39</f>
        <v>0</v>
      </c>
      <c r="AR39" s="1083">
        <f>INF_FC_EUR!AZ39</f>
        <v>0</v>
      </c>
      <c r="AS39" s="1082">
        <f>INF_FC_EUR!BA39</f>
        <v>0</v>
      </c>
      <c r="AT39" s="1083">
        <f>INF_FC_EUR!BB39</f>
        <v>0</v>
      </c>
      <c r="AU39" s="1082">
        <f>INF_FC_EUR!BC39</f>
        <v>0</v>
      </c>
      <c r="AV39" s="1083">
        <f>INF_FC_EUR!BD39</f>
        <v>0</v>
      </c>
      <c r="AW39" s="1082">
        <f>INF_FC_EUR!BE39</f>
        <v>0</v>
      </c>
      <c r="AX39" s="1083">
        <f>INF_FC_EUR!BF39</f>
        <v>0</v>
      </c>
      <c r="AY39" s="1082">
        <f>INF_FC_EUR!BG39</f>
        <v>0</v>
      </c>
      <c r="AZ39" s="1083">
        <f>INF_FC_EUR!BH39</f>
        <v>0</v>
      </c>
      <c r="BA39" s="1082">
        <f>INF_FC_EUR!BI39</f>
        <v>0</v>
      </c>
      <c r="BB39" s="1083">
        <f>INF_FC_EUR!BJ39</f>
        <v>0</v>
      </c>
      <c r="BC39" s="1082">
        <f>INF_FC_EUR!BK39</f>
        <v>0</v>
      </c>
      <c r="BD39" s="1083">
        <f>INF_FC_EUR!BL39</f>
        <v>0</v>
      </c>
      <c r="BE39" s="1082">
        <f>INF_FC_EUR!BM39</f>
        <v>0</v>
      </c>
      <c r="BF39" s="1083">
        <f>INF_FC_EUR!BN39</f>
        <v>0</v>
      </c>
      <c r="BG39" s="1082">
        <f>INF_FC_EUR!BO39</f>
        <v>0</v>
      </c>
      <c r="BH39" s="1083">
        <f>INF_FC_EUR!BP39</f>
        <v>0</v>
      </c>
      <c r="BI39" s="1082">
        <f>INF_FC_EUR!BQ39</f>
        <v>0</v>
      </c>
      <c r="BJ39" s="1083">
        <f>INF_FC_EUR!BR39</f>
        <v>0</v>
      </c>
      <c r="BK39" s="1082">
        <f>INF_FC_EUR!BS39</f>
        <v>0</v>
      </c>
      <c r="BL39" s="1083">
        <f>INF_FC_EUR!BT39</f>
        <v>0</v>
      </c>
      <c r="BM39" s="1082">
        <f>INF_FC_EUR!BU39</f>
        <v>0</v>
      </c>
      <c r="BN39" s="1083">
        <f>INF_FC_EUR!BV39</f>
        <v>0</v>
      </c>
      <c r="BO39" s="1082">
        <f>INF_FC_EUR!BW39</f>
        <v>0</v>
      </c>
      <c r="BP39" s="1083">
        <f>INF_FC_EUR!BX39</f>
        <v>0</v>
      </c>
      <c r="BQ39" s="1082">
        <f>INF_FC_EUR!BY39</f>
        <v>0</v>
      </c>
    </row>
    <row r="40" spans="1:69" s="1048" customFormat="1">
      <c r="A40" s="1084" t="str">
        <f>IF(OR(B40=0,B40=""),"",B40&amp;IF(COUNTIF(B$11:$B40,B40)&gt;1,COUNTIF(B$11:$B40,B40),""))</f>
        <v>M249</v>
      </c>
      <c r="B40" s="1084" t="str">
        <f>INF_FC_EUR!J40</f>
        <v>M249</v>
      </c>
      <c r="C40" s="1084" t="str">
        <f>INF_FC_EUR!K40</f>
        <v>Sales expenses</v>
      </c>
      <c r="D40" s="1084">
        <f>INF_FC_EUR!L40</f>
        <v>0</v>
      </c>
      <c r="E40" s="1085">
        <f>INF_FC_EUR!M40</f>
        <v>0</v>
      </c>
      <c r="F40" s="1086">
        <f>INF_FC_EUR!N40</f>
        <v>0</v>
      </c>
      <c r="G40" s="1085">
        <f>INF_FC_EUR!O40</f>
        <v>0</v>
      </c>
      <c r="H40" s="1086">
        <f>INF_FC_EUR!P40</f>
        <v>0</v>
      </c>
      <c r="I40" s="1085">
        <f>INF_FC_EUR!Q40</f>
        <v>0</v>
      </c>
      <c r="J40" s="1086">
        <f>INF_FC_EUR!R40</f>
        <v>0</v>
      </c>
      <c r="K40" s="1085">
        <f>INF_FC_EUR!S40</f>
        <v>0</v>
      </c>
      <c r="L40" s="1086">
        <f>INF_FC_EUR!T40</f>
        <v>0</v>
      </c>
      <c r="M40" s="1085">
        <f>INF_FC_EUR!U40</f>
        <v>0</v>
      </c>
      <c r="N40" s="1086">
        <f>INF_FC_EUR!V40</f>
        <v>0</v>
      </c>
      <c r="O40" s="1085">
        <f>INF_FC_EUR!W40</f>
        <v>0</v>
      </c>
      <c r="P40" s="1086">
        <f>INF_FC_EUR!X40</f>
        <v>0</v>
      </c>
      <c r="Q40" s="1085">
        <f>INF_FC_EUR!Y40</f>
        <v>0</v>
      </c>
      <c r="R40" s="1086">
        <f>INF_FC_EUR!Z40</f>
        <v>0</v>
      </c>
      <c r="S40" s="1085">
        <f>INF_FC_EUR!AA40</f>
        <v>0</v>
      </c>
      <c r="T40" s="1086">
        <f>INF_FC_EUR!AB40</f>
        <v>0</v>
      </c>
      <c r="U40" s="1085">
        <f>INF_FC_EUR!AC40</f>
        <v>0</v>
      </c>
      <c r="V40" s="1086">
        <f>INF_FC_EUR!AD40</f>
        <v>0</v>
      </c>
      <c r="W40" s="1085">
        <f>INF_FC_EUR!AE40</f>
        <v>0</v>
      </c>
      <c r="X40" s="1086">
        <f>INF_FC_EUR!AF40</f>
        <v>0</v>
      </c>
      <c r="Y40" s="1085">
        <f>INF_FC_EUR!AG40</f>
        <v>0</v>
      </c>
      <c r="Z40" s="1086">
        <f>INF_FC_EUR!AH40</f>
        <v>0</v>
      </c>
      <c r="AA40" s="1085">
        <f>INF_FC_EUR!AI40</f>
        <v>0</v>
      </c>
      <c r="AB40" s="1086">
        <f>INF_FC_EUR!AJ40</f>
        <v>0</v>
      </c>
      <c r="AC40" s="1085">
        <f>INF_FC_EUR!AK40</f>
        <v>0</v>
      </c>
      <c r="AD40" s="1086">
        <f>INF_FC_EUR!AL40</f>
        <v>0</v>
      </c>
      <c r="AE40" s="1085">
        <f>INF_FC_EUR!AM40</f>
        <v>0</v>
      </c>
      <c r="AF40" s="1086">
        <f>INF_FC_EUR!AN40</f>
        <v>0</v>
      </c>
      <c r="AG40" s="1085">
        <f>INF_FC_EUR!AO40</f>
        <v>0</v>
      </c>
      <c r="AH40" s="1086">
        <f>INF_FC_EUR!AP40</f>
        <v>0</v>
      </c>
      <c r="AI40" s="1085">
        <f>INF_FC_EUR!AQ40</f>
        <v>0</v>
      </c>
      <c r="AJ40" s="1086">
        <f>INF_FC_EUR!AR40</f>
        <v>0</v>
      </c>
      <c r="AK40" s="1085">
        <f>INF_FC_EUR!AS40</f>
        <v>0</v>
      </c>
      <c r="AL40" s="1086">
        <f>INF_FC_EUR!AT40</f>
        <v>0</v>
      </c>
      <c r="AM40" s="1085">
        <f>INF_FC_EUR!AU40</f>
        <v>0</v>
      </c>
      <c r="AN40" s="1086">
        <f>INF_FC_EUR!AV40</f>
        <v>0</v>
      </c>
      <c r="AO40" s="1085">
        <f>INF_FC_EUR!AW40</f>
        <v>0</v>
      </c>
      <c r="AP40" s="1086">
        <f>INF_FC_EUR!AX40</f>
        <v>0</v>
      </c>
      <c r="AQ40" s="1085">
        <f>INF_FC_EUR!AY40</f>
        <v>0</v>
      </c>
      <c r="AR40" s="1086">
        <f>INF_FC_EUR!AZ40</f>
        <v>0</v>
      </c>
      <c r="AS40" s="1085">
        <f>INF_FC_EUR!BA40</f>
        <v>0</v>
      </c>
      <c r="AT40" s="1086">
        <f>INF_FC_EUR!BB40</f>
        <v>0</v>
      </c>
      <c r="AU40" s="1085">
        <f>INF_FC_EUR!BC40</f>
        <v>0</v>
      </c>
      <c r="AV40" s="1086">
        <f>INF_FC_EUR!BD40</f>
        <v>0</v>
      </c>
      <c r="AW40" s="1085">
        <f>INF_FC_EUR!BE40</f>
        <v>0</v>
      </c>
      <c r="AX40" s="1086">
        <f>INF_FC_EUR!BF40</f>
        <v>0</v>
      </c>
      <c r="AY40" s="1085">
        <f>INF_FC_EUR!BG40</f>
        <v>0</v>
      </c>
      <c r="AZ40" s="1086">
        <f>INF_FC_EUR!BH40</f>
        <v>0</v>
      </c>
      <c r="BA40" s="1085">
        <f>INF_FC_EUR!BI40</f>
        <v>0</v>
      </c>
      <c r="BB40" s="1086">
        <f>INF_FC_EUR!BJ40</f>
        <v>0</v>
      </c>
      <c r="BC40" s="1085">
        <f>INF_FC_EUR!BK40</f>
        <v>0</v>
      </c>
      <c r="BD40" s="1086">
        <f>INF_FC_EUR!BL40</f>
        <v>0</v>
      </c>
      <c r="BE40" s="1085">
        <f>INF_FC_EUR!BM40</f>
        <v>0</v>
      </c>
      <c r="BF40" s="1086">
        <f>INF_FC_EUR!BN40</f>
        <v>0</v>
      </c>
      <c r="BG40" s="1085">
        <f>INF_FC_EUR!BO40</f>
        <v>0</v>
      </c>
      <c r="BH40" s="1086">
        <f>INF_FC_EUR!BP40</f>
        <v>0</v>
      </c>
      <c r="BI40" s="1085">
        <f>INF_FC_EUR!BQ40</f>
        <v>0</v>
      </c>
      <c r="BJ40" s="1086">
        <f>INF_FC_EUR!BR40</f>
        <v>0</v>
      </c>
      <c r="BK40" s="1085">
        <f>INF_FC_EUR!BS40</f>
        <v>0</v>
      </c>
      <c r="BL40" s="1086">
        <f>INF_FC_EUR!BT40</f>
        <v>0</v>
      </c>
      <c r="BM40" s="1085">
        <f>INF_FC_EUR!BU40</f>
        <v>0</v>
      </c>
      <c r="BN40" s="1086">
        <f>INF_FC_EUR!BV40</f>
        <v>0</v>
      </c>
      <c r="BO40" s="1085">
        <f>INF_FC_EUR!BW40</f>
        <v>0</v>
      </c>
      <c r="BP40" s="1086">
        <f>INF_FC_EUR!BX40</f>
        <v>0</v>
      </c>
      <c r="BQ40" s="1085">
        <f>INF_FC_EUR!BY40</f>
        <v>0</v>
      </c>
    </row>
    <row r="41" spans="1:69" s="1048" customFormat="1">
      <c r="A41" s="1084" t="str">
        <f>IF(OR(B41=0,B41=""),"",B41&amp;IF(COUNTIF(B$11:$B41,B41)&gt;1,COUNTIF(B$11:$B41,B41),""))</f>
        <v>M209</v>
      </c>
      <c r="B41" s="1084" t="str">
        <f>INF_FC_EUR!J41</f>
        <v>M209</v>
      </c>
      <c r="C41" s="1084" t="str">
        <f>INF_FC_EUR!K41</f>
        <v>Shipping expenses</v>
      </c>
      <c r="D41" s="1084">
        <f>INF_FC_EUR!L41</f>
        <v>0</v>
      </c>
      <c r="E41" s="1085">
        <f>INF_FC_EUR!M41</f>
        <v>0</v>
      </c>
      <c r="F41" s="1086">
        <f>INF_FC_EUR!N41</f>
        <v>0</v>
      </c>
      <c r="G41" s="1085">
        <f>INF_FC_EUR!O41</f>
        <v>0</v>
      </c>
      <c r="H41" s="1086">
        <f>INF_FC_EUR!P41</f>
        <v>0</v>
      </c>
      <c r="I41" s="1085">
        <f>INF_FC_EUR!Q41</f>
        <v>0</v>
      </c>
      <c r="J41" s="1086">
        <f>INF_FC_EUR!R41</f>
        <v>0</v>
      </c>
      <c r="K41" s="1085">
        <f>INF_FC_EUR!S41</f>
        <v>0</v>
      </c>
      <c r="L41" s="1086">
        <f>INF_FC_EUR!T41</f>
        <v>0</v>
      </c>
      <c r="M41" s="1085">
        <f>INF_FC_EUR!U41</f>
        <v>0</v>
      </c>
      <c r="N41" s="1086">
        <f>INF_FC_EUR!V41</f>
        <v>0</v>
      </c>
      <c r="O41" s="1085">
        <f>INF_FC_EUR!W41</f>
        <v>0</v>
      </c>
      <c r="P41" s="1086">
        <f>INF_FC_EUR!X41</f>
        <v>0</v>
      </c>
      <c r="Q41" s="1085">
        <f>INF_FC_EUR!Y41</f>
        <v>0</v>
      </c>
      <c r="R41" s="1086">
        <f>INF_FC_EUR!Z41</f>
        <v>0</v>
      </c>
      <c r="S41" s="1085">
        <f>INF_FC_EUR!AA41</f>
        <v>0</v>
      </c>
      <c r="T41" s="1086">
        <f>INF_FC_EUR!AB41</f>
        <v>0</v>
      </c>
      <c r="U41" s="1085">
        <f>INF_FC_EUR!AC41</f>
        <v>0</v>
      </c>
      <c r="V41" s="1086">
        <f>INF_FC_EUR!AD41</f>
        <v>0</v>
      </c>
      <c r="W41" s="1085">
        <f>INF_FC_EUR!AE41</f>
        <v>0</v>
      </c>
      <c r="X41" s="1086">
        <f>INF_FC_EUR!AF41</f>
        <v>0</v>
      </c>
      <c r="Y41" s="1085">
        <f>INF_FC_EUR!AG41</f>
        <v>0</v>
      </c>
      <c r="Z41" s="1086">
        <f>INF_FC_EUR!AH41</f>
        <v>0</v>
      </c>
      <c r="AA41" s="1085">
        <f>INF_FC_EUR!AI41</f>
        <v>0</v>
      </c>
      <c r="AB41" s="1086">
        <f>INF_FC_EUR!AJ41</f>
        <v>0</v>
      </c>
      <c r="AC41" s="1085">
        <f>INF_FC_EUR!AK41</f>
        <v>0</v>
      </c>
      <c r="AD41" s="1086">
        <f>INF_FC_EUR!AL41</f>
        <v>0</v>
      </c>
      <c r="AE41" s="1085">
        <f>INF_FC_EUR!AM41</f>
        <v>0</v>
      </c>
      <c r="AF41" s="1086">
        <f>INF_FC_EUR!AN41</f>
        <v>0</v>
      </c>
      <c r="AG41" s="1085">
        <f>INF_FC_EUR!AO41</f>
        <v>0</v>
      </c>
      <c r="AH41" s="1086">
        <f>INF_FC_EUR!AP41</f>
        <v>0</v>
      </c>
      <c r="AI41" s="1085">
        <f>INF_FC_EUR!AQ41</f>
        <v>0</v>
      </c>
      <c r="AJ41" s="1086">
        <f>INF_FC_EUR!AR41</f>
        <v>0</v>
      </c>
      <c r="AK41" s="1085">
        <f>INF_FC_EUR!AS41</f>
        <v>0</v>
      </c>
      <c r="AL41" s="1086">
        <f>INF_FC_EUR!AT41</f>
        <v>0</v>
      </c>
      <c r="AM41" s="1085">
        <f>INF_FC_EUR!AU41</f>
        <v>0</v>
      </c>
      <c r="AN41" s="1086">
        <f>INF_FC_EUR!AV41</f>
        <v>0</v>
      </c>
      <c r="AO41" s="1085">
        <f>INF_FC_EUR!AW41</f>
        <v>0</v>
      </c>
      <c r="AP41" s="1086">
        <f>INF_FC_EUR!AX41</f>
        <v>0</v>
      </c>
      <c r="AQ41" s="1085">
        <f>INF_FC_EUR!AY41</f>
        <v>0</v>
      </c>
      <c r="AR41" s="1086">
        <f>INF_FC_EUR!AZ41</f>
        <v>0</v>
      </c>
      <c r="AS41" s="1085">
        <f>INF_FC_EUR!BA41</f>
        <v>0</v>
      </c>
      <c r="AT41" s="1086">
        <f>INF_FC_EUR!BB41</f>
        <v>0</v>
      </c>
      <c r="AU41" s="1085">
        <f>INF_FC_EUR!BC41</f>
        <v>0</v>
      </c>
      <c r="AV41" s="1086">
        <f>INF_FC_EUR!BD41</f>
        <v>0</v>
      </c>
      <c r="AW41" s="1085">
        <f>INF_FC_EUR!BE41</f>
        <v>0</v>
      </c>
      <c r="AX41" s="1086">
        <f>INF_FC_EUR!BF41</f>
        <v>0</v>
      </c>
      <c r="AY41" s="1085">
        <f>INF_FC_EUR!BG41</f>
        <v>0</v>
      </c>
      <c r="AZ41" s="1086">
        <f>INF_FC_EUR!BH41</f>
        <v>0</v>
      </c>
      <c r="BA41" s="1085">
        <f>INF_FC_EUR!BI41</f>
        <v>0</v>
      </c>
      <c r="BB41" s="1086">
        <f>INF_FC_EUR!BJ41</f>
        <v>0</v>
      </c>
      <c r="BC41" s="1085">
        <f>INF_FC_EUR!BK41</f>
        <v>0</v>
      </c>
      <c r="BD41" s="1086">
        <f>INF_FC_EUR!BL41</f>
        <v>0</v>
      </c>
      <c r="BE41" s="1085">
        <f>INF_FC_EUR!BM41</f>
        <v>0</v>
      </c>
      <c r="BF41" s="1086">
        <f>INF_FC_EUR!BN41</f>
        <v>0</v>
      </c>
      <c r="BG41" s="1085">
        <f>INF_FC_EUR!BO41</f>
        <v>0</v>
      </c>
      <c r="BH41" s="1086">
        <f>INF_FC_EUR!BP41</f>
        <v>0</v>
      </c>
      <c r="BI41" s="1085">
        <f>INF_FC_EUR!BQ41</f>
        <v>0</v>
      </c>
      <c r="BJ41" s="1086">
        <f>INF_FC_EUR!BR41</f>
        <v>0</v>
      </c>
      <c r="BK41" s="1085">
        <f>INF_FC_EUR!BS41</f>
        <v>0</v>
      </c>
      <c r="BL41" s="1086">
        <f>INF_FC_EUR!BT41</f>
        <v>0</v>
      </c>
      <c r="BM41" s="1085">
        <f>INF_FC_EUR!BU41</f>
        <v>0</v>
      </c>
      <c r="BN41" s="1086">
        <f>INF_FC_EUR!BV41</f>
        <v>0</v>
      </c>
      <c r="BO41" s="1085">
        <f>INF_FC_EUR!BW41</f>
        <v>0</v>
      </c>
      <c r="BP41" s="1086">
        <f>INF_FC_EUR!BX41</f>
        <v>0</v>
      </c>
      <c r="BQ41" s="1085">
        <f>INF_FC_EUR!BY41</f>
        <v>0</v>
      </c>
    </row>
    <row r="42" spans="1:69" s="1048" customFormat="1">
      <c r="A42" s="1084" t="str">
        <f>IF(OR(B42=0,B42=""),"",B42&amp;IF(COUNTIF(B$11:$B42,B42)&gt;1,COUNTIF(B$11:$B42,B42),""))</f>
        <v>M299</v>
      </c>
      <c r="B42" s="1084" t="str">
        <f>INF_FC_EUR!J42</f>
        <v>M299</v>
      </c>
      <c r="C42" s="1084" t="str">
        <f>INF_FC_EUR!K42</f>
        <v>NET REVENUE</v>
      </c>
      <c r="D42" s="1084">
        <f>INF_FC_EUR!L42</f>
        <v>0</v>
      </c>
      <c r="E42" s="1085">
        <f>INF_FC_EUR!M42</f>
        <v>0</v>
      </c>
      <c r="F42" s="1086">
        <f>INF_FC_EUR!N42</f>
        <v>0</v>
      </c>
      <c r="G42" s="1085">
        <f>INF_FC_EUR!O42</f>
        <v>0</v>
      </c>
      <c r="H42" s="1086">
        <f>INF_FC_EUR!P42</f>
        <v>0</v>
      </c>
      <c r="I42" s="1085">
        <f>INF_FC_EUR!Q42</f>
        <v>0</v>
      </c>
      <c r="J42" s="1086">
        <f>INF_FC_EUR!R42</f>
        <v>0</v>
      </c>
      <c r="K42" s="1085">
        <f>INF_FC_EUR!S42</f>
        <v>0</v>
      </c>
      <c r="L42" s="1086">
        <f>INF_FC_EUR!T42</f>
        <v>0</v>
      </c>
      <c r="M42" s="1085">
        <f>INF_FC_EUR!U42</f>
        <v>0</v>
      </c>
      <c r="N42" s="1086">
        <f>INF_FC_EUR!V42</f>
        <v>0</v>
      </c>
      <c r="O42" s="1085">
        <f>INF_FC_EUR!W42</f>
        <v>0</v>
      </c>
      <c r="P42" s="1086">
        <f>INF_FC_EUR!X42</f>
        <v>0</v>
      </c>
      <c r="Q42" s="1085">
        <f>INF_FC_EUR!Y42</f>
        <v>0</v>
      </c>
      <c r="R42" s="1086">
        <f>INF_FC_EUR!Z42</f>
        <v>0</v>
      </c>
      <c r="S42" s="1085">
        <f>INF_FC_EUR!AA42</f>
        <v>0</v>
      </c>
      <c r="T42" s="1086">
        <f>INF_FC_EUR!AB42</f>
        <v>0</v>
      </c>
      <c r="U42" s="1085">
        <f>INF_FC_EUR!AC42</f>
        <v>0</v>
      </c>
      <c r="V42" s="1086">
        <f>INF_FC_EUR!AD42</f>
        <v>0</v>
      </c>
      <c r="W42" s="1085">
        <f>INF_FC_EUR!AE42</f>
        <v>0</v>
      </c>
      <c r="X42" s="1086">
        <f>INF_FC_EUR!AF42</f>
        <v>0</v>
      </c>
      <c r="Y42" s="1085">
        <f>INF_FC_EUR!AG42</f>
        <v>0</v>
      </c>
      <c r="Z42" s="1086">
        <f>INF_FC_EUR!AH42</f>
        <v>0</v>
      </c>
      <c r="AA42" s="1085">
        <f>INF_FC_EUR!AI42</f>
        <v>0</v>
      </c>
      <c r="AB42" s="1086">
        <f>INF_FC_EUR!AJ42</f>
        <v>0</v>
      </c>
      <c r="AC42" s="1085">
        <f>INF_FC_EUR!AK42</f>
        <v>0</v>
      </c>
      <c r="AD42" s="1086">
        <f>INF_FC_EUR!AL42</f>
        <v>0</v>
      </c>
      <c r="AE42" s="1085">
        <f>INF_FC_EUR!AM42</f>
        <v>0</v>
      </c>
      <c r="AF42" s="1086">
        <f>INF_FC_EUR!AN42</f>
        <v>0</v>
      </c>
      <c r="AG42" s="1085">
        <f>INF_FC_EUR!AO42</f>
        <v>0</v>
      </c>
      <c r="AH42" s="1086">
        <f>INF_FC_EUR!AP42</f>
        <v>0</v>
      </c>
      <c r="AI42" s="1085">
        <f>INF_FC_EUR!AQ42</f>
        <v>0</v>
      </c>
      <c r="AJ42" s="1086">
        <f>INF_FC_EUR!AR42</f>
        <v>0</v>
      </c>
      <c r="AK42" s="1085">
        <f>INF_FC_EUR!AS42</f>
        <v>0</v>
      </c>
      <c r="AL42" s="1086">
        <f>INF_FC_EUR!AT42</f>
        <v>0</v>
      </c>
      <c r="AM42" s="1085">
        <f>INF_FC_EUR!AU42</f>
        <v>0</v>
      </c>
      <c r="AN42" s="1086">
        <f>INF_FC_EUR!AV42</f>
        <v>0</v>
      </c>
      <c r="AO42" s="1085">
        <f>INF_FC_EUR!AW42</f>
        <v>0</v>
      </c>
      <c r="AP42" s="1086">
        <f>INF_FC_EUR!AX42</f>
        <v>0</v>
      </c>
      <c r="AQ42" s="1085">
        <f>INF_FC_EUR!AY42</f>
        <v>0</v>
      </c>
      <c r="AR42" s="1086">
        <f>INF_FC_EUR!AZ42</f>
        <v>0</v>
      </c>
      <c r="AS42" s="1085">
        <f>INF_FC_EUR!BA42</f>
        <v>0</v>
      </c>
      <c r="AT42" s="1086">
        <f>INF_FC_EUR!BB42</f>
        <v>0</v>
      </c>
      <c r="AU42" s="1085">
        <f>INF_FC_EUR!BC42</f>
        <v>0</v>
      </c>
      <c r="AV42" s="1086">
        <f>INF_FC_EUR!BD42</f>
        <v>0</v>
      </c>
      <c r="AW42" s="1085">
        <f>INF_FC_EUR!BE42</f>
        <v>0</v>
      </c>
      <c r="AX42" s="1086">
        <f>INF_FC_EUR!BF42</f>
        <v>0</v>
      </c>
      <c r="AY42" s="1085">
        <f>INF_FC_EUR!BG42</f>
        <v>0</v>
      </c>
      <c r="AZ42" s="1086">
        <f>INF_FC_EUR!BH42</f>
        <v>0</v>
      </c>
      <c r="BA42" s="1085">
        <f>INF_FC_EUR!BI42</f>
        <v>0</v>
      </c>
      <c r="BB42" s="1086">
        <f>INF_FC_EUR!BJ42</f>
        <v>0</v>
      </c>
      <c r="BC42" s="1085">
        <f>INF_FC_EUR!BK42</f>
        <v>0</v>
      </c>
      <c r="BD42" s="1086">
        <f>INF_FC_EUR!BL42</f>
        <v>0</v>
      </c>
      <c r="BE42" s="1085">
        <f>INF_FC_EUR!BM42</f>
        <v>0</v>
      </c>
      <c r="BF42" s="1086">
        <f>INF_FC_EUR!BN42</f>
        <v>0</v>
      </c>
      <c r="BG42" s="1085">
        <f>INF_FC_EUR!BO42</f>
        <v>0</v>
      </c>
      <c r="BH42" s="1086">
        <f>INF_FC_EUR!BP42</f>
        <v>0</v>
      </c>
      <c r="BI42" s="1085">
        <f>INF_FC_EUR!BQ42</f>
        <v>0</v>
      </c>
      <c r="BJ42" s="1086">
        <f>INF_FC_EUR!BR42</f>
        <v>0</v>
      </c>
      <c r="BK42" s="1085">
        <f>INF_FC_EUR!BS42</f>
        <v>0</v>
      </c>
      <c r="BL42" s="1086">
        <f>INF_FC_EUR!BT42</f>
        <v>0</v>
      </c>
      <c r="BM42" s="1085">
        <f>INF_FC_EUR!BU42</f>
        <v>0</v>
      </c>
      <c r="BN42" s="1086">
        <f>INF_FC_EUR!BV42</f>
        <v>0</v>
      </c>
      <c r="BO42" s="1085">
        <f>INF_FC_EUR!BW42</f>
        <v>0</v>
      </c>
      <c r="BP42" s="1086">
        <f>INF_FC_EUR!BX42</f>
        <v>0</v>
      </c>
      <c r="BQ42" s="1085">
        <f>INF_FC_EUR!BY42</f>
        <v>0</v>
      </c>
    </row>
    <row r="43" spans="1:69" s="1048" customFormat="1">
      <c r="A43" s="1080" t="str">
        <f>IF(OR(B43=0,B43=""),"",B43&amp;IF(COUNTIF(B$11:$B43,B43)&gt;1,COUNTIF(B$11:$B43,B43),""))</f>
        <v>M305</v>
      </c>
      <c r="B43" s="1080" t="str">
        <f>INF_FC_EUR!J43</f>
        <v>M305</v>
      </c>
      <c r="C43" s="1081" t="str">
        <f>INF_FC_EUR!K43</f>
        <v>Raw mat. &amp; bought products (purch. parts)</v>
      </c>
      <c r="D43" s="1081">
        <f>INF_FC_EUR!L43</f>
        <v>0</v>
      </c>
      <c r="E43" s="1082">
        <f>INF_FC_EUR!M43</f>
        <v>0</v>
      </c>
      <c r="F43" s="1083">
        <f>INF_FC_EUR!N43</f>
        <v>0</v>
      </c>
      <c r="G43" s="1082">
        <f>INF_FC_EUR!O43</f>
        <v>0</v>
      </c>
      <c r="H43" s="1083">
        <f>INF_FC_EUR!P43</f>
        <v>0</v>
      </c>
      <c r="I43" s="1082">
        <f>INF_FC_EUR!Q43</f>
        <v>0</v>
      </c>
      <c r="J43" s="1083">
        <f>INF_FC_EUR!R43</f>
        <v>0</v>
      </c>
      <c r="K43" s="1082">
        <f>INF_FC_EUR!S43</f>
        <v>0</v>
      </c>
      <c r="L43" s="1083">
        <f>INF_FC_EUR!T43</f>
        <v>0</v>
      </c>
      <c r="M43" s="1082">
        <f>INF_FC_EUR!U43</f>
        <v>0</v>
      </c>
      <c r="N43" s="1083">
        <f>INF_FC_EUR!V43</f>
        <v>0</v>
      </c>
      <c r="O43" s="1082">
        <f>INF_FC_EUR!W43</f>
        <v>0</v>
      </c>
      <c r="P43" s="1083">
        <f>INF_FC_EUR!X43</f>
        <v>0</v>
      </c>
      <c r="Q43" s="1082">
        <f>INF_FC_EUR!Y43</f>
        <v>0</v>
      </c>
      <c r="R43" s="1083">
        <f>INF_FC_EUR!Z43</f>
        <v>0</v>
      </c>
      <c r="S43" s="1082">
        <f>INF_FC_EUR!AA43</f>
        <v>0</v>
      </c>
      <c r="T43" s="1083">
        <f>INF_FC_EUR!AB43</f>
        <v>0</v>
      </c>
      <c r="U43" s="1082">
        <f>INF_FC_EUR!AC43</f>
        <v>0</v>
      </c>
      <c r="V43" s="1083">
        <f>INF_FC_EUR!AD43</f>
        <v>0</v>
      </c>
      <c r="W43" s="1082">
        <f>INF_FC_EUR!AE43</f>
        <v>0</v>
      </c>
      <c r="X43" s="1083">
        <f>INF_FC_EUR!AF43</f>
        <v>0</v>
      </c>
      <c r="Y43" s="1082">
        <f>INF_FC_EUR!AG43</f>
        <v>0</v>
      </c>
      <c r="Z43" s="1083">
        <f>INF_FC_EUR!AH43</f>
        <v>0</v>
      </c>
      <c r="AA43" s="1082">
        <f>INF_FC_EUR!AI43</f>
        <v>0</v>
      </c>
      <c r="AB43" s="1083">
        <f>INF_FC_EUR!AJ43</f>
        <v>0</v>
      </c>
      <c r="AC43" s="1082">
        <f>INF_FC_EUR!AK43</f>
        <v>0</v>
      </c>
      <c r="AD43" s="1083">
        <f>INF_FC_EUR!AL43</f>
        <v>0</v>
      </c>
      <c r="AE43" s="1082">
        <f>INF_FC_EUR!AM43</f>
        <v>0</v>
      </c>
      <c r="AF43" s="1083">
        <f>INF_FC_EUR!AN43</f>
        <v>0</v>
      </c>
      <c r="AG43" s="1082">
        <f>INF_FC_EUR!AO43</f>
        <v>0</v>
      </c>
      <c r="AH43" s="1083">
        <f>INF_FC_EUR!AP43</f>
        <v>0</v>
      </c>
      <c r="AI43" s="1082">
        <f>INF_FC_EUR!AQ43</f>
        <v>0</v>
      </c>
      <c r="AJ43" s="1083">
        <f>INF_FC_EUR!AR43</f>
        <v>0</v>
      </c>
      <c r="AK43" s="1082">
        <f>INF_FC_EUR!AS43</f>
        <v>0</v>
      </c>
      <c r="AL43" s="1083">
        <f>INF_FC_EUR!AT43</f>
        <v>0</v>
      </c>
      <c r="AM43" s="1082">
        <f>INF_FC_EUR!AU43</f>
        <v>0</v>
      </c>
      <c r="AN43" s="1083">
        <f>INF_FC_EUR!AV43</f>
        <v>0</v>
      </c>
      <c r="AO43" s="1082">
        <f>INF_FC_EUR!AW43</f>
        <v>0</v>
      </c>
      <c r="AP43" s="1083">
        <f>INF_FC_EUR!AX43</f>
        <v>0</v>
      </c>
      <c r="AQ43" s="1082">
        <f>INF_FC_EUR!AY43</f>
        <v>0</v>
      </c>
      <c r="AR43" s="1083">
        <f>INF_FC_EUR!AZ43</f>
        <v>0</v>
      </c>
      <c r="AS43" s="1082">
        <f>INF_FC_EUR!BA43</f>
        <v>0</v>
      </c>
      <c r="AT43" s="1083">
        <f>INF_FC_EUR!BB43</f>
        <v>0</v>
      </c>
      <c r="AU43" s="1082">
        <f>INF_FC_EUR!BC43</f>
        <v>0</v>
      </c>
      <c r="AV43" s="1083">
        <f>INF_FC_EUR!BD43</f>
        <v>0</v>
      </c>
      <c r="AW43" s="1082">
        <f>INF_FC_EUR!BE43</f>
        <v>0</v>
      </c>
      <c r="AX43" s="1083">
        <f>INF_FC_EUR!BF43</f>
        <v>0</v>
      </c>
      <c r="AY43" s="1082">
        <f>INF_FC_EUR!BG43</f>
        <v>0</v>
      </c>
      <c r="AZ43" s="1083">
        <f>INF_FC_EUR!BH43</f>
        <v>0</v>
      </c>
      <c r="BA43" s="1082">
        <f>INF_FC_EUR!BI43</f>
        <v>0</v>
      </c>
      <c r="BB43" s="1083">
        <f>INF_FC_EUR!BJ43</f>
        <v>0</v>
      </c>
      <c r="BC43" s="1082">
        <f>INF_FC_EUR!BK43</f>
        <v>0</v>
      </c>
      <c r="BD43" s="1083">
        <f>INF_FC_EUR!BL43</f>
        <v>0</v>
      </c>
      <c r="BE43" s="1082">
        <f>INF_FC_EUR!BM43</f>
        <v>0</v>
      </c>
      <c r="BF43" s="1083">
        <f>INF_FC_EUR!BN43</f>
        <v>0</v>
      </c>
      <c r="BG43" s="1082">
        <f>INF_FC_EUR!BO43</f>
        <v>0</v>
      </c>
      <c r="BH43" s="1083">
        <f>INF_FC_EUR!BP43</f>
        <v>0</v>
      </c>
      <c r="BI43" s="1082">
        <f>INF_FC_EUR!BQ43</f>
        <v>0</v>
      </c>
      <c r="BJ43" s="1083">
        <f>INF_FC_EUR!BR43</f>
        <v>0</v>
      </c>
      <c r="BK43" s="1082">
        <f>INF_FC_EUR!BS43</f>
        <v>0</v>
      </c>
      <c r="BL43" s="1083">
        <f>INF_FC_EUR!BT43</f>
        <v>0</v>
      </c>
      <c r="BM43" s="1082">
        <f>INF_FC_EUR!BU43</f>
        <v>0</v>
      </c>
      <c r="BN43" s="1083">
        <f>INF_FC_EUR!BV43</f>
        <v>0</v>
      </c>
      <c r="BO43" s="1082">
        <f>INF_FC_EUR!BW43</f>
        <v>0</v>
      </c>
      <c r="BP43" s="1083">
        <f>INF_FC_EUR!BX43</f>
        <v>0</v>
      </c>
      <c r="BQ43" s="1082">
        <f>INF_FC_EUR!BY43</f>
        <v>0</v>
      </c>
    </row>
    <row r="44" spans="1:69" s="1048" customFormat="1">
      <c r="A44" s="1080" t="str">
        <f>IF(OR(B44=0,B44=""),"",B44&amp;IF(COUNTIF(B$11:$B44,B44)&gt;1,COUNTIF(B$11:$B44,B44),""))</f>
        <v>M310</v>
      </c>
      <c r="B44" s="1080" t="str">
        <f>INF_FC_EUR!J44</f>
        <v>M310</v>
      </c>
      <c r="C44" s="1081" t="str">
        <f>INF_FC_EUR!K44</f>
        <v>Chemicals</v>
      </c>
      <c r="D44" s="1081">
        <f>INF_FC_EUR!L44</f>
        <v>0</v>
      </c>
      <c r="E44" s="1082">
        <f>INF_FC_EUR!M44</f>
        <v>0</v>
      </c>
      <c r="F44" s="1083">
        <f>INF_FC_EUR!N44</f>
        <v>0</v>
      </c>
      <c r="G44" s="1082">
        <f>INF_FC_EUR!O44</f>
        <v>0</v>
      </c>
      <c r="H44" s="1083">
        <f>INF_FC_EUR!P44</f>
        <v>0</v>
      </c>
      <c r="I44" s="1082">
        <f>INF_FC_EUR!Q44</f>
        <v>0</v>
      </c>
      <c r="J44" s="1083">
        <f>INF_FC_EUR!R44</f>
        <v>0</v>
      </c>
      <c r="K44" s="1082">
        <f>INF_FC_EUR!S44</f>
        <v>0</v>
      </c>
      <c r="L44" s="1083">
        <f>INF_FC_EUR!T44</f>
        <v>0</v>
      </c>
      <c r="M44" s="1082">
        <f>INF_FC_EUR!U44</f>
        <v>0</v>
      </c>
      <c r="N44" s="1083">
        <f>INF_FC_EUR!V44</f>
        <v>0</v>
      </c>
      <c r="O44" s="1082">
        <f>INF_FC_EUR!W44</f>
        <v>0</v>
      </c>
      <c r="P44" s="1083">
        <f>INF_FC_EUR!X44</f>
        <v>0</v>
      </c>
      <c r="Q44" s="1082">
        <f>INF_FC_EUR!Y44</f>
        <v>0</v>
      </c>
      <c r="R44" s="1083">
        <f>INF_FC_EUR!Z44</f>
        <v>0</v>
      </c>
      <c r="S44" s="1082">
        <f>INF_FC_EUR!AA44</f>
        <v>0</v>
      </c>
      <c r="T44" s="1083">
        <f>INF_FC_EUR!AB44</f>
        <v>0</v>
      </c>
      <c r="U44" s="1082">
        <f>INF_FC_EUR!AC44</f>
        <v>0</v>
      </c>
      <c r="V44" s="1083">
        <f>INF_FC_EUR!AD44</f>
        <v>0</v>
      </c>
      <c r="W44" s="1082">
        <f>INF_FC_EUR!AE44</f>
        <v>0</v>
      </c>
      <c r="X44" s="1083">
        <f>INF_FC_EUR!AF44</f>
        <v>0</v>
      </c>
      <c r="Y44" s="1082">
        <f>INF_FC_EUR!AG44</f>
        <v>0</v>
      </c>
      <c r="Z44" s="1083">
        <f>INF_FC_EUR!AH44</f>
        <v>0</v>
      </c>
      <c r="AA44" s="1082">
        <f>INF_FC_EUR!AI44</f>
        <v>0</v>
      </c>
      <c r="AB44" s="1083">
        <f>INF_FC_EUR!AJ44</f>
        <v>0</v>
      </c>
      <c r="AC44" s="1082">
        <f>INF_FC_EUR!AK44</f>
        <v>0</v>
      </c>
      <c r="AD44" s="1083">
        <f>INF_FC_EUR!AL44</f>
        <v>0</v>
      </c>
      <c r="AE44" s="1082">
        <f>INF_FC_EUR!AM44</f>
        <v>0</v>
      </c>
      <c r="AF44" s="1083">
        <f>INF_FC_EUR!AN44</f>
        <v>0</v>
      </c>
      <c r="AG44" s="1082">
        <f>INF_FC_EUR!AO44</f>
        <v>0</v>
      </c>
      <c r="AH44" s="1083">
        <f>INF_FC_EUR!AP44</f>
        <v>0</v>
      </c>
      <c r="AI44" s="1082">
        <f>INF_FC_EUR!AQ44</f>
        <v>0</v>
      </c>
      <c r="AJ44" s="1083">
        <f>INF_FC_EUR!AR44</f>
        <v>0</v>
      </c>
      <c r="AK44" s="1082">
        <f>INF_FC_EUR!AS44</f>
        <v>0</v>
      </c>
      <c r="AL44" s="1083">
        <f>INF_FC_EUR!AT44</f>
        <v>0</v>
      </c>
      <c r="AM44" s="1082">
        <f>INF_FC_EUR!AU44</f>
        <v>0</v>
      </c>
      <c r="AN44" s="1083">
        <f>INF_FC_EUR!AV44</f>
        <v>0</v>
      </c>
      <c r="AO44" s="1082">
        <f>INF_FC_EUR!AW44</f>
        <v>0</v>
      </c>
      <c r="AP44" s="1083">
        <f>INF_FC_EUR!AX44</f>
        <v>0</v>
      </c>
      <c r="AQ44" s="1082">
        <f>INF_FC_EUR!AY44</f>
        <v>0</v>
      </c>
      <c r="AR44" s="1083">
        <f>INF_FC_EUR!AZ44</f>
        <v>0</v>
      </c>
      <c r="AS44" s="1082">
        <f>INF_FC_EUR!BA44</f>
        <v>0</v>
      </c>
      <c r="AT44" s="1083">
        <f>INF_FC_EUR!BB44</f>
        <v>0</v>
      </c>
      <c r="AU44" s="1082">
        <f>INF_FC_EUR!BC44</f>
        <v>0</v>
      </c>
      <c r="AV44" s="1083">
        <f>INF_FC_EUR!BD44</f>
        <v>0</v>
      </c>
      <c r="AW44" s="1082">
        <f>INF_FC_EUR!BE44</f>
        <v>0</v>
      </c>
      <c r="AX44" s="1083">
        <f>INF_FC_EUR!BF44</f>
        <v>0</v>
      </c>
      <c r="AY44" s="1082">
        <f>INF_FC_EUR!BG44</f>
        <v>0</v>
      </c>
      <c r="AZ44" s="1083">
        <f>INF_FC_EUR!BH44</f>
        <v>0</v>
      </c>
      <c r="BA44" s="1082">
        <f>INF_FC_EUR!BI44</f>
        <v>0</v>
      </c>
      <c r="BB44" s="1083">
        <f>INF_FC_EUR!BJ44</f>
        <v>0</v>
      </c>
      <c r="BC44" s="1082">
        <f>INF_FC_EUR!BK44</f>
        <v>0</v>
      </c>
      <c r="BD44" s="1083">
        <f>INF_FC_EUR!BL44</f>
        <v>0</v>
      </c>
      <c r="BE44" s="1082">
        <f>INF_FC_EUR!BM44</f>
        <v>0</v>
      </c>
      <c r="BF44" s="1083">
        <f>INF_FC_EUR!BN44</f>
        <v>0</v>
      </c>
      <c r="BG44" s="1082">
        <f>INF_FC_EUR!BO44</f>
        <v>0</v>
      </c>
      <c r="BH44" s="1083">
        <f>INF_FC_EUR!BP44</f>
        <v>0</v>
      </c>
      <c r="BI44" s="1082">
        <f>INF_FC_EUR!BQ44</f>
        <v>0</v>
      </c>
      <c r="BJ44" s="1083">
        <f>INF_FC_EUR!BR44</f>
        <v>0</v>
      </c>
      <c r="BK44" s="1082">
        <f>INF_FC_EUR!BS44</f>
        <v>0</v>
      </c>
      <c r="BL44" s="1083">
        <f>INF_FC_EUR!BT44</f>
        <v>0</v>
      </c>
      <c r="BM44" s="1082">
        <f>INF_FC_EUR!BU44</f>
        <v>0</v>
      </c>
      <c r="BN44" s="1083">
        <f>INF_FC_EUR!BV44</f>
        <v>0</v>
      </c>
      <c r="BO44" s="1082">
        <f>INF_FC_EUR!BW44</f>
        <v>0</v>
      </c>
      <c r="BP44" s="1083">
        <f>INF_FC_EUR!BX44</f>
        <v>0</v>
      </c>
      <c r="BQ44" s="1082">
        <f>INF_FC_EUR!BY44</f>
        <v>0</v>
      </c>
    </row>
    <row r="45" spans="1:69" s="1048" customFormat="1">
      <c r="A45" s="1080" t="str">
        <f>IF(OR(B45=0,B45=""),"",B45&amp;IF(COUNTIF(B$11:$B45,B45)&gt;1,COUNTIF(B$11:$B45,B45),""))</f>
        <v>M315</v>
      </c>
      <c r="B45" s="1080" t="str">
        <f>INF_FC_EUR!J45</f>
        <v>M315</v>
      </c>
      <c r="C45" s="1081" t="str">
        <f>INF_FC_EUR!K45</f>
        <v>Cost of tools, wire, felt</v>
      </c>
      <c r="D45" s="1081">
        <f>INF_FC_EUR!L45</f>
        <v>0</v>
      </c>
      <c r="E45" s="1082">
        <f>INF_FC_EUR!M45</f>
        <v>0</v>
      </c>
      <c r="F45" s="1083">
        <f>INF_FC_EUR!N45</f>
        <v>0</v>
      </c>
      <c r="G45" s="1082">
        <f>INF_FC_EUR!O45</f>
        <v>0</v>
      </c>
      <c r="H45" s="1083">
        <f>INF_FC_EUR!P45</f>
        <v>0</v>
      </c>
      <c r="I45" s="1082">
        <f>INF_FC_EUR!Q45</f>
        <v>0</v>
      </c>
      <c r="J45" s="1083">
        <f>INF_FC_EUR!R45</f>
        <v>0</v>
      </c>
      <c r="K45" s="1082">
        <f>INF_FC_EUR!S45</f>
        <v>0</v>
      </c>
      <c r="L45" s="1083">
        <f>INF_FC_EUR!T45</f>
        <v>0</v>
      </c>
      <c r="M45" s="1082">
        <f>INF_FC_EUR!U45</f>
        <v>0</v>
      </c>
      <c r="N45" s="1083">
        <f>INF_FC_EUR!V45</f>
        <v>0</v>
      </c>
      <c r="O45" s="1082">
        <f>INF_FC_EUR!W45</f>
        <v>0</v>
      </c>
      <c r="P45" s="1083">
        <f>INF_FC_EUR!X45</f>
        <v>0</v>
      </c>
      <c r="Q45" s="1082">
        <f>INF_FC_EUR!Y45</f>
        <v>0</v>
      </c>
      <c r="R45" s="1083">
        <f>INF_FC_EUR!Z45</f>
        <v>0</v>
      </c>
      <c r="S45" s="1082">
        <f>INF_FC_EUR!AA45</f>
        <v>0</v>
      </c>
      <c r="T45" s="1083">
        <f>INF_FC_EUR!AB45</f>
        <v>0</v>
      </c>
      <c r="U45" s="1082">
        <f>INF_FC_EUR!AC45</f>
        <v>0</v>
      </c>
      <c r="V45" s="1083">
        <f>INF_FC_EUR!AD45</f>
        <v>0</v>
      </c>
      <c r="W45" s="1082">
        <f>INF_FC_EUR!AE45</f>
        <v>0</v>
      </c>
      <c r="X45" s="1083">
        <f>INF_FC_EUR!AF45</f>
        <v>0</v>
      </c>
      <c r="Y45" s="1082">
        <f>INF_FC_EUR!AG45</f>
        <v>0</v>
      </c>
      <c r="Z45" s="1083">
        <f>INF_FC_EUR!AH45</f>
        <v>0</v>
      </c>
      <c r="AA45" s="1082">
        <f>INF_FC_EUR!AI45</f>
        <v>0</v>
      </c>
      <c r="AB45" s="1083">
        <f>INF_FC_EUR!AJ45</f>
        <v>0</v>
      </c>
      <c r="AC45" s="1082">
        <f>INF_FC_EUR!AK45</f>
        <v>0</v>
      </c>
      <c r="AD45" s="1083">
        <f>INF_FC_EUR!AL45</f>
        <v>0</v>
      </c>
      <c r="AE45" s="1082">
        <f>INF_FC_EUR!AM45</f>
        <v>0</v>
      </c>
      <c r="AF45" s="1083">
        <f>INF_FC_EUR!AN45</f>
        <v>0</v>
      </c>
      <c r="AG45" s="1082">
        <f>INF_FC_EUR!AO45</f>
        <v>0</v>
      </c>
      <c r="AH45" s="1083">
        <f>INF_FC_EUR!AP45</f>
        <v>0</v>
      </c>
      <c r="AI45" s="1082">
        <f>INF_FC_EUR!AQ45</f>
        <v>0</v>
      </c>
      <c r="AJ45" s="1083">
        <f>INF_FC_EUR!AR45</f>
        <v>0</v>
      </c>
      <c r="AK45" s="1082">
        <f>INF_FC_EUR!AS45</f>
        <v>0</v>
      </c>
      <c r="AL45" s="1083">
        <f>INF_FC_EUR!AT45</f>
        <v>0</v>
      </c>
      <c r="AM45" s="1082">
        <f>INF_FC_EUR!AU45</f>
        <v>0</v>
      </c>
      <c r="AN45" s="1083">
        <f>INF_FC_EUR!AV45</f>
        <v>0</v>
      </c>
      <c r="AO45" s="1082">
        <f>INF_FC_EUR!AW45</f>
        <v>0</v>
      </c>
      <c r="AP45" s="1083">
        <f>INF_FC_EUR!AX45</f>
        <v>0</v>
      </c>
      <c r="AQ45" s="1082">
        <f>INF_FC_EUR!AY45</f>
        <v>0</v>
      </c>
      <c r="AR45" s="1083">
        <f>INF_FC_EUR!AZ45</f>
        <v>0</v>
      </c>
      <c r="AS45" s="1082">
        <f>INF_FC_EUR!BA45</f>
        <v>0</v>
      </c>
      <c r="AT45" s="1083">
        <f>INF_FC_EUR!BB45</f>
        <v>0</v>
      </c>
      <c r="AU45" s="1082">
        <f>INF_FC_EUR!BC45</f>
        <v>0</v>
      </c>
      <c r="AV45" s="1083">
        <f>INF_FC_EUR!BD45</f>
        <v>0</v>
      </c>
      <c r="AW45" s="1082">
        <f>INF_FC_EUR!BE45</f>
        <v>0</v>
      </c>
      <c r="AX45" s="1083">
        <f>INF_FC_EUR!BF45</f>
        <v>0</v>
      </c>
      <c r="AY45" s="1082">
        <f>INF_FC_EUR!BG45</f>
        <v>0</v>
      </c>
      <c r="AZ45" s="1083">
        <f>INF_FC_EUR!BH45</f>
        <v>0</v>
      </c>
      <c r="BA45" s="1082">
        <f>INF_FC_EUR!BI45</f>
        <v>0</v>
      </c>
      <c r="BB45" s="1083">
        <f>INF_FC_EUR!BJ45</f>
        <v>0</v>
      </c>
      <c r="BC45" s="1082">
        <f>INF_FC_EUR!BK45</f>
        <v>0</v>
      </c>
      <c r="BD45" s="1083">
        <f>INF_FC_EUR!BL45</f>
        <v>0</v>
      </c>
      <c r="BE45" s="1082">
        <f>INF_FC_EUR!BM45</f>
        <v>0</v>
      </c>
      <c r="BF45" s="1083">
        <f>INF_FC_EUR!BN45</f>
        <v>0</v>
      </c>
      <c r="BG45" s="1082">
        <f>INF_FC_EUR!BO45</f>
        <v>0</v>
      </c>
      <c r="BH45" s="1083">
        <f>INF_FC_EUR!BP45</f>
        <v>0</v>
      </c>
      <c r="BI45" s="1082">
        <f>INF_FC_EUR!BQ45</f>
        <v>0</v>
      </c>
      <c r="BJ45" s="1083">
        <f>INF_FC_EUR!BR45</f>
        <v>0</v>
      </c>
      <c r="BK45" s="1082">
        <f>INF_FC_EUR!BS45</f>
        <v>0</v>
      </c>
      <c r="BL45" s="1083">
        <f>INF_FC_EUR!BT45</f>
        <v>0</v>
      </c>
      <c r="BM45" s="1082">
        <f>INF_FC_EUR!BU45</f>
        <v>0</v>
      </c>
      <c r="BN45" s="1083">
        <f>INF_FC_EUR!BV45</f>
        <v>0</v>
      </c>
      <c r="BO45" s="1082">
        <f>INF_FC_EUR!BW45</f>
        <v>0</v>
      </c>
      <c r="BP45" s="1083">
        <f>INF_FC_EUR!BX45</f>
        <v>0</v>
      </c>
      <c r="BQ45" s="1082">
        <f>INF_FC_EUR!BY45</f>
        <v>0</v>
      </c>
    </row>
    <row r="46" spans="1:69" s="1048" customFormat="1">
      <c r="A46" s="1080" t="str">
        <f>IF(OR(B46=0,B46=""),"",B46&amp;IF(COUNTIF(B$11:$B46,B46)&gt;1,COUNTIF(B$11:$B46,B46),""))</f>
        <v>M320</v>
      </c>
      <c r="B46" s="1080" t="str">
        <f>INF_FC_EUR!J46</f>
        <v>M320</v>
      </c>
      <c r="C46" s="1081" t="str">
        <f>INF_FC_EUR!K46</f>
        <v>Other aux. and operation mat.</v>
      </c>
      <c r="D46" s="1081">
        <f>INF_FC_EUR!L46</f>
        <v>0</v>
      </c>
      <c r="E46" s="1082">
        <f>INF_FC_EUR!M46</f>
        <v>0</v>
      </c>
      <c r="F46" s="1083">
        <f>INF_FC_EUR!N46</f>
        <v>0</v>
      </c>
      <c r="G46" s="1082">
        <f>INF_FC_EUR!O46</f>
        <v>0</v>
      </c>
      <c r="H46" s="1083">
        <f>INF_FC_EUR!P46</f>
        <v>0</v>
      </c>
      <c r="I46" s="1082">
        <f>INF_FC_EUR!Q46</f>
        <v>0</v>
      </c>
      <c r="J46" s="1083">
        <f>INF_FC_EUR!R46</f>
        <v>0</v>
      </c>
      <c r="K46" s="1082">
        <f>INF_FC_EUR!S46</f>
        <v>0</v>
      </c>
      <c r="L46" s="1083">
        <f>INF_FC_EUR!T46</f>
        <v>0</v>
      </c>
      <c r="M46" s="1082">
        <f>INF_FC_EUR!U46</f>
        <v>0</v>
      </c>
      <c r="N46" s="1083">
        <f>INF_FC_EUR!V46</f>
        <v>0</v>
      </c>
      <c r="O46" s="1082">
        <f>INF_FC_EUR!W46</f>
        <v>0</v>
      </c>
      <c r="P46" s="1083">
        <f>INF_FC_EUR!X46</f>
        <v>0</v>
      </c>
      <c r="Q46" s="1082">
        <f>INF_FC_EUR!Y46</f>
        <v>0</v>
      </c>
      <c r="R46" s="1083">
        <f>INF_FC_EUR!Z46</f>
        <v>0</v>
      </c>
      <c r="S46" s="1082">
        <f>INF_FC_EUR!AA46</f>
        <v>0</v>
      </c>
      <c r="T46" s="1083">
        <f>INF_FC_EUR!AB46</f>
        <v>0</v>
      </c>
      <c r="U46" s="1082">
        <f>INF_FC_EUR!AC46</f>
        <v>0</v>
      </c>
      <c r="V46" s="1083">
        <f>INF_FC_EUR!AD46</f>
        <v>0</v>
      </c>
      <c r="W46" s="1082">
        <f>INF_FC_EUR!AE46</f>
        <v>0</v>
      </c>
      <c r="X46" s="1083">
        <f>INF_FC_EUR!AF46</f>
        <v>0</v>
      </c>
      <c r="Y46" s="1082">
        <f>INF_FC_EUR!AG46</f>
        <v>0</v>
      </c>
      <c r="Z46" s="1083">
        <f>INF_FC_EUR!AH46</f>
        <v>0</v>
      </c>
      <c r="AA46" s="1082">
        <f>INF_FC_EUR!AI46</f>
        <v>0</v>
      </c>
      <c r="AB46" s="1083">
        <f>INF_FC_EUR!AJ46</f>
        <v>0</v>
      </c>
      <c r="AC46" s="1082">
        <f>INF_FC_EUR!AK46</f>
        <v>0</v>
      </c>
      <c r="AD46" s="1083">
        <f>INF_FC_EUR!AL46</f>
        <v>0</v>
      </c>
      <c r="AE46" s="1082">
        <f>INF_FC_EUR!AM46</f>
        <v>0</v>
      </c>
      <c r="AF46" s="1083">
        <f>INF_FC_EUR!AN46</f>
        <v>0</v>
      </c>
      <c r="AG46" s="1082">
        <f>INF_FC_EUR!AO46</f>
        <v>0</v>
      </c>
      <c r="AH46" s="1083">
        <f>INF_FC_EUR!AP46</f>
        <v>0</v>
      </c>
      <c r="AI46" s="1082">
        <f>INF_FC_EUR!AQ46</f>
        <v>0</v>
      </c>
      <c r="AJ46" s="1083">
        <f>INF_FC_EUR!AR46</f>
        <v>0</v>
      </c>
      <c r="AK46" s="1082">
        <f>INF_FC_EUR!AS46</f>
        <v>0</v>
      </c>
      <c r="AL46" s="1083">
        <f>INF_FC_EUR!AT46</f>
        <v>0</v>
      </c>
      <c r="AM46" s="1082">
        <f>INF_FC_EUR!AU46</f>
        <v>0</v>
      </c>
      <c r="AN46" s="1083">
        <f>INF_FC_EUR!AV46</f>
        <v>0</v>
      </c>
      <c r="AO46" s="1082">
        <f>INF_FC_EUR!AW46</f>
        <v>0</v>
      </c>
      <c r="AP46" s="1083">
        <f>INF_FC_EUR!AX46</f>
        <v>0</v>
      </c>
      <c r="AQ46" s="1082">
        <f>INF_FC_EUR!AY46</f>
        <v>0</v>
      </c>
      <c r="AR46" s="1083">
        <f>INF_FC_EUR!AZ46</f>
        <v>0</v>
      </c>
      <c r="AS46" s="1082">
        <f>INF_FC_EUR!BA46</f>
        <v>0</v>
      </c>
      <c r="AT46" s="1083">
        <f>INF_FC_EUR!BB46</f>
        <v>0</v>
      </c>
      <c r="AU46" s="1082">
        <f>INF_FC_EUR!BC46</f>
        <v>0</v>
      </c>
      <c r="AV46" s="1083">
        <f>INF_FC_EUR!BD46</f>
        <v>0</v>
      </c>
      <c r="AW46" s="1082">
        <f>INF_FC_EUR!BE46</f>
        <v>0</v>
      </c>
      <c r="AX46" s="1083">
        <f>INF_FC_EUR!BF46</f>
        <v>0</v>
      </c>
      <c r="AY46" s="1082">
        <f>INF_FC_EUR!BG46</f>
        <v>0</v>
      </c>
      <c r="AZ46" s="1083">
        <f>INF_FC_EUR!BH46</f>
        <v>0</v>
      </c>
      <c r="BA46" s="1082">
        <f>INF_FC_EUR!BI46</f>
        <v>0</v>
      </c>
      <c r="BB46" s="1083">
        <f>INF_FC_EUR!BJ46</f>
        <v>0</v>
      </c>
      <c r="BC46" s="1082">
        <f>INF_FC_EUR!BK46</f>
        <v>0</v>
      </c>
      <c r="BD46" s="1083">
        <f>INF_FC_EUR!BL46</f>
        <v>0</v>
      </c>
      <c r="BE46" s="1082">
        <f>INF_FC_EUR!BM46</f>
        <v>0</v>
      </c>
      <c r="BF46" s="1083">
        <f>INF_FC_EUR!BN46</f>
        <v>0</v>
      </c>
      <c r="BG46" s="1082">
        <f>INF_FC_EUR!BO46</f>
        <v>0</v>
      </c>
      <c r="BH46" s="1083">
        <f>INF_FC_EUR!BP46</f>
        <v>0</v>
      </c>
      <c r="BI46" s="1082">
        <f>INF_FC_EUR!BQ46</f>
        <v>0</v>
      </c>
      <c r="BJ46" s="1083">
        <f>INF_FC_EUR!BR46</f>
        <v>0</v>
      </c>
      <c r="BK46" s="1082">
        <f>INF_FC_EUR!BS46</f>
        <v>0</v>
      </c>
      <c r="BL46" s="1083">
        <f>INF_FC_EUR!BT46</f>
        <v>0</v>
      </c>
      <c r="BM46" s="1082">
        <f>INF_FC_EUR!BU46</f>
        <v>0</v>
      </c>
      <c r="BN46" s="1083">
        <f>INF_FC_EUR!BV46</f>
        <v>0</v>
      </c>
      <c r="BO46" s="1082">
        <f>INF_FC_EUR!BW46</f>
        <v>0</v>
      </c>
      <c r="BP46" s="1083">
        <f>INF_FC_EUR!BX46</f>
        <v>0</v>
      </c>
      <c r="BQ46" s="1082">
        <f>INF_FC_EUR!BY46</f>
        <v>0</v>
      </c>
    </row>
    <row r="47" spans="1:69" s="1048" customFormat="1">
      <c r="A47" s="1080" t="str">
        <f>IF(OR(B47=0,B47=""),"",B47&amp;IF(COUNTIF(B$11:$B47,B47)&gt;1,COUNTIF(B$11:$B47,B47),""))</f>
        <v>M325</v>
      </c>
      <c r="B47" s="1080" t="str">
        <f>INF_FC_EUR!J47</f>
        <v>M325</v>
      </c>
      <c r="C47" s="1081" t="str">
        <f>INF_FC_EUR!K47</f>
        <v>External production services</v>
      </c>
      <c r="D47" s="1081">
        <f>INF_FC_EUR!L47</f>
        <v>0</v>
      </c>
      <c r="E47" s="1082">
        <f>INF_FC_EUR!M47</f>
        <v>0</v>
      </c>
      <c r="F47" s="1083">
        <f>INF_FC_EUR!N47</f>
        <v>0</v>
      </c>
      <c r="G47" s="1082">
        <f>INF_FC_EUR!O47</f>
        <v>0</v>
      </c>
      <c r="H47" s="1083">
        <f>INF_FC_EUR!P47</f>
        <v>0</v>
      </c>
      <c r="I47" s="1082">
        <f>INF_FC_EUR!Q47</f>
        <v>0</v>
      </c>
      <c r="J47" s="1083">
        <f>INF_FC_EUR!R47</f>
        <v>0</v>
      </c>
      <c r="K47" s="1082">
        <f>INF_FC_EUR!S47</f>
        <v>0</v>
      </c>
      <c r="L47" s="1083">
        <f>INF_FC_EUR!T47</f>
        <v>0</v>
      </c>
      <c r="M47" s="1082">
        <f>INF_FC_EUR!U47</f>
        <v>0</v>
      </c>
      <c r="N47" s="1083">
        <f>INF_FC_EUR!V47</f>
        <v>0</v>
      </c>
      <c r="O47" s="1082">
        <f>INF_FC_EUR!W47</f>
        <v>0</v>
      </c>
      <c r="P47" s="1083">
        <f>INF_FC_EUR!X47</f>
        <v>0</v>
      </c>
      <c r="Q47" s="1082">
        <f>INF_FC_EUR!Y47</f>
        <v>0</v>
      </c>
      <c r="R47" s="1083">
        <f>INF_FC_EUR!Z47</f>
        <v>0</v>
      </c>
      <c r="S47" s="1082">
        <f>INF_FC_EUR!AA47</f>
        <v>0</v>
      </c>
      <c r="T47" s="1083">
        <f>INF_FC_EUR!AB47</f>
        <v>0</v>
      </c>
      <c r="U47" s="1082">
        <f>INF_FC_EUR!AC47</f>
        <v>0</v>
      </c>
      <c r="V47" s="1083">
        <f>INF_FC_EUR!AD47</f>
        <v>0</v>
      </c>
      <c r="W47" s="1082">
        <f>INF_FC_EUR!AE47</f>
        <v>0</v>
      </c>
      <c r="X47" s="1083">
        <f>INF_FC_EUR!AF47</f>
        <v>0</v>
      </c>
      <c r="Y47" s="1082">
        <f>INF_FC_EUR!AG47</f>
        <v>0</v>
      </c>
      <c r="Z47" s="1083">
        <f>INF_FC_EUR!AH47</f>
        <v>0</v>
      </c>
      <c r="AA47" s="1082">
        <f>INF_FC_EUR!AI47</f>
        <v>0</v>
      </c>
      <c r="AB47" s="1083">
        <f>INF_FC_EUR!AJ47</f>
        <v>0</v>
      </c>
      <c r="AC47" s="1082">
        <f>INF_FC_EUR!AK47</f>
        <v>0</v>
      </c>
      <c r="AD47" s="1083">
        <f>INF_FC_EUR!AL47</f>
        <v>0</v>
      </c>
      <c r="AE47" s="1082">
        <f>INF_FC_EUR!AM47</f>
        <v>0</v>
      </c>
      <c r="AF47" s="1083">
        <f>INF_FC_EUR!AN47</f>
        <v>0</v>
      </c>
      <c r="AG47" s="1082">
        <f>INF_FC_EUR!AO47</f>
        <v>0</v>
      </c>
      <c r="AH47" s="1083">
        <f>INF_FC_EUR!AP47</f>
        <v>0</v>
      </c>
      <c r="AI47" s="1082">
        <f>INF_FC_EUR!AQ47</f>
        <v>0</v>
      </c>
      <c r="AJ47" s="1083">
        <f>INF_FC_EUR!AR47</f>
        <v>0</v>
      </c>
      <c r="AK47" s="1082">
        <f>INF_FC_EUR!AS47</f>
        <v>0</v>
      </c>
      <c r="AL47" s="1083">
        <f>INF_FC_EUR!AT47</f>
        <v>0</v>
      </c>
      <c r="AM47" s="1082">
        <f>INF_FC_EUR!AU47</f>
        <v>0</v>
      </c>
      <c r="AN47" s="1083">
        <f>INF_FC_EUR!AV47</f>
        <v>0</v>
      </c>
      <c r="AO47" s="1082">
        <f>INF_FC_EUR!AW47</f>
        <v>0</v>
      </c>
      <c r="AP47" s="1083">
        <f>INF_FC_EUR!AX47</f>
        <v>0</v>
      </c>
      <c r="AQ47" s="1082">
        <f>INF_FC_EUR!AY47</f>
        <v>0</v>
      </c>
      <c r="AR47" s="1083">
        <f>INF_FC_EUR!AZ47</f>
        <v>0</v>
      </c>
      <c r="AS47" s="1082">
        <f>INF_FC_EUR!BA47</f>
        <v>0</v>
      </c>
      <c r="AT47" s="1083">
        <f>INF_FC_EUR!BB47</f>
        <v>0</v>
      </c>
      <c r="AU47" s="1082">
        <f>INF_FC_EUR!BC47</f>
        <v>0</v>
      </c>
      <c r="AV47" s="1083">
        <f>INF_FC_EUR!BD47</f>
        <v>0</v>
      </c>
      <c r="AW47" s="1082">
        <f>INF_FC_EUR!BE47</f>
        <v>0</v>
      </c>
      <c r="AX47" s="1083">
        <f>INF_FC_EUR!BF47</f>
        <v>0</v>
      </c>
      <c r="AY47" s="1082">
        <f>INF_FC_EUR!BG47</f>
        <v>0</v>
      </c>
      <c r="AZ47" s="1083">
        <f>INF_FC_EUR!BH47</f>
        <v>0</v>
      </c>
      <c r="BA47" s="1082">
        <f>INF_FC_EUR!BI47</f>
        <v>0</v>
      </c>
      <c r="BB47" s="1083">
        <f>INF_FC_EUR!BJ47</f>
        <v>0</v>
      </c>
      <c r="BC47" s="1082">
        <f>INF_FC_EUR!BK47</f>
        <v>0</v>
      </c>
      <c r="BD47" s="1083">
        <f>INF_FC_EUR!BL47</f>
        <v>0</v>
      </c>
      <c r="BE47" s="1082">
        <f>INF_FC_EUR!BM47</f>
        <v>0</v>
      </c>
      <c r="BF47" s="1083">
        <f>INF_FC_EUR!BN47</f>
        <v>0</v>
      </c>
      <c r="BG47" s="1082">
        <f>INF_FC_EUR!BO47</f>
        <v>0</v>
      </c>
      <c r="BH47" s="1083">
        <f>INF_FC_EUR!BP47</f>
        <v>0</v>
      </c>
      <c r="BI47" s="1082">
        <f>INF_FC_EUR!BQ47</f>
        <v>0</v>
      </c>
      <c r="BJ47" s="1083">
        <f>INF_FC_EUR!BR47</f>
        <v>0</v>
      </c>
      <c r="BK47" s="1082">
        <f>INF_FC_EUR!BS47</f>
        <v>0</v>
      </c>
      <c r="BL47" s="1083">
        <f>INF_FC_EUR!BT47</f>
        <v>0</v>
      </c>
      <c r="BM47" s="1082">
        <f>INF_FC_EUR!BU47</f>
        <v>0</v>
      </c>
      <c r="BN47" s="1083">
        <f>INF_FC_EUR!BV47</f>
        <v>0</v>
      </c>
      <c r="BO47" s="1082">
        <f>INF_FC_EUR!BW47</f>
        <v>0</v>
      </c>
      <c r="BP47" s="1083">
        <f>INF_FC_EUR!BX47</f>
        <v>0</v>
      </c>
      <c r="BQ47" s="1082">
        <f>INF_FC_EUR!BY47</f>
        <v>0</v>
      </c>
    </row>
    <row r="48" spans="1:69" s="1048" customFormat="1">
      <c r="A48" s="1084" t="str">
        <f>IF(OR(B48=0,B48=""),"",B48&amp;IF(COUNTIF(B$11:$B48,B48)&gt;1,COUNTIF(B$11:$B48,B48),""))</f>
        <v>M339</v>
      </c>
      <c r="B48" s="1084" t="str">
        <f>INF_FC_EUR!J48</f>
        <v>M339</v>
      </c>
      <c r="C48" s="1084" t="str">
        <f>INF_FC_EUR!K48</f>
        <v>Material expenditure - Core Business</v>
      </c>
      <c r="D48" s="1084">
        <f>INF_FC_EUR!L48</f>
        <v>0</v>
      </c>
      <c r="E48" s="1085">
        <f>INF_FC_EUR!M48</f>
        <v>0</v>
      </c>
      <c r="F48" s="1086">
        <f>INF_FC_EUR!N48</f>
        <v>0</v>
      </c>
      <c r="G48" s="1085">
        <f>INF_FC_EUR!O48</f>
        <v>0</v>
      </c>
      <c r="H48" s="1086">
        <f>INF_FC_EUR!P48</f>
        <v>0</v>
      </c>
      <c r="I48" s="1085">
        <f>INF_FC_EUR!Q48</f>
        <v>0</v>
      </c>
      <c r="J48" s="1086">
        <f>INF_FC_EUR!R48</f>
        <v>0</v>
      </c>
      <c r="K48" s="1085">
        <f>INF_FC_EUR!S48</f>
        <v>0</v>
      </c>
      <c r="L48" s="1086">
        <f>INF_FC_EUR!T48</f>
        <v>0</v>
      </c>
      <c r="M48" s="1085">
        <f>INF_FC_EUR!U48</f>
        <v>0</v>
      </c>
      <c r="N48" s="1086">
        <f>INF_FC_EUR!V48</f>
        <v>0</v>
      </c>
      <c r="O48" s="1085">
        <f>INF_FC_EUR!W48</f>
        <v>0</v>
      </c>
      <c r="P48" s="1086">
        <f>INF_FC_EUR!X48</f>
        <v>0</v>
      </c>
      <c r="Q48" s="1085">
        <f>INF_FC_EUR!Y48</f>
        <v>0</v>
      </c>
      <c r="R48" s="1086">
        <f>INF_FC_EUR!Z48</f>
        <v>0</v>
      </c>
      <c r="S48" s="1085">
        <f>INF_FC_EUR!AA48</f>
        <v>0</v>
      </c>
      <c r="T48" s="1086">
        <f>INF_FC_EUR!AB48</f>
        <v>0</v>
      </c>
      <c r="U48" s="1085">
        <f>INF_FC_EUR!AC48</f>
        <v>0</v>
      </c>
      <c r="V48" s="1086">
        <f>INF_FC_EUR!AD48</f>
        <v>0</v>
      </c>
      <c r="W48" s="1085">
        <f>INF_FC_EUR!AE48</f>
        <v>0</v>
      </c>
      <c r="X48" s="1086">
        <f>INF_FC_EUR!AF48</f>
        <v>0</v>
      </c>
      <c r="Y48" s="1085">
        <f>INF_FC_EUR!AG48</f>
        <v>0</v>
      </c>
      <c r="Z48" s="1086">
        <f>INF_FC_EUR!AH48</f>
        <v>0</v>
      </c>
      <c r="AA48" s="1085">
        <f>INF_FC_EUR!AI48</f>
        <v>0</v>
      </c>
      <c r="AB48" s="1086">
        <f>INF_FC_EUR!AJ48</f>
        <v>0</v>
      </c>
      <c r="AC48" s="1085">
        <f>INF_FC_EUR!AK48</f>
        <v>0</v>
      </c>
      <c r="AD48" s="1086">
        <f>INF_FC_EUR!AL48</f>
        <v>0</v>
      </c>
      <c r="AE48" s="1085">
        <f>INF_FC_EUR!AM48</f>
        <v>0</v>
      </c>
      <c r="AF48" s="1086">
        <f>INF_FC_EUR!AN48</f>
        <v>0</v>
      </c>
      <c r="AG48" s="1085">
        <f>INF_FC_EUR!AO48</f>
        <v>0</v>
      </c>
      <c r="AH48" s="1086">
        <f>INF_FC_EUR!AP48</f>
        <v>0</v>
      </c>
      <c r="AI48" s="1085">
        <f>INF_FC_EUR!AQ48</f>
        <v>0</v>
      </c>
      <c r="AJ48" s="1086">
        <f>INF_FC_EUR!AR48</f>
        <v>0</v>
      </c>
      <c r="AK48" s="1085">
        <f>INF_FC_EUR!AS48</f>
        <v>0</v>
      </c>
      <c r="AL48" s="1086">
        <f>INF_FC_EUR!AT48</f>
        <v>0</v>
      </c>
      <c r="AM48" s="1085">
        <f>INF_FC_EUR!AU48</f>
        <v>0</v>
      </c>
      <c r="AN48" s="1086">
        <f>INF_FC_EUR!AV48</f>
        <v>0</v>
      </c>
      <c r="AO48" s="1085">
        <f>INF_FC_EUR!AW48</f>
        <v>0</v>
      </c>
      <c r="AP48" s="1086">
        <f>INF_FC_EUR!AX48</f>
        <v>0</v>
      </c>
      <c r="AQ48" s="1085">
        <f>INF_FC_EUR!AY48</f>
        <v>0</v>
      </c>
      <c r="AR48" s="1086">
        <f>INF_FC_EUR!AZ48</f>
        <v>0</v>
      </c>
      <c r="AS48" s="1085">
        <f>INF_FC_EUR!BA48</f>
        <v>0</v>
      </c>
      <c r="AT48" s="1086">
        <f>INF_FC_EUR!BB48</f>
        <v>0</v>
      </c>
      <c r="AU48" s="1085">
        <f>INF_FC_EUR!BC48</f>
        <v>0</v>
      </c>
      <c r="AV48" s="1086">
        <f>INF_FC_EUR!BD48</f>
        <v>0</v>
      </c>
      <c r="AW48" s="1085">
        <f>INF_FC_EUR!BE48</f>
        <v>0</v>
      </c>
      <c r="AX48" s="1086">
        <f>INF_FC_EUR!BF48</f>
        <v>0</v>
      </c>
      <c r="AY48" s="1085">
        <f>INF_FC_EUR!BG48</f>
        <v>0</v>
      </c>
      <c r="AZ48" s="1086">
        <f>INF_FC_EUR!BH48</f>
        <v>0</v>
      </c>
      <c r="BA48" s="1085">
        <f>INF_FC_EUR!BI48</f>
        <v>0</v>
      </c>
      <c r="BB48" s="1086">
        <f>INF_FC_EUR!BJ48</f>
        <v>0</v>
      </c>
      <c r="BC48" s="1085">
        <f>INF_FC_EUR!BK48</f>
        <v>0</v>
      </c>
      <c r="BD48" s="1086">
        <f>INF_FC_EUR!BL48</f>
        <v>0</v>
      </c>
      <c r="BE48" s="1085">
        <f>INF_FC_EUR!BM48</f>
        <v>0</v>
      </c>
      <c r="BF48" s="1086">
        <f>INF_FC_EUR!BN48</f>
        <v>0</v>
      </c>
      <c r="BG48" s="1085">
        <f>INF_FC_EUR!BO48</f>
        <v>0</v>
      </c>
      <c r="BH48" s="1086">
        <f>INF_FC_EUR!BP48</f>
        <v>0</v>
      </c>
      <c r="BI48" s="1085">
        <f>INF_FC_EUR!BQ48</f>
        <v>0</v>
      </c>
      <c r="BJ48" s="1086">
        <f>INF_FC_EUR!BR48</f>
        <v>0</v>
      </c>
      <c r="BK48" s="1085">
        <f>INF_FC_EUR!BS48</f>
        <v>0</v>
      </c>
      <c r="BL48" s="1086">
        <f>INF_FC_EUR!BT48</f>
        <v>0</v>
      </c>
      <c r="BM48" s="1085">
        <f>INF_FC_EUR!BU48</f>
        <v>0</v>
      </c>
      <c r="BN48" s="1086">
        <f>INF_FC_EUR!BV48</f>
        <v>0</v>
      </c>
      <c r="BO48" s="1085">
        <f>INF_FC_EUR!BW48</f>
        <v>0</v>
      </c>
      <c r="BP48" s="1086">
        <f>INF_FC_EUR!BX48</f>
        <v>0</v>
      </c>
      <c r="BQ48" s="1085">
        <f>INF_FC_EUR!BY48</f>
        <v>0</v>
      </c>
    </row>
    <row r="49" spans="1:69" s="1048" customFormat="1">
      <c r="A49" s="1084" t="str">
        <f>IF(OR(B49=0,B49=""),"",B49&amp;IF(COUNTIF(B$11:$B49,B49)&gt;1,COUNTIF(B$11:$B49,B49),""))</f>
        <v>M349</v>
      </c>
      <c r="B49" s="1084" t="str">
        <f>INF_FC_EUR!J49</f>
        <v>M349</v>
      </c>
      <c r="C49" s="1084" t="str">
        <f>INF_FC_EUR!K49</f>
        <v>Material expenditures - Trade goods</v>
      </c>
      <c r="D49" s="1084">
        <f>INF_FC_EUR!L49</f>
        <v>0</v>
      </c>
      <c r="E49" s="1085">
        <f>INF_FC_EUR!M49</f>
        <v>0</v>
      </c>
      <c r="F49" s="1086">
        <f>INF_FC_EUR!N49</f>
        <v>0</v>
      </c>
      <c r="G49" s="1085">
        <f>INF_FC_EUR!O49</f>
        <v>0</v>
      </c>
      <c r="H49" s="1086">
        <f>INF_FC_EUR!P49</f>
        <v>0</v>
      </c>
      <c r="I49" s="1085">
        <f>INF_FC_EUR!Q49</f>
        <v>0</v>
      </c>
      <c r="J49" s="1086">
        <f>INF_FC_EUR!R49</f>
        <v>0</v>
      </c>
      <c r="K49" s="1085">
        <f>INF_FC_EUR!S49</f>
        <v>0</v>
      </c>
      <c r="L49" s="1086">
        <f>INF_FC_EUR!T49</f>
        <v>0</v>
      </c>
      <c r="M49" s="1085">
        <f>INF_FC_EUR!U49</f>
        <v>0</v>
      </c>
      <c r="N49" s="1086">
        <f>INF_FC_EUR!V49</f>
        <v>0</v>
      </c>
      <c r="O49" s="1085">
        <f>INF_FC_EUR!W49</f>
        <v>0</v>
      </c>
      <c r="P49" s="1086">
        <f>INF_FC_EUR!X49</f>
        <v>0</v>
      </c>
      <c r="Q49" s="1085">
        <f>INF_FC_EUR!Y49</f>
        <v>0</v>
      </c>
      <c r="R49" s="1086">
        <f>INF_FC_EUR!Z49</f>
        <v>0</v>
      </c>
      <c r="S49" s="1085">
        <f>INF_FC_EUR!AA49</f>
        <v>0</v>
      </c>
      <c r="T49" s="1086">
        <f>INF_FC_EUR!AB49</f>
        <v>0</v>
      </c>
      <c r="U49" s="1085">
        <f>INF_FC_EUR!AC49</f>
        <v>0</v>
      </c>
      <c r="V49" s="1086">
        <f>INF_FC_EUR!AD49</f>
        <v>0</v>
      </c>
      <c r="W49" s="1085">
        <f>INF_FC_EUR!AE49</f>
        <v>0</v>
      </c>
      <c r="X49" s="1086">
        <f>INF_FC_EUR!AF49</f>
        <v>0</v>
      </c>
      <c r="Y49" s="1085">
        <f>INF_FC_EUR!AG49</f>
        <v>0</v>
      </c>
      <c r="Z49" s="1086">
        <f>INF_FC_EUR!AH49</f>
        <v>0</v>
      </c>
      <c r="AA49" s="1085">
        <f>INF_FC_EUR!AI49</f>
        <v>0</v>
      </c>
      <c r="AB49" s="1086">
        <f>INF_FC_EUR!AJ49</f>
        <v>0</v>
      </c>
      <c r="AC49" s="1085">
        <f>INF_FC_EUR!AK49</f>
        <v>0</v>
      </c>
      <c r="AD49" s="1086">
        <f>INF_FC_EUR!AL49</f>
        <v>0</v>
      </c>
      <c r="AE49" s="1085">
        <f>INF_FC_EUR!AM49</f>
        <v>0</v>
      </c>
      <c r="AF49" s="1086">
        <f>INF_FC_EUR!AN49</f>
        <v>0</v>
      </c>
      <c r="AG49" s="1085">
        <f>INF_FC_EUR!AO49</f>
        <v>0</v>
      </c>
      <c r="AH49" s="1086">
        <f>INF_FC_EUR!AP49</f>
        <v>0</v>
      </c>
      <c r="AI49" s="1085">
        <f>INF_FC_EUR!AQ49</f>
        <v>0</v>
      </c>
      <c r="AJ49" s="1086">
        <f>INF_FC_EUR!AR49</f>
        <v>0</v>
      </c>
      <c r="AK49" s="1085">
        <f>INF_FC_EUR!AS49</f>
        <v>0</v>
      </c>
      <c r="AL49" s="1086">
        <f>INF_FC_EUR!AT49</f>
        <v>0</v>
      </c>
      <c r="AM49" s="1085">
        <f>INF_FC_EUR!AU49</f>
        <v>0</v>
      </c>
      <c r="AN49" s="1086">
        <f>INF_FC_EUR!AV49</f>
        <v>0</v>
      </c>
      <c r="AO49" s="1085">
        <f>INF_FC_EUR!AW49</f>
        <v>0</v>
      </c>
      <c r="AP49" s="1086">
        <f>INF_FC_EUR!AX49</f>
        <v>0</v>
      </c>
      <c r="AQ49" s="1085">
        <f>INF_FC_EUR!AY49</f>
        <v>0</v>
      </c>
      <c r="AR49" s="1086">
        <f>INF_FC_EUR!AZ49</f>
        <v>0</v>
      </c>
      <c r="AS49" s="1085">
        <f>INF_FC_EUR!BA49</f>
        <v>0</v>
      </c>
      <c r="AT49" s="1086">
        <f>INF_FC_EUR!BB49</f>
        <v>0</v>
      </c>
      <c r="AU49" s="1085">
        <f>INF_FC_EUR!BC49</f>
        <v>0</v>
      </c>
      <c r="AV49" s="1086">
        <f>INF_FC_EUR!BD49</f>
        <v>0</v>
      </c>
      <c r="AW49" s="1085">
        <f>INF_FC_EUR!BE49</f>
        <v>0</v>
      </c>
      <c r="AX49" s="1086">
        <f>INF_FC_EUR!BF49</f>
        <v>0</v>
      </c>
      <c r="AY49" s="1085">
        <f>INF_FC_EUR!BG49</f>
        <v>0</v>
      </c>
      <c r="AZ49" s="1086">
        <f>INF_FC_EUR!BH49</f>
        <v>0</v>
      </c>
      <c r="BA49" s="1085">
        <f>INF_FC_EUR!BI49</f>
        <v>0</v>
      </c>
      <c r="BB49" s="1086">
        <f>INF_FC_EUR!BJ49</f>
        <v>0</v>
      </c>
      <c r="BC49" s="1085">
        <f>INF_FC_EUR!BK49</f>
        <v>0</v>
      </c>
      <c r="BD49" s="1086">
        <f>INF_FC_EUR!BL49</f>
        <v>0</v>
      </c>
      <c r="BE49" s="1085">
        <f>INF_FC_EUR!BM49</f>
        <v>0</v>
      </c>
      <c r="BF49" s="1086">
        <f>INF_FC_EUR!BN49</f>
        <v>0</v>
      </c>
      <c r="BG49" s="1085">
        <f>INF_FC_EUR!BO49</f>
        <v>0</v>
      </c>
      <c r="BH49" s="1086">
        <f>INF_FC_EUR!BP49</f>
        <v>0</v>
      </c>
      <c r="BI49" s="1085">
        <f>INF_FC_EUR!BQ49</f>
        <v>0</v>
      </c>
      <c r="BJ49" s="1086">
        <f>INF_FC_EUR!BR49</f>
        <v>0</v>
      </c>
      <c r="BK49" s="1085">
        <f>INF_FC_EUR!BS49</f>
        <v>0</v>
      </c>
      <c r="BL49" s="1086">
        <f>INF_FC_EUR!BT49</f>
        <v>0</v>
      </c>
      <c r="BM49" s="1085">
        <f>INF_FC_EUR!BU49</f>
        <v>0</v>
      </c>
      <c r="BN49" s="1086">
        <f>INF_FC_EUR!BV49</f>
        <v>0</v>
      </c>
      <c r="BO49" s="1085">
        <f>INF_FC_EUR!BW49</f>
        <v>0</v>
      </c>
      <c r="BP49" s="1086">
        <f>INF_FC_EUR!BX49</f>
        <v>0</v>
      </c>
      <c r="BQ49" s="1085">
        <f>INF_FC_EUR!BY49</f>
        <v>0</v>
      </c>
    </row>
    <row r="50" spans="1:69" s="1048" customFormat="1">
      <c r="A50" s="1084" t="str">
        <f>IF(OR(B50=0,B50=""),"",B50&amp;IF(COUNTIF(B$11:$B50,B50)&gt;1,COUNTIF(B$11:$B50,B50),""))</f>
        <v>M359</v>
      </c>
      <c r="B50" s="1084" t="str">
        <f>INF_FC_EUR!J50</f>
        <v>M359</v>
      </c>
      <c r="C50" s="1084" t="str">
        <f>INF_FC_EUR!K50</f>
        <v>Other Material expenditures</v>
      </c>
      <c r="D50" s="1084">
        <f>INF_FC_EUR!L50</f>
        <v>0</v>
      </c>
      <c r="E50" s="1085">
        <f>INF_FC_EUR!M50</f>
        <v>0</v>
      </c>
      <c r="F50" s="1086">
        <f>INF_FC_EUR!N50</f>
        <v>0</v>
      </c>
      <c r="G50" s="1085">
        <f>INF_FC_EUR!O50</f>
        <v>0</v>
      </c>
      <c r="H50" s="1086">
        <f>INF_FC_EUR!P50</f>
        <v>0</v>
      </c>
      <c r="I50" s="1085">
        <f>INF_FC_EUR!Q50</f>
        <v>0</v>
      </c>
      <c r="J50" s="1086">
        <f>INF_FC_EUR!R50</f>
        <v>0</v>
      </c>
      <c r="K50" s="1085">
        <f>INF_FC_EUR!S50</f>
        <v>0</v>
      </c>
      <c r="L50" s="1086">
        <f>INF_FC_EUR!T50</f>
        <v>0</v>
      </c>
      <c r="M50" s="1085">
        <f>INF_FC_EUR!U50</f>
        <v>0</v>
      </c>
      <c r="N50" s="1086">
        <f>INF_FC_EUR!V50</f>
        <v>0</v>
      </c>
      <c r="O50" s="1085">
        <f>INF_FC_EUR!W50</f>
        <v>0</v>
      </c>
      <c r="P50" s="1086">
        <f>INF_FC_EUR!X50</f>
        <v>0</v>
      </c>
      <c r="Q50" s="1085">
        <f>INF_FC_EUR!Y50</f>
        <v>0</v>
      </c>
      <c r="R50" s="1086">
        <f>INF_FC_EUR!Z50</f>
        <v>0</v>
      </c>
      <c r="S50" s="1085">
        <f>INF_FC_EUR!AA50</f>
        <v>0</v>
      </c>
      <c r="T50" s="1086">
        <f>INF_FC_EUR!AB50</f>
        <v>0</v>
      </c>
      <c r="U50" s="1085">
        <f>INF_FC_EUR!AC50</f>
        <v>0</v>
      </c>
      <c r="V50" s="1086">
        <f>INF_FC_EUR!AD50</f>
        <v>0</v>
      </c>
      <c r="W50" s="1085">
        <f>INF_FC_EUR!AE50</f>
        <v>0</v>
      </c>
      <c r="X50" s="1086">
        <f>INF_FC_EUR!AF50</f>
        <v>0</v>
      </c>
      <c r="Y50" s="1085">
        <f>INF_FC_EUR!AG50</f>
        <v>0</v>
      </c>
      <c r="Z50" s="1086">
        <f>INF_FC_EUR!AH50</f>
        <v>0</v>
      </c>
      <c r="AA50" s="1085">
        <f>INF_FC_EUR!AI50</f>
        <v>0</v>
      </c>
      <c r="AB50" s="1086">
        <f>INF_FC_EUR!AJ50</f>
        <v>0</v>
      </c>
      <c r="AC50" s="1085">
        <f>INF_FC_EUR!AK50</f>
        <v>0</v>
      </c>
      <c r="AD50" s="1086">
        <f>INF_FC_EUR!AL50</f>
        <v>0</v>
      </c>
      <c r="AE50" s="1085">
        <f>INF_FC_EUR!AM50</f>
        <v>0</v>
      </c>
      <c r="AF50" s="1086">
        <f>INF_FC_EUR!AN50</f>
        <v>0</v>
      </c>
      <c r="AG50" s="1085">
        <f>INF_FC_EUR!AO50</f>
        <v>0</v>
      </c>
      <c r="AH50" s="1086">
        <f>INF_FC_EUR!AP50</f>
        <v>0</v>
      </c>
      <c r="AI50" s="1085">
        <f>INF_FC_EUR!AQ50</f>
        <v>0</v>
      </c>
      <c r="AJ50" s="1086">
        <f>INF_FC_EUR!AR50</f>
        <v>0</v>
      </c>
      <c r="AK50" s="1085">
        <f>INF_FC_EUR!AS50</f>
        <v>0</v>
      </c>
      <c r="AL50" s="1086">
        <f>INF_FC_EUR!AT50</f>
        <v>0</v>
      </c>
      <c r="AM50" s="1085">
        <f>INF_FC_EUR!AU50</f>
        <v>0</v>
      </c>
      <c r="AN50" s="1086">
        <f>INF_FC_EUR!AV50</f>
        <v>0</v>
      </c>
      <c r="AO50" s="1085">
        <f>INF_FC_EUR!AW50</f>
        <v>0</v>
      </c>
      <c r="AP50" s="1086">
        <f>INF_FC_EUR!AX50</f>
        <v>0</v>
      </c>
      <c r="AQ50" s="1085">
        <f>INF_FC_EUR!AY50</f>
        <v>0</v>
      </c>
      <c r="AR50" s="1086">
        <f>INF_FC_EUR!AZ50</f>
        <v>0</v>
      </c>
      <c r="AS50" s="1085">
        <f>INF_FC_EUR!BA50</f>
        <v>0</v>
      </c>
      <c r="AT50" s="1086">
        <f>INF_FC_EUR!BB50</f>
        <v>0</v>
      </c>
      <c r="AU50" s="1085">
        <f>INF_FC_EUR!BC50</f>
        <v>0</v>
      </c>
      <c r="AV50" s="1086">
        <f>INF_FC_EUR!BD50</f>
        <v>0</v>
      </c>
      <c r="AW50" s="1085">
        <f>INF_FC_EUR!BE50</f>
        <v>0</v>
      </c>
      <c r="AX50" s="1086">
        <f>INF_FC_EUR!BF50</f>
        <v>0</v>
      </c>
      <c r="AY50" s="1085">
        <f>INF_FC_EUR!BG50</f>
        <v>0</v>
      </c>
      <c r="AZ50" s="1086">
        <f>INF_FC_EUR!BH50</f>
        <v>0</v>
      </c>
      <c r="BA50" s="1085">
        <f>INF_FC_EUR!BI50</f>
        <v>0</v>
      </c>
      <c r="BB50" s="1086">
        <f>INF_FC_EUR!BJ50</f>
        <v>0</v>
      </c>
      <c r="BC50" s="1085">
        <f>INF_FC_EUR!BK50</f>
        <v>0</v>
      </c>
      <c r="BD50" s="1086">
        <f>INF_FC_EUR!BL50</f>
        <v>0</v>
      </c>
      <c r="BE50" s="1085">
        <f>INF_FC_EUR!BM50</f>
        <v>0</v>
      </c>
      <c r="BF50" s="1086">
        <f>INF_FC_EUR!BN50</f>
        <v>0</v>
      </c>
      <c r="BG50" s="1085">
        <f>INF_FC_EUR!BO50</f>
        <v>0</v>
      </c>
      <c r="BH50" s="1086">
        <f>INF_FC_EUR!BP50</f>
        <v>0</v>
      </c>
      <c r="BI50" s="1085">
        <f>INF_FC_EUR!BQ50</f>
        <v>0</v>
      </c>
      <c r="BJ50" s="1086">
        <f>INF_FC_EUR!BR50</f>
        <v>0</v>
      </c>
      <c r="BK50" s="1085">
        <f>INF_FC_EUR!BS50</f>
        <v>0</v>
      </c>
      <c r="BL50" s="1086">
        <f>INF_FC_EUR!BT50</f>
        <v>0</v>
      </c>
      <c r="BM50" s="1085">
        <f>INF_FC_EUR!BU50</f>
        <v>0</v>
      </c>
      <c r="BN50" s="1086">
        <f>INF_FC_EUR!BV50</f>
        <v>0</v>
      </c>
      <c r="BO50" s="1085">
        <f>INF_FC_EUR!BW50</f>
        <v>0</v>
      </c>
      <c r="BP50" s="1086">
        <f>INF_FC_EUR!BX50</f>
        <v>0</v>
      </c>
      <c r="BQ50" s="1085">
        <f>INF_FC_EUR!BY50</f>
        <v>0</v>
      </c>
    </row>
    <row r="51" spans="1:69" s="1048" customFormat="1">
      <c r="A51" s="1084" t="str">
        <f>IF(OR(B51=0,B51=""),"",B51&amp;IF(COUNTIF(B$11:$B51,B51)&gt;1,COUNTIF(B$11:$B51,B51),""))</f>
        <v>M369</v>
      </c>
      <c r="B51" s="1084" t="str">
        <f>INF_FC_EUR!J51</f>
        <v>M369</v>
      </c>
      <c r="C51" s="1084" t="str">
        <f>INF_FC_EUR!K51</f>
        <v>Material expenditure - TOTAL</v>
      </c>
      <c r="D51" s="1084">
        <f>INF_FC_EUR!L51</f>
        <v>0</v>
      </c>
      <c r="E51" s="1085">
        <f>INF_FC_EUR!M51</f>
        <v>0</v>
      </c>
      <c r="F51" s="1086">
        <f>INF_FC_EUR!N51</f>
        <v>0</v>
      </c>
      <c r="G51" s="1085">
        <f>INF_FC_EUR!O51</f>
        <v>0</v>
      </c>
      <c r="H51" s="1086">
        <f>INF_FC_EUR!P51</f>
        <v>0</v>
      </c>
      <c r="I51" s="1085">
        <f>INF_FC_EUR!Q51</f>
        <v>0</v>
      </c>
      <c r="J51" s="1086">
        <f>INF_FC_EUR!R51</f>
        <v>0</v>
      </c>
      <c r="K51" s="1085">
        <f>INF_FC_EUR!S51</f>
        <v>0</v>
      </c>
      <c r="L51" s="1086">
        <f>INF_FC_EUR!T51</f>
        <v>0</v>
      </c>
      <c r="M51" s="1085">
        <f>INF_FC_EUR!U51</f>
        <v>0</v>
      </c>
      <c r="N51" s="1086">
        <f>INF_FC_EUR!V51</f>
        <v>0</v>
      </c>
      <c r="O51" s="1085">
        <f>INF_FC_EUR!W51</f>
        <v>0</v>
      </c>
      <c r="P51" s="1086">
        <f>INF_FC_EUR!X51</f>
        <v>0</v>
      </c>
      <c r="Q51" s="1085">
        <f>INF_FC_EUR!Y51</f>
        <v>0</v>
      </c>
      <c r="R51" s="1086">
        <f>INF_FC_EUR!Z51</f>
        <v>0</v>
      </c>
      <c r="S51" s="1085">
        <f>INF_FC_EUR!AA51</f>
        <v>0</v>
      </c>
      <c r="T51" s="1086">
        <f>INF_FC_EUR!AB51</f>
        <v>0</v>
      </c>
      <c r="U51" s="1085">
        <f>INF_FC_EUR!AC51</f>
        <v>0</v>
      </c>
      <c r="V51" s="1086">
        <f>INF_FC_EUR!AD51</f>
        <v>0</v>
      </c>
      <c r="W51" s="1085">
        <f>INF_FC_EUR!AE51</f>
        <v>0</v>
      </c>
      <c r="X51" s="1086">
        <f>INF_FC_EUR!AF51</f>
        <v>0</v>
      </c>
      <c r="Y51" s="1085">
        <f>INF_FC_EUR!AG51</f>
        <v>0</v>
      </c>
      <c r="Z51" s="1086">
        <f>INF_FC_EUR!AH51</f>
        <v>0</v>
      </c>
      <c r="AA51" s="1085">
        <f>INF_FC_EUR!AI51</f>
        <v>0</v>
      </c>
      <c r="AB51" s="1086">
        <f>INF_FC_EUR!AJ51</f>
        <v>0</v>
      </c>
      <c r="AC51" s="1085">
        <f>INF_FC_EUR!AK51</f>
        <v>0</v>
      </c>
      <c r="AD51" s="1086">
        <f>INF_FC_EUR!AL51</f>
        <v>0</v>
      </c>
      <c r="AE51" s="1085">
        <f>INF_FC_EUR!AM51</f>
        <v>0</v>
      </c>
      <c r="AF51" s="1086">
        <f>INF_FC_EUR!AN51</f>
        <v>0</v>
      </c>
      <c r="AG51" s="1085">
        <f>INF_FC_EUR!AO51</f>
        <v>0</v>
      </c>
      <c r="AH51" s="1086">
        <f>INF_FC_EUR!AP51</f>
        <v>0</v>
      </c>
      <c r="AI51" s="1085">
        <f>INF_FC_EUR!AQ51</f>
        <v>0</v>
      </c>
      <c r="AJ51" s="1086">
        <f>INF_FC_EUR!AR51</f>
        <v>0</v>
      </c>
      <c r="AK51" s="1085">
        <f>INF_FC_EUR!AS51</f>
        <v>0</v>
      </c>
      <c r="AL51" s="1086">
        <f>INF_FC_EUR!AT51</f>
        <v>0</v>
      </c>
      <c r="AM51" s="1085">
        <f>INF_FC_EUR!AU51</f>
        <v>0</v>
      </c>
      <c r="AN51" s="1086">
        <f>INF_FC_EUR!AV51</f>
        <v>0</v>
      </c>
      <c r="AO51" s="1085">
        <f>INF_FC_EUR!AW51</f>
        <v>0</v>
      </c>
      <c r="AP51" s="1086">
        <f>INF_FC_EUR!AX51</f>
        <v>0</v>
      </c>
      <c r="AQ51" s="1085">
        <f>INF_FC_EUR!AY51</f>
        <v>0</v>
      </c>
      <c r="AR51" s="1086">
        <f>INF_FC_EUR!AZ51</f>
        <v>0</v>
      </c>
      <c r="AS51" s="1085">
        <f>INF_FC_EUR!BA51</f>
        <v>0</v>
      </c>
      <c r="AT51" s="1086">
        <f>INF_FC_EUR!BB51</f>
        <v>0</v>
      </c>
      <c r="AU51" s="1085">
        <f>INF_FC_EUR!BC51</f>
        <v>0</v>
      </c>
      <c r="AV51" s="1086">
        <f>INF_FC_EUR!BD51</f>
        <v>0</v>
      </c>
      <c r="AW51" s="1085">
        <f>INF_FC_EUR!BE51</f>
        <v>0</v>
      </c>
      <c r="AX51" s="1086">
        <f>INF_FC_EUR!BF51</f>
        <v>0</v>
      </c>
      <c r="AY51" s="1085">
        <f>INF_FC_EUR!BG51</f>
        <v>0</v>
      </c>
      <c r="AZ51" s="1086">
        <f>INF_FC_EUR!BH51</f>
        <v>0</v>
      </c>
      <c r="BA51" s="1085">
        <f>INF_FC_EUR!BI51</f>
        <v>0</v>
      </c>
      <c r="BB51" s="1086">
        <f>INF_FC_EUR!BJ51</f>
        <v>0</v>
      </c>
      <c r="BC51" s="1085">
        <f>INF_FC_EUR!BK51</f>
        <v>0</v>
      </c>
      <c r="BD51" s="1086">
        <f>INF_FC_EUR!BL51</f>
        <v>0</v>
      </c>
      <c r="BE51" s="1085">
        <f>INF_FC_EUR!BM51</f>
        <v>0</v>
      </c>
      <c r="BF51" s="1086">
        <f>INF_FC_EUR!BN51</f>
        <v>0</v>
      </c>
      <c r="BG51" s="1085">
        <f>INF_FC_EUR!BO51</f>
        <v>0</v>
      </c>
      <c r="BH51" s="1086">
        <f>INF_FC_EUR!BP51</f>
        <v>0</v>
      </c>
      <c r="BI51" s="1085">
        <f>INF_FC_EUR!BQ51</f>
        <v>0</v>
      </c>
      <c r="BJ51" s="1086">
        <f>INF_FC_EUR!BR51</f>
        <v>0</v>
      </c>
      <c r="BK51" s="1085">
        <f>INF_FC_EUR!BS51</f>
        <v>0</v>
      </c>
      <c r="BL51" s="1086">
        <f>INF_FC_EUR!BT51</f>
        <v>0</v>
      </c>
      <c r="BM51" s="1085">
        <f>INF_FC_EUR!BU51</f>
        <v>0</v>
      </c>
      <c r="BN51" s="1086">
        <f>INF_FC_EUR!BV51</f>
        <v>0</v>
      </c>
      <c r="BO51" s="1085">
        <f>INF_FC_EUR!BW51</f>
        <v>0</v>
      </c>
      <c r="BP51" s="1086">
        <f>INF_FC_EUR!BX51</f>
        <v>0</v>
      </c>
      <c r="BQ51" s="1085">
        <f>INF_FC_EUR!BY51</f>
        <v>0</v>
      </c>
    </row>
    <row r="52" spans="1:69" s="1048" customFormat="1">
      <c r="A52" s="1084" t="str">
        <f>IF(OR(B52=0,B52=""),"",B52&amp;IF(COUNTIF(B$11:$B52,B52)&gt;1,COUNTIF(B$11:$B52,B52),""))</f>
        <v>M399</v>
      </c>
      <c r="B52" s="1084" t="str">
        <f>INF_FC_EUR!J52</f>
        <v>M399</v>
      </c>
      <c r="C52" s="1084" t="str">
        <f>INF_FC_EUR!K52</f>
        <v>CONTRIBUTION</v>
      </c>
      <c r="D52" s="1084">
        <f>INF_FC_EUR!L52</f>
        <v>0</v>
      </c>
      <c r="E52" s="1085">
        <f>INF_FC_EUR!M52</f>
        <v>0</v>
      </c>
      <c r="F52" s="1086">
        <f>INF_FC_EUR!N52</f>
        <v>0</v>
      </c>
      <c r="G52" s="1085">
        <f>INF_FC_EUR!O52</f>
        <v>0</v>
      </c>
      <c r="H52" s="1086">
        <f>INF_FC_EUR!P52</f>
        <v>0</v>
      </c>
      <c r="I52" s="1085">
        <f>INF_FC_EUR!Q52</f>
        <v>0</v>
      </c>
      <c r="J52" s="1086">
        <f>INF_FC_EUR!R52</f>
        <v>0</v>
      </c>
      <c r="K52" s="1085">
        <f>INF_FC_EUR!S52</f>
        <v>0</v>
      </c>
      <c r="L52" s="1086">
        <f>INF_FC_EUR!T52</f>
        <v>0</v>
      </c>
      <c r="M52" s="1085">
        <f>INF_FC_EUR!U52</f>
        <v>0</v>
      </c>
      <c r="N52" s="1086">
        <f>INF_FC_EUR!V52</f>
        <v>0</v>
      </c>
      <c r="O52" s="1085">
        <f>INF_FC_EUR!W52</f>
        <v>0</v>
      </c>
      <c r="P52" s="1086">
        <f>INF_FC_EUR!X52</f>
        <v>0</v>
      </c>
      <c r="Q52" s="1085">
        <f>INF_FC_EUR!Y52</f>
        <v>0</v>
      </c>
      <c r="R52" s="1086">
        <f>INF_FC_EUR!Z52</f>
        <v>0</v>
      </c>
      <c r="S52" s="1085">
        <f>INF_FC_EUR!AA52</f>
        <v>0</v>
      </c>
      <c r="T52" s="1086">
        <f>INF_FC_EUR!AB52</f>
        <v>0</v>
      </c>
      <c r="U52" s="1085">
        <f>INF_FC_EUR!AC52</f>
        <v>0</v>
      </c>
      <c r="V52" s="1086">
        <f>INF_FC_EUR!AD52</f>
        <v>0</v>
      </c>
      <c r="W52" s="1085">
        <f>INF_FC_EUR!AE52</f>
        <v>0</v>
      </c>
      <c r="X52" s="1086">
        <f>INF_FC_EUR!AF52</f>
        <v>0</v>
      </c>
      <c r="Y52" s="1085">
        <f>INF_FC_EUR!AG52</f>
        <v>0</v>
      </c>
      <c r="Z52" s="1086">
        <f>INF_FC_EUR!AH52</f>
        <v>0</v>
      </c>
      <c r="AA52" s="1085">
        <f>INF_FC_EUR!AI52</f>
        <v>0</v>
      </c>
      <c r="AB52" s="1086">
        <f>INF_FC_EUR!AJ52</f>
        <v>0</v>
      </c>
      <c r="AC52" s="1085">
        <f>INF_FC_EUR!AK52</f>
        <v>0</v>
      </c>
      <c r="AD52" s="1086">
        <f>INF_FC_EUR!AL52</f>
        <v>0</v>
      </c>
      <c r="AE52" s="1085">
        <f>INF_FC_EUR!AM52</f>
        <v>0</v>
      </c>
      <c r="AF52" s="1086">
        <f>INF_FC_EUR!AN52</f>
        <v>0</v>
      </c>
      <c r="AG52" s="1085">
        <f>INF_FC_EUR!AO52</f>
        <v>0</v>
      </c>
      <c r="AH52" s="1086">
        <f>INF_FC_EUR!AP52</f>
        <v>0</v>
      </c>
      <c r="AI52" s="1085">
        <f>INF_FC_EUR!AQ52</f>
        <v>0</v>
      </c>
      <c r="AJ52" s="1086">
        <f>INF_FC_EUR!AR52</f>
        <v>0</v>
      </c>
      <c r="AK52" s="1085">
        <f>INF_FC_EUR!AS52</f>
        <v>0</v>
      </c>
      <c r="AL52" s="1086">
        <f>INF_FC_EUR!AT52</f>
        <v>0</v>
      </c>
      <c r="AM52" s="1085">
        <f>INF_FC_EUR!AU52</f>
        <v>0</v>
      </c>
      <c r="AN52" s="1086">
        <f>INF_FC_EUR!AV52</f>
        <v>0</v>
      </c>
      <c r="AO52" s="1085">
        <f>INF_FC_EUR!AW52</f>
        <v>0</v>
      </c>
      <c r="AP52" s="1086">
        <f>INF_FC_EUR!AX52</f>
        <v>0</v>
      </c>
      <c r="AQ52" s="1085">
        <f>INF_FC_EUR!AY52</f>
        <v>0</v>
      </c>
      <c r="AR52" s="1086">
        <f>INF_FC_EUR!AZ52</f>
        <v>0</v>
      </c>
      <c r="AS52" s="1085">
        <f>INF_FC_EUR!BA52</f>
        <v>0</v>
      </c>
      <c r="AT52" s="1086">
        <f>INF_FC_EUR!BB52</f>
        <v>0</v>
      </c>
      <c r="AU52" s="1085">
        <f>INF_FC_EUR!BC52</f>
        <v>0</v>
      </c>
      <c r="AV52" s="1086">
        <f>INF_FC_EUR!BD52</f>
        <v>0</v>
      </c>
      <c r="AW52" s="1085">
        <f>INF_FC_EUR!BE52</f>
        <v>0</v>
      </c>
      <c r="AX52" s="1086">
        <f>INF_FC_EUR!BF52</f>
        <v>0</v>
      </c>
      <c r="AY52" s="1085">
        <f>INF_FC_EUR!BG52</f>
        <v>0</v>
      </c>
      <c r="AZ52" s="1086">
        <f>INF_FC_EUR!BH52</f>
        <v>0</v>
      </c>
      <c r="BA52" s="1085">
        <f>INF_FC_EUR!BI52</f>
        <v>0</v>
      </c>
      <c r="BB52" s="1086">
        <f>INF_FC_EUR!BJ52</f>
        <v>0</v>
      </c>
      <c r="BC52" s="1085">
        <f>INF_FC_EUR!BK52</f>
        <v>0</v>
      </c>
      <c r="BD52" s="1086">
        <f>INF_FC_EUR!BL52</f>
        <v>0</v>
      </c>
      <c r="BE52" s="1085">
        <f>INF_FC_EUR!BM52</f>
        <v>0</v>
      </c>
      <c r="BF52" s="1086">
        <f>INF_FC_EUR!BN52</f>
        <v>0</v>
      </c>
      <c r="BG52" s="1085">
        <f>INF_FC_EUR!BO52</f>
        <v>0</v>
      </c>
      <c r="BH52" s="1086">
        <f>INF_FC_EUR!BP52</f>
        <v>0</v>
      </c>
      <c r="BI52" s="1085">
        <f>INF_FC_EUR!BQ52</f>
        <v>0</v>
      </c>
      <c r="BJ52" s="1086">
        <f>INF_FC_EUR!BR52</f>
        <v>0</v>
      </c>
      <c r="BK52" s="1085">
        <f>INF_FC_EUR!BS52</f>
        <v>0</v>
      </c>
      <c r="BL52" s="1086">
        <f>INF_FC_EUR!BT52</f>
        <v>0</v>
      </c>
      <c r="BM52" s="1085">
        <f>INF_FC_EUR!BU52</f>
        <v>0</v>
      </c>
      <c r="BN52" s="1086">
        <f>INF_FC_EUR!BV52</f>
        <v>0</v>
      </c>
      <c r="BO52" s="1085">
        <f>INF_FC_EUR!BW52</f>
        <v>0</v>
      </c>
      <c r="BP52" s="1086">
        <f>INF_FC_EUR!BX52</f>
        <v>0</v>
      </c>
      <c r="BQ52" s="1085">
        <f>INF_FC_EUR!BY52</f>
        <v>0</v>
      </c>
    </row>
    <row r="53" spans="1:69" s="1048" customFormat="1">
      <c r="A53" s="1080" t="str">
        <f>IF(OR(B53=0,B53=""),"",B53&amp;IF(COUNTIF(B$11:$B53,B53)&gt;1,COUNTIF(B$11:$B53,B53),""))</f>
        <v>M405</v>
      </c>
      <c r="B53" s="1080" t="str">
        <f>INF_FC_EUR!J53</f>
        <v>M405</v>
      </c>
      <c r="C53" s="1081" t="str">
        <f>INF_FC_EUR!K53</f>
        <v>Power</v>
      </c>
      <c r="D53" s="1081">
        <f>INF_FC_EUR!L53</f>
        <v>0</v>
      </c>
      <c r="E53" s="1082">
        <f>INF_FC_EUR!M53</f>
        <v>0</v>
      </c>
      <c r="F53" s="1083">
        <f>INF_FC_EUR!N53</f>
        <v>0</v>
      </c>
      <c r="G53" s="1082">
        <f>INF_FC_EUR!O53</f>
        <v>0</v>
      </c>
      <c r="H53" s="1083">
        <f>INF_FC_EUR!P53</f>
        <v>0</v>
      </c>
      <c r="I53" s="1082">
        <f>INF_FC_EUR!Q53</f>
        <v>0</v>
      </c>
      <c r="J53" s="1083">
        <f>INF_FC_EUR!R53</f>
        <v>0</v>
      </c>
      <c r="K53" s="1082">
        <f>INF_FC_EUR!S53</f>
        <v>0</v>
      </c>
      <c r="L53" s="1083">
        <f>INF_FC_EUR!T53</f>
        <v>0</v>
      </c>
      <c r="M53" s="1082">
        <f>INF_FC_EUR!U53</f>
        <v>0</v>
      </c>
      <c r="N53" s="1083">
        <f>INF_FC_EUR!V53</f>
        <v>0</v>
      </c>
      <c r="O53" s="1082">
        <f>INF_FC_EUR!W53</f>
        <v>0</v>
      </c>
      <c r="P53" s="1083">
        <f>INF_FC_EUR!X53</f>
        <v>0</v>
      </c>
      <c r="Q53" s="1082">
        <f>INF_FC_EUR!Y53</f>
        <v>0</v>
      </c>
      <c r="R53" s="1083">
        <f>INF_FC_EUR!Z53</f>
        <v>0</v>
      </c>
      <c r="S53" s="1082">
        <f>INF_FC_EUR!AA53</f>
        <v>0</v>
      </c>
      <c r="T53" s="1083">
        <f>INF_FC_EUR!AB53</f>
        <v>0</v>
      </c>
      <c r="U53" s="1082">
        <f>INF_FC_EUR!AC53</f>
        <v>0</v>
      </c>
      <c r="V53" s="1083">
        <f>INF_FC_EUR!AD53</f>
        <v>0</v>
      </c>
      <c r="W53" s="1082">
        <f>INF_FC_EUR!AE53</f>
        <v>0</v>
      </c>
      <c r="X53" s="1083">
        <f>INF_FC_EUR!AF53</f>
        <v>0</v>
      </c>
      <c r="Y53" s="1082">
        <f>INF_FC_EUR!AG53</f>
        <v>0</v>
      </c>
      <c r="Z53" s="1083">
        <f>INF_FC_EUR!AH53</f>
        <v>0</v>
      </c>
      <c r="AA53" s="1082">
        <f>INF_FC_EUR!AI53</f>
        <v>0</v>
      </c>
      <c r="AB53" s="1083">
        <f>INF_FC_EUR!AJ53</f>
        <v>0</v>
      </c>
      <c r="AC53" s="1082">
        <f>INF_FC_EUR!AK53</f>
        <v>0</v>
      </c>
      <c r="AD53" s="1083">
        <f>INF_FC_EUR!AL53</f>
        <v>0</v>
      </c>
      <c r="AE53" s="1082">
        <f>INF_FC_EUR!AM53</f>
        <v>0</v>
      </c>
      <c r="AF53" s="1083">
        <f>INF_FC_EUR!AN53</f>
        <v>0</v>
      </c>
      <c r="AG53" s="1082">
        <f>INF_FC_EUR!AO53</f>
        <v>0</v>
      </c>
      <c r="AH53" s="1083">
        <f>INF_FC_EUR!AP53</f>
        <v>0</v>
      </c>
      <c r="AI53" s="1082">
        <f>INF_FC_EUR!AQ53</f>
        <v>0</v>
      </c>
      <c r="AJ53" s="1083">
        <f>INF_FC_EUR!AR53</f>
        <v>0</v>
      </c>
      <c r="AK53" s="1082">
        <f>INF_FC_EUR!AS53</f>
        <v>0</v>
      </c>
      <c r="AL53" s="1083">
        <f>INF_FC_EUR!AT53</f>
        <v>0</v>
      </c>
      <c r="AM53" s="1082">
        <f>INF_FC_EUR!AU53</f>
        <v>0</v>
      </c>
      <c r="AN53" s="1083">
        <f>INF_FC_EUR!AV53</f>
        <v>0</v>
      </c>
      <c r="AO53" s="1082">
        <f>INF_FC_EUR!AW53</f>
        <v>0</v>
      </c>
      <c r="AP53" s="1083">
        <f>INF_FC_EUR!AX53</f>
        <v>0</v>
      </c>
      <c r="AQ53" s="1082">
        <f>INF_FC_EUR!AY53</f>
        <v>0</v>
      </c>
      <c r="AR53" s="1083">
        <f>INF_FC_EUR!AZ53</f>
        <v>0</v>
      </c>
      <c r="AS53" s="1082">
        <f>INF_FC_EUR!BA53</f>
        <v>0</v>
      </c>
      <c r="AT53" s="1083">
        <f>INF_FC_EUR!BB53</f>
        <v>0</v>
      </c>
      <c r="AU53" s="1082">
        <f>INF_FC_EUR!BC53</f>
        <v>0</v>
      </c>
      <c r="AV53" s="1083">
        <f>INF_FC_EUR!BD53</f>
        <v>0</v>
      </c>
      <c r="AW53" s="1082">
        <f>INF_FC_EUR!BE53</f>
        <v>0</v>
      </c>
      <c r="AX53" s="1083">
        <f>INF_FC_EUR!BF53</f>
        <v>0</v>
      </c>
      <c r="AY53" s="1082">
        <f>INF_FC_EUR!BG53</f>
        <v>0</v>
      </c>
      <c r="AZ53" s="1083">
        <f>INF_FC_EUR!BH53</f>
        <v>0</v>
      </c>
      <c r="BA53" s="1082">
        <f>INF_FC_EUR!BI53</f>
        <v>0</v>
      </c>
      <c r="BB53" s="1083">
        <f>INF_FC_EUR!BJ53</f>
        <v>0</v>
      </c>
      <c r="BC53" s="1082">
        <f>INF_FC_EUR!BK53</f>
        <v>0</v>
      </c>
      <c r="BD53" s="1083">
        <f>INF_FC_EUR!BL53</f>
        <v>0</v>
      </c>
      <c r="BE53" s="1082">
        <f>INF_FC_EUR!BM53</f>
        <v>0</v>
      </c>
      <c r="BF53" s="1083">
        <f>INF_FC_EUR!BN53</f>
        <v>0</v>
      </c>
      <c r="BG53" s="1082">
        <f>INF_FC_EUR!BO53</f>
        <v>0</v>
      </c>
      <c r="BH53" s="1083">
        <f>INF_FC_EUR!BP53</f>
        <v>0</v>
      </c>
      <c r="BI53" s="1082">
        <f>INF_FC_EUR!BQ53</f>
        <v>0</v>
      </c>
      <c r="BJ53" s="1083">
        <f>INF_FC_EUR!BR53</f>
        <v>0</v>
      </c>
      <c r="BK53" s="1082">
        <f>INF_FC_EUR!BS53</f>
        <v>0</v>
      </c>
      <c r="BL53" s="1083">
        <f>INF_FC_EUR!BT53</f>
        <v>0</v>
      </c>
      <c r="BM53" s="1082">
        <f>INF_FC_EUR!BU53</f>
        <v>0</v>
      </c>
      <c r="BN53" s="1083">
        <f>INF_FC_EUR!BV53</f>
        <v>0</v>
      </c>
      <c r="BO53" s="1082">
        <f>INF_FC_EUR!BW53</f>
        <v>0</v>
      </c>
      <c r="BP53" s="1083">
        <f>INF_FC_EUR!BX53</f>
        <v>0</v>
      </c>
      <c r="BQ53" s="1082">
        <f>INF_FC_EUR!BY53</f>
        <v>0</v>
      </c>
    </row>
    <row r="54" spans="1:69" s="1048" customFormat="1">
      <c r="A54" s="1080" t="str">
        <f>IF(OR(B54=0,B54=""),"",B54&amp;IF(COUNTIF(B$11:$B54,B54)&gt;1,COUNTIF(B$11:$B54,B54),""))</f>
        <v>M410</v>
      </c>
      <c r="B54" s="1080" t="str">
        <f>INF_FC_EUR!J54</f>
        <v>M410</v>
      </c>
      <c r="C54" s="1081" t="str">
        <f>INF_FC_EUR!K54</f>
        <v>Fuels / Steam</v>
      </c>
      <c r="D54" s="1081">
        <f>INF_FC_EUR!L54</f>
        <v>0</v>
      </c>
      <c r="E54" s="1082">
        <f>INF_FC_EUR!M54</f>
        <v>0</v>
      </c>
      <c r="F54" s="1083">
        <f>INF_FC_EUR!N54</f>
        <v>0</v>
      </c>
      <c r="G54" s="1082">
        <f>INF_FC_EUR!O54</f>
        <v>0</v>
      </c>
      <c r="H54" s="1083">
        <f>INF_FC_EUR!P54</f>
        <v>0</v>
      </c>
      <c r="I54" s="1082">
        <f>INF_FC_EUR!Q54</f>
        <v>0</v>
      </c>
      <c r="J54" s="1083">
        <f>INF_FC_EUR!R54</f>
        <v>0</v>
      </c>
      <c r="K54" s="1082">
        <f>INF_FC_EUR!S54</f>
        <v>0</v>
      </c>
      <c r="L54" s="1083">
        <f>INF_FC_EUR!T54</f>
        <v>0</v>
      </c>
      <c r="M54" s="1082">
        <f>INF_FC_EUR!U54</f>
        <v>0</v>
      </c>
      <c r="N54" s="1083">
        <f>INF_FC_EUR!V54</f>
        <v>0</v>
      </c>
      <c r="O54" s="1082">
        <f>INF_FC_EUR!W54</f>
        <v>0</v>
      </c>
      <c r="P54" s="1083">
        <f>INF_FC_EUR!X54</f>
        <v>0</v>
      </c>
      <c r="Q54" s="1082">
        <f>INF_FC_EUR!Y54</f>
        <v>0</v>
      </c>
      <c r="R54" s="1083">
        <f>INF_FC_EUR!Z54</f>
        <v>0</v>
      </c>
      <c r="S54" s="1082">
        <f>INF_FC_EUR!AA54</f>
        <v>0</v>
      </c>
      <c r="T54" s="1083">
        <f>INF_FC_EUR!AB54</f>
        <v>0</v>
      </c>
      <c r="U54" s="1082">
        <f>INF_FC_EUR!AC54</f>
        <v>0</v>
      </c>
      <c r="V54" s="1083">
        <f>INF_FC_EUR!AD54</f>
        <v>0</v>
      </c>
      <c r="W54" s="1082">
        <f>INF_FC_EUR!AE54</f>
        <v>0</v>
      </c>
      <c r="X54" s="1083">
        <f>INF_FC_EUR!AF54</f>
        <v>0</v>
      </c>
      <c r="Y54" s="1082">
        <f>INF_FC_EUR!AG54</f>
        <v>0</v>
      </c>
      <c r="Z54" s="1083">
        <f>INF_FC_EUR!AH54</f>
        <v>0</v>
      </c>
      <c r="AA54" s="1082">
        <f>INF_FC_EUR!AI54</f>
        <v>0</v>
      </c>
      <c r="AB54" s="1083">
        <f>INF_FC_EUR!AJ54</f>
        <v>0</v>
      </c>
      <c r="AC54" s="1082">
        <f>INF_FC_EUR!AK54</f>
        <v>0</v>
      </c>
      <c r="AD54" s="1083">
        <f>INF_FC_EUR!AL54</f>
        <v>0</v>
      </c>
      <c r="AE54" s="1082">
        <f>INF_FC_EUR!AM54</f>
        <v>0</v>
      </c>
      <c r="AF54" s="1083">
        <f>INF_FC_EUR!AN54</f>
        <v>0</v>
      </c>
      <c r="AG54" s="1082">
        <f>INF_FC_EUR!AO54</f>
        <v>0</v>
      </c>
      <c r="AH54" s="1083">
        <f>INF_FC_EUR!AP54</f>
        <v>0</v>
      </c>
      <c r="AI54" s="1082">
        <f>INF_FC_EUR!AQ54</f>
        <v>0</v>
      </c>
      <c r="AJ54" s="1083">
        <f>INF_FC_EUR!AR54</f>
        <v>0</v>
      </c>
      <c r="AK54" s="1082">
        <f>INF_FC_EUR!AS54</f>
        <v>0</v>
      </c>
      <c r="AL54" s="1083">
        <f>INF_FC_EUR!AT54</f>
        <v>0</v>
      </c>
      <c r="AM54" s="1082">
        <f>INF_FC_EUR!AU54</f>
        <v>0</v>
      </c>
      <c r="AN54" s="1083">
        <f>INF_FC_EUR!AV54</f>
        <v>0</v>
      </c>
      <c r="AO54" s="1082">
        <f>INF_FC_EUR!AW54</f>
        <v>0</v>
      </c>
      <c r="AP54" s="1083">
        <f>INF_FC_EUR!AX54</f>
        <v>0</v>
      </c>
      <c r="AQ54" s="1082">
        <f>INF_FC_EUR!AY54</f>
        <v>0</v>
      </c>
      <c r="AR54" s="1083">
        <f>INF_FC_EUR!AZ54</f>
        <v>0</v>
      </c>
      <c r="AS54" s="1082">
        <f>INF_FC_EUR!BA54</f>
        <v>0</v>
      </c>
      <c r="AT54" s="1083">
        <f>INF_FC_EUR!BB54</f>
        <v>0</v>
      </c>
      <c r="AU54" s="1082">
        <f>INF_FC_EUR!BC54</f>
        <v>0</v>
      </c>
      <c r="AV54" s="1083">
        <f>INF_FC_EUR!BD54</f>
        <v>0</v>
      </c>
      <c r="AW54" s="1082">
        <f>INF_FC_EUR!BE54</f>
        <v>0</v>
      </c>
      <c r="AX54" s="1083">
        <f>INF_FC_EUR!BF54</f>
        <v>0</v>
      </c>
      <c r="AY54" s="1082">
        <f>INF_FC_EUR!BG54</f>
        <v>0</v>
      </c>
      <c r="AZ54" s="1083">
        <f>INF_FC_EUR!BH54</f>
        <v>0</v>
      </c>
      <c r="BA54" s="1082">
        <f>INF_FC_EUR!BI54</f>
        <v>0</v>
      </c>
      <c r="BB54" s="1083">
        <f>INF_FC_EUR!BJ54</f>
        <v>0</v>
      </c>
      <c r="BC54" s="1082">
        <f>INF_FC_EUR!BK54</f>
        <v>0</v>
      </c>
      <c r="BD54" s="1083">
        <f>INF_FC_EUR!BL54</f>
        <v>0</v>
      </c>
      <c r="BE54" s="1082">
        <f>INF_FC_EUR!BM54</f>
        <v>0</v>
      </c>
      <c r="BF54" s="1083">
        <f>INF_FC_EUR!BN54</f>
        <v>0</v>
      </c>
      <c r="BG54" s="1082">
        <f>INF_FC_EUR!BO54</f>
        <v>0</v>
      </c>
      <c r="BH54" s="1083">
        <f>INF_FC_EUR!BP54</f>
        <v>0</v>
      </c>
      <c r="BI54" s="1082">
        <f>INF_FC_EUR!BQ54</f>
        <v>0</v>
      </c>
      <c r="BJ54" s="1083">
        <f>INF_FC_EUR!BR54</f>
        <v>0</v>
      </c>
      <c r="BK54" s="1082">
        <f>INF_FC_EUR!BS54</f>
        <v>0</v>
      </c>
      <c r="BL54" s="1083">
        <f>INF_FC_EUR!BT54</f>
        <v>0</v>
      </c>
      <c r="BM54" s="1082">
        <f>INF_FC_EUR!BU54</f>
        <v>0</v>
      </c>
      <c r="BN54" s="1083">
        <f>INF_FC_EUR!BV54</f>
        <v>0</v>
      </c>
      <c r="BO54" s="1082">
        <f>INF_FC_EUR!BW54</f>
        <v>0</v>
      </c>
      <c r="BP54" s="1083">
        <f>INF_FC_EUR!BX54</f>
        <v>0</v>
      </c>
      <c r="BQ54" s="1082">
        <f>INF_FC_EUR!BY54</f>
        <v>0</v>
      </c>
    </row>
    <row r="55" spans="1:69" s="1048" customFormat="1">
      <c r="A55" s="1080" t="str">
        <f>IF(OR(B55=0,B55=""),"",B55&amp;IF(COUNTIF(B$11:$B55,B55)&gt;1,COUNTIF(B$11:$B55,B55),""))</f>
        <v>M415</v>
      </c>
      <c r="B55" s="1080" t="str">
        <f>INF_FC_EUR!J55</f>
        <v>M415</v>
      </c>
      <c r="C55" s="1081" t="str">
        <f>INF_FC_EUR!K55</f>
        <v>Water</v>
      </c>
      <c r="D55" s="1081">
        <f>INF_FC_EUR!L55</f>
        <v>0</v>
      </c>
      <c r="E55" s="1082">
        <f>INF_FC_EUR!M55</f>
        <v>0</v>
      </c>
      <c r="F55" s="1083">
        <f>INF_FC_EUR!N55</f>
        <v>0</v>
      </c>
      <c r="G55" s="1082">
        <f>INF_FC_EUR!O55</f>
        <v>0</v>
      </c>
      <c r="H55" s="1083">
        <f>INF_FC_EUR!P55</f>
        <v>0</v>
      </c>
      <c r="I55" s="1082">
        <f>INF_FC_EUR!Q55</f>
        <v>0</v>
      </c>
      <c r="J55" s="1083">
        <f>INF_FC_EUR!R55</f>
        <v>0</v>
      </c>
      <c r="K55" s="1082">
        <f>INF_FC_EUR!S55</f>
        <v>0</v>
      </c>
      <c r="L55" s="1083">
        <f>INF_FC_EUR!T55</f>
        <v>0</v>
      </c>
      <c r="M55" s="1082">
        <f>INF_FC_EUR!U55</f>
        <v>0</v>
      </c>
      <c r="N55" s="1083">
        <f>INF_FC_EUR!V55</f>
        <v>0</v>
      </c>
      <c r="O55" s="1082">
        <f>INF_FC_EUR!W55</f>
        <v>0</v>
      </c>
      <c r="P55" s="1083">
        <f>INF_FC_EUR!X55</f>
        <v>0</v>
      </c>
      <c r="Q55" s="1082">
        <f>INF_FC_EUR!Y55</f>
        <v>0</v>
      </c>
      <c r="R55" s="1083">
        <f>INF_FC_EUR!Z55</f>
        <v>0</v>
      </c>
      <c r="S55" s="1082">
        <f>INF_FC_EUR!AA55</f>
        <v>0</v>
      </c>
      <c r="T55" s="1083">
        <f>INF_FC_EUR!AB55</f>
        <v>0</v>
      </c>
      <c r="U55" s="1082">
        <f>INF_FC_EUR!AC55</f>
        <v>0</v>
      </c>
      <c r="V55" s="1083">
        <f>INF_FC_EUR!AD55</f>
        <v>0</v>
      </c>
      <c r="W55" s="1082">
        <f>INF_FC_EUR!AE55</f>
        <v>0</v>
      </c>
      <c r="X55" s="1083">
        <f>INF_FC_EUR!AF55</f>
        <v>0</v>
      </c>
      <c r="Y55" s="1082">
        <f>INF_FC_EUR!AG55</f>
        <v>0</v>
      </c>
      <c r="Z55" s="1083">
        <f>INF_FC_EUR!AH55</f>
        <v>0</v>
      </c>
      <c r="AA55" s="1082">
        <f>INF_FC_EUR!AI55</f>
        <v>0</v>
      </c>
      <c r="AB55" s="1083">
        <f>INF_FC_EUR!AJ55</f>
        <v>0</v>
      </c>
      <c r="AC55" s="1082">
        <f>INF_FC_EUR!AK55</f>
        <v>0</v>
      </c>
      <c r="AD55" s="1083">
        <f>INF_FC_EUR!AL55</f>
        <v>0</v>
      </c>
      <c r="AE55" s="1082">
        <f>INF_FC_EUR!AM55</f>
        <v>0</v>
      </c>
      <c r="AF55" s="1083">
        <f>INF_FC_EUR!AN55</f>
        <v>0</v>
      </c>
      <c r="AG55" s="1082">
        <f>INF_FC_EUR!AO55</f>
        <v>0</v>
      </c>
      <c r="AH55" s="1083">
        <f>INF_FC_EUR!AP55</f>
        <v>0</v>
      </c>
      <c r="AI55" s="1082">
        <f>INF_FC_EUR!AQ55</f>
        <v>0</v>
      </c>
      <c r="AJ55" s="1083">
        <f>INF_FC_EUR!AR55</f>
        <v>0</v>
      </c>
      <c r="AK55" s="1082">
        <f>INF_FC_EUR!AS55</f>
        <v>0</v>
      </c>
      <c r="AL55" s="1083">
        <f>INF_FC_EUR!AT55</f>
        <v>0</v>
      </c>
      <c r="AM55" s="1082">
        <f>INF_FC_EUR!AU55</f>
        <v>0</v>
      </c>
      <c r="AN55" s="1083">
        <f>INF_FC_EUR!AV55</f>
        <v>0</v>
      </c>
      <c r="AO55" s="1082">
        <f>INF_FC_EUR!AW55</f>
        <v>0</v>
      </c>
      <c r="AP55" s="1083">
        <f>INF_FC_EUR!AX55</f>
        <v>0</v>
      </c>
      <c r="AQ55" s="1082">
        <f>INF_FC_EUR!AY55</f>
        <v>0</v>
      </c>
      <c r="AR55" s="1083">
        <f>INF_FC_EUR!AZ55</f>
        <v>0</v>
      </c>
      <c r="AS55" s="1082">
        <f>INF_FC_EUR!BA55</f>
        <v>0</v>
      </c>
      <c r="AT55" s="1083">
        <f>INF_FC_EUR!BB55</f>
        <v>0</v>
      </c>
      <c r="AU55" s="1082">
        <f>INF_FC_EUR!BC55</f>
        <v>0</v>
      </c>
      <c r="AV55" s="1083">
        <f>INF_FC_EUR!BD55</f>
        <v>0</v>
      </c>
      <c r="AW55" s="1082">
        <f>INF_FC_EUR!BE55</f>
        <v>0</v>
      </c>
      <c r="AX55" s="1083">
        <f>INF_FC_EUR!BF55</f>
        <v>0</v>
      </c>
      <c r="AY55" s="1082">
        <f>INF_FC_EUR!BG55</f>
        <v>0</v>
      </c>
      <c r="AZ55" s="1083">
        <f>INF_FC_EUR!BH55</f>
        <v>0</v>
      </c>
      <c r="BA55" s="1082">
        <f>INF_FC_EUR!BI55</f>
        <v>0</v>
      </c>
      <c r="BB55" s="1083">
        <f>INF_FC_EUR!BJ55</f>
        <v>0</v>
      </c>
      <c r="BC55" s="1082">
        <f>INF_FC_EUR!BK55</f>
        <v>0</v>
      </c>
      <c r="BD55" s="1083">
        <f>INF_FC_EUR!BL55</f>
        <v>0</v>
      </c>
      <c r="BE55" s="1082">
        <f>INF_FC_EUR!BM55</f>
        <v>0</v>
      </c>
      <c r="BF55" s="1083">
        <f>INF_FC_EUR!BN55</f>
        <v>0</v>
      </c>
      <c r="BG55" s="1082">
        <f>INF_FC_EUR!BO55</f>
        <v>0</v>
      </c>
      <c r="BH55" s="1083">
        <f>INF_FC_EUR!BP55</f>
        <v>0</v>
      </c>
      <c r="BI55" s="1082">
        <f>INF_FC_EUR!BQ55</f>
        <v>0</v>
      </c>
      <c r="BJ55" s="1083">
        <f>INF_FC_EUR!BR55</f>
        <v>0</v>
      </c>
      <c r="BK55" s="1082">
        <f>INF_FC_EUR!BS55</f>
        <v>0</v>
      </c>
      <c r="BL55" s="1083">
        <f>INF_FC_EUR!BT55</f>
        <v>0</v>
      </c>
      <c r="BM55" s="1082">
        <f>INF_FC_EUR!BU55</f>
        <v>0</v>
      </c>
      <c r="BN55" s="1083">
        <f>INF_FC_EUR!BV55</f>
        <v>0</v>
      </c>
      <c r="BO55" s="1082">
        <f>INF_FC_EUR!BW55</f>
        <v>0</v>
      </c>
      <c r="BP55" s="1083">
        <f>INF_FC_EUR!BX55</f>
        <v>0</v>
      </c>
      <c r="BQ55" s="1082">
        <f>INF_FC_EUR!BY55</f>
        <v>0</v>
      </c>
    </row>
    <row r="56" spans="1:69" s="1048" customFormat="1">
      <c r="A56" s="1084" t="str">
        <f>IF(OR(B56=0,B56=""),"",B56&amp;IF(COUNTIF(B$11:$B56,B56)&gt;1,COUNTIF(B$11:$B56,B56),""))</f>
        <v>M419</v>
      </c>
      <c r="B56" s="1084" t="str">
        <f>INF_FC_EUR!J56</f>
        <v>M419</v>
      </c>
      <c r="C56" s="1084" t="str">
        <f>INF_FC_EUR!K56</f>
        <v>Energy consumption</v>
      </c>
      <c r="D56" s="1084">
        <f>INF_FC_EUR!L56</f>
        <v>0</v>
      </c>
      <c r="E56" s="1085">
        <f>INF_FC_EUR!M56</f>
        <v>0</v>
      </c>
      <c r="F56" s="1086">
        <f>INF_FC_EUR!N56</f>
        <v>0</v>
      </c>
      <c r="G56" s="1085">
        <f>INF_FC_EUR!O56</f>
        <v>0</v>
      </c>
      <c r="H56" s="1086">
        <f>INF_FC_EUR!P56</f>
        <v>0</v>
      </c>
      <c r="I56" s="1085">
        <f>INF_FC_EUR!Q56</f>
        <v>0</v>
      </c>
      <c r="J56" s="1086">
        <f>INF_FC_EUR!R56</f>
        <v>0</v>
      </c>
      <c r="K56" s="1085">
        <f>INF_FC_EUR!S56</f>
        <v>0</v>
      </c>
      <c r="L56" s="1086">
        <f>INF_FC_EUR!T56</f>
        <v>0</v>
      </c>
      <c r="M56" s="1085">
        <f>INF_FC_EUR!U56</f>
        <v>0</v>
      </c>
      <c r="N56" s="1086">
        <f>INF_FC_EUR!V56</f>
        <v>0</v>
      </c>
      <c r="O56" s="1085">
        <f>INF_FC_EUR!W56</f>
        <v>0</v>
      </c>
      <c r="P56" s="1086">
        <f>INF_FC_EUR!X56</f>
        <v>0</v>
      </c>
      <c r="Q56" s="1085">
        <f>INF_FC_EUR!Y56</f>
        <v>0</v>
      </c>
      <c r="R56" s="1086">
        <f>INF_FC_EUR!Z56</f>
        <v>0</v>
      </c>
      <c r="S56" s="1085">
        <f>INF_FC_EUR!AA56</f>
        <v>0</v>
      </c>
      <c r="T56" s="1086">
        <f>INF_FC_EUR!AB56</f>
        <v>0</v>
      </c>
      <c r="U56" s="1085">
        <f>INF_FC_EUR!AC56</f>
        <v>0</v>
      </c>
      <c r="V56" s="1086">
        <f>INF_FC_EUR!AD56</f>
        <v>0</v>
      </c>
      <c r="W56" s="1085">
        <f>INF_FC_EUR!AE56</f>
        <v>0</v>
      </c>
      <c r="X56" s="1086">
        <f>INF_FC_EUR!AF56</f>
        <v>0</v>
      </c>
      <c r="Y56" s="1085">
        <f>INF_FC_EUR!AG56</f>
        <v>0</v>
      </c>
      <c r="Z56" s="1086">
        <f>INF_FC_EUR!AH56</f>
        <v>0</v>
      </c>
      <c r="AA56" s="1085">
        <f>INF_FC_EUR!AI56</f>
        <v>0</v>
      </c>
      <c r="AB56" s="1086">
        <f>INF_FC_EUR!AJ56</f>
        <v>0</v>
      </c>
      <c r="AC56" s="1085">
        <f>INF_FC_EUR!AK56</f>
        <v>0</v>
      </c>
      <c r="AD56" s="1086">
        <f>INF_FC_EUR!AL56</f>
        <v>0</v>
      </c>
      <c r="AE56" s="1085">
        <f>INF_FC_EUR!AM56</f>
        <v>0</v>
      </c>
      <c r="AF56" s="1086">
        <f>INF_FC_EUR!AN56</f>
        <v>0</v>
      </c>
      <c r="AG56" s="1085">
        <f>INF_FC_EUR!AO56</f>
        <v>0</v>
      </c>
      <c r="AH56" s="1086">
        <f>INF_FC_EUR!AP56</f>
        <v>0</v>
      </c>
      <c r="AI56" s="1085">
        <f>INF_FC_EUR!AQ56</f>
        <v>0</v>
      </c>
      <c r="AJ56" s="1086">
        <f>INF_FC_EUR!AR56</f>
        <v>0</v>
      </c>
      <c r="AK56" s="1085">
        <f>INF_FC_EUR!AS56</f>
        <v>0</v>
      </c>
      <c r="AL56" s="1086">
        <f>INF_FC_EUR!AT56</f>
        <v>0</v>
      </c>
      <c r="AM56" s="1085">
        <f>INF_FC_EUR!AU56</f>
        <v>0</v>
      </c>
      <c r="AN56" s="1086">
        <f>INF_FC_EUR!AV56</f>
        <v>0</v>
      </c>
      <c r="AO56" s="1085">
        <f>INF_FC_EUR!AW56</f>
        <v>0</v>
      </c>
      <c r="AP56" s="1086">
        <f>INF_FC_EUR!AX56</f>
        <v>0</v>
      </c>
      <c r="AQ56" s="1085">
        <f>INF_FC_EUR!AY56</f>
        <v>0</v>
      </c>
      <c r="AR56" s="1086">
        <f>INF_FC_EUR!AZ56</f>
        <v>0</v>
      </c>
      <c r="AS56" s="1085">
        <f>INF_FC_EUR!BA56</f>
        <v>0</v>
      </c>
      <c r="AT56" s="1086">
        <f>INF_FC_EUR!BB56</f>
        <v>0</v>
      </c>
      <c r="AU56" s="1085">
        <f>INF_FC_EUR!BC56</f>
        <v>0</v>
      </c>
      <c r="AV56" s="1086">
        <f>INF_FC_EUR!BD56</f>
        <v>0</v>
      </c>
      <c r="AW56" s="1085">
        <f>INF_FC_EUR!BE56</f>
        <v>0</v>
      </c>
      <c r="AX56" s="1086">
        <f>INF_FC_EUR!BF56</f>
        <v>0</v>
      </c>
      <c r="AY56" s="1085">
        <f>INF_FC_EUR!BG56</f>
        <v>0</v>
      </c>
      <c r="AZ56" s="1086">
        <f>INF_FC_EUR!BH56</f>
        <v>0</v>
      </c>
      <c r="BA56" s="1085">
        <f>INF_FC_EUR!BI56</f>
        <v>0</v>
      </c>
      <c r="BB56" s="1086">
        <f>INF_FC_EUR!BJ56</f>
        <v>0</v>
      </c>
      <c r="BC56" s="1085">
        <f>INF_FC_EUR!BK56</f>
        <v>0</v>
      </c>
      <c r="BD56" s="1086">
        <f>INF_FC_EUR!BL56</f>
        <v>0</v>
      </c>
      <c r="BE56" s="1085">
        <f>INF_FC_EUR!BM56</f>
        <v>0</v>
      </c>
      <c r="BF56" s="1086">
        <f>INF_FC_EUR!BN56</f>
        <v>0</v>
      </c>
      <c r="BG56" s="1085">
        <f>INF_FC_EUR!BO56</f>
        <v>0</v>
      </c>
      <c r="BH56" s="1086">
        <f>INF_FC_EUR!BP56</f>
        <v>0</v>
      </c>
      <c r="BI56" s="1085">
        <f>INF_FC_EUR!BQ56</f>
        <v>0</v>
      </c>
      <c r="BJ56" s="1086">
        <f>INF_FC_EUR!BR56</f>
        <v>0</v>
      </c>
      <c r="BK56" s="1085">
        <f>INF_FC_EUR!BS56</f>
        <v>0</v>
      </c>
      <c r="BL56" s="1086">
        <f>INF_FC_EUR!BT56</f>
        <v>0</v>
      </c>
      <c r="BM56" s="1085">
        <f>INF_FC_EUR!BU56</f>
        <v>0</v>
      </c>
      <c r="BN56" s="1086">
        <f>INF_FC_EUR!BV56</f>
        <v>0</v>
      </c>
      <c r="BO56" s="1085">
        <f>INF_FC_EUR!BW56</f>
        <v>0</v>
      </c>
      <c r="BP56" s="1086">
        <f>INF_FC_EUR!BX56</f>
        <v>0</v>
      </c>
      <c r="BQ56" s="1085">
        <f>INF_FC_EUR!BY56</f>
        <v>0</v>
      </c>
    </row>
    <row r="57" spans="1:69" s="1048" customFormat="1">
      <c r="A57" s="1080" t="str">
        <f>IF(OR(B57=0,B57=""),"",B57&amp;IF(COUNTIF(B$11:$B57,B57)&gt;1,COUNTIF(B$11:$B57,B57),""))</f>
        <v>M450</v>
      </c>
      <c r="B57" s="1080" t="str">
        <f>INF_FC_EUR!J57</f>
        <v>M450</v>
      </c>
      <c r="C57" s="1081" t="str">
        <f>INF_FC_EUR!K57</f>
        <v>Wages</v>
      </c>
      <c r="D57" s="1081">
        <f>INF_FC_EUR!L57</f>
        <v>0</v>
      </c>
      <c r="E57" s="1082">
        <f>INF_FC_EUR!M57</f>
        <v>0</v>
      </c>
      <c r="F57" s="1083">
        <f>INF_FC_EUR!N57</f>
        <v>0</v>
      </c>
      <c r="G57" s="1082">
        <f>INF_FC_EUR!O57</f>
        <v>0</v>
      </c>
      <c r="H57" s="1083">
        <f>INF_FC_EUR!P57</f>
        <v>0</v>
      </c>
      <c r="I57" s="1082">
        <f>INF_FC_EUR!Q57</f>
        <v>0</v>
      </c>
      <c r="J57" s="1083">
        <f>INF_FC_EUR!R57</f>
        <v>0</v>
      </c>
      <c r="K57" s="1082">
        <f>INF_FC_EUR!S57</f>
        <v>0</v>
      </c>
      <c r="L57" s="1083">
        <f>INF_FC_EUR!T57</f>
        <v>0</v>
      </c>
      <c r="M57" s="1082">
        <f>INF_FC_EUR!U57</f>
        <v>0</v>
      </c>
      <c r="N57" s="1083">
        <f>INF_FC_EUR!V57</f>
        <v>0</v>
      </c>
      <c r="O57" s="1082">
        <f>INF_FC_EUR!W57</f>
        <v>0</v>
      </c>
      <c r="P57" s="1083">
        <f>INF_FC_EUR!X57</f>
        <v>0</v>
      </c>
      <c r="Q57" s="1082">
        <f>INF_FC_EUR!Y57</f>
        <v>0</v>
      </c>
      <c r="R57" s="1083">
        <f>INF_FC_EUR!Z57</f>
        <v>0</v>
      </c>
      <c r="S57" s="1082">
        <f>INF_FC_EUR!AA57</f>
        <v>0</v>
      </c>
      <c r="T57" s="1083">
        <f>INF_FC_EUR!AB57</f>
        <v>0</v>
      </c>
      <c r="U57" s="1082">
        <f>INF_FC_EUR!AC57</f>
        <v>0</v>
      </c>
      <c r="V57" s="1083">
        <f>INF_FC_EUR!AD57</f>
        <v>0</v>
      </c>
      <c r="W57" s="1082">
        <f>INF_FC_EUR!AE57</f>
        <v>0</v>
      </c>
      <c r="X57" s="1083">
        <f>INF_FC_EUR!AF57</f>
        <v>0</v>
      </c>
      <c r="Y57" s="1082">
        <f>INF_FC_EUR!AG57</f>
        <v>0</v>
      </c>
      <c r="Z57" s="1083">
        <f>INF_FC_EUR!AH57</f>
        <v>0</v>
      </c>
      <c r="AA57" s="1082">
        <f>INF_FC_EUR!AI57</f>
        <v>0</v>
      </c>
      <c r="AB57" s="1083">
        <f>INF_FC_EUR!AJ57</f>
        <v>0</v>
      </c>
      <c r="AC57" s="1082">
        <f>INF_FC_EUR!AK57</f>
        <v>0</v>
      </c>
      <c r="AD57" s="1083">
        <f>INF_FC_EUR!AL57</f>
        <v>0</v>
      </c>
      <c r="AE57" s="1082">
        <f>INF_FC_EUR!AM57</f>
        <v>0</v>
      </c>
      <c r="AF57" s="1083">
        <f>INF_FC_EUR!AN57</f>
        <v>0</v>
      </c>
      <c r="AG57" s="1082">
        <f>INF_FC_EUR!AO57</f>
        <v>0</v>
      </c>
      <c r="AH57" s="1083">
        <f>INF_FC_EUR!AP57</f>
        <v>0</v>
      </c>
      <c r="AI57" s="1082">
        <f>INF_FC_EUR!AQ57</f>
        <v>0</v>
      </c>
      <c r="AJ57" s="1083">
        <f>INF_FC_EUR!AR57</f>
        <v>0</v>
      </c>
      <c r="AK57" s="1082">
        <f>INF_FC_EUR!AS57</f>
        <v>0</v>
      </c>
      <c r="AL57" s="1083">
        <f>INF_FC_EUR!AT57</f>
        <v>0</v>
      </c>
      <c r="AM57" s="1082">
        <f>INF_FC_EUR!AU57</f>
        <v>0</v>
      </c>
      <c r="AN57" s="1083">
        <f>INF_FC_EUR!AV57</f>
        <v>0</v>
      </c>
      <c r="AO57" s="1082">
        <f>INF_FC_EUR!AW57</f>
        <v>0</v>
      </c>
      <c r="AP57" s="1083">
        <f>INF_FC_EUR!AX57</f>
        <v>0</v>
      </c>
      <c r="AQ57" s="1082">
        <f>INF_FC_EUR!AY57</f>
        <v>0</v>
      </c>
      <c r="AR57" s="1083">
        <f>INF_FC_EUR!AZ57</f>
        <v>0</v>
      </c>
      <c r="AS57" s="1082">
        <f>INF_FC_EUR!BA57</f>
        <v>0</v>
      </c>
      <c r="AT57" s="1083">
        <f>INF_FC_EUR!BB57</f>
        <v>0</v>
      </c>
      <c r="AU57" s="1082">
        <f>INF_FC_EUR!BC57</f>
        <v>0</v>
      </c>
      <c r="AV57" s="1083">
        <f>INF_FC_EUR!BD57</f>
        <v>0</v>
      </c>
      <c r="AW57" s="1082">
        <f>INF_FC_EUR!BE57</f>
        <v>0</v>
      </c>
      <c r="AX57" s="1083">
        <f>INF_FC_EUR!BF57</f>
        <v>0</v>
      </c>
      <c r="AY57" s="1082">
        <f>INF_FC_EUR!BG57</f>
        <v>0</v>
      </c>
      <c r="AZ57" s="1083">
        <f>INF_FC_EUR!BH57</f>
        <v>0</v>
      </c>
      <c r="BA57" s="1082">
        <f>INF_FC_EUR!BI57</f>
        <v>0</v>
      </c>
      <c r="BB57" s="1083">
        <f>INF_FC_EUR!BJ57</f>
        <v>0</v>
      </c>
      <c r="BC57" s="1082">
        <f>INF_FC_EUR!BK57</f>
        <v>0</v>
      </c>
      <c r="BD57" s="1083">
        <f>INF_FC_EUR!BL57</f>
        <v>0</v>
      </c>
      <c r="BE57" s="1082">
        <f>INF_FC_EUR!BM57</f>
        <v>0</v>
      </c>
      <c r="BF57" s="1083">
        <f>INF_FC_EUR!BN57</f>
        <v>0</v>
      </c>
      <c r="BG57" s="1082">
        <f>INF_FC_EUR!BO57</f>
        <v>0</v>
      </c>
      <c r="BH57" s="1083">
        <f>INF_FC_EUR!BP57</f>
        <v>0</v>
      </c>
      <c r="BI57" s="1082">
        <f>INF_FC_EUR!BQ57</f>
        <v>0</v>
      </c>
      <c r="BJ57" s="1083">
        <f>INF_FC_EUR!BR57</f>
        <v>0</v>
      </c>
      <c r="BK57" s="1082">
        <f>INF_FC_EUR!BS57</f>
        <v>0</v>
      </c>
      <c r="BL57" s="1083">
        <f>INF_FC_EUR!BT57</f>
        <v>0</v>
      </c>
      <c r="BM57" s="1082">
        <f>INF_FC_EUR!BU57</f>
        <v>0</v>
      </c>
      <c r="BN57" s="1083">
        <f>INF_FC_EUR!BV57</f>
        <v>0</v>
      </c>
      <c r="BO57" s="1082">
        <f>INF_FC_EUR!BW57</f>
        <v>0</v>
      </c>
      <c r="BP57" s="1083">
        <f>INF_FC_EUR!BX57</f>
        <v>0</v>
      </c>
      <c r="BQ57" s="1082">
        <f>INF_FC_EUR!BY57</f>
        <v>0</v>
      </c>
    </row>
    <row r="58" spans="1:69" s="1048" customFormat="1">
      <c r="A58" s="1080" t="str">
        <f>IF(OR(B58=0,B58=""),"",B58&amp;IF(COUNTIF(B$11:$B58,B58)&gt;1,COUNTIF(B$11:$B58,B58),""))</f>
        <v>M455</v>
      </c>
      <c r="B58" s="1080" t="str">
        <f>INF_FC_EUR!J58</f>
        <v>M455</v>
      </c>
      <c r="C58" s="1081" t="str">
        <f>INF_FC_EUR!K58</f>
        <v>Social security expenses wages</v>
      </c>
      <c r="D58" s="1081">
        <f>INF_FC_EUR!L58</f>
        <v>0</v>
      </c>
      <c r="E58" s="1082">
        <f>INF_FC_EUR!M58</f>
        <v>0</v>
      </c>
      <c r="F58" s="1083">
        <f>INF_FC_EUR!N58</f>
        <v>0</v>
      </c>
      <c r="G58" s="1082">
        <f>INF_FC_EUR!O58</f>
        <v>0</v>
      </c>
      <c r="H58" s="1083">
        <f>INF_FC_EUR!P58</f>
        <v>0</v>
      </c>
      <c r="I58" s="1082">
        <f>INF_FC_EUR!Q58</f>
        <v>0</v>
      </c>
      <c r="J58" s="1083">
        <f>INF_FC_EUR!R58</f>
        <v>0</v>
      </c>
      <c r="K58" s="1082">
        <f>INF_FC_EUR!S58</f>
        <v>0</v>
      </c>
      <c r="L58" s="1083">
        <f>INF_FC_EUR!T58</f>
        <v>0</v>
      </c>
      <c r="M58" s="1082">
        <f>INF_FC_EUR!U58</f>
        <v>0</v>
      </c>
      <c r="N58" s="1083">
        <f>INF_FC_EUR!V58</f>
        <v>0</v>
      </c>
      <c r="O58" s="1082">
        <f>INF_FC_EUR!W58</f>
        <v>0</v>
      </c>
      <c r="P58" s="1083">
        <f>INF_FC_EUR!X58</f>
        <v>0</v>
      </c>
      <c r="Q58" s="1082">
        <f>INF_FC_EUR!Y58</f>
        <v>0</v>
      </c>
      <c r="R58" s="1083">
        <f>INF_FC_EUR!Z58</f>
        <v>0</v>
      </c>
      <c r="S58" s="1082">
        <f>INF_FC_EUR!AA58</f>
        <v>0</v>
      </c>
      <c r="T58" s="1083">
        <f>INF_FC_EUR!AB58</f>
        <v>0</v>
      </c>
      <c r="U58" s="1082">
        <f>INF_FC_EUR!AC58</f>
        <v>0</v>
      </c>
      <c r="V58" s="1083">
        <f>INF_FC_EUR!AD58</f>
        <v>0</v>
      </c>
      <c r="W58" s="1082">
        <f>INF_FC_EUR!AE58</f>
        <v>0</v>
      </c>
      <c r="X58" s="1083">
        <f>INF_FC_EUR!AF58</f>
        <v>0</v>
      </c>
      <c r="Y58" s="1082">
        <f>INF_FC_EUR!AG58</f>
        <v>0</v>
      </c>
      <c r="Z58" s="1083">
        <f>INF_FC_EUR!AH58</f>
        <v>0</v>
      </c>
      <c r="AA58" s="1082">
        <f>INF_FC_EUR!AI58</f>
        <v>0</v>
      </c>
      <c r="AB58" s="1083">
        <f>INF_FC_EUR!AJ58</f>
        <v>0</v>
      </c>
      <c r="AC58" s="1082">
        <f>INF_FC_EUR!AK58</f>
        <v>0</v>
      </c>
      <c r="AD58" s="1083">
        <f>INF_FC_EUR!AL58</f>
        <v>0</v>
      </c>
      <c r="AE58" s="1082">
        <f>INF_FC_EUR!AM58</f>
        <v>0</v>
      </c>
      <c r="AF58" s="1083">
        <f>INF_FC_EUR!AN58</f>
        <v>0</v>
      </c>
      <c r="AG58" s="1082">
        <f>INF_FC_EUR!AO58</f>
        <v>0</v>
      </c>
      <c r="AH58" s="1083">
        <f>INF_FC_EUR!AP58</f>
        <v>0</v>
      </c>
      <c r="AI58" s="1082">
        <f>INF_FC_EUR!AQ58</f>
        <v>0</v>
      </c>
      <c r="AJ58" s="1083">
        <f>INF_FC_EUR!AR58</f>
        <v>0</v>
      </c>
      <c r="AK58" s="1082">
        <f>INF_FC_EUR!AS58</f>
        <v>0</v>
      </c>
      <c r="AL58" s="1083">
        <f>INF_FC_EUR!AT58</f>
        <v>0</v>
      </c>
      <c r="AM58" s="1082">
        <f>INF_FC_EUR!AU58</f>
        <v>0</v>
      </c>
      <c r="AN58" s="1083">
        <f>INF_FC_EUR!AV58</f>
        <v>0</v>
      </c>
      <c r="AO58" s="1082">
        <f>INF_FC_EUR!AW58</f>
        <v>0</v>
      </c>
      <c r="AP58" s="1083">
        <f>INF_FC_EUR!AX58</f>
        <v>0</v>
      </c>
      <c r="AQ58" s="1082">
        <f>INF_FC_EUR!AY58</f>
        <v>0</v>
      </c>
      <c r="AR58" s="1083">
        <f>INF_FC_EUR!AZ58</f>
        <v>0</v>
      </c>
      <c r="AS58" s="1082">
        <f>INF_FC_EUR!BA58</f>
        <v>0</v>
      </c>
      <c r="AT58" s="1083">
        <f>INF_FC_EUR!BB58</f>
        <v>0</v>
      </c>
      <c r="AU58" s="1082">
        <f>INF_FC_EUR!BC58</f>
        <v>0</v>
      </c>
      <c r="AV58" s="1083">
        <f>INF_FC_EUR!BD58</f>
        <v>0</v>
      </c>
      <c r="AW58" s="1082">
        <f>INF_FC_EUR!BE58</f>
        <v>0</v>
      </c>
      <c r="AX58" s="1083">
        <f>INF_FC_EUR!BF58</f>
        <v>0</v>
      </c>
      <c r="AY58" s="1082">
        <f>INF_FC_EUR!BG58</f>
        <v>0</v>
      </c>
      <c r="AZ58" s="1083">
        <f>INF_FC_EUR!BH58</f>
        <v>0</v>
      </c>
      <c r="BA58" s="1082">
        <f>INF_FC_EUR!BI58</f>
        <v>0</v>
      </c>
      <c r="BB58" s="1083">
        <f>INF_FC_EUR!BJ58</f>
        <v>0</v>
      </c>
      <c r="BC58" s="1082">
        <f>INF_FC_EUR!BK58</f>
        <v>0</v>
      </c>
      <c r="BD58" s="1083">
        <f>INF_FC_EUR!BL58</f>
        <v>0</v>
      </c>
      <c r="BE58" s="1082">
        <f>INF_FC_EUR!BM58</f>
        <v>0</v>
      </c>
      <c r="BF58" s="1083">
        <f>INF_FC_EUR!BN58</f>
        <v>0</v>
      </c>
      <c r="BG58" s="1082">
        <f>INF_FC_EUR!BO58</f>
        <v>0</v>
      </c>
      <c r="BH58" s="1083">
        <f>INF_FC_EUR!BP58</f>
        <v>0</v>
      </c>
      <c r="BI58" s="1082">
        <f>INF_FC_EUR!BQ58</f>
        <v>0</v>
      </c>
      <c r="BJ58" s="1083">
        <f>INF_FC_EUR!BR58</f>
        <v>0</v>
      </c>
      <c r="BK58" s="1082">
        <f>INF_FC_EUR!BS58</f>
        <v>0</v>
      </c>
      <c r="BL58" s="1083">
        <f>INF_FC_EUR!BT58</f>
        <v>0</v>
      </c>
      <c r="BM58" s="1082">
        <f>INF_FC_EUR!BU58</f>
        <v>0</v>
      </c>
      <c r="BN58" s="1083">
        <f>INF_FC_EUR!BV58</f>
        <v>0</v>
      </c>
      <c r="BO58" s="1082">
        <f>INF_FC_EUR!BW58</f>
        <v>0</v>
      </c>
      <c r="BP58" s="1083">
        <f>INF_FC_EUR!BX58</f>
        <v>0</v>
      </c>
      <c r="BQ58" s="1082">
        <f>INF_FC_EUR!BY58</f>
        <v>0</v>
      </c>
    </row>
    <row r="59" spans="1:69" s="1048" customFormat="1">
      <c r="A59" s="1080" t="str">
        <f>IF(OR(B59=0,B59=""),"",B59&amp;IF(COUNTIF(B$11:$B59,B59)&gt;1,COUNTIF(B$11:$B59,B59),""))</f>
        <v>M460</v>
      </c>
      <c r="B59" s="1080" t="str">
        <f>INF_FC_EUR!J59</f>
        <v>M460</v>
      </c>
      <c r="C59" s="1081" t="str">
        <f>INF_FC_EUR!K59</f>
        <v>Salaries</v>
      </c>
      <c r="D59" s="1081">
        <f>INF_FC_EUR!L59</f>
        <v>0</v>
      </c>
      <c r="E59" s="1082">
        <f>INF_FC_EUR!M59</f>
        <v>0</v>
      </c>
      <c r="F59" s="1083">
        <f>INF_FC_EUR!N59</f>
        <v>0</v>
      </c>
      <c r="G59" s="1082">
        <f>INF_FC_EUR!O59</f>
        <v>0</v>
      </c>
      <c r="H59" s="1083">
        <f>INF_FC_EUR!P59</f>
        <v>0</v>
      </c>
      <c r="I59" s="1082">
        <f>INF_FC_EUR!Q59</f>
        <v>0</v>
      </c>
      <c r="J59" s="1083">
        <f>INF_FC_EUR!R59</f>
        <v>0</v>
      </c>
      <c r="K59" s="1082">
        <f>INF_FC_EUR!S59</f>
        <v>0</v>
      </c>
      <c r="L59" s="1083">
        <f>INF_FC_EUR!T59</f>
        <v>0</v>
      </c>
      <c r="M59" s="1082">
        <f>INF_FC_EUR!U59</f>
        <v>0</v>
      </c>
      <c r="N59" s="1083">
        <f>INF_FC_EUR!V59</f>
        <v>0</v>
      </c>
      <c r="O59" s="1082">
        <f>INF_FC_EUR!W59</f>
        <v>0</v>
      </c>
      <c r="P59" s="1083">
        <f>INF_FC_EUR!X59</f>
        <v>0</v>
      </c>
      <c r="Q59" s="1082">
        <f>INF_FC_EUR!Y59</f>
        <v>0</v>
      </c>
      <c r="R59" s="1083">
        <f>INF_FC_EUR!Z59</f>
        <v>0</v>
      </c>
      <c r="S59" s="1082">
        <f>INF_FC_EUR!AA59</f>
        <v>0</v>
      </c>
      <c r="T59" s="1083">
        <f>INF_FC_EUR!AB59</f>
        <v>0</v>
      </c>
      <c r="U59" s="1082">
        <f>INF_FC_EUR!AC59</f>
        <v>0</v>
      </c>
      <c r="V59" s="1083">
        <f>INF_FC_EUR!AD59</f>
        <v>0</v>
      </c>
      <c r="W59" s="1082">
        <f>INF_FC_EUR!AE59</f>
        <v>0</v>
      </c>
      <c r="X59" s="1083">
        <f>INF_FC_EUR!AF59</f>
        <v>0</v>
      </c>
      <c r="Y59" s="1082">
        <f>INF_FC_EUR!AG59</f>
        <v>0</v>
      </c>
      <c r="Z59" s="1083">
        <f>INF_FC_EUR!AH59</f>
        <v>0</v>
      </c>
      <c r="AA59" s="1082">
        <f>INF_FC_EUR!AI59</f>
        <v>0</v>
      </c>
      <c r="AB59" s="1083">
        <f>INF_FC_EUR!AJ59</f>
        <v>0</v>
      </c>
      <c r="AC59" s="1082">
        <f>INF_FC_EUR!AK59</f>
        <v>0</v>
      </c>
      <c r="AD59" s="1083">
        <f>INF_FC_EUR!AL59</f>
        <v>0</v>
      </c>
      <c r="AE59" s="1082">
        <f>INF_FC_EUR!AM59</f>
        <v>0</v>
      </c>
      <c r="AF59" s="1083">
        <f>INF_FC_EUR!AN59</f>
        <v>0</v>
      </c>
      <c r="AG59" s="1082">
        <f>INF_FC_EUR!AO59</f>
        <v>0</v>
      </c>
      <c r="AH59" s="1083">
        <f>INF_FC_EUR!AP59</f>
        <v>0</v>
      </c>
      <c r="AI59" s="1082">
        <f>INF_FC_EUR!AQ59</f>
        <v>0</v>
      </c>
      <c r="AJ59" s="1083">
        <f>INF_FC_EUR!AR59</f>
        <v>0</v>
      </c>
      <c r="AK59" s="1082">
        <f>INF_FC_EUR!AS59</f>
        <v>0</v>
      </c>
      <c r="AL59" s="1083">
        <f>INF_FC_EUR!AT59</f>
        <v>0</v>
      </c>
      <c r="AM59" s="1082">
        <f>INF_FC_EUR!AU59</f>
        <v>0</v>
      </c>
      <c r="AN59" s="1083">
        <f>INF_FC_EUR!AV59</f>
        <v>0</v>
      </c>
      <c r="AO59" s="1082">
        <f>INF_FC_EUR!AW59</f>
        <v>0</v>
      </c>
      <c r="AP59" s="1083">
        <f>INF_FC_EUR!AX59</f>
        <v>0</v>
      </c>
      <c r="AQ59" s="1082">
        <f>INF_FC_EUR!AY59</f>
        <v>0</v>
      </c>
      <c r="AR59" s="1083">
        <f>INF_FC_EUR!AZ59</f>
        <v>0</v>
      </c>
      <c r="AS59" s="1082">
        <f>INF_FC_EUR!BA59</f>
        <v>0</v>
      </c>
      <c r="AT59" s="1083">
        <f>INF_FC_EUR!BB59</f>
        <v>0</v>
      </c>
      <c r="AU59" s="1082">
        <f>INF_FC_EUR!BC59</f>
        <v>0</v>
      </c>
      <c r="AV59" s="1083">
        <f>INF_FC_EUR!BD59</f>
        <v>0</v>
      </c>
      <c r="AW59" s="1082">
        <f>INF_FC_EUR!BE59</f>
        <v>0</v>
      </c>
      <c r="AX59" s="1083">
        <f>INF_FC_EUR!BF59</f>
        <v>0</v>
      </c>
      <c r="AY59" s="1082">
        <f>INF_FC_EUR!BG59</f>
        <v>0</v>
      </c>
      <c r="AZ59" s="1083">
        <f>INF_FC_EUR!BH59</f>
        <v>0</v>
      </c>
      <c r="BA59" s="1082">
        <f>INF_FC_EUR!BI59</f>
        <v>0</v>
      </c>
      <c r="BB59" s="1083">
        <f>INF_FC_EUR!BJ59</f>
        <v>0</v>
      </c>
      <c r="BC59" s="1082">
        <f>INF_FC_EUR!BK59</f>
        <v>0</v>
      </c>
      <c r="BD59" s="1083">
        <f>INF_FC_EUR!BL59</f>
        <v>0</v>
      </c>
      <c r="BE59" s="1082">
        <f>INF_FC_EUR!BM59</f>
        <v>0</v>
      </c>
      <c r="BF59" s="1083">
        <f>INF_FC_EUR!BN59</f>
        <v>0</v>
      </c>
      <c r="BG59" s="1082">
        <f>INF_FC_EUR!BO59</f>
        <v>0</v>
      </c>
      <c r="BH59" s="1083">
        <f>INF_FC_EUR!BP59</f>
        <v>0</v>
      </c>
      <c r="BI59" s="1082">
        <f>INF_FC_EUR!BQ59</f>
        <v>0</v>
      </c>
      <c r="BJ59" s="1083">
        <f>INF_FC_EUR!BR59</f>
        <v>0</v>
      </c>
      <c r="BK59" s="1082">
        <f>INF_FC_EUR!BS59</f>
        <v>0</v>
      </c>
      <c r="BL59" s="1083">
        <f>INF_FC_EUR!BT59</f>
        <v>0</v>
      </c>
      <c r="BM59" s="1082">
        <f>INF_FC_EUR!BU59</f>
        <v>0</v>
      </c>
      <c r="BN59" s="1083">
        <f>INF_FC_EUR!BV59</f>
        <v>0</v>
      </c>
      <c r="BO59" s="1082">
        <f>INF_FC_EUR!BW59</f>
        <v>0</v>
      </c>
      <c r="BP59" s="1083">
        <f>INF_FC_EUR!BX59</f>
        <v>0</v>
      </c>
      <c r="BQ59" s="1082">
        <f>INF_FC_EUR!BY59</f>
        <v>0</v>
      </c>
    </row>
    <row r="60" spans="1:69" s="1048" customFormat="1">
      <c r="A60" s="1080" t="str">
        <f>IF(OR(B60=0,B60=""),"",B60&amp;IF(COUNTIF(B$11:$B60,B60)&gt;1,COUNTIF(B$11:$B60,B60),""))</f>
        <v>M465</v>
      </c>
      <c r="B60" s="1080" t="str">
        <f>INF_FC_EUR!J60</f>
        <v>M465</v>
      </c>
      <c r="C60" s="1081" t="str">
        <f>INF_FC_EUR!K60</f>
        <v>Social security expenses salaries</v>
      </c>
      <c r="D60" s="1081">
        <f>INF_FC_EUR!L60</f>
        <v>0</v>
      </c>
      <c r="E60" s="1082">
        <f>INF_FC_EUR!M60</f>
        <v>0</v>
      </c>
      <c r="F60" s="1083">
        <f>INF_FC_EUR!N60</f>
        <v>0</v>
      </c>
      <c r="G60" s="1082">
        <f>INF_FC_EUR!O60</f>
        <v>0</v>
      </c>
      <c r="H60" s="1083">
        <f>INF_FC_EUR!P60</f>
        <v>0</v>
      </c>
      <c r="I60" s="1082">
        <f>INF_FC_EUR!Q60</f>
        <v>0</v>
      </c>
      <c r="J60" s="1083">
        <f>INF_FC_EUR!R60</f>
        <v>0</v>
      </c>
      <c r="K60" s="1082">
        <f>INF_FC_EUR!S60</f>
        <v>0</v>
      </c>
      <c r="L60" s="1083">
        <f>INF_FC_EUR!T60</f>
        <v>0</v>
      </c>
      <c r="M60" s="1082">
        <f>INF_FC_EUR!U60</f>
        <v>0</v>
      </c>
      <c r="N60" s="1083">
        <f>INF_FC_EUR!V60</f>
        <v>0</v>
      </c>
      <c r="O60" s="1082">
        <f>INF_FC_EUR!W60</f>
        <v>0</v>
      </c>
      <c r="P60" s="1083">
        <f>INF_FC_EUR!X60</f>
        <v>0</v>
      </c>
      <c r="Q60" s="1082">
        <f>INF_FC_EUR!Y60</f>
        <v>0</v>
      </c>
      <c r="R60" s="1083">
        <f>INF_FC_EUR!Z60</f>
        <v>0</v>
      </c>
      <c r="S60" s="1082">
        <f>INF_FC_EUR!AA60</f>
        <v>0</v>
      </c>
      <c r="T60" s="1083">
        <f>INF_FC_EUR!AB60</f>
        <v>0</v>
      </c>
      <c r="U60" s="1082">
        <f>INF_FC_EUR!AC60</f>
        <v>0</v>
      </c>
      <c r="V60" s="1083">
        <f>INF_FC_EUR!AD60</f>
        <v>0</v>
      </c>
      <c r="W60" s="1082">
        <f>INF_FC_EUR!AE60</f>
        <v>0</v>
      </c>
      <c r="X60" s="1083">
        <f>INF_FC_EUR!AF60</f>
        <v>0</v>
      </c>
      <c r="Y60" s="1082">
        <f>INF_FC_EUR!AG60</f>
        <v>0</v>
      </c>
      <c r="Z60" s="1083">
        <f>INF_FC_EUR!AH60</f>
        <v>0</v>
      </c>
      <c r="AA60" s="1082">
        <f>INF_FC_EUR!AI60</f>
        <v>0</v>
      </c>
      <c r="AB60" s="1083">
        <f>INF_FC_EUR!AJ60</f>
        <v>0</v>
      </c>
      <c r="AC60" s="1082">
        <f>INF_FC_EUR!AK60</f>
        <v>0</v>
      </c>
      <c r="AD60" s="1083">
        <f>INF_FC_EUR!AL60</f>
        <v>0</v>
      </c>
      <c r="AE60" s="1082">
        <f>INF_FC_EUR!AM60</f>
        <v>0</v>
      </c>
      <c r="AF60" s="1083">
        <f>INF_FC_EUR!AN60</f>
        <v>0</v>
      </c>
      <c r="AG60" s="1082">
        <f>INF_FC_EUR!AO60</f>
        <v>0</v>
      </c>
      <c r="AH60" s="1083">
        <f>INF_FC_EUR!AP60</f>
        <v>0</v>
      </c>
      <c r="AI60" s="1082">
        <f>INF_FC_EUR!AQ60</f>
        <v>0</v>
      </c>
      <c r="AJ60" s="1083">
        <f>INF_FC_EUR!AR60</f>
        <v>0</v>
      </c>
      <c r="AK60" s="1082">
        <f>INF_FC_EUR!AS60</f>
        <v>0</v>
      </c>
      <c r="AL60" s="1083">
        <f>INF_FC_EUR!AT60</f>
        <v>0</v>
      </c>
      <c r="AM60" s="1082">
        <f>INF_FC_EUR!AU60</f>
        <v>0</v>
      </c>
      <c r="AN60" s="1083">
        <f>INF_FC_EUR!AV60</f>
        <v>0</v>
      </c>
      <c r="AO60" s="1082">
        <f>INF_FC_EUR!AW60</f>
        <v>0</v>
      </c>
      <c r="AP60" s="1083">
        <f>INF_FC_EUR!AX60</f>
        <v>0</v>
      </c>
      <c r="AQ60" s="1082">
        <f>INF_FC_EUR!AY60</f>
        <v>0</v>
      </c>
      <c r="AR60" s="1083">
        <f>INF_FC_EUR!AZ60</f>
        <v>0</v>
      </c>
      <c r="AS60" s="1082">
        <f>INF_FC_EUR!BA60</f>
        <v>0</v>
      </c>
      <c r="AT60" s="1083">
        <f>INF_FC_EUR!BB60</f>
        <v>0</v>
      </c>
      <c r="AU60" s="1082">
        <f>INF_FC_EUR!BC60</f>
        <v>0</v>
      </c>
      <c r="AV60" s="1083">
        <f>INF_FC_EUR!BD60</f>
        <v>0</v>
      </c>
      <c r="AW60" s="1082">
        <f>INF_FC_EUR!BE60</f>
        <v>0</v>
      </c>
      <c r="AX60" s="1083">
        <f>INF_FC_EUR!BF60</f>
        <v>0</v>
      </c>
      <c r="AY60" s="1082">
        <f>INF_FC_EUR!BG60</f>
        <v>0</v>
      </c>
      <c r="AZ60" s="1083">
        <f>INF_FC_EUR!BH60</f>
        <v>0</v>
      </c>
      <c r="BA60" s="1082">
        <f>INF_FC_EUR!BI60</f>
        <v>0</v>
      </c>
      <c r="BB60" s="1083">
        <f>INF_FC_EUR!BJ60</f>
        <v>0</v>
      </c>
      <c r="BC60" s="1082">
        <f>INF_FC_EUR!BK60</f>
        <v>0</v>
      </c>
      <c r="BD60" s="1083">
        <f>INF_FC_EUR!BL60</f>
        <v>0</v>
      </c>
      <c r="BE60" s="1082">
        <f>INF_FC_EUR!BM60</f>
        <v>0</v>
      </c>
      <c r="BF60" s="1083">
        <f>INF_FC_EUR!BN60</f>
        <v>0</v>
      </c>
      <c r="BG60" s="1082">
        <f>INF_FC_EUR!BO60</f>
        <v>0</v>
      </c>
      <c r="BH60" s="1083">
        <f>INF_FC_EUR!BP60</f>
        <v>0</v>
      </c>
      <c r="BI60" s="1082">
        <f>INF_FC_EUR!BQ60</f>
        <v>0</v>
      </c>
      <c r="BJ60" s="1083">
        <f>INF_FC_EUR!BR60</f>
        <v>0</v>
      </c>
      <c r="BK60" s="1082">
        <f>INF_FC_EUR!BS60</f>
        <v>0</v>
      </c>
      <c r="BL60" s="1083">
        <f>INF_FC_EUR!BT60</f>
        <v>0</v>
      </c>
      <c r="BM60" s="1082">
        <f>INF_FC_EUR!BU60</f>
        <v>0</v>
      </c>
      <c r="BN60" s="1083">
        <f>INF_FC_EUR!BV60</f>
        <v>0</v>
      </c>
      <c r="BO60" s="1082">
        <f>INF_FC_EUR!BW60</f>
        <v>0</v>
      </c>
      <c r="BP60" s="1083">
        <f>INF_FC_EUR!BX60</f>
        <v>0</v>
      </c>
      <c r="BQ60" s="1082">
        <f>INF_FC_EUR!BY60</f>
        <v>0</v>
      </c>
    </row>
    <row r="61" spans="1:69" s="1048" customFormat="1">
      <c r="A61" s="1080" t="str">
        <f>IF(OR(B61=0,B61=""),"",B61&amp;IF(COUNTIF(B$11:$B61,B61)&gt;1,COUNTIF(B$11:$B61,B61),""))</f>
        <v>M470</v>
      </c>
      <c r="B61" s="1080" t="str">
        <f>INF_FC_EUR!J61</f>
        <v>M470</v>
      </c>
      <c r="C61" s="1081" t="str">
        <f>INF_FC_EUR!K61</f>
        <v>Severance expenses</v>
      </c>
      <c r="D61" s="1081">
        <f>INF_FC_EUR!L61</f>
        <v>0</v>
      </c>
      <c r="E61" s="1082">
        <f>INF_FC_EUR!M61</f>
        <v>0</v>
      </c>
      <c r="F61" s="1083">
        <f>INF_FC_EUR!N61</f>
        <v>0</v>
      </c>
      <c r="G61" s="1082">
        <f>INF_FC_EUR!O61</f>
        <v>0</v>
      </c>
      <c r="H61" s="1083">
        <f>INF_FC_EUR!P61</f>
        <v>0</v>
      </c>
      <c r="I61" s="1082">
        <f>INF_FC_EUR!Q61</f>
        <v>0</v>
      </c>
      <c r="J61" s="1083">
        <f>INF_FC_EUR!R61</f>
        <v>0</v>
      </c>
      <c r="K61" s="1082">
        <f>INF_FC_EUR!S61</f>
        <v>0</v>
      </c>
      <c r="L61" s="1083">
        <f>INF_FC_EUR!T61</f>
        <v>0</v>
      </c>
      <c r="M61" s="1082">
        <f>INF_FC_EUR!U61</f>
        <v>0</v>
      </c>
      <c r="N61" s="1083">
        <f>INF_FC_EUR!V61</f>
        <v>0</v>
      </c>
      <c r="O61" s="1082">
        <f>INF_FC_EUR!W61</f>
        <v>0</v>
      </c>
      <c r="P61" s="1083">
        <f>INF_FC_EUR!X61</f>
        <v>0</v>
      </c>
      <c r="Q61" s="1082">
        <f>INF_FC_EUR!Y61</f>
        <v>0</v>
      </c>
      <c r="R61" s="1083">
        <f>INF_FC_EUR!Z61</f>
        <v>0</v>
      </c>
      <c r="S61" s="1082">
        <f>INF_FC_EUR!AA61</f>
        <v>0</v>
      </c>
      <c r="T61" s="1083">
        <f>INF_FC_EUR!AB61</f>
        <v>0</v>
      </c>
      <c r="U61" s="1082">
        <f>INF_FC_EUR!AC61</f>
        <v>0</v>
      </c>
      <c r="V61" s="1083">
        <f>INF_FC_EUR!AD61</f>
        <v>0</v>
      </c>
      <c r="W61" s="1082">
        <f>INF_FC_EUR!AE61</f>
        <v>0</v>
      </c>
      <c r="X61" s="1083">
        <f>INF_FC_EUR!AF61</f>
        <v>0</v>
      </c>
      <c r="Y61" s="1082">
        <f>INF_FC_EUR!AG61</f>
        <v>0</v>
      </c>
      <c r="Z61" s="1083">
        <f>INF_FC_EUR!AH61</f>
        <v>0</v>
      </c>
      <c r="AA61" s="1082">
        <f>INF_FC_EUR!AI61</f>
        <v>0</v>
      </c>
      <c r="AB61" s="1083">
        <f>INF_FC_EUR!AJ61</f>
        <v>0</v>
      </c>
      <c r="AC61" s="1082">
        <f>INF_FC_EUR!AK61</f>
        <v>0</v>
      </c>
      <c r="AD61" s="1083">
        <f>INF_FC_EUR!AL61</f>
        <v>0</v>
      </c>
      <c r="AE61" s="1082">
        <f>INF_FC_EUR!AM61</f>
        <v>0</v>
      </c>
      <c r="AF61" s="1083">
        <f>INF_FC_EUR!AN61</f>
        <v>0</v>
      </c>
      <c r="AG61" s="1082">
        <f>INF_FC_EUR!AO61</f>
        <v>0</v>
      </c>
      <c r="AH61" s="1083">
        <f>INF_FC_EUR!AP61</f>
        <v>0</v>
      </c>
      <c r="AI61" s="1082">
        <f>INF_FC_EUR!AQ61</f>
        <v>0</v>
      </c>
      <c r="AJ61" s="1083">
        <f>INF_FC_EUR!AR61</f>
        <v>0</v>
      </c>
      <c r="AK61" s="1082">
        <f>INF_FC_EUR!AS61</f>
        <v>0</v>
      </c>
      <c r="AL61" s="1083">
        <f>INF_FC_EUR!AT61</f>
        <v>0</v>
      </c>
      <c r="AM61" s="1082">
        <f>INF_FC_EUR!AU61</f>
        <v>0</v>
      </c>
      <c r="AN61" s="1083">
        <f>INF_FC_EUR!AV61</f>
        <v>0</v>
      </c>
      <c r="AO61" s="1082">
        <f>INF_FC_EUR!AW61</f>
        <v>0</v>
      </c>
      <c r="AP61" s="1083">
        <f>INF_FC_EUR!AX61</f>
        <v>0</v>
      </c>
      <c r="AQ61" s="1082">
        <f>INF_FC_EUR!AY61</f>
        <v>0</v>
      </c>
      <c r="AR61" s="1083">
        <f>INF_FC_EUR!AZ61</f>
        <v>0</v>
      </c>
      <c r="AS61" s="1082">
        <f>INF_FC_EUR!BA61</f>
        <v>0</v>
      </c>
      <c r="AT61" s="1083">
        <f>INF_FC_EUR!BB61</f>
        <v>0</v>
      </c>
      <c r="AU61" s="1082">
        <f>INF_FC_EUR!BC61</f>
        <v>0</v>
      </c>
      <c r="AV61" s="1083">
        <f>INF_FC_EUR!BD61</f>
        <v>0</v>
      </c>
      <c r="AW61" s="1082">
        <f>INF_FC_EUR!BE61</f>
        <v>0</v>
      </c>
      <c r="AX61" s="1083">
        <f>INF_FC_EUR!BF61</f>
        <v>0</v>
      </c>
      <c r="AY61" s="1082">
        <f>INF_FC_EUR!BG61</f>
        <v>0</v>
      </c>
      <c r="AZ61" s="1083">
        <f>INF_FC_EUR!BH61</f>
        <v>0</v>
      </c>
      <c r="BA61" s="1082">
        <f>INF_FC_EUR!BI61</f>
        <v>0</v>
      </c>
      <c r="BB61" s="1083">
        <f>INF_FC_EUR!BJ61</f>
        <v>0</v>
      </c>
      <c r="BC61" s="1082">
        <f>INF_FC_EUR!BK61</f>
        <v>0</v>
      </c>
      <c r="BD61" s="1083">
        <f>INF_FC_EUR!BL61</f>
        <v>0</v>
      </c>
      <c r="BE61" s="1082">
        <f>INF_FC_EUR!BM61</f>
        <v>0</v>
      </c>
      <c r="BF61" s="1083">
        <f>INF_FC_EUR!BN61</f>
        <v>0</v>
      </c>
      <c r="BG61" s="1082">
        <f>INF_FC_EUR!BO61</f>
        <v>0</v>
      </c>
      <c r="BH61" s="1083">
        <f>INF_FC_EUR!BP61</f>
        <v>0</v>
      </c>
      <c r="BI61" s="1082">
        <f>INF_FC_EUR!BQ61</f>
        <v>0</v>
      </c>
      <c r="BJ61" s="1083">
        <f>INF_FC_EUR!BR61</f>
        <v>0</v>
      </c>
      <c r="BK61" s="1082">
        <f>INF_FC_EUR!BS61</f>
        <v>0</v>
      </c>
      <c r="BL61" s="1083">
        <f>INF_FC_EUR!BT61</f>
        <v>0</v>
      </c>
      <c r="BM61" s="1082">
        <f>INF_FC_EUR!BU61</f>
        <v>0</v>
      </c>
      <c r="BN61" s="1083">
        <f>INF_FC_EUR!BV61</f>
        <v>0</v>
      </c>
      <c r="BO61" s="1082">
        <f>INF_FC_EUR!BW61</f>
        <v>0</v>
      </c>
      <c r="BP61" s="1083">
        <f>INF_FC_EUR!BX61</f>
        <v>0</v>
      </c>
      <c r="BQ61" s="1082">
        <f>INF_FC_EUR!BY61</f>
        <v>0</v>
      </c>
    </row>
    <row r="62" spans="1:69" s="1048" customFormat="1">
      <c r="A62" s="1080" t="str">
        <f>IF(OR(B62=0,B62=""),"",B62&amp;IF(COUNTIF(B$11:$B62,B62)&gt;1,COUNTIF(B$11:$B62,B62),""))</f>
        <v>M475</v>
      </c>
      <c r="B62" s="1080" t="str">
        <f>INF_FC_EUR!J62</f>
        <v>M475</v>
      </c>
      <c r="C62" s="1081" t="str">
        <f>INF_FC_EUR!K62</f>
        <v>Pension expenses</v>
      </c>
      <c r="D62" s="1081">
        <f>INF_FC_EUR!L62</f>
        <v>0</v>
      </c>
      <c r="E62" s="1082">
        <f>INF_FC_EUR!M62</f>
        <v>0</v>
      </c>
      <c r="F62" s="1083">
        <f>INF_FC_EUR!N62</f>
        <v>0</v>
      </c>
      <c r="G62" s="1082">
        <f>INF_FC_EUR!O62</f>
        <v>0</v>
      </c>
      <c r="H62" s="1083">
        <f>INF_FC_EUR!P62</f>
        <v>0</v>
      </c>
      <c r="I62" s="1082">
        <f>INF_FC_EUR!Q62</f>
        <v>0</v>
      </c>
      <c r="J62" s="1083">
        <f>INF_FC_EUR!R62</f>
        <v>0</v>
      </c>
      <c r="K62" s="1082">
        <f>INF_FC_EUR!S62</f>
        <v>0</v>
      </c>
      <c r="L62" s="1083">
        <f>INF_FC_EUR!T62</f>
        <v>0</v>
      </c>
      <c r="M62" s="1082">
        <f>INF_FC_EUR!U62</f>
        <v>0</v>
      </c>
      <c r="N62" s="1083">
        <f>INF_FC_EUR!V62</f>
        <v>0</v>
      </c>
      <c r="O62" s="1082">
        <f>INF_FC_EUR!W62</f>
        <v>0</v>
      </c>
      <c r="P62" s="1083">
        <f>INF_FC_EUR!X62</f>
        <v>0</v>
      </c>
      <c r="Q62" s="1082">
        <f>INF_FC_EUR!Y62</f>
        <v>0</v>
      </c>
      <c r="R62" s="1083">
        <f>INF_FC_EUR!Z62</f>
        <v>0</v>
      </c>
      <c r="S62" s="1082">
        <f>INF_FC_EUR!AA62</f>
        <v>0</v>
      </c>
      <c r="T62" s="1083">
        <f>INF_FC_EUR!AB62</f>
        <v>0</v>
      </c>
      <c r="U62" s="1082">
        <f>INF_FC_EUR!AC62</f>
        <v>0</v>
      </c>
      <c r="V62" s="1083">
        <f>INF_FC_EUR!AD62</f>
        <v>0</v>
      </c>
      <c r="W62" s="1082">
        <f>INF_FC_EUR!AE62</f>
        <v>0</v>
      </c>
      <c r="X62" s="1083">
        <f>INF_FC_EUR!AF62</f>
        <v>0</v>
      </c>
      <c r="Y62" s="1082">
        <f>INF_FC_EUR!AG62</f>
        <v>0</v>
      </c>
      <c r="Z62" s="1083">
        <f>INF_FC_EUR!AH62</f>
        <v>0</v>
      </c>
      <c r="AA62" s="1082">
        <f>INF_FC_EUR!AI62</f>
        <v>0</v>
      </c>
      <c r="AB62" s="1083">
        <f>INF_FC_EUR!AJ62</f>
        <v>0</v>
      </c>
      <c r="AC62" s="1082">
        <f>INF_FC_EUR!AK62</f>
        <v>0</v>
      </c>
      <c r="AD62" s="1083">
        <f>INF_FC_EUR!AL62</f>
        <v>0</v>
      </c>
      <c r="AE62" s="1082">
        <f>INF_FC_EUR!AM62</f>
        <v>0</v>
      </c>
      <c r="AF62" s="1083">
        <f>INF_FC_EUR!AN62</f>
        <v>0</v>
      </c>
      <c r="AG62" s="1082">
        <f>INF_FC_EUR!AO62</f>
        <v>0</v>
      </c>
      <c r="AH62" s="1083">
        <f>INF_FC_EUR!AP62</f>
        <v>0</v>
      </c>
      <c r="AI62" s="1082">
        <f>INF_FC_EUR!AQ62</f>
        <v>0</v>
      </c>
      <c r="AJ62" s="1083">
        <f>INF_FC_EUR!AR62</f>
        <v>0</v>
      </c>
      <c r="AK62" s="1082">
        <f>INF_FC_EUR!AS62</f>
        <v>0</v>
      </c>
      <c r="AL62" s="1083">
        <f>INF_FC_EUR!AT62</f>
        <v>0</v>
      </c>
      <c r="AM62" s="1082">
        <f>INF_FC_EUR!AU62</f>
        <v>0</v>
      </c>
      <c r="AN62" s="1083">
        <f>INF_FC_EUR!AV62</f>
        <v>0</v>
      </c>
      <c r="AO62" s="1082">
        <f>INF_FC_EUR!AW62</f>
        <v>0</v>
      </c>
      <c r="AP62" s="1083">
        <f>INF_FC_EUR!AX62</f>
        <v>0</v>
      </c>
      <c r="AQ62" s="1082">
        <f>INF_FC_EUR!AY62</f>
        <v>0</v>
      </c>
      <c r="AR62" s="1083">
        <f>INF_FC_EUR!AZ62</f>
        <v>0</v>
      </c>
      <c r="AS62" s="1082">
        <f>INF_FC_EUR!BA62</f>
        <v>0</v>
      </c>
      <c r="AT62" s="1083">
        <f>INF_FC_EUR!BB62</f>
        <v>0</v>
      </c>
      <c r="AU62" s="1082">
        <f>INF_FC_EUR!BC62</f>
        <v>0</v>
      </c>
      <c r="AV62" s="1083">
        <f>INF_FC_EUR!BD62</f>
        <v>0</v>
      </c>
      <c r="AW62" s="1082">
        <f>INF_FC_EUR!BE62</f>
        <v>0</v>
      </c>
      <c r="AX62" s="1083">
        <f>INF_FC_EUR!BF62</f>
        <v>0</v>
      </c>
      <c r="AY62" s="1082">
        <f>INF_FC_EUR!BG62</f>
        <v>0</v>
      </c>
      <c r="AZ62" s="1083">
        <f>INF_FC_EUR!BH62</f>
        <v>0</v>
      </c>
      <c r="BA62" s="1082">
        <f>INF_FC_EUR!BI62</f>
        <v>0</v>
      </c>
      <c r="BB62" s="1083">
        <f>INF_FC_EUR!BJ62</f>
        <v>0</v>
      </c>
      <c r="BC62" s="1082">
        <f>INF_FC_EUR!BK62</f>
        <v>0</v>
      </c>
      <c r="BD62" s="1083">
        <f>INF_FC_EUR!BL62</f>
        <v>0</v>
      </c>
      <c r="BE62" s="1082">
        <f>INF_FC_EUR!BM62</f>
        <v>0</v>
      </c>
      <c r="BF62" s="1083">
        <f>INF_FC_EUR!BN62</f>
        <v>0</v>
      </c>
      <c r="BG62" s="1082">
        <f>INF_FC_EUR!BO62</f>
        <v>0</v>
      </c>
      <c r="BH62" s="1083">
        <f>INF_FC_EUR!BP62</f>
        <v>0</v>
      </c>
      <c r="BI62" s="1082">
        <f>INF_FC_EUR!BQ62</f>
        <v>0</v>
      </c>
      <c r="BJ62" s="1083">
        <f>INF_FC_EUR!BR62</f>
        <v>0</v>
      </c>
      <c r="BK62" s="1082">
        <f>INF_FC_EUR!BS62</f>
        <v>0</v>
      </c>
      <c r="BL62" s="1083">
        <f>INF_FC_EUR!BT62</f>
        <v>0</v>
      </c>
      <c r="BM62" s="1082">
        <f>INF_FC_EUR!BU62</f>
        <v>0</v>
      </c>
      <c r="BN62" s="1083">
        <f>INF_FC_EUR!BV62</f>
        <v>0</v>
      </c>
      <c r="BO62" s="1082">
        <f>INF_FC_EUR!BW62</f>
        <v>0</v>
      </c>
      <c r="BP62" s="1083">
        <f>INF_FC_EUR!BX62</f>
        <v>0</v>
      </c>
      <c r="BQ62" s="1082">
        <f>INF_FC_EUR!BY62</f>
        <v>0</v>
      </c>
    </row>
    <row r="63" spans="1:69" s="1048" customFormat="1">
      <c r="A63" s="1080" t="str">
        <f>IF(OR(B63=0,B63=""),"",B63&amp;IF(COUNTIF(B$11:$B63,B63)&gt;1,COUNTIF(B$11:$B63,B63),""))</f>
        <v>M480</v>
      </c>
      <c r="B63" s="1080" t="str">
        <f>INF_FC_EUR!J63</f>
        <v>M480</v>
      </c>
      <c r="C63" s="1081" t="str">
        <f>INF_FC_EUR!K63</f>
        <v>Other benefit costs</v>
      </c>
      <c r="D63" s="1081">
        <f>INF_FC_EUR!L63</f>
        <v>0</v>
      </c>
      <c r="E63" s="1082">
        <f>INF_FC_EUR!M63</f>
        <v>0</v>
      </c>
      <c r="F63" s="1083">
        <f>INF_FC_EUR!N63</f>
        <v>0</v>
      </c>
      <c r="G63" s="1082">
        <f>INF_FC_EUR!O63</f>
        <v>0</v>
      </c>
      <c r="H63" s="1083">
        <f>INF_FC_EUR!P63</f>
        <v>0</v>
      </c>
      <c r="I63" s="1082">
        <f>INF_FC_EUR!Q63</f>
        <v>0</v>
      </c>
      <c r="J63" s="1083">
        <f>INF_FC_EUR!R63</f>
        <v>0</v>
      </c>
      <c r="K63" s="1082">
        <f>INF_FC_EUR!S63</f>
        <v>0</v>
      </c>
      <c r="L63" s="1083">
        <f>INF_FC_EUR!T63</f>
        <v>0</v>
      </c>
      <c r="M63" s="1082">
        <f>INF_FC_EUR!U63</f>
        <v>0</v>
      </c>
      <c r="N63" s="1083">
        <f>INF_FC_EUR!V63</f>
        <v>0</v>
      </c>
      <c r="O63" s="1082">
        <f>INF_FC_EUR!W63</f>
        <v>0</v>
      </c>
      <c r="P63" s="1083">
        <f>INF_FC_EUR!X63</f>
        <v>0</v>
      </c>
      <c r="Q63" s="1082">
        <f>INF_FC_EUR!Y63</f>
        <v>0</v>
      </c>
      <c r="R63" s="1083">
        <f>INF_FC_EUR!Z63</f>
        <v>0</v>
      </c>
      <c r="S63" s="1082">
        <f>INF_FC_EUR!AA63</f>
        <v>0</v>
      </c>
      <c r="T63" s="1083">
        <f>INF_FC_EUR!AB63</f>
        <v>0</v>
      </c>
      <c r="U63" s="1082">
        <f>INF_FC_EUR!AC63</f>
        <v>0</v>
      </c>
      <c r="V63" s="1083">
        <f>INF_FC_EUR!AD63</f>
        <v>0</v>
      </c>
      <c r="W63" s="1082">
        <f>INF_FC_EUR!AE63</f>
        <v>0</v>
      </c>
      <c r="X63" s="1083">
        <f>INF_FC_EUR!AF63</f>
        <v>0</v>
      </c>
      <c r="Y63" s="1082">
        <f>INF_FC_EUR!AG63</f>
        <v>0</v>
      </c>
      <c r="Z63" s="1083">
        <f>INF_FC_EUR!AH63</f>
        <v>0</v>
      </c>
      <c r="AA63" s="1082">
        <f>INF_FC_EUR!AI63</f>
        <v>0</v>
      </c>
      <c r="AB63" s="1083">
        <f>INF_FC_EUR!AJ63</f>
        <v>0</v>
      </c>
      <c r="AC63" s="1082">
        <f>INF_FC_EUR!AK63</f>
        <v>0</v>
      </c>
      <c r="AD63" s="1083">
        <f>INF_FC_EUR!AL63</f>
        <v>0</v>
      </c>
      <c r="AE63" s="1082">
        <f>INF_FC_EUR!AM63</f>
        <v>0</v>
      </c>
      <c r="AF63" s="1083">
        <f>INF_FC_EUR!AN63</f>
        <v>0</v>
      </c>
      <c r="AG63" s="1082">
        <f>INF_FC_EUR!AO63</f>
        <v>0</v>
      </c>
      <c r="AH63" s="1083">
        <f>INF_FC_EUR!AP63</f>
        <v>0</v>
      </c>
      <c r="AI63" s="1082">
        <f>INF_FC_EUR!AQ63</f>
        <v>0</v>
      </c>
      <c r="AJ63" s="1083">
        <f>INF_FC_EUR!AR63</f>
        <v>0</v>
      </c>
      <c r="AK63" s="1082">
        <f>INF_FC_EUR!AS63</f>
        <v>0</v>
      </c>
      <c r="AL63" s="1083">
        <f>INF_FC_EUR!AT63</f>
        <v>0</v>
      </c>
      <c r="AM63" s="1082">
        <f>INF_FC_EUR!AU63</f>
        <v>0</v>
      </c>
      <c r="AN63" s="1083">
        <f>INF_FC_EUR!AV63</f>
        <v>0</v>
      </c>
      <c r="AO63" s="1082">
        <f>INF_FC_EUR!AW63</f>
        <v>0</v>
      </c>
      <c r="AP63" s="1083">
        <f>INF_FC_EUR!AX63</f>
        <v>0</v>
      </c>
      <c r="AQ63" s="1082">
        <f>INF_FC_EUR!AY63</f>
        <v>0</v>
      </c>
      <c r="AR63" s="1083">
        <f>INF_FC_EUR!AZ63</f>
        <v>0</v>
      </c>
      <c r="AS63" s="1082">
        <f>INF_FC_EUR!BA63</f>
        <v>0</v>
      </c>
      <c r="AT63" s="1083">
        <f>INF_FC_EUR!BB63</f>
        <v>0</v>
      </c>
      <c r="AU63" s="1082">
        <f>INF_FC_EUR!BC63</f>
        <v>0</v>
      </c>
      <c r="AV63" s="1083">
        <f>INF_FC_EUR!BD63</f>
        <v>0</v>
      </c>
      <c r="AW63" s="1082">
        <f>INF_FC_EUR!BE63</f>
        <v>0</v>
      </c>
      <c r="AX63" s="1083">
        <f>INF_FC_EUR!BF63</f>
        <v>0</v>
      </c>
      <c r="AY63" s="1082">
        <f>INF_FC_EUR!BG63</f>
        <v>0</v>
      </c>
      <c r="AZ63" s="1083">
        <f>INF_FC_EUR!BH63</f>
        <v>0</v>
      </c>
      <c r="BA63" s="1082">
        <f>INF_FC_EUR!BI63</f>
        <v>0</v>
      </c>
      <c r="BB63" s="1083">
        <f>INF_FC_EUR!BJ63</f>
        <v>0</v>
      </c>
      <c r="BC63" s="1082">
        <f>INF_FC_EUR!BK63</f>
        <v>0</v>
      </c>
      <c r="BD63" s="1083">
        <f>INF_FC_EUR!BL63</f>
        <v>0</v>
      </c>
      <c r="BE63" s="1082">
        <f>INF_FC_EUR!BM63</f>
        <v>0</v>
      </c>
      <c r="BF63" s="1083">
        <f>INF_FC_EUR!BN63</f>
        <v>0</v>
      </c>
      <c r="BG63" s="1082">
        <f>INF_FC_EUR!BO63</f>
        <v>0</v>
      </c>
      <c r="BH63" s="1083">
        <f>INF_FC_EUR!BP63</f>
        <v>0</v>
      </c>
      <c r="BI63" s="1082">
        <f>INF_FC_EUR!BQ63</f>
        <v>0</v>
      </c>
      <c r="BJ63" s="1083">
        <f>INF_FC_EUR!BR63</f>
        <v>0</v>
      </c>
      <c r="BK63" s="1082">
        <f>INF_FC_EUR!BS63</f>
        <v>0</v>
      </c>
      <c r="BL63" s="1083">
        <f>INF_FC_EUR!BT63</f>
        <v>0</v>
      </c>
      <c r="BM63" s="1082">
        <f>INF_FC_EUR!BU63</f>
        <v>0</v>
      </c>
      <c r="BN63" s="1083">
        <f>INF_FC_EUR!BV63</f>
        <v>0</v>
      </c>
      <c r="BO63" s="1082">
        <f>INF_FC_EUR!BW63</f>
        <v>0</v>
      </c>
      <c r="BP63" s="1083">
        <f>INF_FC_EUR!BX63</f>
        <v>0</v>
      </c>
      <c r="BQ63" s="1082">
        <f>INF_FC_EUR!BY63</f>
        <v>0</v>
      </c>
    </row>
    <row r="64" spans="1:69" s="1048" customFormat="1">
      <c r="A64" s="1084" t="str">
        <f>IF(OR(B64=0,B64=""),"",B64&amp;IF(COUNTIF(B$11:$B64,B64)&gt;1,COUNTIF(B$11:$B64,B64),""))</f>
        <v>M489</v>
      </c>
      <c r="B64" s="1084" t="str">
        <f>INF_FC_EUR!J64</f>
        <v>M489</v>
      </c>
      <c r="C64" s="1084" t="str">
        <f>INF_FC_EUR!K64</f>
        <v>Personnel expenses</v>
      </c>
      <c r="D64" s="1084">
        <f>INF_FC_EUR!L64</f>
        <v>0</v>
      </c>
      <c r="E64" s="1085">
        <f>INF_FC_EUR!M64</f>
        <v>0</v>
      </c>
      <c r="F64" s="1086">
        <f>INF_FC_EUR!N64</f>
        <v>0</v>
      </c>
      <c r="G64" s="1085">
        <f>INF_FC_EUR!O64</f>
        <v>0</v>
      </c>
      <c r="H64" s="1086">
        <f>INF_FC_EUR!P64</f>
        <v>0</v>
      </c>
      <c r="I64" s="1085">
        <f>INF_FC_EUR!Q64</f>
        <v>0</v>
      </c>
      <c r="J64" s="1086">
        <f>INF_FC_EUR!R64</f>
        <v>0</v>
      </c>
      <c r="K64" s="1085">
        <f>INF_FC_EUR!S64</f>
        <v>0</v>
      </c>
      <c r="L64" s="1086">
        <f>INF_FC_EUR!T64</f>
        <v>0</v>
      </c>
      <c r="M64" s="1085">
        <f>INF_FC_EUR!U64</f>
        <v>0</v>
      </c>
      <c r="N64" s="1086">
        <f>INF_FC_EUR!V64</f>
        <v>0</v>
      </c>
      <c r="O64" s="1085">
        <f>INF_FC_EUR!W64</f>
        <v>0</v>
      </c>
      <c r="P64" s="1086">
        <f>INF_FC_EUR!X64</f>
        <v>0</v>
      </c>
      <c r="Q64" s="1085">
        <f>INF_FC_EUR!Y64</f>
        <v>0</v>
      </c>
      <c r="R64" s="1086">
        <f>INF_FC_EUR!Z64</f>
        <v>0</v>
      </c>
      <c r="S64" s="1085">
        <f>INF_FC_EUR!AA64</f>
        <v>0</v>
      </c>
      <c r="T64" s="1086">
        <f>INF_FC_EUR!AB64</f>
        <v>0</v>
      </c>
      <c r="U64" s="1085">
        <f>INF_FC_EUR!AC64</f>
        <v>0</v>
      </c>
      <c r="V64" s="1086">
        <f>INF_FC_EUR!AD64</f>
        <v>0</v>
      </c>
      <c r="W64" s="1085">
        <f>INF_FC_EUR!AE64</f>
        <v>0</v>
      </c>
      <c r="X64" s="1086">
        <f>INF_FC_EUR!AF64</f>
        <v>0</v>
      </c>
      <c r="Y64" s="1085">
        <f>INF_FC_EUR!AG64</f>
        <v>0</v>
      </c>
      <c r="Z64" s="1086">
        <f>INF_FC_EUR!AH64</f>
        <v>0</v>
      </c>
      <c r="AA64" s="1085">
        <f>INF_FC_EUR!AI64</f>
        <v>0</v>
      </c>
      <c r="AB64" s="1086">
        <f>INF_FC_EUR!AJ64</f>
        <v>0</v>
      </c>
      <c r="AC64" s="1085">
        <f>INF_FC_EUR!AK64</f>
        <v>0</v>
      </c>
      <c r="AD64" s="1086">
        <f>INF_FC_EUR!AL64</f>
        <v>0</v>
      </c>
      <c r="AE64" s="1085">
        <f>INF_FC_EUR!AM64</f>
        <v>0</v>
      </c>
      <c r="AF64" s="1086">
        <f>INF_FC_EUR!AN64</f>
        <v>0</v>
      </c>
      <c r="AG64" s="1085">
        <f>INF_FC_EUR!AO64</f>
        <v>0</v>
      </c>
      <c r="AH64" s="1086">
        <f>INF_FC_EUR!AP64</f>
        <v>0</v>
      </c>
      <c r="AI64" s="1085">
        <f>INF_FC_EUR!AQ64</f>
        <v>0</v>
      </c>
      <c r="AJ64" s="1086">
        <f>INF_FC_EUR!AR64</f>
        <v>0</v>
      </c>
      <c r="AK64" s="1085">
        <f>INF_FC_EUR!AS64</f>
        <v>0</v>
      </c>
      <c r="AL64" s="1086">
        <f>INF_FC_EUR!AT64</f>
        <v>0</v>
      </c>
      <c r="AM64" s="1085">
        <f>INF_FC_EUR!AU64</f>
        <v>0</v>
      </c>
      <c r="AN64" s="1086">
        <f>INF_FC_EUR!AV64</f>
        <v>0</v>
      </c>
      <c r="AO64" s="1085">
        <f>INF_FC_EUR!AW64</f>
        <v>0</v>
      </c>
      <c r="AP64" s="1086">
        <f>INF_FC_EUR!AX64</f>
        <v>0</v>
      </c>
      <c r="AQ64" s="1085">
        <f>INF_FC_EUR!AY64</f>
        <v>0</v>
      </c>
      <c r="AR64" s="1086">
        <f>INF_FC_EUR!AZ64</f>
        <v>0</v>
      </c>
      <c r="AS64" s="1085">
        <f>INF_FC_EUR!BA64</f>
        <v>0</v>
      </c>
      <c r="AT64" s="1086">
        <f>INF_FC_EUR!BB64</f>
        <v>0</v>
      </c>
      <c r="AU64" s="1085">
        <f>INF_FC_EUR!BC64</f>
        <v>0</v>
      </c>
      <c r="AV64" s="1086">
        <f>INF_FC_EUR!BD64</f>
        <v>0</v>
      </c>
      <c r="AW64" s="1085">
        <f>INF_FC_EUR!BE64</f>
        <v>0</v>
      </c>
      <c r="AX64" s="1086">
        <f>INF_FC_EUR!BF64</f>
        <v>0</v>
      </c>
      <c r="AY64" s="1085">
        <f>INF_FC_EUR!BG64</f>
        <v>0</v>
      </c>
      <c r="AZ64" s="1086">
        <f>INF_FC_EUR!BH64</f>
        <v>0</v>
      </c>
      <c r="BA64" s="1085">
        <f>INF_FC_EUR!BI64</f>
        <v>0</v>
      </c>
      <c r="BB64" s="1086">
        <f>INF_FC_EUR!BJ64</f>
        <v>0</v>
      </c>
      <c r="BC64" s="1085">
        <f>INF_FC_EUR!BK64</f>
        <v>0</v>
      </c>
      <c r="BD64" s="1086">
        <f>INF_FC_EUR!BL64</f>
        <v>0</v>
      </c>
      <c r="BE64" s="1085">
        <f>INF_FC_EUR!BM64</f>
        <v>0</v>
      </c>
      <c r="BF64" s="1086">
        <f>INF_FC_EUR!BN64</f>
        <v>0</v>
      </c>
      <c r="BG64" s="1085">
        <f>INF_FC_EUR!BO64</f>
        <v>0</v>
      </c>
      <c r="BH64" s="1086">
        <f>INF_FC_EUR!BP64</f>
        <v>0</v>
      </c>
      <c r="BI64" s="1085">
        <f>INF_FC_EUR!BQ64</f>
        <v>0</v>
      </c>
      <c r="BJ64" s="1086">
        <f>INF_FC_EUR!BR64</f>
        <v>0</v>
      </c>
      <c r="BK64" s="1085">
        <f>INF_FC_EUR!BS64</f>
        <v>0</v>
      </c>
      <c r="BL64" s="1086">
        <f>INF_FC_EUR!BT64</f>
        <v>0</v>
      </c>
      <c r="BM64" s="1085">
        <f>INF_FC_EUR!BU64</f>
        <v>0</v>
      </c>
      <c r="BN64" s="1086">
        <f>INF_FC_EUR!BV64</f>
        <v>0</v>
      </c>
      <c r="BO64" s="1085">
        <f>INF_FC_EUR!BW64</f>
        <v>0</v>
      </c>
      <c r="BP64" s="1086">
        <f>INF_FC_EUR!BX64</f>
        <v>0</v>
      </c>
      <c r="BQ64" s="1085">
        <f>INF_FC_EUR!BY64</f>
        <v>0</v>
      </c>
    </row>
    <row r="65" spans="1:69" s="1048" customFormat="1">
      <c r="A65" s="1084" t="str">
        <f>IF(OR(B65=0,B65=""),"",B65&amp;IF(COUNTIF(B$11:$B65,B65)&gt;1,COUNTIF(B$11:$B65,B65),""))</f>
        <v>M509</v>
      </c>
      <c r="B65" s="1084" t="str">
        <f>INF_FC_EUR!J65</f>
        <v>M509</v>
      </c>
      <c r="C65" s="1084" t="str">
        <f>INF_FC_EUR!K65</f>
        <v>Maintenance costs</v>
      </c>
      <c r="D65" s="1084">
        <f>INF_FC_EUR!L65</f>
        <v>0</v>
      </c>
      <c r="E65" s="1085">
        <f>INF_FC_EUR!M65</f>
        <v>0</v>
      </c>
      <c r="F65" s="1086">
        <f>INF_FC_EUR!N65</f>
        <v>0</v>
      </c>
      <c r="G65" s="1085">
        <f>INF_FC_EUR!O65</f>
        <v>0</v>
      </c>
      <c r="H65" s="1086">
        <f>INF_FC_EUR!P65</f>
        <v>0</v>
      </c>
      <c r="I65" s="1085">
        <f>INF_FC_EUR!Q65</f>
        <v>0</v>
      </c>
      <c r="J65" s="1086">
        <f>INF_FC_EUR!R65</f>
        <v>0</v>
      </c>
      <c r="K65" s="1085">
        <f>INF_FC_EUR!S65</f>
        <v>0</v>
      </c>
      <c r="L65" s="1086">
        <f>INF_FC_EUR!T65</f>
        <v>0</v>
      </c>
      <c r="M65" s="1085">
        <f>INF_FC_EUR!U65</f>
        <v>0</v>
      </c>
      <c r="N65" s="1086">
        <f>INF_FC_EUR!V65</f>
        <v>0</v>
      </c>
      <c r="O65" s="1085">
        <f>INF_FC_EUR!W65</f>
        <v>0</v>
      </c>
      <c r="P65" s="1086">
        <f>INF_FC_EUR!X65</f>
        <v>0</v>
      </c>
      <c r="Q65" s="1085">
        <f>INF_FC_EUR!Y65</f>
        <v>0</v>
      </c>
      <c r="R65" s="1086">
        <f>INF_FC_EUR!Z65</f>
        <v>0</v>
      </c>
      <c r="S65" s="1085">
        <f>INF_FC_EUR!AA65</f>
        <v>0</v>
      </c>
      <c r="T65" s="1086">
        <f>INF_FC_EUR!AB65</f>
        <v>0</v>
      </c>
      <c r="U65" s="1085">
        <f>INF_FC_EUR!AC65</f>
        <v>0</v>
      </c>
      <c r="V65" s="1086">
        <f>INF_FC_EUR!AD65</f>
        <v>0</v>
      </c>
      <c r="W65" s="1085">
        <f>INF_FC_EUR!AE65</f>
        <v>0</v>
      </c>
      <c r="X65" s="1086">
        <f>INF_FC_EUR!AF65</f>
        <v>0</v>
      </c>
      <c r="Y65" s="1085">
        <f>INF_FC_EUR!AG65</f>
        <v>0</v>
      </c>
      <c r="Z65" s="1086">
        <f>INF_FC_EUR!AH65</f>
        <v>0</v>
      </c>
      <c r="AA65" s="1085">
        <f>INF_FC_EUR!AI65</f>
        <v>0</v>
      </c>
      <c r="AB65" s="1086">
        <f>INF_FC_EUR!AJ65</f>
        <v>0</v>
      </c>
      <c r="AC65" s="1085">
        <f>INF_FC_EUR!AK65</f>
        <v>0</v>
      </c>
      <c r="AD65" s="1086">
        <f>INF_FC_EUR!AL65</f>
        <v>0</v>
      </c>
      <c r="AE65" s="1085">
        <f>INF_FC_EUR!AM65</f>
        <v>0</v>
      </c>
      <c r="AF65" s="1086">
        <f>INF_FC_EUR!AN65</f>
        <v>0</v>
      </c>
      <c r="AG65" s="1085">
        <f>INF_FC_EUR!AO65</f>
        <v>0</v>
      </c>
      <c r="AH65" s="1086">
        <f>INF_FC_EUR!AP65</f>
        <v>0</v>
      </c>
      <c r="AI65" s="1085">
        <f>INF_FC_EUR!AQ65</f>
        <v>0</v>
      </c>
      <c r="AJ65" s="1086">
        <f>INF_FC_EUR!AR65</f>
        <v>0</v>
      </c>
      <c r="AK65" s="1085">
        <f>INF_FC_EUR!AS65</f>
        <v>0</v>
      </c>
      <c r="AL65" s="1086">
        <f>INF_FC_EUR!AT65</f>
        <v>0</v>
      </c>
      <c r="AM65" s="1085">
        <f>INF_FC_EUR!AU65</f>
        <v>0</v>
      </c>
      <c r="AN65" s="1086">
        <f>INF_FC_EUR!AV65</f>
        <v>0</v>
      </c>
      <c r="AO65" s="1085">
        <f>INF_FC_EUR!AW65</f>
        <v>0</v>
      </c>
      <c r="AP65" s="1086">
        <f>INF_FC_EUR!AX65</f>
        <v>0</v>
      </c>
      <c r="AQ65" s="1085">
        <f>INF_FC_EUR!AY65</f>
        <v>0</v>
      </c>
      <c r="AR65" s="1086">
        <f>INF_FC_EUR!AZ65</f>
        <v>0</v>
      </c>
      <c r="AS65" s="1085">
        <f>INF_FC_EUR!BA65</f>
        <v>0</v>
      </c>
      <c r="AT65" s="1086">
        <f>INF_FC_EUR!BB65</f>
        <v>0</v>
      </c>
      <c r="AU65" s="1085">
        <f>INF_FC_EUR!BC65</f>
        <v>0</v>
      </c>
      <c r="AV65" s="1086">
        <f>INF_FC_EUR!BD65</f>
        <v>0</v>
      </c>
      <c r="AW65" s="1085">
        <f>INF_FC_EUR!BE65</f>
        <v>0</v>
      </c>
      <c r="AX65" s="1086">
        <f>INF_FC_EUR!BF65</f>
        <v>0</v>
      </c>
      <c r="AY65" s="1085">
        <f>INF_FC_EUR!BG65</f>
        <v>0</v>
      </c>
      <c r="AZ65" s="1086">
        <f>INF_FC_EUR!BH65</f>
        <v>0</v>
      </c>
      <c r="BA65" s="1085">
        <f>INF_FC_EUR!BI65</f>
        <v>0</v>
      </c>
      <c r="BB65" s="1086">
        <f>INF_FC_EUR!BJ65</f>
        <v>0</v>
      </c>
      <c r="BC65" s="1085">
        <f>INF_FC_EUR!BK65</f>
        <v>0</v>
      </c>
      <c r="BD65" s="1086">
        <f>INF_FC_EUR!BL65</f>
        <v>0</v>
      </c>
      <c r="BE65" s="1085">
        <f>INF_FC_EUR!BM65</f>
        <v>0</v>
      </c>
      <c r="BF65" s="1086">
        <f>INF_FC_EUR!BN65</f>
        <v>0</v>
      </c>
      <c r="BG65" s="1085">
        <f>INF_FC_EUR!BO65</f>
        <v>0</v>
      </c>
      <c r="BH65" s="1086">
        <f>INF_FC_EUR!BP65</f>
        <v>0</v>
      </c>
      <c r="BI65" s="1085">
        <f>INF_FC_EUR!BQ65</f>
        <v>0</v>
      </c>
      <c r="BJ65" s="1086">
        <f>INF_FC_EUR!BR65</f>
        <v>0</v>
      </c>
      <c r="BK65" s="1085">
        <f>INF_FC_EUR!BS65</f>
        <v>0</v>
      </c>
      <c r="BL65" s="1086">
        <f>INF_FC_EUR!BT65</f>
        <v>0</v>
      </c>
      <c r="BM65" s="1085">
        <f>INF_FC_EUR!BU65</f>
        <v>0</v>
      </c>
      <c r="BN65" s="1086">
        <f>INF_FC_EUR!BV65</f>
        <v>0</v>
      </c>
      <c r="BO65" s="1085">
        <f>INF_FC_EUR!BW65</f>
        <v>0</v>
      </c>
      <c r="BP65" s="1086">
        <f>INF_FC_EUR!BX65</f>
        <v>0</v>
      </c>
      <c r="BQ65" s="1085">
        <f>INF_FC_EUR!BY65</f>
        <v>0</v>
      </c>
    </row>
    <row r="66" spans="1:69" s="1048" customFormat="1">
      <c r="A66" s="1084" t="str">
        <f>IF(OR(B66=0,B66=""),"",B66&amp;IF(COUNTIF(B$11:$B66,B66)&gt;1,COUNTIF(B$11:$B66,B66),""))</f>
        <v>M529</v>
      </c>
      <c r="B66" s="1084" t="str">
        <f>INF_FC_EUR!J66</f>
        <v>M529</v>
      </c>
      <c r="C66" s="1084" t="str">
        <f>INF_FC_EUR!K66</f>
        <v>Environmental costs</v>
      </c>
      <c r="D66" s="1084">
        <f>INF_FC_EUR!L66</f>
        <v>0</v>
      </c>
      <c r="E66" s="1085">
        <f>INF_FC_EUR!M66</f>
        <v>0</v>
      </c>
      <c r="F66" s="1086">
        <f>INF_FC_EUR!N66</f>
        <v>0</v>
      </c>
      <c r="G66" s="1085">
        <f>INF_FC_EUR!O66</f>
        <v>0</v>
      </c>
      <c r="H66" s="1086">
        <f>INF_FC_EUR!P66</f>
        <v>0</v>
      </c>
      <c r="I66" s="1085">
        <f>INF_FC_EUR!Q66</f>
        <v>0</v>
      </c>
      <c r="J66" s="1086">
        <f>INF_FC_EUR!R66</f>
        <v>0</v>
      </c>
      <c r="K66" s="1085">
        <f>INF_FC_EUR!S66</f>
        <v>0</v>
      </c>
      <c r="L66" s="1086">
        <f>INF_FC_EUR!T66</f>
        <v>0</v>
      </c>
      <c r="M66" s="1085">
        <f>INF_FC_EUR!U66</f>
        <v>0</v>
      </c>
      <c r="N66" s="1086">
        <f>INF_FC_EUR!V66</f>
        <v>0</v>
      </c>
      <c r="O66" s="1085">
        <f>INF_FC_EUR!W66</f>
        <v>0</v>
      </c>
      <c r="P66" s="1086">
        <f>INF_FC_EUR!X66</f>
        <v>0</v>
      </c>
      <c r="Q66" s="1085">
        <f>INF_FC_EUR!Y66</f>
        <v>0</v>
      </c>
      <c r="R66" s="1086">
        <f>INF_FC_EUR!Z66</f>
        <v>0</v>
      </c>
      <c r="S66" s="1085">
        <f>INF_FC_EUR!AA66</f>
        <v>0</v>
      </c>
      <c r="T66" s="1086">
        <f>INF_FC_EUR!AB66</f>
        <v>0</v>
      </c>
      <c r="U66" s="1085">
        <f>INF_FC_EUR!AC66</f>
        <v>0</v>
      </c>
      <c r="V66" s="1086">
        <f>INF_FC_EUR!AD66</f>
        <v>0</v>
      </c>
      <c r="W66" s="1085">
        <f>INF_FC_EUR!AE66</f>
        <v>0</v>
      </c>
      <c r="X66" s="1086">
        <f>INF_FC_EUR!AF66</f>
        <v>0</v>
      </c>
      <c r="Y66" s="1085">
        <f>INF_FC_EUR!AG66</f>
        <v>0</v>
      </c>
      <c r="Z66" s="1086">
        <f>INF_FC_EUR!AH66</f>
        <v>0</v>
      </c>
      <c r="AA66" s="1085">
        <f>INF_FC_EUR!AI66</f>
        <v>0</v>
      </c>
      <c r="AB66" s="1086">
        <f>INF_FC_EUR!AJ66</f>
        <v>0</v>
      </c>
      <c r="AC66" s="1085">
        <f>INF_FC_EUR!AK66</f>
        <v>0</v>
      </c>
      <c r="AD66" s="1086">
        <f>INF_FC_EUR!AL66</f>
        <v>0</v>
      </c>
      <c r="AE66" s="1085">
        <f>INF_FC_EUR!AM66</f>
        <v>0</v>
      </c>
      <c r="AF66" s="1086">
        <f>INF_FC_EUR!AN66</f>
        <v>0</v>
      </c>
      <c r="AG66" s="1085">
        <f>INF_FC_EUR!AO66</f>
        <v>0</v>
      </c>
      <c r="AH66" s="1086">
        <f>INF_FC_EUR!AP66</f>
        <v>0</v>
      </c>
      <c r="AI66" s="1085">
        <f>INF_FC_EUR!AQ66</f>
        <v>0</v>
      </c>
      <c r="AJ66" s="1086">
        <f>INF_FC_EUR!AR66</f>
        <v>0</v>
      </c>
      <c r="AK66" s="1085">
        <f>INF_FC_EUR!AS66</f>
        <v>0</v>
      </c>
      <c r="AL66" s="1086">
        <f>INF_FC_EUR!AT66</f>
        <v>0</v>
      </c>
      <c r="AM66" s="1085">
        <f>INF_FC_EUR!AU66</f>
        <v>0</v>
      </c>
      <c r="AN66" s="1086">
        <f>INF_FC_EUR!AV66</f>
        <v>0</v>
      </c>
      <c r="AO66" s="1085">
        <f>INF_FC_EUR!AW66</f>
        <v>0</v>
      </c>
      <c r="AP66" s="1086">
        <f>INF_FC_EUR!AX66</f>
        <v>0</v>
      </c>
      <c r="AQ66" s="1085">
        <f>INF_FC_EUR!AY66</f>
        <v>0</v>
      </c>
      <c r="AR66" s="1086">
        <f>INF_FC_EUR!AZ66</f>
        <v>0</v>
      </c>
      <c r="AS66" s="1085">
        <f>INF_FC_EUR!BA66</f>
        <v>0</v>
      </c>
      <c r="AT66" s="1086">
        <f>INF_FC_EUR!BB66</f>
        <v>0</v>
      </c>
      <c r="AU66" s="1085">
        <f>INF_FC_EUR!BC66</f>
        <v>0</v>
      </c>
      <c r="AV66" s="1086">
        <f>INF_FC_EUR!BD66</f>
        <v>0</v>
      </c>
      <c r="AW66" s="1085">
        <f>INF_FC_EUR!BE66</f>
        <v>0</v>
      </c>
      <c r="AX66" s="1086">
        <f>INF_FC_EUR!BF66</f>
        <v>0</v>
      </c>
      <c r="AY66" s="1085">
        <f>INF_FC_EUR!BG66</f>
        <v>0</v>
      </c>
      <c r="AZ66" s="1086">
        <f>INF_FC_EUR!BH66</f>
        <v>0</v>
      </c>
      <c r="BA66" s="1085">
        <f>INF_FC_EUR!BI66</f>
        <v>0</v>
      </c>
      <c r="BB66" s="1086">
        <f>INF_FC_EUR!BJ66</f>
        <v>0</v>
      </c>
      <c r="BC66" s="1085">
        <f>INF_FC_EUR!BK66</f>
        <v>0</v>
      </c>
      <c r="BD66" s="1086">
        <f>INF_FC_EUR!BL66</f>
        <v>0</v>
      </c>
      <c r="BE66" s="1085">
        <f>INF_FC_EUR!BM66</f>
        <v>0</v>
      </c>
      <c r="BF66" s="1086">
        <f>INF_FC_EUR!BN66</f>
        <v>0</v>
      </c>
      <c r="BG66" s="1085">
        <f>INF_FC_EUR!BO66</f>
        <v>0</v>
      </c>
      <c r="BH66" s="1086">
        <f>INF_FC_EUR!BP66</f>
        <v>0</v>
      </c>
      <c r="BI66" s="1085">
        <f>INF_FC_EUR!BQ66</f>
        <v>0</v>
      </c>
      <c r="BJ66" s="1086">
        <f>INF_FC_EUR!BR66</f>
        <v>0</v>
      </c>
      <c r="BK66" s="1085">
        <f>INF_FC_EUR!BS66</f>
        <v>0</v>
      </c>
      <c r="BL66" s="1086">
        <f>INF_FC_EUR!BT66</f>
        <v>0</v>
      </c>
      <c r="BM66" s="1085">
        <f>INF_FC_EUR!BU66</f>
        <v>0</v>
      </c>
      <c r="BN66" s="1086">
        <f>INF_FC_EUR!BV66</f>
        <v>0</v>
      </c>
      <c r="BO66" s="1085">
        <f>INF_FC_EUR!BW66</f>
        <v>0</v>
      </c>
      <c r="BP66" s="1086">
        <f>INF_FC_EUR!BX66</f>
        <v>0</v>
      </c>
      <c r="BQ66" s="1085">
        <f>INF_FC_EUR!BY66</f>
        <v>0</v>
      </c>
    </row>
    <row r="67" spans="1:69" s="1048" customFormat="1">
      <c r="A67" s="1080" t="str">
        <f>IF(OR(B67=0,B67=""),"",B67&amp;IF(COUNTIF(B$11:$B67,B67)&gt;1,COUNTIF(B$11:$B67,B67),""))</f>
        <v>M604</v>
      </c>
      <c r="B67" s="1080" t="str">
        <f>INF_FC_EUR!J67</f>
        <v>M604</v>
      </c>
      <c r="C67" s="1081" t="str">
        <f>INF_FC_EUR!K67</f>
        <v>Third party services/leased pers. production</v>
      </c>
      <c r="D67" s="1081">
        <f>INF_FC_EUR!L67</f>
        <v>0</v>
      </c>
      <c r="E67" s="1082">
        <f>INF_FC_EUR!M67</f>
        <v>0</v>
      </c>
      <c r="F67" s="1083">
        <f>INF_FC_EUR!N67</f>
        <v>0</v>
      </c>
      <c r="G67" s="1082">
        <f>INF_FC_EUR!O67</f>
        <v>0</v>
      </c>
      <c r="H67" s="1083">
        <f>INF_FC_EUR!P67</f>
        <v>0</v>
      </c>
      <c r="I67" s="1082">
        <f>INF_FC_EUR!Q67</f>
        <v>0</v>
      </c>
      <c r="J67" s="1083">
        <f>INF_FC_EUR!R67</f>
        <v>0</v>
      </c>
      <c r="K67" s="1082">
        <f>INF_FC_EUR!S67</f>
        <v>0</v>
      </c>
      <c r="L67" s="1083">
        <f>INF_FC_EUR!T67</f>
        <v>0</v>
      </c>
      <c r="M67" s="1082">
        <f>INF_FC_EUR!U67</f>
        <v>0</v>
      </c>
      <c r="N67" s="1083">
        <f>INF_FC_EUR!V67</f>
        <v>0</v>
      </c>
      <c r="O67" s="1082">
        <f>INF_FC_EUR!W67</f>
        <v>0</v>
      </c>
      <c r="P67" s="1083">
        <f>INF_FC_EUR!X67</f>
        <v>0</v>
      </c>
      <c r="Q67" s="1082">
        <f>INF_FC_EUR!Y67</f>
        <v>0</v>
      </c>
      <c r="R67" s="1083">
        <f>INF_FC_EUR!Z67</f>
        <v>0</v>
      </c>
      <c r="S67" s="1082">
        <f>INF_FC_EUR!AA67</f>
        <v>0</v>
      </c>
      <c r="T67" s="1083">
        <f>INF_FC_EUR!AB67</f>
        <v>0</v>
      </c>
      <c r="U67" s="1082">
        <f>INF_FC_EUR!AC67</f>
        <v>0</v>
      </c>
      <c r="V67" s="1083">
        <f>INF_FC_EUR!AD67</f>
        <v>0</v>
      </c>
      <c r="W67" s="1082">
        <f>INF_FC_EUR!AE67</f>
        <v>0</v>
      </c>
      <c r="X67" s="1083">
        <f>INF_FC_EUR!AF67</f>
        <v>0</v>
      </c>
      <c r="Y67" s="1082">
        <f>INF_FC_EUR!AG67</f>
        <v>0</v>
      </c>
      <c r="Z67" s="1083">
        <f>INF_FC_EUR!AH67</f>
        <v>0</v>
      </c>
      <c r="AA67" s="1082">
        <f>INF_FC_EUR!AI67</f>
        <v>0</v>
      </c>
      <c r="AB67" s="1083">
        <f>INF_FC_EUR!AJ67</f>
        <v>0</v>
      </c>
      <c r="AC67" s="1082">
        <f>INF_FC_EUR!AK67</f>
        <v>0</v>
      </c>
      <c r="AD67" s="1083">
        <f>INF_FC_EUR!AL67</f>
        <v>0</v>
      </c>
      <c r="AE67" s="1082">
        <f>INF_FC_EUR!AM67</f>
        <v>0</v>
      </c>
      <c r="AF67" s="1083">
        <f>INF_FC_EUR!AN67</f>
        <v>0</v>
      </c>
      <c r="AG67" s="1082">
        <f>INF_FC_EUR!AO67</f>
        <v>0</v>
      </c>
      <c r="AH67" s="1083">
        <f>INF_FC_EUR!AP67</f>
        <v>0</v>
      </c>
      <c r="AI67" s="1082">
        <f>INF_FC_EUR!AQ67</f>
        <v>0</v>
      </c>
      <c r="AJ67" s="1083">
        <f>INF_FC_EUR!AR67</f>
        <v>0</v>
      </c>
      <c r="AK67" s="1082">
        <f>INF_FC_EUR!AS67</f>
        <v>0</v>
      </c>
      <c r="AL67" s="1083">
        <f>INF_FC_EUR!AT67</f>
        <v>0</v>
      </c>
      <c r="AM67" s="1082">
        <f>INF_FC_EUR!AU67</f>
        <v>0</v>
      </c>
      <c r="AN67" s="1083">
        <f>INF_FC_EUR!AV67</f>
        <v>0</v>
      </c>
      <c r="AO67" s="1082">
        <f>INF_FC_EUR!AW67</f>
        <v>0</v>
      </c>
      <c r="AP67" s="1083">
        <f>INF_FC_EUR!AX67</f>
        <v>0</v>
      </c>
      <c r="AQ67" s="1082">
        <f>INF_FC_EUR!AY67</f>
        <v>0</v>
      </c>
      <c r="AR67" s="1083">
        <f>INF_FC_EUR!AZ67</f>
        <v>0</v>
      </c>
      <c r="AS67" s="1082">
        <f>INF_FC_EUR!BA67</f>
        <v>0</v>
      </c>
      <c r="AT67" s="1083">
        <f>INF_FC_EUR!BB67</f>
        <v>0</v>
      </c>
      <c r="AU67" s="1082">
        <f>INF_FC_EUR!BC67</f>
        <v>0</v>
      </c>
      <c r="AV67" s="1083">
        <f>INF_FC_EUR!BD67</f>
        <v>0</v>
      </c>
      <c r="AW67" s="1082">
        <f>INF_FC_EUR!BE67</f>
        <v>0</v>
      </c>
      <c r="AX67" s="1083">
        <f>INF_FC_EUR!BF67</f>
        <v>0</v>
      </c>
      <c r="AY67" s="1082">
        <f>INF_FC_EUR!BG67</f>
        <v>0</v>
      </c>
      <c r="AZ67" s="1083">
        <f>INF_FC_EUR!BH67</f>
        <v>0</v>
      </c>
      <c r="BA67" s="1082">
        <f>INF_FC_EUR!BI67</f>
        <v>0</v>
      </c>
      <c r="BB67" s="1083">
        <f>INF_FC_EUR!BJ67</f>
        <v>0</v>
      </c>
      <c r="BC67" s="1082">
        <f>INF_FC_EUR!BK67</f>
        <v>0</v>
      </c>
      <c r="BD67" s="1083">
        <f>INF_FC_EUR!BL67</f>
        <v>0</v>
      </c>
      <c r="BE67" s="1082">
        <f>INF_FC_EUR!BM67</f>
        <v>0</v>
      </c>
      <c r="BF67" s="1083">
        <f>INF_FC_EUR!BN67</f>
        <v>0</v>
      </c>
      <c r="BG67" s="1082">
        <f>INF_FC_EUR!BO67</f>
        <v>0</v>
      </c>
      <c r="BH67" s="1083">
        <f>INF_FC_EUR!BP67</f>
        <v>0</v>
      </c>
      <c r="BI67" s="1082">
        <f>INF_FC_EUR!BQ67</f>
        <v>0</v>
      </c>
      <c r="BJ67" s="1083">
        <f>INF_FC_EUR!BR67</f>
        <v>0</v>
      </c>
      <c r="BK67" s="1082">
        <f>INF_FC_EUR!BS67</f>
        <v>0</v>
      </c>
      <c r="BL67" s="1083">
        <f>INF_FC_EUR!BT67</f>
        <v>0</v>
      </c>
      <c r="BM67" s="1082">
        <f>INF_FC_EUR!BU67</f>
        <v>0</v>
      </c>
      <c r="BN67" s="1083">
        <f>INF_FC_EUR!BV67</f>
        <v>0</v>
      </c>
      <c r="BO67" s="1082">
        <f>INF_FC_EUR!BW67</f>
        <v>0</v>
      </c>
      <c r="BP67" s="1083">
        <f>INF_FC_EUR!BX67</f>
        <v>0</v>
      </c>
      <c r="BQ67" s="1082">
        <f>INF_FC_EUR!BY67</f>
        <v>0</v>
      </c>
    </row>
    <row r="68" spans="1:69" s="1048" customFormat="1">
      <c r="A68" s="1080" t="str">
        <f>IF(OR(B68=0,B68=""),"",B68&amp;IF(COUNTIF(B$11:$B68,B68)&gt;1,COUNTIF(B$11:$B68,B68),""))</f>
        <v>M605</v>
      </c>
      <c r="B68" s="1080" t="str">
        <f>INF_FC_EUR!J68</f>
        <v>M605</v>
      </c>
      <c r="C68" s="1081" t="str">
        <f>INF_FC_EUR!K68</f>
        <v>Third party services/leased pers. excl. prod.</v>
      </c>
      <c r="D68" s="1081">
        <f>INF_FC_EUR!L68</f>
        <v>0</v>
      </c>
      <c r="E68" s="1082">
        <f>INF_FC_EUR!M68</f>
        <v>0</v>
      </c>
      <c r="F68" s="1083">
        <f>INF_FC_EUR!N68</f>
        <v>0</v>
      </c>
      <c r="G68" s="1082">
        <f>INF_FC_EUR!O68</f>
        <v>0</v>
      </c>
      <c r="H68" s="1083">
        <f>INF_FC_EUR!P68</f>
        <v>0</v>
      </c>
      <c r="I68" s="1082">
        <f>INF_FC_EUR!Q68</f>
        <v>0</v>
      </c>
      <c r="J68" s="1083">
        <f>INF_FC_EUR!R68</f>
        <v>0</v>
      </c>
      <c r="K68" s="1082">
        <f>INF_FC_EUR!S68</f>
        <v>0</v>
      </c>
      <c r="L68" s="1083">
        <f>INF_FC_EUR!T68</f>
        <v>0</v>
      </c>
      <c r="M68" s="1082">
        <f>INF_FC_EUR!U68</f>
        <v>0</v>
      </c>
      <c r="N68" s="1083">
        <f>INF_FC_EUR!V68</f>
        <v>0</v>
      </c>
      <c r="O68" s="1082">
        <f>INF_FC_EUR!W68</f>
        <v>0</v>
      </c>
      <c r="P68" s="1083">
        <f>INF_FC_EUR!X68</f>
        <v>0</v>
      </c>
      <c r="Q68" s="1082">
        <f>INF_FC_EUR!Y68</f>
        <v>0</v>
      </c>
      <c r="R68" s="1083">
        <f>INF_FC_EUR!Z68</f>
        <v>0</v>
      </c>
      <c r="S68" s="1082">
        <f>INF_FC_EUR!AA68</f>
        <v>0</v>
      </c>
      <c r="T68" s="1083">
        <f>INF_FC_EUR!AB68</f>
        <v>0</v>
      </c>
      <c r="U68" s="1082">
        <f>INF_FC_EUR!AC68</f>
        <v>0</v>
      </c>
      <c r="V68" s="1083">
        <f>INF_FC_EUR!AD68</f>
        <v>0</v>
      </c>
      <c r="W68" s="1082">
        <f>INF_FC_EUR!AE68</f>
        <v>0</v>
      </c>
      <c r="X68" s="1083">
        <f>INF_FC_EUR!AF68</f>
        <v>0</v>
      </c>
      <c r="Y68" s="1082">
        <f>INF_FC_EUR!AG68</f>
        <v>0</v>
      </c>
      <c r="Z68" s="1083">
        <f>INF_FC_EUR!AH68</f>
        <v>0</v>
      </c>
      <c r="AA68" s="1082">
        <f>INF_FC_EUR!AI68</f>
        <v>0</v>
      </c>
      <c r="AB68" s="1083">
        <f>INF_FC_EUR!AJ68</f>
        <v>0</v>
      </c>
      <c r="AC68" s="1082">
        <f>INF_FC_EUR!AK68</f>
        <v>0</v>
      </c>
      <c r="AD68" s="1083">
        <f>INF_FC_EUR!AL68</f>
        <v>0</v>
      </c>
      <c r="AE68" s="1082">
        <f>INF_FC_EUR!AM68</f>
        <v>0</v>
      </c>
      <c r="AF68" s="1083">
        <f>INF_FC_EUR!AN68</f>
        <v>0</v>
      </c>
      <c r="AG68" s="1082">
        <f>INF_FC_EUR!AO68</f>
        <v>0</v>
      </c>
      <c r="AH68" s="1083">
        <f>INF_FC_EUR!AP68</f>
        <v>0</v>
      </c>
      <c r="AI68" s="1082">
        <f>INF_FC_EUR!AQ68</f>
        <v>0</v>
      </c>
      <c r="AJ68" s="1083">
        <f>INF_FC_EUR!AR68</f>
        <v>0</v>
      </c>
      <c r="AK68" s="1082">
        <f>INF_FC_EUR!AS68</f>
        <v>0</v>
      </c>
      <c r="AL68" s="1083">
        <f>INF_FC_EUR!AT68</f>
        <v>0</v>
      </c>
      <c r="AM68" s="1082">
        <f>INF_FC_EUR!AU68</f>
        <v>0</v>
      </c>
      <c r="AN68" s="1083">
        <f>INF_FC_EUR!AV68</f>
        <v>0</v>
      </c>
      <c r="AO68" s="1082">
        <f>INF_FC_EUR!AW68</f>
        <v>0</v>
      </c>
      <c r="AP68" s="1083">
        <f>INF_FC_EUR!AX68</f>
        <v>0</v>
      </c>
      <c r="AQ68" s="1082">
        <f>INF_FC_EUR!AY68</f>
        <v>0</v>
      </c>
      <c r="AR68" s="1083">
        <f>INF_FC_EUR!AZ68</f>
        <v>0</v>
      </c>
      <c r="AS68" s="1082">
        <f>INF_FC_EUR!BA68</f>
        <v>0</v>
      </c>
      <c r="AT68" s="1083">
        <f>INF_FC_EUR!BB68</f>
        <v>0</v>
      </c>
      <c r="AU68" s="1082">
        <f>INF_FC_EUR!BC68</f>
        <v>0</v>
      </c>
      <c r="AV68" s="1083">
        <f>INF_FC_EUR!BD68</f>
        <v>0</v>
      </c>
      <c r="AW68" s="1082">
        <f>INF_FC_EUR!BE68</f>
        <v>0</v>
      </c>
      <c r="AX68" s="1083">
        <f>INF_FC_EUR!BF68</f>
        <v>0</v>
      </c>
      <c r="AY68" s="1082">
        <f>INF_FC_EUR!BG68</f>
        <v>0</v>
      </c>
      <c r="AZ68" s="1083">
        <f>INF_FC_EUR!BH68</f>
        <v>0</v>
      </c>
      <c r="BA68" s="1082">
        <f>INF_FC_EUR!BI68</f>
        <v>0</v>
      </c>
      <c r="BB68" s="1083">
        <f>INF_FC_EUR!BJ68</f>
        <v>0</v>
      </c>
      <c r="BC68" s="1082">
        <f>INF_FC_EUR!BK68</f>
        <v>0</v>
      </c>
      <c r="BD68" s="1083">
        <f>INF_FC_EUR!BL68</f>
        <v>0</v>
      </c>
      <c r="BE68" s="1082">
        <f>INF_FC_EUR!BM68</f>
        <v>0</v>
      </c>
      <c r="BF68" s="1083">
        <f>INF_FC_EUR!BN68</f>
        <v>0</v>
      </c>
      <c r="BG68" s="1082">
        <f>INF_FC_EUR!BO68</f>
        <v>0</v>
      </c>
      <c r="BH68" s="1083">
        <f>INF_FC_EUR!BP68</f>
        <v>0</v>
      </c>
      <c r="BI68" s="1082">
        <f>INF_FC_EUR!BQ68</f>
        <v>0</v>
      </c>
      <c r="BJ68" s="1083">
        <f>INF_FC_EUR!BR68</f>
        <v>0</v>
      </c>
      <c r="BK68" s="1082">
        <f>INF_FC_EUR!BS68</f>
        <v>0</v>
      </c>
      <c r="BL68" s="1083">
        <f>INF_FC_EUR!BT68</f>
        <v>0</v>
      </c>
      <c r="BM68" s="1082">
        <f>INF_FC_EUR!BU68</f>
        <v>0</v>
      </c>
      <c r="BN68" s="1083">
        <f>INF_FC_EUR!BV68</f>
        <v>0</v>
      </c>
      <c r="BO68" s="1082">
        <f>INF_FC_EUR!BW68</f>
        <v>0</v>
      </c>
      <c r="BP68" s="1083">
        <f>INF_FC_EUR!BX68</f>
        <v>0</v>
      </c>
      <c r="BQ68" s="1082">
        <f>INF_FC_EUR!BY68</f>
        <v>0</v>
      </c>
    </row>
    <row r="69" spans="1:69" s="1048" customFormat="1">
      <c r="A69" s="1080" t="str">
        <f>IF(OR(B69=0,B69=""),"",B69&amp;IF(COUNTIF(B$11:$B69,B69)&gt;1,COUNTIF(B$11:$B69,B69),""))</f>
        <v>M610</v>
      </c>
      <c r="B69" s="1080" t="str">
        <f>INF_FC_EUR!J69</f>
        <v>M610</v>
      </c>
      <c r="C69" s="1081" t="str">
        <f>INF_FC_EUR!K69</f>
        <v>Rental charges</v>
      </c>
      <c r="D69" s="1081">
        <f>INF_FC_EUR!L69</f>
        <v>0</v>
      </c>
      <c r="E69" s="1082">
        <f>INF_FC_EUR!M69</f>
        <v>0</v>
      </c>
      <c r="F69" s="1083">
        <f>INF_FC_EUR!N69</f>
        <v>0</v>
      </c>
      <c r="G69" s="1082">
        <f>INF_FC_EUR!O69</f>
        <v>0</v>
      </c>
      <c r="H69" s="1083">
        <f>INF_FC_EUR!P69</f>
        <v>0</v>
      </c>
      <c r="I69" s="1082">
        <f>INF_FC_EUR!Q69</f>
        <v>0</v>
      </c>
      <c r="J69" s="1083">
        <f>INF_FC_EUR!R69</f>
        <v>0</v>
      </c>
      <c r="K69" s="1082">
        <f>INF_FC_EUR!S69</f>
        <v>0</v>
      </c>
      <c r="L69" s="1083">
        <f>INF_FC_EUR!T69</f>
        <v>0</v>
      </c>
      <c r="M69" s="1082">
        <f>INF_FC_EUR!U69</f>
        <v>0</v>
      </c>
      <c r="N69" s="1083">
        <f>INF_FC_EUR!V69</f>
        <v>0</v>
      </c>
      <c r="O69" s="1082">
        <f>INF_FC_EUR!W69</f>
        <v>0</v>
      </c>
      <c r="P69" s="1083">
        <f>INF_FC_EUR!X69</f>
        <v>0</v>
      </c>
      <c r="Q69" s="1082">
        <f>INF_FC_EUR!Y69</f>
        <v>0</v>
      </c>
      <c r="R69" s="1083">
        <f>INF_FC_EUR!Z69</f>
        <v>0</v>
      </c>
      <c r="S69" s="1082">
        <f>INF_FC_EUR!AA69</f>
        <v>0</v>
      </c>
      <c r="T69" s="1083">
        <f>INF_FC_EUR!AB69</f>
        <v>0</v>
      </c>
      <c r="U69" s="1082">
        <f>INF_FC_EUR!AC69</f>
        <v>0</v>
      </c>
      <c r="V69" s="1083">
        <f>INF_FC_EUR!AD69</f>
        <v>0</v>
      </c>
      <c r="W69" s="1082">
        <f>INF_FC_EUR!AE69</f>
        <v>0</v>
      </c>
      <c r="X69" s="1083">
        <f>INF_FC_EUR!AF69</f>
        <v>0</v>
      </c>
      <c r="Y69" s="1082">
        <f>INF_FC_EUR!AG69</f>
        <v>0</v>
      </c>
      <c r="Z69" s="1083">
        <f>INF_FC_EUR!AH69</f>
        <v>0</v>
      </c>
      <c r="AA69" s="1082">
        <f>INF_FC_EUR!AI69</f>
        <v>0</v>
      </c>
      <c r="AB69" s="1083">
        <f>INF_FC_EUR!AJ69</f>
        <v>0</v>
      </c>
      <c r="AC69" s="1082">
        <f>INF_FC_EUR!AK69</f>
        <v>0</v>
      </c>
      <c r="AD69" s="1083">
        <f>INF_FC_EUR!AL69</f>
        <v>0</v>
      </c>
      <c r="AE69" s="1082">
        <f>INF_FC_EUR!AM69</f>
        <v>0</v>
      </c>
      <c r="AF69" s="1083">
        <f>INF_FC_EUR!AN69</f>
        <v>0</v>
      </c>
      <c r="AG69" s="1082">
        <f>INF_FC_EUR!AO69</f>
        <v>0</v>
      </c>
      <c r="AH69" s="1083">
        <f>INF_FC_EUR!AP69</f>
        <v>0</v>
      </c>
      <c r="AI69" s="1082">
        <f>INF_FC_EUR!AQ69</f>
        <v>0</v>
      </c>
      <c r="AJ69" s="1083">
        <f>INF_FC_EUR!AR69</f>
        <v>0</v>
      </c>
      <c r="AK69" s="1082">
        <f>INF_FC_EUR!AS69</f>
        <v>0</v>
      </c>
      <c r="AL69" s="1083">
        <f>INF_FC_EUR!AT69</f>
        <v>0</v>
      </c>
      <c r="AM69" s="1082">
        <f>INF_FC_EUR!AU69</f>
        <v>0</v>
      </c>
      <c r="AN69" s="1083">
        <f>INF_FC_EUR!AV69</f>
        <v>0</v>
      </c>
      <c r="AO69" s="1082">
        <f>INF_FC_EUR!AW69</f>
        <v>0</v>
      </c>
      <c r="AP69" s="1083">
        <f>INF_FC_EUR!AX69</f>
        <v>0</v>
      </c>
      <c r="AQ69" s="1082">
        <f>INF_FC_EUR!AY69</f>
        <v>0</v>
      </c>
      <c r="AR69" s="1083">
        <f>INF_FC_EUR!AZ69</f>
        <v>0</v>
      </c>
      <c r="AS69" s="1082">
        <f>INF_FC_EUR!BA69</f>
        <v>0</v>
      </c>
      <c r="AT69" s="1083">
        <f>INF_FC_EUR!BB69</f>
        <v>0</v>
      </c>
      <c r="AU69" s="1082">
        <f>INF_FC_EUR!BC69</f>
        <v>0</v>
      </c>
      <c r="AV69" s="1083">
        <f>INF_FC_EUR!BD69</f>
        <v>0</v>
      </c>
      <c r="AW69" s="1082">
        <f>INF_FC_EUR!BE69</f>
        <v>0</v>
      </c>
      <c r="AX69" s="1083">
        <f>INF_FC_EUR!BF69</f>
        <v>0</v>
      </c>
      <c r="AY69" s="1082">
        <f>INF_FC_EUR!BG69</f>
        <v>0</v>
      </c>
      <c r="AZ69" s="1083">
        <f>INF_FC_EUR!BH69</f>
        <v>0</v>
      </c>
      <c r="BA69" s="1082">
        <f>INF_FC_EUR!BI69</f>
        <v>0</v>
      </c>
      <c r="BB69" s="1083">
        <f>INF_FC_EUR!BJ69</f>
        <v>0</v>
      </c>
      <c r="BC69" s="1082">
        <f>INF_FC_EUR!BK69</f>
        <v>0</v>
      </c>
      <c r="BD69" s="1083">
        <f>INF_FC_EUR!BL69</f>
        <v>0</v>
      </c>
      <c r="BE69" s="1082">
        <f>INF_FC_EUR!BM69</f>
        <v>0</v>
      </c>
      <c r="BF69" s="1083">
        <f>INF_FC_EUR!BN69</f>
        <v>0</v>
      </c>
      <c r="BG69" s="1082">
        <f>INF_FC_EUR!BO69</f>
        <v>0</v>
      </c>
      <c r="BH69" s="1083">
        <f>INF_FC_EUR!BP69</f>
        <v>0</v>
      </c>
      <c r="BI69" s="1082">
        <f>INF_FC_EUR!BQ69</f>
        <v>0</v>
      </c>
      <c r="BJ69" s="1083">
        <f>INF_FC_EUR!BR69</f>
        <v>0</v>
      </c>
      <c r="BK69" s="1082">
        <f>INF_FC_EUR!BS69</f>
        <v>0</v>
      </c>
      <c r="BL69" s="1083">
        <f>INF_FC_EUR!BT69</f>
        <v>0</v>
      </c>
      <c r="BM69" s="1082">
        <f>INF_FC_EUR!BU69</f>
        <v>0</v>
      </c>
      <c r="BN69" s="1083">
        <f>INF_FC_EUR!BV69</f>
        <v>0</v>
      </c>
      <c r="BO69" s="1082">
        <f>INF_FC_EUR!BW69</f>
        <v>0</v>
      </c>
      <c r="BP69" s="1083">
        <f>INF_FC_EUR!BX69</f>
        <v>0</v>
      </c>
      <c r="BQ69" s="1082">
        <f>INF_FC_EUR!BY69</f>
        <v>0</v>
      </c>
    </row>
    <row r="70" spans="1:69" s="1048" customFormat="1">
      <c r="A70" s="1080" t="str">
        <f>IF(OR(B70=0,B70=""),"",B70&amp;IF(COUNTIF(B$11:$B70,B70)&gt;1,COUNTIF(B$11:$B70,B70),""))</f>
        <v>M615</v>
      </c>
      <c r="B70" s="1080" t="str">
        <f>INF_FC_EUR!J70</f>
        <v>M615</v>
      </c>
      <c r="C70" s="1081" t="str">
        <f>INF_FC_EUR!K70</f>
        <v>Travel expenses</v>
      </c>
      <c r="D70" s="1081">
        <f>INF_FC_EUR!L70</f>
        <v>0</v>
      </c>
      <c r="E70" s="1082">
        <f>INF_FC_EUR!M70</f>
        <v>0</v>
      </c>
      <c r="F70" s="1083">
        <f>INF_FC_EUR!N70</f>
        <v>0</v>
      </c>
      <c r="G70" s="1082">
        <f>INF_FC_EUR!O70</f>
        <v>0</v>
      </c>
      <c r="H70" s="1083">
        <f>INF_FC_EUR!P70</f>
        <v>0</v>
      </c>
      <c r="I70" s="1082">
        <f>INF_FC_EUR!Q70</f>
        <v>0</v>
      </c>
      <c r="J70" s="1083">
        <f>INF_FC_EUR!R70</f>
        <v>0</v>
      </c>
      <c r="K70" s="1082">
        <f>INF_FC_EUR!S70</f>
        <v>0</v>
      </c>
      <c r="L70" s="1083">
        <f>INF_FC_EUR!T70</f>
        <v>0</v>
      </c>
      <c r="M70" s="1082">
        <f>INF_FC_EUR!U70</f>
        <v>0</v>
      </c>
      <c r="N70" s="1083">
        <f>INF_FC_EUR!V70</f>
        <v>0</v>
      </c>
      <c r="O70" s="1082">
        <f>INF_FC_EUR!W70</f>
        <v>0</v>
      </c>
      <c r="P70" s="1083">
        <f>INF_FC_EUR!X70</f>
        <v>0</v>
      </c>
      <c r="Q70" s="1082">
        <f>INF_FC_EUR!Y70</f>
        <v>0</v>
      </c>
      <c r="R70" s="1083">
        <f>INF_FC_EUR!Z70</f>
        <v>0</v>
      </c>
      <c r="S70" s="1082">
        <f>INF_FC_EUR!AA70</f>
        <v>0</v>
      </c>
      <c r="T70" s="1083">
        <f>INF_FC_EUR!AB70</f>
        <v>0</v>
      </c>
      <c r="U70" s="1082">
        <f>INF_FC_EUR!AC70</f>
        <v>0</v>
      </c>
      <c r="V70" s="1083">
        <f>INF_FC_EUR!AD70</f>
        <v>0</v>
      </c>
      <c r="W70" s="1082">
        <f>INF_FC_EUR!AE70</f>
        <v>0</v>
      </c>
      <c r="X70" s="1083">
        <f>INF_FC_EUR!AF70</f>
        <v>0</v>
      </c>
      <c r="Y70" s="1082">
        <f>INF_FC_EUR!AG70</f>
        <v>0</v>
      </c>
      <c r="Z70" s="1083">
        <f>INF_FC_EUR!AH70</f>
        <v>0</v>
      </c>
      <c r="AA70" s="1082">
        <f>INF_FC_EUR!AI70</f>
        <v>0</v>
      </c>
      <c r="AB70" s="1083">
        <f>INF_FC_EUR!AJ70</f>
        <v>0</v>
      </c>
      <c r="AC70" s="1082">
        <f>INF_FC_EUR!AK70</f>
        <v>0</v>
      </c>
      <c r="AD70" s="1083">
        <f>INF_FC_EUR!AL70</f>
        <v>0</v>
      </c>
      <c r="AE70" s="1082">
        <f>INF_FC_EUR!AM70</f>
        <v>0</v>
      </c>
      <c r="AF70" s="1083">
        <f>INF_FC_EUR!AN70</f>
        <v>0</v>
      </c>
      <c r="AG70" s="1082">
        <f>INF_FC_EUR!AO70</f>
        <v>0</v>
      </c>
      <c r="AH70" s="1083">
        <f>INF_FC_EUR!AP70</f>
        <v>0</v>
      </c>
      <c r="AI70" s="1082">
        <f>INF_FC_EUR!AQ70</f>
        <v>0</v>
      </c>
      <c r="AJ70" s="1083">
        <f>INF_FC_EUR!AR70</f>
        <v>0</v>
      </c>
      <c r="AK70" s="1082">
        <f>INF_FC_EUR!AS70</f>
        <v>0</v>
      </c>
      <c r="AL70" s="1083">
        <f>INF_FC_EUR!AT70</f>
        <v>0</v>
      </c>
      <c r="AM70" s="1082">
        <f>INF_FC_EUR!AU70</f>
        <v>0</v>
      </c>
      <c r="AN70" s="1083">
        <f>INF_FC_EUR!AV70</f>
        <v>0</v>
      </c>
      <c r="AO70" s="1082">
        <f>INF_FC_EUR!AW70</f>
        <v>0</v>
      </c>
      <c r="AP70" s="1083">
        <f>INF_FC_EUR!AX70</f>
        <v>0</v>
      </c>
      <c r="AQ70" s="1082">
        <f>INF_FC_EUR!AY70</f>
        <v>0</v>
      </c>
      <c r="AR70" s="1083">
        <f>INF_FC_EUR!AZ70</f>
        <v>0</v>
      </c>
      <c r="AS70" s="1082">
        <f>INF_FC_EUR!BA70</f>
        <v>0</v>
      </c>
      <c r="AT70" s="1083">
        <f>INF_FC_EUR!BB70</f>
        <v>0</v>
      </c>
      <c r="AU70" s="1082">
        <f>INF_FC_EUR!BC70</f>
        <v>0</v>
      </c>
      <c r="AV70" s="1083">
        <f>INF_FC_EUR!BD70</f>
        <v>0</v>
      </c>
      <c r="AW70" s="1082">
        <f>INF_FC_EUR!BE70</f>
        <v>0</v>
      </c>
      <c r="AX70" s="1083">
        <f>INF_FC_EUR!BF70</f>
        <v>0</v>
      </c>
      <c r="AY70" s="1082">
        <f>INF_FC_EUR!BG70</f>
        <v>0</v>
      </c>
      <c r="AZ70" s="1083">
        <f>INF_FC_EUR!BH70</f>
        <v>0</v>
      </c>
      <c r="BA70" s="1082">
        <f>INF_FC_EUR!BI70</f>
        <v>0</v>
      </c>
      <c r="BB70" s="1083">
        <f>INF_FC_EUR!BJ70</f>
        <v>0</v>
      </c>
      <c r="BC70" s="1082">
        <f>INF_FC_EUR!BK70</f>
        <v>0</v>
      </c>
      <c r="BD70" s="1083">
        <f>INF_FC_EUR!BL70</f>
        <v>0</v>
      </c>
      <c r="BE70" s="1082">
        <f>INF_FC_EUR!BM70</f>
        <v>0</v>
      </c>
      <c r="BF70" s="1083">
        <f>INF_FC_EUR!BN70</f>
        <v>0</v>
      </c>
      <c r="BG70" s="1082">
        <f>INF_FC_EUR!BO70</f>
        <v>0</v>
      </c>
      <c r="BH70" s="1083">
        <f>INF_FC_EUR!BP70</f>
        <v>0</v>
      </c>
      <c r="BI70" s="1082">
        <f>INF_FC_EUR!BQ70</f>
        <v>0</v>
      </c>
      <c r="BJ70" s="1083">
        <f>INF_FC_EUR!BR70</f>
        <v>0</v>
      </c>
      <c r="BK70" s="1082">
        <f>INF_FC_EUR!BS70</f>
        <v>0</v>
      </c>
      <c r="BL70" s="1083">
        <f>INF_FC_EUR!BT70</f>
        <v>0</v>
      </c>
      <c r="BM70" s="1082">
        <f>INF_FC_EUR!BU70</f>
        <v>0</v>
      </c>
      <c r="BN70" s="1083">
        <f>INF_FC_EUR!BV70</f>
        <v>0</v>
      </c>
      <c r="BO70" s="1082">
        <f>INF_FC_EUR!BW70</f>
        <v>0</v>
      </c>
      <c r="BP70" s="1083">
        <f>INF_FC_EUR!BX70</f>
        <v>0</v>
      </c>
      <c r="BQ70" s="1082">
        <f>INF_FC_EUR!BY70</f>
        <v>0</v>
      </c>
    </row>
    <row r="71" spans="1:69" s="1048" customFormat="1">
      <c r="A71" s="1080" t="str">
        <f>IF(OR(B71=0,B71=""),"",B71&amp;IF(COUNTIF(B$11:$B71,B71)&gt;1,COUNTIF(B$11:$B71,B71),""))</f>
        <v>M620</v>
      </c>
      <c r="B71" s="1080" t="str">
        <f>INF_FC_EUR!J71</f>
        <v>M620</v>
      </c>
      <c r="C71" s="1081" t="str">
        <f>INF_FC_EUR!K71</f>
        <v>Communication exp.</v>
      </c>
      <c r="D71" s="1081">
        <f>INF_FC_EUR!L71</f>
        <v>0</v>
      </c>
      <c r="E71" s="1082">
        <f>INF_FC_EUR!M71</f>
        <v>0</v>
      </c>
      <c r="F71" s="1083">
        <f>INF_FC_EUR!N71</f>
        <v>0</v>
      </c>
      <c r="G71" s="1082">
        <f>INF_FC_EUR!O71</f>
        <v>0</v>
      </c>
      <c r="H71" s="1083">
        <f>INF_FC_EUR!P71</f>
        <v>0</v>
      </c>
      <c r="I71" s="1082">
        <f>INF_FC_EUR!Q71</f>
        <v>0</v>
      </c>
      <c r="J71" s="1083">
        <f>INF_FC_EUR!R71</f>
        <v>0</v>
      </c>
      <c r="K71" s="1082">
        <f>INF_FC_EUR!S71</f>
        <v>0</v>
      </c>
      <c r="L71" s="1083">
        <f>INF_FC_EUR!T71</f>
        <v>0</v>
      </c>
      <c r="M71" s="1082">
        <f>INF_FC_EUR!U71</f>
        <v>0</v>
      </c>
      <c r="N71" s="1083">
        <f>INF_FC_EUR!V71</f>
        <v>0</v>
      </c>
      <c r="O71" s="1082">
        <f>INF_FC_EUR!W71</f>
        <v>0</v>
      </c>
      <c r="P71" s="1083">
        <f>INF_FC_EUR!X71</f>
        <v>0</v>
      </c>
      <c r="Q71" s="1082">
        <f>INF_FC_EUR!Y71</f>
        <v>0</v>
      </c>
      <c r="R71" s="1083">
        <f>INF_FC_EUR!Z71</f>
        <v>0</v>
      </c>
      <c r="S71" s="1082">
        <f>INF_FC_EUR!AA71</f>
        <v>0</v>
      </c>
      <c r="T71" s="1083">
        <f>INF_FC_EUR!AB71</f>
        <v>0</v>
      </c>
      <c r="U71" s="1082">
        <f>INF_FC_EUR!AC71</f>
        <v>0</v>
      </c>
      <c r="V71" s="1083">
        <f>INF_FC_EUR!AD71</f>
        <v>0</v>
      </c>
      <c r="W71" s="1082">
        <f>INF_FC_EUR!AE71</f>
        <v>0</v>
      </c>
      <c r="X71" s="1083">
        <f>INF_FC_EUR!AF71</f>
        <v>0</v>
      </c>
      <c r="Y71" s="1082">
        <f>INF_FC_EUR!AG71</f>
        <v>0</v>
      </c>
      <c r="Z71" s="1083">
        <f>INF_FC_EUR!AH71</f>
        <v>0</v>
      </c>
      <c r="AA71" s="1082">
        <f>INF_FC_EUR!AI71</f>
        <v>0</v>
      </c>
      <c r="AB71" s="1083">
        <f>INF_FC_EUR!AJ71</f>
        <v>0</v>
      </c>
      <c r="AC71" s="1082">
        <f>INF_FC_EUR!AK71</f>
        <v>0</v>
      </c>
      <c r="AD71" s="1083">
        <f>INF_FC_EUR!AL71</f>
        <v>0</v>
      </c>
      <c r="AE71" s="1082">
        <f>INF_FC_EUR!AM71</f>
        <v>0</v>
      </c>
      <c r="AF71" s="1083">
        <f>INF_FC_EUR!AN71</f>
        <v>0</v>
      </c>
      <c r="AG71" s="1082">
        <f>INF_FC_EUR!AO71</f>
        <v>0</v>
      </c>
      <c r="AH71" s="1083">
        <f>INF_FC_EUR!AP71</f>
        <v>0</v>
      </c>
      <c r="AI71" s="1082">
        <f>INF_FC_EUR!AQ71</f>
        <v>0</v>
      </c>
      <c r="AJ71" s="1083">
        <f>INF_FC_EUR!AR71</f>
        <v>0</v>
      </c>
      <c r="AK71" s="1082">
        <f>INF_FC_EUR!AS71</f>
        <v>0</v>
      </c>
      <c r="AL71" s="1083">
        <f>INF_FC_EUR!AT71</f>
        <v>0</v>
      </c>
      <c r="AM71" s="1082">
        <f>INF_FC_EUR!AU71</f>
        <v>0</v>
      </c>
      <c r="AN71" s="1083">
        <f>INF_FC_EUR!AV71</f>
        <v>0</v>
      </c>
      <c r="AO71" s="1082">
        <f>INF_FC_EUR!AW71</f>
        <v>0</v>
      </c>
      <c r="AP71" s="1083">
        <f>INF_FC_EUR!AX71</f>
        <v>0</v>
      </c>
      <c r="AQ71" s="1082">
        <f>INF_FC_EUR!AY71</f>
        <v>0</v>
      </c>
      <c r="AR71" s="1083">
        <f>INF_FC_EUR!AZ71</f>
        <v>0</v>
      </c>
      <c r="AS71" s="1082">
        <f>INF_FC_EUR!BA71</f>
        <v>0</v>
      </c>
      <c r="AT71" s="1083">
        <f>INF_FC_EUR!BB71</f>
        <v>0</v>
      </c>
      <c r="AU71" s="1082">
        <f>INF_FC_EUR!BC71</f>
        <v>0</v>
      </c>
      <c r="AV71" s="1083">
        <f>INF_FC_EUR!BD71</f>
        <v>0</v>
      </c>
      <c r="AW71" s="1082">
        <f>INF_FC_EUR!BE71</f>
        <v>0</v>
      </c>
      <c r="AX71" s="1083">
        <f>INF_FC_EUR!BF71</f>
        <v>0</v>
      </c>
      <c r="AY71" s="1082">
        <f>INF_FC_EUR!BG71</f>
        <v>0</v>
      </c>
      <c r="AZ71" s="1083">
        <f>INF_FC_EUR!BH71</f>
        <v>0</v>
      </c>
      <c r="BA71" s="1082">
        <f>INF_FC_EUR!BI71</f>
        <v>0</v>
      </c>
      <c r="BB71" s="1083">
        <f>INF_FC_EUR!BJ71</f>
        <v>0</v>
      </c>
      <c r="BC71" s="1082">
        <f>INF_FC_EUR!BK71</f>
        <v>0</v>
      </c>
      <c r="BD71" s="1083">
        <f>INF_FC_EUR!BL71</f>
        <v>0</v>
      </c>
      <c r="BE71" s="1082">
        <f>INF_FC_EUR!BM71</f>
        <v>0</v>
      </c>
      <c r="BF71" s="1083">
        <f>INF_FC_EUR!BN71</f>
        <v>0</v>
      </c>
      <c r="BG71" s="1082">
        <f>INF_FC_EUR!BO71</f>
        <v>0</v>
      </c>
      <c r="BH71" s="1083">
        <f>INF_FC_EUR!BP71</f>
        <v>0</v>
      </c>
      <c r="BI71" s="1082">
        <f>INF_FC_EUR!BQ71</f>
        <v>0</v>
      </c>
      <c r="BJ71" s="1083">
        <f>INF_FC_EUR!BR71</f>
        <v>0</v>
      </c>
      <c r="BK71" s="1082">
        <f>INF_FC_EUR!BS71</f>
        <v>0</v>
      </c>
      <c r="BL71" s="1083">
        <f>INF_FC_EUR!BT71</f>
        <v>0</v>
      </c>
      <c r="BM71" s="1082">
        <f>INF_FC_EUR!BU71</f>
        <v>0</v>
      </c>
      <c r="BN71" s="1083">
        <f>INF_FC_EUR!BV71</f>
        <v>0</v>
      </c>
      <c r="BO71" s="1082">
        <f>INF_FC_EUR!BW71</f>
        <v>0</v>
      </c>
      <c r="BP71" s="1083">
        <f>INF_FC_EUR!BX71</f>
        <v>0</v>
      </c>
      <c r="BQ71" s="1082">
        <f>INF_FC_EUR!BY71</f>
        <v>0</v>
      </c>
    </row>
    <row r="72" spans="1:69" s="1048" customFormat="1">
      <c r="A72" s="1080" t="str">
        <f>IF(OR(B72=0,B72=""),"",B72&amp;IF(COUNTIF(B$11:$B72,B72)&gt;1,COUNTIF(B$11:$B72,B72),""))</f>
        <v>M625</v>
      </c>
      <c r="B72" s="1080" t="str">
        <f>INF_FC_EUR!J72</f>
        <v>M625</v>
      </c>
      <c r="C72" s="1081" t="str">
        <f>INF_FC_EUR!K72</f>
        <v>Legal/audit/consultation costs</v>
      </c>
      <c r="D72" s="1081">
        <f>INF_FC_EUR!L72</f>
        <v>0</v>
      </c>
      <c r="E72" s="1082">
        <f>INF_FC_EUR!M72</f>
        <v>0</v>
      </c>
      <c r="F72" s="1083">
        <f>INF_FC_EUR!N72</f>
        <v>0</v>
      </c>
      <c r="G72" s="1082">
        <f>INF_FC_EUR!O72</f>
        <v>0</v>
      </c>
      <c r="H72" s="1083">
        <f>INF_FC_EUR!P72</f>
        <v>0</v>
      </c>
      <c r="I72" s="1082">
        <f>INF_FC_EUR!Q72</f>
        <v>0</v>
      </c>
      <c r="J72" s="1083">
        <f>INF_FC_EUR!R72</f>
        <v>0</v>
      </c>
      <c r="K72" s="1082">
        <f>INF_FC_EUR!S72</f>
        <v>0</v>
      </c>
      <c r="L72" s="1083">
        <f>INF_FC_EUR!T72</f>
        <v>0</v>
      </c>
      <c r="M72" s="1082">
        <f>INF_FC_EUR!U72</f>
        <v>0</v>
      </c>
      <c r="N72" s="1083">
        <f>INF_FC_EUR!V72</f>
        <v>0</v>
      </c>
      <c r="O72" s="1082">
        <f>INF_FC_EUR!W72</f>
        <v>0</v>
      </c>
      <c r="P72" s="1083">
        <f>INF_FC_EUR!X72</f>
        <v>0</v>
      </c>
      <c r="Q72" s="1082">
        <f>INF_FC_EUR!Y72</f>
        <v>0</v>
      </c>
      <c r="R72" s="1083">
        <f>INF_FC_EUR!Z72</f>
        <v>0</v>
      </c>
      <c r="S72" s="1082">
        <f>INF_FC_EUR!AA72</f>
        <v>0</v>
      </c>
      <c r="T72" s="1083">
        <f>INF_FC_EUR!AB72</f>
        <v>0</v>
      </c>
      <c r="U72" s="1082">
        <f>INF_FC_EUR!AC72</f>
        <v>0</v>
      </c>
      <c r="V72" s="1083">
        <f>INF_FC_EUR!AD72</f>
        <v>0</v>
      </c>
      <c r="W72" s="1082">
        <f>INF_FC_EUR!AE72</f>
        <v>0</v>
      </c>
      <c r="X72" s="1083">
        <f>INF_FC_EUR!AF72</f>
        <v>0</v>
      </c>
      <c r="Y72" s="1082">
        <f>INF_FC_EUR!AG72</f>
        <v>0</v>
      </c>
      <c r="Z72" s="1083">
        <f>INF_FC_EUR!AH72</f>
        <v>0</v>
      </c>
      <c r="AA72" s="1082">
        <f>INF_FC_EUR!AI72</f>
        <v>0</v>
      </c>
      <c r="AB72" s="1083">
        <f>INF_FC_EUR!AJ72</f>
        <v>0</v>
      </c>
      <c r="AC72" s="1082">
        <f>INF_FC_EUR!AK72</f>
        <v>0</v>
      </c>
      <c r="AD72" s="1083">
        <f>INF_FC_EUR!AL72</f>
        <v>0</v>
      </c>
      <c r="AE72" s="1082">
        <f>INF_FC_EUR!AM72</f>
        <v>0</v>
      </c>
      <c r="AF72" s="1083">
        <f>INF_FC_EUR!AN72</f>
        <v>0</v>
      </c>
      <c r="AG72" s="1082">
        <f>INF_FC_EUR!AO72</f>
        <v>0</v>
      </c>
      <c r="AH72" s="1083">
        <f>INF_FC_EUR!AP72</f>
        <v>0</v>
      </c>
      <c r="AI72" s="1082">
        <f>INF_FC_EUR!AQ72</f>
        <v>0</v>
      </c>
      <c r="AJ72" s="1083">
        <f>INF_FC_EUR!AR72</f>
        <v>0</v>
      </c>
      <c r="AK72" s="1082">
        <f>INF_FC_EUR!AS72</f>
        <v>0</v>
      </c>
      <c r="AL72" s="1083">
        <f>INF_FC_EUR!AT72</f>
        <v>0</v>
      </c>
      <c r="AM72" s="1082">
        <f>INF_FC_EUR!AU72</f>
        <v>0</v>
      </c>
      <c r="AN72" s="1083">
        <f>INF_FC_EUR!AV72</f>
        <v>0</v>
      </c>
      <c r="AO72" s="1082">
        <f>INF_FC_EUR!AW72</f>
        <v>0</v>
      </c>
      <c r="AP72" s="1083">
        <f>INF_FC_EUR!AX72</f>
        <v>0</v>
      </c>
      <c r="AQ72" s="1082">
        <f>INF_FC_EUR!AY72</f>
        <v>0</v>
      </c>
      <c r="AR72" s="1083">
        <f>INF_FC_EUR!AZ72</f>
        <v>0</v>
      </c>
      <c r="AS72" s="1082">
        <f>INF_FC_EUR!BA72</f>
        <v>0</v>
      </c>
      <c r="AT72" s="1083">
        <f>INF_FC_EUR!BB72</f>
        <v>0</v>
      </c>
      <c r="AU72" s="1082">
        <f>INF_FC_EUR!BC72</f>
        <v>0</v>
      </c>
      <c r="AV72" s="1083">
        <f>INF_FC_EUR!BD72</f>
        <v>0</v>
      </c>
      <c r="AW72" s="1082">
        <f>INF_FC_EUR!BE72</f>
        <v>0</v>
      </c>
      <c r="AX72" s="1083">
        <f>INF_FC_EUR!BF72</f>
        <v>0</v>
      </c>
      <c r="AY72" s="1082">
        <f>INF_FC_EUR!BG72</f>
        <v>0</v>
      </c>
      <c r="AZ72" s="1083">
        <f>INF_FC_EUR!BH72</f>
        <v>0</v>
      </c>
      <c r="BA72" s="1082">
        <f>INF_FC_EUR!BI72</f>
        <v>0</v>
      </c>
      <c r="BB72" s="1083">
        <f>INF_FC_EUR!BJ72</f>
        <v>0</v>
      </c>
      <c r="BC72" s="1082">
        <f>INF_FC_EUR!BK72</f>
        <v>0</v>
      </c>
      <c r="BD72" s="1083">
        <f>INF_FC_EUR!BL72</f>
        <v>0</v>
      </c>
      <c r="BE72" s="1082">
        <f>INF_FC_EUR!BM72</f>
        <v>0</v>
      </c>
      <c r="BF72" s="1083">
        <f>INF_FC_EUR!BN72</f>
        <v>0</v>
      </c>
      <c r="BG72" s="1082">
        <f>INF_FC_EUR!BO72</f>
        <v>0</v>
      </c>
      <c r="BH72" s="1083">
        <f>INF_FC_EUR!BP72</f>
        <v>0</v>
      </c>
      <c r="BI72" s="1082">
        <f>INF_FC_EUR!BQ72</f>
        <v>0</v>
      </c>
      <c r="BJ72" s="1083">
        <f>INF_FC_EUR!BR72</f>
        <v>0</v>
      </c>
      <c r="BK72" s="1082">
        <f>INF_FC_EUR!BS72</f>
        <v>0</v>
      </c>
      <c r="BL72" s="1083">
        <f>INF_FC_EUR!BT72</f>
        <v>0</v>
      </c>
      <c r="BM72" s="1082">
        <f>INF_FC_EUR!BU72</f>
        <v>0</v>
      </c>
      <c r="BN72" s="1083">
        <f>INF_FC_EUR!BV72</f>
        <v>0</v>
      </c>
      <c r="BO72" s="1082">
        <f>INF_FC_EUR!BW72</f>
        <v>0</v>
      </c>
      <c r="BP72" s="1083">
        <f>INF_FC_EUR!BX72</f>
        <v>0</v>
      </c>
      <c r="BQ72" s="1082">
        <f>INF_FC_EUR!BY72</f>
        <v>0</v>
      </c>
    </row>
    <row r="73" spans="1:69" s="1048" customFormat="1">
      <c r="A73" s="1080" t="str">
        <f>IF(OR(B73=0,B73=""),"",B73&amp;IF(COUNTIF(B$11:$B73,B73)&gt;1,COUNTIF(B$11:$B73,B73),""))</f>
        <v>M630</v>
      </c>
      <c r="B73" s="1080" t="str">
        <f>INF_FC_EUR!J73</f>
        <v>M630</v>
      </c>
      <c r="C73" s="1081" t="str">
        <f>INF_FC_EUR!K73</f>
        <v>Advertising/publicity costs</v>
      </c>
      <c r="D73" s="1081">
        <f>INF_FC_EUR!L73</f>
        <v>0</v>
      </c>
      <c r="E73" s="1082">
        <f>INF_FC_EUR!M73</f>
        <v>0</v>
      </c>
      <c r="F73" s="1083">
        <f>INF_FC_EUR!N73</f>
        <v>0</v>
      </c>
      <c r="G73" s="1082">
        <f>INF_FC_EUR!O73</f>
        <v>0</v>
      </c>
      <c r="H73" s="1083">
        <f>INF_FC_EUR!P73</f>
        <v>0</v>
      </c>
      <c r="I73" s="1082">
        <f>INF_FC_EUR!Q73</f>
        <v>0</v>
      </c>
      <c r="J73" s="1083">
        <f>INF_FC_EUR!R73</f>
        <v>0</v>
      </c>
      <c r="K73" s="1082">
        <f>INF_FC_EUR!S73</f>
        <v>0</v>
      </c>
      <c r="L73" s="1083">
        <f>INF_FC_EUR!T73</f>
        <v>0</v>
      </c>
      <c r="M73" s="1082">
        <f>INF_FC_EUR!U73</f>
        <v>0</v>
      </c>
      <c r="N73" s="1083">
        <f>INF_FC_EUR!V73</f>
        <v>0</v>
      </c>
      <c r="O73" s="1082">
        <f>INF_FC_EUR!W73</f>
        <v>0</v>
      </c>
      <c r="P73" s="1083">
        <f>INF_FC_EUR!X73</f>
        <v>0</v>
      </c>
      <c r="Q73" s="1082">
        <f>INF_FC_EUR!Y73</f>
        <v>0</v>
      </c>
      <c r="R73" s="1083">
        <f>INF_FC_EUR!Z73</f>
        <v>0</v>
      </c>
      <c r="S73" s="1082">
        <f>INF_FC_EUR!AA73</f>
        <v>0</v>
      </c>
      <c r="T73" s="1083">
        <f>INF_FC_EUR!AB73</f>
        <v>0</v>
      </c>
      <c r="U73" s="1082">
        <f>INF_FC_EUR!AC73</f>
        <v>0</v>
      </c>
      <c r="V73" s="1083">
        <f>INF_FC_EUR!AD73</f>
        <v>0</v>
      </c>
      <c r="W73" s="1082">
        <f>INF_FC_EUR!AE73</f>
        <v>0</v>
      </c>
      <c r="X73" s="1083">
        <f>INF_FC_EUR!AF73</f>
        <v>0</v>
      </c>
      <c r="Y73" s="1082">
        <f>INF_FC_EUR!AG73</f>
        <v>0</v>
      </c>
      <c r="Z73" s="1083">
        <f>INF_FC_EUR!AH73</f>
        <v>0</v>
      </c>
      <c r="AA73" s="1082">
        <f>INF_FC_EUR!AI73</f>
        <v>0</v>
      </c>
      <c r="AB73" s="1083">
        <f>INF_FC_EUR!AJ73</f>
        <v>0</v>
      </c>
      <c r="AC73" s="1082">
        <f>INF_FC_EUR!AK73</f>
        <v>0</v>
      </c>
      <c r="AD73" s="1083">
        <f>INF_FC_EUR!AL73</f>
        <v>0</v>
      </c>
      <c r="AE73" s="1082">
        <f>INF_FC_EUR!AM73</f>
        <v>0</v>
      </c>
      <c r="AF73" s="1083">
        <f>INF_FC_EUR!AN73</f>
        <v>0</v>
      </c>
      <c r="AG73" s="1082">
        <f>INF_FC_EUR!AO73</f>
        <v>0</v>
      </c>
      <c r="AH73" s="1083">
        <f>INF_FC_EUR!AP73</f>
        <v>0</v>
      </c>
      <c r="AI73" s="1082">
        <f>INF_FC_EUR!AQ73</f>
        <v>0</v>
      </c>
      <c r="AJ73" s="1083">
        <f>INF_FC_EUR!AR73</f>
        <v>0</v>
      </c>
      <c r="AK73" s="1082">
        <f>INF_FC_EUR!AS73</f>
        <v>0</v>
      </c>
      <c r="AL73" s="1083">
        <f>INF_FC_EUR!AT73</f>
        <v>0</v>
      </c>
      <c r="AM73" s="1082">
        <f>INF_FC_EUR!AU73</f>
        <v>0</v>
      </c>
      <c r="AN73" s="1083">
        <f>INF_FC_EUR!AV73</f>
        <v>0</v>
      </c>
      <c r="AO73" s="1082">
        <f>INF_FC_EUR!AW73</f>
        <v>0</v>
      </c>
      <c r="AP73" s="1083">
        <f>INF_FC_EUR!AX73</f>
        <v>0</v>
      </c>
      <c r="AQ73" s="1082">
        <f>INF_FC_EUR!AY73</f>
        <v>0</v>
      </c>
      <c r="AR73" s="1083">
        <f>INF_FC_EUR!AZ73</f>
        <v>0</v>
      </c>
      <c r="AS73" s="1082">
        <f>INF_FC_EUR!BA73</f>
        <v>0</v>
      </c>
      <c r="AT73" s="1083">
        <f>INF_FC_EUR!BB73</f>
        <v>0</v>
      </c>
      <c r="AU73" s="1082">
        <f>INF_FC_EUR!BC73</f>
        <v>0</v>
      </c>
      <c r="AV73" s="1083">
        <f>INF_FC_EUR!BD73</f>
        <v>0</v>
      </c>
      <c r="AW73" s="1082">
        <f>INF_FC_EUR!BE73</f>
        <v>0</v>
      </c>
      <c r="AX73" s="1083">
        <f>INF_FC_EUR!BF73</f>
        <v>0</v>
      </c>
      <c r="AY73" s="1082">
        <f>INF_FC_EUR!BG73</f>
        <v>0</v>
      </c>
      <c r="AZ73" s="1083">
        <f>INF_FC_EUR!BH73</f>
        <v>0</v>
      </c>
      <c r="BA73" s="1082">
        <f>INF_FC_EUR!BI73</f>
        <v>0</v>
      </c>
      <c r="BB73" s="1083">
        <f>INF_FC_EUR!BJ73</f>
        <v>0</v>
      </c>
      <c r="BC73" s="1082">
        <f>INF_FC_EUR!BK73</f>
        <v>0</v>
      </c>
      <c r="BD73" s="1083">
        <f>INF_FC_EUR!BL73</f>
        <v>0</v>
      </c>
      <c r="BE73" s="1082">
        <f>INF_FC_EUR!BM73</f>
        <v>0</v>
      </c>
      <c r="BF73" s="1083">
        <f>INF_FC_EUR!BN73</f>
        <v>0</v>
      </c>
      <c r="BG73" s="1082">
        <f>INF_FC_EUR!BO73</f>
        <v>0</v>
      </c>
      <c r="BH73" s="1083">
        <f>INF_FC_EUR!BP73</f>
        <v>0</v>
      </c>
      <c r="BI73" s="1082">
        <f>INF_FC_EUR!BQ73</f>
        <v>0</v>
      </c>
      <c r="BJ73" s="1083">
        <f>INF_FC_EUR!BR73</f>
        <v>0</v>
      </c>
      <c r="BK73" s="1082">
        <f>INF_FC_EUR!BS73</f>
        <v>0</v>
      </c>
      <c r="BL73" s="1083">
        <f>INF_FC_EUR!BT73</f>
        <v>0</v>
      </c>
      <c r="BM73" s="1082">
        <f>INF_FC_EUR!BU73</f>
        <v>0</v>
      </c>
      <c r="BN73" s="1083">
        <f>INF_FC_EUR!BV73</f>
        <v>0</v>
      </c>
      <c r="BO73" s="1082">
        <f>INF_FC_EUR!BW73</f>
        <v>0</v>
      </c>
      <c r="BP73" s="1083">
        <f>INF_FC_EUR!BX73</f>
        <v>0</v>
      </c>
      <c r="BQ73" s="1082">
        <f>INF_FC_EUR!BY73</f>
        <v>0</v>
      </c>
    </row>
    <row r="74" spans="1:69" s="1048" customFormat="1">
      <c r="A74" s="1080" t="str">
        <f>IF(OR(B74=0,B74=""),"",B74&amp;IF(COUNTIF(B$11:$B74,B74)&gt;1,COUNTIF(B$11:$B74,B74),""))</f>
        <v>M635</v>
      </c>
      <c r="B74" s="1080" t="str">
        <f>INF_FC_EUR!J74</f>
        <v>M635</v>
      </c>
      <c r="C74" s="1081" t="str">
        <f>INF_FC_EUR!K74</f>
        <v>Insurances (excl. transport insurance)</v>
      </c>
      <c r="D74" s="1081">
        <f>INF_FC_EUR!L74</f>
        <v>0</v>
      </c>
      <c r="E74" s="1082">
        <f>INF_FC_EUR!M74</f>
        <v>0</v>
      </c>
      <c r="F74" s="1083">
        <f>INF_FC_EUR!N74</f>
        <v>0</v>
      </c>
      <c r="G74" s="1082">
        <f>INF_FC_EUR!O74</f>
        <v>0</v>
      </c>
      <c r="H74" s="1083">
        <f>INF_FC_EUR!P74</f>
        <v>0</v>
      </c>
      <c r="I74" s="1082">
        <f>INF_FC_EUR!Q74</f>
        <v>0</v>
      </c>
      <c r="J74" s="1083">
        <f>INF_FC_EUR!R74</f>
        <v>0</v>
      </c>
      <c r="K74" s="1082">
        <f>INF_FC_EUR!S74</f>
        <v>0</v>
      </c>
      <c r="L74" s="1083">
        <f>INF_FC_EUR!T74</f>
        <v>0</v>
      </c>
      <c r="M74" s="1082">
        <f>INF_FC_EUR!U74</f>
        <v>0</v>
      </c>
      <c r="N74" s="1083">
        <f>INF_FC_EUR!V74</f>
        <v>0</v>
      </c>
      <c r="O74" s="1082">
        <f>INF_FC_EUR!W74</f>
        <v>0</v>
      </c>
      <c r="P74" s="1083">
        <f>INF_FC_EUR!X74</f>
        <v>0</v>
      </c>
      <c r="Q74" s="1082">
        <f>INF_FC_EUR!Y74</f>
        <v>0</v>
      </c>
      <c r="R74" s="1083">
        <f>INF_FC_EUR!Z74</f>
        <v>0</v>
      </c>
      <c r="S74" s="1082">
        <f>INF_FC_EUR!AA74</f>
        <v>0</v>
      </c>
      <c r="T74" s="1083">
        <f>INF_FC_EUR!AB74</f>
        <v>0</v>
      </c>
      <c r="U74" s="1082">
        <f>INF_FC_EUR!AC74</f>
        <v>0</v>
      </c>
      <c r="V74" s="1083">
        <f>INF_FC_EUR!AD74</f>
        <v>0</v>
      </c>
      <c r="W74" s="1082">
        <f>INF_FC_EUR!AE74</f>
        <v>0</v>
      </c>
      <c r="X74" s="1083">
        <f>INF_FC_EUR!AF74</f>
        <v>0</v>
      </c>
      <c r="Y74" s="1082">
        <f>INF_FC_EUR!AG74</f>
        <v>0</v>
      </c>
      <c r="Z74" s="1083">
        <f>INF_FC_EUR!AH74</f>
        <v>0</v>
      </c>
      <c r="AA74" s="1082">
        <f>INF_FC_EUR!AI74</f>
        <v>0</v>
      </c>
      <c r="AB74" s="1083">
        <f>INF_FC_EUR!AJ74</f>
        <v>0</v>
      </c>
      <c r="AC74" s="1082">
        <f>INF_FC_EUR!AK74</f>
        <v>0</v>
      </c>
      <c r="AD74" s="1083">
        <f>INF_FC_EUR!AL74</f>
        <v>0</v>
      </c>
      <c r="AE74" s="1082">
        <f>INF_FC_EUR!AM74</f>
        <v>0</v>
      </c>
      <c r="AF74" s="1083">
        <f>INF_FC_EUR!AN74</f>
        <v>0</v>
      </c>
      <c r="AG74" s="1082">
        <f>INF_FC_EUR!AO74</f>
        <v>0</v>
      </c>
      <c r="AH74" s="1083">
        <f>INF_FC_EUR!AP74</f>
        <v>0</v>
      </c>
      <c r="AI74" s="1082">
        <f>INF_FC_EUR!AQ74</f>
        <v>0</v>
      </c>
      <c r="AJ74" s="1083">
        <f>INF_FC_EUR!AR74</f>
        <v>0</v>
      </c>
      <c r="AK74" s="1082">
        <f>INF_FC_EUR!AS74</f>
        <v>0</v>
      </c>
      <c r="AL74" s="1083">
        <f>INF_FC_EUR!AT74</f>
        <v>0</v>
      </c>
      <c r="AM74" s="1082">
        <f>INF_FC_EUR!AU74</f>
        <v>0</v>
      </c>
      <c r="AN74" s="1083">
        <f>INF_FC_EUR!AV74</f>
        <v>0</v>
      </c>
      <c r="AO74" s="1082">
        <f>INF_FC_EUR!AW74</f>
        <v>0</v>
      </c>
      <c r="AP74" s="1083">
        <f>INF_FC_EUR!AX74</f>
        <v>0</v>
      </c>
      <c r="AQ74" s="1082">
        <f>INF_FC_EUR!AY74</f>
        <v>0</v>
      </c>
      <c r="AR74" s="1083">
        <f>INF_FC_EUR!AZ74</f>
        <v>0</v>
      </c>
      <c r="AS74" s="1082">
        <f>INF_FC_EUR!BA74</f>
        <v>0</v>
      </c>
      <c r="AT74" s="1083">
        <f>INF_FC_EUR!BB74</f>
        <v>0</v>
      </c>
      <c r="AU74" s="1082">
        <f>INF_FC_EUR!BC74</f>
        <v>0</v>
      </c>
      <c r="AV74" s="1083">
        <f>INF_FC_EUR!BD74</f>
        <v>0</v>
      </c>
      <c r="AW74" s="1082">
        <f>INF_FC_EUR!BE74</f>
        <v>0</v>
      </c>
      <c r="AX74" s="1083">
        <f>INF_FC_EUR!BF74</f>
        <v>0</v>
      </c>
      <c r="AY74" s="1082">
        <f>INF_FC_EUR!BG74</f>
        <v>0</v>
      </c>
      <c r="AZ74" s="1083">
        <f>INF_FC_EUR!BH74</f>
        <v>0</v>
      </c>
      <c r="BA74" s="1082">
        <f>INF_FC_EUR!BI74</f>
        <v>0</v>
      </c>
      <c r="BB74" s="1083">
        <f>INF_FC_EUR!BJ74</f>
        <v>0</v>
      </c>
      <c r="BC74" s="1082">
        <f>INF_FC_EUR!BK74</f>
        <v>0</v>
      </c>
      <c r="BD74" s="1083">
        <f>INF_FC_EUR!BL74</f>
        <v>0</v>
      </c>
      <c r="BE74" s="1082">
        <f>INF_FC_EUR!BM74</f>
        <v>0</v>
      </c>
      <c r="BF74" s="1083">
        <f>INF_FC_EUR!BN74</f>
        <v>0</v>
      </c>
      <c r="BG74" s="1082">
        <f>INF_FC_EUR!BO74</f>
        <v>0</v>
      </c>
      <c r="BH74" s="1083">
        <f>INF_FC_EUR!BP74</f>
        <v>0</v>
      </c>
      <c r="BI74" s="1082">
        <f>INF_FC_EUR!BQ74</f>
        <v>0</v>
      </c>
      <c r="BJ74" s="1083">
        <f>INF_FC_EUR!BR74</f>
        <v>0</v>
      </c>
      <c r="BK74" s="1082">
        <f>INF_FC_EUR!BS74</f>
        <v>0</v>
      </c>
      <c r="BL74" s="1083">
        <f>INF_FC_EUR!BT74</f>
        <v>0</v>
      </c>
      <c r="BM74" s="1082">
        <f>INF_FC_EUR!BU74</f>
        <v>0</v>
      </c>
      <c r="BN74" s="1083">
        <f>INF_FC_EUR!BV74</f>
        <v>0</v>
      </c>
      <c r="BO74" s="1082">
        <f>INF_FC_EUR!BW74</f>
        <v>0</v>
      </c>
      <c r="BP74" s="1083">
        <f>INF_FC_EUR!BX74</f>
        <v>0</v>
      </c>
      <c r="BQ74" s="1082">
        <f>INF_FC_EUR!BY74</f>
        <v>0</v>
      </c>
    </row>
    <row r="75" spans="1:69" s="1048" customFormat="1">
      <c r="A75" s="1080" t="str">
        <f>IF(OR(B75=0,B75=""),"",B75&amp;IF(COUNTIF(B$11:$B75,B75)&gt;1,COUNTIF(B$11:$B75,B75),""))</f>
        <v>M640</v>
      </c>
      <c r="B75" s="1080" t="str">
        <f>INF_FC_EUR!J75</f>
        <v>M640</v>
      </c>
      <c r="C75" s="1081" t="str">
        <f>INF_FC_EUR!K75</f>
        <v>IT-costs ext.</v>
      </c>
      <c r="D75" s="1081">
        <f>INF_FC_EUR!L75</f>
        <v>0</v>
      </c>
      <c r="E75" s="1082">
        <f>INF_FC_EUR!M75</f>
        <v>0</v>
      </c>
      <c r="F75" s="1083">
        <f>INF_FC_EUR!N75</f>
        <v>0</v>
      </c>
      <c r="G75" s="1082">
        <f>INF_FC_EUR!O75</f>
        <v>0</v>
      </c>
      <c r="H75" s="1083">
        <f>INF_FC_EUR!P75</f>
        <v>0</v>
      </c>
      <c r="I75" s="1082">
        <f>INF_FC_EUR!Q75</f>
        <v>0</v>
      </c>
      <c r="J75" s="1083">
        <f>INF_FC_EUR!R75</f>
        <v>0</v>
      </c>
      <c r="K75" s="1082">
        <f>INF_FC_EUR!S75</f>
        <v>0</v>
      </c>
      <c r="L75" s="1083">
        <f>INF_FC_EUR!T75</f>
        <v>0</v>
      </c>
      <c r="M75" s="1082">
        <f>INF_FC_EUR!U75</f>
        <v>0</v>
      </c>
      <c r="N75" s="1083">
        <f>INF_FC_EUR!V75</f>
        <v>0</v>
      </c>
      <c r="O75" s="1082">
        <f>INF_FC_EUR!W75</f>
        <v>0</v>
      </c>
      <c r="P75" s="1083">
        <f>INF_FC_EUR!X75</f>
        <v>0</v>
      </c>
      <c r="Q75" s="1082">
        <f>INF_FC_EUR!Y75</f>
        <v>0</v>
      </c>
      <c r="R75" s="1083">
        <f>INF_FC_EUR!Z75</f>
        <v>0</v>
      </c>
      <c r="S75" s="1082">
        <f>INF_FC_EUR!AA75</f>
        <v>0</v>
      </c>
      <c r="T75" s="1083">
        <f>INF_FC_EUR!AB75</f>
        <v>0</v>
      </c>
      <c r="U75" s="1082">
        <f>INF_FC_EUR!AC75</f>
        <v>0</v>
      </c>
      <c r="V75" s="1083">
        <f>INF_FC_EUR!AD75</f>
        <v>0</v>
      </c>
      <c r="W75" s="1082">
        <f>INF_FC_EUR!AE75</f>
        <v>0</v>
      </c>
      <c r="X75" s="1083">
        <f>INF_FC_EUR!AF75</f>
        <v>0</v>
      </c>
      <c r="Y75" s="1082">
        <f>INF_FC_EUR!AG75</f>
        <v>0</v>
      </c>
      <c r="Z75" s="1083">
        <f>INF_FC_EUR!AH75</f>
        <v>0</v>
      </c>
      <c r="AA75" s="1082">
        <f>INF_FC_EUR!AI75</f>
        <v>0</v>
      </c>
      <c r="AB75" s="1083">
        <f>INF_FC_EUR!AJ75</f>
        <v>0</v>
      </c>
      <c r="AC75" s="1082">
        <f>INF_FC_EUR!AK75</f>
        <v>0</v>
      </c>
      <c r="AD75" s="1083">
        <f>INF_FC_EUR!AL75</f>
        <v>0</v>
      </c>
      <c r="AE75" s="1082">
        <f>INF_FC_EUR!AM75</f>
        <v>0</v>
      </c>
      <c r="AF75" s="1083">
        <f>INF_FC_EUR!AN75</f>
        <v>0</v>
      </c>
      <c r="AG75" s="1082">
        <f>INF_FC_EUR!AO75</f>
        <v>0</v>
      </c>
      <c r="AH75" s="1083">
        <f>INF_FC_EUR!AP75</f>
        <v>0</v>
      </c>
      <c r="AI75" s="1082">
        <f>INF_FC_EUR!AQ75</f>
        <v>0</v>
      </c>
      <c r="AJ75" s="1083">
        <f>INF_FC_EUR!AR75</f>
        <v>0</v>
      </c>
      <c r="AK75" s="1082">
        <f>INF_FC_EUR!AS75</f>
        <v>0</v>
      </c>
      <c r="AL75" s="1083">
        <f>INF_FC_EUR!AT75</f>
        <v>0</v>
      </c>
      <c r="AM75" s="1082">
        <f>INF_FC_EUR!AU75</f>
        <v>0</v>
      </c>
      <c r="AN75" s="1083">
        <f>INF_FC_EUR!AV75</f>
        <v>0</v>
      </c>
      <c r="AO75" s="1082">
        <f>INF_FC_EUR!AW75</f>
        <v>0</v>
      </c>
      <c r="AP75" s="1083">
        <f>INF_FC_EUR!AX75</f>
        <v>0</v>
      </c>
      <c r="AQ75" s="1082">
        <f>INF_FC_EUR!AY75</f>
        <v>0</v>
      </c>
      <c r="AR75" s="1083">
        <f>INF_FC_EUR!AZ75</f>
        <v>0</v>
      </c>
      <c r="AS75" s="1082">
        <f>INF_FC_EUR!BA75</f>
        <v>0</v>
      </c>
      <c r="AT75" s="1083">
        <f>INF_FC_EUR!BB75</f>
        <v>0</v>
      </c>
      <c r="AU75" s="1082">
        <f>INF_FC_EUR!BC75</f>
        <v>0</v>
      </c>
      <c r="AV75" s="1083">
        <f>INF_FC_EUR!BD75</f>
        <v>0</v>
      </c>
      <c r="AW75" s="1082">
        <f>INF_FC_EUR!BE75</f>
        <v>0</v>
      </c>
      <c r="AX75" s="1083">
        <f>INF_FC_EUR!BF75</f>
        <v>0</v>
      </c>
      <c r="AY75" s="1082">
        <f>INF_FC_EUR!BG75</f>
        <v>0</v>
      </c>
      <c r="AZ75" s="1083">
        <f>INF_FC_EUR!BH75</f>
        <v>0</v>
      </c>
      <c r="BA75" s="1082">
        <f>INF_FC_EUR!BI75</f>
        <v>0</v>
      </c>
      <c r="BB75" s="1083">
        <f>INF_FC_EUR!BJ75</f>
        <v>0</v>
      </c>
      <c r="BC75" s="1082">
        <f>INF_FC_EUR!BK75</f>
        <v>0</v>
      </c>
      <c r="BD75" s="1083">
        <f>INF_FC_EUR!BL75</f>
        <v>0</v>
      </c>
      <c r="BE75" s="1082">
        <f>INF_FC_EUR!BM75</f>
        <v>0</v>
      </c>
      <c r="BF75" s="1083">
        <f>INF_FC_EUR!BN75</f>
        <v>0</v>
      </c>
      <c r="BG75" s="1082">
        <f>INF_FC_EUR!BO75</f>
        <v>0</v>
      </c>
      <c r="BH75" s="1083">
        <f>INF_FC_EUR!BP75</f>
        <v>0</v>
      </c>
      <c r="BI75" s="1082">
        <f>INF_FC_EUR!BQ75</f>
        <v>0</v>
      </c>
      <c r="BJ75" s="1083">
        <f>INF_FC_EUR!BR75</f>
        <v>0</v>
      </c>
      <c r="BK75" s="1082">
        <f>INF_FC_EUR!BS75</f>
        <v>0</v>
      </c>
      <c r="BL75" s="1083">
        <f>INF_FC_EUR!BT75</f>
        <v>0</v>
      </c>
      <c r="BM75" s="1082">
        <f>INF_FC_EUR!BU75</f>
        <v>0</v>
      </c>
      <c r="BN75" s="1083">
        <f>INF_FC_EUR!BV75</f>
        <v>0</v>
      </c>
      <c r="BO75" s="1082">
        <f>INF_FC_EUR!BW75</f>
        <v>0</v>
      </c>
      <c r="BP75" s="1083">
        <f>INF_FC_EUR!BX75</f>
        <v>0</v>
      </c>
      <c r="BQ75" s="1082">
        <f>INF_FC_EUR!BY75</f>
        <v>0</v>
      </c>
    </row>
    <row r="76" spans="1:69" s="1048" customFormat="1">
      <c r="A76" s="1080" t="str">
        <f>IF(OR(B76=0,B76=""),"",B76&amp;IF(COUNTIF(B$11:$B76,B76)&gt;1,COUNTIF(B$11:$B76,B76),""))</f>
        <v>M641</v>
      </c>
      <c r="B76" s="1080" t="str">
        <f>INF_FC_EUR!J76</f>
        <v>M641</v>
      </c>
      <c r="C76" s="1081" t="str">
        <f>INF_FC_EUR!K76</f>
        <v>IT-costs affil.</v>
      </c>
      <c r="D76" s="1081">
        <f>INF_FC_EUR!L76</f>
        <v>0</v>
      </c>
      <c r="E76" s="1082">
        <f>INF_FC_EUR!M76</f>
        <v>0</v>
      </c>
      <c r="F76" s="1083">
        <f>INF_FC_EUR!N76</f>
        <v>0</v>
      </c>
      <c r="G76" s="1082">
        <f>INF_FC_EUR!O76</f>
        <v>0</v>
      </c>
      <c r="H76" s="1083">
        <f>INF_FC_EUR!P76</f>
        <v>0</v>
      </c>
      <c r="I76" s="1082">
        <f>INF_FC_EUR!Q76</f>
        <v>0</v>
      </c>
      <c r="J76" s="1083">
        <f>INF_FC_EUR!R76</f>
        <v>0</v>
      </c>
      <c r="K76" s="1082">
        <f>INF_FC_EUR!S76</f>
        <v>0</v>
      </c>
      <c r="L76" s="1083">
        <f>INF_FC_EUR!T76</f>
        <v>0</v>
      </c>
      <c r="M76" s="1082">
        <f>INF_FC_EUR!U76</f>
        <v>0</v>
      </c>
      <c r="N76" s="1083">
        <f>INF_FC_EUR!V76</f>
        <v>0</v>
      </c>
      <c r="O76" s="1082">
        <f>INF_FC_EUR!W76</f>
        <v>0</v>
      </c>
      <c r="P76" s="1083">
        <f>INF_FC_EUR!X76</f>
        <v>0</v>
      </c>
      <c r="Q76" s="1082">
        <f>INF_FC_EUR!Y76</f>
        <v>0</v>
      </c>
      <c r="R76" s="1083">
        <f>INF_FC_EUR!Z76</f>
        <v>0</v>
      </c>
      <c r="S76" s="1082">
        <f>INF_FC_EUR!AA76</f>
        <v>0</v>
      </c>
      <c r="T76" s="1083">
        <f>INF_FC_EUR!AB76</f>
        <v>0</v>
      </c>
      <c r="U76" s="1082">
        <f>INF_FC_EUR!AC76</f>
        <v>0</v>
      </c>
      <c r="V76" s="1083">
        <f>INF_FC_EUR!AD76</f>
        <v>0</v>
      </c>
      <c r="W76" s="1082">
        <f>INF_FC_EUR!AE76</f>
        <v>0</v>
      </c>
      <c r="X76" s="1083">
        <f>INF_FC_EUR!AF76</f>
        <v>0</v>
      </c>
      <c r="Y76" s="1082">
        <f>INF_FC_EUR!AG76</f>
        <v>0</v>
      </c>
      <c r="Z76" s="1083">
        <f>INF_FC_EUR!AH76</f>
        <v>0</v>
      </c>
      <c r="AA76" s="1082">
        <f>INF_FC_EUR!AI76</f>
        <v>0</v>
      </c>
      <c r="AB76" s="1083">
        <f>INF_FC_EUR!AJ76</f>
        <v>0</v>
      </c>
      <c r="AC76" s="1082">
        <f>INF_FC_EUR!AK76</f>
        <v>0</v>
      </c>
      <c r="AD76" s="1083">
        <f>INF_FC_EUR!AL76</f>
        <v>0</v>
      </c>
      <c r="AE76" s="1082">
        <f>INF_FC_EUR!AM76</f>
        <v>0</v>
      </c>
      <c r="AF76" s="1083">
        <f>INF_FC_EUR!AN76</f>
        <v>0</v>
      </c>
      <c r="AG76" s="1082">
        <f>INF_FC_EUR!AO76</f>
        <v>0</v>
      </c>
      <c r="AH76" s="1083">
        <f>INF_FC_EUR!AP76</f>
        <v>0</v>
      </c>
      <c r="AI76" s="1082">
        <f>INF_FC_EUR!AQ76</f>
        <v>0</v>
      </c>
      <c r="AJ76" s="1083">
        <f>INF_FC_EUR!AR76</f>
        <v>0</v>
      </c>
      <c r="AK76" s="1082">
        <f>INF_FC_EUR!AS76</f>
        <v>0</v>
      </c>
      <c r="AL76" s="1083">
        <f>INF_FC_EUR!AT76</f>
        <v>0</v>
      </c>
      <c r="AM76" s="1082">
        <f>INF_FC_EUR!AU76</f>
        <v>0</v>
      </c>
      <c r="AN76" s="1083">
        <f>INF_FC_EUR!AV76</f>
        <v>0</v>
      </c>
      <c r="AO76" s="1082">
        <f>INF_FC_EUR!AW76</f>
        <v>0</v>
      </c>
      <c r="AP76" s="1083">
        <f>INF_FC_EUR!AX76</f>
        <v>0</v>
      </c>
      <c r="AQ76" s="1082">
        <f>INF_FC_EUR!AY76</f>
        <v>0</v>
      </c>
      <c r="AR76" s="1083">
        <f>INF_FC_EUR!AZ76</f>
        <v>0</v>
      </c>
      <c r="AS76" s="1082">
        <f>INF_FC_EUR!BA76</f>
        <v>0</v>
      </c>
      <c r="AT76" s="1083">
        <f>INF_FC_EUR!BB76</f>
        <v>0</v>
      </c>
      <c r="AU76" s="1082">
        <f>INF_FC_EUR!BC76</f>
        <v>0</v>
      </c>
      <c r="AV76" s="1083">
        <f>INF_FC_EUR!BD76</f>
        <v>0</v>
      </c>
      <c r="AW76" s="1082">
        <f>INF_FC_EUR!BE76</f>
        <v>0</v>
      </c>
      <c r="AX76" s="1083">
        <f>INF_FC_EUR!BF76</f>
        <v>0</v>
      </c>
      <c r="AY76" s="1082">
        <f>INF_FC_EUR!BG76</f>
        <v>0</v>
      </c>
      <c r="AZ76" s="1083">
        <f>INF_FC_EUR!BH76</f>
        <v>0</v>
      </c>
      <c r="BA76" s="1082">
        <f>INF_FC_EUR!BI76</f>
        <v>0</v>
      </c>
      <c r="BB76" s="1083">
        <f>INF_FC_EUR!BJ76</f>
        <v>0</v>
      </c>
      <c r="BC76" s="1082">
        <f>INF_FC_EUR!BK76</f>
        <v>0</v>
      </c>
      <c r="BD76" s="1083">
        <f>INF_FC_EUR!BL76</f>
        <v>0</v>
      </c>
      <c r="BE76" s="1082">
        <f>INF_FC_EUR!BM76</f>
        <v>0</v>
      </c>
      <c r="BF76" s="1083">
        <f>INF_FC_EUR!BN76</f>
        <v>0</v>
      </c>
      <c r="BG76" s="1082">
        <f>INF_FC_EUR!BO76</f>
        <v>0</v>
      </c>
      <c r="BH76" s="1083">
        <f>INF_FC_EUR!BP76</f>
        <v>0</v>
      </c>
      <c r="BI76" s="1082">
        <f>INF_FC_EUR!BQ76</f>
        <v>0</v>
      </c>
      <c r="BJ76" s="1083">
        <f>INF_FC_EUR!BR76</f>
        <v>0</v>
      </c>
      <c r="BK76" s="1082">
        <f>INF_FC_EUR!BS76</f>
        <v>0</v>
      </c>
      <c r="BL76" s="1083">
        <f>INF_FC_EUR!BT76</f>
        <v>0</v>
      </c>
      <c r="BM76" s="1082">
        <f>INF_FC_EUR!BU76</f>
        <v>0</v>
      </c>
      <c r="BN76" s="1083">
        <f>INF_FC_EUR!BV76</f>
        <v>0</v>
      </c>
      <c r="BO76" s="1082">
        <f>INF_FC_EUR!BW76</f>
        <v>0</v>
      </c>
      <c r="BP76" s="1083">
        <f>INF_FC_EUR!BX76</f>
        <v>0</v>
      </c>
      <c r="BQ76" s="1082">
        <f>INF_FC_EUR!BY76</f>
        <v>0</v>
      </c>
    </row>
    <row r="77" spans="1:69" s="1048" customFormat="1">
      <c r="A77" s="1080" t="str">
        <f>IF(OR(B77=0,B77=""),"",B77&amp;IF(COUNTIF(B$11:$B77,B77)&gt;1,COUNTIF(B$11:$B77,B77),""))</f>
        <v>M645</v>
      </c>
      <c r="B77" s="1080" t="str">
        <f>INF_FC_EUR!J77</f>
        <v>M645</v>
      </c>
      <c r="C77" s="1081" t="str">
        <f>INF_FC_EUR!K77</f>
        <v>Holding/Division/Admin. costs</v>
      </c>
      <c r="D77" s="1081">
        <f>INF_FC_EUR!L77</f>
        <v>0</v>
      </c>
      <c r="E77" s="1082">
        <f>INF_FC_EUR!M77</f>
        <v>0</v>
      </c>
      <c r="F77" s="1083">
        <f>INF_FC_EUR!N77</f>
        <v>0</v>
      </c>
      <c r="G77" s="1082">
        <f>INF_FC_EUR!O77</f>
        <v>0</v>
      </c>
      <c r="H77" s="1083">
        <f>INF_FC_EUR!P77</f>
        <v>0</v>
      </c>
      <c r="I77" s="1082">
        <f>INF_FC_EUR!Q77</f>
        <v>0</v>
      </c>
      <c r="J77" s="1083">
        <f>INF_FC_EUR!R77</f>
        <v>0</v>
      </c>
      <c r="K77" s="1082">
        <f>INF_FC_EUR!S77</f>
        <v>0</v>
      </c>
      <c r="L77" s="1083">
        <f>INF_FC_EUR!T77</f>
        <v>0</v>
      </c>
      <c r="M77" s="1082">
        <f>INF_FC_EUR!U77</f>
        <v>0</v>
      </c>
      <c r="N77" s="1083">
        <f>INF_FC_EUR!V77</f>
        <v>0</v>
      </c>
      <c r="O77" s="1082">
        <f>INF_FC_EUR!W77</f>
        <v>0</v>
      </c>
      <c r="P77" s="1083">
        <f>INF_FC_EUR!X77</f>
        <v>0</v>
      </c>
      <c r="Q77" s="1082">
        <f>INF_FC_EUR!Y77</f>
        <v>0</v>
      </c>
      <c r="R77" s="1083">
        <f>INF_FC_EUR!Z77</f>
        <v>0</v>
      </c>
      <c r="S77" s="1082">
        <f>INF_FC_EUR!AA77</f>
        <v>0</v>
      </c>
      <c r="T77" s="1083">
        <f>INF_FC_EUR!AB77</f>
        <v>0</v>
      </c>
      <c r="U77" s="1082">
        <f>INF_FC_EUR!AC77</f>
        <v>0</v>
      </c>
      <c r="V77" s="1083">
        <f>INF_FC_EUR!AD77</f>
        <v>0</v>
      </c>
      <c r="W77" s="1082">
        <f>INF_FC_EUR!AE77</f>
        <v>0</v>
      </c>
      <c r="X77" s="1083">
        <f>INF_FC_EUR!AF77</f>
        <v>0</v>
      </c>
      <c r="Y77" s="1082">
        <f>INF_FC_EUR!AG77</f>
        <v>0</v>
      </c>
      <c r="Z77" s="1083">
        <f>INF_FC_EUR!AH77</f>
        <v>0</v>
      </c>
      <c r="AA77" s="1082">
        <f>INF_FC_EUR!AI77</f>
        <v>0</v>
      </c>
      <c r="AB77" s="1083">
        <f>INF_FC_EUR!AJ77</f>
        <v>0</v>
      </c>
      <c r="AC77" s="1082">
        <f>INF_FC_EUR!AK77</f>
        <v>0</v>
      </c>
      <c r="AD77" s="1083">
        <f>INF_FC_EUR!AL77</f>
        <v>0</v>
      </c>
      <c r="AE77" s="1082">
        <f>INF_FC_EUR!AM77</f>
        <v>0</v>
      </c>
      <c r="AF77" s="1083">
        <f>INF_FC_EUR!AN77</f>
        <v>0</v>
      </c>
      <c r="AG77" s="1082">
        <f>INF_FC_EUR!AO77</f>
        <v>0</v>
      </c>
      <c r="AH77" s="1083">
        <f>INF_FC_EUR!AP77</f>
        <v>0</v>
      </c>
      <c r="AI77" s="1082">
        <f>INF_FC_EUR!AQ77</f>
        <v>0</v>
      </c>
      <c r="AJ77" s="1083">
        <f>INF_FC_EUR!AR77</f>
        <v>0</v>
      </c>
      <c r="AK77" s="1082">
        <f>INF_FC_EUR!AS77</f>
        <v>0</v>
      </c>
      <c r="AL77" s="1083">
        <f>INF_FC_EUR!AT77</f>
        <v>0</v>
      </c>
      <c r="AM77" s="1082">
        <f>INF_FC_EUR!AU77</f>
        <v>0</v>
      </c>
      <c r="AN77" s="1083">
        <f>INF_FC_EUR!AV77</f>
        <v>0</v>
      </c>
      <c r="AO77" s="1082">
        <f>INF_FC_EUR!AW77</f>
        <v>0</v>
      </c>
      <c r="AP77" s="1083">
        <f>INF_FC_EUR!AX77</f>
        <v>0</v>
      </c>
      <c r="AQ77" s="1082">
        <f>INF_FC_EUR!AY77</f>
        <v>0</v>
      </c>
      <c r="AR77" s="1083">
        <f>INF_FC_EUR!AZ77</f>
        <v>0</v>
      </c>
      <c r="AS77" s="1082">
        <f>INF_FC_EUR!BA77</f>
        <v>0</v>
      </c>
      <c r="AT77" s="1083">
        <f>INF_FC_EUR!BB77</f>
        <v>0</v>
      </c>
      <c r="AU77" s="1082">
        <f>INF_FC_EUR!BC77</f>
        <v>0</v>
      </c>
      <c r="AV77" s="1083">
        <f>INF_FC_EUR!BD77</f>
        <v>0</v>
      </c>
      <c r="AW77" s="1082">
        <f>INF_FC_EUR!BE77</f>
        <v>0</v>
      </c>
      <c r="AX77" s="1083">
        <f>INF_FC_EUR!BF77</f>
        <v>0</v>
      </c>
      <c r="AY77" s="1082">
        <f>INF_FC_EUR!BG77</f>
        <v>0</v>
      </c>
      <c r="AZ77" s="1083">
        <f>INF_FC_EUR!BH77</f>
        <v>0</v>
      </c>
      <c r="BA77" s="1082">
        <f>INF_FC_EUR!BI77</f>
        <v>0</v>
      </c>
      <c r="BB77" s="1083">
        <f>INF_FC_EUR!BJ77</f>
        <v>0</v>
      </c>
      <c r="BC77" s="1082">
        <f>INF_FC_EUR!BK77</f>
        <v>0</v>
      </c>
      <c r="BD77" s="1083">
        <f>INF_FC_EUR!BL77</f>
        <v>0</v>
      </c>
      <c r="BE77" s="1082">
        <f>INF_FC_EUR!BM77</f>
        <v>0</v>
      </c>
      <c r="BF77" s="1083">
        <f>INF_FC_EUR!BN77</f>
        <v>0</v>
      </c>
      <c r="BG77" s="1082">
        <f>INF_FC_EUR!BO77</f>
        <v>0</v>
      </c>
      <c r="BH77" s="1083">
        <f>INF_FC_EUR!BP77</f>
        <v>0</v>
      </c>
      <c r="BI77" s="1082">
        <f>INF_FC_EUR!BQ77</f>
        <v>0</v>
      </c>
      <c r="BJ77" s="1083">
        <f>INF_FC_EUR!BR77</f>
        <v>0</v>
      </c>
      <c r="BK77" s="1082">
        <f>INF_FC_EUR!BS77</f>
        <v>0</v>
      </c>
      <c r="BL77" s="1083">
        <f>INF_FC_EUR!BT77</f>
        <v>0</v>
      </c>
      <c r="BM77" s="1082">
        <f>INF_FC_EUR!BU77</f>
        <v>0</v>
      </c>
      <c r="BN77" s="1083">
        <f>INF_FC_EUR!BV77</f>
        <v>0</v>
      </c>
      <c r="BO77" s="1082">
        <f>INF_FC_EUR!BW77</f>
        <v>0</v>
      </c>
      <c r="BP77" s="1083">
        <f>INF_FC_EUR!BX77</f>
        <v>0</v>
      </c>
      <c r="BQ77" s="1082">
        <f>INF_FC_EUR!BY77</f>
        <v>0</v>
      </c>
    </row>
    <row r="78" spans="1:69" s="1048" customFormat="1">
      <c r="A78" s="1080" t="str">
        <f>IF(OR(B78=0,B78=""),"",B78&amp;IF(COUNTIF(B$11:$B78,B78)&gt;1,COUNTIF(B$11:$B78,B78),""))</f>
        <v>M650</v>
      </c>
      <c r="B78" s="1080" t="str">
        <f>INF_FC_EUR!J78</f>
        <v>M650</v>
      </c>
      <c r="C78" s="1081" t="str">
        <f>INF_FC_EUR!K78</f>
        <v>Bank charges</v>
      </c>
      <c r="D78" s="1081">
        <f>INF_FC_EUR!L78</f>
        <v>0</v>
      </c>
      <c r="E78" s="1082">
        <f>INF_FC_EUR!M78</f>
        <v>0</v>
      </c>
      <c r="F78" s="1083">
        <f>INF_FC_EUR!N78</f>
        <v>0</v>
      </c>
      <c r="G78" s="1082">
        <f>INF_FC_EUR!O78</f>
        <v>0</v>
      </c>
      <c r="H78" s="1083">
        <f>INF_FC_EUR!P78</f>
        <v>0</v>
      </c>
      <c r="I78" s="1082">
        <f>INF_FC_EUR!Q78</f>
        <v>0</v>
      </c>
      <c r="J78" s="1083">
        <f>INF_FC_EUR!R78</f>
        <v>0</v>
      </c>
      <c r="K78" s="1082">
        <f>INF_FC_EUR!S78</f>
        <v>0</v>
      </c>
      <c r="L78" s="1083">
        <f>INF_FC_EUR!T78</f>
        <v>0</v>
      </c>
      <c r="M78" s="1082">
        <f>INF_FC_EUR!U78</f>
        <v>0</v>
      </c>
      <c r="N78" s="1083">
        <f>INF_FC_EUR!V78</f>
        <v>0</v>
      </c>
      <c r="O78" s="1082">
        <f>INF_FC_EUR!W78</f>
        <v>0</v>
      </c>
      <c r="P78" s="1083">
        <f>INF_FC_EUR!X78</f>
        <v>0</v>
      </c>
      <c r="Q78" s="1082">
        <f>INF_FC_EUR!Y78</f>
        <v>0</v>
      </c>
      <c r="R78" s="1083">
        <f>INF_FC_EUR!Z78</f>
        <v>0</v>
      </c>
      <c r="S78" s="1082">
        <f>INF_FC_EUR!AA78</f>
        <v>0</v>
      </c>
      <c r="T78" s="1083">
        <f>INF_FC_EUR!AB78</f>
        <v>0</v>
      </c>
      <c r="U78" s="1082">
        <f>INF_FC_EUR!AC78</f>
        <v>0</v>
      </c>
      <c r="V78" s="1083">
        <f>INF_FC_EUR!AD78</f>
        <v>0</v>
      </c>
      <c r="W78" s="1082">
        <f>INF_FC_EUR!AE78</f>
        <v>0</v>
      </c>
      <c r="X78" s="1083">
        <f>INF_FC_EUR!AF78</f>
        <v>0</v>
      </c>
      <c r="Y78" s="1082">
        <f>INF_FC_EUR!AG78</f>
        <v>0</v>
      </c>
      <c r="Z78" s="1083">
        <f>INF_FC_EUR!AH78</f>
        <v>0</v>
      </c>
      <c r="AA78" s="1082">
        <f>INF_FC_EUR!AI78</f>
        <v>0</v>
      </c>
      <c r="AB78" s="1083">
        <f>INF_FC_EUR!AJ78</f>
        <v>0</v>
      </c>
      <c r="AC78" s="1082">
        <f>INF_FC_EUR!AK78</f>
        <v>0</v>
      </c>
      <c r="AD78" s="1083">
        <f>INF_FC_EUR!AL78</f>
        <v>0</v>
      </c>
      <c r="AE78" s="1082">
        <f>INF_FC_EUR!AM78</f>
        <v>0</v>
      </c>
      <c r="AF78" s="1083">
        <f>INF_FC_EUR!AN78</f>
        <v>0</v>
      </c>
      <c r="AG78" s="1082">
        <f>INF_FC_EUR!AO78</f>
        <v>0</v>
      </c>
      <c r="AH78" s="1083">
        <f>INF_FC_EUR!AP78</f>
        <v>0</v>
      </c>
      <c r="AI78" s="1082">
        <f>INF_FC_EUR!AQ78</f>
        <v>0</v>
      </c>
      <c r="AJ78" s="1083">
        <f>INF_FC_EUR!AR78</f>
        <v>0</v>
      </c>
      <c r="AK78" s="1082">
        <f>INF_FC_EUR!AS78</f>
        <v>0</v>
      </c>
      <c r="AL78" s="1083">
        <f>INF_FC_EUR!AT78</f>
        <v>0</v>
      </c>
      <c r="AM78" s="1082">
        <f>INF_FC_EUR!AU78</f>
        <v>0</v>
      </c>
      <c r="AN78" s="1083">
        <f>INF_FC_EUR!AV78</f>
        <v>0</v>
      </c>
      <c r="AO78" s="1082">
        <f>INF_FC_EUR!AW78</f>
        <v>0</v>
      </c>
      <c r="AP78" s="1083">
        <f>INF_FC_EUR!AX78</f>
        <v>0</v>
      </c>
      <c r="AQ78" s="1082">
        <f>INF_FC_EUR!AY78</f>
        <v>0</v>
      </c>
      <c r="AR78" s="1083">
        <f>INF_FC_EUR!AZ78</f>
        <v>0</v>
      </c>
      <c r="AS78" s="1082">
        <f>INF_FC_EUR!BA78</f>
        <v>0</v>
      </c>
      <c r="AT78" s="1083">
        <f>INF_FC_EUR!BB78</f>
        <v>0</v>
      </c>
      <c r="AU78" s="1082">
        <f>INF_FC_EUR!BC78</f>
        <v>0</v>
      </c>
      <c r="AV78" s="1083">
        <f>INF_FC_EUR!BD78</f>
        <v>0</v>
      </c>
      <c r="AW78" s="1082">
        <f>INF_FC_EUR!BE78</f>
        <v>0</v>
      </c>
      <c r="AX78" s="1083">
        <f>INF_FC_EUR!BF78</f>
        <v>0</v>
      </c>
      <c r="AY78" s="1082">
        <f>INF_FC_EUR!BG78</f>
        <v>0</v>
      </c>
      <c r="AZ78" s="1083">
        <f>INF_FC_EUR!BH78</f>
        <v>0</v>
      </c>
      <c r="BA78" s="1082">
        <f>INF_FC_EUR!BI78</f>
        <v>0</v>
      </c>
      <c r="BB78" s="1083">
        <f>INF_FC_EUR!BJ78</f>
        <v>0</v>
      </c>
      <c r="BC78" s="1082">
        <f>INF_FC_EUR!BK78</f>
        <v>0</v>
      </c>
      <c r="BD78" s="1083">
        <f>INF_FC_EUR!BL78</f>
        <v>0</v>
      </c>
      <c r="BE78" s="1082">
        <f>INF_FC_EUR!BM78</f>
        <v>0</v>
      </c>
      <c r="BF78" s="1083">
        <f>INF_FC_EUR!BN78</f>
        <v>0</v>
      </c>
      <c r="BG78" s="1082">
        <f>INF_FC_EUR!BO78</f>
        <v>0</v>
      </c>
      <c r="BH78" s="1083">
        <f>INF_FC_EUR!BP78</f>
        <v>0</v>
      </c>
      <c r="BI78" s="1082">
        <f>INF_FC_EUR!BQ78</f>
        <v>0</v>
      </c>
      <c r="BJ78" s="1083">
        <f>INF_FC_EUR!BR78</f>
        <v>0</v>
      </c>
      <c r="BK78" s="1082">
        <f>INF_FC_EUR!BS78</f>
        <v>0</v>
      </c>
      <c r="BL78" s="1083">
        <f>INF_FC_EUR!BT78</f>
        <v>0</v>
      </c>
      <c r="BM78" s="1082">
        <f>INF_FC_EUR!BU78</f>
        <v>0</v>
      </c>
      <c r="BN78" s="1083">
        <f>INF_FC_EUR!BV78</f>
        <v>0</v>
      </c>
      <c r="BO78" s="1082">
        <f>INF_FC_EUR!BW78</f>
        <v>0</v>
      </c>
      <c r="BP78" s="1083">
        <f>INF_FC_EUR!BX78</f>
        <v>0</v>
      </c>
      <c r="BQ78" s="1082">
        <f>INF_FC_EUR!BY78</f>
        <v>0</v>
      </c>
    </row>
    <row r="79" spans="1:69" s="1048" customFormat="1">
      <c r="A79" s="1080" t="str">
        <f>IF(OR(B79=0,B79=""),"",B79&amp;IF(COUNTIF(B$11:$B79,B79)&gt;1,COUNTIF(B$11:$B79,B79),""))</f>
        <v>M655</v>
      </c>
      <c r="B79" s="1080" t="str">
        <f>INF_FC_EUR!J79</f>
        <v>M655</v>
      </c>
      <c r="C79" s="1081" t="str">
        <f>INF_FC_EUR!K79</f>
        <v>Loss from fx-differences excl. financing</v>
      </c>
      <c r="D79" s="1081">
        <f>INF_FC_EUR!L79</f>
        <v>0</v>
      </c>
      <c r="E79" s="1082">
        <f>INF_FC_EUR!M79</f>
        <v>0</v>
      </c>
      <c r="F79" s="1083">
        <f>INF_FC_EUR!N79</f>
        <v>0</v>
      </c>
      <c r="G79" s="1082">
        <f>INF_FC_EUR!O79</f>
        <v>0</v>
      </c>
      <c r="H79" s="1083">
        <f>INF_FC_EUR!P79</f>
        <v>0</v>
      </c>
      <c r="I79" s="1082">
        <f>INF_FC_EUR!Q79</f>
        <v>0</v>
      </c>
      <c r="J79" s="1083">
        <f>INF_FC_EUR!R79</f>
        <v>0</v>
      </c>
      <c r="K79" s="1082">
        <f>INF_FC_EUR!S79</f>
        <v>0</v>
      </c>
      <c r="L79" s="1083">
        <f>INF_FC_EUR!T79</f>
        <v>0</v>
      </c>
      <c r="M79" s="1082">
        <f>INF_FC_EUR!U79</f>
        <v>0</v>
      </c>
      <c r="N79" s="1083">
        <f>INF_FC_EUR!V79</f>
        <v>0</v>
      </c>
      <c r="O79" s="1082">
        <f>INF_FC_EUR!W79</f>
        <v>0</v>
      </c>
      <c r="P79" s="1083">
        <f>INF_FC_EUR!X79</f>
        <v>0</v>
      </c>
      <c r="Q79" s="1082">
        <f>INF_FC_EUR!Y79</f>
        <v>0</v>
      </c>
      <c r="R79" s="1083">
        <f>INF_FC_EUR!Z79</f>
        <v>0</v>
      </c>
      <c r="S79" s="1082">
        <f>INF_FC_EUR!AA79</f>
        <v>0</v>
      </c>
      <c r="T79" s="1083">
        <f>INF_FC_EUR!AB79</f>
        <v>0</v>
      </c>
      <c r="U79" s="1082">
        <f>INF_FC_EUR!AC79</f>
        <v>0</v>
      </c>
      <c r="V79" s="1083">
        <f>INF_FC_EUR!AD79</f>
        <v>0</v>
      </c>
      <c r="W79" s="1082">
        <f>INF_FC_EUR!AE79</f>
        <v>0</v>
      </c>
      <c r="X79" s="1083">
        <f>INF_FC_EUR!AF79</f>
        <v>0</v>
      </c>
      <c r="Y79" s="1082">
        <f>INF_FC_EUR!AG79</f>
        <v>0</v>
      </c>
      <c r="Z79" s="1083">
        <f>INF_FC_EUR!AH79</f>
        <v>0</v>
      </c>
      <c r="AA79" s="1082">
        <f>INF_FC_EUR!AI79</f>
        <v>0</v>
      </c>
      <c r="AB79" s="1083">
        <f>INF_FC_EUR!AJ79</f>
        <v>0</v>
      </c>
      <c r="AC79" s="1082">
        <f>INF_FC_EUR!AK79</f>
        <v>0</v>
      </c>
      <c r="AD79" s="1083">
        <f>INF_FC_EUR!AL79</f>
        <v>0</v>
      </c>
      <c r="AE79" s="1082">
        <f>INF_FC_EUR!AM79</f>
        <v>0</v>
      </c>
      <c r="AF79" s="1083">
        <f>INF_FC_EUR!AN79</f>
        <v>0</v>
      </c>
      <c r="AG79" s="1082">
        <f>INF_FC_EUR!AO79</f>
        <v>0</v>
      </c>
      <c r="AH79" s="1083">
        <f>INF_FC_EUR!AP79</f>
        <v>0</v>
      </c>
      <c r="AI79" s="1082">
        <f>INF_FC_EUR!AQ79</f>
        <v>0</v>
      </c>
      <c r="AJ79" s="1083">
        <f>INF_FC_EUR!AR79</f>
        <v>0</v>
      </c>
      <c r="AK79" s="1082">
        <f>INF_FC_EUR!AS79</f>
        <v>0</v>
      </c>
      <c r="AL79" s="1083">
        <f>INF_FC_EUR!AT79</f>
        <v>0</v>
      </c>
      <c r="AM79" s="1082">
        <f>INF_FC_EUR!AU79</f>
        <v>0</v>
      </c>
      <c r="AN79" s="1083">
        <f>INF_FC_EUR!AV79</f>
        <v>0</v>
      </c>
      <c r="AO79" s="1082">
        <f>INF_FC_EUR!AW79</f>
        <v>0</v>
      </c>
      <c r="AP79" s="1083">
        <f>INF_FC_EUR!AX79</f>
        <v>0</v>
      </c>
      <c r="AQ79" s="1082">
        <f>INF_FC_EUR!AY79</f>
        <v>0</v>
      </c>
      <c r="AR79" s="1083">
        <f>INF_FC_EUR!AZ79</f>
        <v>0</v>
      </c>
      <c r="AS79" s="1082">
        <f>INF_FC_EUR!BA79</f>
        <v>0</v>
      </c>
      <c r="AT79" s="1083">
        <f>INF_FC_EUR!BB79</f>
        <v>0</v>
      </c>
      <c r="AU79" s="1082">
        <f>INF_FC_EUR!BC79</f>
        <v>0</v>
      </c>
      <c r="AV79" s="1083">
        <f>INF_FC_EUR!BD79</f>
        <v>0</v>
      </c>
      <c r="AW79" s="1082">
        <f>INF_FC_EUR!BE79</f>
        <v>0</v>
      </c>
      <c r="AX79" s="1083">
        <f>INF_FC_EUR!BF79</f>
        <v>0</v>
      </c>
      <c r="AY79" s="1082">
        <f>INF_FC_EUR!BG79</f>
        <v>0</v>
      </c>
      <c r="AZ79" s="1083">
        <f>INF_FC_EUR!BH79</f>
        <v>0</v>
      </c>
      <c r="BA79" s="1082">
        <f>INF_FC_EUR!BI79</f>
        <v>0</v>
      </c>
      <c r="BB79" s="1083">
        <f>INF_FC_EUR!BJ79</f>
        <v>0</v>
      </c>
      <c r="BC79" s="1082">
        <f>INF_FC_EUR!BK79</f>
        <v>0</v>
      </c>
      <c r="BD79" s="1083">
        <f>INF_FC_EUR!BL79</f>
        <v>0</v>
      </c>
      <c r="BE79" s="1082">
        <f>INF_FC_EUR!BM79</f>
        <v>0</v>
      </c>
      <c r="BF79" s="1083">
        <f>INF_FC_EUR!BN79</f>
        <v>0</v>
      </c>
      <c r="BG79" s="1082">
        <f>INF_FC_EUR!BO79</f>
        <v>0</v>
      </c>
      <c r="BH79" s="1083">
        <f>INF_FC_EUR!BP79</f>
        <v>0</v>
      </c>
      <c r="BI79" s="1082">
        <f>INF_FC_EUR!BQ79</f>
        <v>0</v>
      </c>
      <c r="BJ79" s="1083">
        <f>INF_FC_EUR!BR79</f>
        <v>0</v>
      </c>
      <c r="BK79" s="1082">
        <f>INF_FC_EUR!BS79</f>
        <v>0</v>
      </c>
      <c r="BL79" s="1083">
        <f>INF_FC_EUR!BT79</f>
        <v>0</v>
      </c>
      <c r="BM79" s="1082">
        <f>INF_FC_EUR!BU79</f>
        <v>0</v>
      </c>
      <c r="BN79" s="1083">
        <f>INF_FC_EUR!BV79</f>
        <v>0</v>
      </c>
      <c r="BO79" s="1082">
        <f>INF_FC_EUR!BW79</f>
        <v>0</v>
      </c>
      <c r="BP79" s="1083">
        <f>INF_FC_EUR!BX79</f>
        <v>0</v>
      </c>
      <c r="BQ79" s="1082">
        <f>INF_FC_EUR!BY79</f>
        <v>0</v>
      </c>
    </row>
    <row r="80" spans="1:69" s="1048" customFormat="1">
      <c r="A80" s="1080" t="str">
        <f>IF(OR(B80=0,B80=""),"",B80&amp;IF(COUNTIF(B$11:$B80,B80)&gt;1,COUNTIF(B$11:$B80,B80),""))</f>
        <v>M660</v>
      </c>
      <c r="B80" s="1080" t="str">
        <f>INF_FC_EUR!J80</f>
        <v>M660</v>
      </c>
      <c r="C80" s="1081" t="str">
        <f>INF_FC_EUR!K80</f>
        <v>Other overhead costs</v>
      </c>
      <c r="D80" s="1081">
        <f>INF_FC_EUR!L80</f>
        <v>0</v>
      </c>
      <c r="E80" s="1082">
        <f>INF_FC_EUR!M80</f>
        <v>0</v>
      </c>
      <c r="F80" s="1083">
        <f>INF_FC_EUR!N80</f>
        <v>0</v>
      </c>
      <c r="G80" s="1082">
        <f>INF_FC_EUR!O80</f>
        <v>0</v>
      </c>
      <c r="H80" s="1083">
        <f>INF_FC_EUR!P80</f>
        <v>0</v>
      </c>
      <c r="I80" s="1082">
        <f>INF_FC_EUR!Q80</f>
        <v>0</v>
      </c>
      <c r="J80" s="1083">
        <f>INF_FC_EUR!R80</f>
        <v>0</v>
      </c>
      <c r="K80" s="1082">
        <f>INF_FC_EUR!S80</f>
        <v>0</v>
      </c>
      <c r="L80" s="1083">
        <f>INF_FC_EUR!T80</f>
        <v>0</v>
      </c>
      <c r="M80" s="1082">
        <f>INF_FC_EUR!U80</f>
        <v>0</v>
      </c>
      <c r="N80" s="1083">
        <f>INF_FC_EUR!V80</f>
        <v>0</v>
      </c>
      <c r="O80" s="1082">
        <f>INF_FC_EUR!W80</f>
        <v>0</v>
      </c>
      <c r="P80" s="1083">
        <f>INF_FC_EUR!X80</f>
        <v>0</v>
      </c>
      <c r="Q80" s="1082">
        <f>INF_FC_EUR!Y80</f>
        <v>0</v>
      </c>
      <c r="R80" s="1083">
        <f>INF_FC_EUR!Z80</f>
        <v>0</v>
      </c>
      <c r="S80" s="1082">
        <f>INF_FC_EUR!AA80</f>
        <v>0</v>
      </c>
      <c r="T80" s="1083">
        <f>INF_FC_EUR!AB80</f>
        <v>0</v>
      </c>
      <c r="U80" s="1082">
        <f>INF_FC_EUR!AC80</f>
        <v>0</v>
      </c>
      <c r="V80" s="1083">
        <f>INF_FC_EUR!AD80</f>
        <v>0</v>
      </c>
      <c r="W80" s="1082">
        <f>INF_FC_EUR!AE80</f>
        <v>0</v>
      </c>
      <c r="X80" s="1083">
        <f>INF_FC_EUR!AF80</f>
        <v>0</v>
      </c>
      <c r="Y80" s="1082">
        <f>INF_FC_EUR!AG80</f>
        <v>0</v>
      </c>
      <c r="Z80" s="1083">
        <f>INF_FC_EUR!AH80</f>
        <v>0</v>
      </c>
      <c r="AA80" s="1082">
        <f>INF_FC_EUR!AI80</f>
        <v>0</v>
      </c>
      <c r="AB80" s="1083">
        <f>INF_FC_EUR!AJ80</f>
        <v>0</v>
      </c>
      <c r="AC80" s="1082">
        <f>INF_FC_EUR!AK80</f>
        <v>0</v>
      </c>
      <c r="AD80" s="1083">
        <f>INF_FC_EUR!AL80</f>
        <v>0</v>
      </c>
      <c r="AE80" s="1082">
        <f>INF_FC_EUR!AM80</f>
        <v>0</v>
      </c>
      <c r="AF80" s="1083">
        <f>INF_FC_EUR!AN80</f>
        <v>0</v>
      </c>
      <c r="AG80" s="1082">
        <f>INF_FC_EUR!AO80</f>
        <v>0</v>
      </c>
      <c r="AH80" s="1083">
        <f>INF_FC_EUR!AP80</f>
        <v>0</v>
      </c>
      <c r="AI80" s="1082">
        <f>INF_FC_EUR!AQ80</f>
        <v>0</v>
      </c>
      <c r="AJ80" s="1083">
        <f>INF_FC_EUR!AR80</f>
        <v>0</v>
      </c>
      <c r="AK80" s="1082">
        <f>INF_FC_EUR!AS80</f>
        <v>0</v>
      </c>
      <c r="AL80" s="1083">
        <f>INF_FC_EUR!AT80</f>
        <v>0</v>
      </c>
      <c r="AM80" s="1082">
        <f>INF_FC_EUR!AU80</f>
        <v>0</v>
      </c>
      <c r="AN80" s="1083">
        <f>INF_FC_EUR!AV80</f>
        <v>0</v>
      </c>
      <c r="AO80" s="1082">
        <f>INF_FC_EUR!AW80</f>
        <v>0</v>
      </c>
      <c r="AP80" s="1083">
        <f>INF_FC_EUR!AX80</f>
        <v>0</v>
      </c>
      <c r="AQ80" s="1082">
        <f>INF_FC_EUR!AY80</f>
        <v>0</v>
      </c>
      <c r="AR80" s="1083">
        <f>INF_FC_EUR!AZ80</f>
        <v>0</v>
      </c>
      <c r="AS80" s="1082">
        <f>INF_FC_EUR!BA80</f>
        <v>0</v>
      </c>
      <c r="AT80" s="1083">
        <f>INF_FC_EUR!BB80</f>
        <v>0</v>
      </c>
      <c r="AU80" s="1082">
        <f>INF_FC_EUR!BC80</f>
        <v>0</v>
      </c>
      <c r="AV80" s="1083">
        <f>INF_FC_EUR!BD80</f>
        <v>0</v>
      </c>
      <c r="AW80" s="1082">
        <f>INF_FC_EUR!BE80</f>
        <v>0</v>
      </c>
      <c r="AX80" s="1083">
        <f>INF_FC_EUR!BF80</f>
        <v>0</v>
      </c>
      <c r="AY80" s="1082">
        <f>INF_FC_EUR!BG80</f>
        <v>0</v>
      </c>
      <c r="AZ80" s="1083">
        <f>INF_FC_EUR!BH80</f>
        <v>0</v>
      </c>
      <c r="BA80" s="1082">
        <f>INF_FC_EUR!BI80</f>
        <v>0</v>
      </c>
      <c r="BB80" s="1083">
        <f>INF_FC_EUR!BJ80</f>
        <v>0</v>
      </c>
      <c r="BC80" s="1082">
        <f>INF_FC_EUR!BK80</f>
        <v>0</v>
      </c>
      <c r="BD80" s="1083">
        <f>INF_FC_EUR!BL80</f>
        <v>0</v>
      </c>
      <c r="BE80" s="1082">
        <f>INF_FC_EUR!BM80</f>
        <v>0</v>
      </c>
      <c r="BF80" s="1083">
        <f>INF_FC_EUR!BN80</f>
        <v>0</v>
      </c>
      <c r="BG80" s="1082">
        <f>INF_FC_EUR!BO80</f>
        <v>0</v>
      </c>
      <c r="BH80" s="1083">
        <f>INF_FC_EUR!BP80</f>
        <v>0</v>
      </c>
      <c r="BI80" s="1082">
        <f>INF_FC_EUR!BQ80</f>
        <v>0</v>
      </c>
      <c r="BJ80" s="1083">
        <f>INF_FC_EUR!BR80</f>
        <v>0</v>
      </c>
      <c r="BK80" s="1082">
        <f>INF_FC_EUR!BS80</f>
        <v>0</v>
      </c>
      <c r="BL80" s="1083">
        <f>INF_FC_EUR!BT80</f>
        <v>0</v>
      </c>
      <c r="BM80" s="1082">
        <f>INF_FC_EUR!BU80</f>
        <v>0</v>
      </c>
      <c r="BN80" s="1083">
        <f>INF_FC_EUR!BV80</f>
        <v>0</v>
      </c>
      <c r="BO80" s="1082">
        <f>INF_FC_EUR!BW80</f>
        <v>0</v>
      </c>
      <c r="BP80" s="1083">
        <f>INF_FC_EUR!BX80</f>
        <v>0</v>
      </c>
      <c r="BQ80" s="1082">
        <f>INF_FC_EUR!BY80</f>
        <v>0</v>
      </c>
    </row>
    <row r="81" spans="1:69" s="1048" customFormat="1">
      <c r="A81" s="1080" t="str">
        <f>IF(OR(B81=0,B81=""),"",B81&amp;IF(COUNTIF(B$11:$B81,B81)&gt;1,COUNTIF(B$11:$B81,B81),""))</f>
        <v>M665</v>
      </c>
      <c r="B81" s="1080" t="str">
        <f>INF_FC_EUR!J81</f>
        <v>M665</v>
      </c>
      <c r="C81" s="1081" t="str">
        <f>INF_FC_EUR!K81</f>
        <v>Taxes and duties</v>
      </c>
      <c r="D81" s="1081">
        <f>INF_FC_EUR!L81</f>
        <v>0</v>
      </c>
      <c r="E81" s="1082">
        <f>INF_FC_EUR!M81</f>
        <v>0</v>
      </c>
      <c r="F81" s="1083">
        <f>INF_FC_EUR!N81</f>
        <v>0</v>
      </c>
      <c r="G81" s="1082">
        <f>INF_FC_EUR!O81</f>
        <v>0</v>
      </c>
      <c r="H81" s="1083">
        <f>INF_FC_EUR!P81</f>
        <v>0</v>
      </c>
      <c r="I81" s="1082">
        <f>INF_FC_EUR!Q81</f>
        <v>0</v>
      </c>
      <c r="J81" s="1083">
        <f>INF_FC_EUR!R81</f>
        <v>0</v>
      </c>
      <c r="K81" s="1082">
        <f>INF_FC_EUR!S81</f>
        <v>0</v>
      </c>
      <c r="L81" s="1083">
        <f>INF_FC_EUR!T81</f>
        <v>0</v>
      </c>
      <c r="M81" s="1082">
        <f>INF_FC_EUR!U81</f>
        <v>0</v>
      </c>
      <c r="N81" s="1083">
        <f>INF_FC_EUR!V81</f>
        <v>0</v>
      </c>
      <c r="O81" s="1082">
        <f>INF_FC_EUR!W81</f>
        <v>0</v>
      </c>
      <c r="P81" s="1083">
        <f>INF_FC_EUR!X81</f>
        <v>0</v>
      </c>
      <c r="Q81" s="1082">
        <f>INF_FC_EUR!Y81</f>
        <v>0</v>
      </c>
      <c r="R81" s="1083">
        <f>INF_FC_EUR!Z81</f>
        <v>0</v>
      </c>
      <c r="S81" s="1082">
        <f>INF_FC_EUR!AA81</f>
        <v>0</v>
      </c>
      <c r="T81" s="1083">
        <f>INF_FC_EUR!AB81</f>
        <v>0</v>
      </c>
      <c r="U81" s="1082">
        <f>INF_FC_EUR!AC81</f>
        <v>0</v>
      </c>
      <c r="V81" s="1083">
        <f>INF_FC_EUR!AD81</f>
        <v>0</v>
      </c>
      <c r="W81" s="1082">
        <f>INF_FC_EUR!AE81</f>
        <v>0</v>
      </c>
      <c r="X81" s="1083">
        <f>INF_FC_EUR!AF81</f>
        <v>0</v>
      </c>
      <c r="Y81" s="1082">
        <f>INF_FC_EUR!AG81</f>
        <v>0</v>
      </c>
      <c r="Z81" s="1083">
        <f>INF_FC_EUR!AH81</f>
        <v>0</v>
      </c>
      <c r="AA81" s="1082">
        <f>INF_FC_EUR!AI81</f>
        <v>0</v>
      </c>
      <c r="AB81" s="1083">
        <f>INF_FC_EUR!AJ81</f>
        <v>0</v>
      </c>
      <c r="AC81" s="1082">
        <f>INF_FC_EUR!AK81</f>
        <v>0</v>
      </c>
      <c r="AD81" s="1083">
        <f>INF_FC_EUR!AL81</f>
        <v>0</v>
      </c>
      <c r="AE81" s="1082">
        <f>INF_FC_EUR!AM81</f>
        <v>0</v>
      </c>
      <c r="AF81" s="1083">
        <f>INF_FC_EUR!AN81</f>
        <v>0</v>
      </c>
      <c r="AG81" s="1082">
        <f>INF_FC_EUR!AO81</f>
        <v>0</v>
      </c>
      <c r="AH81" s="1083">
        <f>INF_FC_EUR!AP81</f>
        <v>0</v>
      </c>
      <c r="AI81" s="1082">
        <f>INF_FC_EUR!AQ81</f>
        <v>0</v>
      </c>
      <c r="AJ81" s="1083">
        <f>INF_FC_EUR!AR81</f>
        <v>0</v>
      </c>
      <c r="AK81" s="1082">
        <f>INF_FC_EUR!AS81</f>
        <v>0</v>
      </c>
      <c r="AL81" s="1083">
        <f>INF_FC_EUR!AT81</f>
        <v>0</v>
      </c>
      <c r="AM81" s="1082">
        <f>INF_FC_EUR!AU81</f>
        <v>0</v>
      </c>
      <c r="AN81" s="1083">
        <f>INF_FC_EUR!AV81</f>
        <v>0</v>
      </c>
      <c r="AO81" s="1082">
        <f>INF_FC_EUR!AW81</f>
        <v>0</v>
      </c>
      <c r="AP81" s="1083">
        <f>INF_FC_EUR!AX81</f>
        <v>0</v>
      </c>
      <c r="AQ81" s="1082">
        <f>INF_FC_EUR!AY81</f>
        <v>0</v>
      </c>
      <c r="AR81" s="1083">
        <f>INF_FC_EUR!AZ81</f>
        <v>0</v>
      </c>
      <c r="AS81" s="1082">
        <f>INF_FC_EUR!BA81</f>
        <v>0</v>
      </c>
      <c r="AT81" s="1083">
        <f>INF_FC_EUR!BB81</f>
        <v>0</v>
      </c>
      <c r="AU81" s="1082">
        <f>INF_FC_EUR!BC81</f>
        <v>0</v>
      </c>
      <c r="AV81" s="1083">
        <f>INF_FC_EUR!BD81</f>
        <v>0</v>
      </c>
      <c r="AW81" s="1082">
        <f>INF_FC_EUR!BE81</f>
        <v>0</v>
      </c>
      <c r="AX81" s="1083">
        <f>INF_FC_EUR!BF81</f>
        <v>0</v>
      </c>
      <c r="AY81" s="1082">
        <f>INF_FC_EUR!BG81</f>
        <v>0</v>
      </c>
      <c r="AZ81" s="1083">
        <f>INF_FC_EUR!BH81</f>
        <v>0</v>
      </c>
      <c r="BA81" s="1082">
        <f>INF_FC_EUR!BI81</f>
        <v>0</v>
      </c>
      <c r="BB81" s="1083">
        <f>INF_FC_EUR!BJ81</f>
        <v>0</v>
      </c>
      <c r="BC81" s="1082">
        <f>INF_FC_EUR!BK81</f>
        <v>0</v>
      </c>
      <c r="BD81" s="1083">
        <f>INF_FC_EUR!BL81</f>
        <v>0</v>
      </c>
      <c r="BE81" s="1082">
        <f>INF_FC_EUR!BM81</f>
        <v>0</v>
      </c>
      <c r="BF81" s="1083">
        <f>INF_FC_EUR!BN81</f>
        <v>0</v>
      </c>
      <c r="BG81" s="1082">
        <f>INF_FC_EUR!BO81</f>
        <v>0</v>
      </c>
      <c r="BH81" s="1083">
        <f>INF_FC_EUR!BP81</f>
        <v>0</v>
      </c>
      <c r="BI81" s="1082">
        <f>INF_FC_EUR!BQ81</f>
        <v>0</v>
      </c>
      <c r="BJ81" s="1083">
        <f>INF_FC_EUR!BR81</f>
        <v>0</v>
      </c>
      <c r="BK81" s="1082">
        <f>INF_FC_EUR!BS81</f>
        <v>0</v>
      </c>
      <c r="BL81" s="1083">
        <f>INF_FC_EUR!BT81</f>
        <v>0</v>
      </c>
      <c r="BM81" s="1082">
        <f>INF_FC_EUR!BU81</f>
        <v>0</v>
      </c>
      <c r="BN81" s="1083">
        <f>INF_FC_EUR!BV81</f>
        <v>0</v>
      </c>
      <c r="BO81" s="1082">
        <f>INF_FC_EUR!BW81</f>
        <v>0</v>
      </c>
      <c r="BP81" s="1083">
        <f>INF_FC_EUR!BX81</f>
        <v>0</v>
      </c>
      <c r="BQ81" s="1082">
        <f>INF_FC_EUR!BY81</f>
        <v>0</v>
      </c>
    </row>
    <row r="82" spans="1:69" s="1048" customFormat="1">
      <c r="A82" s="1084" t="str">
        <f>IF(OR(B82=0,B82=""),"",B82&amp;IF(COUNTIF(B$11:$B82,B82)&gt;1,COUNTIF(B$11:$B82,B82),""))</f>
        <v>M689</v>
      </c>
      <c r="B82" s="1084" t="str">
        <f>INF_FC_EUR!J82</f>
        <v>M689</v>
      </c>
      <c r="C82" s="1084" t="str">
        <f>INF_FC_EUR!K82</f>
        <v>Other expenditures</v>
      </c>
      <c r="D82" s="1084">
        <f>INF_FC_EUR!L82</f>
        <v>0</v>
      </c>
      <c r="E82" s="1085">
        <f>INF_FC_EUR!M82</f>
        <v>0</v>
      </c>
      <c r="F82" s="1086">
        <f>INF_FC_EUR!N82</f>
        <v>0</v>
      </c>
      <c r="G82" s="1085">
        <f>INF_FC_EUR!O82</f>
        <v>0</v>
      </c>
      <c r="H82" s="1086">
        <f>INF_FC_EUR!P82</f>
        <v>0</v>
      </c>
      <c r="I82" s="1085">
        <f>INF_FC_EUR!Q82</f>
        <v>0</v>
      </c>
      <c r="J82" s="1086">
        <f>INF_FC_EUR!R82</f>
        <v>0</v>
      </c>
      <c r="K82" s="1085">
        <f>INF_FC_EUR!S82</f>
        <v>0</v>
      </c>
      <c r="L82" s="1086">
        <f>INF_FC_EUR!T82</f>
        <v>0</v>
      </c>
      <c r="M82" s="1085">
        <f>INF_FC_EUR!U82</f>
        <v>0</v>
      </c>
      <c r="N82" s="1086">
        <f>INF_FC_EUR!V82</f>
        <v>0</v>
      </c>
      <c r="O82" s="1085">
        <f>INF_FC_EUR!W82</f>
        <v>0</v>
      </c>
      <c r="P82" s="1086">
        <f>INF_FC_EUR!X82</f>
        <v>0</v>
      </c>
      <c r="Q82" s="1085">
        <f>INF_FC_EUR!Y82</f>
        <v>0</v>
      </c>
      <c r="R82" s="1086">
        <f>INF_FC_EUR!Z82</f>
        <v>0</v>
      </c>
      <c r="S82" s="1085">
        <f>INF_FC_EUR!AA82</f>
        <v>0</v>
      </c>
      <c r="T82" s="1086">
        <f>INF_FC_EUR!AB82</f>
        <v>0</v>
      </c>
      <c r="U82" s="1085">
        <f>INF_FC_EUR!AC82</f>
        <v>0</v>
      </c>
      <c r="V82" s="1086">
        <f>INF_FC_EUR!AD82</f>
        <v>0</v>
      </c>
      <c r="W82" s="1085">
        <f>INF_FC_EUR!AE82</f>
        <v>0</v>
      </c>
      <c r="X82" s="1086">
        <f>INF_FC_EUR!AF82</f>
        <v>0</v>
      </c>
      <c r="Y82" s="1085">
        <f>INF_FC_EUR!AG82</f>
        <v>0</v>
      </c>
      <c r="Z82" s="1086">
        <f>INF_FC_EUR!AH82</f>
        <v>0</v>
      </c>
      <c r="AA82" s="1085">
        <f>INF_FC_EUR!AI82</f>
        <v>0</v>
      </c>
      <c r="AB82" s="1086">
        <f>INF_FC_EUR!AJ82</f>
        <v>0</v>
      </c>
      <c r="AC82" s="1085">
        <f>INF_FC_EUR!AK82</f>
        <v>0</v>
      </c>
      <c r="AD82" s="1086">
        <f>INF_FC_EUR!AL82</f>
        <v>0</v>
      </c>
      <c r="AE82" s="1085">
        <f>INF_FC_EUR!AM82</f>
        <v>0</v>
      </c>
      <c r="AF82" s="1086">
        <f>INF_FC_EUR!AN82</f>
        <v>0</v>
      </c>
      <c r="AG82" s="1085">
        <f>INF_FC_EUR!AO82</f>
        <v>0</v>
      </c>
      <c r="AH82" s="1086">
        <f>INF_FC_EUR!AP82</f>
        <v>0</v>
      </c>
      <c r="AI82" s="1085">
        <f>INF_FC_EUR!AQ82</f>
        <v>0</v>
      </c>
      <c r="AJ82" s="1086">
        <f>INF_FC_EUR!AR82</f>
        <v>0</v>
      </c>
      <c r="AK82" s="1085">
        <f>INF_FC_EUR!AS82</f>
        <v>0</v>
      </c>
      <c r="AL82" s="1086">
        <f>INF_FC_EUR!AT82</f>
        <v>0</v>
      </c>
      <c r="AM82" s="1085">
        <f>INF_FC_EUR!AU82</f>
        <v>0</v>
      </c>
      <c r="AN82" s="1086">
        <f>INF_FC_EUR!AV82</f>
        <v>0</v>
      </c>
      <c r="AO82" s="1085">
        <f>INF_FC_EUR!AW82</f>
        <v>0</v>
      </c>
      <c r="AP82" s="1086">
        <f>INF_FC_EUR!AX82</f>
        <v>0</v>
      </c>
      <c r="AQ82" s="1085">
        <f>INF_FC_EUR!AY82</f>
        <v>0</v>
      </c>
      <c r="AR82" s="1086">
        <f>INF_FC_EUR!AZ82</f>
        <v>0</v>
      </c>
      <c r="AS82" s="1085">
        <f>INF_FC_EUR!BA82</f>
        <v>0</v>
      </c>
      <c r="AT82" s="1086">
        <f>INF_FC_EUR!BB82</f>
        <v>0</v>
      </c>
      <c r="AU82" s="1085">
        <f>INF_FC_EUR!BC82</f>
        <v>0</v>
      </c>
      <c r="AV82" s="1086">
        <f>INF_FC_EUR!BD82</f>
        <v>0</v>
      </c>
      <c r="AW82" s="1085">
        <f>INF_FC_EUR!BE82</f>
        <v>0</v>
      </c>
      <c r="AX82" s="1086">
        <f>INF_FC_EUR!BF82</f>
        <v>0</v>
      </c>
      <c r="AY82" s="1085">
        <f>INF_FC_EUR!BG82</f>
        <v>0</v>
      </c>
      <c r="AZ82" s="1086">
        <f>INF_FC_EUR!BH82</f>
        <v>0</v>
      </c>
      <c r="BA82" s="1085">
        <f>INF_FC_EUR!BI82</f>
        <v>0</v>
      </c>
      <c r="BB82" s="1086">
        <f>INF_FC_EUR!BJ82</f>
        <v>0</v>
      </c>
      <c r="BC82" s="1085">
        <f>INF_FC_EUR!BK82</f>
        <v>0</v>
      </c>
      <c r="BD82" s="1086">
        <f>INF_FC_EUR!BL82</f>
        <v>0</v>
      </c>
      <c r="BE82" s="1085">
        <f>INF_FC_EUR!BM82</f>
        <v>0</v>
      </c>
      <c r="BF82" s="1086">
        <f>INF_FC_EUR!BN82</f>
        <v>0</v>
      </c>
      <c r="BG82" s="1085">
        <f>INF_FC_EUR!BO82</f>
        <v>0</v>
      </c>
      <c r="BH82" s="1086">
        <f>INF_FC_EUR!BP82</f>
        <v>0</v>
      </c>
      <c r="BI82" s="1085">
        <f>INF_FC_EUR!BQ82</f>
        <v>0</v>
      </c>
      <c r="BJ82" s="1086">
        <f>INF_FC_EUR!BR82</f>
        <v>0</v>
      </c>
      <c r="BK82" s="1085">
        <f>INF_FC_EUR!BS82</f>
        <v>0</v>
      </c>
      <c r="BL82" s="1086">
        <f>INF_FC_EUR!BT82</f>
        <v>0</v>
      </c>
      <c r="BM82" s="1085">
        <f>INF_FC_EUR!BU82</f>
        <v>0</v>
      </c>
      <c r="BN82" s="1086">
        <f>INF_FC_EUR!BV82</f>
        <v>0</v>
      </c>
      <c r="BO82" s="1085">
        <f>INF_FC_EUR!BW82</f>
        <v>0</v>
      </c>
      <c r="BP82" s="1086">
        <f>INF_FC_EUR!BX82</f>
        <v>0</v>
      </c>
      <c r="BQ82" s="1085">
        <f>INF_FC_EUR!BY82</f>
        <v>0</v>
      </c>
    </row>
    <row r="83" spans="1:69" s="1048" customFormat="1">
      <c r="A83" s="1080" t="str">
        <f>IF(OR(B83=0,B83=""),"",B83&amp;IF(COUNTIF(B$11:$B83,B83)&gt;1,COUNTIF(B$11:$B83,B83),""))</f>
        <v>M705</v>
      </c>
      <c r="B83" s="1080" t="str">
        <f>INF_FC_EUR!J83</f>
        <v>M705</v>
      </c>
      <c r="C83" s="1081" t="str">
        <f>INF_FC_EUR!K83</f>
        <v>Capitalization of own work</v>
      </c>
      <c r="D83" s="1081">
        <f>INF_FC_EUR!L83</f>
        <v>0</v>
      </c>
      <c r="E83" s="1082">
        <f>INF_FC_EUR!M83</f>
        <v>0</v>
      </c>
      <c r="F83" s="1083">
        <f>INF_FC_EUR!N83</f>
        <v>0</v>
      </c>
      <c r="G83" s="1082">
        <f>INF_FC_EUR!O83</f>
        <v>0</v>
      </c>
      <c r="H83" s="1083">
        <f>INF_FC_EUR!P83</f>
        <v>0</v>
      </c>
      <c r="I83" s="1082">
        <f>INF_FC_EUR!Q83</f>
        <v>0</v>
      </c>
      <c r="J83" s="1083">
        <f>INF_FC_EUR!R83</f>
        <v>0</v>
      </c>
      <c r="K83" s="1082">
        <f>INF_FC_EUR!S83</f>
        <v>0</v>
      </c>
      <c r="L83" s="1083">
        <f>INF_FC_EUR!T83</f>
        <v>0</v>
      </c>
      <c r="M83" s="1082">
        <f>INF_FC_EUR!U83</f>
        <v>0</v>
      </c>
      <c r="N83" s="1083">
        <f>INF_FC_EUR!V83</f>
        <v>0</v>
      </c>
      <c r="O83" s="1082">
        <f>INF_FC_EUR!W83</f>
        <v>0</v>
      </c>
      <c r="P83" s="1083">
        <f>INF_FC_EUR!X83</f>
        <v>0</v>
      </c>
      <c r="Q83" s="1082">
        <f>INF_FC_EUR!Y83</f>
        <v>0</v>
      </c>
      <c r="R83" s="1083">
        <f>INF_FC_EUR!Z83</f>
        <v>0</v>
      </c>
      <c r="S83" s="1082">
        <f>INF_FC_EUR!AA83</f>
        <v>0</v>
      </c>
      <c r="T83" s="1083">
        <f>INF_FC_EUR!AB83</f>
        <v>0</v>
      </c>
      <c r="U83" s="1082">
        <f>INF_FC_EUR!AC83</f>
        <v>0</v>
      </c>
      <c r="V83" s="1083">
        <f>INF_FC_EUR!AD83</f>
        <v>0</v>
      </c>
      <c r="W83" s="1082">
        <f>INF_FC_EUR!AE83</f>
        <v>0</v>
      </c>
      <c r="X83" s="1083">
        <f>INF_FC_EUR!AF83</f>
        <v>0</v>
      </c>
      <c r="Y83" s="1082">
        <f>INF_FC_EUR!AG83</f>
        <v>0</v>
      </c>
      <c r="Z83" s="1083">
        <f>INF_FC_EUR!AH83</f>
        <v>0</v>
      </c>
      <c r="AA83" s="1082">
        <f>INF_FC_EUR!AI83</f>
        <v>0</v>
      </c>
      <c r="AB83" s="1083">
        <f>INF_FC_EUR!AJ83</f>
        <v>0</v>
      </c>
      <c r="AC83" s="1082">
        <f>INF_FC_EUR!AK83</f>
        <v>0</v>
      </c>
      <c r="AD83" s="1083">
        <f>INF_FC_EUR!AL83</f>
        <v>0</v>
      </c>
      <c r="AE83" s="1082">
        <f>INF_FC_EUR!AM83</f>
        <v>0</v>
      </c>
      <c r="AF83" s="1083">
        <f>INF_FC_EUR!AN83</f>
        <v>0</v>
      </c>
      <c r="AG83" s="1082">
        <f>INF_FC_EUR!AO83</f>
        <v>0</v>
      </c>
      <c r="AH83" s="1083">
        <f>INF_FC_EUR!AP83</f>
        <v>0</v>
      </c>
      <c r="AI83" s="1082">
        <f>INF_FC_EUR!AQ83</f>
        <v>0</v>
      </c>
      <c r="AJ83" s="1083">
        <f>INF_FC_EUR!AR83</f>
        <v>0</v>
      </c>
      <c r="AK83" s="1082">
        <f>INF_FC_EUR!AS83</f>
        <v>0</v>
      </c>
      <c r="AL83" s="1083">
        <f>INF_FC_EUR!AT83</f>
        <v>0</v>
      </c>
      <c r="AM83" s="1082">
        <f>INF_FC_EUR!AU83</f>
        <v>0</v>
      </c>
      <c r="AN83" s="1083">
        <f>INF_FC_EUR!AV83</f>
        <v>0</v>
      </c>
      <c r="AO83" s="1082">
        <f>INF_FC_EUR!AW83</f>
        <v>0</v>
      </c>
      <c r="AP83" s="1083">
        <f>INF_FC_EUR!AX83</f>
        <v>0</v>
      </c>
      <c r="AQ83" s="1082">
        <f>INF_FC_EUR!AY83</f>
        <v>0</v>
      </c>
      <c r="AR83" s="1083">
        <f>INF_FC_EUR!AZ83</f>
        <v>0</v>
      </c>
      <c r="AS83" s="1082">
        <f>INF_FC_EUR!BA83</f>
        <v>0</v>
      </c>
      <c r="AT83" s="1083">
        <f>INF_FC_EUR!BB83</f>
        <v>0</v>
      </c>
      <c r="AU83" s="1082">
        <f>INF_FC_EUR!BC83</f>
        <v>0</v>
      </c>
      <c r="AV83" s="1083">
        <f>INF_FC_EUR!BD83</f>
        <v>0</v>
      </c>
      <c r="AW83" s="1082">
        <f>INF_FC_EUR!BE83</f>
        <v>0</v>
      </c>
      <c r="AX83" s="1083">
        <f>INF_FC_EUR!BF83</f>
        <v>0</v>
      </c>
      <c r="AY83" s="1082">
        <f>INF_FC_EUR!BG83</f>
        <v>0</v>
      </c>
      <c r="AZ83" s="1083">
        <f>INF_FC_EUR!BH83</f>
        <v>0</v>
      </c>
      <c r="BA83" s="1082">
        <f>INF_FC_EUR!BI83</f>
        <v>0</v>
      </c>
      <c r="BB83" s="1083">
        <f>INF_FC_EUR!BJ83</f>
        <v>0</v>
      </c>
      <c r="BC83" s="1082">
        <f>INF_FC_EUR!BK83</f>
        <v>0</v>
      </c>
      <c r="BD83" s="1083">
        <f>INF_FC_EUR!BL83</f>
        <v>0</v>
      </c>
      <c r="BE83" s="1082">
        <f>INF_FC_EUR!BM83</f>
        <v>0</v>
      </c>
      <c r="BF83" s="1083">
        <f>INF_FC_EUR!BN83</f>
        <v>0</v>
      </c>
      <c r="BG83" s="1082">
        <f>INF_FC_EUR!BO83</f>
        <v>0</v>
      </c>
      <c r="BH83" s="1083">
        <f>INF_FC_EUR!BP83</f>
        <v>0</v>
      </c>
      <c r="BI83" s="1082">
        <f>INF_FC_EUR!BQ83</f>
        <v>0</v>
      </c>
      <c r="BJ83" s="1083">
        <f>INF_FC_EUR!BR83</f>
        <v>0</v>
      </c>
      <c r="BK83" s="1082">
        <f>INF_FC_EUR!BS83</f>
        <v>0</v>
      </c>
      <c r="BL83" s="1083">
        <f>INF_FC_EUR!BT83</f>
        <v>0</v>
      </c>
      <c r="BM83" s="1082">
        <f>INF_FC_EUR!BU83</f>
        <v>0</v>
      </c>
      <c r="BN83" s="1083">
        <f>INF_FC_EUR!BV83</f>
        <v>0</v>
      </c>
      <c r="BO83" s="1082">
        <f>INF_FC_EUR!BW83</f>
        <v>0</v>
      </c>
      <c r="BP83" s="1083">
        <f>INF_FC_EUR!BX83</f>
        <v>0</v>
      </c>
      <c r="BQ83" s="1082">
        <f>INF_FC_EUR!BY83</f>
        <v>0</v>
      </c>
    </row>
    <row r="84" spans="1:69" s="1048" customFormat="1">
      <c r="A84" s="1080" t="str">
        <f>IF(OR(B84=0,B84=""),"",B84&amp;IF(COUNTIF(B$11:$B84,B84)&gt;1,COUNTIF(B$11:$B84,B84),""))</f>
        <v>M710</v>
      </c>
      <c r="B84" s="1080" t="str">
        <f>INF_FC_EUR!J84</f>
        <v>M710</v>
      </c>
      <c r="C84" s="1081" t="str">
        <f>INF_FC_EUR!K84</f>
        <v>Income disp.&amp; write-up FA, excl. FinA</v>
      </c>
      <c r="D84" s="1081">
        <f>INF_FC_EUR!L84</f>
        <v>0</v>
      </c>
      <c r="E84" s="1082">
        <f>INF_FC_EUR!M84</f>
        <v>0</v>
      </c>
      <c r="F84" s="1083">
        <f>INF_FC_EUR!N84</f>
        <v>0</v>
      </c>
      <c r="G84" s="1082">
        <f>INF_FC_EUR!O84</f>
        <v>0</v>
      </c>
      <c r="H84" s="1083">
        <f>INF_FC_EUR!P84</f>
        <v>0</v>
      </c>
      <c r="I84" s="1082">
        <f>INF_FC_EUR!Q84</f>
        <v>0</v>
      </c>
      <c r="J84" s="1083">
        <f>INF_FC_EUR!R84</f>
        <v>0</v>
      </c>
      <c r="K84" s="1082">
        <f>INF_FC_EUR!S84</f>
        <v>0</v>
      </c>
      <c r="L84" s="1083">
        <f>INF_FC_EUR!T84</f>
        <v>0</v>
      </c>
      <c r="M84" s="1082">
        <f>INF_FC_EUR!U84</f>
        <v>0</v>
      </c>
      <c r="N84" s="1083">
        <f>INF_FC_EUR!V84</f>
        <v>0</v>
      </c>
      <c r="O84" s="1082">
        <f>INF_FC_EUR!W84</f>
        <v>0</v>
      </c>
      <c r="P84" s="1083">
        <f>INF_FC_EUR!X84</f>
        <v>0</v>
      </c>
      <c r="Q84" s="1082">
        <f>INF_FC_EUR!Y84</f>
        <v>0</v>
      </c>
      <c r="R84" s="1083">
        <f>INF_FC_EUR!Z84</f>
        <v>0</v>
      </c>
      <c r="S84" s="1082">
        <f>INF_FC_EUR!AA84</f>
        <v>0</v>
      </c>
      <c r="T84" s="1083">
        <f>INF_FC_EUR!AB84</f>
        <v>0</v>
      </c>
      <c r="U84" s="1082">
        <f>INF_FC_EUR!AC84</f>
        <v>0</v>
      </c>
      <c r="V84" s="1083">
        <f>INF_FC_EUR!AD84</f>
        <v>0</v>
      </c>
      <c r="W84" s="1082">
        <f>INF_FC_EUR!AE84</f>
        <v>0</v>
      </c>
      <c r="X84" s="1083">
        <f>INF_FC_EUR!AF84</f>
        <v>0</v>
      </c>
      <c r="Y84" s="1082">
        <f>INF_FC_EUR!AG84</f>
        <v>0</v>
      </c>
      <c r="Z84" s="1083">
        <f>INF_FC_EUR!AH84</f>
        <v>0</v>
      </c>
      <c r="AA84" s="1082">
        <f>INF_FC_EUR!AI84</f>
        <v>0</v>
      </c>
      <c r="AB84" s="1083">
        <f>INF_FC_EUR!AJ84</f>
        <v>0</v>
      </c>
      <c r="AC84" s="1082">
        <f>INF_FC_EUR!AK84</f>
        <v>0</v>
      </c>
      <c r="AD84" s="1083">
        <f>INF_FC_EUR!AL84</f>
        <v>0</v>
      </c>
      <c r="AE84" s="1082">
        <f>INF_FC_EUR!AM84</f>
        <v>0</v>
      </c>
      <c r="AF84" s="1083">
        <f>INF_FC_EUR!AN84</f>
        <v>0</v>
      </c>
      <c r="AG84" s="1082">
        <f>INF_FC_EUR!AO84</f>
        <v>0</v>
      </c>
      <c r="AH84" s="1083">
        <f>INF_FC_EUR!AP84</f>
        <v>0</v>
      </c>
      <c r="AI84" s="1082">
        <f>INF_FC_EUR!AQ84</f>
        <v>0</v>
      </c>
      <c r="AJ84" s="1083">
        <f>INF_FC_EUR!AR84</f>
        <v>0</v>
      </c>
      <c r="AK84" s="1082">
        <f>INF_FC_EUR!AS84</f>
        <v>0</v>
      </c>
      <c r="AL84" s="1083">
        <f>INF_FC_EUR!AT84</f>
        <v>0</v>
      </c>
      <c r="AM84" s="1082">
        <f>INF_FC_EUR!AU84</f>
        <v>0</v>
      </c>
      <c r="AN84" s="1083">
        <f>INF_FC_EUR!AV84</f>
        <v>0</v>
      </c>
      <c r="AO84" s="1082">
        <f>INF_FC_EUR!AW84</f>
        <v>0</v>
      </c>
      <c r="AP84" s="1083">
        <f>INF_FC_EUR!AX84</f>
        <v>0</v>
      </c>
      <c r="AQ84" s="1082">
        <f>INF_FC_EUR!AY84</f>
        <v>0</v>
      </c>
      <c r="AR84" s="1083">
        <f>INF_FC_EUR!AZ84</f>
        <v>0</v>
      </c>
      <c r="AS84" s="1082">
        <f>INF_FC_EUR!BA84</f>
        <v>0</v>
      </c>
      <c r="AT84" s="1083">
        <f>INF_FC_EUR!BB84</f>
        <v>0</v>
      </c>
      <c r="AU84" s="1082">
        <f>INF_FC_EUR!BC84</f>
        <v>0</v>
      </c>
      <c r="AV84" s="1083">
        <f>INF_FC_EUR!BD84</f>
        <v>0</v>
      </c>
      <c r="AW84" s="1082">
        <f>INF_FC_EUR!BE84</f>
        <v>0</v>
      </c>
      <c r="AX84" s="1083">
        <f>INF_FC_EUR!BF84</f>
        <v>0</v>
      </c>
      <c r="AY84" s="1082">
        <f>INF_FC_EUR!BG84</f>
        <v>0</v>
      </c>
      <c r="AZ84" s="1083">
        <f>INF_FC_EUR!BH84</f>
        <v>0</v>
      </c>
      <c r="BA84" s="1082">
        <f>INF_FC_EUR!BI84</f>
        <v>0</v>
      </c>
      <c r="BB84" s="1083">
        <f>INF_FC_EUR!BJ84</f>
        <v>0</v>
      </c>
      <c r="BC84" s="1082">
        <f>INF_FC_EUR!BK84</f>
        <v>0</v>
      </c>
      <c r="BD84" s="1083">
        <f>INF_FC_EUR!BL84</f>
        <v>0</v>
      </c>
      <c r="BE84" s="1082">
        <f>INF_FC_EUR!BM84</f>
        <v>0</v>
      </c>
      <c r="BF84" s="1083">
        <f>INF_FC_EUR!BN84</f>
        <v>0</v>
      </c>
      <c r="BG84" s="1082">
        <f>INF_FC_EUR!BO84</f>
        <v>0</v>
      </c>
      <c r="BH84" s="1083">
        <f>INF_FC_EUR!BP84</f>
        <v>0</v>
      </c>
      <c r="BI84" s="1082">
        <f>INF_FC_EUR!BQ84</f>
        <v>0</v>
      </c>
      <c r="BJ84" s="1083">
        <f>INF_FC_EUR!BR84</f>
        <v>0</v>
      </c>
      <c r="BK84" s="1082">
        <f>INF_FC_EUR!BS84</f>
        <v>0</v>
      </c>
      <c r="BL84" s="1083">
        <f>INF_FC_EUR!BT84</f>
        <v>0</v>
      </c>
      <c r="BM84" s="1082">
        <f>INF_FC_EUR!BU84</f>
        <v>0</v>
      </c>
      <c r="BN84" s="1083">
        <f>INF_FC_EUR!BV84</f>
        <v>0</v>
      </c>
      <c r="BO84" s="1082">
        <f>INF_FC_EUR!BW84</f>
        <v>0</v>
      </c>
      <c r="BP84" s="1083">
        <f>INF_FC_EUR!BX84</f>
        <v>0</v>
      </c>
      <c r="BQ84" s="1082">
        <f>INF_FC_EUR!BY84</f>
        <v>0</v>
      </c>
    </row>
    <row r="85" spans="1:69" s="1048" customFormat="1">
      <c r="A85" s="1080" t="str">
        <f>IF(OR(B85=0,B85=""),"",B85&amp;IF(COUNTIF(B$11:$B85,B85)&gt;1,COUNTIF(B$11:$B85,B85),""))</f>
        <v>M711</v>
      </c>
      <c r="B85" s="1080" t="str">
        <f>INF_FC_EUR!J85</f>
        <v>M711</v>
      </c>
      <c r="C85" s="1081" t="str">
        <f>INF_FC_EUR!K85</f>
        <v>Income disp.&amp; write-up FA, excl. FinA aff.</v>
      </c>
      <c r="D85" s="1081">
        <f>INF_FC_EUR!L85</f>
        <v>0</v>
      </c>
      <c r="E85" s="1082">
        <f>INF_FC_EUR!M85</f>
        <v>0</v>
      </c>
      <c r="F85" s="1083">
        <f>INF_FC_EUR!N85</f>
        <v>0</v>
      </c>
      <c r="G85" s="1082">
        <f>INF_FC_EUR!O85</f>
        <v>0</v>
      </c>
      <c r="H85" s="1083">
        <f>INF_FC_EUR!P85</f>
        <v>0</v>
      </c>
      <c r="I85" s="1082">
        <f>INF_FC_EUR!Q85</f>
        <v>0</v>
      </c>
      <c r="J85" s="1083">
        <f>INF_FC_EUR!R85</f>
        <v>0</v>
      </c>
      <c r="K85" s="1082">
        <f>INF_FC_EUR!S85</f>
        <v>0</v>
      </c>
      <c r="L85" s="1083">
        <f>INF_FC_EUR!T85</f>
        <v>0</v>
      </c>
      <c r="M85" s="1082">
        <f>INF_FC_EUR!U85</f>
        <v>0</v>
      </c>
      <c r="N85" s="1083">
        <f>INF_FC_EUR!V85</f>
        <v>0</v>
      </c>
      <c r="O85" s="1082">
        <f>INF_FC_EUR!W85</f>
        <v>0</v>
      </c>
      <c r="P85" s="1083">
        <f>INF_FC_EUR!X85</f>
        <v>0</v>
      </c>
      <c r="Q85" s="1082">
        <f>INF_FC_EUR!Y85</f>
        <v>0</v>
      </c>
      <c r="R85" s="1083">
        <f>INF_FC_EUR!Z85</f>
        <v>0</v>
      </c>
      <c r="S85" s="1082">
        <f>INF_FC_EUR!AA85</f>
        <v>0</v>
      </c>
      <c r="T85" s="1083">
        <f>INF_FC_EUR!AB85</f>
        <v>0</v>
      </c>
      <c r="U85" s="1082">
        <f>INF_FC_EUR!AC85</f>
        <v>0</v>
      </c>
      <c r="V85" s="1083">
        <f>INF_FC_EUR!AD85</f>
        <v>0</v>
      </c>
      <c r="W85" s="1082">
        <f>INF_FC_EUR!AE85</f>
        <v>0</v>
      </c>
      <c r="X85" s="1083">
        <f>INF_FC_EUR!AF85</f>
        <v>0</v>
      </c>
      <c r="Y85" s="1082">
        <f>INF_FC_EUR!AG85</f>
        <v>0</v>
      </c>
      <c r="Z85" s="1083">
        <f>INF_FC_EUR!AH85</f>
        <v>0</v>
      </c>
      <c r="AA85" s="1082">
        <f>INF_FC_EUR!AI85</f>
        <v>0</v>
      </c>
      <c r="AB85" s="1083">
        <f>INF_FC_EUR!AJ85</f>
        <v>0</v>
      </c>
      <c r="AC85" s="1082">
        <f>INF_FC_EUR!AK85</f>
        <v>0</v>
      </c>
      <c r="AD85" s="1083">
        <f>INF_FC_EUR!AL85</f>
        <v>0</v>
      </c>
      <c r="AE85" s="1082">
        <f>INF_FC_EUR!AM85</f>
        <v>0</v>
      </c>
      <c r="AF85" s="1083">
        <f>INF_FC_EUR!AN85</f>
        <v>0</v>
      </c>
      <c r="AG85" s="1082">
        <f>INF_FC_EUR!AO85</f>
        <v>0</v>
      </c>
      <c r="AH85" s="1083">
        <f>INF_FC_EUR!AP85</f>
        <v>0</v>
      </c>
      <c r="AI85" s="1082">
        <f>INF_FC_EUR!AQ85</f>
        <v>0</v>
      </c>
      <c r="AJ85" s="1083">
        <f>INF_FC_EUR!AR85</f>
        <v>0</v>
      </c>
      <c r="AK85" s="1082">
        <f>INF_FC_EUR!AS85</f>
        <v>0</v>
      </c>
      <c r="AL85" s="1083">
        <f>INF_FC_EUR!AT85</f>
        <v>0</v>
      </c>
      <c r="AM85" s="1082">
        <f>INF_FC_EUR!AU85</f>
        <v>0</v>
      </c>
      <c r="AN85" s="1083">
        <f>INF_FC_EUR!AV85</f>
        <v>0</v>
      </c>
      <c r="AO85" s="1082">
        <f>INF_FC_EUR!AW85</f>
        <v>0</v>
      </c>
      <c r="AP85" s="1083">
        <f>INF_FC_EUR!AX85</f>
        <v>0</v>
      </c>
      <c r="AQ85" s="1082">
        <f>INF_FC_EUR!AY85</f>
        <v>0</v>
      </c>
      <c r="AR85" s="1083">
        <f>INF_FC_EUR!AZ85</f>
        <v>0</v>
      </c>
      <c r="AS85" s="1082">
        <f>INF_FC_EUR!BA85</f>
        <v>0</v>
      </c>
      <c r="AT85" s="1083">
        <f>INF_FC_EUR!BB85</f>
        <v>0</v>
      </c>
      <c r="AU85" s="1082">
        <f>INF_FC_EUR!BC85</f>
        <v>0</v>
      </c>
      <c r="AV85" s="1083">
        <f>INF_FC_EUR!BD85</f>
        <v>0</v>
      </c>
      <c r="AW85" s="1082">
        <f>INF_FC_EUR!BE85</f>
        <v>0</v>
      </c>
      <c r="AX85" s="1083">
        <f>INF_FC_EUR!BF85</f>
        <v>0</v>
      </c>
      <c r="AY85" s="1082">
        <f>INF_FC_EUR!BG85</f>
        <v>0</v>
      </c>
      <c r="AZ85" s="1083">
        <f>INF_FC_EUR!BH85</f>
        <v>0</v>
      </c>
      <c r="BA85" s="1082">
        <f>INF_FC_EUR!BI85</f>
        <v>0</v>
      </c>
      <c r="BB85" s="1083">
        <f>INF_FC_EUR!BJ85</f>
        <v>0</v>
      </c>
      <c r="BC85" s="1082">
        <f>INF_FC_EUR!BK85</f>
        <v>0</v>
      </c>
      <c r="BD85" s="1083">
        <f>INF_FC_EUR!BL85</f>
        <v>0</v>
      </c>
      <c r="BE85" s="1082">
        <f>INF_FC_EUR!BM85</f>
        <v>0</v>
      </c>
      <c r="BF85" s="1083">
        <f>INF_FC_EUR!BN85</f>
        <v>0</v>
      </c>
      <c r="BG85" s="1082">
        <f>INF_FC_EUR!BO85</f>
        <v>0</v>
      </c>
      <c r="BH85" s="1083">
        <f>INF_FC_EUR!BP85</f>
        <v>0</v>
      </c>
      <c r="BI85" s="1082">
        <f>INF_FC_EUR!BQ85</f>
        <v>0</v>
      </c>
      <c r="BJ85" s="1083">
        <f>INF_FC_EUR!BR85</f>
        <v>0</v>
      </c>
      <c r="BK85" s="1082">
        <f>INF_FC_EUR!BS85</f>
        <v>0</v>
      </c>
      <c r="BL85" s="1083">
        <f>INF_FC_EUR!BT85</f>
        <v>0</v>
      </c>
      <c r="BM85" s="1082">
        <f>INF_FC_EUR!BU85</f>
        <v>0</v>
      </c>
      <c r="BN85" s="1083">
        <f>INF_FC_EUR!BV85</f>
        <v>0</v>
      </c>
      <c r="BO85" s="1082">
        <f>INF_FC_EUR!BW85</f>
        <v>0</v>
      </c>
      <c r="BP85" s="1083">
        <f>INF_FC_EUR!BX85</f>
        <v>0</v>
      </c>
      <c r="BQ85" s="1082">
        <f>INF_FC_EUR!BY85</f>
        <v>0</v>
      </c>
    </row>
    <row r="86" spans="1:69" s="1048" customFormat="1">
      <c r="A86" s="1080" t="str">
        <f>IF(OR(B86=0,B86=""),"",B86&amp;IF(COUNTIF(B$11:$B86,B86)&gt;1,COUNTIF(B$11:$B86,B86),""))</f>
        <v>M715</v>
      </c>
      <c r="B86" s="1080" t="str">
        <f>INF_FC_EUR!J86</f>
        <v>M715</v>
      </c>
      <c r="C86" s="1081" t="str">
        <f>INF_FC_EUR!K86</f>
        <v>Reversal of provisions</v>
      </c>
      <c r="D86" s="1081">
        <f>INF_FC_EUR!L86</f>
        <v>0</v>
      </c>
      <c r="E86" s="1082">
        <f>INF_FC_EUR!M86</f>
        <v>0</v>
      </c>
      <c r="F86" s="1083">
        <f>INF_FC_EUR!N86</f>
        <v>0</v>
      </c>
      <c r="G86" s="1082">
        <f>INF_FC_EUR!O86</f>
        <v>0</v>
      </c>
      <c r="H86" s="1083">
        <f>INF_FC_EUR!P86</f>
        <v>0</v>
      </c>
      <c r="I86" s="1082">
        <f>INF_FC_EUR!Q86</f>
        <v>0</v>
      </c>
      <c r="J86" s="1083">
        <f>INF_FC_EUR!R86</f>
        <v>0</v>
      </c>
      <c r="K86" s="1082">
        <f>INF_FC_EUR!S86</f>
        <v>0</v>
      </c>
      <c r="L86" s="1083">
        <f>INF_FC_EUR!T86</f>
        <v>0</v>
      </c>
      <c r="M86" s="1082">
        <f>INF_FC_EUR!U86</f>
        <v>0</v>
      </c>
      <c r="N86" s="1083">
        <f>INF_FC_EUR!V86</f>
        <v>0</v>
      </c>
      <c r="O86" s="1082">
        <f>INF_FC_EUR!W86</f>
        <v>0</v>
      </c>
      <c r="P86" s="1083">
        <f>INF_FC_EUR!X86</f>
        <v>0</v>
      </c>
      <c r="Q86" s="1082">
        <f>INF_FC_EUR!Y86</f>
        <v>0</v>
      </c>
      <c r="R86" s="1083">
        <f>INF_FC_EUR!Z86</f>
        <v>0</v>
      </c>
      <c r="S86" s="1082">
        <f>INF_FC_EUR!AA86</f>
        <v>0</v>
      </c>
      <c r="T86" s="1083">
        <f>INF_FC_EUR!AB86</f>
        <v>0</v>
      </c>
      <c r="U86" s="1082">
        <f>INF_FC_EUR!AC86</f>
        <v>0</v>
      </c>
      <c r="V86" s="1083">
        <f>INF_FC_EUR!AD86</f>
        <v>0</v>
      </c>
      <c r="W86" s="1082">
        <f>INF_FC_EUR!AE86</f>
        <v>0</v>
      </c>
      <c r="X86" s="1083">
        <f>INF_FC_EUR!AF86</f>
        <v>0</v>
      </c>
      <c r="Y86" s="1082">
        <f>INF_FC_EUR!AG86</f>
        <v>0</v>
      </c>
      <c r="Z86" s="1083">
        <f>INF_FC_EUR!AH86</f>
        <v>0</v>
      </c>
      <c r="AA86" s="1082">
        <f>INF_FC_EUR!AI86</f>
        <v>0</v>
      </c>
      <c r="AB86" s="1083">
        <f>INF_FC_EUR!AJ86</f>
        <v>0</v>
      </c>
      <c r="AC86" s="1082">
        <f>INF_FC_EUR!AK86</f>
        <v>0</v>
      </c>
      <c r="AD86" s="1083">
        <f>INF_FC_EUR!AL86</f>
        <v>0</v>
      </c>
      <c r="AE86" s="1082">
        <f>INF_FC_EUR!AM86</f>
        <v>0</v>
      </c>
      <c r="AF86" s="1083">
        <f>INF_FC_EUR!AN86</f>
        <v>0</v>
      </c>
      <c r="AG86" s="1082">
        <f>INF_FC_EUR!AO86</f>
        <v>0</v>
      </c>
      <c r="AH86" s="1083">
        <f>INF_FC_EUR!AP86</f>
        <v>0</v>
      </c>
      <c r="AI86" s="1082">
        <f>INF_FC_EUR!AQ86</f>
        <v>0</v>
      </c>
      <c r="AJ86" s="1083">
        <f>INF_FC_EUR!AR86</f>
        <v>0</v>
      </c>
      <c r="AK86" s="1082">
        <f>INF_FC_EUR!AS86</f>
        <v>0</v>
      </c>
      <c r="AL86" s="1083">
        <f>INF_FC_EUR!AT86</f>
        <v>0</v>
      </c>
      <c r="AM86" s="1082">
        <f>INF_FC_EUR!AU86</f>
        <v>0</v>
      </c>
      <c r="AN86" s="1083">
        <f>INF_FC_EUR!AV86</f>
        <v>0</v>
      </c>
      <c r="AO86" s="1082">
        <f>INF_FC_EUR!AW86</f>
        <v>0</v>
      </c>
      <c r="AP86" s="1083">
        <f>INF_FC_EUR!AX86</f>
        <v>0</v>
      </c>
      <c r="AQ86" s="1082">
        <f>INF_FC_EUR!AY86</f>
        <v>0</v>
      </c>
      <c r="AR86" s="1083">
        <f>INF_FC_EUR!AZ86</f>
        <v>0</v>
      </c>
      <c r="AS86" s="1082">
        <f>INF_FC_EUR!BA86</f>
        <v>0</v>
      </c>
      <c r="AT86" s="1083">
        <f>INF_FC_EUR!BB86</f>
        <v>0</v>
      </c>
      <c r="AU86" s="1082">
        <f>INF_FC_EUR!BC86</f>
        <v>0</v>
      </c>
      <c r="AV86" s="1083">
        <f>INF_FC_EUR!BD86</f>
        <v>0</v>
      </c>
      <c r="AW86" s="1082">
        <f>INF_FC_EUR!BE86</f>
        <v>0</v>
      </c>
      <c r="AX86" s="1083">
        <f>INF_FC_EUR!BF86</f>
        <v>0</v>
      </c>
      <c r="AY86" s="1082">
        <f>INF_FC_EUR!BG86</f>
        <v>0</v>
      </c>
      <c r="AZ86" s="1083">
        <f>INF_FC_EUR!BH86</f>
        <v>0</v>
      </c>
      <c r="BA86" s="1082">
        <f>INF_FC_EUR!BI86</f>
        <v>0</v>
      </c>
      <c r="BB86" s="1083">
        <f>INF_FC_EUR!BJ86</f>
        <v>0</v>
      </c>
      <c r="BC86" s="1082">
        <f>INF_FC_EUR!BK86</f>
        <v>0</v>
      </c>
      <c r="BD86" s="1083">
        <f>INF_FC_EUR!BL86</f>
        <v>0</v>
      </c>
      <c r="BE86" s="1082">
        <f>INF_FC_EUR!BM86</f>
        <v>0</v>
      </c>
      <c r="BF86" s="1083">
        <f>INF_FC_EUR!BN86</f>
        <v>0</v>
      </c>
      <c r="BG86" s="1082">
        <f>INF_FC_EUR!BO86</f>
        <v>0</v>
      </c>
      <c r="BH86" s="1083">
        <f>INF_FC_EUR!BP86</f>
        <v>0</v>
      </c>
      <c r="BI86" s="1082">
        <f>INF_FC_EUR!BQ86</f>
        <v>0</v>
      </c>
      <c r="BJ86" s="1083">
        <f>INF_FC_EUR!BR86</f>
        <v>0</v>
      </c>
      <c r="BK86" s="1082">
        <f>INF_FC_EUR!BS86</f>
        <v>0</v>
      </c>
      <c r="BL86" s="1083">
        <f>INF_FC_EUR!BT86</f>
        <v>0</v>
      </c>
      <c r="BM86" s="1082">
        <f>INF_FC_EUR!BU86</f>
        <v>0</v>
      </c>
      <c r="BN86" s="1083">
        <f>INF_FC_EUR!BV86</f>
        <v>0</v>
      </c>
      <c r="BO86" s="1082">
        <f>INF_FC_EUR!BW86</f>
        <v>0</v>
      </c>
      <c r="BP86" s="1083">
        <f>INF_FC_EUR!BX86</f>
        <v>0</v>
      </c>
      <c r="BQ86" s="1082">
        <f>INF_FC_EUR!BY86</f>
        <v>0</v>
      </c>
    </row>
    <row r="87" spans="1:69" s="1048" customFormat="1">
      <c r="A87" s="1080" t="str">
        <f>IF(OR(B87=0,B87=""),"",B87&amp;IF(COUNTIF(B$11:$B87,B87)&gt;1,COUNTIF(B$11:$B87,B87),""))</f>
        <v>M720</v>
      </c>
      <c r="B87" s="1080" t="str">
        <f>INF_FC_EUR!J87</f>
        <v>M720</v>
      </c>
      <c r="C87" s="1081" t="str">
        <f>INF_FC_EUR!K87</f>
        <v>Profits from fx-differences excl. finance</v>
      </c>
      <c r="D87" s="1081">
        <f>INF_FC_EUR!L87</f>
        <v>0</v>
      </c>
      <c r="E87" s="1082">
        <f>INF_FC_EUR!M87</f>
        <v>0</v>
      </c>
      <c r="F87" s="1083">
        <f>INF_FC_EUR!N87</f>
        <v>0</v>
      </c>
      <c r="G87" s="1082">
        <f>INF_FC_EUR!O87</f>
        <v>0</v>
      </c>
      <c r="H87" s="1083">
        <f>INF_FC_EUR!P87</f>
        <v>0</v>
      </c>
      <c r="I87" s="1082">
        <f>INF_FC_EUR!Q87</f>
        <v>0</v>
      </c>
      <c r="J87" s="1083">
        <f>INF_FC_EUR!R87</f>
        <v>0</v>
      </c>
      <c r="K87" s="1082">
        <f>INF_FC_EUR!S87</f>
        <v>0</v>
      </c>
      <c r="L87" s="1083">
        <f>INF_FC_EUR!T87</f>
        <v>0</v>
      </c>
      <c r="M87" s="1082">
        <f>INF_FC_EUR!U87</f>
        <v>0</v>
      </c>
      <c r="N87" s="1083">
        <f>INF_FC_EUR!V87</f>
        <v>0</v>
      </c>
      <c r="O87" s="1082">
        <f>INF_FC_EUR!W87</f>
        <v>0</v>
      </c>
      <c r="P87" s="1083">
        <f>INF_FC_EUR!X87</f>
        <v>0</v>
      </c>
      <c r="Q87" s="1082">
        <f>INF_FC_EUR!Y87</f>
        <v>0</v>
      </c>
      <c r="R87" s="1083">
        <f>INF_FC_EUR!Z87</f>
        <v>0</v>
      </c>
      <c r="S87" s="1082">
        <f>INF_FC_EUR!AA87</f>
        <v>0</v>
      </c>
      <c r="T87" s="1083">
        <f>INF_FC_EUR!AB87</f>
        <v>0</v>
      </c>
      <c r="U87" s="1082">
        <f>INF_FC_EUR!AC87</f>
        <v>0</v>
      </c>
      <c r="V87" s="1083">
        <f>INF_FC_EUR!AD87</f>
        <v>0</v>
      </c>
      <c r="W87" s="1082">
        <f>INF_FC_EUR!AE87</f>
        <v>0</v>
      </c>
      <c r="X87" s="1083">
        <f>INF_FC_EUR!AF87</f>
        <v>0</v>
      </c>
      <c r="Y87" s="1082">
        <f>INF_FC_EUR!AG87</f>
        <v>0</v>
      </c>
      <c r="Z87" s="1083">
        <f>INF_FC_EUR!AH87</f>
        <v>0</v>
      </c>
      <c r="AA87" s="1082">
        <f>INF_FC_EUR!AI87</f>
        <v>0</v>
      </c>
      <c r="AB87" s="1083">
        <f>INF_FC_EUR!AJ87</f>
        <v>0</v>
      </c>
      <c r="AC87" s="1082">
        <f>INF_FC_EUR!AK87</f>
        <v>0</v>
      </c>
      <c r="AD87" s="1083">
        <f>INF_FC_EUR!AL87</f>
        <v>0</v>
      </c>
      <c r="AE87" s="1082">
        <f>INF_FC_EUR!AM87</f>
        <v>0</v>
      </c>
      <c r="AF87" s="1083">
        <f>INF_FC_EUR!AN87</f>
        <v>0</v>
      </c>
      <c r="AG87" s="1082">
        <f>INF_FC_EUR!AO87</f>
        <v>0</v>
      </c>
      <c r="AH87" s="1083">
        <f>INF_FC_EUR!AP87</f>
        <v>0</v>
      </c>
      <c r="AI87" s="1082">
        <f>INF_FC_EUR!AQ87</f>
        <v>0</v>
      </c>
      <c r="AJ87" s="1083">
        <f>INF_FC_EUR!AR87</f>
        <v>0</v>
      </c>
      <c r="AK87" s="1082">
        <f>INF_FC_EUR!AS87</f>
        <v>0</v>
      </c>
      <c r="AL87" s="1083">
        <f>INF_FC_EUR!AT87</f>
        <v>0</v>
      </c>
      <c r="AM87" s="1082">
        <f>INF_FC_EUR!AU87</f>
        <v>0</v>
      </c>
      <c r="AN87" s="1083">
        <f>INF_FC_EUR!AV87</f>
        <v>0</v>
      </c>
      <c r="AO87" s="1082">
        <f>INF_FC_EUR!AW87</f>
        <v>0</v>
      </c>
      <c r="AP87" s="1083">
        <f>INF_FC_EUR!AX87</f>
        <v>0</v>
      </c>
      <c r="AQ87" s="1082">
        <f>INF_FC_EUR!AY87</f>
        <v>0</v>
      </c>
      <c r="AR87" s="1083">
        <f>INF_FC_EUR!AZ87</f>
        <v>0</v>
      </c>
      <c r="AS87" s="1082">
        <f>INF_FC_EUR!BA87</f>
        <v>0</v>
      </c>
      <c r="AT87" s="1083">
        <f>INF_FC_EUR!BB87</f>
        <v>0</v>
      </c>
      <c r="AU87" s="1082">
        <f>INF_FC_EUR!BC87</f>
        <v>0</v>
      </c>
      <c r="AV87" s="1083">
        <f>INF_FC_EUR!BD87</f>
        <v>0</v>
      </c>
      <c r="AW87" s="1082">
        <f>INF_FC_EUR!BE87</f>
        <v>0</v>
      </c>
      <c r="AX87" s="1083">
        <f>INF_FC_EUR!BF87</f>
        <v>0</v>
      </c>
      <c r="AY87" s="1082">
        <f>INF_FC_EUR!BG87</f>
        <v>0</v>
      </c>
      <c r="AZ87" s="1083">
        <f>INF_FC_EUR!BH87</f>
        <v>0</v>
      </c>
      <c r="BA87" s="1082">
        <f>INF_FC_EUR!BI87</f>
        <v>0</v>
      </c>
      <c r="BB87" s="1083">
        <f>INF_FC_EUR!BJ87</f>
        <v>0</v>
      </c>
      <c r="BC87" s="1082">
        <f>INF_FC_EUR!BK87</f>
        <v>0</v>
      </c>
      <c r="BD87" s="1083">
        <f>INF_FC_EUR!BL87</f>
        <v>0</v>
      </c>
      <c r="BE87" s="1082">
        <f>INF_FC_EUR!BM87</f>
        <v>0</v>
      </c>
      <c r="BF87" s="1083">
        <f>INF_FC_EUR!BN87</f>
        <v>0</v>
      </c>
      <c r="BG87" s="1082">
        <f>INF_FC_EUR!BO87</f>
        <v>0</v>
      </c>
      <c r="BH87" s="1083">
        <f>INF_FC_EUR!BP87</f>
        <v>0</v>
      </c>
      <c r="BI87" s="1082">
        <f>INF_FC_EUR!BQ87</f>
        <v>0</v>
      </c>
      <c r="BJ87" s="1083">
        <f>INF_FC_EUR!BR87</f>
        <v>0</v>
      </c>
      <c r="BK87" s="1082">
        <f>INF_FC_EUR!BS87</f>
        <v>0</v>
      </c>
      <c r="BL87" s="1083">
        <f>INF_FC_EUR!BT87</f>
        <v>0</v>
      </c>
      <c r="BM87" s="1082">
        <f>INF_FC_EUR!BU87</f>
        <v>0</v>
      </c>
      <c r="BN87" s="1083">
        <f>INF_FC_EUR!BV87</f>
        <v>0</v>
      </c>
      <c r="BO87" s="1082">
        <f>INF_FC_EUR!BW87</f>
        <v>0</v>
      </c>
      <c r="BP87" s="1083">
        <f>INF_FC_EUR!BX87</f>
        <v>0</v>
      </c>
      <c r="BQ87" s="1082">
        <f>INF_FC_EUR!BY87</f>
        <v>0</v>
      </c>
    </row>
    <row r="88" spans="1:69" s="1048" customFormat="1">
      <c r="A88" s="1080" t="str">
        <f>IF(OR(B88=0,B88=""),"",B88&amp;IF(COUNTIF(B$11:$B88,B88)&gt;1,COUNTIF(B$11:$B88,B88),""))</f>
        <v>M725</v>
      </c>
      <c r="B88" s="1080" t="str">
        <f>INF_FC_EUR!J88</f>
        <v>M725</v>
      </c>
      <c r="C88" s="1081" t="str">
        <f>INF_FC_EUR!K88</f>
        <v>Other operating income</v>
      </c>
      <c r="D88" s="1081">
        <f>INF_FC_EUR!L88</f>
        <v>0</v>
      </c>
      <c r="E88" s="1082">
        <f>INF_FC_EUR!M88</f>
        <v>0</v>
      </c>
      <c r="F88" s="1083">
        <f>INF_FC_EUR!N88</f>
        <v>0</v>
      </c>
      <c r="G88" s="1082">
        <f>INF_FC_EUR!O88</f>
        <v>0</v>
      </c>
      <c r="H88" s="1083">
        <f>INF_FC_EUR!P88</f>
        <v>0</v>
      </c>
      <c r="I88" s="1082">
        <f>INF_FC_EUR!Q88</f>
        <v>0</v>
      </c>
      <c r="J88" s="1083">
        <f>INF_FC_EUR!R88</f>
        <v>0</v>
      </c>
      <c r="K88" s="1082">
        <f>INF_FC_EUR!S88</f>
        <v>0</v>
      </c>
      <c r="L88" s="1083">
        <f>INF_FC_EUR!T88</f>
        <v>0</v>
      </c>
      <c r="M88" s="1082">
        <f>INF_FC_EUR!U88</f>
        <v>0</v>
      </c>
      <c r="N88" s="1083">
        <f>INF_FC_EUR!V88</f>
        <v>0</v>
      </c>
      <c r="O88" s="1082">
        <f>INF_FC_EUR!W88</f>
        <v>0</v>
      </c>
      <c r="P88" s="1083">
        <f>INF_FC_EUR!X88</f>
        <v>0</v>
      </c>
      <c r="Q88" s="1082">
        <f>INF_FC_EUR!Y88</f>
        <v>0</v>
      </c>
      <c r="R88" s="1083">
        <f>INF_FC_EUR!Z88</f>
        <v>0</v>
      </c>
      <c r="S88" s="1082">
        <f>INF_FC_EUR!AA88</f>
        <v>0</v>
      </c>
      <c r="T88" s="1083">
        <f>INF_FC_EUR!AB88</f>
        <v>0</v>
      </c>
      <c r="U88" s="1082">
        <f>INF_FC_EUR!AC88</f>
        <v>0</v>
      </c>
      <c r="V88" s="1083">
        <f>INF_FC_EUR!AD88</f>
        <v>0</v>
      </c>
      <c r="W88" s="1082">
        <f>INF_FC_EUR!AE88</f>
        <v>0</v>
      </c>
      <c r="X88" s="1083">
        <f>INF_FC_EUR!AF88</f>
        <v>0</v>
      </c>
      <c r="Y88" s="1082">
        <f>INF_FC_EUR!AG88</f>
        <v>0</v>
      </c>
      <c r="Z88" s="1083">
        <f>INF_FC_EUR!AH88</f>
        <v>0</v>
      </c>
      <c r="AA88" s="1082">
        <f>INF_FC_EUR!AI88</f>
        <v>0</v>
      </c>
      <c r="AB88" s="1083">
        <f>INF_FC_EUR!AJ88</f>
        <v>0</v>
      </c>
      <c r="AC88" s="1082">
        <f>INF_FC_EUR!AK88</f>
        <v>0</v>
      </c>
      <c r="AD88" s="1083">
        <f>INF_FC_EUR!AL88</f>
        <v>0</v>
      </c>
      <c r="AE88" s="1082">
        <f>INF_FC_EUR!AM88</f>
        <v>0</v>
      </c>
      <c r="AF88" s="1083">
        <f>INF_FC_EUR!AN88</f>
        <v>0</v>
      </c>
      <c r="AG88" s="1082">
        <f>INF_FC_EUR!AO88</f>
        <v>0</v>
      </c>
      <c r="AH88" s="1083">
        <f>INF_FC_EUR!AP88</f>
        <v>0</v>
      </c>
      <c r="AI88" s="1082">
        <f>INF_FC_EUR!AQ88</f>
        <v>0</v>
      </c>
      <c r="AJ88" s="1083">
        <f>INF_FC_EUR!AR88</f>
        <v>0</v>
      </c>
      <c r="AK88" s="1082">
        <f>INF_FC_EUR!AS88</f>
        <v>0</v>
      </c>
      <c r="AL88" s="1083">
        <f>INF_FC_EUR!AT88</f>
        <v>0</v>
      </c>
      <c r="AM88" s="1082">
        <f>INF_FC_EUR!AU88</f>
        <v>0</v>
      </c>
      <c r="AN88" s="1083">
        <f>INF_FC_EUR!AV88</f>
        <v>0</v>
      </c>
      <c r="AO88" s="1082">
        <f>INF_FC_EUR!AW88</f>
        <v>0</v>
      </c>
      <c r="AP88" s="1083">
        <f>INF_FC_EUR!AX88</f>
        <v>0</v>
      </c>
      <c r="AQ88" s="1082">
        <f>INF_FC_EUR!AY88</f>
        <v>0</v>
      </c>
      <c r="AR88" s="1083">
        <f>INF_FC_EUR!AZ88</f>
        <v>0</v>
      </c>
      <c r="AS88" s="1082">
        <f>INF_FC_EUR!BA88</f>
        <v>0</v>
      </c>
      <c r="AT88" s="1083">
        <f>INF_FC_EUR!BB88</f>
        <v>0</v>
      </c>
      <c r="AU88" s="1082">
        <f>INF_FC_EUR!BC88</f>
        <v>0</v>
      </c>
      <c r="AV88" s="1083">
        <f>INF_FC_EUR!BD88</f>
        <v>0</v>
      </c>
      <c r="AW88" s="1082">
        <f>INF_FC_EUR!BE88</f>
        <v>0</v>
      </c>
      <c r="AX88" s="1083">
        <f>INF_FC_EUR!BF88</f>
        <v>0</v>
      </c>
      <c r="AY88" s="1082">
        <f>INF_FC_EUR!BG88</f>
        <v>0</v>
      </c>
      <c r="AZ88" s="1083">
        <f>INF_FC_EUR!BH88</f>
        <v>0</v>
      </c>
      <c r="BA88" s="1082">
        <f>INF_FC_EUR!BI88</f>
        <v>0</v>
      </c>
      <c r="BB88" s="1083">
        <f>INF_FC_EUR!BJ88</f>
        <v>0</v>
      </c>
      <c r="BC88" s="1082">
        <f>INF_FC_EUR!BK88</f>
        <v>0</v>
      </c>
      <c r="BD88" s="1083">
        <f>INF_FC_EUR!BL88</f>
        <v>0</v>
      </c>
      <c r="BE88" s="1082">
        <f>INF_FC_EUR!BM88</f>
        <v>0</v>
      </c>
      <c r="BF88" s="1083">
        <f>INF_FC_EUR!BN88</f>
        <v>0</v>
      </c>
      <c r="BG88" s="1082">
        <f>INF_FC_EUR!BO88</f>
        <v>0</v>
      </c>
      <c r="BH88" s="1083">
        <f>INF_FC_EUR!BP88</f>
        <v>0</v>
      </c>
      <c r="BI88" s="1082">
        <f>INF_FC_EUR!BQ88</f>
        <v>0</v>
      </c>
      <c r="BJ88" s="1083">
        <f>INF_FC_EUR!BR88</f>
        <v>0</v>
      </c>
      <c r="BK88" s="1082">
        <f>INF_FC_EUR!BS88</f>
        <v>0</v>
      </c>
      <c r="BL88" s="1083">
        <f>INF_FC_EUR!BT88</f>
        <v>0</v>
      </c>
      <c r="BM88" s="1082">
        <f>INF_FC_EUR!BU88</f>
        <v>0</v>
      </c>
      <c r="BN88" s="1083">
        <f>INF_FC_EUR!BV88</f>
        <v>0</v>
      </c>
      <c r="BO88" s="1082">
        <f>INF_FC_EUR!BW88</f>
        <v>0</v>
      </c>
      <c r="BP88" s="1083">
        <f>INF_FC_EUR!BX88</f>
        <v>0</v>
      </c>
      <c r="BQ88" s="1082">
        <f>INF_FC_EUR!BY88</f>
        <v>0</v>
      </c>
    </row>
    <row r="89" spans="1:69" s="1048" customFormat="1">
      <c r="A89" s="1080" t="str">
        <f>IF(OR(B89=0,B89=""),"",B89&amp;IF(COUNTIF(B$11:$B89,B89)&gt;1,COUNTIF(B$11:$B89,B89),""))</f>
        <v>M726</v>
      </c>
      <c r="B89" s="1080" t="str">
        <f>INF_FC_EUR!J89</f>
        <v>M726</v>
      </c>
      <c r="C89" s="1081" t="str">
        <f>INF_FC_EUR!K89</f>
        <v>Other operating income affil.</v>
      </c>
      <c r="D89" s="1081">
        <f>INF_FC_EUR!L89</f>
        <v>0</v>
      </c>
      <c r="E89" s="1082">
        <f>INF_FC_EUR!M89</f>
        <v>0</v>
      </c>
      <c r="F89" s="1083">
        <f>INF_FC_EUR!N89</f>
        <v>0</v>
      </c>
      <c r="G89" s="1082">
        <f>INF_FC_EUR!O89</f>
        <v>0</v>
      </c>
      <c r="H89" s="1083">
        <f>INF_FC_EUR!P89</f>
        <v>0</v>
      </c>
      <c r="I89" s="1082">
        <f>INF_FC_EUR!Q89</f>
        <v>0</v>
      </c>
      <c r="J89" s="1083">
        <f>INF_FC_EUR!R89</f>
        <v>0</v>
      </c>
      <c r="K89" s="1082">
        <f>INF_FC_EUR!S89</f>
        <v>0</v>
      </c>
      <c r="L89" s="1083">
        <f>INF_FC_EUR!T89</f>
        <v>0</v>
      </c>
      <c r="M89" s="1082">
        <f>INF_FC_EUR!U89</f>
        <v>0</v>
      </c>
      <c r="N89" s="1083">
        <f>INF_FC_EUR!V89</f>
        <v>0</v>
      </c>
      <c r="O89" s="1082">
        <f>INF_FC_EUR!W89</f>
        <v>0</v>
      </c>
      <c r="P89" s="1083">
        <f>INF_FC_EUR!X89</f>
        <v>0</v>
      </c>
      <c r="Q89" s="1082">
        <f>INF_FC_EUR!Y89</f>
        <v>0</v>
      </c>
      <c r="R89" s="1083">
        <f>INF_FC_EUR!Z89</f>
        <v>0</v>
      </c>
      <c r="S89" s="1082">
        <f>INF_FC_EUR!AA89</f>
        <v>0</v>
      </c>
      <c r="T89" s="1083">
        <f>INF_FC_EUR!AB89</f>
        <v>0</v>
      </c>
      <c r="U89" s="1082">
        <f>INF_FC_EUR!AC89</f>
        <v>0</v>
      </c>
      <c r="V89" s="1083">
        <f>INF_FC_EUR!AD89</f>
        <v>0</v>
      </c>
      <c r="W89" s="1082">
        <f>INF_FC_EUR!AE89</f>
        <v>0</v>
      </c>
      <c r="X89" s="1083">
        <f>INF_FC_EUR!AF89</f>
        <v>0</v>
      </c>
      <c r="Y89" s="1082">
        <f>INF_FC_EUR!AG89</f>
        <v>0</v>
      </c>
      <c r="Z89" s="1083">
        <f>INF_FC_EUR!AH89</f>
        <v>0</v>
      </c>
      <c r="AA89" s="1082">
        <f>INF_FC_EUR!AI89</f>
        <v>0</v>
      </c>
      <c r="AB89" s="1083">
        <f>INF_FC_EUR!AJ89</f>
        <v>0</v>
      </c>
      <c r="AC89" s="1082">
        <f>INF_FC_EUR!AK89</f>
        <v>0</v>
      </c>
      <c r="AD89" s="1083">
        <f>INF_FC_EUR!AL89</f>
        <v>0</v>
      </c>
      <c r="AE89" s="1082">
        <f>INF_FC_EUR!AM89</f>
        <v>0</v>
      </c>
      <c r="AF89" s="1083">
        <f>INF_FC_EUR!AN89</f>
        <v>0</v>
      </c>
      <c r="AG89" s="1082">
        <f>INF_FC_EUR!AO89</f>
        <v>0</v>
      </c>
      <c r="AH89" s="1083">
        <f>INF_FC_EUR!AP89</f>
        <v>0</v>
      </c>
      <c r="AI89" s="1082">
        <f>INF_FC_EUR!AQ89</f>
        <v>0</v>
      </c>
      <c r="AJ89" s="1083">
        <f>INF_FC_EUR!AR89</f>
        <v>0</v>
      </c>
      <c r="AK89" s="1082">
        <f>INF_FC_EUR!AS89</f>
        <v>0</v>
      </c>
      <c r="AL89" s="1083">
        <f>INF_FC_EUR!AT89</f>
        <v>0</v>
      </c>
      <c r="AM89" s="1082">
        <f>INF_FC_EUR!AU89</f>
        <v>0</v>
      </c>
      <c r="AN89" s="1083">
        <f>INF_FC_EUR!AV89</f>
        <v>0</v>
      </c>
      <c r="AO89" s="1082">
        <f>INF_FC_EUR!AW89</f>
        <v>0</v>
      </c>
      <c r="AP89" s="1083">
        <f>INF_FC_EUR!AX89</f>
        <v>0</v>
      </c>
      <c r="AQ89" s="1082">
        <f>INF_FC_EUR!AY89</f>
        <v>0</v>
      </c>
      <c r="AR89" s="1083">
        <f>INF_FC_EUR!AZ89</f>
        <v>0</v>
      </c>
      <c r="AS89" s="1082">
        <f>INF_FC_EUR!BA89</f>
        <v>0</v>
      </c>
      <c r="AT89" s="1083">
        <f>INF_FC_EUR!BB89</f>
        <v>0</v>
      </c>
      <c r="AU89" s="1082">
        <f>INF_FC_EUR!BC89</f>
        <v>0</v>
      </c>
      <c r="AV89" s="1083">
        <f>INF_FC_EUR!BD89</f>
        <v>0</v>
      </c>
      <c r="AW89" s="1082">
        <f>INF_FC_EUR!BE89</f>
        <v>0</v>
      </c>
      <c r="AX89" s="1083">
        <f>INF_FC_EUR!BF89</f>
        <v>0</v>
      </c>
      <c r="AY89" s="1082">
        <f>INF_FC_EUR!BG89</f>
        <v>0</v>
      </c>
      <c r="AZ89" s="1083">
        <f>INF_FC_EUR!BH89</f>
        <v>0</v>
      </c>
      <c r="BA89" s="1082">
        <f>INF_FC_EUR!BI89</f>
        <v>0</v>
      </c>
      <c r="BB89" s="1083">
        <f>INF_FC_EUR!BJ89</f>
        <v>0</v>
      </c>
      <c r="BC89" s="1082">
        <f>INF_FC_EUR!BK89</f>
        <v>0</v>
      </c>
      <c r="BD89" s="1083">
        <f>INF_FC_EUR!BL89</f>
        <v>0</v>
      </c>
      <c r="BE89" s="1082">
        <f>INF_FC_EUR!BM89</f>
        <v>0</v>
      </c>
      <c r="BF89" s="1083">
        <f>INF_FC_EUR!BN89</f>
        <v>0</v>
      </c>
      <c r="BG89" s="1082">
        <f>INF_FC_EUR!BO89</f>
        <v>0</v>
      </c>
      <c r="BH89" s="1083">
        <f>INF_FC_EUR!BP89</f>
        <v>0</v>
      </c>
      <c r="BI89" s="1082">
        <f>INF_FC_EUR!BQ89</f>
        <v>0</v>
      </c>
      <c r="BJ89" s="1083">
        <f>INF_FC_EUR!BR89</f>
        <v>0</v>
      </c>
      <c r="BK89" s="1082">
        <f>INF_FC_EUR!BS89</f>
        <v>0</v>
      </c>
      <c r="BL89" s="1083">
        <f>INF_FC_EUR!BT89</f>
        <v>0</v>
      </c>
      <c r="BM89" s="1082">
        <f>INF_FC_EUR!BU89</f>
        <v>0</v>
      </c>
      <c r="BN89" s="1083">
        <f>INF_FC_EUR!BV89</f>
        <v>0</v>
      </c>
      <c r="BO89" s="1082">
        <f>INF_FC_EUR!BW89</f>
        <v>0</v>
      </c>
      <c r="BP89" s="1083">
        <f>INF_FC_EUR!BX89</f>
        <v>0</v>
      </c>
      <c r="BQ89" s="1082">
        <f>INF_FC_EUR!BY89</f>
        <v>0</v>
      </c>
    </row>
    <row r="90" spans="1:69" s="1048" customFormat="1">
      <c r="A90" s="1084" t="str">
        <f>IF(OR(B90=0,B90=""),"",B90&amp;IF(COUNTIF(B$11:$B90,B90)&gt;1,COUNTIF(B$11:$B90,B90),""))</f>
        <v>M739</v>
      </c>
      <c r="B90" s="1084" t="str">
        <f>INF_FC_EUR!J90</f>
        <v>M739</v>
      </c>
      <c r="C90" s="1084" t="str">
        <f>INF_FC_EUR!K90</f>
        <v>Other operating income - TOTAL</v>
      </c>
      <c r="D90" s="1084">
        <f>INF_FC_EUR!L90</f>
        <v>0</v>
      </c>
      <c r="E90" s="1085">
        <f>INF_FC_EUR!M90</f>
        <v>0</v>
      </c>
      <c r="F90" s="1086">
        <f>INF_FC_EUR!N90</f>
        <v>0</v>
      </c>
      <c r="G90" s="1085">
        <f>INF_FC_EUR!O90</f>
        <v>0</v>
      </c>
      <c r="H90" s="1086">
        <f>INF_FC_EUR!P90</f>
        <v>0</v>
      </c>
      <c r="I90" s="1085">
        <f>INF_FC_EUR!Q90</f>
        <v>0</v>
      </c>
      <c r="J90" s="1086">
        <f>INF_FC_EUR!R90</f>
        <v>0</v>
      </c>
      <c r="K90" s="1085">
        <f>INF_FC_EUR!S90</f>
        <v>0</v>
      </c>
      <c r="L90" s="1086">
        <f>INF_FC_EUR!T90</f>
        <v>0</v>
      </c>
      <c r="M90" s="1085">
        <f>INF_FC_EUR!U90</f>
        <v>0</v>
      </c>
      <c r="N90" s="1086">
        <f>INF_FC_EUR!V90</f>
        <v>0</v>
      </c>
      <c r="O90" s="1085">
        <f>INF_FC_EUR!W90</f>
        <v>0</v>
      </c>
      <c r="P90" s="1086">
        <f>INF_FC_EUR!X90</f>
        <v>0</v>
      </c>
      <c r="Q90" s="1085">
        <f>INF_FC_EUR!Y90</f>
        <v>0</v>
      </c>
      <c r="R90" s="1086">
        <f>INF_FC_EUR!Z90</f>
        <v>0</v>
      </c>
      <c r="S90" s="1085">
        <f>INF_FC_EUR!AA90</f>
        <v>0</v>
      </c>
      <c r="T90" s="1086">
        <f>INF_FC_EUR!AB90</f>
        <v>0</v>
      </c>
      <c r="U90" s="1085">
        <f>INF_FC_EUR!AC90</f>
        <v>0</v>
      </c>
      <c r="V90" s="1086">
        <f>INF_FC_EUR!AD90</f>
        <v>0</v>
      </c>
      <c r="W90" s="1085">
        <f>INF_FC_EUR!AE90</f>
        <v>0</v>
      </c>
      <c r="X90" s="1086">
        <f>INF_FC_EUR!AF90</f>
        <v>0</v>
      </c>
      <c r="Y90" s="1085">
        <f>INF_FC_EUR!AG90</f>
        <v>0</v>
      </c>
      <c r="Z90" s="1086">
        <f>INF_FC_EUR!AH90</f>
        <v>0</v>
      </c>
      <c r="AA90" s="1085">
        <f>INF_FC_EUR!AI90</f>
        <v>0</v>
      </c>
      <c r="AB90" s="1086">
        <f>INF_FC_EUR!AJ90</f>
        <v>0</v>
      </c>
      <c r="AC90" s="1085">
        <f>INF_FC_EUR!AK90</f>
        <v>0</v>
      </c>
      <c r="AD90" s="1086">
        <f>INF_FC_EUR!AL90</f>
        <v>0</v>
      </c>
      <c r="AE90" s="1085">
        <f>INF_FC_EUR!AM90</f>
        <v>0</v>
      </c>
      <c r="AF90" s="1086">
        <f>INF_FC_EUR!AN90</f>
        <v>0</v>
      </c>
      <c r="AG90" s="1085">
        <f>INF_FC_EUR!AO90</f>
        <v>0</v>
      </c>
      <c r="AH90" s="1086">
        <f>INF_FC_EUR!AP90</f>
        <v>0</v>
      </c>
      <c r="AI90" s="1085">
        <f>INF_FC_EUR!AQ90</f>
        <v>0</v>
      </c>
      <c r="AJ90" s="1086">
        <f>INF_FC_EUR!AR90</f>
        <v>0</v>
      </c>
      <c r="AK90" s="1085">
        <f>INF_FC_EUR!AS90</f>
        <v>0</v>
      </c>
      <c r="AL90" s="1086">
        <f>INF_FC_EUR!AT90</f>
        <v>0</v>
      </c>
      <c r="AM90" s="1085">
        <f>INF_FC_EUR!AU90</f>
        <v>0</v>
      </c>
      <c r="AN90" s="1086">
        <f>INF_FC_EUR!AV90</f>
        <v>0</v>
      </c>
      <c r="AO90" s="1085">
        <f>INF_FC_EUR!AW90</f>
        <v>0</v>
      </c>
      <c r="AP90" s="1086">
        <f>INF_FC_EUR!AX90</f>
        <v>0</v>
      </c>
      <c r="AQ90" s="1085">
        <f>INF_FC_EUR!AY90</f>
        <v>0</v>
      </c>
      <c r="AR90" s="1086">
        <f>INF_FC_EUR!AZ90</f>
        <v>0</v>
      </c>
      <c r="AS90" s="1085">
        <f>INF_FC_EUR!BA90</f>
        <v>0</v>
      </c>
      <c r="AT90" s="1086">
        <f>INF_FC_EUR!BB90</f>
        <v>0</v>
      </c>
      <c r="AU90" s="1085">
        <f>INF_FC_EUR!BC90</f>
        <v>0</v>
      </c>
      <c r="AV90" s="1086">
        <f>INF_FC_EUR!BD90</f>
        <v>0</v>
      </c>
      <c r="AW90" s="1085">
        <f>INF_FC_EUR!BE90</f>
        <v>0</v>
      </c>
      <c r="AX90" s="1086">
        <f>INF_FC_EUR!BF90</f>
        <v>0</v>
      </c>
      <c r="AY90" s="1085">
        <f>INF_FC_EUR!BG90</f>
        <v>0</v>
      </c>
      <c r="AZ90" s="1086">
        <f>INF_FC_EUR!BH90</f>
        <v>0</v>
      </c>
      <c r="BA90" s="1085">
        <f>INF_FC_EUR!BI90</f>
        <v>0</v>
      </c>
      <c r="BB90" s="1086">
        <f>INF_FC_EUR!BJ90</f>
        <v>0</v>
      </c>
      <c r="BC90" s="1085">
        <f>INF_FC_EUR!BK90</f>
        <v>0</v>
      </c>
      <c r="BD90" s="1086">
        <f>INF_FC_EUR!BL90</f>
        <v>0</v>
      </c>
      <c r="BE90" s="1085">
        <f>INF_FC_EUR!BM90</f>
        <v>0</v>
      </c>
      <c r="BF90" s="1086">
        <f>INF_FC_EUR!BN90</f>
        <v>0</v>
      </c>
      <c r="BG90" s="1085">
        <f>INF_FC_EUR!BO90</f>
        <v>0</v>
      </c>
      <c r="BH90" s="1086">
        <f>INF_FC_EUR!BP90</f>
        <v>0</v>
      </c>
      <c r="BI90" s="1085">
        <f>INF_FC_EUR!BQ90</f>
        <v>0</v>
      </c>
      <c r="BJ90" s="1086">
        <f>INF_FC_EUR!BR90</f>
        <v>0</v>
      </c>
      <c r="BK90" s="1085">
        <f>INF_FC_EUR!BS90</f>
        <v>0</v>
      </c>
      <c r="BL90" s="1086">
        <f>INF_FC_EUR!BT90</f>
        <v>0</v>
      </c>
      <c r="BM90" s="1085">
        <f>INF_FC_EUR!BU90</f>
        <v>0</v>
      </c>
      <c r="BN90" s="1086">
        <f>INF_FC_EUR!BV90</f>
        <v>0</v>
      </c>
      <c r="BO90" s="1085">
        <f>INF_FC_EUR!BW90</f>
        <v>0</v>
      </c>
      <c r="BP90" s="1086">
        <f>INF_FC_EUR!BX90</f>
        <v>0</v>
      </c>
      <c r="BQ90" s="1085">
        <f>INF_FC_EUR!BY90</f>
        <v>0</v>
      </c>
    </row>
    <row r="91" spans="1:69" s="1048" customFormat="1">
      <c r="A91" s="1084" t="str">
        <f>IF(OR(B91=0,B91=""),"",B91&amp;IF(COUNTIF(B$11:$B91,B91)&gt;1,COUNTIF(B$11:$B91,B91),""))</f>
        <v>M759</v>
      </c>
      <c r="B91" s="1084" t="str">
        <f>INF_FC_EUR!J91</f>
        <v>M759</v>
      </c>
      <c r="C91" s="1084" t="str">
        <f>INF_FC_EUR!K91</f>
        <v>Leasing</v>
      </c>
      <c r="D91" s="1084">
        <f>INF_FC_EUR!L91</f>
        <v>0</v>
      </c>
      <c r="E91" s="1085">
        <f>INF_FC_EUR!M91</f>
        <v>0</v>
      </c>
      <c r="F91" s="1086">
        <f>INF_FC_EUR!N91</f>
        <v>0</v>
      </c>
      <c r="G91" s="1085">
        <f>INF_FC_EUR!O91</f>
        <v>0</v>
      </c>
      <c r="H91" s="1086">
        <f>INF_FC_EUR!P91</f>
        <v>0</v>
      </c>
      <c r="I91" s="1085">
        <f>INF_FC_EUR!Q91</f>
        <v>0</v>
      </c>
      <c r="J91" s="1086">
        <f>INF_FC_EUR!R91</f>
        <v>0</v>
      </c>
      <c r="K91" s="1085">
        <f>INF_FC_EUR!S91</f>
        <v>0</v>
      </c>
      <c r="L91" s="1086">
        <f>INF_FC_EUR!T91</f>
        <v>0</v>
      </c>
      <c r="M91" s="1085">
        <f>INF_FC_EUR!U91</f>
        <v>0</v>
      </c>
      <c r="N91" s="1086">
        <f>INF_FC_EUR!V91</f>
        <v>0</v>
      </c>
      <c r="O91" s="1085">
        <f>INF_FC_EUR!W91</f>
        <v>0</v>
      </c>
      <c r="P91" s="1086">
        <f>INF_FC_EUR!X91</f>
        <v>0</v>
      </c>
      <c r="Q91" s="1085">
        <f>INF_FC_EUR!Y91</f>
        <v>0</v>
      </c>
      <c r="R91" s="1086">
        <f>INF_FC_EUR!Z91</f>
        <v>0</v>
      </c>
      <c r="S91" s="1085">
        <f>INF_FC_EUR!AA91</f>
        <v>0</v>
      </c>
      <c r="T91" s="1086">
        <f>INF_FC_EUR!AB91</f>
        <v>0</v>
      </c>
      <c r="U91" s="1085">
        <f>INF_FC_EUR!AC91</f>
        <v>0</v>
      </c>
      <c r="V91" s="1086">
        <f>INF_FC_EUR!AD91</f>
        <v>0</v>
      </c>
      <c r="W91" s="1085">
        <f>INF_FC_EUR!AE91</f>
        <v>0</v>
      </c>
      <c r="X91" s="1086">
        <f>INF_FC_EUR!AF91</f>
        <v>0</v>
      </c>
      <c r="Y91" s="1085">
        <f>INF_FC_EUR!AG91</f>
        <v>0</v>
      </c>
      <c r="Z91" s="1086">
        <f>INF_FC_EUR!AH91</f>
        <v>0</v>
      </c>
      <c r="AA91" s="1085">
        <f>INF_FC_EUR!AI91</f>
        <v>0</v>
      </c>
      <c r="AB91" s="1086">
        <f>INF_FC_EUR!AJ91</f>
        <v>0</v>
      </c>
      <c r="AC91" s="1085">
        <f>INF_FC_EUR!AK91</f>
        <v>0</v>
      </c>
      <c r="AD91" s="1086">
        <f>INF_FC_EUR!AL91</f>
        <v>0</v>
      </c>
      <c r="AE91" s="1085">
        <f>INF_FC_EUR!AM91</f>
        <v>0</v>
      </c>
      <c r="AF91" s="1086">
        <f>INF_FC_EUR!AN91</f>
        <v>0</v>
      </c>
      <c r="AG91" s="1085">
        <f>INF_FC_EUR!AO91</f>
        <v>0</v>
      </c>
      <c r="AH91" s="1086">
        <f>INF_FC_EUR!AP91</f>
        <v>0</v>
      </c>
      <c r="AI91" s="1085">
        <f>INF_FC_EUR!AQ91</f>
        <v>0</v>
      </c>
      <c r="AJ91" s="1086">
        <f>INF_FC_EUR!AR91</f>
        <v>0</v>
      </c>
      <c r="AK91" s="1085">
        <f>INF_FC_EUR!AS91</f>
        <v>0</v>
      </c>
      <c r="AL91" s="1086">
        <f>INF_FC_EUR!AT91</f>
        <v>0</v>
      </c>
      <c r="AM91" s="1085">
        <f>INF_FC_EUR!AU91</f>
        <v>0</v>
      </c>
      <c r="AN91" s="1086">
        <f>INF_FC_EUR!AV91</f>
        <v>0</v>
      </c>
      <c r="AO91" s="1085">
        <f>INF_FC_EUR!AW91</f>
        <v>0</v>
      </c>
      <c r="AP91" s="1086">
        <f>INF_FC_EUR!AX91</f>
        <v>0</v>
      </c>
      <c r="AQ91" s="1085">
        <f>INF_FC_EUR!AY91</f>
        <v>0</v>
      </c>
      <c r="AR91" s="1086">
        <f>INF_FC_EUR!AZ91</f>
        <v>0</v>
      </c>
      <c r="AS91" s="1085">
        <f>INF_FC_EUR!BA91</f>
        <v>0</v>
      </c>
      <c r="AT91" s="1086">
        <f>INF_FC_EUR!BB91</f>
        <v>0</v>
      </c>
      <c r="AU91" s="1085">
        <f>INF_FC_EUR!BC91</f>
        <v>0</v>
      </c>
      <c r="AV91" s="1086">
        <f>INF_FC_EUR!BD91</f>
        <v>0</v>
      </c>
      <c r="AW91" s="1085">
        <f>INF_FC_EUR!BE91</f>
        <v>0</v>
      </c>
      <c r="AX91" s="1086">
        <f>INF_FC_EUR!BF91</f>
        <v>0</v>
      </c>
      <c r="AY91" s="1085">
        <f>INF_FC_EUR!BG91</f>
        <v>0</v>
      </c>
      <c r="AZ91" s="1086">
        <f>INF_FC_EUR!BH91</f>
        <v>0</v>
      </c>
      <c r="BA91" s="1085">
        <f>INF_FC_EUR!BI91</f>
        <v>0</v>
      </c>
      <c r="BB91" s="1086">
        <f>INF_FC_EUR!BJ91</f>
        <v>0</v>
      </c>
      <c r="BC91" s="1085">
        <f>INF_FC_EUR!BK91</f>
        <v>0</v>
      </c>
      <c r="BD91" s="1086">
        <f>INF_FC_EUR!BL91</f>
        <v>0</v>
      </c>
      <c r="BE91" s="1085">
        <f>INF_FC_EUR!BM91</f>
        <v>0</v>
      </c>
      <c r="BF91" s="1086">
        <f>INF_FC_EUR!BN91</f>
        <v>0</v>
      </c>
      <c r="BG91" s="1085">
        <f>INF_FC_EUR!BO91</f>
        <v>0</v>
      </c>
      <c r="BH91" s="1086">
        <f>INF_FC_EUR!BP91</f>
        <v>0</v>
      </c>
      <c r="BI91" s="1085">
        <f>INF_FC_EUR!BQ91</f>
        <v>0</v>
      </c>
      <c r="BJ91" s="1086">
        <f>INF_FC_EUR!BR91</f>
        <v>0</v>
      </c>
      <c r="BK91" s="1085">
        <f>INF_FC_EUR!BS91</f>
        <v>0</v>
      </c>
      <c r="BL91" s="1086">
        <f>INF_FC_EUR!BT91</f>
        <v>0</v>
      </c>
      <c r="BM91" s="1085">
        <f>INF_FC_EUR!BU91</f>
        <v>0</v>
      </c>
      <c r="BN91" s="1086">
        <f>INF_FC_EUR!BV91</f>
        <v>0</v>
      </c>
      <c r="BO91" s="1085">
        <f>INF_FC_EUR!BW91</f>
        <v>0</v>
      </c>
      <c r="BP91" s="1086">
        <f>INF_FC_EUR!BX91</f>
        <v>0</v>
      </c>
      <c r="BQ91" s="1085">
        <f>INF_FC_EUR!BY91</f>
        <v>0</v>
      </c>
    </row>
    <row r="92" spans="1:69" s="1048" customFormat="1">
      <c r="A92" s="1084" t="str">
        <f>IF(OR(B92=0,B92=""),"",B92&amp;IF(COUNTIF(B$11:$B92,B92)&gt;1,COUNTIF(B$11:$B92,B92),""))</f>
        <v>M769</v>
      </c>
      <c r="B92" s="1084" t="str">
        <f>INF_FC_EUR!J92</f>
        <v>M769</v>
      </c>
      <c r="C92" s="1084" t="str">
        <f>INF_FC_EUR!K92</f>
        <v>EBITDA</v>
      </c>
      <c r="D92" s="1084">
        <f>INF_FC_EUR!L92</f>
        <v>0</v>
      </c>
      <c r="E92" s="1085">
        <f>INF_FC_EUR!M92</f>
        <v>0</v>
      </c>
      <c r="F92" s="1086">
        <f>INF_FC_EUR!N92</f>
        <v>0</v>
      </c>
      <c r="G92" s="1085">
        <f>INF_FC_EUR!O92</f>
        <v>0</v>
      </c>
      <c r="H92" s="1086">
        <f>INF_FC_EUR!P92</f>
        <v>0</v>
      </c>
      <c r="I92" s="1085">
        <f>INF_FC_EUR!Q92</f>
        <v>0</v>
      </c>
      <c r="J92" s="1086">
        <f>INF_FC_EUR!R92</f>
        <v>0</v>
      </c>
      <c r="K92" s="1085">
        <f>INF_FC_EUR!S92</f>
        <v>0</v>
      </c>
      <c r="L92" s="1086">
        <f>INF_FC_EUR!T92</f>
        <v>0</v>
      </c>
      <c r="M92" s="1085">
        <f>INF_FC_EUR!U92</f>
        <v>0</v>
      </c>
      <c r="N92" s="1086">
        <f>INF_FC_EUR!V92</f>
        <v>0</v>
      </c>
      <c r="O92" s="1085">
        <f>INF_FC_EUR!W92</f>
        <v>0</v>
      </c>
      <c r="P92" s="1086">
        <f>INF_FC_EUR!X92</f>
        <v>0</v>
      </c>
      <c r="Q92" s="1085">
        <f>INF_FC_EUR!Y92</f>
        <v>0</v>
      </c>
      <c r="R92" s="1086">
        <f>INF_FC_EUR!Z92</f>
        <v>0</v>
      </c>
      <c r="S92" s="1085">
        <f>INF_FC_EUR!AA92</f>
        <v>0</v>
      </c>
      <c r="T92" s="1086">
        <f>INF_FC_EUR!AB92</f>
        <v>0</v>
      </c>
      <c r="U92" s="1085">
        <f>INF_FC_EUR!AC92</f>
        <v>0</v>
      </c>
      <c r="V92" s="1086">
        <f>INF_FC_EUR!AD92</f>
        <v>0</v>
      </c>
      <c r="W92" s="1085">
        <f>INF_FC_EUR!AE92</f>
        <v>0</v>
      </c>
      <c r="X92" s="1086">
        <f>INF_FC_EUR!AF92</f>
        <v>0</v>
      </c>
      <c r="Y92" s="1085">
        <f>INF_FC_EUR!AG92</f>
        <v>0</v>
      </c>
      <c r="Z92" s="1086">
        <f>INF_FC_EUR!AH92</f>
        <v>0</v>
      </c>
      <c r="AA92" s="1085">
        <f>INF_FC_EUR!AI92</f>
        <v>0</v>
      </c>
      <c r="AB92" s="1086">
        <f>INF_FC_EUR!AJ92</f>
        <v>0</v>
      </c>
      <c r="AC92" s="1085">
        <f>INF_FC_EUR!AK92</f>
        <v>0</v>
      </c>
      <c r="AD92" s="1086">
        <f>INF_FC_EUR!AL92</f>
        <v>0</v>
      </c>
      <c r="AE92" s="1085">
        <f>INF_FC_EUR!AM92</f>
        <v>0</v>
      </c>
      <c r="AF92" s="1086">
        <f>INF_FC_EUR!AN92</f>
        <v>0</v>
      </c>
      <c r="AG92" s="1085">
        <f>INF_FC_EUR!AO92</f>
        <v>0</v>
      </c>
      <c r="AH92" s="1086">
        <f>INF_FC_EUR!AP92</f>
        <v>0</v>
      </c>
      <c r="AI92" s="1085">
        <f>INF_FC_EUR!AQ92</f>
        <v>0</v>
      </c>
      <c r="AJ92" s="1086">
        <f>INF_FC_EUR!AR92</f>
        <v>0</v>
      </c>
      <c r="AK92" s="1085">
        <f>INF_FC_EUR!AS92</f>
        <v>0</v>
      </c>
      <c r="AL92" s="1086">
        <f>INF_FC_EUR!AT92</f>
        <v>0</v>
      </c>
      <c r="AM92" s="1085">
        <f>INF_FC_EUR!AU92</f>
        <v>0</v>
      </c>
      <c r="AN92" s="1086">
        <f>INF_FC_EUR!AV92</f>
        <v>0</v>
      </c>
      <c r="AO92" s="1085">
        <f>INF_FC_EUR!AW92</f>
        <v>0</v>
      </c>
      <c r="AP92" s="1086">
        <f>INF_FC_EUR!AX92</f>
        <v>0</v>
      </c>
      <c r="AQ92" s="1085">
        <f>INF_FC_EUR!AY92</f>
        <v>0</v>
      </c>
      <c r="AR92" s="1086">
        <f>INF_FC_EUR!AZ92</f>
        <v>0</v>
      </c>
      <c r="AS92" s="1085">
        <f>INF_FC_EUR!BA92</f>
        <v>0</v>
      </c>
      <c r="AT92" s="1086">
        <f>INF_FC_EUR!BB92</f>
        <v>0</v>
      </c>
      <c r="AU92" s="1085">
        <f>INF_FC_EUR!BC92</f>
        <v>0</v>
      </c>
      <c r="AV92" s="1086">
        <f>INF_FC_EUR!BD92</f>
        <v>0</v>
      </c>
      <c r="AW92" s="1085">
        <f>INF_FC_EUR!BE92</f>
        <v>0</v>
      </c>
      <c r="AX92" s="1086">
        <f>INF_FC_EUR!BF92</f>
        <v>0</v>
      </c>
      <c r="AY92" s="1085">
        <f>INF_FC_EUR!BG92</f>
        <v>0</v>
      </c>
      <c r="AZ92" s="1086">
        <f>INF_FC_EUR!BH92</f>
        <v>0</v>
      </c>
      <c r="BA92" s="1085">
        <f>INF_FC_EUR!BI92</f>
        <v>0</v>
      </c>
      <c r="BB92" s="1086">
        <f>INF_FC_EUR!BJ92</f>
        <v>0</v>
      </c>
      <c r="BC92" s="1085">
        <f>INF_FC_EUR!BK92</f>
        <v>0</v>
      </c>
      <c r="BD92" s="1086">
        <f>INF_FC_EUR!BL92</f>
        <v>0</v>
      </c>
      <c r="BE92" s="1085">
        <f>INF_FC_EUR!BM92</f>
        <v>0</v>
      </c>
      <c r="BF92" s="1086">
        <f>INF_FC_EUR!BN92</f>
        <v>0</v>
      </c>
      <c r="BG92" s="1085">
        <f>INF_FC_EUR!BO92</f>
        <v>0</v>
      </c>
      <c r="BH92" s="1086">
        <f>INF_FC_EUR!BP92</f>
        <v>0</v>
      </c>
      <c r="BI92" s="1085">
        <f>INF_FC_EUR!BQ92</f>
        <v>0</v>
      </c>
      <c r="BJ92" s="1086">
        <f>INF_FC_EUR!BR92</f>
        <v>0</v>
      </c>
      <c r="BK92" s="1085">
        <f>INF_FC_EUR!BS92</f>
        <v>0</v>
      </c>
      <c r="BL92" s="1086">
        <f>INF_FC_EUR!BT92</f>
        <v>0</v>
      </c>
      <c r="BM92" s="1085">
        <f>INF_FC_EUR!BU92</f>
        <v>0</v>
      </c>
      <c r="BN92" s="1086">
        <f>INF_FC_EUR!BV92</f>
        <v>0</v>
      </c>
      <c r="BO92" s="1085">
        <f>INF_FC_EUR!BW92</f>
        <v>0</v>
      </c>
      <c r="BP92" s="1086">
        <f>INF_FC_EUR!BX92</f>
        <v>0</v>
      </c>
      <c r="BQ92" s="1085">
        <f>INF_FC_EUR!BY92</f>
        <v>0</v>
      </c>
    </row>
    <row r="93" spans="1:69" s="1048" customFormat="1">
      <c r="A93" s="1080" t="str">
        <f>IF(OR(B93=0,B93=""),"",B93&amp;IF(COUNTIF(B$11:$B93,B93)&gt;1,COUNTIF(B$11:$B93,B93),""))</f>
        <v>M775</v>
      </c>
      <c r="B93" s="1080" t="str">
        <f>INF_FC_EUR!J93</f>
        <v>M775</v>
      </c>
      <c r="C93" s="1081" t="str">
        <f>INF_FC_EUR!K93</f>
        <v>Ordinary depr. and amort. excl. goodwill</v>
      </c>
      <c r="D93" s="1081">
        <f>INF_FC_EUR!L93</f>
        <v>0</v>
      </c>
      <c r="E93" s="1082">
        <f>INF_FC_EUR!M93</f>
        <v>0</v>
      </c>
      <c r="F93" s="1083">
        <f>INF_FC_EUR!N93</f>
        <v>0</v>
      </c>
      <c r="G93" s="1082">
        <f>INF_FC_EUR!O93</f>
        <v>0</v>
      </c>
      <c r="H93" s="1083">
        <f>INF_FC_EUR!P93</f>
        <v>0</v>
      </c>
      <c r="I93" s="1082">
        <f>INF_FC_EUR!Q93</f>
        <v>0</v>
      </c>
      <c r="J93" s="1083">
        <f>INF_FC_EUR!R93</f>
        <v>0</v>
      </c>
      <c r="K93" s="1082">
        <f>INF_FC_EUR!S93</f>
        <v>0</v>
      </c>
      <c r="L93" s="1083">
        <f>INF_FC_EUR!T93</f>
        <v>0</v>
      </c>
      <c r="M93" s="1082">
        <f>INF_FC_EUR!U93</f>
        <v>0</v>
      </c>
      <c r="N93" s="1083">
        <f>INF_FC_EUR!V93</f>
        <v>0</v>
      </c>
      <c r="O93" s="1082">
        <f>INF_FC_EUR!W93</f>
        <v>0</v>
      </c>
      <c r="P93" s="1083">
        <f>INF_FC_EUR!X93</f>
        <v>0</v>
      </c>
      <c r="Q93" s="1082">
        <f>INF_FC_EUR!Y93</f>
        <v>0</v>
      </c>
      <c r="R93" s="1083">
        <f>INF_FC_EUR!Z93</f>
        <v>0</v>
      </c>
      <c r="S93" s="1082">
        <f>INF_FC_EUR!AA93</f>
        <v>0</v>
      </c>
      <c r="T93" s="1083">
        <f>INF_FC_EUR!AB93</f>
        <v>0</v>
      </c>
      <c r="U93" s="1082">
        <f>INF_FC_EUR!AC93</f>
        <v>0</v>
      </c>
      <c r="V93" s="1083">
        <f>INF_FC_EUR!AD93</f>
        <v>0</v>
      </c>
      <c r="W93" s="1082">
        <f>INF_FC_EUR!AE93</f>
        <v>0</v>
      </c>
      <c r="X93" s="1083">
        <f>INF_FC_EUR!AF93</f>
        <v>0</v>
      </c>
      <c r="Y93" s="1082">
        <f>INF_FC_EUR!AG93</f>
        <v>0</v>
      </c>
      <c r="Z93" s="1083">
        <f>INF_FC_EUR!AH93</f>
        <v>0</v>
      </c>
      <c r="AA93" s="1082">
        <f>INF_FC_EUR!AI93</f>
        <v>0</v>
      </c>
      <c r="AB93" s="1083">
        <f>INF_FC_EUR!AJ93</f>
        <v>0</v>
      </c>
      <c r="AC93" s="1082">
        <f>INF_FC_EUR!AK93</f>
        <v>0</v>
      </c>
      <c r="AD93" s="1083">
        <f>INF_FC_EUR!AL93</f>
        <v>0</v>
      </c>
      <c r="AE93" s="1082">
        <f>INF_FC_EUR!AM93</f>
        <v>0</v>
      </c>
      <c r="AF93" s="1083">
        <f>INF_FC_EUR!AN93</f>
        <v>0</v>
      </c>
      <c r="AG93" s="1082">
        <f>INF_FC_EUR!AO93</f>
        <v>0</v>
      </c>
      <c r="AH93" s="1083">
        <f>INF_FC_EUR!AP93</f>
        <v>0</v>
      </c>
      <c r="AI93" s="1082">
        <f>INF_FC_EUR!AQ93</f>
        <v>0</v>
      </c>
      <c r="AJ93" s="1083">
        <f>INF_FC_EUR!AR93</f>
        <v>0</v>
      </c>
      <c r="AK93" s="1082">
        <f>INF_FC_EUR!AS93</f>
        <v>0</v>
      </c>
      <c r="AL93" s="1083">
        <f>INF_FC_EUR!AT93</f>
        <v>0</v>
      </c>
      <c r="AM93" s="1082">
        <f>INF_FC_EUR!AU93</f>
        <v>0</v>
      </c>
      <c r="AN93" s="1083">
        <f>INF_FC_EUR!AV93</f>
        <v>0</v>
      </c>
      <c r="AO93" s="1082">
        <f>INF_FC_EUR!AW93</f>
        <v>0</v>
      </c>
      <c r="AP93" s="1083">
        <f>INF_FC_EUR!AX93</f>
        <v>0</v>
      </c>
      <c r="AQ93" s="1082">
        <f>INF_FC_EUR!AY93</f>
        <v>0</v>
      </c>
      <c r="AR93" s="1083">
        <f>INF_FC_EUR!AZ93</f>
        <v>0</v>
      </c>
      <c r="AS93" s="1082">
        <f>INF_FC_EUR!BA93</f>
        <v>0</v>
      </c>
      <c r="AT93" s="1083">
        <f>INF_FC_EUR!BB93</f>
        <v>0</v>
      </c>
      <c r="AU93" s="1082">
        <f>INF_FC_EUR!BC93</f>
        <v>0</v>
      </c>
      <c r="AV93" s="1083">
        <f>INF_FC_EUR!BD93</f>
        <v>0</v>
      </c>
      <c r="AW93" s="1082">
        <f>INF_FC_EUR!BE93</f>
        <v>0</v>
      </c>
      <c r="AX93" s="1083">
        <f>INF_FC_EUR!BF93</f>
        <v>0</v>
      </c>
      <c r="AY93" s="1082">
        <f>INF_FC_EUR!BG93</f>
        <v>0</v>
      </c>
      <c r="AZ93" s="1083">
        <f>INF_FC_EUR!BH93</f>
        <v>0</v>
      </c>
      <c r="BA93" s="1082">
        <f>INF_FC_EUR!BI93</f>
        <v>0</v>
      </c>
      <c r="BB93" s="1083">
        <f>INF_FC_EUR!BJ93</f>
        <v>0</v>
      </c>
      <c r="BC93" s="1082">
        <f>INF_FC_EUR!BK93</f>
        <v>0</v>
      </c>
      <c r="BD93" s="1083">
        <f>INF_FC_EUR!BL93</f>
        <v>0</v>
      </c>
      <c r="BE93" s="1082">
        <f>INF_FC_EUR!BM93</f>
        <v>0</v>
      </c>
      <c r="BF93" s="1083">
        <f>INF_FC_EUR!BN93</f>
        <v>0</v>
      </c>
      <c r="BG93" s="1082">
        <f>INF_FC_EUR!BO93</f>
        <v>0</v>
      </c>
      <c r="BH93" s="1083">
        <f>INF_FC_EUR!BP93</f>
        <v>0</v>
      </c>
      <c r="BI93" s="1082">
        <f>INF_FC_EUR!BQ93</f>
        <v>0</v>
      </c>
      <c r="BJ93" s="1083">
        <f>INF_FC_EUR!BR93</f>
        <v>0</v>
      </c>
      <c r="BK93" s="1082">
        <f>INF_FC_EUR!BS93</f>
        <v>0</v>
      </c>
      <c r="BL93" s="1083">
        <f>INF_FC_EUR!BT93</f>
        <v>0</v>
      </c>
      <c r="BM93" s="1082">
        <f>INF_FC_EUR!BU93</f>
        <v>0</v>
      </c>
      <c r="BN93" s="1083">
        <f>INF_FC_EUR!BV93</f>
        <v>0</v>
      </c>
      <c r="BO93" s="1082">
        <f>INF_FC_EUR!BW93</f>
        <v>0</v>
      </c>
      <c r="BP93" s="1083">
        <f>INF_FC_EUR!BX93</f>
        <v>0</v>
      </c>
      <c r="BQ93" s="1082">
        <f>INF_FC_EUR!BY93</f>
        <v>0</v>
      </c>
    </row>
    <row r="94" spans="1:69" s="1048" customFormat="1">
      <c r="A94" s="1080" t="str">
        <f>IF(OR(B94=0,B94=""),"",B94&amp;IF(COUNTIF(B$11:$B94,B94)&gt;1,COUNTIF(B$11:$B94,B94),""))</f>
        <v>M780</v>
      </c>
      <c r="B94" s="1080" t="str">
        <f>INF_FC_EUR!J94</f>
        <v>M780</v>
      </c>
      <c r="C94" s="1081" t="str">
        <f>INF_FC_EUR!K94</f>
        <v>Ordinary amort. of goodwill</v>
      </c>
      <c r="D94" s="1081">
        <f>INF_FC_EUR!L94</f>
        <v>0</v>
      </c>
      <c r="E94" s="1082">
        <f>INF_FC_EUR!M94</f>
        <v>0</v>
      </c>
      <c r="F94" s="1083">
        <f>INF_FC_EUR!N94</f>
        <v>0</v>
      </c>
      <c r="G94" s="1082">
        <f>INF_FC_EUR!O94</f>
        <v>0</v>
      </c>
      <c r="H94" s="1083">
        <f>INF_FC_EUR!P94</f>
        <v>0</v>
      </c>
      <c r="I94" s="1082">
        <f>INF_FC_EUR!Q94</f>
        <v>0</v>
      </c>
      <c r="J94" s="1083">
        <f>INF_FC_EUR!R94</f>
        <v>0</v>
      </c>
      <c r="K94" s="1082">
        <f>INF_FC_EUR!S94</f>
        <v>0</v>
      </c>
      <c r="L94" s="1083">
        <f>INF_FC_EUR!T94</f>
        <v>0</v>
      </c>
      <c r="M94" s="1082">
        <f>INF_FC_EUR!U94</f>
        <v>0</v>
      </c>
      <c r="N94" s="1083">
        <f>INF_FC_EUR!V94</f>
        <v>0</v>
      </c>
      <c r="O94" s="1082">
        <f>INF_FC_EUR!W94</f>
        <v>0</v>
      </c>
      <c r="P94" s="1083">
        <f>INF_FC_EUR!X94</f>
        <v>0</v>
      </c>
      <c r="Q94" s="1082">
        <f>INF_FC_EUR!Y94</f>
        <v>0</v>
      </c>
      <c r="R94" s="1083">
        <f>INF_FC_EUR!Z94</f>
        <v>0</v>
      </c>
      <c r="S94" s="1082">
        <f>INF_FC_EUR!AA94</f>
        <v>0</v>
      </c>
      <c r="T94" s="1083">
        <f>INF_FC_EUR!AB94</f>
        <v>0</v>
      </c>
      <c r="U94" s="1082">
        <f>INF_FC_EUR!AC94</f>
        <v>0</v>
      </c>
      <c r="V94" s="1083">
        <f>INF_FC_EUR!AD94</f>
        <v>0</v>
      </c>
      <c r="W94" s="1082">
        <f>INF_FC_EUR!AE94</f>
        <v>0</v>
      </c>
      <c r="X94" s="1083">
        <f>INF_FC_EUR!AF94</f>
        <v>0</v>
      </c>
      <c r="Y94" s="1082">
        <f>INF_FC_EUR!AG94</f>
        <v>0</v>
      </c>
      <c r="Z94" s="1083">
        <f>INF_FC_EUR!AH94</f>
        <v>0</v>
      </c>
      <c r="AA94" s="1082">
        <f>INF_FC_EUR!AI94</f>
        <v>0</v>
      </c>
      <c r="AB94" s="1083">
        <f>INF_FC_EUR!AJ94</f>
        <v>0</v>
      </c>
      <c r="AC94" s="1082">
        <f>INF_FC_EUR!AK94</f>
        <v>0</v>
      </c>
      <c r="AD94" s="1083">
        <f>INF_FC_EUR!AL94</f>
        <v>0</v>
      </c>
      <c r="AE94" s="1082">
        <f>INF_FC_EUR!AM94</f>
        <v>0</v>
      </c>
      <c r="AF94" s="1083">
        <f>INF_FC_EUR!AN94</f>
        <v>0</v>
      </c>
      <c r="AG94" s="1082">
        <f>INF_FC_EUR!AO94</f>
        <v>0</v>
      </c>
      <c r="AH94" s="1083">
        <f>INF_FC_EUR!AP94</f>
        <v>0</v>
      </c>
      <c r="AI94" s="1082">
        <f>INF_FC_EUR!AQ94</f>
        <v>0</v>
      </c>
      <c r="AJ94" s="1083">
        <f>INF_FC_EUR!AR94</f>
        <v>0</v>
      </c>
      <c r="AK94" s="1082">
        <f>INF_FC_EUR!AS94</f>
        <v>0</v>
      </c>
      <c r="AL94" s="1083">
        <f>INF_FC_EUR!AT94</f>
        <v>0</v>
      </c>
      <c r="AM94" s="1082">
        <f>INF_FC_EUR!AU94</f>
        <v>0</v>
      </c>
      <c r="AN94" s="1083">
        <f>INF_FC_EUR!AV94</f>
        <v>0</v>
      </c>
      <c r="AO94" s="1082">
        <f>INF_FC_EUR!AW94</f>
        <v>0</v>
      </c>
      <c r="AP94" s="1083">
        <f>INF_FC_EUR!AX94</f>
        <v>0</v>
      </c>
      <c r="AQ94" s="1082">
        <f>INF_FC_EUR!AY94</f>
        <v>0</v>
      </c>
      <c r="AR94" s="1083">
        <f>INF_FC_EUR!AZ94</f>
        <v>0</v>
      </c>
      <c r="AS94" s="1082">
        <f>INF_FC_EUR!BA94</f>
        <v>0</v>
      </c>
      <c r="AT94" s="1083">
        <f>INF_FC_EUR!BB94</f>
        <v>0</v>
      </c>
      <c r="AU94" s="1082">
        <f>INF_FC_EUR!BC94</f>
        <v>0</v>
      </c>
      <c r="AV94" s="1083">
        <f>INF_FC_EUR!BD94</f>
        <v>0</v>
      </c>
      <c r="AW94" s="1082">
        <f>INF_FC_EUR!BE94</f>
        <v>0</v>
      </c>
      <c r="AX94" s="1083">
        <f>INF_FC_EUR!BF94</f>
        <v>0</v>
      </c>
      <c r="AY94" s="1082">
        <f>INF_FC_EUR!BG94</f>
        <v>0</v>
      </c>
      <c r="AZ94" s="1083">
        <f>INF_FC_EUR!BH94</f>
        <v>0</v>
      </c>
      <c r="BA94" s="1082">
        <f>INF_FC_EUR!BI94</f>
        <v>0</v>
      </c>
      <c r="BB94" s="1083">
        <f>INF_FC_EUR!BJ94</f>
        <v>0</v>
      </c>
      <c r="BC94" s="1082">
        <f>INF_FC_EUR!BK94</f>
        <v>0</v>
      </c>
      <c r="BD94" s="1083">
        <f>INF_FC_EUR!BL94</f>
        <v>0</v>
      </c>
      <c r="BE94" s="1082">
        <f>INF_FC_EUR!BM94</f>
        <v>0</v>
      </c>
      <c r="BF94" s="1083">
        <f>INF_FC_EUR!BN94</f>
        <v>0</v>
      </c>
      <c r="BG94" s="1082">
        <f>INF_FC_EUR!BO94</f>
        <v>0</v>
      </c>
      <c r="BH94" s="1083">
        <f>INF_FC_EUR!BP94</f>
        <v>0</v>
      </c>
      <c r="BI94" s="1082">
        <f>INF_FC_EUR!BQ94</f>
        <v>0</v>
      </c>
      <c r="BJ94" s="1083">
        <f>INF_FC_EUR!BR94</f>
        <v>0</v>
      </c>
      <c r="BK94" s="1082">
        <f>INF_FC_EUR!BS94</f>
        <v>0</v>
      </c>
      <c r="BL94" s="1083">
        <f>INF_FC_EUR!BT94</f>
        <v>0</v>
      </c>
      <c r="BM94" s="1082">
        <f>INF_FC_EUR!BU94</f>
        <v>0</v>
      </c>
      <c r="BN94" s="1083">
        <f>INF_FC_EUR!BV94</f>
        <v>0</v>
      </c>
      <c r="BO94" s="1082">
        <f>INF_FC_EUR!BW94</f>
        <v>0</v>
      </c>
      <c r="BP94" s="1083">
        <f>INF_FC_EUR!BX94</f>
        <v>0</v>
      </c>
      <c r="BQ94" s="1082">
        <f>INF_FC_EUR!BY94</f>
        <v>0</v>
      </c>
    </row>
    <row r="95" spans="1:69" s="1048" customFormat="1">
      <c r="A95" s="1080" t="str">
        <f>IF(OR(B95=0,B95=""),"",B95&amp;IF(COUNTIF(B$11:$B95,B95)&gt;1,COUNTIF(B$11:$B95,B95),""))</f>
        <v>M785</v>
      </c>
      <c r="B95" s="1080" t="str">
        <f>INF_FC_EUR!J95</f>
        <v>M785</v>
      </c>
      <c r="C95" s="1081" t="str">
        <f>INF_FC_EUR!K95</f>
        <v>Extraordinary depr. and amortization</v>
      </c>
      <c r="D95" s="1081">
        <f>INF_FC_EUR!L95</f>
        <v>0</v>
      </c>
      <c r="E95" s="1082">
        <f>INF_FC_EUR!M95</f>
        <v>0</v>
      </c>
      <c r="F95" s="1083">
        <f>INF_FC_EUR!N95</f>
        <v>0</v>
      </c>
      <c r="G95" s="1082">
        <f>INF_FC_EUR!O95</f>
        <v>0</v>
      </c>
      <c r="H95" s="1083">
        <f>INF_FC_EUR!P95</f>
        <v>0</v>
      </c>
      <c r="I95" s="1082">
        <f>INF_FC_EUR!Q95</f>
        <v>0</v>
      </c>
      <c r="J95" s="1083">
        <f>INF_FC_EUR!R95</f>
        <v>0</v>
      </c>
      <c r="K95" s="1082">
        <f>INF_FC_EUR!S95</f>
        <v>0</v>
      </c>
      <c r="L95" s="1083">
        <f>INF_FC_EUR!T95</f>
        <v>0</v>
      </c>
      <c r="M95" s="1082">
        <f>INF_FC_EUR!U95</f>
        <v>0</v>
      </c>
      <c r="N95" s="1083">
        <f>INF_FC_EUR!V95</f>
        <v>0</v>
      </c>
      <c r="O95" s="1082">
        <f>INF_FC_EUR!W95</f>
        <v>0</v>
      </c>
      <c r="P95" s="1083">
        <f>INF_FC_EUR!X95</f>
        <v>0</v>
      </c>
      <c r="Q95" s="1082">
        <f>INF_FC_EUR!Y95</f>
        <v>0</v>
      </c>
      <c r="R95" s="1083">
        <f>INF_FC_EUR!Z95</f>
        <v>0</v>
      </c>
      <c r="S95" s="1082">
        <f>INF_FC_EUR!AA95</f>
        <v>0</v>
      </c>
      <c r="T95" s="1083">
        <f>INF_FC_EUR!AB95</f>
        <v>0</v>
      </c>
      <c r="U95" s="1082">
        <f>INF_FC_EUR!AC95</f>
        <v>0</v>
      </c>
      <c r="V95" s="1083">
        <f>INF_FC_EUR!AD95</f>
        <v>0</v>
      </c>
      <c r="W95" s="1082">
        <f>INF_FC_EUR!AE95</f>
        <v>0</v>
      </c>
      <c r="X95" s="1083">
        <f>INF_FC_EUR!AF95</f>
        <v>0</v>
      </c>
      <c r="Y95" s="1082">
        <f>INF_FC_EUR!AG95</f>
        <v>0</v>
      </c>
      <c r="Z95" s="1083">
        <f>INF_FC_EUR!AH95</f>
        <v>0</v>
      </c>
      <c r="AA95" s="1082">
        <f>INF_FC_EUR!AI95</f>
        <v>0</v>
      </c>
      <c r="AB95" s="1083">
        <f>INF_FC_EUR!AJ95</f>
        <v>0</v>
      </c>
      <c r="AC95" s="1082">
        <f>INF_FC_EUR!AK95</f>
        <v>0</v>
      </c>
      <c r="AD95" s="1083">
        <f>INF_FC_EUR!AL95</f>
        <v>0</v>
      </c>
      <c r="AE95" s="1082">
        <f>INF_FC_EUR!AM95</f>
        <v>0</v>
      </c>
      <c r="AF95" s="1083">
        <f>INF_FC_EUR!AN95</f>
        <v>0</v>
      </c>
      <c r="AG95" s="1082">
        <f>INF_FC_EUR!AO95</f>
        <v>0</v>
      </c>
      <c r="AH95" s="1083">
        <f>INF_FC_EUR!AP95</f>
        <v>0</v>
      </c>
      <c r="AI95" s="1082">
        <f>INF_FC_EUR!AQ95</f>
        <v>0</v>
      </c>
      <c r="AJ95" s="1083">
        <f>INF_FC_EUR!AR95</f>
        <v>0</v>
      </c>
      <c r="AK95" s="1082">
        <f>INF_FC_EUR!AS95</f>
        <v>0</v>
      </c>
      <c r="AL95" s="1083">
        <f>INF_FC_EUR!AT95</f>
        <v>0</v>
      </c>
      <c r="AM95" s="1082">
        <f>INF_FC_EUR!AU95</f>
        <v>0</v>
      </c>
      <c r="AN95" s="1083">
        <f>INF_FC_EUR!AV95</f>
        <v>0</v>
      </c>
      <c r="AO95" s="1082">
        <f>INF_FC_EUR!AW95</f>
        <v>0</v>
      </c>
      <c r="AP95" s="1083">
        <f>INF_FC_EUR!AX95</f>
        <v>0</v>
      </c>
      <c r="AQ95" s="1082">
        <f>INF_FC_EUR!AY95</f>
        <v>0</v>
      </c>
      <c r="AR95" s="1083">
        <f>INF_FC_EUR!AZ95</f>
        <v>0</v>
      </c>
      <c r="AS95" s="1082">
        <f>INF_FC_EUR!BA95</f>
        <v>0</v>
      </c>
      <c r="AT95" s="1083">
        <f>INF_FC_EUR!BB95</f>
        <v>0</v>
      </c>
      <c r="AU95" s="1082">
        <f>INF_FC_EUR!BC95</f>
        <v>0</v>
      </c>
      <c r="AV95" s="1083">
        <f>INF_FC_EUR!BD95</f>
        <v>0</v>
      </c>
      <c r="AW95" s="1082">
        <f>INF_FC_EUR!BE95</f>
        <v>0</v>
      </c>
      <c r="AX95" s="1083">
        <f>INF_FC_EUR!BF95</f>
        <v>0</v>
      </c>
      <c r="AY95" s="1082">
        <f>INF_FC_EUR!BG95</f>
        <v>0</v>
      </c>
      <c r="AZ95" s="1083">
        <f>INF_FC_EUR!BH95</f>
        <v>0</v>
      </c>
      <c r="BA95" s="1082">
        <f>INF_FC_EUR!BI95</f>
        <v>0</v>
      </c>
      <c r="BB95" s="1083">
        <f>INF_FC_EUR!BJ95</f>
        <v>0</v>
      </c>
      <c r="BC95" s="1082">
        <f>INF_FC_EUR!BK95</f>
        <v>0</v>
      </c>
      <c r="BD95" s="1083">
        <f>INF_FC_EUR!BL95</f>
        <v>0</v>
      </c>
      <c r="BE95" s="1082">
        <f>INF_FC_EUR!BM95</f>
        <v>0</v>
      </c>
      <c r="BF95" s="1083">
        <f>INF_FC_EUR!BN95</f>
        <v>0</v>
      </c>
      <c r="BG95" s="1082">
        <f>INF_FC_EUR!BO95</f>
        <v>0</v>
      </c>
      <c r="BH95" s="1083">
        <f>INF_FC_EUR!BP95</f>
        <v>0</v>
      </c>
      <c r="BI95" s="1082">
        <f>INF_FC_EUR!BQ95</f>
        <v>0</v>
      </c>
      <c r="BJ95" s="1083">
        <f>INF_FC_EUR!BR95</f>
        <v>0</v>
      </c>
      <c r="BK95" s="1082">
        <f>INF_FC_EUR!BS95</f>
        <v>0</v>
      </c>
      <c r="BL95" s="1083">
        <f>INF_FC_EUR!BT95</f>
        <v>0</v>
      </c>
      <c r="BM95" s="1082">
        <f>INF_FC_EUR!BU95</f>
        <v>0</v>
      </c>
      <c r="BN95" s="1083">
        <f>INF_FC_EUR!BV95</f>
        <v>0</v>
      </c>
      <c r="BO95" s="1082">
        <f>INF_FC_EUR!BW95</f>
        <v>0</v>
      </c>
      <c r="BP95" s="1083">
        <f>INF_FC_EUR!BX95</f>
        <v>0</v>
      </c>
      <c r="BQ95" s="1082">
        <f>INF_FC_EUR!BY95</f>
        <v>0</v>
      </c>
    </row>
    <row r="96" spans="1:69" s="1048" customFormat="1">
      <c r="A96" s="1080" t="str">
        <f>IF(OR(B96=0,B96=""),"",B96&amp;IF(COUNTIF(B$11:$B96,B96)&gt;1,COUNTIF(B$11:$B96,B96),""))</f>
        <v>M787</v>
      </c>
      <c r="B96" s="1080" t="str">
        <f>INF_FC_EUR!J96</f>
        <v>M787</v>
      </c>
      <c r="C96" s="1081" t="str">
        <f>INF_FC_EUR!K96</f>
        <v>Depr. CurrA (exceeding convent. depr.)</v>
      </c>
      <c r="D96" s="1081">
        <f>INF_FC_EUR!L96</f>
        <v>0</v>
      </c>
      <c r="E96" s="1082">
        <f>INF_FC_EUR!M96</f>
        <v>0</v>
      </c>
      <c r="F96" s="1083">
        <f>INF_FC_EUR!N96</f>
        <v>0</v>
      </c>
      <c r="G96" s="1082">
        <f>INF_FC_EUR!O96</f>
        <v>0</v>
      </c>
      <c r="H96" s="1083">
        <f>INF_FC_EUR!P96</f>
        <v>0</v>
      </c>
      <c r="I96" s="1082">
        <f>INF_FC_EUR!Q96</f>
        <v>0</v>
      </c>
      <c r="J96" s="1083">
        <f>INF_FC_EUR!R96</f>
        <v>0</v>
      </c>
      <c r="K96" s="1082">
        <f>INF_FC_EUR!S96</f>
        <v>0</v>
      </c>
      <c r="L96" s="1083">
        <f>INF_FC_EUR!T96</f>
        <v>0</v>
      </c>
      <c r="M96" s="1082">
        <f>INF_FC_EUR!U96</f>
        <v>0</v>
      </c>
      <c r="N96" s="1083">
        <f>INF_FC_EUR!V96</f>
        <v>0</v>
      </c>
      <c r="O96" s="1082">
        <f>INF_FC_EUR!W96</f>
        <v>0</v>
      </c>
      <c r="P96" s="1083">
        <f>INF_FC_EUR!X96</f>
        <v>0</v>
      </c>
      <c r="Q96" s="1082">
        <f>INF_FC_EUR!Y96</f>
        <v>0</v>
      </c>
      <c r="R96" s="1083">
        <f>INF_FC_EUR!Z96</f>
        <v>0</v>
      </c>
      <c r="S96" s="1082">
        <f>INF_FC_EUR!AA96</f>
        <v>0</v>
      </c>
      <c r="T96" s="1083">
        <f>INF_FC_EUR!AB96</f>
        <v>0</v>
      </c>
      <c r="U96" s="1082">
        <f>INF_FC_EUR!AC96</f>
        <v>0</v>
      </c>
      <c r="V96" s="1083">
        <f>INF_FC_EUR!AD96</f>
        <v>0</v>
      </c>
      <c r="W96" s="1082">
        <f>INF_FC_EUR!AE96</f>
        <v>0</v>
      </c>
      <c r="X96" s="1083">
        <f>INF_FC_EUR!AF96</f>
        <v>0</v>
      </c>
      <c r="Y96" s="1082">
        <f>INF_FC_EUR!AG96</f>
        <v>0</v>
      </c>
      <c r="Z96" s="1083">
        <f>INF_FC_EUR!AH96</f>
        <v>0</v>
      </c>
      <c r="AA96" s="1082">
        <f>INF_FC_EUR!AI96</f>
        <v>0</v>
      </c>
      <c r="AB96" s="1083">
        <f>INF_FC_EUR!AJ96</f>
        <v>0</v>
      </c>
      <c r="AC96" s="1082">
        <f>INF_FC_EUR!AK96</f>
        <v>0</v>
      </c>
      <c r="AD96" s="1083">
        <f>INF_FC_EUR!AL96</f>
        <v>0</v>
      </c>
      <c r="AE96" s="1082">
        <f>INF_FC_EUR!AM96</f>
        <v>0</v>
      </c>
      <c r="AF96" s="1083">
        <f>INF_FC_EUR!AN96</f>
        <v>0</v>
      </c>
      <c r="AG96" s="1082">
        <f>INF_FC_EUR!AO96</f>
        <v>0</v>
      </c>
      <c r="AH96" s="1083">
        <f>INF_FC_EUR!AP96</f>
        <v>0</v>
      </c>
      <c r="AI96" s="1082">
        <f>INF_FC_EUR!AQ96</f>
        <v>0</v>
      </c>
      <c r="AJ96" s="1083">
        <f>INF_FC_EUR!AR96</f>
        <v>0</v>
      </c>
      <c r="AK96" s="1082">
        <f>INF_FC_EUR!AS96</f>
        <v>0</v>
      </c>
      <c r="AL96" s="1083">
        <f>INF_FC_EUR!AT96</f>
        <v>0</v>
      </c>
      <c r="AM96" s="1082">
        <f>INF_FC_EUR!AU96</f>
        <v>0</v>
      </c>
      <c r="AN96" s="1083">
        <f>INF_FC_EUR!AV96</f>
        <v>0</v>
      </c>
      <c r="AO96" s="1082">
        <f>INF_FC_EUR!AW96</f>
        <v>0</v>
      </c>
      <c r="AP96" s="1083">
        <f>INF_FC_EUR!AX96</f>
        <v>0</v>
      </c>
      <c r="AQ96" s="1082">
        <f>INF_FC_EUR!AY96</f>
        <v>0</v>
      </c>
      <c r="AR96" s="1083">
        <f>INF_FC_EUR!AZ96</f>
        <v>0</v>
      </c>
      <c r="AS96" s="1082">
        <f>INF_FC_EUR!BA96</f>
        <v>0</v>
      </c>
      <c r="AT96" s="1083">
        <f>INF_FC_EUR!BB96</f>
        <v>0</v>
      </c>
      <c r="AU96" s="1082">
        <f>INF_FC_EUR!BC96</f>
        <v>0</v>
      </c>
      <c r="AV96" s="1083">
        <f>INF_FC_EUR!BD96</f>
        <v>0</v>
      </c>
      <c r="AW96" s="1082">
        <f>INF_FC_EUR!BE96</f>
        <v>0</v>
      </c>
      <c r="AX96" s="1083">
        <f>INF_FC_EUR!BF96</f>
        <v>0</v>
      </c>
      <c r="AY96" s="1082">
        <f>INF_FC_EUR!BG96</f>
        <v>0</v>
      </c>
      <c r="AZ96" s="1083">
        <f>INF_FC_EUR!BH96</f>
        <v>0</v>
      </c>
      <c r="BA96" s="1082">
        <f>INF_FC_EUR!BI96</f>
        <v>0</v>
      </c>
      <c r="BB96" s="1083">
        <f>INF_FC_EUR!BJ96</f>
        <v>0</v>
      </c>
      <c r="BC96" s="1082">
        <f>INF_FC_EUR!BK96</f>
        <v>0</v>
      </c>
      <c r="BD96" s="1083">
        <f>INF_FC_EUR!BL96</f>
        <v>0</v>
      </c>
      <c r="BE96" s="1082">
        <f>INF_FC_EUR!BM96</f>
        <v>0</v>
      </c>
      <c r="BF96" s="1083">
        <f>INF_FC_EUR!BN96</f>
        <v>0</v>
      </c>
      <c r="BG96" s="1082">
        <f>INF_FC_EUR!BO96</f>
        <v>0</v>
      </c>
      <c r="BH96" s="1083">
        <f>INF_FC_EUR!BP96</f>
        <v>0</v>
      </c>
      <c r="BI96" s="1082">
        <f>INF_FC_EUR!BQ96</f>
        <v>0</v>
      </c>
      <c r="BJ96" s="1083">
        <f>INF_FC_EUR!BR96</f>
        <v>0</v>
      </c>
      <c r="BK96" s="1082">
        <f>INF_FC_EUR!BS96</f>
        <v>0</v>
      </c>
      <c r="BL96" s="1083">
        <f>INF_FC_EUR!BT96</f>
        <v>0</v>
      </c>
      <c r="BM96" s="1082">
        <f>INF_FC_EUR!BU96</f>
        <v>0</v>
      </c>
      <c r="BN96" s="1083">
        <f>INF_FC_EUR!BV96</f>
        <v>0</v>
      </c>
      <c r="BO96" s="1082">
        <f>INF_FC_EUR!BW96</f>
        <v>0</v>
      </c>
      <c r="BP96" s="1083">
        <f>INF_FC_EUR!BX96</f>
        <v>0</v>
      </c>
      <c r="BQ96" s="1082">
        <f>INF_FC_EUR!BY96</f>
        <v>0</v>
      </c>
    </row>
    <row r="97" spans="1:69" s="1048" customFormat="1">
      <c r="A97" s="1084" t="str">
        <f>IF(OR(B97=0,B97=""),"",B97&amp;IF(COUNTIF(B$11:$B97,B97)&gt;1,COUNTIF(B$11:$B97,B97),""))</f>
        <v>M789</v>
      </c>
      <c r="B97" s="1084" t="str">
        <f>INF_FC_EUR!J97</f>
        <v>M789</v>
      </c>
      <c r="C97" s="1084" t="str">
        <f>INF_FC_EUR!K97</f>
        <v>Depreciation</v>
      </c>
      <c r="D97" s="1084">
        <f>INF_FC_EUR!L97</f>
        <v>0</v>
      </c>
      <c r="E97" s="1085">
        <f>INF_FC_EUR!M97</f>
        <v>0</v>
      </c>
      <c r="F97" s="1086">
        <f>INF_FC_EUR!N97</f>
        <v>0</v>
      </c>
      <c r="G97" s="1085">
        <f>INF_FC_EUR!O97</f>
        <v>0</v>
      </c>
      <c r="H97" s="1086">
        <f>INF_FC_EUR!P97</f>
        <v>0</v>
      </c>
      <c r="I97" s="1085">
        <f>INF_FC_EUR!Q97</f>
        <v>0</v>
      </c>
      <c r="J97" s="1086">
        <f>INF_FC_EUR!R97</f>
        <v>0</v>
      </c>
      <c r="K97" s="1085">
        <f>INF_FC_EUR!S97</f>
        <v>0</v>
      </c>
      <c r="L97" s="1086">
        <f>INF_FC_EUR!T97</f>
        <v>0</v>
      </c>
      <c r="M97" s="1085">
        <f>INF_FC_EUR!U97</f>
        <v>0</v>
      </c>
      <c r="N97" s="1086">
        <f>INF_FC_EUR!V97</f>
        <v>0</v>
      </c>
      <c r="O97" s="1085">
        <f>INF_FC_EUR!W97</f>
        <v>0</v>
      </c>
      <c r="P97" s="1086">
        <f>INF_FC_EUR!X97</f>
        <v>0</v>
      </c>
      <c r="Q97" s="1085">
        <f>INF_FC_EUR!Y97</f>
        <v>0</v>
      </c>
      <c r="R97" s="1086">
        <f>INF_FC_EUR!Z97</f>
        <v>0</v>
      </c>
      <c r="S97" s="1085">
        <f>INF_FC_EUR!AA97</f>
        <v>0</v>
      </c>
      <c r="T97" s="1086">
        <f>INF_FC_EUR!AB97</f>
        <v>0</v>
      </c>
      <c r="U97" s="1085">
        <f>INF_FC_EUR!AC97</f>
        <v>0</v>
      </c>
      <c r="V97" s="1086">
        <f>INF_FC_EUR!AD97</f>
        <v>0</v>
      </c>
      <c r="W97" s="1085">
        <f>INF_FC_EUR!AE97</f>
        <v>0</v>
      </c>
      <c r="X97" s="1086">
        <f>INF_FC_EUR!AF97</f>
        <v>0</v>
      </c>
      <c r="Y97" s="1085">
        <f>INF_FC_EUR!AG97</f>
        <v>0</v>
      </c>
      <c r="Z97" s="1086">
        <f>INF_FC_EUR!AH97</f>
        <v>0</v>
      </c>
      <c r="AA97" s="1085">
        <f>INF_FC_EUR!AI97</f>
        <v>0</v>
      </c>
      <c r="AB97" s="1086">
        <f>INF_FC_EUR!AJ97</f>
        <v>0</v>
      </c>
      <c r="AC97" s="1085">
        <f>INF_FC_EUR!AK97</f>
        <v>0</v>
      </c>
      <c r="AD97" s="1086">
        <f>INF_FC_EUR!AL97</f>
        <v>0</v>
      </c>
      <c r="AE97" s="1085">
        <f>INF_FC_EUR!AM97</f>
        <v>0</v>
      </c>
      <c r="AF97" s="1086">
        <f>INF_FC_EUR!AN97</f>
        <v>0</v>
      </c>
      <c r="AG97" s="1085">
        <f>INF_FC_EUR!AO97</f>
        <v>0</v>
      </c>
      <c r="AH97" s="1086">
        <f>INF_FC_EUR!AP97</f>
        <v>0</v>
      </c>
      <c r="AI97" s="1085">
        <f>INF_FC_EUR!AQ97</f>
        <v>0</v>
      </c>
      <c r="AJ97" s="1086">
        <f>INF_FC_EUR!AR97</f>
        <v>0</v>
      </c>
      <c r="AK97" s="1085">
        <f>INF_FC_EUR!AS97</f>
        <v>0</v>
      </c>
      <c r="AL97" s="1086">
        <f>INF_FC_EUR!AT97</f>
        <v>0</v>
      </c>
      <c r="AM97" s="1085">
        <f>INF_FC_EUR!AU97</f>
        <v>0</v>
      </c>
      <c r="AN97" s="1086">
        <f>INF_FC_EUR!AV97</f>
        <v>0</v>
      </c>
      <c r="AO97" s="1085">
        <f>INF_FC_EUR!AW97</f>
        <v>0</v>
      </c>
      <c r="AP97" s="1086">
        <f>INF_FC_EUR!AX97</f>
        <v>0</v>
      </c>
      <c r="AQ97" s="1085">
        <f>INF_FC_EUR!AY97</f>
        <v>0</v>
      </c>
      <c r="AR97" s="1086">
        <f>INF_FC_EUR!AZ97</f>
        <v>0</v>
      </c>
      <c r="AS97" s="1085">
        <f>INF_FC_EUR!BA97</f>
        <v>0</v>
      </c>
      <c r="AT97" s="1086">
        <f>INF_FC_EUR!BB97</f>
        <v>0</v>
      </c>
      <c r="AU97" s="1085">
        <f>INF_FC_EUR!BC97</f>
        <v>0</v>
      </c>
      <c r="AV97" s="1086">
        <f>INF_FC_EUR!BD97</f>
        <v>0</v>
      </c>
      <c r="AW97" s="1085">
        <f>INF_FC_EUR!BE97</f>
        <v>0</v>
      </c>
      <c r="AX97" s="1086">
        <f>INF_FC_EUR!BF97</f>
        <v>0</v>
      </c>
      <c r="AY97" s="1085">
        <f>INF_FC_EUR!BG97</f>
        <v>0</v>
      </c>
      <c r="AZ97" s="1086">
        <f>INF_FC_EUR!BH97</f>
        <v>0</v>
      </c>
      <c r="BA97" s="1085">
        <f>INF_FC_EUR!BI97</f>
        <v>0</v>
      </c>
      <c r="BB97" s="1086">
        <f>INF_FC_EUR!BJ97</f>
        <v>0</v>
      </c>
      <c r="BC97" s="1085">
        <f>INF_FC_EUR!BK97</f>
        <v>0</v>
      </c>
      <c r="BD97" s="1086">
        <f>INF_FC_EUR!BL97</f>
        <v>0</v>
      </c>
      <c r="BE97" s="1085">
        <f>INF_FC_EUR!BM97</f>
        <v>0</v>
      </c>
      <c r="BF97" s="1086">
        <f>INF_FC_EUR!BN97</f>
        <v>0</v>
      </c>
      <c r="BG97" s="1085">
        <f>INF_FC_EUR!BO97</f>
        <v>0</v>
      </c>
      <c r="BH97" s="1086">
        <f>INF_FC_EUR!BP97</f>
        <v>0</v>
      </c>
      <c r="BI97" s="1085">
        <f>INF_FC_EUR!BQ97</f>
        <v>0</v>
      </c>
      <c r="BJ97" s="1086">
        <f>INF_FC_EUR!BR97</f>
        <v>0</v>
      </c>
      <c r="BK97" s="1085">
        <f>INF_FC_EUR!BS97</f>
        <v>0</v>
      </c>
      <c r="BL97" s="1086">
        <f>INF_FC_EUR!BT97</f>
        <v>0</v>
      </c>
      <c r="BM97" s="1085">
        <f>INF_FC_EUR!BU97</f>
        <v>0</v>
      </c>
      <c r="BN97" s="1086">
        <f>INF_FC_EUR!BV97</f>
        <v>0</v>
      </c>
      <c r="BO97" s="1085">
        <f>INF_FC_EUR!BW97</f>
        <v>0</v>
      </c>
      <c r="BP97" s="1086">
        <f>INF_FC_EUR!BX97</f>
        <v>0</v>
      </c>
      <c r="BQ97" s="1085">
        <f>INF_FC_EUR!BY97</f>
        <v>0</v>
      </c>
    </row>
    <row r="98" spans="1:69" s="1048" customFormat="1">
      <c r="A98" s="1084" t="str">
        <f>IF(OR(B98=0,B98=""),"",B98&amp;IF(COUNTIF(B$11:$B98,B98)&gt;1,COUNTIF(B$11:$B98,B98),""))</f>
        <v>M799</v>
      </c>
      <c r="B98" s="1084" t="str">
        <f>INF_FC_EUR!J98</f>
        <v>M799</v>
      </c>
      <c r="C98" s="1084" t="str">
        <f>INF_FC_EUR!K98</f>
        <v>EBIT</v>
      </c>
      <c r="D98" s="1084">
        <f>INF_FC_EUR!L98</f>
        <v>0</v>
      </c>
      <c r="E98" s="1085">
        <f>INF_FC_EUR!M98</f>
        <v>0</v>
      </c>
      <c r="F98" s="1086">
        <f>INF_FC_EUR!N98</f>
        <v>0</v>
      </c>
      <c r="G98" s="1085">
        <f>INF_FC_EUR!O98</f>
        <v>0</v>
      </c>
      <c r="H98" s="1086">
        <f>INF_FC_EUR!P98</f>
        <v>0</v>
      </c>
      <c r="I98" s="1085">
        <f>INF_FC_EUR!Q98</f>
        <v>0</v>
      </c>
      <c r="J98" s="1086">
        <f>INF_FC_EUR!R98</f>
        <v>0</v>
      </c>
      <c r="K98" s="1085">
        <f>INF_FC_EUR!S98</f>
        <v>0</v>
      </c>
      <c r="L98" s="1086">
        <f>INF_FC_EUR!T98</f>
        <v>0</v>
      </c>
      <c r="M98" s="1085">
        <f>INF_FC_EUR!U98</f>
        <v>0</v>
      </c>
      <c r="N98" s="1086">
        <f>INF_FC_EUR!V98</f>
        <v>0</v>
      </c>
      <c r="O98" s="1085">
        <f>INF_FC_EUR!W98</f>
        <v>0</v>
      </c>
      <c r="P98" s="1086">
        <f>INF_FC_EUR!X98</f>
        <v>0</v>
      </c>
      <c r="Q98" s="1085">
        <f>INF_FC_EUR!Y98</f>
        <v>0</v>
      </c>
      <c r="R98" s="1086">
        <f>INF_FC_EUR!Z98</f>
        <v>0</v>
      </c>
      <c r="S98" s="1085">
        <f>INF_FC_EUR!AA98</f>
        <v>0</v>
      </c>
      <c r="T98" s="1086">
        <f>INF_FC_EUR!AB98</f>
        <v>0</v>
      </c>
      <c r="U98" s="1085">
        <f>INF_FC_EUR!AC98</f>
        <v>0</v>
      </c>
      <c r="V98" s="1086">
        <f>INF_FC_EUR!AD98</f>
        <v>0</v>
      </c>
      <c r="W98" s="1085">
        <f>INF_FC_EUR!AE98</f>
        <v>0</v>
      </c>
      <c r="X98" s="1086">
        <f>INF_FC_EUR!AF98</f>
        <v>0</v>
      </c>
      <c r="Y98" s="1085">
        <f>INF_FC_EUR!AG98</f>
        <v>0</v>
      </c>
      <c r="Z98" s="1086">
        <f>INF_FC_EUR!AH98</f>
        <v>0</v>
      </c>
      <c r="AA98" s="1085">
        <f>INF_FC_EUR!AI98</f>
        <v>0</v>
      </c>
      <c r="AB98" s="1086">
        <f>INF_FC_EUR!AJ98</f>
        <v>0</v>
      </c>
      <c r="AC98" s="1085">
        <f>INF_FC_EUR!AK98</f>
        <v>0</v>
      </c>
      <c r="AD98" s="1086">
        <f>INF_FC_EUR!AL98</f>
        <v>0</v>
      </c>
      <c r="AE98" s="1085">
        <f>INF_FC_EUR!AM98</f>
        <v>0</v>
      </c>
      <c r="AF98" s="1086">
        <f>INF_FC_EUR!AN98</f>
        <v>0</v>
      </c>
      <c r="AG98" s="1085">
        <f>INF_FC_EUR!AO98</f>
        <v>0</v>
      </c>
      <c r="AH98" s="1086">
        <f>INF_FC_EUR!AP98</f>
        <v>0</v>
      </c>
      <c r="AI98" s="1085">
        <f>INF_FC_EUR!AQ98</f>
        <v>0</v>
      </c>
      <c r="AJ98" s="1086">
        <f>INF_FC_EUR!AR98</f>
        <v>0</v>
      </c>
      <c r="AK98" s="1085">
        <f>INF_FC_EUR!AS98</f>
        <v>0</v>
      </c>
      <c r="AL98" s="1086">
        <f>INF_FC_EUR!AT98</f>
        <v>0</v>
      </c>
      <c r="AM98" s="1085">
        <f>INF_FC_EUR!AU98</f>
        <v>0</v>
      </c>
      <c r="AN98" s="1086">
        <f>INF_FC_EUR!AV98</f>
        <v>0</v>
      </c>
      <c r="AO98" s="1085">
        <f>INF_FC_EUR!AW98</f>
        <v>0</v>
      </c>
      <c r="AP98" s="1086">
        <f>INF_FC_EUR!AX98</f>
        <v>0</v>
      </c>
      <c r="AQ98" s="1085">
        <f>INF_FC_EUR!AY98</f>
        <v>0</v>
      </c>
      <c r="AR98" s="1086">
        <f>INF_FC_EUR!AZ98</f>
        <v>0</v>
      </c>
      <c r="AS98" s="1085">
        <f>INF_FC_EUR!BA98</f>
        <v>0</v>
      </c>
      <c r="AT98" s="1086">
        <f>INF_FC_EUR!BB98</f>
        <v>0</v>
      </c>
      <c r="AU98" s="1085">
        <f>INF_FC_EUR!BC98</f>
        <v>0</v>
      </c>
      <c r="AV98" s="1086">
        <f>INF_FC_EUR!BD98</f>
        <v>0</v>
      </c>
      <c r="AW98" s="1085">
        <f>INF_FC_EUR!BE98</f>
        <v>0</v>
      </c>
      <c r="AX98" s="1086">
        <f>INF_FC_EUR!BF98</f>
        <v>0</v>
      </c>
      <c r="AY98" s="1085">
        <f>INF_FC_EUR!BG98</f>
        <v>0</v>
      </c>
      <c r="AZ98" s="1086">
        <f>INF_FC_EUR!BH98</f>
        <v>0</v>
      </c>
      <c r="BA98" s="1085">
        <f>INF_FC_EUR!BI98</f>
        <v>0</v>
      </c>
      <c r="BB98" s="1086">
        <f>INF_FC_EUR!BJ98</f>
        <v>0</v>
      </c>
      <c r="BC98" s="1085">
        <f>INF_FC_EUR!BK98</f>
        <v>0</v>
      </c>
      <c r="BD98" s="1086">
        <f>INF_FC_EUR!BL98</f>
        <v>0</v>
      </c>
      <c r="BE98" s="1085">
        <f>INF_FC_EUR!BM98</f>
        <v>0</v>
      </c>
      <c r="BF98" s="1086">
        <f>INF_FC_EUR!BN98</f>
        <v>0</v>
      </c>
      <c r="BG98" s="1085">
        <f>INF_FC_EUR!BO98</f>
        <v>0</v>
      </c>
      <c r="BH98" s="1086">
        <f>INF_FC_EUR!BP98</f>
        <v>0</v>
      </c>
      <c r="BI98" s="1085">
        <f>INF_FC_EUR!BQ98</f>
        <v>0</v>
      </c>
      <c r="BJ98" s="1086">
        <f>INF_FC_EUR!BR98</f>
        <v>0</v>
      </c>
      <c r="BK98" s="1085">
        <f>INF_FC_EUR!BS98</f>
        <v>0</v>
      </c>
      <c r="BL98" s="1086">
        <f>INF_FC_EUR!BT98</f>
        <v>0</v>
      </c>
      <c r="BM98" s="1085">
        <f>INF_FC_EUR!BU98</f>
        <v>0</v>
      </c>
      <c r="BN98" s="1086">
        <f>INF_FC_EUR!BV98</f>
        <v>0</v>
      </c>
      <c r="BO98" s="1085">
        <f>INF_FC_EUR!BW98</f>
        <v>0</v>
      </c>
      <c r="BP98" s="1086">
        <f>INF_FC_EUR!BX98</f>
        <v>0</v>
      </c>
      <c r="BQ98" s="1085">
        <f>INF_FC_EUR!BY98</f>
        <v>0</v>
      </c>
    </row>
    <row r="99" spans="1:69" s="1048" customFormat="1">
      <c r="A99" s="1080" t="str">
        <f>IF(OR(B99=0,B99=""),"",B99&amp;IF(COUNTIF(B$11:$B99,B99)&gt;1,COUNTIF(B$11:$B99,B99),""))</f>
        <v>M800</v>
      </c>
      <c r="B99" s="1080" t="str">
        <f>INF_FC_EUR!J99</f>
        <v>M800</v>
      </c>
      <c r="C99" s="1081" t="str">
        <f>INF_FC_EUR!K99</f>
        <v>Income investments (dividends)</v>
      </c>
      <c r="D99" s="1081">
        <f>INF_FC_EUR!L99</f>
        <v>0</v>
      </c>
      <c r="E99" s="1082">
        <f>INF_FC_EUR!M99</f>
        <v>0</v>
      </c>
      <c r="F99" s="1083">
        <f>INF_FC_EUR!N99</f>
        <v>0</v>
      </c>
      <c r="G99" s="1082">
        <f>INF_FC_EUR!O99</f>
        <v>0</v>
      </c>
      <c r="H99" s="1083">
        <f>INF_FC_EUR!P99</f>
        <v>0</v>
      </c>
      <c r="I99" s="1082">
        <f>INF_FC_EUR!Q99</f>
        <v>0</v>
      </c>
      <c r="J99" s="1083">
        <f>INF_FC_EUR!R99</f>
        <v>0</v>
      </c>
      <c r="K99" s="1082">
        <f>INF_FC_EUR!S99</f>
        <v>0</v>
      </c>
      <c r="L99" s="1083">
        <f>INF_FC_EUR!T99</f>
        <v>0</v>
      </c>
      <c r="M99" s="1082">
        <f>INF_FC_EUR!U99</f>
        <v>0</v>
      </c>
      <c r="N99" s="1083">
        <f>INF_FC_EUR!V99</f>
        <v>0</v>
      </c>
      <c r="O99" s="1082">
        <f>INF_FC_EUR!W99</f>
        <v>0</v>
      </c>
      <c r="P99" s="1083">
        <f>INF_FC_EUR!X99</f>
        <v>0</v>
      </c>
      <c r="Q99" s="1082">
        <f>INF_FC_EUR!Y99</f>
        <v>0</v>
      </c>
      <c r="R99" s="1083">
        <f>INF_FC_EUR!Z99</f>
        <v>0</v>
      </c>
      <c r="S99" s="1082">
        <f>INF_FC_EUR!AA99</f>
        <v>0</v>
      </c>
      <c r="T99" s="1083">
        <f>INF_FC_EUR!AB99</f>
        <v>0</v>
      </c>
      <c r="U99" s="1082">
        <f>INF_FC_EUR!AC99</f>
        <v>0</v>
      </c>
      <c r="V99" s="1083">
        <f>INF_FC_EUR!AD99</f>
        <v>0</v>
      </c>
      <c r="W99" s="1082">
        <f>INF_FC_EUR!AE99</f>
        <v>0</v>
      </c>
      <c r="X99" s="1083">
        <f>INF_FC_EUR!AF99</f>
        <v>0</v>
      </c>
      <c r="Y99" s="1082">
        <f>INF_FC_EUR!AG99</f>
        <v>0</v>
      </c>
      <c r="Z99" s="1083">
        <f>INF_FC_EUR!AH99</f>
        <v>0</v>
      </c>
      <c r="AA99" s="1082">
        <f>INF_FC_EUR!AI99</f>
        <v>0</v>
      </c>
      <c r="AB99" s="1083">
        <f>INF_FC_EUR!AJ99</f>
        <v>0</v>
      </c>
      <c r="AC99" s="1082">
        <f>INF_FC_EUR!AK99</f>
        <v>0</v>
      </c>
      <c r="AD99" s="1083">
        <f>INF_FC_EUR!AL99</f>
        <v>0</v>
      </c>
      <c r="AE99" s="1082">
        <f>INF_FC_EUR!AM99</f>
        <v>0</v>
      </c>
      <c r="AF99" s="1083">
        <f>INF_FC_EUR!AN99</f>
        <v>0</v>
      </c>
      <c r="AG99" s="1082">
        <f>INF_FC_EUR!AO99</f>
        <v>0</v>
      </c>
      <c r="AH99" s="1083">
        <f>INF_FC_EUR!AP99</f>
        <v>0</v>
      </c>
      <c r="AI99" s="1082">
        <f>INF_FC_EUR!AQ99</f>
        <v>0</v>
      </c>
      <c r="AJ99" s="1083">
        <f>INF_FC_EUR!AR99</f>
        <v>0</v>
      </c>
      <c r="AK99" s="1082">
        <f>INF_FC_EUR!AS99</f>
        <v>0</v>
      </c>
      <c r="AL99" s="1083">
        <f>INF_FC_EUR!AT99</f>
        <v>0</v>
      </c>
      <c r="AM99" s="1082">
        <f>INF_FC_EUR!AU99</f>
        <v>0</v>
      </c>
      <c r="AN99" s="1083">
        <f>INF_FC_EUR!AV99</f>
        <v>0</v>
      </c>
      <c r="AO99" s="1082">
        <f>INF_FC_EUR!AW99</f>
        <v>0</v>
      </c>
      <c r="AP99" s="1083">
        <f>INF_FC_EUR!AX99</f>
        <v>0</v>
      </c>
      <c r="AQ99" s="1082">
        <f>INF_FC_EUR!AY99</f>
        <v>0</v>
      </c>
      <c r="AR99" s="1083">
        <f>INF_FC_EUR!AZ99</f>
        <v>0</v>
      </c>
      <c r="AS99" s="1082">
        <f>INF_FC_EUR!BA99</f>
        <v>0</v>
      </c>
      <c r="AT99" s="1083">
        <f>INF_FC_EUR!BB99</f>
        <v>0</v>
      </c>
      <c r="AU99" s="1082">
        <f>INF_FC_EUR!BC99</f>
        <v>0</v>
      </c>
      <c r="AV99" s="1083">
        <f>INF_FC_EUR!BD99</f>
        <v>0</v>
      </c>
      <c r="AW99" s="1082">
        <f>INF_FC_EUR!BE99</f>
        <v>0</v>
      </c>
      <c r="AX99" s="1083">
        <f>INF_FC_EUR!BF99</f>
        <v>0</v>
      </c>
      <c r="AY99" s="1082">
        <f>INF_FC_EUR!BG99</f>
        <v>0</v>
      </c>
      <c r="AZ99" s="1083">
        <f>INF_FC_EUR!BH99</f>
        <v>0</v>
      </c>
      <c r="BA99" s="1082">
        <f>INF_FC_EUR!BI99</f>
        <v>0</v>
      </c>
      <c r="BB99" s="1083">
        <f>INF_FC_EUR!BJ99</f>
        <v>0</v>
      </c>
      <c r="BC99" s="1082">
        <f>INF_FC_EUR!BK99</f>
        <v>0</v>
      </c>
      <c r="BD99" s="1083">
        <f>INF_FC_EUR!BL99</f>
        <v>0</v>
      </c>
      <c r="BE99" s="1082">
        <f>INF_FC_EUR!BM99</f>
        <v>0</v>
      </c>
      <c r="BF99" s="1083">
        <f>INF_FC_EUR!BN99</f>
        <v>0</v>
      </c>
      <c r="BG99" s="1082">
        <f>INF_FC_EUR!BO99</f>
        <v>0</v>
      </c>
      <c r="BH99" s="1083">
        <f>INF_FC_EUR!BP99</f>
        <v>0</v>
      </c>
      <c r="BI99" s="1082">
        <f>INF_FC_EUR!BQ99</f>
        <v>0</v>
      </c>
      <c r="BJ99" s="1083">
        <f>INF_FC_EUR!BR99</f>
        <v>0</v>
      </c>
      <c r="BK99" s="1082">
        <f>INF_FC_EUR!BS99</f>
        <v>0</v>
      </c>
      <c r="BL99" s="1083">
        <f>INF_FC_EUR!BT99</f>
        <v>0</v>
      </c>
      <c r="BM99" s="1082">
        <f>INF_FC_EUR!BU99</f>
        <v>0</v>
      </c>
      <c r="BN99" s="1083">
        <f>INF_FC_EUR!BV99</f>
        <v>0</v>
      </c>
      <c r="BO99" s="1082">
        <f>INF_FC_EUR!BW99</f>
        <v>0</v>
      </c>
      <c r="BP99" s="1083">
        <f>INF_FC_EUR!BX99</f>
        <v>0</v>
      </c>
      <c r="BQ99" s="1082">
        <f>INF_FC_EUR!BY99</f>
        <v>0</v>
      </c>
    </row>
    <row r="100" spans="1:69" s="1048" customFormat="1">
      <c r="A100" s="1080" t="str">
        <f>IF(OR(B100=0,B100=""),"",B100&amp;IF(COUNTIF(B$11:$B100,B100)&gt;1,COUNTIF(B$11:$B100,B100),""))</f>
        <v>M801</v>
      </c>
      <c r="B100" s="1080" t="str">
        <f>INF_FC_EUR!J100</f>
        <v>M801</v>
      </c>
      <c r="C100" s="1081" t="str">
        <f>INF_FC_EUR!K100</f>
        <v>Income investments (dividends) affil.</v>
      </c>
      <c r="D100" s="1081">
        <f>INF_FC_EUR!L100</f>
        <v>0</v>
      </c>
      <c r="E100" s="1082">
        <f>INF_FC_EUR!M100</f>
        <v>0</v>
      </c>
      <c r="F100" s="1083">
        <f>INF_FC_EUR!N100</f>
        <v>0</v>
      </c>
      <c r="G100" s="1082">
        <f>INF_FC_EUR!O100</f>
        <v>0</v>
      </c>
      <c r="H100" s="1083">
        <f>INF_FC_EUR!P100</f>
        <v>0</v>
      </c>
      <c r="I100" s="1082">
        <f>INF_FC_EUR!Q100</f>
        <v>0</v>
      </c>
      <c r="J100" s="1083">
        <f>INF_FC_EUR!R100</f>
        <v>0</v>
      </c>
      <c r="K100" s="1082">
        <f>INF_FC_EUR!S100</f>
        <v>0</v>
      </c>
      <c r="L100" s="1083">
        <f>INF_FC_EUR!T100</f>
        <v>0</v>
      </c>
      <c r="M100" s="1082">
        <f>INF_FC_EUR!U100</f>
        <v>0</v>
      </c>
      <c r="N100" s="1083">
        <f>INF_FC_EUR!V100</f>
        <v>0</v>
      </c>
      <c r="O100" s="1082">
        <f>INF_FC_EUR!W100</f>
        <v>0</v>
      </c>
      <c r="P100" s="1083">
        <f>INF_FC_EUR!X100</f>
        <v>0</v>
      </c>
      <c r="Q100" s="1082">
        <f>INF_FC_EUR!Y100</f>
        <v>0</v>
      </c>
      <c r="R100" s="1083">
        <f>INF_FC_EUR!Z100</f>
        <v>0</v>
      </c>
      <c r="S100" s="1082">
        <f>INF_FC_EUR!AA100</f>
        <v>0</v>
      </c>
      <c r="T100" s="1083">
        <f>INF_FC_EUR!AB100</f>
        <v>0</v>
      </c>
      <c r="U100" s="1082">
        <f>INF_FC_EUR!AC100</f>
        <v>0</v>
      </c>
      <c r="V100" s="1083">
        <f>INF_FC_EUR!AD100</f>
        <v>0</v>
      </c>
      <c r="W100" s="1082">
        <f>INF_FC_EUR!AE100</f>
        <v>0</v>
      </c>
      <c r="X100" s="1083">
        <f>INF_FC_EUR!AF100</f>
        <v>0</v>
      </c>
      <c r="Y100" s="1082">
        <f>INF_FC_EUR!AG100</f>
        <v>0</v>
      </c>
      <c r="Z100" s="1083">
        <f>INF_FC_EUR!AH100</f>
        <v>0</v>
      </c>
      <c r="AA100" s="1082">
        <f>INF_FC_EUR!AI100</f>
        <v>0</v>
      </c>
      <c r="AB100" s="1083">
        <f>INF_FC_EUR!AJ100</f>
        <v>0</v>
      </c>
      <c r="AC100" s="1082">
        <f>INF_FC_EUR!AK100</f>
        <v>0</v>
      </c>
      <c r="AD100" s="1083">
        <f>INF_FC_EUR!AL100</f>
        <v>0</v>
      </c>
      <c r="AE100" s="1082">
        <f>INF_FC_EUR!AM100</f>
        <v>0</v>
      </c>
      <c r="AF100" s="1083">
        <f>INF_FC_EUR!AN100</f>
        <v>0</v>
      </c>
      <c r="AG100" s="1082">
        <f>INF_FC_EUR!AO100</f>
        <v>0</v>
      </c>
      <c r="AH100" s="1083">
        <f>INF_FC_EUR!AP100</f>
        <v>0</v>
      </c>
      <c r="AI100" s="1082">
        <f>INF_FC_EUR!AQ100</f>
        <v>0</v>
      </c>
      <c r="AJ100" s="1083">
        <f>INF_FC_EUR!AR100</f>
        <v>0</v>
      </c>
      <c r="AK100" s="1082">
        <f>INF_FC_EUR!AS100</f>
        <v>0</v>
      </c>
      <c r="AL100" s="1083">
        <f>INF_FC_EUR!AT100</f>
        <v>0</v>
      </c>
      <c r="AM100" s="1082">
        <f>INF_FC_EUR!AU100</f>
        <v>0</v>
      </c>
      <c r="AN100" s="1083">
        <f>INF_FC_EUR!AV100</f>
        <v>0</v>
      </c>
      <c r="AO100" s="1082">
        <f>INF_FC_EUR!AW100</f>
        <v>0</v>
      </c>
      <c r="AP100" s="1083">
        <f>INF_FC_EUR!AX100</f>
        <v>0</v>
      </c>
      <c r="AQ100" s="1082">
        <f>INF_FC_EUR!AY100</f>
        <v>0</v>
      </c>
      <c r="AR100" s="1083">
        <f>INF_FC_EUR!AZ100</f>
        <v>0</v>
      </c>
      <c r="AS100" s="1082">
        <f>INF_FC_EUR!BA100</f>
        <v>0</v>
      </c>
      <c r="AT100" s="1083">
        <f>INF_FC_EUR!BB100</f>
        <v>0</v>
      </c>
      <c r="AU100" s="1082">
        <f>INF_FC_EUR!BC100</f>
        <v>0</v>
      </c>
      <c r="AV100" s="1083">
        <f>INF_FC_EUR!BD100</f>
        <v>0</v>
      </c>
      <c r="AW100" s="1082">
        <f>INF_FC_EUR!BE100</f>
        <v>0</v>
      </c>
      <c r="AX100" s="1083">
        <f>INF_FC_EUR!BF100</f>
        <v>0</v>
      </c>
      <c r="AY100" s="1082">
        <f>INF_FC_EUR!BG100</f>
        <v>0</v>
      </c>
      <c r="AZ100" s="1083">
        <f>INF_FC_EUR!BH100</f>
        <v>0</v>
      </c>
      <c r="BA100" s="1082">
        <f>INF_FC_EUR!BI100</f>
        <v>0</v>
      </c>
      <c r="BB100" s="1083">
        <f>INF_FC_EUR!BJ100</f>
        <v>0</v>
      </c>
      <c r="BC100" s="1082">
        <f>INF_FC_EUR!BK100</f>
        <v>0</v>
      </c>
      <c r="BD100" s="1083">
        <f>INF_FC_EUR!BL100</f>
        <v>0</v>
      </c>
      <c r="BE100" s="1082">
        <f>INF_FC_EUR!BM100</f>
        <v>0</v>
      </c>
      <c r="BF100" s="1083">
        <f>INF_FC_EUR!BN100</f>
        <v>0</v>
      </c>
      <c r="BG100" s="1082">
        <f>INF_FC_EUR!BO100</f>
        <v>0</v>
      </c>
      <c r="BH100" s="1083">
        <f>INF_FC_EUR!BP100</f>
        <v>0</v>
      </c>
      <c r="BI100" s="1082">
        <f>INF_FC_EUR!BQ100</f>
        <v>0</v>
      </c>
      <c r="BJ100" s="1083">
        <f>INF_FC_EUR!BR100</f>
        <v>0</v>
      </c>
      <c r="BK100" s="1082">
        <f>INF_FC_EUR!BS100</f>
        <v>0</v>
      </c>
      <c r="BL100" s="1083">
        <f>INF_FC_EUR!BT100</f>
        <v>0</v>
      </c>
      <c r="BM100" s="1082">
        <f>INF_FC_EUR!BU100</f>
        <v>0</v>
      </c>
      <c r="BN100" s="1083">
        <f>INF_FC_EUR!BV100</f>
        <v>0</v>
      </c>
      <c r="BO100" s="1082">
        <f>INF_FC_EUR!BW100</f>
        <v>0</v>
      </c>
      <c r="BP100" s="1083">
        <f>INF_FC_EUR!BX100</f>
        <v>0</v>
      </c>
      <c r="BQ100" s="1082">
        <f>INF_FC_EUR!BY100</f>
        <v>0</v>
      </c>
    </row>
    <row r="101" spans="1:69" s="1048" customFormat="1">
      <c r="A101" s="1080" t="str">
        <f>IF(OR(B101=0,B101=""),"",B101&amp;IF(COUNTIF(B$11:$B101,B101)&gt;1,COUNTIF(B$11:$B101,B101),""))</f>
        <v>M805</v>
      </c>
      <c r="B101" s="1080" t="str">
        <f>INF_FC_EUR!J101</f>
        <v>M805</v>
      </c>
      <c r="C101" s="1081" t="str">
        <f>INF_FC_EUR!K101</f>
        <v>Income other securities/investm.</v>
      </c>
      <c r="D101" s="1081">
        <f>INF_FC_EUR!L101</f>
        <v>0</v>
      </c>
      <c r="E101" s="1082">
        <f>INF_FC_EUR!M101</f>
        <v>0</v>
      </c>
      <c r="F101" s="1083">
        <f>INF_FC_EUR!N101</f>
        <v>0</v>
      </c>
      <c r="G101" s="1082">
        <f>INF_FC_EUR!O101</f>
        <v>0</v>
      </c>
      <c r="H101" s="1083">
        <f>INF_FC_EUR!P101</f>
        <v>0</v>
      </c>
      <c r="I101" s="1082">
        <f>INF_FC_EUR!Q101</f>
        <v>0</v>
      </c>
      <c r="J101" s="1083">
        <f>INF_FC_EUR!R101</f>
        <v>0</v>
      </c>
      <c r="K101" s="1082">
        <f>INF_FC_EUR!S101</f>
        <v>0</v>
      </c>
      <c r="L101" s="1083">
        <f>INF_FC_EUR!T101</f>
        <v>0</v>
      </c>
      <c r="M101" s="1082">
        <f>INF_FC_EUR!U101</f>
        <v>0</v>
      </c>
      <c r="N101" s="1083">
        <f>INF_FC_EUR!V101</f>
        <v>0</v>
      </c>
      <c r="O101" s="1082">
        <f>INF_FC_EUR!W101</f>
        <v>0</v>
      </c>
      <c r="P101" s="1083">
        <f>INF_FC_EUR!X101</f>
        <v>0</v>
      </c>
      <c r="Q101" s="1082">
        <f>INF_FC_EUR!Y101</f>
        <v>0</v>
      </c>
      <c r="R101" s="1083">
        <f>INF_FC_EUR!Z101</f>
        <v>0</v>
      </c>
      <c r="S101" s="1082">
        <f>INF_FC_EUR!AA101</f>
        <v>0</v>
      </c>
      <c r="T101" s="1083">
        <f>INF_FC_EUR!AB101</f>
        <v>0</v>
      </c>
      <c r="U101" s="1082">
        <f>INF_FC_EUR!AC101</f>
        <v>0</v>
      </c>
      <c r="V101" s="1083">
        <f>INF_FC_EUR!AD101</f>
        <v>0</v>
      </c>
      <c r="W101" s="1082">
        <f>INF_FC_EUR!AE101</f>
        <v>0</v>
      </c>
      <c r="X101" s="1083">
        <f>INF_FC_EUR!AF101</f>
        <v>0</v>
      </c>
      <c r="Y101" s="1082">
        <f>INF_FC_EUR!AG101</f>
        <v>0</v>
      </c>
      <c r="Z101" s="1083">
        <f>INF_FC_EUR!AH101</f>
        <v>0</v>
      </c>
      <c r="AA101" s="1082">
        <f>INF_FC_EUR!AI101</f>
        <v>0</v>
      </c>
      <c r="AB101" s="1083">
        <f>INF_FC_EUR!AJ101</f>
        <v>0</v>
      </c>
      <c r="AC101" s="1082">
        <f>INF_FC_EUR!AK101</f>
        <v>0</v>
      </c>
      <c r="AD101" s="1083">
        <f>INF_FC_EUR!AL101</f>
        <v>0</v>
      </c>
      <c r="AE101" s="1082">
        <f>INF_FC_EUR!AM101</f>
        <v>0</v>
      </c>
      <c r="AF101" s="1083">
        <f>INF_FC_EUR!AN101</f>
        <v>0</v>
      </c>
      <c r="AG101" s="1082">
        <f>INF_FC_EUR!AO101</f>
        <v>0</v>
      </c>
      <c r="AH101" s="1083">
        <f>INF_FC_EUR!AP101</f>
        <v>0</v>
      </c>
      <c r="AI101" s="1082">
        <f>INF_FC_EUR!AQ101</f>
        <v>0</v>
      </c>
      <c r="AJ101" s="1083">
        <f>INF_FC_EUR!AR101</f>
        <v>0</v>
      </c>
      <c r="AK101" s="1082">
        <f>INF_FC_EUR!AS101</f>
        <v>0</v>
      </c>
      <c r="AL101" s="1083">
        <f>INF_FC_EUR!AT101</f>
        <v>0</v>
      </c>
      <c r="AM101" s="1082">
        <f>INF_FC_EUR!AU101</f>
        <v>0</v>
      </c>
      <c r="AN101" s="1083">
        <f>INF_FC_EUR!AV101</f>
        <v>0</v>
      </c>
      <c r="AO101" s="1082">
        <f>INF_FC_EUR!AW101</f>
        <v>0</v>
      </c>
      <c r="AP101" s="1083">
        <f>INF_FC_EUR!AX101</f>
        <v>0</v>
      </c>
      <c r="AQ101" s="1082">
        <f>INF_FC_EUR!AY101</f>
        <v>0</v>
      </c>
      <c r="AR101" s="1083">
        <f>INF_FC_EUR!AZ101</f>
        <v>0</v>
      </c>
      <c r="AS101" s="1082">
        <f>INF_FC_EUR!BA101</f>
        <v>0</v>
      </c>
      <c r="AT101" s="1083">
        <f>INF_FC_EUR!BB101</f>
        <v>0</v>
      </c>
      <c r="AU101" s="1082">
        <f>INF_FC_EUR!BC101</f>
        <v>0</v>
      </c>
      <c r="AV101" s="1083">
        <f>INF_FC_EUR!BD101</f>
        <v>0</v>
      </c>
      <c r="AW101" s="1082">
        <f>INF_FC_EUR!BE101</f>
        <v>0</v>
      </c>
      <c r="AX101" s="1083">
        <f>INF_FC_EUR!BF101</f>
        <v>0</v>
      </c>
      <c r="AY101" s="1082">
        <f>INF_FC_EUR!BG101</f>
        <v>0</v>
      </c>
      <c r="AZ101" s="1083">
        <f>INF_FC_EUR!BH101</f>
        <v>0</v>
      </c>
      <c r="BA101" s="1082">
        <f>INF_FC_EUR!BI101</f>
        <v>0</v>
      </c>
      <c r="BB101" s="1083">
        <f>INF_FC_EUR!BJ101</f>
        <v>0</v>
      </c>
      <c r="BC101" s="1082">
        <f>INF_FC_EUR!BK101</f>
        <v>0</v>
      </c>
      <c r="BD101" s="1083">
        <f>INF_FC_EUR!BL101</f>
        <v>0</v>
      </c>
      <c r="BE101" s="1082">
        <f>INF_FC_EUR!BM101</f>
        <v>0</v>
      </c>
      <c r="BF101" s="1083">
        <f>INF_FC_EUR!BN101</f>
        <v>0</v>
      </c>
      <c r="BG101" s="1082">
        <f>INF_FC_EUR!BO101</f>
        <v>0</v>
      </c>
      <c r="BH101" s="1083">
        <f>INF_FC_EUR!BP101</f>
        <v>0</v>
      </c>
      <c r="BI101" s="1082">
        <f>INF_FC_EUR!BQ101</f>
        <v>0</v>
      </c>
      <c r="BJ101" s="1083">
        <f>INF_FC_EUR!BR101</f>
        <v>0</v>
      </c>
      <c r="BK101" s="1082">
        <f>INF_FC_EUR!BS101</f>
        <v>0</v>
      </c>
      <c r="BL101" s="1083">
        <f>INF_FC_EUR!BT101</f>
        <v>0</v>
      </c>
      <c r="BM101" s="1082">
        <f>INF_FC_EUR!BU101</f>
        <v>0</v>
      </c>
      <c r="BN101" s="1083">
        <f>INF_FC_EUR!BV101</f>
        <v>0</v>
      </c>
      <c r="BO101" s="1082">
        <f>INF_FC_EUR!BW101</f>
        <v>0</v>
      </c>
      <c r="BP101" s="1083">
        <f>INF_FC_EUR!BX101</f>
        <v>0</v>
      </c>
      <c r="BQ101" s="1082">
        <f>INF_FC_EUR!BY101</f>
        <v>0</v>
      </c>
    </row>
    <row r="102" spans="1:69" s="1048" customFormat="1">
      <c r="A102" s="1080" t="str">
        <f>IF(OR(B102=0,B102=""),"",B102&amp;IF(COUNTIF(B$11:$B102,B102)&gt;1,COUNTIF(B$11:$B102,B102),""))</f>
        <v>M806</v>
      </c>
      <c r="B102" s="1080" t="str">
        <f>INF_FC_EUR!J102</f>
        <v>M806</v>
      </c>
      <c r="C102" s="1081" t="str">
        <f>INF_FC_EUR!K102</f>
        <v>Income other securities/investm. affil.</v>
      </c>
      <c r="D102" s="1081">
        <f>INF_FC_EUR!L102</f>
        <v>0</v>
      </c>
      <c r="E102" s="1082">
        <f>INF_FC_EUR!M102</f>
        <v>0</v>
      </c>
      <c r="F102" s="1083">
        <f>INF_FC_EUR!N102</f>
        <v>0</v>
      </c>
      <c r="G102" s="1082">
        <f>INF_FC_EUR!O102</f>
        <v>0</v>
      </c>
      <c r="H102" s="1083">
        <f>INF_FC_EUR!P102</f>
        <v>0</v>
      </c>
      <c r="I102" s="1082">
        <f>INF_FC_EUR!Q102</f>
        <v>0</v>
      </c>
      <c r="J102" s="1083">
        <f>INF_FC_EUR!R102</f>
        <v>0</v>
      </c>
      <c r="K102" s="1082">
        <f>INF_FC_EUR!S102</f>
        <v>0</v>
      </c>
      <c r="L102" s="1083">
        <f>INF_FC_EUR!T102</f>
        <v>0</v>
      </c>
      <c r="M102" s="1082">
        <f>INF_FC_EUR!U102</f>
        <v>0</v>
      </c>
      <c r="N102" s="1083">
        <f>INF_FC_EUR!V102</f>
        <v>0</v>
      </c>
      <c r="O102" s="1082">
        <f>INF_FC_EUR!W102</f>
        <v>0</v>
      </c>
      <c r="P102" s="1083">
        <f>INF_FC_EUR!X102</f>
        <v>0</v>
      </c>
      <c r="Q102" s="1082">
        <f>INF_FC_EUR!Y102</f>
        <v>0</v>
      </c>
      <c r="R102" s="1083">
        <f>INF_FC_EUR!Z102</f>
        <v>0</v>
      </c>
      <c r="S102" s="1082">
        <f>INF_FC_EUR!AA102</f>
        <v>0</v>
      </c>
      <c r="T102" s="1083">
        <f>INF_FC_EUR!AB102</f>
        <v>0</v>
      </c>
      <c r="U102" s="1082">
        <f>INF_FC_EUR!AC102</f>
        <v>0</v>
      </c>
      <c r="V102" s="1083">
        <f>INF_FC_EUR!AD102</f>
        <v>0</v>
      </c>
      <c r="W102" s="1082">
        <f>INF_FC_EUR!AE102</f>
        <v>0</v>
      </c>
      <c r="X102" s="1083">
        <f>INF_FC_EUR!AF102</f>
        <v>0</v>
      </c>
      <c r="Y102" s="1082">
        <f>INF_FC_EUR!AG102</f>
        <v>0</v>
      </c>
      <c r="Z102" s="1083">
        <f>INF_FC_EUR!AH102</f>
        <v>0</v>
      </c>
      <c r="AA102" s="1082">
        <f>INF_FC_EUR!AI102</f>
        <v>0</v>
      </c>
      <c r="AB102" s="1083">
        <f>INF_FC_EUR!AJ102</f>
        <v>0</v>
      </c>
      <c r="AC102" s="1082">
        <f>INF_FC_EUR!AK102</f>
        <v>0</v>
      </c>
      <c r="AD102" s="1083">
        <f>INF_FC_EUR!AL102</f>
        <v>0</v>
      </c>
      <c r="AE102" s="1082">
        <f>INF_FC_EUR!AM102</f>
        <v>0</v>
      </c>
      <c r="AF102" s="1083">
        <f>INF_FC_EUR!AN102</f>
        <v>0</v>
      </c>
      <c r="AG102" s="1082">
        <f>INF_FC_EUR!AO102</f>
        <v>0</v>
      </c>
      <c r="AH102" s="1083">
        <f>INF_FC_EUR!AP102</f>
        <v>0</v>
      </c>
      <c r="AI102" s="1082">
        <f>INF_FC_EUR!AQ102</f>
        <v>0</v>
      </c>
      <c r="AJ102" s="1083">
        <f>INF_FC_EUR!AR102</f>
        <v>0</v>
      </c>
      <c r="AK102" s="1082">
        <f>INF_FC_EUR!AS102</f>
        <v>0</v>
      </c>
      <c r="AL102" s="1083">
        <f>INF_FC_EUR!AT102</f>
        <v>0</v>
      </c>
      <c r="AM102" s="1082">
        <f>INF_FC_EUR!AU102</f>
        <v>0</v>
      </c>
      <c r="AN102" s="1083">
        <f>INF_FC_EUR!AV102</f>
        <v>0</v>
      </c>
      <c r="AO102" s="1082">
        <f>INF_FC_EUR!AW102</f>
        <v>0</v>
      </c>
      <c r="AP102" s="1083">
        <f>INF_FC_EUR!AX102</f>
        <v>0</v>
      </c>
      <c r="AQ102" s="1082">
        <f>INF_FC_EUR!AY102</f>
        <v>0</v>
      </c>
      <c r="AR102" s="1083">
        <f>INF_FC_EUR!AZ102</f>
        <v>0</v>
      </c>
      <c r="AS102" s="1082">
        <f>INF_FC_EUR!BA102</f>
        <v>0</v>
      </c>
      <c r="AT102" s="1083">
        <f>INF_FC_EUR!BB102</f>
        <v>0</v>
      </c>
      <c r="AU102" s="1082">
        <f>INF_FC_EUR!BC102</f>
        <v>0</v>
      </c>
      <c r="AV102" s="1083">
        <f>INF_FC_EUR!BD102</f>
        <v>0</v>
      </c>
      <c r="AW102" s="1082">
        <f>INF_FC_EUR!BE102</f>
        <v>0</v>
      </c>
      <c r="AX102" s="1083">
        <f>INF_FC_EUR!BF102</f>
        <v>0</v>
      </c>
      <c r="AY102" s="1082">
        <f>INF_FC_EUR!BG102</f>
        <v>0</v>
      </c>
      <c r="AZ102" s="1083">
        <f>INF_FC_EUR!BH102</f>
        <v>0</v>
      </c>
      <c r="BA102" s="1082">
        <f>INF_FC_EUR!BI102</f>
        <v>0</v>
      </c>
      <c r="BB102" s="1083">
        <f>INF_FC_EUR!BJ102</f>
        <v>0</v>
      </c>
      <c r="BC102" s="1082">
        <f>INF_FC_EUR!BK102</f>
        <v>0</v>
      </c>
      <c r="BD102" s="1083">
        <f>INF_FC_EUR!BL102</f>
        <v>0</v>
      </c>
      <c r="BE102" s="1082">
        <f>INF_FC_EUR!BM102</f>
        <v>0</v>
      </c>
      <c r="BF102" s="1083">
        <f>INF_FC_EUR!BN102</f>
        <v>0</v>
      </c>
      <c r="BG102" s="1082">
        <f>INF_FC_EUR!BO102</f>
        <v>0</v>
      </c>
      <c r="BH102" s="1083">
        <f>INF_FC_EUR!BP102</f>
        <v>0</v>
      </c>
      <c r="BI102" s="1082">
        <f>INF_FC_EUR!BQ102</f>
        <v>0</v>
      </c>
      <c r="BJ102" s="1083">
        <f>INF_FC_EUR!BR102</f>
        <v>0</v>
      </c>
      <c r="BK102" s="1082">
        <f>INF_FC_EUR!BS102</f>
        <v>0</v>
      </c>
      <c r="BL102" s="1083">
        <f>INF_FC_EUR!BT102</f>
        <v>0</v>
      </c>
      <c r="BM102" s="1082">
        <f>INF_FC_EUR!BU102</f>
        <v>0</v>
      </c>
      <c r="BN102" s="1083">
        <f>INF_FC_EUR!BV102</f>
        <v>0</v>
      </c>
      <c r="BO102" s="1082">
        <f>INF_FC_EUR!BW102</f>
        <v>0</v>
      </c>
      <c r="BP102" s="1083">
        <f>INF_FC_EUR!BX102</f>
        <v>0</v>
      </c>
      <c r="BQ102" s="1082">
        <f>INF_FC_EUR!BY102</f>
        <v>0</v>
      </c>
    </row>
    <row r="103" spans="1:69" s="1048" customFormat="1">
      <c r="A103" s="1080" t="str">
        <f>IF(OR(B103=0,B103=""),"",B103&amp;IF(COUNTIF(B$11:$B103,B103)&gt;1,COUNTIF(B$11:$B103,B103),""))</f>
        <v>M810</v>
      </c>
      <c r="B103" s="1080" t="str">
        <f>INF_FC_EUR!J103</f>
        <v>M810</v>
      </c>
      <c r="C103" s="1081" t="str">
        <f>INF_FC_EUR!K103</f>
        <v>Income from long term loans</v>
      </c>
      <c r="D103" s="1081">
        <f>INF_FC_EUR!L103</f>
        <v>0</v>
      </c>
      <c r="E103" s="1082">
        <f>INF_FC_EUR!M103</f>
        <v>0</v>
      </c>
      <c r="F103" s="1083">
        <f>INF_FC_EUR!N103</f>
        <v>0</v>
      </c>
      <c r="G103" s="1082">
        <f>INF_FC_EUR!O103</f>
        <v>0</v>
      </c>
      <c r="H103" s="1083">
        <f>INF_FC_EUR!P103</f>
        <v>0</v>
      </c>
      <c r="I103" s="1082">
        <f>INF_FC_EUR!Q103</f>
        <v>0</v>
      </c>
      <c r="J103" s="1083">
        <f>INF_FC_EUR!R103</f>
        <v>0</v>
      </c>
      <c r="K103" s="1082">
        <f>INF_FC_EUR!S103</f>
        <v>0</v>
      </c>
      <c r="L103" s="1083">
        <f>INF_FC_EUR!T103</f>
        <v>0</v>
      </c>
      <c r="M103" s="1082">
        <f>INF_FC_EUR!U103</f>
        <v>0</v>
      </c>
      <c r="N103" s="1083">
        <f>INF_FC_EUR!V103</f>
        <v>0</v>
      </c>
      <c r="O103" s="1082">
        <f>INF_FC_EUR!W103</f>
        <v>0</v>
      </c>
      <c r="P103" s="1083">
        <f>INF_FC_EUR!X103</f>
        <v>0</v>
      </c>
      <c r="Q103" s="1082">
        <f>INF_FC_EUR!Y103</f>
        <v>0</v>
      </c>
      <c r="R103" s="1083">
        <f>INF_FC_EUR!Z103</f>
        <v>0</v>
      </c>
      <c r="S103" s="1082">
        <f>INF_FC_EUR!AA103</f>
        <v>0</v>
      </c>
      <c r="T103" s="1083">
        <f>INF_FC_EUR!AB103</f>
        <v>0</v>
      </c>
      <c r="U103" s="1082">
        <f>INF_FC_EUR!AC103</f>
        <v>0</v>
      </c>
      <c r="V103" s="1083">
        <f>INF_FC_EUR!AD103</f>
        <v>0</v>
      </c>
      <c r="W103" s="1082">
        <f>INF_FC_EUR!AE103</f>
        <v>0</v>
      </c>
      <c r="X103" s="1083">
        <f>INF_FC_EUR!AF103</f>
        <v>0</v>
      </c>
      <c r="Y103" s="1082">
        <f>INF_FC_EUR!AG103</f>
        <v>0</v>
      </c>
      <c r="Z103" s="1083">
        <f>INF_FC_EUR!AH103</f>
        <v>0</v>
      </c>
      <c r="AA103" s="1082">
        <f>INF_FC_EUR!AI103</f>
        <v>0</v>
      </c>
      <c r="AB103" s="1083">
        <f>INF_FC_EUR!AJ103</f>
        <v>0</v>
      </c>
      <c r="AC103" s="1082">
        <f>INF_FC_EUR!AK103</f>
        <v>0</v>
      </c>
      <c r="AD103" s="1083">
        <f>INF_FC_EUR!AL103</f>
        <v>0</v>
      </c>
      <c r="AE103" s="1082">
        <f>INF_FC_EUR!AM103</f>
        <v>0</v>
      </c>
      <c r="AF103" s="1083">
        <f>INF_FC_EUR!AN103</f>
        <v>0</v>
      </c>
      <c r="AG103" s="1082">
        <f>INF_FC_EUR!AO103</f>
        <v>0</v>
      </c>
      <c r="AH103" s="1083">
        <f>INF_FC_EUR!AP103</f>
        <v>0</v>
      </c>
      <c r="AI103" s="1082">
        <f>INF_FC_EUR!AQ103</f>
        <v>0</v>
      </c>
      <c r="AJ103" s="1083">
        <f>INF_FC_EUR!AR103</f>
        <v>0</v>
      </c>
      <c r="AK103" s="1082">
        <f>INF_FC_EUR!AS103</f>
        <v>0</v>
      </c>
      <c r="AL103" s="1083">
        <f>INF_FC_EUR!AT103</f>
        <v>0</v>
      </c>
      <c r="AM103" s="1082">
        <f>INF_FC_EUR!AU103</f>
        <v>0</v>
      </c>
      <c r="AN103" s="1083">
        <f>INF_FC_EUR!AV103</f>
        <v>0</v>
      </c>
      <c r="AO103" s="1082">
        <f>INF_FC_EUR!AW103</f>
        <v>0</v>
      </c>
      <c r="AP103" s="1083">
        <f>INF_FC_EUR!AX103</f>
        <v>0</v>
      </c>
      <c r="AQ103" s="1082">
        <f>INF_FC_EUR!AY103</f>
        <v>0</v>
      </c>
      <c r="AR103" s="1083">
        <f>INF_FC_EUR!AZ103</f>
        <v>0</v>
      </c>
      <c r="AS103" s="1082">
        <f>INF_FC_EUR!BA103</f>
        <v>0</v>
      </c>
      <c r="AT103" s="1083">
        <f>INF_FC_EUR!BB103</f>
        <v>0</v>
      </c>
      <c r="AU103" s="1082">
        <f>INF_FC_EUR!BC103</f>
        <v>0</v>
      </c>
      <c r="AV103" s="1083">
        <f>INF_FC_EUR!BD103</f>
        <v>0</v>
      </c>
      <c r="AW103" s="1082">
        <f>INF_FC_EUR!BE103</f>
        <v>0</v>
      </c>
      <c r="AX103" s="1083">
        <f>INF_FC_EUR!BF103</f>
        <v>0</v>
      </c>
      <c r="AY103" s="1082">
        <f>INF_FC_EUR!BG103</f>
        <v>0</v>
      </c>
      <c r="AZ103" s="1083">
        <f>INF_FC_EUR!BH103</f>
        <v>0</v>
      </c>
      <c r="BA103" s="1082">
        <f>INF_FC_EUR!BI103</f>
        <v>0</v>
      </c>
      <c r="BB103" s="1083">
        <f>INF_FC_EUR!BJ103</f>
        <v>0</v>
      </c>
      <c r="BC103" s="1082">
        <f>INF_FC_EUR!BK103</f>
        <v>0</v>
      </c>
      <c r="BD103" s="1083">
        <f>INF_FC_EUR!BL103</f>
        <v>0</v>
      </c>
      <c r="BE103" s="1082">
        <f>INF_FC_EUR!BM103</f>
        <v>0</v>
      </c>
      <c r="BF103" s="1083">
        <f>INF_FC_EUR!BN103</f>
        <v>0</v>
      </c>
      <c r="BG103" s="1082">
        <f>INF_FC_EUR!BO103</f>
        <v>0</v>
      </c>
      <c r="BH103" s="1083">
        <f>INF_FC_EUR!BP103</f>
        <v>0</v>
      </c>
      <c r="BI103" s="1082">
        <f>INF_FC_EUR!BQ103</f>
        <v>0</v>
      </c>
      <c r="BJ103" s="1083">
        <f>INF_FC_EUR!BR103</f>
        <v>0</v>
      </c>
      <c r="BK103" s="1082">
        <f>INF_FC_EUR!BS103</f>
        <v>0</v>
      </c>
      <c r="BL103" s="1083">
        <f>INF_FC_EUR!BT103</f>
        <v>0</v>
      </c>
      <c r="BM103" s="1082">
        <f>INF_FC_EUR!BU103</f>
        <v>0</v>
      </c>
      <c r="BN103" s="1083">
        <f>INF_FC_EUR!BV103</f>
        <v>0</v>
      </c>
      <c r="BO103" s="1082">
        <f>INF_FC_EUR!BW103</f>
        <v>0</v>
      </c>
      <c r="BP103" s="1083">
        <f>INF_FC_EUR!BX103</f>
        <v>0</v>
      </c>
      <c r="BQ103" s="1082">
        <f>INF_FC_EUR!BY103</f>
        <v>0</v>
      </c>
    </row>
    <row r="104" spans="1:69" s="1048" customFormat="1">
      <c r="A104" s="1080" t="str">
        <f>IF(OR(B104=0,B104=""),"",B104&amp;IF(COUNTIF(B$11:$B104,B104)&gt;1,COUNTIF(B$11:$B104,B104),""))</f>
        <v>M811</v>
      </c>
      <c r="B104" s="1080" t="str">
        <f>INF_FC_EUR!J104</f>
        <v>M811</v>
      </c>
      <c r="C104" s="1081" t="str">
        <f>INF_FC_EUR!K104</f>
        <v>Income from long term loans affil.</v>
      </c>
      <c r="D104" s="1081">
        <f>INF_FC_EUR!L104</f>
        <v>0</v>
      </c>
      <c r="E104" s="1082">
        <f>INF_FC_EUR!M104</f>
        <v>0</v>
      </c>
      <c r="F104" s="1083">
        <f>INF_FC_EUR!N104</f>
        <v>0</v>
      </c>
      <c r="G104" s="1082">
        <f>INF_FC_EUR!O104</f>
        <v>0</v>
      </c>
      <c r="H104" s="1083">
        <f>INF_FC_EUR!P104</f>
        <v>0</v>
      </c>
      <c r="I104" s="1082">
        <f>INF_FC_EUR!Q104</f>
        <v>0</v>
      </c>
      <c r="J104" s="1083">
        <f>INF_FC_EUR!R104</f>
        <v>0</v>
      </c>
      <c r="K104" s="1082">
        <f>INF_FC_EUR!S104</f>
        <v>0</v>
      </c>
      <c r="L104" s="1083">
        <f>INF_FC_EUR!T104</f>
        <v>0</v>
      </c>
      <c r="M104" s="1082">
        <f>INF_FC_EUR!U104</f>
        <v>0</v>
      </c>
      <c r="N104" s="1083">
        <f>INF_FC_EUR!V104</f>
        <v>0</v>
      </c>
      <c r="O104" s="1082">
        <f>INF_FC_EUR!W104</f>
        <v>0</v>
      </c>
      <c r="P104" s="1083">
        <f>INF_FC_EUR!X104</f>
        <v>0</v>
      </c>
      <c r="Q104" s="1082">
        <f>INF_FC_EUR!Y104</f>
        <v>0</v>
      </c>
      <c r="R104" s="1083">
        <f>INF_FC_EUR!Z104</f>
        <v>0</v>
      </c>
      <c r="S104" s="1082">
        <f>INF_FC_EUR!AA104</f>
        <v>0</v>
      </c>
      <c r="T104" s="1083">
        <f>INF_FC_EUR!AB104</f>
        <v>0</v>
      </c>
      <c r="U104" s="1082">
        <f>INF_FC_EUR!AC104</f>
        <v>0</v>
      </c>
      <c r="V104" s="1083">
        <f>INF_FC_EUR!AD104</f>
        <v>0</v>
      </c>
      <c r="W104" s="1082">
        <f>INF_FC_EUR!AE104</f>
        <v>0</v>
      </c>
      <c r="X104" s="1083">
        <f>INF_FC_EUR!AF104</f>
        <v>0</v>
      </c>
      <c r="Y104" s="1082">
        <f>INF_FC_EUR!AG104</f>
        <v>0</v>
      </c>
      <c r="Z104" s="1083">
        <f>INF_FC_EUR!AH104</f>
        <v>0</v>
      </c>
      <c r="AA104" s="1082">
        <f>INF_FC_EUR!AI104</f>
        <v>0</v>
      </c>
      <c r="AB104" s="1083">
        <f>INF_FC_EUR!AJ104</f>
        <v>0</v>
      </c>
      <c r="AC104" s="1082">
        <f>INF_FC_EUR!AK104</f>
        <v>0</v>
      </c>
      <c r="AD104" s="1083">
        <f>INF_FC_EUR!AL104</f>
        <v>0</v>
      </c>
      <c r="AE104" s="1082">
        <f>INF_FC_EUR!AM104</f>
        <v>0</v>
      </c>
      <c r="AF104" s="1083">
        <f>INF_FC_EUR!AN104</f>
        <v>0</v>
      </c>
      <c r="AG104" s="1082">
        <f>INF_FC_EUR!AO104</f>
        <v>0</v>
      </c>
      <c r="AH104" s="1083">
        <f>INF_FC_EUR!AP104</f>
        <v>0</v>
      </c>
      <c r="AI104" s="1082">
        <f>INF_FC_EUR!AQ104</f>
        <v>0</v>
      </c>
      <c r="AJ104" s="1083">
        <f>INF_FC_EUR!AR104</f>
        <v>0</v>
      </c>
      <c r="AK104" s="1082">
        <f>INF_FC_EUR!AS104</f>
        <v>0</v>
      </c>
      <c r="AL104" s="1083">
        <f>INF_FC_EUR!AT104</f>
        <v>0</v>
      </c>
      <c r="AM104" s="1082">
        <f>INF_FC_EUR!AU104</f>
        <v>0</v>
      </c>
      <c r="AN104" s="1083">
        <f>INF_FC_EUR!AV104</f>
        <v>0</v>
      </c>
      <c r="AO104" s="1082">
        <f>INF_FC_EUR!AW104</f>
        <v>0</v>
      </c>
      <c r="AP104" s="1083">
        <f>INF_FC_EUR!AX104</f>
        <v>0</v>
      </c>
      <c r="AQ104" s="1082">
        <f>INF_FC_EUR!AY104</f>
        <v>0</v>
      </c>
      <c r="AR104" s="1083">
        <f>INF_FC_EUR!AZ104</f>
        <v>0</v>
      </c>
      <c r="AS104" s="1082">
        <f>INF_FC_EUR!BA104</f>
        <v>0</v>
      </c>
      <c r="AT104" s="1083">
        <f>INF_FC_EUR!BB104</f>
        <v>0</v>
      </c>
      <c r="AU104" s="1082">
        <f>INF_FC_EUR!BC104</f>
        <v>0</v>
      </c>
      <c r="AV104" s="1083">
        <f>INF_FC_EUR!BD104</f>
        <v>0</v>
      </c>
      <c r="AW104" s="1082">
        <f>INF_FC_EUR!BE104</f>
        <v>0</v>
      </c>
      <c r="AX104" s="1083">
        <f>INF_FC_EUR!BF104</f>
        <v>0</v>
      </c>
      <c r="AY104" s="1082">
        <f>INF_FC_EUR!BG104</f>
        <v>0</v>
      </c>
      <c r="AZ104" s="1083">
        <f>INF_FC_EUR!BH104</f>
        <v>0</v>
      </c>
      <c r="BA104" s="1082">
        <f>INF_FC_EUR!BI104</f>
        <v>0</v>
      </c>
      <c r="BB104" s="1083">
        <f>INF_FC_EUR!BJ104</f>
        <v>0</v>
      </c>
      <c r="BC104" s="1082">
        <f>INF_FC_EUR!BK104</f>
        <v>0</v>
      </c>
      <c r="BD104" s="1083">
        <f>INF_FC_EUR!BL104</f>
        <v>0</v>
      </c>
      <c r="BE104" s="1082">
        <f>INF_FC_EUR!BM104</f>
        <v>0</v>
      </c>
      <c r="BF104" s="1083">
        <f>INF_FC_EUR!BN104</f>
        <v>0</v>
      </c>
      <c r="BG104" s="1082">
        <f>INF_FC_EUR!BO104</f>
        <v>0</v>
      </c>
      <c r="BH104" s="1083">
        <f>INF_FC_EUR!BP104</f>
        <v>0</v>
      </c>
      <c r="BI104" s="1082">
        <f>INF_FC_EUR!BQ104</f>
        <v>0</v>
      </c>
      <c r="BJ104" s="1083">
        <f>INF_FC_EUR!BR104</f>
        <v>0</v>
      </c>
      <c r="BK104" s="1082">
        <f>INF_FC_EUR!BS104</f>
        <v>0</v>
      </c>
      <c r="BL104" s="1083">
        <f>INF_FC_EUR!BT104</f>
        <v>0</v>
      </c>
      <c r="BM104" s="1082">
        <f>INF_FC_EUR!BU104</f>
        <v>0</v>
      </c>
      <c r="BN104" s="1083">
        <f>INF_FC_EUR!BV104</f>
        <v>0</v>
      </c>
      <c r="BO104" s="1082">
        <f>INF_FC_EUR!BW104</f>
        <v>0</v>
      </c>
      <c r="BP104" s="1083">
        <f>INF_FC_EUR!BX104</f>
        <v>0</v>
      </c>
      <c r="BQ104" s="1082">
        <f>INF_FC_EUR!BY104</f>
        <v>0</v>
      </c>
    </row>
    <row r="105" spans="1:69" s="1048" customFormat="1">
      <c r="A105" s="1080" t="str">
        <f>IF(OR(B105=0,B105=""),"",B105&amp;IF(COUNTIF(B$11:$B105,B105)&gt;1,COUNTIF(B$11:$B105,B105),""))</f>
        <v>M815</v>
      </c>
      <c r="B105" s="1080" t="str">
        <f>INF_FC_EUR!J105</f>
        <v>M815</v>
      </c>
      <c r="C105" s="1081" t="str">
        <f>INF_FC_EUR!K105</f>
        <v>Other interest income</v>
      </c>
      <c r="D105" s="1081">
        <f>INF_FC_EUR!L105</f>
        <v>0</v>
      </c>
      <c r="E105" s="1082">
        <f>INF_FC_EUR!M105</f>
        <v>0</v>
      </c>
      <c r="F105" s="1083">
        <f>INF_FC_EUR!N105</f>
        <v>0</v>
      </c>
      <c r="G105" s="1082">
        <f>INF_FC_EUR!O105</f>
        <v>0</v>
      </c>
      <c r="H105" s="1083">
        <f>INF_FC_EUR!P105</f>
        <v>0</v>
      </c>
      <c r="I105" s="1082">
        <f>INF_FC_EUR!Q105</f>
        <v>0</v>
      </c>
      <c r="J105" s="1083">
        <f>INF_FC_EUR!R105</f>
        <v>0</v>
      </c>
      <c r="K105" s="1082">
        <f>INF_FC_EUR!S105</f>
        <v>0</v>
      </c>
      <c r="L105" s="1083">
        <f>INF_FC_EUR!T105</f>
        <v>0</v>
      </c>
      <c r="M105" s="1082">
        <f>INF_FC_EUR!U105</f>
        <v>0</v>
      </c>
      <c r="N105" s="1083">
        <f>INF_FC_EUR!V105</f>
        <v>0</v>
      </c>
      <c r="O105" s="1082">
        <f>INF_FC_EUR!W105</f>
        <v>0</v>
      </c>
      <c r="P105" s="1083">
        <f>INF_FC_EUR!X105</f>
        <v>0</v>
      </c>
      <c r="Q105" s="1082">
        <f>INF_FC_EUR!Y105</f>
        <v>0</v>
      </c>
      <c r="R105" s="1083">
        <f>INF_FC_EUR!Z105</f>
        <v>0</v>
      </c>
      <c r="S105" s="1082">
        <f>INF_FC_EUR!AA105</f>
        <v>0</v>
      </c>
      <c r="T105" s="1083">
        <f>INF_FC_EUR!AB105</f>
        <v>0</v>
      </c>
      <c r="U105" s="1082">
        <f>INF_FC_EUR!AC105</f>
        <v>0</v>
      </c>
      <c r="V105" s="1083">
        <f>INF_FC_EUR!AD105</f>
        <v>0</v>
      </c>
      <c r="W105" s="1082">
        <f>INF_FC_EUR!AE105</f>
        <v>0</v>
      </c>
      <c r="X105" s="1083">
        <f>INF_FC_EUR!AF105</f>
        <v>0</v>
      </c>
      <c r="Y105" s="1082">
        <f>INF_FC_EUR!AG105</f>
        <v>0</v>
      </c>
      <c r="Z105" s="1083">
        <f>INF_FC_EUR!AH105</f>
        <v>0</v>
      </c>
      <c r="AA105" s="1082">
        <f>INF_FC_EUR!AI105</f>
        <v>0</v>
      </c>
      <c r="AB105" s="1083">
        <f>INF_FC_EUR!AJ105</f>
        <v>0</v>
      </c>
      <c r="AC105" s="1082">
        <f>INF_FC_EUR!AK105</f>
        <v>0</v>
      </c>
      <c r="AD105" s="1083">
        <f>INF_FC_EUR!AL105</f>
        <v>0</v>
      </c>
      <c r="AE105" s="1082">
        <f>INF_FC_EUR!AM105</f>
        <v>0</v>
      </c>
      <c r="AF105" s="1083">
        <f>INF_FC_EUR!AN105</f>
        <v>0</v>
      </c>
      <c r="AG105" s="1082">
        <f>INF_FC_EUR!AO105</f>
        <v>0</v>
      </c>
      <c r="AH105" s="1083">
        <f>INF_FC_EUR!AP105</f>
        <v>0</v>
      </c>
      <c r="AI105" s="1082">
        <f>INF_FC_EUR!AQ105</f>
        <v>0</v>
      </c>
      <c r="AJ105" s="1083">
        <f>INF_FC_EUR!AR105</f>
        <v>0</v>
      </c>
      <c r="AK105" s="1082">
        <f>INF_FC_EUR!AS105</f>
        <v>0</v>
      </c>
      <c r="AL105" s="1083">
        <f>INF_FC_EUR!AT105</f>
        <v>0</v>
      </c>
      <c r="AM105" s="1082">
        <f>INF_FC_EUR!AU105</f>
        <v>0</v>
      </c>
      <c r="AN105" s="1083">
        <f>INF_FC_EUR!AV105</f>
        <v>0</v>
      </c>
      <c r="AO105" s="1082">
        <f>INF_FC_EUR!AW105</f>
        <v>0</v>
      </c>
      <c r="AP105" s="1083">
        <f>INF_FC_EUR!AX105</f>
        <v>0</v>
      </c>
      <c r="AQ105" s="1082">
        <f>INF_FC_EUR!AY105</f>
        <v>0</v>
      </c>
      <c r="AR105" s="1083">
        <f>INF_FC_EUR!AZ105</f>
        <v>0</v>
      </c>
      <c r="AS105" s="1082">
        <f>INF_FC_EUR!BA105</f>
        <v>0</v>
      </c>
      <c r="AT105" s="1083">
        <f>INF_FC_EUR!BB105</f>
        <v>0</v>
      </c>
      <c r="AU105" s="1082">
        <f>INF_FC_EUR!BC105</f>
        <v>0</v>
      </c>
      <c r="AV105" s="1083">
        <f>INF_FC_EUR!BD105</f>
        <v>0</v>
      </c>
      <c r="AW105" s="1082">
        <f>INF_FC_EUR!BE105</f>
        <v>0</v>
      </c>
      <c r="AX105" s="1083">
        <f>INF_FC_EUR!BF105</f>
        <v>0</v>
      </c>
      <c r="AY105" s="1082">
        <f>INF_FC_EUR!BG105</f>
        <v>0</v>
      </c>
      <c r="AZ105" s="1083">
        <f>INF_FC_EUR!BH105</f>
        <v>0</v>
      </c>
      <c r="BA105" s="1082">
        <f>INF_FC_EUR!BI105</f>
        <v>0</v>
      </c>
      <c r="BB105" s="1083">
        <f>INF_FC_EUR!BJ105</f>
        <v>0</v>
      </c>
      <c r="BC105" s="1082">
        <f>INF_FC_EUR!BK105</f>
        <v>0</v>
      </c>
      <c r="BD105" s="1083">
        <f>INF_FC_EUR!BL105</f>
        <v>0</v>
      </c>
      <c r="BE105" s="1082">
        <f>INF_FC_EUR!BM105</f>
        <v>0</v>
      </c>
      <c r="BF105" s="1083">
        <f>INF_FC_EUR!BN105</f>
        <v>0</v>
      </c>
      <c r="BG105" s="1082">
        <f>INF_FC_EUR!BO105</f>
        <v>0</v>
      </c>
      <c r="BH105" s="1083">
        <f>INF_FC_EUR!BP105</f>
        <v>0</v>
      </c>
      <c r="BI105" s="1082">
        <f>INF_FC_EUR!BQ105</f>
        <v>0</v>
      </c>
      <c r="BJ105" s="1083">
        <f>INF_FC_EUR!BR105</f>
        <v>0</v>
      </c>
      <c r="BK105" s="1082">
        <f>INF_FC_EUR!BS105</f>
        <v>0</v>
      </c>
      <c r="BL105" s="1083">
        <f>INF_FC_EUR!BT105</f>
        <v>0</v>
      </c>
      <c r="BM105" s="1082">
        <f>INF_FC_EUR!BU105</f>
        <v>0</v>
      </c>
      <c r="BN105" s="1083">
        <f>INF_FC_EUR!BV105</f>
        <v>0</v>
      </c>
      <c r="BO105" s="1082">
        <f>INF_FC_EUR!BW105</f>
        <v>0</v>
      </c>
      <c r="BP105" s="1083">
        <f>INF_FC_EUR!BX105</f>
        <v>0</v>
      </c>
      <c r="BQ105" s="1082">
        <f>INF_FC_EUR!BY105</f>
        <v>0</v>
      </c>
    </row>
    <row r="106" spans="1:69" s="1048" customFormat="1">
      <c r="A106" s="1080" t="str">
        <f>IF(OR(B106=0,B106=""),"",B106&amp;IF(COUNTIF(B$11:$B106,B106)&gt;1,COUNTIF(B$11:$B106,B106),""))</f>
        <v>M816</v>
      </c>
      <c r="B106" s="1080" t="str">
        <f>INF_FC_EUR!J106</f>
        <v>M816</v>
      </c>
      <c r="C106" s="1081" t="str">
        <f>INF_FC_EUR!K106</f>
        <v>Other interest income affil.</v>
      </c>
      <c r="D106" s="1081">
        <f>INF_FC_EUR!L106</f>
        <v>0</v>
      </c>
      <c r="E106" s="1082">
        <f>INF_FC_EUR!M106</f>
        <v>0</v>
      </c>
      <c r="F106" s="1083">
        <f>INF_FC_EUR!N106</f>
        <v>0</v>
      </c>
      <c r="G106" s="1082">
        <f>INF_FC_EUR!O106</f>
        <v>0</v>
      </c>
      <c r="H106" s="1083">
        <f>INF_FC_EUR!P106</f>
        <v>0</v>
      </c>
      <c r="I106" s="1082">
        <f>INF_FC_EUR!Q106</f>
        <v>0</v>
      </c>
      <c r="J106" s="1083">
        <f>INF_FC_EUR!R106</f>
        <v>0</v>
      </c>
      <c r="K106" s="1082">
        <f>INF_FC_EUR!S106</f>
        <v>0</v>
      </c>
      <c r="L106" s="1083">
        <f>INF_FC_EUR!T106</f>
        <v>0</v>
      </c>
      <c r="M106" s="1082">
        <f>INF_FC_EUR!U106</f>
        <v>0</v>
      </c>
      <c r="N106" s="1083">
        <f>INF_FC_EUR!V106</f>
        <v>0</v>
      </c>
      <c r="O106" s="1082">
        <f>INF_FC_EUR!W106</f>
        <v>0</v>
      </c>
      <c r="P106" s="1083">
        <f>INF_FC_EUR!X106</f>
        <v>0</v>
      </c>
      <c r="Q106" s="1082">
        <f>INF_FC_EUR!Y106</f>
        <v>0</v>
      </c>
      <c r="R106" s="1083">
        <f>INF_FC_EUR!Z106</f>
        <v>0</v>
      </c>
      <c r="S106" s="1082">
        <f>INF_FC_EUR!AA106</f>
        <v>0</v>
      </c>
      <c r="T106" s="1083">
        <f>INF_FC_EUR!AB106</f>
        <v>0</v>
      </c>
      <c r="U106" s="1082">
        <f>INF_FC_EUR!AC106</f>
        <v>0</v>
      </c>
      <c r="V106" s="1083">
        <f>INF_FC_EUR!AD106</f>
        <v>0</v>
      </c>
      <c r="W106" s="1082">
        <f>INF_FC_EUR!AE106</f>
        <v>0</v>
      </c>
      <c r="X106" s="1083">
        <f>INF_FC_EUR!AF106</f>
        <v>0</v>
      </c>
      <c r="Y106" s="1082">
        <f>INF_FC_EUR!AG106</f>
        <v>0</v>
      </c>
      <c r="Z106" s="1083">
        <f>INF_FC_EUR!AH106</f>
        <v>0</v>
      </c>
      <c r="AA106" s="1082">
        <f>INF_FC_EUR!AI106</f>
        <v>0</v>
      </c>
      <c r="AB106" s="1083">
        <f>INF_FC_EUR!AJ106</f>
        <v>0</v>
      </c>
      <c r="AC106" s="1082">
        <f>INF_FC_EUR!AK106</f>
        <v>0</v>
      </c>
      <c r="AD106" s="1083">
        <f>INF_FC_EUR!AL106</f>
        <v>0</v>
      </c>
      <c r="AE106" s="1082">
        <f>INF_FC_EUR!AM106</f>
        <v>0</v>
      </c>
      <c r="AF106" s="1083">
        <f>INF_FC_EUR!AN106</f>
        <v>0</v>
      </c>
      <c r="AG106" s="1082">
        <f>INF_FC_EUR!AO106</f>
        <v>0</v>
      </c>
      <c r="AH106" s="1083">
        <f>INF_FC_EUR!AP106</f>
        <v>0</v>
      </c>
      <c r="AI106" s="1082">
        <f>INF_FC_EUR!AQ106</f>
        <v>0</v>
      </c>
      <c r="AJ106" s="1083">
        <f>INF_FC_EUR!AR106</f>
        <v>0</v>
      </c>
      <c r="AK106" s="1082">
        <f>INF_FC_EUR!AS106</f>
        <v>0</v>
      </c>
      <c r="AL106" s="1083">
        <f>INF_FC_EUR!AT106</f>
        <v>0</v>
      </c>
      <c r="AM106" s="1082">
        <f>INF_FC_EUR!AU106</f>
        <v>0</v>
      </c>
      <c r="AN106" s="1083">
        <f>INF_FC_EUR!AV106</f>
        <v>0</v>
      </c>
      <c r="AO106" s="1082">
        <f>INF_FC_EUR!AW106</f>
        <v>0</v>
      </c>
      <c r="AP106" s="1083">
        <f>INF_FC_EUR!AX106</f>
        <v>0</v>
      </c>
      <c r="AQ106" s="1082">
        <f>INF_FC_EUR!AY106</f>
        <v>0</v>
      </c>
      <c r="AR106" s="1083">
        <f>INF_FC_EUR!AZ106</f>
        <v>0</v>
      </c>
      <c r="AS106" s="1082">
        <f>INF_FC_EUR!BA106</f>
        <v>0</v>
      </c>
      <c r="AT106" s="1083">
        <f>INF_FC_EUR!BB106</f>
        <v>0</v>
      </c>
      <c r="AU106" s="1082">
        <f>INF_FC_EUR!BC106</f>
        <v>0</v>
      </c>
      <c r="AV106" s="1083">
        <f>INF_FC_EUR!BD106</f>
        <v>0</v>
      </c>
      <c r="AW106" s="1082">
        <f>INF_FC_EUR!BE106</f>
        <v>0</v>
      </c>
      <c r="AX106" s="1083">
        <f>INF_FC_EUR!BF106</f>
        <v>0</v>
      </c>
      <c r="AY106" s="1082">
        <f>INF_FC_EUR!BG106</f>
        <v>0</v>
      </c>
      <c r="AZ106" s="1083">
        <f>INF_FC_EUR!BH106</f>
        <v>0</v>
      </c>
      <c r="BA106" s="1082">
        <f>INF_FC_EUR!BI106</f>
        <v>0</v>
      </c>
      <c r="BB106" s="1083">
        <f>INF_FC_EUR!BJ106</f>
        <v>0</v>
      </c>
      <c r="BC106" s="1082">
        <f>INF_FC_EUR!BK106</f>
        <v>0</v>
      </c>
      <c r="BD106" s="1083">
        <f>INF_FC_EUR!BL106</f>
        <v>0</v>
      </c>
      <c r="BE106" s="1082">
        <f>INF_FC_EUR!BM106</f>
        <v>0</v>
      </c>
      <c r="BF106" s="1083">
        <f>INF_FC_EUR!BN106</f>
        <v>0</v>
      </c>
      <c r="BG106" s="1082">
        <f>INF_FC_EUR!BO106</f>
        <v>0</v>
      </c>
      <c r="BH106" s="1083">
        <f>INF_FC_EUR!BP106</f>
        <v>0</v>
      </c>
      <c r="BI106" s="1082">
        <f>INF_FC_EUR!BQ106</f>
        <v>0</v>
      </c>
      <c r="BJ106" s="1083">
        <f>INF_FC_EUR!BR106</f>
        <v>0</v>
      </c>
      <c r="BK106" s="1082">
        <f>INF_FC_EUR!BS106</f>
        <v>0</v>
      </c>
      <c r="BL106" s="1083">
        <f>INF_FC_EUR!BT106</f>
        <v>0</v>
      </c>
      <c r="BM106" s="1082">
        <f>INF_FC_EUR!BU106</f>
        <v>0</v>
      </c>
      <c r="BN106" s="1083">
        <f>INF_FC_EUR!BV106</f>
        <v>0</v>
      </c>
      <c r="BO106" s="1082">
        <f>INF_FC_EUR!BW106</f>
        <v>0</v>
      </c>
      <c r="BP106" s="1083">
        <f>INF_FC_EUR!BX106</f>
        <v>0</v>
      </c>
      <c r="BQ106" s="1082">
        <f>INF_FC_EUR!BY106</f>
        <v>0</v>
      </c>
    </row>
    <row r="107" spans="1:69" s="1048" customFormat="1">
      <c r="A107" s="1080" t="str">
        <f>IF(OR(B107=0,B107=""),"",B107&amp;IF(COUNTIF(B$11:$B107,B107)&gt;1,COUNTIF(B$11:$B107,B107),""))</f>
        <v>M820</v>
      </c>
      <c r="B107" s="1080" t="str">
        <f>INF_FC_EUR!J107</f>
        <v>M820</v>
      </c>
      <c r="C107" s="1081" t="str">
        <f>INF_FC_EUR!K107</f>
        <v>Other financial income</v>
      </c>
      <c r="D107" s="1081">
        <f>INF_FC_EUR!L107</f>
        <v>0</v>
      </c>
      <c r="E107" s="1082">
        <f>INF_FC_EUR!M107</f>
        <v>0</v>
      </c>
      <c r="F107" s="1083">
        <f>INF_FC_EUR!N107</f>
        <v>0</v>
      </c>
      <c r="G107" s="1082">
        <f>INF_FC_EUR!O107</f>
        <v>0</v>
      </c>
      <c r="H107" s="1083">
        <f>INF_FC_EUR!P107</f>
        <v>0</v>
      </c>
      <c r="I107" s="1082">
        <f>INF_FC_EUR!Q107</f>
        <v>0</v>
      </c>
      <c r="J107" s="1083">
        <f>INF_FC_EUR!R107</f>
        <v>0</v>
      </c>
      <c r="K107" s="1082">
        <f>INF_FC_EUR!S107</f>
        <v>0</v>
      </c>
      <c r="L107" s="1083">
        <f>INF_FC_EUR!T107</f>
        <v>0</v>
      </c>
      <c r="M107" s="1082">
        <f>INF_FC_EUR!U107</f>
        <v>0</v>
      </c>
      <c r="N107" s="1083">
        <f>INF_FC_EUR!V107</f>
        <v>0</v>
      </c>
      <c r="O107" s="1082">
        <f>INF_FC_EUR!W107</f>
        <v>0</v>
      </c>
      <c r="P107" s="1083">
        <f>INF_FC_EUR!X107</f>
        <v>0</v>
      </c>
      <c r="Q107" s="1082">
        <f>INF_FC_EUR!Y107</f>
        <v>0</v>
      </c>
      <c r="R107" s="1083">
        <f>INF_FC_EUR!Z107</f>
        <v>0</v>
      </c>
      <c r="S107" s="1082">
        <f>INF_FC_EUR!AA107</f>
        <v>0</v>
      </c>
      <c r="T107" s="1083">
        <f>INF_FC_EUR!AB107</f>
        <v>0</v>
      </c>
      <c r="U107" s="1082">
        <f>INF_FC_EUR!AC107</f>
        <v>0</v>
      </c>
      <c r="V107" s="1083">
        <f>INF_FC_EUR!AD107</f>
        <v>0</v>
      </c>
      <c r="W107" s="1082">
        <f>INF_FC_EUR!AE107</f>
        <v>0</v>
      </c>
      <c r="X107" s="1083">
        <f>INF_FC_EUR!AF107</f>
        <v>0</v>
      </c>
      <c r="Y107" s="1082">
        <f>INF_FC_EUR!AG107</f>
        <v>0</v>
      </c>
      <c r="Z107" s="1083">
        <f>INF_FC_EUR!AH107</f>
        <v>0</v>
      </c>
      <c r="AA107" s="1082">
        <f>INF_FC_EUR!AI107</f>
        <v>0</v>
      </c>
      <c r="AB107" s="1083">
        <f>INF_FC_EUR!AJ107</f>
        <v>0</v>
      </c>
      <c r="AC107" s="1082">
        <f>INF_FC_EUR!AK107</f>
        <v>0</v>
      </c>
      <c r="AD107" s="1083">
        <f>INF_FC_EUR!AL107</f>
        <v>0</v>
      </c>
      <c r="AE107" s="1082">
        <f>INF_FC_EUR!AM107</f>
        <v>0</v>
      </c>
      <c r="AF107" s="1083">
        <f>INF_FC_EUR!AN107</f>
        <v>0</v>
      </c>
      <c r="AG107" s="1082">
        <f>INF_FC_EUR!AO107</f>
        <v>0</v>
      </c>
      <c r="AH107" s="1083">
        <f>INF_FC_EUR!AP107</f>
        <v>0</v>
      </c>
      <c r="AI107" s="1082">
        <f>INF_FC_EUR!AQ107</f>
        <v>0</v>
      </c>
      <c r="AJ107" s="1083">
        <f>INF_FC_EUR!AR107</f>
        <v>0</v>
      </c>
      <c r="AK107" s="1082">
        <f>INF_FC_EUR!AS107</f>
        <v>0</v>
      </c>
      <c r="AL107" s="1083">
        <f>INF_FC_EUR!AT107</f>
        <v>0</v>
      </c>
      <c r="AM107" s="1082">
        <f>INF_FC_EUR!AU107</f>
        <v>0</v>
      </c>
      <c r="AN107" s="1083">
        <f>INF_FC_EUR!AV107</f>
        <v>0</v>
      </c>
      <c r="AO107" s="1082">
        <f>INF_FC_EUR!AW107</f>
        <v>0</v>
      </c>
      <c r="AP107" s="1083">
        <f>INF_FC_EUR!AX107</f>
        <v>0</v>
      </c>
      <c r="AQ107" s="1082">
        <f>INF_FC_EUR!AY107</f>
        <v>0</v>
      </c>
      <c r="AR107" s="1083">
        <f>INF_FC_EUR!AZ107</f>
        <v>0</v>
      </c>
      <c r="AS107" s="1082">
        <f>INF_FC_EUR!BA107</f>
        <v>0</v>
      </c>
      <c r="AT107" s="1083">
        <f>INF_FC_EUR!BB107</f>
        <v>0</v>
      </c>
      <c r="AU107" s="1082">
        <f>INF_FC_EUR!BC107</f>
        <v>0</v>
      </c>
      <c r="AV107" s="1083">
        <f>INF_FC_EUR!BD107</f>
        <v>0</v>
      </c>
      <c r="AW107" s="1082">
        <f>INF_FC_EUR!BE107</f>
        <v>0</v>
      </c>
      <c r="AX107" s="1083">
        <f>INF_FC_EUR!BF107</f>
        <v>0</v>
      </c>
      <c r="AY107" s="1082">
        <f>INF_FC_EUR!BG107</f>
        <v>0</v>
      </c>
      <c r="AZ107" s="1083">
        <f>INF_FC_EUR!BH107</f>
        <v>0</v>
      </c>
      <c r="BA107" s="1082">
        <f>INF_FC_EUR!BI107</f>
        <v>0</v>
      </c>
      <c r="BB107" s="1083">
        <f>INF_FC_EUR!BJ107</f>
        <v>0</v>
      </c>
      <c r="BC107" s="1082">
        <f>INF_FC_EUR!BK107</f>
        <v>0</v>
      </c>
      <c r="BD107" s="1083">
        <f>INF_FC_EUR!BL107</f>
        <v>0</v>
      </c>
      <c r="BE107" s="1082">
        <f>INF_FC_EUR!BM107</f>
        <v>0</v>
      </c>
      <c r="BF107" s="1083">
        <f>INF_FC_EUR!BN107</f>
        <v>0</v>
      </c>
      <c r="BG107" s="1082">
        <f>INF_FC_EUR!BO107</f>
        <v>0</v>
      </c>
      <c r="BH107" s="1083">
        <f>INF_FC_EUR!BP107</f>
        <v>0</v>
      </c>
      <c r="BI107" s="1082">
        <f>INF_FC_EUR!BQ107</f>
        <v>0</v>
      </c>
      <c r="BJ107" s="1083">
        <f>INF_FC_EUR!BR107</f>
        <v>0</v>
      </c>
      <c r="BK107" s="1082">
        <f>INF_FC_EUR!BS107</f>
        <v>0</v>
      </c>
      <c r="BL107" s="1083">
        <f>INF_FC_EUR!BT107</f>
        <v>0</v>
      </c>
      <c r="BM107" s="1082">
        <f>INF_FC_EUR!BU107</f>
        <v>0</v>
      </c>
      <c r="BN107" s="1083">
        <f>INF_FC_EUR!BV107</f>
        <v>0</v>
      </c>
      <c r="BO107" s="1082">
        <f>INF_FC_EUR!BW107</f>
        <v>0</v>
      </c>
      <c r="BP107" s="1083">
        <f>INF_FC_EUR!BX107</f>
        <v>0</v>
      </c>
      <c r="BQ107" s="1082">
        <f>INF_FC_EUR!BY107</f>
        <v>0</v>
      </c>
    </row>
    <row r="108" spans="1:69" s="1048" customFormat="1">
      <c r="A108" s="1080" t="str">
        <f>IF(OR(B108=0,B108=""),"",B108&amp;IF(COUNTIF(B$11:$B108,B108)&gt;1,COUNTIF(B$11:$B108,B108),""))</f>
        <v>M821</v>
      </c>
      <c r="B108" s="1080" t="str">
        <f>INF_FC_EUR!J108</f>
        <v>M821</v>
      </c>
      <c r="C108" s="1081" t="str">
        <f>INF_FC_EUR!K108</f>
        <v>Other financial income affil.</v>
      </c>
      <c r="D108" s="1081">
        <f>INF_FC_EUR!L108</f>
        <v>0</v>
      </c>
      <c r="E108" s="1082">
        <f>INF_FC_EUR!M108</f>
        <v>0</v>
      </c>
      <c r="F108" s="1083">
        <f>INF_FC_EUR!N108</f>
        <v>0</v>
      </c>
      <c r="G108" s="1082">
        <f>INF_FC_EUR!O108</f>
        <v>0</v>
      </c>
      <c r="H108" s="1083">
        <f>INF_FC_EUR!P108</f>
        <v>0</v>
      </c>
      <c r="I108" s="1082">
        <f>INF_FC_EUR!Q108</f>
        <v>0</v>
      </c>
      <c r="J108" s="1083">
        <f>INF_FC_EUR!R108</f>
        <v>0</v>
      </c>
      <c r="K108" s="1082">
        <f>INF_FC_EUR!S108</f>
        <v>0</v>
      </c>
      <c r="L108" s="1083">
        <f>INF_FC_EUR!T108</f>
        <v>0</v>
      </c>
      <c r="M108" s="1082">
        <f>INF_FC_EUR!U108</f>
        <v>0</v>
      </c>
      <c r="N108" s="1083">
        <f>INF_FC_EUR!V108</f>
        <v>0</v>
      </c>
      <c r="O108" s="1082">
        <f>INF_FC_EUR!W108</f>
        <v>0</v>
      </c>
      <c r="P108" s="1083">
        <f>INF_FC_EUR!X108</f>
        <v>0</v>
      </c>
      <c r="Q108" s="1082">
        <f>INF_FC_EUR!Y108</f>
        <v>0</v>
      </c>
      <c r="R108" s="1083">
        <f>INF_FC_EUR!Z108</f>
        <v>0</v>
      </c>
      <c r="S108" s="1082">
        <f>INF_FC_EUR!AA108</f>
        <v>0</v>
      </c>
      <c r="T108" s="1083">
        <f>INF_FC_EUR!AB108</f>
        <v>0</v>
      </c>
      <c r="U108" s="1082">
        <f>INF_FC_EUR!AC108</f>
        <v>0</v>
      </c>
      <c r="V108" s="1083">
        <f>INF_FC_EUR!AD108</f>
        <v>0</v>
      </c>
      <c r="W108" s="1082">
        <f>INF_FC_EUR!AE108</f>
        <v>0</v>
      </c>
      <c r="X108" s="1083">
        <f>INF_FC_EUR!AF108</f>
        <v>0</v>
      </c>
      <c r="Y108" s="1082">
        <f>INF_FC_EUR!AG108</f>
        <v>0</v>
      </c>
      <c r="Z108" s="1083">
        <f>INF_FC_EUR!AH108</f>
        <v>0</v>
      </c>
      <c r="AA108" s="1082">
        <f>INF_FC_EUR!AI108</f>
        <v>0</v>
      </c>
      <c r="AB108" s="1083">
        <f>INF_FC_EUR!AJ108</f>
        <v>0</v>
      </c>
      <c r="AC108" s="1082">
        <f>INF_FC_EUR!AK108</f>
        <v>0</v>
      </c>
      <c r="AD108" s="1083">
        <f>INF_FC_EUR!AL108</f>
        <v>0</v>
      </c>
      <c r="AE108" s="1082">
        <f>INF_FC_EUR!AM108</f>
        <v>0</v>
      </c>
      <c r="AF108" s="1083">
        <f>INF_FC_EUR!AN108</f>
        <v>0</v>
      </c>
      <c r="AG108" s="1082">
        <f>INF_FC_EUR!AO108</f>
        <v>0</v>
      </c>
      <c r="AH108" s="1083">
        <f>INF_FC_EUR!AP108</f>
        <v>0</v>
      </c>
      <c r="AI108" s="1082">
        <f>INF_FC_EUR!AQ108</f>
        <v>0</v>
      </c>
      <c r="AJ108" s="1083">
        <f>INF_FC_EUR!AR108</f>
        <v>0</v>
      </c>
      <c r="AK108" s="1082">
        <f>INF_FC_EUR!AS108</f>
        <v>0</v>
      </c>
      <c r="AL108" s="1083">
        <f>INF_FC_EUR!AT108</f>
        <v>0</v>
      </c>
      <c r="AM108" s="1082">
        <f>INF_FC_EUR!AU108</f>
        <v>0</v>
      </c>
      <c r="AN108" s="1083">
        <f>INF_FC_EUR!AV108</f>
        <v>0</v>
      </c>
      <c r="AO108" s="1082">
        <f>INF_FC_EUR!AW108</f>
        <v>0</v>
      </c>
      <c r="AP108" s="1083">
        <f>INF_FC_EUR!AX108</f>
        <v>0</v>
      </c>
      <c r="AQ108" s="1082">
        <f>INF_FC_EUR!AY108</f>
        <v>0</v>
      </c>
      <c r="AR108" s="1083">
        <f>INF_FC_EUR!AZ108</f>
        <v>0</v>
      </c>
      <c r="AS108" s="1082">
        <f>INF_FC_EUR!BA108</f>
        <v>0</v>
      </c>
      <c r="AT108" s="1083">
        <f>INF_FC_EUR!BB108</f>
        <v>0</v>
      </c>
      <c r="AU108" s="1082">
        <f>INF_FC_EUR!BC108</f>
        <v>0</v>
      </c>
      <c r="AV108" s="1083">
        <f>INF_FC_EUR!BD108</f>
        <v>0</v>
      </c>
      <c r="AW108" s="1082">
        <f>INF_FC_EUR!BE108</f>
        <v>0</v>
      </c>
      <c r="AX108" s="1083">
        <f>INF_FC_EUR!BF108</f>
        <v>0</v>
      </c>
      <c r="AY108" s="1082">
        <f>INF_FC_EUR!BG108</f>
        <v>0</v>
      </c>
      <c r="AZ108" s="1083">
        <f>INF_FC_EUR!BH108</f>
        <v>0</v>
      </c>
      <c r="BA108" s="1082">
        <f>INF_FC_EUR!BI108</f>
        <v>0</v>
      </c>
      <c r="BB108" s="1083">
        <f>INF_FC_EUR!BJ108</f>
        <v>0</v>
      </c>
      <c r="BC108" s="1082">
        <f>INF_FC_EUR!BK108</f>
        <v>0</v>
      </c>
      <c r="BD108" s="1083">
        <f>INF_FC_EUR!BL108</f>
        <v>0</v>
      </c>
      <c r="BE108" s="1082">
        <f>INF_FC_EUR!BM108</f>
        <v>0</v>
      </c>
      <c r="BF108" s="1083">
        <f>INF_FC_EUR!BN108</f>
        <v>0</v>
      </c>
      <c r="BG108" s="1082">
        <f>INF_FC_EUR!BO108</f>
        <v>0</v>
      </c>
      <c r="BH108" s="1083">
        <f>INF_FC_EUR!BP108</f>
        <v>0</v>
      </c>
      <c r="BI108" s="1082">
        <f>INF_FC_EUR!BQ108</f>
        <v>0</v>
      </c>
      <c r="BJ108" s="1083">
        <f>INF_FC_EUR!BR108</f>
        <v>0</v>
      </c>
      <c r="BK108" s="1082">
        <f>INF_FC_EUR!BS108</f>
        <v>0</v>
      </c>
      <c r="BL108" s="1083">
        <f>INF_FC_EUR!BT108</f>
        <v>0</v>
      </c>
      <c r="BM108" s="1082">
        <f>INF_FC_EUR!BU108</f>
        <v>0</v>
      </c>
      <c r="BN108" s="1083">
        <f>INF_FC_EUR!BV108</f>
        <v>0</v>
      </c>
      <c r="BO108" s="1082">
        <f>INF_FC_EUR!BW108</f>
        <v>0</v>
      </c>
      <c r="BP108" s="1083">
        <f>INF_FC_EUR!BX108</f>
        <v>0</v>
      </c>
      <c r="BQ108" s="1082">
        <f>INF_FC_EUR!BY108</f>
        <v>0</v>
      </c>
    </row>
    <row r="109" spans="1:69" s="1048" customFormat="1">
      <c r="A109" s="1080" t="str">
        <f>IF(OR(B109=0,B109=""),"",B109&amp;IF(COUNTIF(B$11:$B109,B109)&gt;1,COUNTIF(B$11:$B109,B109),""))</f>
        <v>M825</v>
      </c>
      <c r="B109" s="1080" t="str">
        <f>INF_FC_EUR!J109</f>
        <v>M825</v>
      </c>
      <c r="C109" s="1081" t="str">
        <f>INF_FC_EUR!K109</f>
        <v>Income disp.&amp; write-up FinA &amp; secur. CurrA</v>
      </c>
      <c r="D109" s="1081">
        <f>INF_FC_EUR!L109</f>
        <v>0</v>
      </c>
      <c r="E109" s="1082">
        <f>INF_FC_EUR!M109</f>
        <v>0</v>
      </c>
      <c r="F109" s="1083">
        <f>INF_FC_EUR!N109</f>
        <v>0</v>
      </c>
      <c r="G109" s="1082">
        <f>INF_FC_EUR!O109</f>
        <v>0</v>
      </c>
      <c r="H109" s="1083">
        <f>INF_FC_EUR!P109</f>
        <v>0</v>
      </c>
      <c r="I109" s="1082">
        <f>INF_FC_EUR!Q109</f>
        <v>0</v>
      </c>
      <c r="J109" s="1083">
        <f>INF_FC_EUR!R109</f>
        <v>0</v>
      </c>
      <c r="K109" s="1082">
        <f>INF_FC_EUR!S109</f>
        <v>0</v>
      </c>
      <c r="L109" s="1083">
        <f>INF_FC_EUR!T109</f>
        <v>0</v>
      </c>
      <c r="M109" s="1082">
        <f>INF_FC_EUR!U109</f>
        <v>0</v>
      </c>
      <c r="N109" s="1083">
        <f>INF_FC_EUR!V109</f>
        <v>0</v>
      </c>
      <c r="O109" s="1082">
        <f>INF_FC_EUR!W109</f>
        <v>0</v>
      </c>
      <c r="P109" s="1083">
        <f>INF_FC_EUR!X109</f>
        <v>0</v>
      </c>
      <c r="Q109" s="1082">
        <f>INF_FC_EUR!Y109</f>
        <v>0</v>
      </c>
      <c r="R109" s="1083">
        <f>INF_FC_EUR!Z109</f>
        <v>0</v>
      </c>
      <c r="S109" s="1082">
        <f>INF_FC_EUR!AA109</f>
        <v>0</v>
      </c>
      <c r="T109" s="1083">
        <f>INF_FC_EUR!AB109</f>
        <v>0</v>
      </c>
      <c r="U109" s="1082">
        <f>INF_FC_EUR!AC109</f>
        <v>0</v>
      </c>
      <c r="V109" s="1083">
        <f>INF_FC_EUR!AD109</f>
        <v>0</v>
      </c>
      <c r="W109" s="1082">
        <f>INF_FC_EUR!AE109</f>
        <v>0</v>
      </c>
      <c r="X109" s="1083">
        <f>INF_FC_EUR!AF109</f>
        <v>0</v>
      </c>
      <c r="Y109" s="1082">
        <f>INF_FC_EUR!AG109</f>
        <v>0</v>
      </c>
      <c r="Z109" s="1083">
        <f>INF_FC_EUR!AH109</f>
        <v>0</v>
      </c>
      <c r="AA109" s="1082">
        <f>INF_FC_EUR!AI109</f>
        <v>0</v>
      </c>
      <c r="AB109" s="1083">
        <f>INF_FC_EUR!AJ109</f>
        <v>0</v>
      </c>
      <c r="AC109" s="1082">
        <f>INF_FC_EUR!AK109</f>
        <v>0</v>
      </c>
      <c r="AD109" s="1083">
        <f>INF_FC_EUR!AL109</f>
        <v>0</v>
      </c>
      <c r="AE109" s="1082">
        <f>INF_FC_EUR!AM109</f>
        <v>0</v>
      </c>
      <c r="AF109" s="1083">
        <f>INF_FC_EUR!AN109</f>
        <v>0</v>
      </c>
      <c r="AG109" s="1082">
        <f>INF_FC_EUR!AO109</f>
        <v>0</v>
      </c>
      <c r="AH109" s="1083">
        <f>INF_FC_EUR!AP109</f>
        <v>0</v>
      </c>
      <c r="AI109" s="1082">
        <f>INF_FC_EUR!AQ109</f>
        <v>0</v>
      </c>
      <c r="AJ109" s="1083">
        <f>INF_FC_EUR!AR109</f>
        <v>0</v>
      </c>
      <c r="AK109" s="1082">
        <f>INF_FC_EUR!AS109</f>
        <v>0</v>
      </c>
      <c r="AL109" s="1083">
        <f>INF_FC_EUR!AT109</f>
        <v>0</v>
      </c>
      <c r="AM109" s="1082">
        <f>INF_FC_EUR!AU109</f>
        <v>0</v>
      </c>
      <c r="AN109" s="1083">
        <f>INF_FC_EUR!AV109</f>
        <v>0</v>
      </c>
      <c r="AO109" s="1082">
        <f>INF_FC_EUR!AW109</f>
        <v>0</v>
      </c>
      <c r="AP109" s="1083">
        <f>INF_FC_EUR!AX109</f>
        <v>0</v>
      </c>
      <c r="AQ109" s="1082">
        <f>INF_FC_EUR!AY109</f>
        <v>0</v>
      </c>
      <c r="AR109" s="1083">
        <f>INF_FC_EUR!AZ109</f>
        <v>0</v>
      </c>
      <c r="AS109" s="1082">
        <f>INF_FC_EUR!BA109</f>
        <v>0</v>
      </c>
      <c r="AT109" s="1083">
        <f>INF_FC_EUR!BB109</f>
        <v>0</v>
      </c>
      <c r="AU109" s="1082">
        <f>INF_FC_EUR!BC109</f>
        <v>0</v>
      </c>
      <c r="AV109" s="1083">
        <f>INF_FC_EUR!BD109</f>
        <v>0</v>
      </c>
      <c r="AW109" s="1082">
        <f>INF_FC_EUR!BE109</f>
        <v>0</v>
      </c>
      <c r="AX109" s="1083">
        <f>INF_FC_EUR!BF109</f>
        <v>0</v>
      </c>
      <c r="AY109" s="1082">
        <f>INF_FC_EUR!BG109</f>
        <v>0</v>
      </c>
      <c r="AZ109" s="1083">
        <f>INF_FC_EUR!BH109</f>
        <v>0</v>
      </c>
      <c r="BA109" s="1082">
        <f>INF_FC_EUR!BI109</f>
        <v>0</v>
      </c>
      <c r="BB109" s="1083">
        <f>INF_FC_EUR!BJ109</f>
        <v>0</v>
      </c>
      <c r="BC109" s="1082">
        <f>INF_FC_EUR!BK109</f>
        <v>0</v>
      </c>
      <c r="BD109" s="1083">
        <f>INF_FC_EUR!BL109</f>
        <v>0</v>
      </c>
      <c r="BE109" s="1082">
        <f>INF_FC_EUR!BM109</f>
        <v>0</v>
      </c>
      <c r="BF109" s="1083">
        <f>INF_FC_EUR!BN109</f>
        <v>0</v>
      </c>
      <c r="BG109" s="1082">
        <f>INF_FC_EUR!BO109</f>
        <v>0</v>
      </c>
      <c r="BH109" s="1083">
        <f>INF_FC_EUR!BP109</f>
        <v>0</v>
      </c>
      <c r="BI109" s="1082">
        <f>INF_FC_EUR!BQ109</f>
        <v>0</v>
      </c>
      <c r="BJ109" s="1083">
        <f>INF_FC_EUR!BR109</f>
        <v>0</v>
      </c>
      <c r="BK109" s="1082">
        <f>INF_FC_EUR!BS109</f>
        <v>0</v>
      </c>
      <c r="BL109" s="1083">
        <f>INF_FC_EUR!BT109</f>
        <v>0</v>
      </c>
      <c r="BM109" s="1082">
        <f>INF_FC_EUR!BU109</f>
        <v>0</v>
      </c>
      <c r="BN109" s="1083">
        <f>INF_FC_EUR!BV109</f>
        <v>0</v>
      </c>
      <c r="BO109" s="1082">
        <f>INF_FC_EUR!BW109</f>
        <v>0</v>
      </c>
      <c r="BP109" s="1083">
        <f>INF_FC_EUR!BX109</f>
        <v>0</v>
      </c>
      <c r="BQ109" s="1082">
        <f>INF_FC_EUR!BY109</f>
        <v>0</v>
      </c>
    </row>
    <row r="110" spans="1:69" s="1048" customFormat="1">
      <c r="A110" s="1080" t="str">
        <f>IF(OR(B110=0,B110=""),"",B110&amp;IF(COUNTIF(B$11:$B110,B110)&gt;1,COUNTIF(B$11:$B110,B110),""))</f>
        <v>M827</v>
      </c>
      <c r="B110" s="1080" t="str">
        <f>INF_FC_EUR!J110</f>
        <v>M827</v>
      </c>
      <c r="C110" s="1081" t="str">
        <f>INF_FC_EUR!K110</f>
        <v>FX-profits finance</v>
      </c>
      <c r="D110" s="1081">
        <f>INF_FC_EUR!L110</f>
        <v>0</v>
      </c>
      <c r="E110" s="1082">
        <f>INF_FC_EUR!M110</f>
        <v>0</v>
      </c>
      <c r="F110" s="1083">
        <f>INF_FC_EUR!N110</f>
        <v>0</v>
      </c>
      <c r="G110" s="1082">
        <f>INF_FC_EUR!O110</f>
        <v>0</v>
      </c>
      <c r="H110" s="1083">
        <f>INF_FC_EUR!P110</f>
        <v>0</v>
      </c>
      <c r="I110" s="1082">
        <f>INF_FC_EUR!Q110</f>
        <v>0</v>
      </c>
      <c r="J110" s="1083">
        <f>INF_FC_EUR!R110</f>
        <v>0</v>
      </c>
      <c r="K110" s="1082">
        <f>INF_FC_EUR!S110</f>
        <v>0</v>
      </c>
      <c r="L110" s="1083">
        <f>INF_FC_EUR!T110</f>
        <v>0</v>
      </c>
      <c r="M110" s="1082">
        <f>INF_FC_EUR!U110</f>
        <v>0</v>
      </c>
      <c r="N110" s="1083">
        <f>INF_FC_EUR!V110</f>
        <v>0</v>
      </c>
      <c r="O110" s="1082">
        <f>INF_FC_EUR!W110</f>
        <v>0</v>
      </c>
      <c r="P110" s="1083">
        <f>INF_FC_EUR!X110</f>
        <v>0</v>
      </c>
      <c r="Q110" s="1082">
        <f>INF_FC_EUR!Y110</f>
        <v>0</v>
      </c>
      <c r="R110" s="1083">
        <f>INF_FC_EUR!Z110</f>
        <v>0</v>
      </c>
      <c r="S110" s="1082">
        <f>INF_FC_EUR!AA110</f>
        <v>0</v>
      </c>
      <c r="T110" s="1083">
        <f>INF_FC_EUR!AB110</f>
        <v>0</v>
      </c>
      <c r="U110" s="1082">
        <f>INF_FC_EUR!AC110</f>
        <v>0</v>
      </c>
      <c r="V110" s="1083">
        <f>INF_FC_EUR!AD110</f>
        <v>0</v>
      </c>
      <c r="W110" s="1082">
        <f>INF_FC_EUR!AE110</f>
        <v>0</v>
      </c>
      <c r="X110" s="1083">
        <f>INF_FC_EUR!AF110</f>
        <v>0</v>
      </c>
      <c r="Y110" s="1082">
        <f>INF_FC_EUR!AG110</f>
        <v>0</v>
      </c>
      <c r="Z110" s="1083">
        <f>INF_FC_EUR!AH110</f>
        <v>0</v>
      </c>
      <c r="AA110" s="1082">
        <f>INF_FC_EUR!AI110</f>
        <v>0</v>
      </c>
      <c r="AB110" s="1083">
        <f>INF_FC_EUR!AJ110</f>
        <v>0</v>
      </c>
      <c r="AC110" s="1082">
        <f>INF_FC_EUR!AK110</f>
        <v>0</v>
      </c>
      <c r="AD110" s="1083">
        <f>INF_FC_EUR!AL110</f>
        <v>0</v>
      </c>
      <c r="AE110" s="1082">
        <f>INF_FC_EUR!AM110</f>
        <v>0</v>
      </c>
      <c r="AF110" s="1083">
        <f>INF_FC_EUR!AN110</f>
        <v>0</v>
      </c>
      <c r="AG110" s="1082">
        <f>INF_FC_EUR!AO110</f>
        <v>0</v>
      </c>
      <c r="AH110" s="1083">
        <f>INF_FC_EUR!AP110</f>
        <v>0</v>
      </c>
      <c r="AI110" s="1082">
        <f>INF_FC_EUR!AQ110</f>
        <v>0</v>
      </c>
      <c r="AJ110" s="1083">
        <f>INF_FC_EUR!AR110</f>
        <v>0</v>
      </c>
      <c r="AK110" s="1082">
        <f>INF_FC_EUR!AS110</f>
        <v>0</v>
      </c>
      <c r="AL110" s="1083">
        <f>INF_FC_EUR!AT110</f>
        <v>0</v>
      </c>
      <c r="AM110" s="1082">
        <f>INF_FC_EUR!AU110</f>
        <v>0</v>
      </c>
      <c r="AN110" s="1083">
        <f>INF_FC_EUR!AV110</f>
        <v>0</v>
      </c>
      <c r="AO110" s="1082">
        <f>INF_FC_EUR!AW110</f>
        <v>0</v>
      </c>
      <c r="AP110" s="1083">
        <f>INF_FC_EUR!AX110</f>
        <v>0</v>
      </c>
      <c r="AQ110" s="1082">
        <f>INF_FC_EUR!AY110</f>
        <v>0</v>
      </c>
      <c r="AR110" s="1083">
        <f>INF_FC_EUR!AZ110</f>
        <v>0</v>
      </c>
      <c r="AS110" s="1082">
        <f>INF_FC_EUR!BA110</f>
        <v>0</v>
      </c>
      <c r="AT110" s="1083">
        <f>INF_FC_EUR!BB110</f>
        <v>0</v>
      </c>
      <c r="AU110" s="1082">
        <f>INF_FC_EUR!BC110</f>
        <v>0</v>
      </c>
      <c r="AV110" s="1083">
        <f>INF_FC_EUR!BD110</f>
        <v>0</v>
      </c>
      <c r="AW110" s="1082">
        <f>INF_FC_EUR!BE110</f>
        <v>0</v>
      </c>
      <c r="AX110" s="1083">
        <f>INF_FC_EUR!BF110</f>
        <v>0</v>
      </c>
      <c r="AY110" s="1082">
        <f>INF_FC_EUR!BG110</f>
        <v>0</v>
      </c>
      <c r="AZ110" s="1083">
        <f>INF_FC_EUR!BH110</f>
        <v>0</v>
      </c>
      <c r="BA110" s="1082">
        <f>INF_FC_EUR!BI110</f>
        <v>0</v>
      </c>
      <c r="BB110" s="1083">
        <f>INF_FC_EUR!BJ110</f>
        <v>0</v>
      </c>
      <c r="BC110" s="1082">
        <f>INF_FC_EUR!BK110</f>
        <v>0</v>
      </c>
      <c r="BD110" s="1083">
        <f>INF_FC_EUR!BL110</f>
        <v>0</v>
      </c>
      <c r="BE110" s="1082">
        <f>INF_FC_EUR!BM110</f>
        <v>0</v>
      </c>
      <c r="BF110" s="1083">
        <f>INF_FC_EUR!BN110</f>
        <v>0</v>
      </c>
      <c r="BG110" s="1082">
        <f>INF_FC_EUR!BO110</f>
        <v>0</v>
      </c>
      <c r="BH110" s="1083">
        <f>INF_FC_EUR!BP110</f>
        <v>0</v>
      </c>
      <c r="BI110" s="1082">
        <f>INF_FC_EUR!BQ110</f>
        <v>0</v>
      </c>
      <c r="BJ110" s="1083">
        <f>INF_FC_EUR!BR110</f>
        <v>0</v>
      </c>
      <c r="BK110" s="1082">
        <f>INF_FC_EUR!BS110</f>
        <v>0</v>
      </c>
      <c r="BL110" s="1083">
        <f>INF_FC_EUR!BT110</f>
        <v>0</v>
      </c>
      <c r="BM110" s="1082">
        <f>INF_FC_EUR!BU110</f>
        <v>0</v>
      </c>
      <c r="BN110" s="1083">
        <f>INF_FC_EUR!BV110</f>
        <v>0</v>
      </c>
      <c r="BO110" s="1082">
        <f>INF_FC_EUR!BW110</f>
        <v>0</v>
      </c>
      <c r="BP110" s="1083">
        <f>INF_FC_EUR!BX110</f>
        <v>0</v>
      </c>
      <c r="BQ110" s="1082">
        <f>INF_FC_EUR!BY110</f>
        <v>0</v>
      </c>
    </row>
    <row r="111" spans="1:69" s="1048" customFormat="1">
      <c r="A111" s="1084" t="str">
        <f>IF(OR(B111=0,B111=""),"",B111&amp;IF(COUNTIF(B$11:$B111,B111)&gt;1,COUNTIF(B$11:$B111,B111),""))</f>
        <v>M829</v>
      </c>
      <c r="B111" s="1084" t="str">
        <f>INF_FC_EUR!J111</f>
        <v>M829</v>
      </c>
      <c r="C111" s="1084" t="str">
        <f>INF_FC_EUR!K111</f>
        <v>Financial Income</v>
      </c>
      <c r="D111" s="1084">
        <f>INF_FC_EUR!L111</f>
        <v>0</v>
      </c>
      <c r="E111" s="1085">
        <f>INF_FC_EUR!M111</f>
        <v>0</v>
      </c>
      <c r="F111" s="1086">
        <f>INF_FC_EUR!N111</f>
        <v>0</v>
      </c>
      <c r="G111" s="1085">
        <f>INF_FC_EUR!O111</f>
        <v>0</v>
      </c>
      <c r="H111" s="1086">
        <f>INF_FC_EUR!P111</f>
        <v>0</v>
      </c>
      <c r="I111" s="1085">
        <f>INF_FC_EUR!Q111</f>
        <v>0</v>
      </c>
      <c r="J111" s="1086">
        <f>INF_FC_EUR!R111</f>
        <v>0</v>
      </c>
      <c r="K111" s="1085">
        <f>INF_FC_EUR!S111</f>
        <v>0</v>
      </c>
      <c r="L111" s="1086">
        <f>INF_FC_EUR!T111</f>
        <v>0</v>
      </c>
      <c r="M111" s="1085">
        <f>INF_FC_EUR!U111</f>
        <v>0</v>
      </c>
      <c r="N111" s="1086">
        <f>INF_FC_EUR!V111</f>
        <v>0</v>
      </c>
      <c r="O111" s="1085">
        <f>INF_FC_EUR!W111</f>
        <v>0</v>
      </c>
      <c r="P111" s="1086">
        <f>INF_FC_EUR!X111</f>
        <v>0</v>
      </c>
      <c r="Q111" s="1085">
        <f>INF_FC_EUR!Y111</f>
        <v>0</v>
      </c>
      <c r="R111" s="1086">
        <f>INF_FC_EUR!Z111</f>
        <v>0</v>
      </c>
      <c r="S111" s="1085">
        <f>INF_FC_EUR!AA111</f>
        <v>0</v>
      </c>
      <c r="T111" s="1086">
        <f>INF_FC_EUR!AB111</f>
        <v>0</v>
      </c>
      <c r="U111" s="1085">
        <f>INF_FC_EUR!AC111</f>
        <v>0</v>
      </c>
      <c r="V111" s="1086">
        <f>INF_FC_EUR!AD111</f>
        <v>0</v>
      </c>
      <c r="W111" s="1085">
        <f>INF_FC_EUR!AE111</f>
        <v>0</v>
      </c>
      <c r="X111" s="1086">
        <f>INF_FC_EUR!AF111</f>
        <v>0</v>
      </c>
      <c r="Y111" s="1085">
        <f>INF_FC_EUR!AG111</f>
        <v>0</v>
      </c>
      <c r="Z111" s="1086">
        <f>INF_FC_EUR!AH111</f>
        <v>0</v>
      </c>
      <c r="AA111" s="1085">
        <f>INF_FC_EUR!AI111</f>
        <v>0</v>
      </c>
      <c r="AB111" s="1086">
        <f>INF_FC_EUR!AJ111</f>
        <v>0</v>
      </c>
      <c r="AC111" s="1085">
        <f>INF_FC_EUR!AK111</f>
        <v>0</v>
      </c>
      <c r="AD111" s="1086">
        <f>INF_FC_EUR!AL111</f>
        <v>0</v>
      </c>
      <c r="AE111" s="1085">
        <f>INF_FC_EUR!AM111</f>
        <v>0</v>
      </c>
      <c r="AF111" s="1086">
        <f>INF_FC_EUR!AN111</f>
        <v>0</v>
      </c>
      <c r="AG111" s="1085">
        <f>INF_FC_EUR!AO111</f>
        <v>0</v>
      </c>
      <c r="AH111" s="1086">
        <f>INF_FC_EUR!AP111</f>
        <v>0</v>
      </c>
      <c r="AI111" s="1085">
        <f>INF_FC_EUR!AQ111</f>
        <v>0</v>
      </c>
      <c r="AJ111" s="1086">
        <f>INF_FC_EUR!AR111</f>
        <v>0</v>
      </c>
      <c r="AK111" s="1085">
        <f>INF_FC_EUR!AS111</f>
        <v>0</v>
      </c>
      <c r="AL111" s="1086">
        <f>INF_FC_EUR!AT111</f>
        <v>0</v>
      </c>
      <c r="AM111" s="1085">
        <f>INF_FC_EUR!AU111</f>
        <v>0</v>
      </c>
      <c r="AN111" s="1086">
        <f>INF_FC_EUR!AV111</f>
        <v>0</v>
      </c>
      <c r="AO111" s="1085">
        <f>INF_FC_EUR!AW111</f>
        <v>0</v>
      </c>
      <c r="AP111" s="1086">
        <f>INF_FC_EUR!AX111</f>
        <v>0</v>
      </c>
      <c r="AQ111" s="1085">
        <f>INF_FC_EUR!AY111</f>
        <v>0</v>
      </c>
      <c r="AR111" s="1086">
        <f>INF_FC_EUR!AZ111</f>
        <v>0</v>
      </c>
      <c r="AS111" s="1085">
        <f>INF_FC_EUR!BA111</f>
        <v>0</v>
      </c>
      <c r="AT111" s="1086">
        <f>INF_FC_EUR!BB111</f>
        <v>0</v>
      </c>
      <c r="AU111" s="1085">
        <f>INF_FC_EUR!BC111</f>
        <v>0</v>
      </c>
      <c r="AV111" s="1086">
        <f>INF_FC_EUR!BD111</f>
        <v>0</v>
      </c>
      <c r="AW111" s="1085">
        <f>INF_FC_EUR!BE111</f>
        <v>0</v>
      </c>
      <c r="AX111" s="1086">
        <f>INF_FC_EUR!BF111</f>
        <v>0</v>
      </c>
      <c r="AY111" s="1085">
        <f>INF_FC_EUR!BG111</f>
        <v>0</v>
      </c>
      <c r="AZ111" s="1086">
        <f>INF_FC_EUR!BH111</f>
        <v>0</v>
      </c>
      <c r="BA111" s="1085">
        <f>INF_FC_EUR!BI111</f>
        <v>0</v>
      </c>
      <c r="BB111" s="1086">
        <f>INF_FC_EUR!BJ111</f>
        <v>0</v>
      </c>
      <c r="BC111" s="1085">
        <f>INF_FC_EUR!BK111</f>
        <v>0</v>
      </c>
      <c r="BD111" s="1086">
        <f>INF_FC_EUR!BL111</f>
        <v>0</v>
      </c>
      <c r="BE111" s="1085">
        <f>INF_FC_EUR!BM111</f>
        <v>0</v>
      </c>
      <c r="BF111" s="1086">
        <f>INF_FC_EUR!BN111</f>
        <v>0</v>
      </c>
      <c r="BG111" s="1085">
        <f>INF_FC_EUR!BO111</f>
        <v>0</v>
      </c>
      <c r="BH111" s="1086">
        <f>INF_FC_EUR!BP111</f>
        <v>0</v>
      </c>
      <c r="BI111" s="1085">
        <f>INF_FC_EUR!BQ111</f>
        <v>0</v>
      </c>
      <c r="BJ111" s="1086">
        <f>INF_FC_EUR!BR111</f>
        <v>0</v>
      </c>
      <c r="BK111" s="1085">
        <f>INF_FC_EUR!BS111</f>
        <v>0</v>
      </c>
      <c r="BL111" s="1086">
        <f>INF_FC_EUR!BT111</f>
        <v>0</v>
      </c>
      <c r="BM111" s="1085">
        <f>INF_FC_EUR!BU111</f>
        <v>0</v>
      </c>
      <c r="BN111" s="1086">
        <f>INF_FC_EUR!BV111</f>
        <v>0</v>
      </c>
      <c r="BO111" s="1085">
        <f>INF_FC_EUR!BW111</f>
        <v>0</v>
      </c>
      <c r="BP111" s="1086">
        <f>INF_FC_EUR!BX111</f>
        <v>0</v>
      </c>
      <c r="BQ111" s="1085">
        <f>INF_FC_EUR!BY111</f>
        <v>0</v>
      </c>
    </row>
    <row r="112" spans="1:69" s="1048" customFormat="1">
      <c r="A112" s="1080" t="str">
        <f>IF(OR(B112=0,B112=""),"",B112&amp;IF(COUNTIF(B$11:$B112,B112)&gt;1,COUNTIF(B$11:$B112,B112),""))</f>
        <v>M835</v>
      </c>
      <c r="B112" s="1080" t="str">
        <f>INF_FC_EUR!J112</f>
        <v>M835</v>
      </c>
      <c r="C112" s="1081" t="str">
        <f>INF_FC_EUR!K112</f>
        <v>Expenses of FinA &amp; securites CurrA</v>
      </c>
      <c r="D112" s="1081">
        <f>INF_FC_EUR!L112</f>
        <v>0</v>
      </c>
      <c r="E112" s="1082">
        <f>INF_FC_EUR!M112</f>
        <v>0</v>
      </c>
      <c r="F112" s="1083">
        <f>INF_FC_EUR!N112</f>
        <v>0</v>
      </c>
      <c r="G112" s="1082">
        <f>INF_FC_EUR!O112</f>
        <v>0</v>
      </c>
      <c r="H112" s="1083">
        <f>INF_FC_EUR!P112</f>
        <v>0</v>
      </c>
      <c r="I112" s="1082">
        <f>INF_FC_EUR!Q112</f>
        <v>0</v>
      </c>
      <c r="J112" s="1083">
        <f>INF_FC_EUR!R112</f>
        <v>0</v>
      </c>
      <c r="K112" s="1082">
        <f>INF_FC_EUR!S112</f>
        <v>0</v>
      </c>
      <c r="L112" s="1083">
        <f>INF_FC_EUR!T112</f>
        <v>0</v>
      </c>
      <c r="M112" s="1082">
        <f>INF_FC_EUR!U112</f>
        <v>0</v>
      </c>
      <c r="N112" s="1083">
        <f>INF_FC_EUR!V112</f>
        <v>0</v>
      </c>
      <c r="O112" s="1082">
        <f>INF_FC_EUR!W112</f>
        <v>0</v>
      </c>
      <c r="P112" s="1083">
        <f>INF_FC_EUR!X112</f>
        <v>0</v>
      </c>
      <c r="Q112" s="1082">
        <f>INF_FC_EUR!Y112</f>
        <v>0</v>
      </c>
      <c r="R112" s="1083">
        <f>INF_FC_EUR!Z112</f>
        <v>0</v>
      </c>
      <c r="S112" s="1082">
        <f>INF_FC_EUR!AA112</f>
        <v>0</v>
      </c>
      <c r="T112" s="1083">
        <f>INF_FC_EUR!AB112</f>
        <v>0</v>
      </c>
      <c r="U112" s="1082">
        <f>INF_FC_EUR!AC112</f>
        <v>0</v>
      </c>
      <c r="V112" s="1083">
        <f>INF_FC_EUR!AD112</f>
        <v>0</v>
      </c>
      <c r="W112" s="1082">
        <f>INF_FC_EUR!AE112</f>
        <v>0</v>
      </c>
      <c r="X112" s="1083">
        <f>INF_FC_EUR!AF112</f>
        <v>0</v>
      </c>
      <c r="Y112" s="1082">
        <f>INF_FC_EUR!AG112</f>
        <v>0</v>
      </c>
      <c r="Z112" s="1083">
        <f>INF_FC_EUR!AH112</f>
        <v>0</v>
      </c>
      <c r="AA112" s="1082">
        <f>INF_FC_EUR!AI112</f>
        <v>0</v>
      </c>
      <c r="AB112" s="1083">
        <f>INF_FC_EUR!AJ112</f>
        <v>0</v>
      </c>
      <c r="AC112" s="1082">
        <f>INF_FC_EUR!AK112</f>
        <v>0</v>
      </c>
      <c r="AD112" s="1083">
        <f>INF_FC_EUR!AL112</f>
        <v>0</v>
      </c>
      <c r="AE112" s="1082">
        <f>INF_FC_EUR!AM112</f>
        <v>0</v>
      </c>
      <c r="AF112" s="1083">
        <f>INF_FC_EUR!AN112</f>
        <v>0</v>
      </c>
      <c r="AG112" s="1082">
        <f>INF_FC_EUR!AO112</f>
        <v>0</v>
      </c>
      <c r="AH112" s="1083">
        <f>INF_FC_EUR!AP112</f>
        <v>0</v>
      </c>
      <c r="AI112" s="1082">
        <f>INF_FC_EUR!AQ112</f>
        <v>0</v>
      </c>
      <c r="AJ112" s="1083">
        <f>INF_FC_EUR!AR112</f>
        <v>0</v>
      </c>
      <c r="AK112" s="1082">
        <f>INF_FC_EUR!AS112</f>
        <v>0</v>
      </c>
      <c r="AL112" s="1083">
        <f>INF_FC_EUR!AT112</f>
        <v>0</v>
      </c>
      <c r="AM112" s="1082">
        <f>INF_FC_EUR!AU112</f>
        <v>0</v>
      </c>
      <c r="AN112" s="1083">
        <f>INF_FC_EUR!AV112</f>
        <v>0</v>
      </c>
      <c r="AO112" s="1082">
        <f>INF_FC_EUR!AW112</f>
        <v>0</v>
      </c>
      <c r="AP112" s="1083">
        <f>INF_FC_EUR!AX112</f>
        <v>0</v>
      </c>
      <c r="AQ112" s="1082">
        <f>INF_FC_EUR!AY112</f>
        <v>0</v>
      </c>
      <c r="AR112" s="1083">
        <f>INF_FC_EUR!AZ112</f>
        <v>0</v>
      </c>
      <c r="AS112" s="1082">
        <f>INF_FC_EUR!BA112</f>
        <v>0</v>
      </c>
      <c r="AT112" s="1083">
        <f>INF_FC_EUR!BB112</f>
        <v>0</v>
      </c>
      <c r="AU112" s="1082">
        <f>INF_FC_EUR!BC112</f>
        <v>0</v>
      </c>
      <c r="AV112" s="1083">
        <f>INF_FC_EUR!BD112</f>
        <v>0</v>
      </c>
      <c r="AW112" s="1082">
        <f>INF_FC_EUR!BE112</f>
        <v>0</v>
      </c>
      <c r="AX112" s="1083">
        <f>INF_FC_EUR!BF112</f>
        <v>0</v>
      </c>
      <c r="AY112" s="1082">
        <f>INF_FC_EUR!BG112</f>
        <v>0</v>
      </c>
      <c r="AZ112" s="1083">
        <f>INF_FC_EUR!BH112</f>
        <v>0</v>
      </c>
      <c r="BA112" s="1082">
        <f>INF_FC_EUR!BI112</f>
        <v>0</v>
      </c>
      <c r="BB112" s="1083">
        <f>INF_FC_EUR!BJ112</f>
        <v>0</v>
      </c>
      <c r="BC112" s="1082">
        <f>INF_FC_EUR!BK112</f>
        <v>0</v>
      </c>
      <c r="BD112" s="1083">
        <f>INF_FC_EUR!BL112</f>
        <v>0</v>
      </c>
      <c r="BE112" s="1082">
        <f>INF_FC_EUR!BM112</f>
        <v>0</v>
      </c>
      <c r="BF112" s="1083">
        <f>INF_FC_EUR!BN112</f>
        <v>0</v>
      </c>
      <c r="BG112" s="1082">
        <f>INF_FC_EUR!BO112</f>
        <v>0</v>
      </c>
      <c r="BH112" s="1083">
        <f>INF_FC_EUR!BP112</f>
        <v>0</v>
      </c>
      <c r="BI112" s="1082">
        <f>INF_FC_EUR!BQ112</f>
        <v>0</v>
      </c>
      <c r="BJ112" s="1083">
        <f>INF_FC_EUR!BR112</f>
        <v>0</v>
      </c>
      <c r="BK112" s="1082">
        <f>INF_FC_EUR!BS112</f>
        <v>0</v>
      </c>
      <c r="BL112" s="1083">
        <f>INF_FC_EUR!BT112</f>
        <v>0</v>
      </c>
      <c r="BM112" s="1082">
        <f>INF_FC_EUR!BU112</f>
        <v>0</v>
      </c>
      <c r="BN112" s="1083">
        <f>INF_FC_EUR!BV112</f>
        <v>0</v>
      </c>
      <c r="BO112" s="1082">
        <f>INF_FC_EUR!BW112</f>
        <v>0</v>
      </c>
      <c r="BP112" s="1083">
        <f>INF_FC_EUR!BX112</f>
        <v>0</v>
      </c>
      <c r="BQ112" s="1082">
        <f>INF_FC_EUR!BY112</f>
        <v>0</v>
      </c>
    </row>
    <row r="113" spans="1:69" s="1048" customFormat="1">
      <c r="A113" s="1080" t="str">
        <f>IF(OR(B113=0,B113=""),"",B113&amp;IF(COUNTIF(B$11:$B113,B113)&gt;1,COUNTIF(B$11:$B113,B113),""))</f>
        <v>M836</v>
      </c>
      <c r="B113" s="1080" t="str">
        <f>INF_FC_EUR!J113</f>
        <v>M836</v>
      </c>
      <c r="C113" s="1081" t="str">
        <f>INF_FC_EUR!K113</f>
        <v>Expenses of FinA &amp; securites CurrA affil.</v>
      </c>
      <c r="D113" s="1081">
        <f>INF_FC_EUR!L113</f>
        <v>0</v>
      </c>
      <c r="E113" s="1082">
        <f>INF_FC_EUR!M113</f>
        <v>0</v>
      </c>
      <c r="F113" s="1083">
        <f>INF_FC_EUR!N113</f>
        <v>0</v>
      </c>
      <c r="G113" s="1082">
        <f>INF_FC_EUR!O113</f>
        <v>0</v>
      </c>
      <c r="H113" s="1083">
        <f>INF_FC_EUR!P113</f>
        <v>0</v>
      </c>
      <c r="I113" s="1082">
        <f>INF_FC_EUR!Q113</f>
        <v>0</v>
      </c>
      <c r="J113" s="1083">
        <f>INF_FC_EUR!R113</f>
        <v>0</v>
      </c>
      <c r="K113" s="1082">
        <f>INF_FC_EUR!S113</f>
        <v>0</v>
      </c>
      <c r="L113" s="1083">
        <f>INF_FC_EUR!T113</f>
        <v>0</v>
      </c>
      <c r="M113" s="1082">
        <f>INF_FC_EUR!U113</f>
        <v>0</v>
      </c>
      <c r="N113" s="1083">
        <f>INF_FC_EUR!V113</f>
        <v>0</v>
      </c>
      <c r="O113" s="1082">
        <f>INF_FC_EUR!W113</f>
        <v>0</v>
      </c>
      <c r="P113" s="1083">
        <f>INF_FC_EUR!X113</f>
        <v>0</v>
      </c>
      <c r="Q113" s="1082">
        <f>INF_FC_EUR!Y113</f>
        <v>0</v>
      </c>
      <c r="R113" s="1083">
        <f>INF_FC_EUR!Z113</f>
        <v>0</v>
      </c>
      <c r="S113" s="1082">
        <f>INF_FC_EUR!AA113</f>
        <v>0</v>
      </c>
      <c r="T113" s="1083">
        <f>INF_FC_EUR!AB113</f>
        <v>0</v>
      </c>
      <c r="U113" s="1082">
        <f>INF_FC_EUR!AC113</f>
        <v>0</v>
      </c>
      <c r="V113" s="1083">
        <f>INF_FC_EUR!AD113</f>
        <v>0</v>
      </c>
      <c r="W113" s="1082">
        <f>INF_FC_EUR!AE113</f>
        <v>0</v>
      </c>
      <c r="X113" s="1083">
        <f>INF_FC_EUR!AF113</f>
        <v>0</v>
      </c>
      <c r="Y113" s="1082">
        <f>INF_FC_EUR!AG113</f>
        <v>0</v>
      </c>
      <c r="Z113" s="1083">
        <f>INF_FC_EUR!AH113</f>
        <v>0</v>
      </c>
      <c r="AA113" s="1082">
        <f>INF_FC_EUR!AI113</f>
        <v>0</v>
      </c>
      <c r="AB113" s="1083">
        <f>INF_FC_EUR!AJ113</f>
        <v>0</v>
      </c>
      <c r="AC113" s="1082">
        <f>INF_FC_EUR!AK113</f>
        <v>0</v>
      </c>
      <c r="AD113" s="1083">
        <f>INF_FC_EUR!AL113</f>
        <v>0</v>
      </c>
      <c r="AE113" s="1082">
        <f>INF_FC_EUR!AM113</f>
        <v>0</v>
      </c>
      <c r="AF113" s="1083">
        <f>INF_FC_EUR!AN113</f>
        <v>0</v>
      </c>
      <c r="AG113" s="1082">
        <f>INF_FC_EUR!AO113</f>
        <v>0</v>
      </c>
      <c r="AH113" s="1083">
        <f>INF_FC_EUR!AP113</f>
        <v>0</v>
      </c>
      <c r="AI113" s="1082">
        <f>INF_FC_EUR!AQ113</f>
        <v>0</v>
      </c>
      <c r="AJ113" s="1083">
        <f>INF_FC_EUR!AR113</f>
        <v>0</v>
      </c>
      <c r="AK113" s="1082">
        <f>INF_FC_EUR!AS113</f>
        <v>0</v>
      </c>
      <c r="AL113" s="1083">
        <f>INF_FC_EUR!AT113</f>
        <v>0</v>
      </c>
      <c r="AM113" s="1082">
        <f>INF_FC_EUR!AU113</f>
        <v>0</v>
      </c>
      <c r="AN113" s="1083">
        <f>INF_FC_EUR!AV113</f>
        <v>0</v>
      </c>
      <c r="AO113" s="1082">
        <f>INF_FC_EUR!AW113</f>
        <v>0</v>
      </c>
      <c r="AP113" s="1083">
        <f>INF_FC_EUR!AX113</f>
        <v>0</v>
      </c>
      <c r="AQ113" s="1082">
        <f>INF_FC_EUR!AY113</f>
        <v>0</v>
      </c>
      <c r="AR113" s="1083">
        <f>INF_FC_EUR!AZ113</f>
        <v>0</v>
      </c>
      <c r="AS113" s="1082">
        <f>INF_FC_EUR!BA113</f>
        <v>0</v>
      </c>
      <c r="AT113" s="1083">
        <f>INF_FC_EUR!BB113</f>
        <v>0</v>
      </c>
      <c r="AU113" s="1082">
        <f>INF_FC_EUR!BC113</f>
        <v>0</v>
      </c>
      <c r="AV113" s="1083">
        <f>INF_FC_EUR!BD113</f>
        <v>0</v>
      </c>
      <c r="AW113" s="1082">
        <f>INF_FC_EUR!BE113</f>
        <v>0</v>
      </c>
      <c r="AX113" s="1083">
        <f>INF_FC_EUR!BF113</f>
        <v>0</v>
      </c>
      <c r="AY113" s="1082">
        <f>INF_FC_EUR!BG113</f>
        <v>0</v>
      </c>
      <c r="AZ113" s="1083">
        <f>INF_FC_EUR!BH113</f>
        <v>0</v>
      </c>
      <c r="BA113" s="1082">
        <f>INF_FC_EUR!BI113</f>
        <v>0</v>
      </c>
      <c r="BB113" s="1083">
        <f>INF_FC_EUR!BJ113</f>
        <v>0</v>
      </c>
      <c r="BC113" s="1082">
        <f>INF_FC_EUR!BK113</f>
        <v>0</v>
      </c>
      <c r="BD113" s="1083">
        <f>INF_FC_EUR!BL113</f>
        <v>0</v>
      </c>
      <c r="BE113" s="1082">
        <f>INF_FC_EUR!BM113</f>
        <v>0</v>
      </c>
      <c r="BF113" s="1083">
        <f>INF_FC_EUR!BN113</f>
        <v>0</v>
      </c>
      <c r="BG113" s="1082">
        <f>INF_FC_EUR!BO113</f>
        <v>0</v>
      </c>
      <c r="BH113" s="1083">
        <f>INF_FC_EUR!BP113</f>
        <v>0</v>
      </c>
      <c r="BI113" s="1082">
        <f>INF_FC_EUR!BQ113</f>
        <v>0</v>
      </c>
      <c r="BJ113" s="1083">
        <f>INF_FC_EUR!BR113</f>
        <v>0</v>
      </c>
      <c r="BK113" s="1082">
        <f>INF_FC_EUR!BS113</f>
        <v>0</v>
      </c>
      <c r="BL113" s="1083">
        <f>INF_FC_EUR!BT113</f>
        <v>0</v>
      </c>
      <c r="BM113" s="1082">
        <f>INF_FC_EUR!BU113</f>
        <v>0</v>
      </c>
      <c r="BN113" s="1083">
        <f>INF_FC_EUR!BV113</f>
        <v>0</v>
      </c>
      <c r="BO113" s="1082">
        <f>INF_FC_EUR!BW113</f>
        <v>0</v>
      </c>
      <c r="BP113" s="1083">
        <f>INF_FC_EUR!BX113</f>
        <v>0</v>
      </c>
      <c r="BQ113" s="1082">
        <f>INF_FC_EUR!BY113</f>
        <v>0</v>
      </c>
    </row>
    <row r="114" spans="1:69" s="1048" customFormat="1">
      <c r="A114" s="1080" t="str">
        <f>IF(OR(B114=0,B114=""),"",B114&amp;IF(COUNTIF(B$11:$B114,B114)&gt;1,COUNTIF(B$11:$B114,B114),""))</f>
        <v>M840</v>
      </c>
      <c r="B114" s="1080" t="str">
        <f>INF_FC_EUR!J114</f>
        <v>M840</v>
      </c>
      <c r="C114" s="1081" t="str">
        <f>INF_FC_EUR!K114</f>
        <v>Amort. FinA &amp; securities CurrA</v>
      </c>
      <c r="D114" s="1081">
        <f>INF_FC_EUR!L114</f>
        <v>0</v>
      </c>
      <c r="E114" s="1082">
        <f>INF_FC_EUR!M114</f>
        <v>0</v>
      </c>
      <c r="F114" s="1083">
        <f>INF_FC_EUR!N114</f>
        <v>0</v>
      </c>
      <c r="G114" s="1082">
        <f>INF_FC_EUR!O114</f>
        <v>0</v>
      </c>
      <c r="H114" s="1083">
        <f>INF_FC_EUR!P114</f>
        <v>0</v>
      </c>
      <c r="I114" s="1082">
        <f>INF_FC_EUR!Q114</f>
        <v>0</v>
      </c>
      <c r="J114" s="1083">
        <f>INF_FC_EUR!R114</f>
        <v>0</v>
      </c>
      <c r="K114" s="1082">
        <f>INF_FC_EUR!S114</f>
        <v>0</v>
      </c>
      <c r="L114" s="1083">
        <f>INF_FC_EUR!T114</f>
        <v>0</v>
      </c>
      <c r="M114" s="1082">
        <f>INF_FC_EUR!U114</f>
        <v>0</v>
      </c>
      <c r="N114" s="1083">
        <f>INF_FC_EUR!V114</f>
        <v>0</v>
      </c>
      <c r="O114" s="1082">
        <f>INF_FC_EUR!W114</f>
        <v>0</v>
      </c>
      <c r="P114" s="1083">
        <f>INF_FC_EUR!X114</f>
        <v>0</v>
      </c>
      <c r="Q114" s="1082">
        <f>INF_FC_EUR!Y114</f>
        <v>0</v>
      </c>
      <c r="R114" s="1083">
        <f>INF_FC_EUR!Z114</f>
        <v>0</v>
      </c>
      <c r="S114" s="1082">
        <f>INF_FC_EUR!AA114</f>
        <v>0</v>
      </c>
      <c r="T114" s="1083">
        <f>INF_FC_EUR!AB114</f>
        <v>0</v>
      </c>
      <c r="U114" s="1082">
        <f>INF_FC_EUR!AC114</f>
        <v>0</v>
      </c>
      <c r="V114" s="1083">
        <f>INF_FC_EUR!AD114</f>
        <v>0</v>
      </c>
      <c r="W114" s="1082">
        <f>INF_FC_EUR!AE114</f>
        <v>0</v>
      </c>
      <c r="X114" s="1083">
        <f>INF_FC_EUR!AF114</f>
        <v>0</v>
      </c>
      <c r="Y114" s="1082">
        <f>INF_FC_EUR!AG114</f>
        <v>0</v>
      </c>
      <c r="Z114" s="1083">
        <f>INF_FC_EUR!AH114</f>
        <v>0</v>
      </c>
      <c r="AA114" s="1082">
        <f>INF_FC_EUR!AI114</f>
        <v>0</v>
      </c>
      <c r="AB114" s="1083">
        <f>INF_FC_EUR!AJ114</f>
        <v>0</v>
      </c>
      <c r="AC114" s="1082">
        <f>INF_FC_EUR!AK114</f>
        <v>0</v>
      </c>
      <c r="AD114" s="1083">
        <f>INF_FC_EUR!AL114</f>
        <v>0</v>
      </c>
      <c r="AE114" s="1082">
        <f>INF_FC_EUR!AM114</f>
        <v>0</v>
      </c>
      <c r="AF114" s="1083">
        <f>INF_FC_EUR!AN114</f>
        <v>0</v>
      </c>
      <c r="AG114" s="1082">
        <f>INF_FC_EUR!AO114</f>
        <v>0</v>
      </c>
      <c r="AH114" s="1083">
        <f>INF_FC_EUR!AP114</f>
        <v>0</v>
      </c>
      <c r="AI114" s="1082">
        <f>INF_FC_EUR!AQ114</f>
        <v>0</v>
      </c>
      <c r="AJ114" s="1083">
        <f>INF_FC_EUR!AR114</f>
        <v>0</v>
      </c>
      <c r="AK114" s="1082">
        <f>INF_FC_EUR!AS114</f>
        <v>0</v>
      </c>
      <c r="AL114" s="1083">
        <f>INF_FC_EUR!AT114</f>
        <v>0</v>
      </c>
      <c r="AM114" s="1082">
        <f>INF_FC_EUR!AU114</f>
        <v>0</v>
      </c>
      <c r="AN114" s="1083">
        <f>INF_FC_EUR!AV114</f>
        <v>0</v>
      </c>
      <c r="AO114" s="1082">
        <f>INF_FC_EUR!AW114</f>
        <v>0</v>
      </c>
      <c r="AP114" s="1083">
        <f>INF_FC_EUR!AX114</f>
        <v>0</v>
      </c>
      <c r="AQ114" s="1082">
        <f>INF_FC_EUR!AY114</f>
        <v>0</v>
      </c>
      <c r="AR114" s="1083">
        <f>INF_FC_EUR!AZ114</f>
        <v>0</v>
      </c>
      <c r="AS114" s="1082">
        <f>INF_FC_EUR!BA114</f>
        <v>0</v>
      </c>
      <c r="AT114" s="1083">
        <f>INF_FC_EUR!BB114</f>
        <v>0</v>
      </c>
      <c r="AU114" s="1082">
        <f>INF_FC_EUR!BC114</f>
        <v>0</v>
      </c>
      <c r="AV114" s="1083">
        <f>INF_FC_EUR!BD114</f>
        <v>0</v>
      </c>
      <c r="AW114" s="1082">
        <f>INF_FC_EUR!BE114</f>
        <v>0</v>
      </c>
      <c r="AX114" s="1083">
        <f>INF_FC_EUR!BF114</f>
        <v>0</v>
      </c>
      <c r="AY114" s="1082">
        <f>INF_FC_EUR!BG114</f>
        <v>0</v>
      </c>
      <c r="AZ114" s="1083">
        <f>INF_FC_EUR!BH114</f>
        <v>0</v>
      </c>
      <c r="BA114" s="1082">
        <f>INF_FC_EUR!BI114</f>
        <v>0</v>
      </c>
      <c r="BB114" s="1083">
        <f>INF_FC_EUR!BJ114</f>
        <v>0</v>
      </c>
      <c r="BC114" s="1082">
        <f>INF_FC_EUR!BK114</f>
        <v>0</v>
      </c>
      <c r="BD114" s="1083">
        <f>INF_FC_EUR!BL114</f>
        <v>0</v>
      </c>
      <c r="BE114" s="1082">
        <f>INF_FC_EUR!BM114</f>
        <v>0</v>
      </c>
      <c r="BF114" s="1083">
        <f>INF_FC_EUR!BN114</f>
        <v>0</v>
      </c>
      <c r="BG114" s="1082">
        <f>INF_FC_EUR!BO114</f>
        <v>0</v>
      </c>
      <c r="BH114" s="1083">
        <f>INF_FC_EUR!BP114</f>
        <v>0</v>
      </c>
      <c r="BI114" s="1082">
        <f>INF_FC_EUR!BQ114</f>
        <v>0</v>
      </c>
      <c r="BJ114" s="1083">
        <f>INF_FC_EUR!BR114</f>
        <v>0</v>
      </c>
      <c r="BK114" s="1082">
        <f>INF_FC_EUR!BS114</f>
        <v>0</v>
      </c>
      <c r="BL114" s="1083">
        <f>INF_FC_EUR!BT114</f>
        <v>0</v>
      </c>
      <c r="BM114" s="1082">
        <f>INF_FC_EUR!BU114</f>
        <v>0</v>
      </c>
      <c r="BN114" s="1083">
        <f>INF_FC_EUR!BV114</f>
        <v>0</v>
      </c>
      <c r="BO114" s="1082">
        <f>INF_FC_EUR!BW114</f>
        <v>0</v>
      </c>
      <c r="BP114" s="1083">
        <f>INF_FC_EUR!BX114</f>
        <v>0</v>
      </c>
      <c r="BQ114" s="1082">
        <f>INF_FC_EUR!BY114</f>
        <v>0</v>
      </c>
    </row>
    <row r="115" spans="1:69" s="1048" customFormat="1">
      <c r="A115" s="1080" t="str">
        <f>IF(OR(B115=0,B115=""),"",B115&amp;IF(COUNTIF(B$11:$B115,B115)&gt;1,COUNTIF(B$11:$B115,B115),""))</f>
        <v>M841</v>
      </c>
      <c r="B115" s="1080" t="str">
        <f>INF_FC_EUR!J115</f>
        <v>M841</v>
      </c>
      <c r="C115" s="1081" t="str">
        <f>INF_FC_EUR!K115</f>
        <v>Amort. FinA &amp; securities CurrA affil.</v>
      </c>
      <c r="D115" s="1081">
        <f>INF_FC_EUR!L115</f>
        <v>0</v>
      </c>
      <c r="E115" s="1082">
        <f>INF_FC_EUR!M115</f>
        <v>0</v>
      </c>
      <c r="F115" s="1083">
        <f>INF_FC_EUR!N115</f>
        <v>0</v>
      </c>
      <c r="G115" s="1082">
        <f>INF_FC_EUR!O115</f>
        <v>0</v>
      </c>
      <c r="H115" s="1083">
        <f>INF_FC_EUR!P115</f>
        <v>0</v>
      </c>
      <c r="I115" s="1082">
        <f>INF_FC_EUR!Q115</f>
        <v>0</v>
      </c>
      <c r="J115" s="1083">
        <f>INF_FC_EUR!R115</f>
        <v>0</v>
      </c>
      <c r="K115" s="1082">
        <f>INF_FC_EUR!S115</f>
        <v>0</v>
      </c>
      <c r="L115" s="1083">
        <f>INF_FC_EUR!T115</f>
        <v>0</v>
      </c>
      <c r="M115" s="1082">
        <f>INF_FC_EUR!U115</f>
        <v>0</v>
      </c>
      <c r="N115" s="1083">
        <f>INF_FC_EUR!V115</f>
        <v>0</v>
      </c>
      <c r="O115" s="1082">
        <f>INF_FC_EUR!W115</f>
        <v>0</v>
      </c>
      <c r="P115" s="1083">
        <f>INF_FC_EUR!X115</f>
        <v>0</v>
      </c>
      <c r="Q115" s="1082">
        <f>INF_FC_EUR!Y115</f>
        <v>0</v>
      </c>
      <c r="R115" s="1083">
        <f>INF_FC_EUR!Z115</f>
        <v>0</v>
      </c>
      <c r="S115" s="1082">
        <f>INF_FC_EUR!AA115</f>
        <v>0</v>
      </c>
      <c r="T115" s="1083">
        <f>INF_FC_EUR!AB115</f>
        <v>0</v>
      </c>
      <c r="U115" s="1082">
        <f>INF_FC_EUR!AC115</f>
        <v>0</v>
      </c>
      <c r="V115" s="1083">
        <f>INF_FC_EUR!AD115</f>
        <v>0</v>
      </c>
      <c r="W115" s="1082">
        <f>INF_FC_EUR!AE115</f>
        <v>0</v>
      </c>
      <c r="X115" s="1083">
        <f>INF_FC_EUR!AF115</f>
        <v>0</v>
      </c>
      <c r="Y115" s="1082">
        <f>INF_FC_EUR!AG115</f>
        <v>0</v>
      </c>
      <c r="Z115" s="1083">
        <f>INF_FC_EUR!AH115</f>
        <v>0</v>
      </c>
      <c r="AA115" s="1082">
        <f>INF_FC_EUR!AI115</f>
        <v>0</v>
      </c>
      <c r="AB115" s="1083">
        <f>INF_FC_EUR!AJ115</f>
        <v>0</v>
      </c>
      <c r="AC115" s="1082">
        <f>INF_FC_EUR!AK115</f>
        <v>0</v>
      </c>
      <c r="AD115" s="1083">
        <f>INF_FC_EUR!AL115</f>
        <v>0</v>
      </c>
      <c r="AE115" s="1082">
        <f>INF_FC_EUR!AM115</f>
        <v>0</v>
      </c>
      <c r="AF115" s="1083">
        <f>INF_FC_EUR!AN115</f>
        <v>0</v>
      </c>
      <c r="AG115" s="1082">
        <f>INF_FC_EUR!AO115</f>
        <v>0</v>
      </c>
      <c r="AH115" s="1083">
        <f>INF_FC_EUR!AP115</f>
        <v>0</v>
      </c>
      <c r="AI115" s="1082">
        <f>INF_FC_EUR!AQ115</f>
        <v>0</v>
      </c>
      <c r="AJ115" s="1083">
        <f>INF_FC_EUR!AR115</f>
        <v>0</v>
      </c>
      <c r="AK115" s="1082">
        <f>INF_FC_EUR!AS115</f>
        <v>0</v>
      </c>
      <c r="AL115" s="1083">
        <f>INF_FC_EUR!AT115</f>
        <v>0</v>
      </c>
      <c r="AM115" s="1082">
        <f>INF_FC_EUR!AU115</f>
        <v>0</v>
      </c>
      <c r="AN115" s="1083">
        <f>INF_FC_EUR!AV115</f>
        <v>0</v>
      </c>
      <c r="AO115" s="1082">
        <f>INF_FC_EUR!AW115</f>
        <v>0</v>
      </c>
      <c r="AP115" s="1083">
        <f>INF_FC_EUR!AX115</f>
        <v>0</v>
      </c>
      <c r="AQ115" s="1082">
        <f>INF_FC_EUR!AY115</f>
        <v>0</v>
      </c>
      <c r="AR115" s="1083">
        <f>INF_FC_EUR!AZ115</f>
        <v>0</v>
      </c>
      <c r="AS115" s="1082">
        <f>INF_FC_EUR!BA115</f>
        <v>0</v>
      </c>
      <c r="AT115" s="1083">
        <f>INF_FC_EUR!BB115</f>
        <v>0</v>
      </c>
      <c r="AU115" s="1082">
        <f>INF_FC_EUR!BC115</f>
        <v>0</v>
      </c>
      <c r="AV115" s="1083">
        <f>INF_FC_EUR!BD115</f>
        <v>0</v>
      </c>
      <c r="AW115" s="1082">
        <f>INF_FC_EUR!BE115</f>
        <v>0</v>
      </c>
      <c r="AX115" s="1083">
        <f>INF_FC_EUR!BF115</f>
        <v>0</v>
      </c>
      <c r="AY115" s="1082">
        <f>INF_FC_EUR!BG115</f>
        <v>0</v>
      </c>
      <c r="AZ115" s="1083">
        <f>INF_FC_EUR!BH115</f>
        <v>0</v>
      </c>
      <c r="BA115" s="1082">
        <f>INF_FC_EUR!BI115</f>
        <v>0</v>
      </c>
      <c r="BB115" s="1083">
        <f>INF_FC_EUR!BJ115</f>
        <v>0</v>
      </c>
      <c r="BC115" s="1082">
        <f>INF_FC_EUR!BK115</f>
        <v>0</v>
      </c>
      <c r="BD115" s="1083">
        <f>INF_FC_EUR!BL115</f>
        <v>0</v>
      </c>
      <c r="BE115" s="1082">
        <f>INF_FC_EUR!BM115</f>
        <v>0</v>
      </c>
      <c r="BF115" s="1083">
        <f>INF_FC_EUR!BN115</f>
        <v>0</v>
      </c>
      <c r="BG115" s="1082">
        <f>INF_FC_EUR!BO115</f>
        <v>0</v>
      </c>
      <c r="BH115" s="1083">
        <f>INF_FC_EUR!BP115</f>
        <v>0</v>
      </c>
      <c r="BI115" s="1082">
        <f>INF_FC_EUR!BQ115</f>
        <v>0</v>
      </c>
      <c r="BJ115" s="1083">
        <f>INF_FC_EUR!BR115</f>
        <v>0</v>
      </c>
      <c r="BK115" s="1082">
        <f>INF_FC_EUR!BS115</f>
        <v>0</v>
      </c>
      <c r="BL115" s="1083">
        <f>INF_FC_EUR!BT115</f>
        <v>0</v>
      </c>
      <c r="BM115" s="1082">
        <f>INF_FC_EUR!BU115</f>
        <v>0</v>
      </c>
      <c r="BN115" s="1083">
        <f>INF_FC_EUR!BV115</f>
        <v>0</v>
      </c>
      <c r="BO115" s="1082">
        <f>INF_FC_EUR!BW115</f>
        <v>0</v>
      </c>
      <c r="BP115" s="1083">
        <f>INF_FC_EUR!BX115</f>
        <v>0</v>
      </c>
      <c r="BQ115" s="1082">
        <f>INF_FC_EUR!BY115</f>
        <v>0</v>
      </c>
    </row>
    <row r="116" spans="1:69" s="1048" customFormat="1">
      <c r="A116" s="1080" t="str">
        <f>IF(OR(B116=0,B116=""),"",B116&amp;IF(COUNTIF(B$11:$B116,B116)&gt;1,COUNTIF(B$11:$B116,B116),""))</f>
        <v>M845</v>
      </c>
      <c r="B116" s="1080" t="str">
        <f>INF_FC_EUR!J116</f>
        <v>M845</v>
      </c>
      <c r="C116" s="1081" t="str">
        <f>INF_FC_EUR!K116</f>
        <v>Interest expenses</v>
      </c>
      <c r="D116" s="1081">
        <f>INF_FC_EUR!L116</f>
        <v>0</v>
      </c>
      <c r="E116" s="1082">
        <f>INF_FC_EUR!M116</f>
        <v>0</v>
      </c>
      <c r="F116" s="1083">
        <f>INF_FC_EUR!N116</f>
        <v>0</v>
      </c>
      <c r="G116" s="1082">
        <f>INF_FC_EUR!O116</f>
        <v>0</v>
      </c>
      <c r="H116" s="1083">
        <f>INF_FC_EUR!P116</f>
        <v>0</v>
      </c>
      <c r="I116" s="1082">
        <f>INF_FC_EUR!Q116</f>
        <v>0</v>
      </c>
      <c r="J116" s="1083">
        <f>INF_FC_EUR!R116</f>
        <v>0</v>
      </c>
      <c r="K116" s="1082">
        <f>INF_FC_EUR!S116</f>
        <v>0</v>
      </c>
      <c r="L116" s="1083">
        <f>INF_FC_EUR!T116</f>
        <v>0</v>
      </c>
      <c r="M116" s="1082">
        <f>INF_FC_EUR!U116</f>
        <v>0</v>
      </c>
      <c r="N116" s="1083">
        <f>INF_FC_EUR!V116</f>
        <v>0</v>
      </c>
      <c r="O116" s="1082">
        <f>INF_FC_EUR!W116</f>
        <v>0</v>
      </c>
      <c r="P116" s="1083">
        <f>INF_FC_EUR!X116</f>
        <v>0</v>
      </c>
      <c r="Q116" s="1082">
        <f>INF_FC_EUR!Y116</f>
        <v>0</v>
      </c>
      <c r="R116" s="1083">
        <f>INF_FC_EUR!Z116</f>
        <v>0</v>
      </c>
      <c r="S116" s="1082">
        <f>INF_FC_EUR!AA116</f>
        <v>0</v>
      </c>
      <c r="T116" s="1083">
        <f>INF_FC_EUR!AB116</f>
        <v>0</v>
      </c>
      <c r="U116" s="1082">
        <f>INF_FC_EUR!AC116</f>
        <v>0</v>
      </c>
      <c r="V116" s="1083">
        <f>INF_FC_EUR!AD116</f>
        <v>0</v>
      </c>
      <c r="W116" s="1082">
        <f>INF_FC_EUR!AE116</f>
        <v>0</v>
      </c>
      <c r="X116" s="1083">
        <f>INF_FC_EUR!AF116</f>
        <v>0</v>
      </c>
      <c r="Y116" s="1082">
        <f>INF_FC_EUR!AG116</f>
        <v>0</v>
      </c>
      <c r="Z116" s="1083">
        <f>INF_FC_EUR!AH116</f>
        <v>0</v>
      </c>
      <c r="AA116" s="1082">
        <f>INF_FC_EUR!AI116</f>
        <v>0</v>
      </c>
      <c r="AB116" s="1083">
        <f>INF_FC_EUR!AJ116</f>
        <v>0</v>
      </c>
      <c r="AC116" s="1082">
        <f>INF_FC_EUR!AK116</f>
        <v>0</v>
      </c>
      <c r="AD116" s="1083">
        <f>INF_FC_EUR!AL116</f>
        <v>0</v>
      </c>
      <c r="AE116" s="1082">
        <f>INF_FC_EUR!AM116</f>
        <v>0</v>
      </c>
      <c r="AF116" s="1083">
        <f>INF_FC_EUR!AN116</f>
        <v>0</v>
      </c>
      <c r="AG116" s="1082">
        <f>INF_FC_EUR!AO116</f>
        <v>0</v>
      </c>
      <c r="AH116" s="1083">
        <f>INF_FC_EUR!AP116</f>
        <v>0</v>
      </c>
      <c r="AI116" s="1082">
        <f>INF_FC_EUR!AQ116</f>
        <v>0</v>
      </c>
      <c r="AJ116" s="1083">
        <f>INF_FC_EUR!AR116</f>
        <v>0</v>
      </c>
      <c r="AK116" s="1082">
        <f>INF_FC_EUR!AS116</f>
        <v>0</v>
      </c>
      <c r="AL116" s="1083">
        <f>INF_FC_EUR!AT116</f>
        <v>0</v>
      </c>
      <c r="AM116" s="1082">
        <f>INF_FC_EUR!AU116</f>
        <v>0</v>
      </c>
      <c r="AN116" s="1083">
        <f>INF_FC_EUR!AV116</f>
        <v>0</v>
      </c>
      <c r="AO116" s="1082">
        <f>INF_FC_EUR!AW116</f>
        <v>0</v>
      </c>
      <c r="AP116" s="1083">
        <f>INF_FC_EUR!AX116</f>
        <v>0</v>
      </c>
      <c r="AQ116" s="1082">
        <f>INF_FC_EUR!AY116</f>
        <v>0</v>
      </c>
      <c r="AR116" s="1083">
        <f>INF_FC_EUR!AZ116</f>
        <v>0</v>
      </c>
      <c r="AS116" s="1082">
        <f>INF_FC_EUR!BA116</f>
        <v>0</v>
      </c>
      <c r="AT116" s="1083">
        <f>INF_FC_EUR!BB116</f>
        <v>0</v>
      </c>
      <c r="AU116" s="1082">
        <f>INF_FC_EUR!BC116</f>
        <v>0</v>
      </c>
      <c r="AV116" s="1083">
        <f>INF_FC_EUR!BD116</f>
        <v>0</v>
      </c>
      <c r="AW116" s="1082">
        <f>INF_FC_EUR!BE116</f>
        <v>0</v>
      </c>
      <c r="AX116" s="1083">
        <f>INF_FC_EUR!BF116</f>
        <v>0</v>
      </c>
      <c r="AY116" s="1082">
        <f>INF_FC_EUR!BG116</f>
        <v>0</v>
      </c>
      <c r="AZ116" s="1083">
        <f>INF_FC_EUR!BH116</f>
        <v>0</v>
      </c>
      <c r="BA116" s="1082">
        <f>INF_FC_EUR!BI116</f>
        <v>0</v>
      </c>
      <c r="BB116" s="1083">
        <f>INF_FC_EUR!BJ116</f>
        <v>0</v>
      </c>
      <c r="BC116" s="1082">
        <f>INF_FC_EUR!BK116</f>
        <v>0</v>
      </c>
      <c r="BD116" s="1083">
        <f>INF_FC_EUR!BL116</f>
        <v>0</v>
      </c>
      <c r="BE116" s="1082">
        <f>INF_FC_EUR!BM116</f>
        <v>0</v>
      </c>
      <c r="BF116" s="1083">
        <f>INF_FC_EUR!BN116</f>
        <v>0</v>
      </c>
      <c r="BG116" s="1082">
        <f>INF_FC_EUR!BO116</f>
        <v>0</v>
      </c>
      <c r="BH116" s="1083">
        <f>INF_FC_EUR!BP116</f>
        <v>0</v>
      </c>
      <c r="BI116" s="1082">
        <f>INF_FC_EUR!BQ116</f>
        <v>0</v>
      </c>
      <c r="BJ116" s="1083">
        <f>INF_FC_EUR!BR116</f>
        <v>0</v>
      </c>
      <c r="BK116" s="1082">
        <f>INF_FC_EUR!BS116</f>
        <v>0</v>
      </c>
      <c r="BL116" s="1083">
        <f>INF_FC_EUR!BT116</f>
        <v>0</v>
      </c>
      <c r="BM116" s="1082">
        <f>INF_FC_EUR!BU116</f>
        <v>0</v>
      </c>
      <c r="BN116" s="1083">
        <f>INF_FC_EUR!BV116</f>
        <v>0</v>
      </c>
      <c r="BO116" s="1082">
        <f>INF_FC_EUR!BW116</f>
        <v>0</v>
      </c>
      <c r="BP116" s="1083">
        <f>INF_FC_EUR!BX116</f>
        <v>0</v>
      </c>
      <c r="BQ116" s="1082">
        <f>INF_FC_EUR!BY116</f>
        <v>0</v>
      </c>
    </row>
    <row r="117" spans="1:69" s="1048" customFormat="1">
      <c r="A117" s="1080" t="str">
        <f>IF(OR(B117=0,B117=""),"",B117&amp;IF(COUNTIF(B$11:$B117,B117)&gt;1,COUNTIF(B$11:$B117,B117),""))</f>
        <v>M846</v>
      </c>
      <c r="B117" s="1080" t="str">
        <f>INF_FC_EUR!J117</f>
        <v>M846</v>
      </c>
      <c r="C117" s="1081" t="str">
        <f>INF_FC_EUR!K117</f>
        <v>Interest expenses affil.</v>
      </c>
      <c r="D117" s="1081">
        <f>INF_FC_EUR!L117</f>
        <v>0</v>
      </c>
      <c r="E117" s="1082">
        <f>INF_FC_EUR!M117</f>
        <v>0</v>
      </c>
      <c r="F117" s="1083">
        <f>INF_FC_EUR!N117</f>
        <v>0</v>
      </c>
      <c r="G117" s="1082">
        <f>INF_FC_EUR!O117</f>
        <v>0</v>
      </c>
      <c r="H117" s="1083">
        <f>INF_FC_EUR!P117</f>
        <v>0</v>
      </c>
      <c r="I117" s="1082">
        <f>INF_FC_EUR!Q117</f>
        <v>0</v>
      </c>
      <c r="J117" s="1083">
        <f>INF_FC_EUR!R117</f>
        <v>0</v>
      </c>
      <c r="K117" s="1082">
        <f>INF_FC_EUR!S117</f>
        <v>0</v>
      </c>
      <c r="L117" s="1083">
        <f>INF_FC_EUR!T117</f>
        <v>0</v>
      </c>
      <c r="M117" s="1082">
        <f>INF_FC_EUR!U117</f>
        <v>0</v>
      </c>
      <c r="N117" s="1083">
        <f>INF_FC_EUR!V117</f>
        <v>0</v>
      </c>
      <c r="O117" s="1082">
        <f>INF_FC_EUR!W117</f>
        <v>0</v>
      </c>
      <c r="P117" s="1083">
        <f>INF_FC_EUR!X117</f>
        <v>0</v>
      </c>
      <c r="Q117" s="1082">
        <f>INF_FC_EUR!Y117</f>
        <v>0</v>
      </c>
      <c r="R117" s="1083">
        <f>INF_FC_EUR!Z117</f>
        <v>0</v>
      </c>
      <c r="S117" s="1082">
        <f>INF_FC_EUR!AA117</f>
        <v>0</v>
      </c>
      <c r="T117" s="1083">
        <f>INF_FC_EUR!AB117</f>
        <v>0</v>
      </c>
      <c r="U117" s="1082">
        <f>INF_FC_EUR!AC117</f>
        <v>0</v>
      </c>
      <c r="V117" s="1083">
        <f>INF_FC_EUR!AD117</f>
        <v>0</v>
      </c>
      <c r="W117" s="1082">
        <f>INF_FC_EUR!AE117</f>
        <v>0</v>
      </c>
      <c r="X117" s="1083">
        <f>INF_FC_EUR!AF117</f>
        <v>0</v>
      </c>
      <c r="Y117" s="1082">
        <f>INF_FC_EUR!AG117</f>
        <v>0</v>
      </c>
      <c r="Z117" s="1083">
        <f>INF_FC_EUR!AH117</f>
        <v>0</v>
      </c>
      <c r="AA117" s="1082">
        <f>INF_FC_EUR!AI117</f>
        <v>0</v>
      </c>
      <c r="AB117" s="1083">
        <f>INF_FC_EUR!AJ117</f>
        <v>0</v>
      </c>
      <c r="AC117" s="1082">
        <f>INF_FC_EUR!AK117</f>
        <v>0</v>
      </c>
      <c r="AD117" s="1083">
        <f>INF_FC_EUR!AL117</f>
        <v>0</v>
      </c>
      <c r="AE117" s="1082">
        <f>INF_FC_EUR!AM117</f>
        <v>0</v>
      </c>
      <c r="AF117" s="1083">
        <f>INF_FC_EUR!AN117</f>
        <v>0</v>
      </c>
      <c r="AG117" s="1082">
        <f>INF_FC_EUR!AO117</f>
        <v>0</v>
      </c>
      <c r="AH117" s="1083">
        <f>INF_FC_EUR!AP117</f>
        <v>0</v>
      </c>
      <c r="AI117" s="1082">
        <f>INF_FC_EUR!AQ117</f>
        <v>0</v>
      </c>
      <c r="AJ117" s="1083">
        <f>INF_FC_EUR!AR117</f>
        <v>0</v>
      </c>
      <c r="AK117" s="1082">
        <f>INF_FC_EUR!AS117</f>
        <v>0</v>
      </c>
      <c r="AL117" s="1083">
        <f>INF_FC_EUR!AT117</f>
        <v>0</v>
      </c>
      <c r="AM117" s="1082">
        <f>INF_FC_EUR!AU117</f>
        <v>0</v>
      </c>
      <c r="AN117" s="1083">
        <f>INF_FC_EUR!AV117</f>
        <v>0</v>
      </c>
      <c r="AO117" s="1082">
        <f>INF_FC_EUR!AW117</f>
        <v>0</v>
      </c>
      <c r="AP117" s="1083">
        <f>INF_FC_EUR!AX117</f>
        <v>0</v>
      </c>
      <c r="AQ117" s="1082">
        <f>INF_FC_EUR!AY117</f>
        <v>0</v>
      </c>
      <c r="AR117" s="1083">
        <f>INF_FC_EUR!AZ117</f>
        <v>0</v>
      </c>
      <c r="AS117" s="1082">
        <f>INF_FC_EUR!BA117</f>
        <v>0</v>
      </c>
      <c r="AT117" s="1083">
        <f>INF_FC_EUR!BB117</f>
        <v>0</v>
      </c>
      <c r="AU117" s="1082">
        <f>INF_FC_EUR!BC117</f>
        <v>0</v>
      </c>
      <c r="AV117" s="1083">
        <f>INF_FC_EUR!BD117</f>
        <v>0</v>
      </c>
      <c r="AW117" s="1082">
        <f>INF_FC_EUR!BE117</f>
        <v>0</v>
      </c>
      <c r="AX117" s="1083">
        <f>INF_FC_EUR!BF117</f>
        <v>0</v>
      </c>
      <c r="AY117" s="1082">
        <f>INF_FC_EUR!BG117</f>
        <v>0</v>
      </c>
      <c r="AZ117" s="1083">
        <f>INF_FC_EUR!BH117</f>
        <v>0</v>
      </c>
      <c r="BA117" s="1082">
        <f>INF_FC_EUR!BI117</f>
        <v>0</v>
      </c>
      <c r="BB117" s="1083">
        <f>INF_FC_EUR!BJ117</f>
        <v>0</v>
      </c>
      <c r="BC117" s="1082">
        <f>INF_FC_EUR!BK117</f>
        <v>0</v>
      </c>
      <c r="BD117" s="1083">
        <f>INF_FC_EUR!BL117</f>
        <v>0</v>
      </c>
      <c r="BE117" s="1082">
        <f>INF_FC_EUR!BM117</f>
        <v>0</v>
      </c>
      <c r="BF117" s="1083">
        <f>INF_FC_EUR!BN117</f>
        <v>0</v>
      </c>
      <c r="BG117" s="1082">
        <f>INF_FC_EUR!BO117</f>
        <v>0</v>
      </c>
      <c r="BH117" s="1083">
        <f>INF_FC_EUR!BP117</f>
        <v>0</v>
      </c>
      <c r="BI117" s="1082">
        <f>INF_FC_EUR!BQ117</f>
        <v>0</v>
      </c>
      <c r="BJ117" s="1083">
        <f>INF_FC_EUR!BR117</f>
        <v>0</v>
      </c>
      <c r="BK117" s="1082">
        <f>INF_FC_EUR!BS117</f>
        <v>0</v>
      </c>
      <c r="BL117" s="1083">
        <f>INF_FC_EUR!BT117</f>
        <v>0</v>
      </c>
      <c r="BM117" s="1082">
        <f>INF_FC_EUR!BU117</f>
        <v>0</v>
      </c>
      <c r="BN117" s="1083">
        <f>INF_FC_EUR!BV117</f>
        <v>0</v>
      </c>
      <c r="BO117" s="1082">
        <f>INF_FC_EUR!BW117</f>
        <v>0</v>
      </c>
      <c r="BP117" s="1083">
        <f>INF_FC_EUR!BX117</f>
        <v>0</v>
      </c>
      <c r="BQ117" s="1082">
        <f>INF_FC_EUR!BY117</f>
        <v>0</v>
      </c>
    </row>
    <row r="118" spans="1:69" s="1048" customFormat="1">
      <c r="A118" s="1080" t="str">
        <f>IF(OR(B118=0,B118=""),"",B118&amp;IF(COUNTIF(B$11:$B118,B118)&gt;1,COUNTIF(B$11:$B118,B118),""))</f>
        <v>M850</v>
      </c>
      <c r="B118" s="1080" t="str">
        <f>INF_FC_EUR!J118</f>
        <v>M850</v>
      </c>
      <c r="C118" s="1081" t="str">
        <f>INF_FC_EUR!K118</f>
        <v>Other financial expenses</v>
      </c>
      <c r="D118" s="1081">
        <f>INF_FC_EUR!L118</f>
        <v>0</v>
      </c>
      <c r="E118" s="1082">
        <f>INF_FC_EUR!M118</f>
        <v>0</v>
      </c>
      <c r="F118" s="1083">
        <f>INF_FC_EUR!N118</f>
        <v>0</v>
      </c>
      <c r="G118" s="1082">
        <f>INF_FC_EUR!O118</f>
        <v>0</v>
      </c>
      <c r="H118" s="1083">
        <f>INF_FC_EUR!P118</f>
        <v>0</v>
      </c>
      <c r="I118" s="1082">
        <f>INF_FC_EUR!Q118</f>
        <v>0</v>
      </c>
      <c r="J118" s="1083">
        <f>INF_FC_EUR!R118</f>
        <v>0</v>
      </c>
      <c r="K118" s="1082">
        <f>INF_FC_EUR!S118</f>
        <v>0</v>
      </c>
      <c r="L118" s="1083">
        <f>INF_FC_EUR!T118</f>
        <v>0</v>
      </c>
      <c r="M118" s="1082">
        <f>INF_FC_EUR!U118</f>
        <v>0</v>
      </c>
      <c r="N118" s="1083">
        <f>INF_FC_EUR!V118</f>
        <v>0</v>
      </c>
      <c r="O118" s="1082">
        <f>INF_FC_EUR!W118</f>
        <v>0</v>
      </c>
      <c r="P118" s="1083">
        <f>INF_FC_EUR!X118</f>
        <v>0</v>
      </c>
      <c r="Q118" s="1082">
        <f>INF_FC_EUR!Y118</f>
        <v>0</v>
      </c>
      <c r="R118" s="1083">
        <f>INF_FC_EUR!Z118</f>
        <v>0</v>
      </c>
      <c r="S118" s="1082">
        <f>INF_FC_EUR!AA118</f>
        <v>0</v>
      </c>
      <c r="T118" s="1083">
        <f>INF_FC_EUR!AB118</f>
        <v>0</v>
      </c>
      <c r="U118" s="1082">
        <f>INF_FC_EUR!AC118</f>
        <v>0</v>
      </c>
      <c r="V118" s="1083">
        <f>INF_FC_EUR!AD118</f>
        <v>0</v>
      </c>
      <c r="W118" s="1082">
        <f>INF_FC_EUR!AE118</f>
        <v>0</v>
      </c>
      <c r="X118" s="1083">
        <f>INF_FC_EUR!AF118</f>
        <v>0</v>
      </c>
      <c r="Y118" s="1082">
        <f>INF_FC_EUR!AG118</f>
        <v>0</v>
      </c>
      <c r="Z118" s="1083">
        <f>INF_FC_EUR!AH118</f>
        <v>0</v>
      </c>
      <c r="AA118" s="1082">
        <f>INF_FC_EUR!AI118</f>
        <v>0</v>
      </c>
      <c r="AB118" s="1083">
        <f>INF_FC_EUR!AJ118</f>
        <v>0</v>
      </c>
      <c r="AC118" s="1082">
        <f>INF_FC_EUR!AK118</f>
        <v>0</v>
      </c>
      <c r="AD118" s="1083">
        <f>INF_FC_EUR!AL118</f>
        <v>0</v>
      </c>
      <c r="AE118" s="1082">
        <f>INF_FC_EUR!AM118</f>
        <v>0</v>
      </c>
      <c r="AF118" s="1083">
        <f>INF_FC_EUR!AN118</f>
        <v>0</v>
      </c>
      <c r="AG118" s="1082">
        <f>INF_FC_EUR!AO118</f>
        <v>0</v>
      </c>
      <c r="AH118" s="1083">
        <f>INF_FC_EUR!AP118</f>
        <v>0</v>
      </c>
      <c r="AI118" s="1082">
        <f>INF_FC_EUR!AQ118</f>
        <v>0</v>
      </c>
      <c r="AJ118" s="1083">
        <f>INF_FC_EUR!AR118</f>
        <v>0</v>
      </c>
      <c r="AK118" s="1082">
        <f>INF_FC_EUR!AS118</f>
        <v>0</v>
      </c>
      <c r="AL118" s="1083">
        <f>INF_FC_EUR!AT118</f>
        <v>0</v>
      </c>
      <c r="AM118" s="1082">
        <f>INF_FC_EUR!AU118</f>
        <v>0</v>
      </c>
      <c r="AN118" s="1083">
        <f>INF_FC_EUR!AV118</f>
        <v>0</v>
      </c>
      <c r="AO118" s="1082">
        <f>INF_FC_EUR!AW118</f>
        <v>0</v>
      </c>
      <c r="AP118" s="1083">
        <f>INF_FC_EUR!AX118</f>
        <v>0</v>
      </c>
      <c r="AQ118" s="1082">
        <f>INF_FC_EUR!AY118</f>
        <v>0</v>
      </c>
      <c r="AR118" s="1083">
        <f>INF_FC_EUR!AZ118</f>
        <v>0</v>
      </c>
      <c r="AS118" s="1082">
        <f>INF_FC_EUR!BA118</f>
        <v>0</v>
      </c>
      <c r="AT118" s="1083">
        <f>INF_FC_EUR!BB118</f>
        <v>0</v>
      </c>
      <c r="AU118" s="1082">
        <f>INF_FC_EUR!BC118</f>
        <v>0</v>
      </c>
      <c r="AV118" s="1083">
        <f>INF_FC_EUR!BD118</f>
        <v>0</v>
      </c>
      <c r="AW118" s="1082">
        <f>INF_FC_EUR!BE118</f>
        <v>0</v>
      </c>
      <c r="AX118" s="1083">
        <f>INF_FC_EUR!BF118</f>
        <v>0</v>
      </c>
      <c r="AY118" s="1082">
        <f>INF_FC_EUR!BG118</f>
        <v>0</v>
      </c>
      <c r="AZ118" s="1083">
        <f>INF_FC_EUR!BH118</f>
        <v>0</v>
      </c>
      <c r="BA118" s="1082">
        <f>INF_FC_EUR!BI118</f>
        <v>0</v>
      </c>
      <c r="BB118" s="1083">
        <f>INF_FC_EUR!BJ118</f>
        <v>0</v>
      </c>
      <c r="BC118" s="1082">
        <f>INF_FC_EUR!BK118</f>
        <v>0</v>
      </c>
      <c r="BD118" s="1083">
        <f>INF_FC_EUR!BL118</f>
        <v>0</v>
      </c>
      <c r="BE118" s="1082">
        <f>INF_FC_EUR!BM118</f>
        <v>0</v>
      </c>
      <c r="BF118" s="1083">
        <f>INF_FC_EUR!BN118</f>
        <v>0</v>
      </c>
      <c r="BG118" s="1082">
        <f>INF_FC_EUR!BO118</f>
        <v>0</v>
      </c>
      <c r="BH118" s="1083">
        <f>INF_FC_EUR!BP118</f>
        <v>0</v>
      </c>
      <c r="BI118" s="1082">
        <f>INF_FC_EUR!BQ118</f>
        <v>0</v>
      </c>
      <c r="BJ118" s="1083">
        <f>INF_FC_EUR!BR118</f>
        <v>0</v>
      </c>
      <c r="BK118" s="1082">
        <f>INF_FC_EUR!BS118</f>
        <v>0</v>
      </c>
      <c r="BL118" s="1083">
        <f>INF_FC_EUR!BT118</f>
        <v>0</v>
      </c>
      <c r="BM118" s="1082">
        <f>INF_FC_EUR!BU118</f>
        <v>0</v>
      </c>
      <c r="BN118" s="1083">
        <f>INF_FC_EUR!BV118</f>
        <v>0</v>
      </c>
      <c r="BO118" s="1082">
        <f>INF_FC_EUR!BW118</f>
        <v>0</v>
      </c>
      <c r="BP118" s="1083">
        <f>INF_FC_EUR!BX118</f>
        <v>0</v>
      </c>
      <c r="BQ118" s="1082">
        <f>INF_FC_EUR!BY118</f>
        <v>0</v>
      </c>
    </row>
    <row r="119" spans="1:69" s="1048" customFormat="1">
      <c r="A119" s="1080" t="str">
        <f>IF(OR(B119=0,B119=""),"",B119&amp;IF(COUNTIF(B$11:$B119,B119)&gt;1,COUNTIF(B$11:$B119,B119),""))</f>
        <v>M851</v>
      </c>
      <c r="B119" s="1080" t="str">
        <f>INF_FC_EUR!J119</f>
        <v>M851</v>
      </c>
      <c r="C119" s="1081" t="str">
        <f>INF_FC_EUR!K119</f>
        <v>Other financial expenses affil.</v>
      </c>
      <c r="D119" s="1081">
        <f>INF_FC_EUR!L119</f>
        <v>0</v>
      </c>
      <c r="E119" s="1082">
        <f>INF_FC_EUR!M119</f>
        <v>0</v>
      </c>
      <c r="F119" s="1083">
        <f>INF_FC_EUR!N119</f>
        <v>0</v>
      </c>
      <c r="G119" s="1082">
        <f>INF_FC_EUR!O119</f>
        <v>0</v>
      </c>
      <c r="H119" s="1083">
        <f>INF_FC_EUR!P119</f>
        <v>0</v>
      </c>
      <c r="I119" s="1082">
        <f>INF_FC_EUR!Q119</f>
        <v>0</v>
      </c>
      <c r="J119" s="1083">
        <f>INF_FC_EUR!R119</f>
        <v>0</v>
      </c>
      <c r="K119" s="1082">
        <f>INF_FC_EUR!S119</f>
        <v>0</v>
      </c>
      <c r="L119" s="1083">
        <f>INF_FC_EUR!T119</f>
        <v>0</v>
      </c>
      <c r="M119" s="1082">
        <f>INF_FC_EUR!U119</f>
        <v>0</v>
      </c>
      <c r="N119" s="1083">
        <f>INF_FC_EUR!V119</f>
        <v>0</v>
      </c>
      <c r="O119" s="1082">
        <f>INF_FC_EUR!W119</f>
        <v>0</v>
      </c>
      <c r="P119" s="1083">
        <f>INF_FC_EUR!X119</f>
        <v>0</v>
      </c>
      <c r="Q119" s="1082">
        <f>INF_FC_EUR!Y119</f>
        <v>0</v>
      </c>
      <c r="R119" s="1083">
        <f>INF_FC_EUR!Z119</f>
        <v>0</v>
      </c>
      <c r="S119" s="1082">
        <f>INF_FC_EUR!AA119</f>
        <v>0</v>
      </c>
      <c r="T119" s="1083">
        <f>INF_FC_EUR!AB119</f>
        <v>0</v>
      </c>
      <c r="U119" s="1082">
        <f>INF_FC_EUR!AC119</f>
        <v>0</v>
      </c>
      <c r="V119" s="1083">
        <f>INF_FC_EUR!AD119</f>
        <v>0</v>
      </c>
      <c r="W119" s="1082">
        <f>INF_FC_EUR!AE119</f>
        <v>0</v>
      </c>
      <c r="X119" s="1083">
        <f>INF_FC_EUR!AF119</f>
        <v>0</v>
      </c>
      <c r="Y119" s="1082">
        <f>INF_FC_EUR!AG119</f>
        <v>0</v>
      </c>
      <c r="Z119" s="1083">
        <f>INF_FC_EUR!AH119</f>
        <v>0</v>
      </c>
      <c r="AA119" s="1082">
        <f>INF_FC_EUR!AI119</f>
        <v>0</v>
      </c>
      <c r="AB119" s="1083">
        <f>INF_FC_EUR!AJ119</f>
        <v>0</v>
      </c>
      <c r="AC119" s="1082">
        <f>INF_FC_EUR!AK119</f>
        <v>0</v>
      </c>
      <c r="AD119" s="1083">
        <f>INF_FC_EUR!AL119</f>
        <v>0</v>
      </c>
      <c r="AE119" s="1082">
        <f>INF_FC_EUR!AM119</f>
        <v>0</v>
      </c>
      <c r="AF119" s="1083">
        <f>INF_FC_EUR!AN119</f>
        <v>0</v>
      </c>
      <c r="AG119" s="1082">
        <f>INF_FC_EUR!AO119</f>
        <v>0</v>
      </c>
      <c r="AH119" s="1083">
        <f>INF_FC_EUR!AP119</f>
        <v>0</v>
      </c>
      <c r="AI119" s="1082">
        <f>INF_FC_EUR!AQ119</f>
        <v>0</v>
      </c>
      <c r="AJ119" s="1083">
        <f>INF_FC_EUR!AR119</f>
        <v>0</v>
      </c>
      <c r="AK119" s="1082">
        <f>INF_FC_EUR!AS119</f>
        <v>0</v>
      </c>
      <c r="AL119" s="1083">
        <f>INF_FC_EUR!AT119</f>
        <v>0</v>
      </c>
      <c r="AM119" s="1082">
        <f>INF_FC_EUR!AU119</f>
        <v>0</v>
      </c>
      <c r="AN119" s="1083">
        <f>INF_FC_EUR!AV119</f>
        <v>0</v>
      </c>
      <c r="AO119" s="1082">
        <f>INF_FC_EUR!AW119</f>
        <v>0</v>
      </c>
      <c r="AP119" s="1083">
        <f>INF_FC_EUR!AX119</f>
        <v>0</v>
      </c>
      <c r="AQ119" s="1082">
        <f>INF_FC_EUR!AY119</f>
        <v>0</v>
      </c>
      <c r="AR119" s="1083">
        <f>INF_FC_EUR!AZ119</f>
        <v>0</v>
      </c>
      <c r="AS119" s="1082">
        <f>INF_FC_EUR!BA119</f>
        <v>0</v>
      </c>
      <c r="AT119" s="1083">
        <f>INF_FC_EUR!BB119</f>
        <v>0</v>
      </c>
      <c r="AU119" s="1082">
        <f>INF_FC_EUR!BC119</f>
        <v>0</v>
      </c>
      <c r="AV119" s="1083">
        <f>INF_FC_EUR!BD119</f>
        <v>0</v>
      </c>
      <c r="AW119" s="1082">
        <f>INF_FC_EUR!BE119</f>
        <v>0</v>
      </c>
      <c r="AX119" s="1083">
        <f>INF_FC_EUR!BF119</f>
        <v>0</v>
      </c>
      <c r="AY119" s="1082">
        <f>INF_FC_EUR!BG119</f>
        <v>0</v>
      </c>
      <c r="AZ119" s="1083">
        <f>INF_FC_EUR!BH119</f>
        <v>0</v>
      </c>
      <c r="BA119" s="1082">
        <f>INF_FC_EUR!BI119</f>
        <v>0</v>
      </c>
      <c r="BB119" s="1083">
        <f>INF_FC_EUR!BJ119</f>
        <v>0</v>
      </c>
      <c r="BC119" s="1082">
        <f>INF_FC_EUR!BK119</f>
        <v>0</v>
      </c>
      <c r="BD119" s="1083">
        <f>INF_FC_EUR!BL119</f>
        <v>0</v>
      </c>
      <c r="BE119" s="1082">
        <f>INF_FC_EUR!BM119</f>
        <v>0</v>
      </c>
      <c r="BF119" s="1083">
        <f>INF_FC_EUR!BN119</f>
        <v>0</v>
      </c>
      <c r="BG119" s="1082">
        <f>INF_FC_EUR!BO119</f>
        <v>0</v>
      </c>
      <c r="BH119" s="1083">
        <f>INF_FC_EUR!BP119</f>
        <v>0</v>
      </c>
      <c r="BI119" s="1082">
        <f>INF_FC_EUR!BQ119</f>
        <v>0</v>
      </c>
      <c r="BJ119" s="1083">
        <f>INF_FC_EUR!BR119</f>
        <v>0</v>
      </c>
      <c r="BK119" s="1082">
        <f>INF_FC_EUR!BS119</f>
        <v>0</v>
      </c>
      <c r="BL119" s="1083">
        <f>INF_FC_EUR!BT119</f>
        <v>0</v>
      </c>
      <c r="BM119" s="1082">
        <f>INF_FC_EUR!BU119</f>
        <v>0</v>
      </c>
      <c r="BN119" s="1083">
        <f>INF_FC_EUR!BV119</f>
        <v>0</v>
      </c>
      <c r="BO119" s="1082">
        <f>INF_FC_EUR!BW119</f>
        <v>0</v>
      </c>
      <c r="BP119" s="1083">
        <f>INF_FC_EUR!BX119</f>
        <v>0</v>
      </c>
      <c r="BQ119" s="1082">
        <f>INF_FC_EUR!BY119</f>
        <v>0</v>
      </c>
    </row>
    <row r="120" spans="1:69" s="1048" customFormat="1">
      <c r="A120" s="1080" t="str">
        <f>IF(OR(B120=0,B120=""),"",B120&amp;IF(COUNTIF(B$11:$B120,B120)&gt;1,COUNTIF(B$11:$B120,B120),""))</f>
        <v>M857</v>
      </c>
      <c r="B120" s="1080" t="str">
        <f>INF_FC_EUR!J120</f>
        <v>M857</v>
      </c>
      <c r="C120" s="1081" t="str">
        <f>INF_FC_EUR!K120</f>
        <v>fx-losses finance</v>
      </c>
      <c r="D120" s="1081">
        <f>INF_FC_EUR!L120</f>
        <v>0</v>
      </c>
      <c r="E120" s="1082">
        <f>INF_FC_EUR!M120</f>
        <v>0</v>
      </c>
      <c r="F120" s="1083">
        <f>INF_FC_EUR!N120</f>
        <v>0</v>
      </c>
      <c r="G120" s="1082">
        <f>INF_FC_EUR!O120</f>
        <v>0</v>
      </c>
      <c r="H120" s="1083">
        <f>INF_FC_EUR!P120</f>
        <v>0</v>
      </c>
      <c r="I120" s="1082">
        <f>INF_FC_EUR!Q120</f>
        <v>0</v>
      </c>
      <c r="J120" s="1083">
        <f>INF_FC_EUR!R120</f>
        <v>0</v>
      </c>
      <c r="K120" s="1082">
        <f>INF_FC_EUR!S120</f>
        <v>0</v>
      </c>
      <c r="L120" s="1083">
        <f>INF_FC_EUR!T120</f>
        <v>0</v>
      </c>
      <c r="M120" s="1082">
        <f>INF_FC_EUR!U120</f>
        <v>0</v>
      </c>
      <c r="N120" s="1083">
        <f>INF_FC_EUR!V120</f>
        <v>0</v>
      </c>
      <c r="O120" s="1082">
        <f>INF_FC_EUR!W120</f>
        <v>0</v>
      </c>
      <c r="P120" s="1083">
        <f>INF_FC_EUR!X120</f>
        <v>0</v>
      </c>
      <c r="Q120" s="1082">
        <f>INF_FC_EUR!Y120</f>
        <v>0</v>
      </c>
      <c r="R120" s="1083">
        <f>INF_FC_EUR!Z120</f>
        <v>0</v>
      </c>
      <c r="S120" s="1082">
        <f>INF_FC_EUR!AA120</f>
        <v>0</v>
      </c>
      <c r="T120" s="1083">
        <f>INF_FC_EUR!AB120</f>
        <v>0</v>
      </c>
      <c r="U120" s="1082">
        <f>INF_FC_EUR!AC120</f>
        <v>0</v>
      </c>
      <c r="V120" s="1083">
        <f>INF_FC_EUR!AD120</f>
        <v>0</v>
      </c>
      <c r="W120" s="1082">
        <f>INF_FC_EUR!AE120</f>
        <v>0</v>
      </c>
      <c r="X120" s="1083">
        <f>INF_FC_EUR!AF120</f>
        <v>0</v>
      </c>
      <c r="Y120" s="1082">
        <f>INF_FC_EUR!AG120</f>
        <v>0</v>
      </c>
      <c r="Z120" s="1083">
        <f>INF_FC_EUR!AH120</f>
        <v>0</v>
      </c>
      <c r="AA120" s="1082">
        <f>INF_FC_EUR!AI120</f>
        <v>0</v>
      </c>
      <c r="AB120" s="1083">
        <f>INF_FC_EUR!AJ120</f>
        <v>0</v>
      </c>
      <c r="AC120" s="1082">
        <f>INF_FC_EUR!AK120</f>
        <v>0</v>
      </c>
      <c r="AD120" s="1083">
        <f>INF_FC_EUR!AL120</f>
        <v>0</v>
      </c>
      <c r="AE120" s="1082">
        <f>INF_FC_EUR!AM120</f>
        <v>0</v>
      </c>
      <c r="AF120" s="1083">
        <f>INF_FC_EUR!AN120</f>
        <v>0</v>
      </c>
      <c r="AG120" s="1082">
        <f>INF_FC_EUR!AO120</f>
        <v>0</v>
      </c>
      <c r="AH120" s="1083">
        <f>INF_FC_EUR!AP120</f>
        <v>0</v>
      </c>
      <c r="AI120" s="1082">
        <f>INF_FC_EUR!AQ120</f>
        <v>0</v>
      </c>
      <c r="AJ120" s="1083">
        <f>INF_FC_EUR!AR120</f>
        <v>0</v>
      </c>
      <c r="AK120" s="1082">
        <f>INF_FC_EUR!AS120</f>
        <v>0</v>
      </c>
      <c r="AL120" s="1083">
        <f>INF_FC_EUR!AT120</f>
        <v>0</v>
      </c>
      <c r="AM120" s="1082">
        <f>INF_FC_EUR!AU120</f>
        <v>0</v>
      </c>
      <c r="AN120" s="1083">
        <f>INF_FC_EUR!AV120</f>
        <v>0</v>
      </c>
      <c r="AO120" s="1082">
        <f>INF_FC_EUR!AW120</f>
        <v>0</v>
      </c>
      <c r="AP120" s="1083">
        <f>INF_FC_EUR!AX120</f>
        <v>0</v>
      </c>
      <c r="AQ120" s="1082">
        <f>INF_FC_EUR!AY120</f>
        <v>0</v>
      </c>
      <c r="AR120" s="1083">
        <f>INF_FC_EUR!AZ120</f>
        <v>0</v>
      </c>
      <c r="AS120" s="1082">
        <f>INF_FC_EUR!BA120</f>
        <v>0</v>
      </c>
      <c r="AT120" s="1083">
        <f>INF_FC_EUR!BB120</f>
        <v>0</v>
      </c>
      <c r="AU120" s="1082">
        <f>INF_FC_EUR!BC120</f>
        <v>0</v>
      </c>
      <c r="AV120" s="1083">
        <f>INF_FC_EUR!BD120</f>
        <v>0</v>
      </c>
      <c r="AW120" s="1082">
        <f>INF_FC_EUR!BE120</f>
        <v>0</v>
      </c>
      <c r="AX120" s="1083">
        <f>INF_FC_EUR!BF120</f>
        <v>0</v>
      </c>
      <c r="AY120" s="1082">
        <f>INF_FC_EUR!BG120</f>
        <v>0</v>
      </c>
      <c r="AZ120" s="1083">
        <f>INF_FC_EUR!BH120</f>
        <v>0</v>
      </c>
      <c r="BA120" s="1082">
        <f>INF_FC_EUR!BI120</f>
        <v>0</v>
      </c>
      <c r="BB120" s="1083">
        <f>INF_FC_EUR!BJ120</f>
        <v>0</v>
      </c>
      <c r="BC120" s="1082">
        <f>INF_FC_EUR!BK120</f>
        <v>0</v>
      </c>
      <c r="BD120" s="1083">
        <f>INF_FC_EUR!BL120</f>
        <v>0</v>
      </c>
      <c r="BE120" s="1082">
        <f>INF_FC_EUR!BM120</f>
        <v>0</v>
      </c>
      <c r="BF120" s="1083">
        <f>INF_FC_EUR!BN120</f>
        <v>0</v>
      </c>
      <c r="BG120" s="1082">
        <f>INF_FC_EUR!BO120</f>
        <v>0</v>
      </c>
      <c r="BH120" s="1083">
        <f>INF_FC_EUR!BP120</f>
        <v>0</v>
      </c>
      <c r="BI120" s="1082">
        <f>INF_FC_EUR!BQ120</f>
        <v>0</v>
      </c>
      <c r="BJ120" s="1083">
        <f>INF_FC_EUR!BR120</f>
        <v>0</v>
      </c>
      <c r="BK120" s="1082">
        <f>INF_FC_EUR!BS120</f>
        <v>0</v>
      </c>
      <c r="BL120" s="1083">
        <f>INF_FC_EUR!BT120</f>
        <v>0</v>
      </c>
      <c r="BM120" s="1082">
        <f>INF_FC_EUR!BU120</f>
        <v>0</v>
      </c>
      <c r="BN120" s="1083">
        <f>INF_FC_EUR!BV120</f>
        <v>0</v>
      </c>
      <c r="BO120" s="1082">
        <f>INF_FC_EUR!BW120</f>
        <v>0</v>
      </c>
      <c r="BP120" s="1083">
        <f>INF_FC_EUR!BX120</f>
        <v>0</v>
      </c>
      <c r="BQ120" s="1082">
        <f>INF_FC_EUR!BY120</f>
        <v>0</v>
      </c>
    </row>
    <row r="121" spans="1:69" s="1048" customFormat="1">
      <c r="A121" s="1084" t="str">
        <f>IF(OR(B121=0,B121=""),"",B121&amp;IF(COUNTIF(B$11:$B121,B121)&gt;1,COUNTIF(B$11:$B121,B121),""))</f>
        <v>M859</v>
      </c>
      <c r="B121" s="1084" t="str">
        <f>INF_FC_EUR!J121</f>
        <v>M859</v>
      </c>
      <c r="C121" s="1084" t="str">
        <f>INF_FC_EUR!K121</f>
        <v>Financial expenses</v>
      </c>
      <c r="D121" s="1084">
        <f>INF_FC_EUR!L121</f>
        <v>0</v>
      </c>
      <c r="E121" s="1085">
        <f>INF_FC_EUR!M121</f>
        <v>0</v>
      </c>
      <c r="F121" s="1086">
        <f>INF_FC_EUR!N121</f>
        <v>0</v>
      </c>
      <c r="G121" s="1085">
        <f>INF_FC_EUR!O121</f>
        <v>0</v>
      </c>
      <c r="H121" s="1086">
        <f>INF_FC_EUR!P121</f>
        <v>0</v>
      </c>
      <c r="I121" s="1085">
        <f>INF_FC_EUR!Q121</f>
        <v>0</v>
      </c>
      <c r="J121" s="1086">
        <f>INF_FC_EUR!R121</f>
        <v>0</v>
      </c>
      <c r="K121" s="1085">
        <f>INF_FC_EUR!S121</f>
        <v>0</v>
      </c>
      <c r="L121" s="1086">
        <f>INF_FC_EUR!T121</f>
        <v>0</v>
      </c>
      <c r="M121" s="1085">
        <f>INF_FC_EUR!U121</f>
        <v>0</v>
      </c>
      <c r="N121" s="1086">
        <f>INF_FC_EUR!V121</f>
        <v>0</v>
      </c>
      <c r="O121" s="1085">
        <f>INF_FC_EUR!W121</f>
        <v>0</v>
      </c>
      <c r="P121" s="1086">
        <f>INF_FC_EUR!X121</f>
        <v>0</v>
      </c>
      <c r="Q121" s="1085">
        <f>INF_FC_EUR!Y121</f>
        <v>0</v>
      </c>
      <c r="R121" s="1086">
        <f>INF_FC_EUR!Z121</f>
        <v>0</v>
      </c>
      <c r="S121" s="1085">
        <f>INF_FC_EUR!AA121</f>
        <v>0</v>
      </c>
      <c r="T121" s="1086">
        <f>INF_FC_EUR!AB121</f>
        <v>0</v>
      </c>
      <c r="U121" s="1085">
        <f>INF_FC_EUR!AC121</f>
        <v>0</v>
      </c>
      <c r="V121" s="1086">
        <f>INF_FC_EUR!AD121</f>
        <v>0</v>
      </c>
      <c r="W121" s="1085">
        <f>INF_FC_EUR!AE121</f>
        <v>0</v>
      </c>
      <c r="X121" s="1086">
        <f>INF_FC_EUR!AF121</f>
        <v>0</v>
      </c>
      <c r="Y121" s="1085">
        <f>INF_FC_EUR!AG121</f>
        <v>0</v>
      </c>
      <c r="Z121" s="1086">
        <f>INF_FC_EUR!AH121</f>
        <v>0</v>
      </c>
      <c r="AA121" s="1085">
        <f>INF_FC_EUR!AI121</f>
        <v>0</v>
      </c>
      <c r="AB121" s="1086">
        <f>INF_FC_EUR!AJ121</f>
        <v>0</v>
      </c>
      <c r="AC121" s="1085">
        <f>INF_FC_EUR!AK121</f>
        <v>0</v>
      </c>
      <c r="AD121" s="1086">
        <f>INF_FC_EUR!AL121</f>
        <v>0</v>
      </c>
      <c r="AE121" s="1085">
        <f>INF_FC_EUR!AM121</f>
        <v>0</v>
      </c>
      <c r="AF121" s="1086">
        <f>INF_FC_EUR!AN121</f>
        <v>0</v>
      </c>
      <c r="AG121" s="1085">
        <f>INF_FC_EUR!AO121</f>
        <v>0</v>
      </c>
      <c r="AH121" s="1086">
        <f>INF_FC_EUR!AP121</f>
        <v>0</v>
      </c>
      <c r="AI121" s="1085">
        <f>INF_FC_EUR!AQ121</f>
        <v>0</v>
      </c>
      <c r="AJ121" s="1086">
        <f>INF_FC_EUR!AR121</f>
        <v>0</v>
      </c>
      <c r="AK121" s="1085">
        <f>INF_FC_EUR!AS121</f>
        <v>0</v>
      </c>
      <c r="AL121" s="1086">
        <f>INF_FC_EUR!AT121</f>
        <v>0</v>
      </c>
      <c r="AM121" s="1085">
        <f>INF_FC_EUR!AU121</f>
        <v>0</v>
      </c>
      <c r="AN121" s="1086">
        <f>INF_FC_EUR!AV121</f>
        <v>0</v>
      </c>
      <c r="AO121" s="1085">
        <f>INF_FC_EUR!AW121</f>
        <v>0</v>
      </c>
      <c r="AP121" s="1086">
        <f>INF_FC_EUR!AX121</f>
        <v>0</v>
      </c>
      <c r="AQ121" s="1085">
        <f>INF_FC_EUR!AY121</f>
        <v>0</v>
      </c>
      <c r="AR121" s="1086">
        <f>INF_FC_EUR!AZ121</f>
        <v>0</v>
      </c>
      <c r="AS121" s="1085">
        <f>INF_FC_EUR!BA121</f>
        <v>0</v>
      </c>
      <c r="AT121" s="1086">
        <f>INF_FC_EUR!BB121</f>
        <v>0</v>
      </c>
      <c r="AU121" s="1085">
        <f>INF_FC_EUR!BC121</f>
        <v>0</v>
      </c>
      <c r="AV121" s="1086">
        <f>INF_FC_EUR!BD121</f>
        <v>0</v>
      </c>
      <c r="AW121" s="1085">
        <f>INF_FC_EUR!BE121</f>
        <v>0</v>
      </c>
      <c r="AX121" s="1086">
        <f>INF_FC_EUR!BF121</f>
        <v>0</v>
      </c>
      <c r="AY121" s="1085">
        <f>INF_FC_EUR!BG121</f>
        <v>0</v>
      </c>
      <c r="AZ121" s="1086">
        <f>INF_FC_EUR!BH121</f>
        <v>0</v>
      </c>
      <c r="BA121" s="1085">
        <f>INF_FC_EUR!BI121</f>
        <v>0</v>
      </c>
      <c r="BB121" s="1086">
        <f>INF_FC_EUR!BJ121</f>
        <v>0</v>
      </c>
      <c r="BC121" s="1085">
        <f>INF_FC_EUR!BK121</f>
        <v>0</v>
      </c>
      <c r="BD121" s="1086">
        <f>INF_FC_EUR!BL121</f>
        <v>0</v>
      </c>
      <c r="BE121" s="1085">
        <f>INF_FC_EUR!BM121</f>
        <v>0</v>
      </c>
      <c r="BF121" s="1086">
        <f>INF_FC_EUR!BN121</f>
        <v>0</v>
      </c>
      <c r="BG121" s="1085">
        <f>INF_FC_EUR!BO121</f>
        <v>0</v>
      </c>
      <c r="BH121" s="1086">
        <f>INF_FC_EUR!BP121</f>
        <v>0</v>
      </c>
      <c r="BI121" s="1085">
        <f>INF_FC_EUR!BQ121</f>
        <v>0</v>
      </c>
      <c r="BJ121" s="1086">
        <f>INF_FC_EUR!BR121</f>
        <v>0</v>
      </c>
      <c r="BK121" s="1085">
        <f>INF_FC_EUR!BS121</f>
        <v>0</v>
      </c>
      <c r="BL121" s="1086">
        <f>INF_FC_EUR!BT121</f>
        <v>0</v>
      </c>
      <c r="BM121" s="1085">
        <f>INF_FC_EUR!BU121</f>
        <v>0</v>
      </c>
      <c r="BN121" s="1086">
        <f>INF_FC_EUR!BV121</f>
        <v>0</v>
      </c>
      <c r="BO121" s="1085">
        <f>INF_FC_EUR!BW121</f>
        <v>0</v>
      </c>
      <c r="BP121" s="1086">
        <f>INF_FC_EUR!BX121</f>
        <v>0</v>
      </c>
      <c r="BQ121" s="1085">
        <f>INF_FC_EUR!BY121</f>
        <v>0</v>
      </c>
    </row>
    <row r="122" spans="1:69" s="1048" customFormat="1">
      <c r="A122" s="1084" t="str">
        <f>IF(OR(B122=0,B122=""),"",B122&amp;IF(COUNTIF(B$11:$B122,B122)&gt;1,COUNTIF(B$11:$B122,B122),""))</f>
        <v>M869</v>
      </c>
      <c r="B122" s="1084" t="str">
        <f>INF_FC_EUR!J122</f>
        <v>M869</v>
      </c>
      <c r="C122" s="1084" t="str">
        <f>INF_FC_EUR!K122</f>
        <v>FINANCIAL RESULT</v>
      </c>
      <c r="D122" s="1084">
        <f>INF_FC_EUR!L122</f>
        <v>0</v>
      </c>
      <c r="E122" s="1085">
        <f>INF_FC_EUR!M122</f>
        <v>0</v>
      </c>
      <c r="F122" s="1086">
        <f>INF_FC_EUR!N122</f>
        <v>0</v>
      </c>
      <c r="G122" s="1085">
        <f>INF_FC_EUR!O122</f>
        <v>0</v>
      </c>
      <c r="H122" s="1086">
        <f>INF_FC_EUR!P122</f>
        <v>0</v>
      </c>
      <c r="I122" s="1085">
        <f>INF_FC_EUR!Q122</f>
        <v>0</v>
      </c>
      <c r="J122" s="1086">
        <f>INF_FC_EUR!R122</f>
        <v>0</v>
      </c>
      <c r="K122" s="1085">
        <f>INF_FC_EUR!S122</f>
        <v>0</v>
      </c>
      <c r="L122" s="1086">
        <f>INF_FC_EUR!T122</f>
        <v>0</v>
      </c>
      <c r="M122" s="1085">
        <f>INF_FC_EUR!U122</f>
        <v>0</v>
      </c>
      <c r="N122" s="1086">
        <f>INF_FC_EUR!V122</f>
        <v>0</v>
      </c>
      <c r="O122" s="1085">
        <f>INF_FC_EUR!W122</f>
        <v>0</v>
      </c>
      <c r="P122" s="1086">
        <f>INF_FC_EUR!X122</f>
        <v>0</v>
      </c>
      <c r="Q122" s="1085">
        <f>INF_FC_EUR!Y122</f>
        <v>0</v>
      </c>
      <c r="R122" s="1086">
        <f>INF_FC_EUR!Z122</f>
        <v>0</v>
      </c>
      <c r="S122" s="1085">
        <f>INF_FC_EUR!AA122</f>
        <v>0</v>
      </c>
      <c r="T122" s="1086">
        <f>INF_FC_EUR!AB122</f>
        <v>0</v>
      </c>
      <c r="U122" s="1085">
        <f>INF_FC_EUR!AC122</f>
        <v>0</v>
      </c>
      <c r="V122" s="1086">
        <f>INF_FC_EUR!AD122</f>
        <v>0</v>
      </c>
      <c r="W122" s="1085">
        <f>INF_FC_EUR!AE122</f>
        <v>0</v>
      </c>
      <c r="X122" s="1086">
        <f>INF_FC_EUR!AF122</f>
        <v>0</v>
      </c>
      <c r="Y122" s="1085">
        <f>INF_FC_EUR!AG122</f>
        <v>0</v>
      </c>
      <c r="Z122" s="1086">
        <f>INF_FC_EUR!AH122</f>
        <v>0</v>
      </c>
      <c r="AA122" s="1085">
        <f>INF_FC_EUR!AI122</f>
        <v>0</v>
      </c>
      <c r="AB122" s="1086">
        <f>INF_FC_EUR!AJ122</f>
        <v>0</v>
      </c>
      <c r="AC122" s="1085">
        <f>INF_FC_EUR!AK122</f>
        <v>0</v>
      </c>
      <c r="AD122" s="1086">
        <f>INF_FC_EUR!AL122</f>
        <v>0</v>
      </c>
      <c r="AE122" s="1085">
        <f>INF_FC_EUR!AM122</f>
        <v>0</v>
      </c>
      <c r="AF122" s="1086">
        <f>INF_FC_EUR!AN122</f>
        <v>0</v>
      </c>
      <c r="AG122" s="1085">
        <f>INF_FC_EUR!AO122</f>
        <v>0</v>
      </c>
      <c r="AH122" s="1086">
        <f>INF_FC_EUR!AP122</f>
        <v>0</v>
      </c>
      <c r="AI122" s="1085">
        <f>INF_FC_EUR!AQ122</f>
        <v>0</v>
      </c>
      <c r="AJ122" s="1086">
        <f>INF_FC_EUR!AR122</f>
        <v>0</v>
      </c>
      <c r="AK122" s="1085">
        <f>INF_FC_EUR!AS122</f>
        <v>0</v>
      </c>
      <c r="AL122" s="1086">
        <f>INF_FC_EUR!AT122</f>
        <v>0</v>
      </c>
      <c r="AM122" s="1085">
        <f>INF_FC_EUR!AU122</f>
        <v>0</v>
      </c>
      <c r="AN122" s="1086">
        <f>INF_FC_EUR!AV122</f>
        <v>0</v>
      </c>
      <c r="AO122" s="1085">
        <f>INF_FC_EUR!AW122</f>
        <v>0</v>
      </c>
      <c r="AP122" s="1086">
        <f>INF_FC_EUR!AX122</f>
        <v>0</v>
      </c>
      <c r="AQ122" s="1085">
        <f>INF_FC_EUR!AY122</f>
        <v>0</v>
      </c>
      <c r="AR122" s="1086">
        <f>INF_FC_EUR!AZ122</f>
        <v>0</v>
      </c>
      <c r="AS122" s="1085">
        <f>INF_FC_EUR!BA122</f>
        <v>0</v>
      </c>
      <c r="AT122" s="1086">
        <f>INF_FC_EUR!BB122</f>
        <v>0</v>
      </c>
      <c r="AU122" s="1085">
        <f>INF_FC_EUR!BC122</f>
        <v>0</v>
      </c>
      <c r="AV122" s="1086">
        <f>INF_FC_EUR!BD122</f>
        <v>0</v>
      </c>
      <c r="AW122" s="1085">
        <f>INF_FC_EUR!BE122</f>
        <v>0</v>
      </c>
      <c r="AX122" s="1086">
        <f>INF_FC_EUR!BF122</f>
        <v>0</v>
      </c>
      <c r="AY122" s="1085">
        <f>INF_FC_EUR!BG122</f>
        <v>0</v>
      </c>
      <c r="AZ122" s="1086">
        <f>INF_FC_EUR!BH122</f>
        <v>0</v>
      </c>
      <c r="BA122" s="1085">
        <f>INF_FC_EUR!BI122</f>
        <v>0</v>
      </c>
      <c r="BB122" s="1086">
        <f>INF_FC_EUR!BJ122</f>
        <v>0</v>
      </c>
      <c r="BC122" s="1085">
        <f>INF_FC_EUR!BK122</f>
        <v>0</v>
      </c>
      <c r="BD122" s="1086">
        <f>INF_FC_EUR!BL122</f>
        <v>0</v>
      </c>
      <c r="BE122" s="1085">
        <f>INF_FC_EUR!BM122</f>
        <v>0</v>
      </c>
      <c r="BF122" s="1086">
        <f>INF_FC_EUR!BN122</f>
        <v>0</v>
      </c>
      <c r="BG122" s="1085">
        <f>INF_FC_EUR!BO122</f>
        <v>0</v>
      </c>
      <c r="BH122" s="1086">
        <f>INF_FC_EUR!BP122</f>
        <v>0</v>
      </c>
      <c r="BI122" s="1085">
        <f>INF_FC_EUR!BQ122</f>
        <v>0</v>
      </c>
      <c r="BJ122" s="1086">
        <f>INF_FC_EUR!BR122</f>
        <v>0</v>
      </c>
      <c r="BK122" s="1085">
        <f>INF_FC_EUR!BS122</f>
        <v>0</v>
      </c>
      <c r="BL122" s="1086">
        <f>INF_FC_EUR!BT122</f>
        <v>0</v>
      </c>
      <c r="BM122" s="1085">
        <f>INF_FC_EUR!BU122</f>
        <v>0</v>
      </c>
      <c r="BN122" s="1086">
        <f>INF_FC_EUR!BV122</f>
        <v>0</v>
      </c>
      <c r="BO122" s="1085">
        <f>INF_FC_EUR!BW122</f>
        <v>0</v>
      </c>
      <c r="BP122" s="1086">
        <f>INF_FC_EUR!BX122</f>
        <v>0</v>
      </c>
      <c r="BQ122" s="1085">
        <f>INF_FC_EUR!BY122</f>
        <v>0</v>
      </c>
    </row>
    <row r="123" spans="1:69" s="1048" customFormat="1">
      <c r="A123" s="1084" t="str">
        <f>IF(OR(B123=0,B123=""),"",B123&amp;IF(COUNTIF(B$11:$B123,B123)&gt;1,COUNTIF(B$11:$B123,B123),""))</f>
        <v>M879</v>
      </c>
      <c r="B123" s="1084" t="str">
        <f>INF_FC_EUR!J123</f>
        <v>M879</v>
      </c>
      <c r="C123" s="1084" t="str">
        <f>INF_FC_EUR!K123</f>
        <v>RESULT OF ORDINARY ACTIVITIES</v>
      </c>
      <c r="D123" s="1084">
        <f>INF_FC_EUR!L123</f>
        <v>0</v>
      </c>
      <c r="E123" s="1085">
        <f>INF_FC_EUR!M123</f>
        <v>0</v>
      </c>
      <c r="F123" s="1086">
        <f>INF_FC_EUR!N123</f>
        <v>0</v>
      </c>
      <c r="G123" s="1085">
        <f>INF_FC_EUR!O123</f>
        <v>0</v>
      </c>
      <c r="H123" s="1086">
        <f>INF_FC_EUR!P123</f>
        <v>0</v>
      </c>
      <c r="I123" s="1085">
        <f>INF_FC_EUR!Q123</f>
        <v>0</v>
      </c>
      <c r="J123" s="1086">
        <f>INF_FC_EUR!R123</f>
        <v>0</v>
      </c>
      <c r="K123" s="1085">
        <f>INF_FC_EUR!S123</f>
        <v>0</v>
      </c>
      <c r="L123" s="1086">
        <f>INF_FC_EUR!T123</f>
        <v>0</v>
      </c>
      <c r="M123" s="1085">
        <f>INF_FC_EUR!U123</f>
        <v>0</v>
      </c>
      <c r="N123" s="1086">
        <f>INF_FC_EUR!V123</f>
        <v>0</v>
      </c>
      <c r="O123" s="1085">
        <f>INF_FC_EUR!W123</f>
        <v>0</v>
      </c>
      <c r="P123" s="1086">
        <f>INF_FC_EUR!X123</f>
        <v>0</v>
      </c>
      <c r="Q123" s="1085">
        <f>INF_FC_EUR!Y123</f>
        <v>0</v>
      </c>
      <c r="R123" s="1086">
        <f>INF_FC_EUR!Z123</f>
        <v>0</v>
      </c>
      <c r="S123" s="1085">
        <f>INF_FC_EUR!AA123</f>
        <v>0</v>
      </c>
      <c r="T123" s="1086">
        <f>INF_FC_EUR!AB123</f>
        <v>0</v>
      </c>
      <c r="U123" s="1085">
        <f>INF_FC_EUR!AC123</f>
        <v>0</v>
      </c>
      <c r="V123" s="1086">
        <f>INF_FC_EUR!AD123</f>
        <v>0</v>
      </c>
      <c r="W123" s="1085">
        <f>INF_FC_EUR!AE123</f>
        <v>0</v>
      </c>
      <c r="X123" s="1086">
        <f>INF_FC_EUR!AF123</f>
        <v>0</v>
      </c>
      <c r="Y123" s="1085">
        <f>INF_FC_EUR!AG123</f>
        <v>0</v>
      </c>
      <c r="Z123" s="1086">
        <f>INF_FC_EUR!AH123</f>
        <v>0</v>
      </c>
      <c r="AA123" s="1085">
        <f>INF_FC_EUR!AI123</f>
        <v>0</v>
      </c>
      <c r="AB123" s="1086">
        <f>INF_FC_EUR!AJ123</f>
        <v>0</v>
      </c>
      <c r="AC123" s="1085">
        <f>INF_FC_EUR!AK123</f>
        <v>0</v>
      </c>
      <c r="AD123" s="1086">
        <f>INF_FC_EUR!AL123</f>
        <v>0</v>
      </c>
      <c r="AE123" s="1085">
        <f>INF_FC_EUR!AM123</f>
        <v>0</v>
      </c>
      <c r="AF123" s="1086">
        <f>INF_FC_EUR!AN123</f>
        <v>0</v>
      </c>
      <c r="AG123" s="1085">
        <f>INF_FC_EUR!AO123</f>
        <v>0</v>
      </c>
      <c r="AH123" s="1086">
        <f>INF_FC_EUR!AP123</f>
        <v>0</v>
      </c>
      <c r="AI123" s="1085">
        <f>INF_FC_EUR!AQ123</f>
        <v>0</v>
      </c>
      <c r="AJ123" s="1086">
        <f>INF_FC_EUR!AR123</f>
        <v>0</v>
      </c>
      <c r="AK123" s="1085">
        <f>INF_FC_EUR!AS123</f>
        <v>0</v>
      </c>
      <c r="AL123" s="1086">
        <f>INF_FC_EUR!AT123</f>
        <v>0</v>
      </c>
      <c r="AM123" s="1085">
        <f>INF_FC_EUR!AU123</f>
        <v>0</v>
      </c>
      <c r="AN123" s="1086">
        <f>INF_FC_EUR!AV123</f>
        <v>0</v>
      </c>
      <c r="AO123" s="1085">
        <f>INF_FC_EUR!AW123</f>
        <v>0</v>
      </c>
      <c r="AP123" s="1086">
        <f>INF_FC_EUR!AX123</f>
        <v>0</v>
      </c>
      <c r="AQ123" s="1085">
        <f>INF_FC_EUR!AY123</f>
        <v>0</v>
      </c>
      <c r="AR123" s="1086">
        <f>INF_FC_EUR!AZ123</f>
        <v>0</v>
      </c>
      <c r="AS123" s="1085">
        <f>INF_FC_EUR!BA123</f>
        <v>0</v>
      </c>
      <c r="AT123" s="1086">
        <f>INF_FC_EUR!BB123</f>
        <v>0</v>
      </c>
      <c r="AU123" s="1085">
        <f>INF_FC_EUR!BC123</f>
        <v>0</v>
      </c>
      <c r="AV123" s="1086">
        <f>INF_FC_EUR!BD123</f>
        <v>0</v>
      </c>
      <c r="AW123" s="1085">
        <f>INF_FC_EUR!BE123</f>
        <v>0</v>
      </c>
      <c r="AX123" s="1086">
        <f>INF_FC_EUR!BF123</f>
        <v>0</v>
      </c>
      <c r="AY123" s="1085">
        <f>INF_FC_EUR!BG123</f>
        <v>0</v>
      </c>
      <c r="AZ123" s="1086">
        <f>INF_FC_EUR!BH123</f>
        <v>0</v>
      </c>
      <c r="BA123" s="1085">
        <f>INF_FC_EUR!BI123</f>
        <v>0</v>
      </c>
      <c r="BB123" s="1086">
        <f>INF_FC_EUR!BJ123</f>
        <v>0</v>
      </c>
      <c r="BC123" s="1085">
        <f>INF_FC_EUR!BK123</f>
        <v>0</v>
      </c>
      <c r="BD123" s="1086">
        <f>INF_FC_EUR!BL123</f>
        <v>0</v>
      </c>
      <c r="BE123" s="1085">
        <f>INF_FC_EUR!BM123</f>
        <v>0</v>
      </c>
      <c r="BF123" s="1086">
        <f>INF_FC_EUR!BN123</f>
        <v>0</v>
      </c>
      <c r="BG123" s="1085">
        <f>INF_FC_EUR!BO123</f>
        <v>0</v>
      </c>
      <c r="BH123" s="1086">
        <f>INF_FC_EUR!BP123</f>
        <v>0</v>
      </c>
      <c r="BI123" s="1085">
        <f>INF_FC_EUR!BQ123</f>
        <v>0</v>
      </c>
      <c r="BJ123" s="1086">
        <f>INF_FC_EUR!BR123</f>
        <v>0</v>
      </c>
      <c r="BK123" s="1085">
        <f>INF_FC_EUR!BS123</f>
        <v>0</v>
      </c>
      <c r="BL123" s="1086">
        <f>INF_FC_EUR!BT123</f>
        <v>0</v>
      </c>
      <c r="BM123" s="1085">
        <f>INF_FC_EUR!BU123</f>
        <v>0</v>
      </c>
      <c r="BN123" s="1086">
        <f>INF_FC_EUR!BV123</f>
        <v>0</v>
      </c>
      <c r="BO123" s="1085">
        <f>INF_FC_EUR!BW123</f>
        <v>0</v>
      </c>
      <c r="BP123" s="1086">
        <f>INF_FC_EUR!BX123</f>
        <v>0</v>
      </c>
      <c r="BQ123" s="1085">
        <f>INF_FC_EUR!BY123</f>
        <v>0</v>
      </c>
    </row>
    <row r="124" spans="1:69" s="1048" customFormat="1">
      <c r="A124" s="1080" t="str">
        <f>IF(OR(B124=0,B124=""),"",B124&amp;IF(COUNTIF(B$11:$B124,B124)&gt;1,COUNTIF(B$11:$B124,B124),""))</f>
        <v>M885</v>
      </c>
      <c r="B124" s="1080" t="str">
        <f>INF_FC_EUR!J124</f>
        <v>M885</v>
      </c>
      <c r="C124" s="1081" t="str">
        <f>INF_FC_EUR!K124</f>
        <v>Extraordinary income</v>
      </c>
      <c r="D124" s="1081">
        <f>INF_FC_EUR!L124</f>
        <v>0</v>
      </c>
      <c r="E124" s="1082">
        <f>INF_FC_EUR!M124</f>
        <v>0</v>
      </c>
      <c r="F124" s="1083">
        <f>INF_FC_EUR!N124</f>
        <v>0</v>
      </c>
      <c r="G124" s="1082">
        <f>INF_FC_EUR!O124</f>
        <v>0</v>
      </c>
      <c r="H124" s="1083">
        <f>INF_FC_EUR!P124</f>
        <v>0</v>
      </c>
      <c r="I124" s="1082">
        <f>INF_FC_EUR!Q124</f>
        <v>0</v>
      </c>
      <c r="J124" s="1083">
        <f>INF_FC_EUR!R124</f>
        <v>0</v>
      </c>
      <c r="K124" s="1082">
        <f>INF_FC_EUR!S124</f>
        <v>0</v>
      </c>
      <c r="L124" s="1083">
        <f>INF_FC_EUR!T124</f>
        <v>0</v>
      </c>
      <c r="M124" s="1082">
        <f>INF_FC_EUR!U124</f>
        <v>0</v>
      </c>
      <c r="N124" s="1083">
        <f>INF_FC_EUR!V124</f>
        <v>0</v>
      </c>
      <c r="O124" s="1082">
        <f>INF_FC_EUR!W124</f>
        <v>0</v>
      </c>
      <c r="P124" s="1083">
        <f>INF_FC_EUR!X124</f>
        <v>0</v>
      </c>
      <c r="Q124" s="1082">
        <f>INF_FC_EUR!Y124</f>
        <v>0</v>
      </c>
      <c r="R124" s="1083">
        <f>INF_FC_EUR!Z124</f>
        <v>0</v>
      </c>
      <c r="S124" s="1082">
        <f>INF_FC_EUR!AA124</f>
        <v>0</v>
      </c>
      <c r="T124" s="1083">
        <f>INF_FC_EUR!AB124</f>
        <v>0</v>
      </c>
      <c r="U124" s="1082">
        <f>INF_FC_EUR!AC124</f>
        <v>0</v>
      </c>
      <c r="V124" s="1083">
        <f>INF_FC_EUR!AD124</f>
        <v>0</v>
      </c>
      <c r="W124" s="1082">
        <f>INF_FC_EUR!AE124</f>
        <v>0</v>
      </c>
      <c r="X124" s="1083">
        <f>INF_FC_EUR!AF124</f>
        <v>0</v>
      </c>
      <c r="Y124" s="1082">
        <f>INF_FC_EUR!AG124</f>
        <v>0</v>
      </c>
      <c r="Z124" s="1083">
        <f>INF_FC_EUR!AH124</f>
        <v>0</v>
      </c>
      <c r="AA124" s="1082">
        <f>INF_FC_EUR!AI124</f>
        <v>0</v>
      </c>
      <c r="AB124" s="1083">
        <f>INF_FC_EUR!AJ124</f>
        <v>0</v>
      </c>
      <c r="AC124" s="1082">
        <f>INF_FC_EUR!AK124</f>
        <v>0</v>
      </c>
      <c r="AD124" s="1083">
        <f>INF_FC_EUR!AL124</f>
        <v>0</v>
      </c>
      <c r="AE124" s="1082">
        <f>INF_FC_EUR!AM124</f>
        <v>0</v>
      </c>
      <c r="AF124" s="1083">
        <f>INF_FC_EUR!AN124</f>
        <v>0</v>
      </c>
      <c r="AG124" s="1082">
        <f>INF_FC_EUR!AO124</f>
        <v>0</v>
      </c>
      <c r="AH124" s="1083">
        <f>INF_FC_EUR!AP124</f>
        <v>0</v>
      </c>
      <c r="AI124" s="1082">
        <f>INF_FC_EUR!AQ124</f>
        <v>0</v>
      </c>
      <c r="AJ124" s="1083">
        <f>INF_FC_EUR!AR124</f>
        <v>0</v>
      </c>
      <c r="AK124" s="1082">
        <f>INF_FC_EUR!AS124</f>
        <v>0</v>
      </c>
      <c r="AL124" s="1083">
        <f>INF_FC_EUR!AT124</f>
        <v>0</v>
      </c>
      <c r="AM124" s="1082">
        <f>INF_FC_EUR!AU124</f>
        <v>0</v>
      </c>
      <c r="AN124" s="1083">
        <f>INF_FC_EUR!AV124</f>
        <v>0</v>
      </c>
      <c r="AO124" s="1082">
        <f>INF_FC_EUR!AW124</f>
        <v>0</v>
      </c>
      <c r="AP124" s="1083">
        <f>INF_FC_EUR!AX124</f>
        <v>0</v>
      </c>
      <c r="AQ124" s="1082">
        <f>INF_FC_EUR!AY124</f>
        <v>0</v>
      </c>
      <c r="AR124" s="1083">
        <f>INF_FC_EUR!AZ124</f>
        <v>0</v>
      </c>
      <c r="AS124" s="1082">
        <f>INF_FC_EUR!BA124</f>
        <v>0</v>
      </c>
      <c r="AT124" s="1083">
        <f>INF_FC_EUR!BB124</f>
        <v>0</v>
      </c>
      <c r="AU124" s="1082">
        <f>INF_FC_EUR!BC124</f>
        <v>0</v>
      </c>
      <c r="AV124" s="1083">
        <f>INF_FC_EUR!BD124</f>
        <v>0</v>
      </c>
      <c r="AW124" s="1082">
        <f>INF_FC_EUR!BE124</f>
        <v>0</v>
      </c>
      <c r="AX124" s="1083">
        <f>INF_FC_EUR!BF124</f>
        <v>0</v>
      </c>
      <c r="AY124" s="1082">
        <f>INF_FC_EUR!BG124</f>
        <v>0</v>
      </c>
      <c r="AZ124" s="1083">
        <f>INF_FC_EUR!BH124</f>
        <v>0</v>
      </c>
      <c r="BA124" s="1082">
        <f>INF_FC_EUR!BI124</f>
        <v>0</v>
      </c>
      <c r="BB124" s="1083">
        <f>INF_FC_EUR!BJ124</f>
        <v>0</v>
      </c>
      <c r="BC124" s="1082">
        <f>INF_FC_EUR!BK124</f>
        <v>0</v>
      </c>
      <c r="BD124" s="1083">
        <f>INF_FC_EUR!BL124</f>
        <v>0</v>
      </c>
      <c r="BE124" s="1082">
        <f>INF_FC_EUR!BM124</f>
        <v>0</v>
      </c>
      <c r="BF124" s="1083">
        <f>INF_FC_EUR!BN124</f>
        <v>0</v>
      </c>
      <c r="BG124" s="1082">
        <f>INF_FC_EUR!BO124</f>
        <v>0</v>
      </c>
      <c r="BH124" s="1083">
        <f>INF_FC_EUR!BP124</f>
        <v>0</v>
      </c>
      <c r="BI124" s="1082">
        <f>INF_FC_EUR!BQ124</f>
        <v>0</v>
      </c>
      <c r="BJ124" s="1083">
        <f>INF_FC_EUR!BR124</f>
        <v>0</v>
      </c>
      <c r="BK124" s="1082">
        <f>INF_FC_EUR!BS124</f>
        <v>0</v>
      </c>
      <c r="BL124" s="1083">
        <f>INF_FC_EUR!BT124</f>
        <v>0</v>
      </c>
      <c r="BM124" s="1082">
        <f>INF_FC_EUR!BU124</f>
        <v>0</v>
      </c>
      <c r="BN124" s="1083">
        <f>INF_FC_EUR!BV124</f>
        <v>0</v>
      </c>
      <c r="BO124" s="1082">
        <f>INF_FC_EUR!BW124</f>
        <v>0</v>
      </c>
      <c r="BP124" s="1083">
        <f>INF_FC_EUR!BX124</f>
        <v>0</v>
      </c>
      <c r="BQ124" s="1082">
        <f>INF_FC_EUR!BY124</f>
        <v>0</v>
      </c>
    </row>
    <row r="125" spans="1:69" s="1048" customFormat="1">
      <c r="A125" s="1080" t="str">
        <f>IF(OR(B125=0,B125=""),"",B125&amp;IF(COUNTIF(B$11:$B125,B125)&gt;1,COUNTIF(B$11:$B125,B125),""))</f>
        <v>M887</v>
      </c>
      <c r="B125" s="1080" t="str">
        <f>INF_FC_EUR!J125</f>
        <v>M887</v>
      </c>
      <c r="C125" s="1081" t="str">
        <f>INF_FC_EUR!K125</f>
        <v>Extraordinary expenses</v>
      </c>
      <c r="D125" s="1081">
        <f>INF_FC_EUR!L125</f>
        <v>0</v>
      </c>
      <c r="E125" s="1082">
        <f>INF_FC_EUR!M125</f>
        <v>0</v>
      </c>
      <c r="F125" s="1083">
        <f>INF_FC_EUR!N125</f>
        <v>0</v>
      </c>
      <c r="G125" s="1082">
        <f>INF_FC_EUR!O125</f>
        <v>0</v>
      </c>
      <c r="H125" s="1083">
        <f>INF_FC_EUR!P125</f>
        <v>0</v>
      </c>
      <c r="I125" s="1082">
        <f>INF_FC_EUR!Q125</f>
        <v>0</v>
      </c>
      <c r="J125" s="1083">
        <f>INF_FC_EUR!R125</f>
        <v>0</v>
      </c>
      <c r="K125" s="1082">
        <f>INF_FC_EUR!S125</f>
        <v>0</v>
      </c>
      <c r="L125" s="1083">
        <f>INF_FC_EUR!T125</f>
        <v>0</v>
      </c>
      <c r="M125" s="1082">
        <f>INF_FC_EUR!U125</f>
        <v>0</v>
      </c>
      <c r="N125" s="1083">
        <f>INF_FC_EUR!V125</f>
        <v>0</v>
      </c>
      <c r="O125" s="1082">
        <f>INF_FC_EUR!W125</f>
        <v>0</v>
      </c>
      <c r="P125" s="1083">
        <f>INF_FC_EUR!X125</f>
        <v>0</v>
      </c>
      <c r="Q125" s="1082">
        <f>INF_FC_EUR!Y125</f>
        <v>0</v>
      </c>
      <c r="R125" s="1083">
        <f>INF_FC_EUR!Z125</f>
        <v>0</v>
      </c>
      <c r="S125" s="1082">
        <f>INF_FC_EUR!AA125</f>
        <v>0</v>
      </c>
      <c r="T125" s="1083">
        <f>INF_FC_EUR!AB125</f>
        <v>0</v>
      </c>
      <c r="U125" s="1082">
        <f>INF_FC_EUR!AC125</f>
        <v>0</v>
      </c>
      <c r="V125" s="1083">
        <f>INF_FC_EUR!AD125</f>
        <v>0</v>
      </c>
      <c r="W125" s="1082">
        <f>INF_FC_EUR!AE125</f>
        <v>0</v>
      </c>
      <c r="X125" s="1083">
        <f>INF_FC_EUR!AF125</f>
        <v>0</v>
      </c>
      <c r="Y125" s="1082">
        <f>INF_FC_EUR!AG125</f>
        <v>0</v>
      </c>
      <c r="Z125" s="1083">
        <f>INF_FC_EUR!AH125</f>
        <v>0</v>
      </c>
      <c r="AA125" s="1082">
        <f>INF_FC_EUR!AI125</f>
        <v>0</v>
      </c>
      <c r="AB125" s="1083">
        <f>INF_FC_EUR!AJ125</f>
        <v>0</v>
      </c>
      <c r="AC125" s="1082">
        <f>INF_FC_EUR!AK125</f>
        <v>0</v>
      </c>
      <c r="AD125" s="1083">
        <f>INF_FC_EUR!AL125</f>
        <v>0</v>
      </c>
      <c r="AE125" s="1082">
        <f>INF_FC_EUR!AM125</f>
        <v>0</v>
      </c>
      <c r="AF125" s="1083">
        <f>INF_FC_EUR!AN125</f>
        <v>0</v>
      </c>
      <c r="AG125" s="1082">
        <f>INF_FC_EUR!AO125</f>
        <v>0</v>
      </c>
      <c r="AH125" s="1083">
        <f>INF_FC_EUR!AP125</f>
        <v>0</v>
      </c>
      <c r="AI125" s="1082">
        <f>INF_FC_EUR!AQ125</f>
        <v>0</v>
      </c>
      <c r="AJ125" s="1083">
        <f>INF_FC_EUR!AR125</f>
        <v>0</v>
      </c>
      <c r="AK125" s="1082">
        <f>INF_FC_EUR!AS125</f>
        <v>0</v>
      </c>
      <c r="AL125" s="1083">
        <f>INF_FC_EUR!AT125</f>
        <v>0</v>
      </c>
      <c r="AM125" s="1082">
        <f>INF_FC_EUR!AU125</f>
        <v>0</v>
      </c>
      <c r="AN125" s="1083">
        <f>INF_FC_EUR!AV125</f>
        <v>0</v>
      </c>
      <c r="AO125" s="1082">
        <f>INF_FC_EUR!AW125</f>
        <v>0</v>
      </c>
      <c r="AP125" s="1083">
        <f>INF_FC_EUR!AX125</f>
        <v>0</v>
      </c>
      <c r="AQ125" s="1082">
        <f>INF_FC_EUR!AY125</f>
        <v>0</v>
      </c>
      <c r="AR125" s="1083">
        <f>INF_FC_EUR!AZ125</f>
        <v>0</v>
      </c>
      <c r="AS125" s="1082">
        <f>INF_FC_EUR!BA125</f>
        <v>0</v>
      </c>
      <c r="AT125" s="1083">
        <f>INF_FC_EUR!BB125</f>
        <v>0</v>
      </c>
      <c r="AU125" s="1082">
        <f>INF_FC_EUR!BC125</f>
        <v>0</v>
      </c>
      <c r="AV125" s="1083">
        <f>INF_FC_EUR!BD125</f>
        <v>0</v>
      </c>
      <c r="AW125" s="1082">
        <f>INF_FC_EUR!BE125</f>
        <v>0</v>
      </c>
      <c r="AX125" s="1083">
        <f>INF_FC_EUR!BF125</f>
        <v>0</v>
      </c>
      <c r="AY125" s="1082">
        <f>INF_FC_EUR!BG125</f>
        <v>0</v>
      </c>
      <c r="AZ125" s="1083">
        <f>INF_FC_EUR!BH125</f>
        <v>0</v>
      </c>
      <c r="BA125" s="1082">
        <f>INF_FC_EUR!BI125</f>
        <v>0</v>
      </c>
      <c r="BB125" s="1083">
        <f>INF_FC_EUR!BJ125</f>
        <v>0</v>
      </c>
      <c r="BC125" s="1082">
        <f>INF_FC_EUR!BK125</f>
        <v>0</v>
      </c>
      <c r="BD125" s="1083">
        <f>INF_FC_EUR!BL125</f>
        <v>0</v>
      </c>
      <c r="BE125" s="1082">
        <f>INF_FC_EUR!BM125</f>
        <v>0</v>
      </c>
      <c r="BF125" s="1083">
        <f>INF_FC_EUR!BN125</f>
        <v>0</v>
      </c>
      <c r="BG125" s="1082">
        <f>INF_FC_EUR!BO125</f>
        <v>0</v>
      </c>
      <c r="BH125" s="1083">
        <f>INF_FC_EUR!BP125</f>
        <v>0</v>
      </c>
      <c r="BI125" s="1082">
        <f>INF_FC_EUR!BQ125</f>
        <v>0</v>
      </c>
      <c r="BJ125" s="1083">
        <f>INF_FC_EUR!BR125</f>
        <v>0</v>
      </c>
      <c r="BK125" s="1082">
        <f>INF_FC_EUR!BS125</f>
        <v>0</v>
      </c>
      <c r="BL125" s="1083">
        <f>INF_FC_EUR!BT125</f>
        <v>0</v>
      </c>
      <c r="BM125" s="1082">
        <f>INF_FC_EUR!BU125</f>
        <v>0</v>
      </c>
      <c r="BN125" s="1083">
        <f>INF_FC_EUR!BV125</f>
        <v>0</v>
      </c>
      <c r="BO125" s="1082">
        <f>INF_FC_EUR!BW125</f>
        <v>0</v>
      </c>
      <c r="BP125" s="1083">
        <f>INF_FC_EUR!BX125</f>
        <v>0</v>
      </c>
      <c r="BQ125" s="1082">
        <f>INF_FC_EUR!BY125</f>
        <v>0</v>
      </c>
    </row>
    <row r="126" spans="1:69" s="1048" customFormat="1">
      <c r="A126" s="1084" t="str">
        <f>IF(OR(B126=0,B126=""),"",B126&amp;IF(COUNTIF(B$11:$B126,B126)&gt;1,COUNTIF(B$11:$B126,B126),""))</f>
        <v>M889</v>
      </c>
      <c r="B126" s="1084" t="str">
        <f>INF_FC_EUR!J126</f>
        <v>M889</v>
      </c>
      <c r="C126" s="1084" t="str">
        <f>INF_FC_EUR!K126</f>
        <v>Extraordinary result</v>
      </c>
      <c r="D126" s="1084">
        <f>INF_FC_EUR!L126</f>
        <v>0</v>
      </c>
      <c r="E126" s="1085">
        <f>INF_FC_EUR!M126</f>
        <v>0</v>
      </c>
      <c r="F126" s="1086">
        <f>INF_FC_EUR!N126</f>
        <v>0</v>
      </c>
      <c r="G126" s="1085">
        <f>INF_FC_EUR!O126</f>
        <v>0</v>
      </c>
      <c r="H126" s="1086">
        <f>INF_FC_EUR!P126</f>
        <v>0</v>
      </c>
      <c r="I126" s="1085">
        <f>INF_FC_EUR!Q126</f>
        <v>0</v>
      </c>
      <c r="J126" s="1086">
        <f>INF_FC_EUR!R126</f>
        <v>0</v>
      </c>
      <c r="K126" s="1085">
        <f>INF_FC_EUR!S126</f>
        <v>0</v>
      </c>
      <c r="L126" s="1086">
        <f>INF_FC_EUR!T126</f>
        <v>0</v>
      </c>
      <c r="M126" s="1085">
        <f>INF_FC_EUR!U126</f>
        <v>0</v>
      </c>
      <c r="N126" s="1086">
        <f>INF_FC_EUR!V126</f>
        <v>0</v>
      </c>
      <c r="O126" s="1085">
        <f>INF_FC_EUR!W126</f>
        <v>0</v>
      </c>
      <c r="P126" s="1086">
        <f>INF_FC_EUR!X126</f>
        <v>0</v>
      </c>
      <c r="Q126" s="1085">
        <f>INF_FC_EUR!Y126</f>
        <v>0</v>
      </c>
      <c r="R126" s="1086">
        <f>INF_FC_EUR!Z126</f>
        <v>0</v>
      </c>
      <c r="S126" s="1085">
        <f>INF_FC_EUR!AA126</f>
        <v>0</v>
      </c>
      <c r="T126" s="1086">
        <f>INF_FC_EUR!AB126</f>
        <v>0</v>
      </c>
      <c r="U126" s="1085">
        <f>INF_FC_EUR!AC126</f>
        <v>0</v>
      </c>
      <c r="V126" s="1086">
        <f>INF_FC_EUR!AD126</f>
        <v>0</v>
      </c>
      <c r="W126" s="1085">
        <f>INF_FC_EUR!AE126</f>
        <v>0</v>
      </c>
      <c r="X126" s="1086">
        <f>INF_FC_EUR!AF126</f>
        <v>0</v>
      </c>
      <c r="Y126" s="1085">
        <f>INF_FC_EUR!AG126</f>
        <v>0</v>
      </c>
      <c r="Z126" s="1086">
        <f>INF_FC_EUR!AH126</f>
        <v>0</v>
      </c>
      <c r="AA126" s="1085">
        <f>INF_FC_EUR!AI126</f>
        <v>0</v>
      </c>
      <c r="AB126" s="1086">
        <f>INF_FC_EUR!AJ126</f>
        <v>0</v>
      </c>
      <c r="AC126" s="1085">
        <f>INF_FC_EUR!AK126</f>
        <v>0</v>
      </c>
      <c r="AD126" s="1086">
        <f>INF_FC_EUR!AL126</f>
        <v>0</v>
      </c>
      <c r="AE126" s="1085">
        <f>INF_FC_EUR!AM126</f>
        <v>0</v>
      </c>
      <c r="AF126" s="1086">
        <f>INF_FC_EUR!AN126</f>
        <v>0</v>
      </c>
      <c r="AG126" s="1085">
        <f>INF_FC_EUR!AO126</f>
        <v>0</v>
      </c>
      <c r="AH126" s="1086">
        <f>INF_FC_EUR!AP126</f>
        <v>0</v>
      </c>
      <c r="AI126" s="1085">
        <f>INF_FC_EUR!AQ126</f>
        <v>0</v>
      </c>
      <c r="AJ126" s="1086">
        <f>INF_FC_EUR!AR126</f>
        <v>0</v>
      </c>
      <c r="AK126" s="1085">
        <f>INF_FC_EUR!AS126</f>
        <v>0</v>
      </c>
      <c r="AL126" s="1086">
        <f>INF_FC_EUR!AT126</f>
        <v>0</v>
      </c>
      <c r="AM126" s="1085">
        <f>INF_FC_EUR!AU126</f>
        <v>0</v>
      </c>
      <c r="AN126" s="1086">
        <f>INF_FC_EUR!AV126</f>
        <v>0</v>
      </c>
      <c r="AO126" s="1085">
        <f>INF_FC_EUR!AW126</f>
        <v>0</v>
      </c>
      <c r="AP126" s="1086">
        <f>INF_FC_EUR!AX126</f>
        <v>0</v>
      </c>
      <c r="AQ126" s="1085">
        <f>INF_FC_EUR!AY126</f>
        <v>0</v>
      </c>
      <c r="AR126" s="1086">
        <f>INF_FC_EUR!AZ126</f>
        <v>0</v>
      </c>
      <c r="AS126" s="1085">
        <f>INF_FC_EUR!BA126</f>
        <v>0</v>
      </c>
      <c r="AT126" s="1086">
        <f>INF_FC_EUR!BB126</f>
        <v>0</v>
      </c>
      <c r="AU126" s="1085">
        <f>INF_FC_EUR!BC126</f>
        <v>0</v>
      </c>
      <c r="AV126" s="1086">
        <f>INF_FC_EUR!BD126</f>
        <v>0</v>
      </c>
      <c r="AW126" s="1085">
        <f>INF_FC_EUR!BE126</f>
        <v>0</v>
      </c>
      <c r="AX126" s="1086">
        <f>INF_FC_EUR!BF126</f>
        <v>0</v>
      </c>
      <c r="AY126" s="1085">
        <f>INF_FC_EUR!BG126</f>
        <v>0</v>
      </c>
      <c r="AZ126" s="1086">
        <f>INF_FC_EUR!BH126</f>
        <v>0</v>
      </c>
      <c r="BA126" s="1085">
        <f>INF_FC_EUR!BI126</f>
        <v>0</v>
      </c>
      <c r="BB126" s="1086">
        <f>INF_FC_EUR!BJ126</f>
        <v>0</v>
      </c>
      <c r="BC126" s="1085">
        <f>INF_FC_EUR!BK126</f>
        <v>0</v>
      </c>
      <c r="BD126" s="1086">
        <f>INF_FC_EUR!BL126</f>
        <v>0</v>
      </c>
      <c r="BE126" s="1085">
        <f>INF_FC_EUR!BM126</f>
        <v>0</v>
      </c>
      <c r="BF126" s="1086">
        <f>INF_FC_EUR!BN126</f>
        <v>0</v>
      </c>
      <c r="BG126" s="1085">
        <f>INF_FC_EUR!BO126</f>
        <v>0</v>
      </c>
      <c r="BH126" s="1086">
        <f>INF_FC_EUR!BP126</f>
        <v>0</v>
      </c>
      <c r="BI126" s="1085">
        <f>INF_FC_EUR!BQ126</f>
        <v>0</v>
      </c>
      <c r="BJ126" s="1086">
        <f>INF_FC_EUR!BR126</f>
        <v>0</v>
      </c>
      <c r="BK126" s="1085">
        <f>INF_FC_EUR!BS126</f>
        <v>0</v>
      </c>
      <c r="BL126" s="1086">
        <f>INF_FC_EUR!BT126</f>
        <v>0</v>
      </c>
      <c r="BM126" s="1085">
        <f>INF_FC_EUR!BU126</f>
        <v>0</v>
      </c>
      <c r="BN126" s="1086">
        <f>INF_FC_EUR!BV126</f>
        <v>0</v>
      </c>
      <c r="BO126" s="1085">
        <f>INF_FC_EUR!BW126</f>
        <v>0</v>
      </c>
      <c r="BP126" s="1086">
        <f>INF_FC_EUR!BX126</f>
        <v>0</v>
      </c>
      <c r="BQ126" s="1085">
        <f>INF_FC_EUR!BY126</f>
        <v>0</v>
      </c>
    </row>
    <row r="127" spans="1:69" s="1048" customFormat="1">
      <c r="A127" s="1084" t="str">
        <f>IF(OR(B127=0,B127=""),"",B127&amp;IF(COUNTIF(B$11:$B127,B127)&gt;1,COUNTIF(B$11:$B127,B127),""))</f>
        <v>M899</v>
      </c>
      <c r="B127" s="1084" t="str">
        <f>INF_FC_EUR!J127</f>
        <v>M899</v>
      </c>
      <c r="C127" s="1084" t="str">
        <f>INF_FC_EUR!K127</f>
        <v>EBT</v>
      </c>
      <c r="D127" s="1084">
        <f>INF_FC_EUR!L127</f>
        <v>0</v>
      </c>
      <c r="E127" s="1085">
        <f>INF_FC_EUR!M127</f>
        <v>0</v>
      </c>
      <c r="F127" s="1086">
        <f>INF_FC_EUR!N127</f>
        <v>0</v>
      </c>
      <c r="G127" s="1085">
        <f>INF_FC_EUR!O127</f>
        <v>0</v>
      </c>
      <c r="H127" s="1086">
        <f>INF_FC_EUR!P127</f>
        <v>0</v>
      </c>
      <c r="I127" s="1085">
        <f>INF_FC_EUR!Q127</f>
        <v>0</v>
      </c>
      <c r="J127" s="1086">
        <f>INF_FC_EUR!R127</f>
        <v>0</v>
      </c>
      <c r="K127" s="1085">
        <f>INF_FC_EUR!S127</f>
        <v>0</v>
      </c>
      <c r="L127" s="1086">
        <f>INF_FC_EUR!T127</f>
        <v>0</v>
      </c>
      <c r="M127" s="1085">
        <f>INF_FC_EUR!U127</f>
        <v>0</v>
      </c>
      <c r="N127" s="1086">
        <f>INF_FC_EUR!V127</f>
        <v>0</v>
      </c>
      <c r="O127" s="1085">
        <f>INF_FC_EUR!W127</f>
        <v>0</v>
      </c>
      <c r="P127" s="1086">
        <f>INF_FC_EUR!X127</f>
        <v>0</v>
      </c>
      <c r="Q127" s="1085">
        <f>INF_FC_EUR!Y127</f>
        <v>0</v>
      </c>
      <c r="R127" s="1086">
        <f>INF_FC_EUR!Z127</f>
        <v>0</v>
      </c>
      <c r="S127" s="1085">
        <f>INF_FC_EUR!AA127</f>
        <v>0</v>
      </c>
      <c r="T127" s="1086">
        <f>INF_FC_EUR!AB127</f>
        <v>0</v>
      </c>
      <c r="U127" s="1085">
        <f>INF_FC_EUR!AC127</f>
        <v>0</v>
      </c>
      <c r="V127" s="1086">
        <f>INF_FC_EUR!AD127</f>
        <v>0</v>
      </c>
      <c r="W127" s="1085">
        <f>INF_FC_EUR!AE127</f>
        <v>0</v>
      </c>
      <c r="X127" s="1086">
        <f>INF_FC_EUR!AF127</f>
        <v>0</v>
      </c>
      <c r="Y127" s="1085">
        <f>INF_FC_EUR!AG127</f>
        <v>0</v>
      </c>
      <c r="Z127" s="1086">
        <f>INF_FC_EUR!AH127</f>
        <v>0</v>
      </c>
      <c r="AA127" s="1085">
        <f>INF_FC_EUR!AI127</f>
        <v>0</v>
      </c>
      <c r="AB127" s="1086">
        <f>INF_FC_EUR!AJ127</f>
        <v>0</v>
      </c>
      <c r="AC127" s="1085">
        <f>INF_FC_EUR!AK127</f>
        <v>0</v>
      </c>
      <c r="AD127" s="1086">
        <f>INF_FC_EUR!AL127</f>
        <v>0</v>
      </c>
      <c r="AE127" s="1085">
        <f>INF_FC_EUR!AM127</f>
        <v>0</v>
      </c>
      <c r="AF127" s="1086">
        <f>INF_FC_EUR!AN127</f>
        <v>0</v>
      </c>
      <c r="AG127" s="1085">
        <f>INF_FC_EUR!AO127</f>
        <v>0</v>
      </c>
      <c r="AH127" s="1086">
        <f>INF_FC_EUR!AP127</f>
        <v>0</v>
      </c>
      <c r="AI127" s="1085">
        <f>INF_FC_EUR!AQ127</f>
        <v>0</v>
      </c>
      <c r="AJ127" s="1086">
        <f>INF_FC_EUR!AR127</f>
        <v>0</v>
      </c>
      <c r="AK127" s="1085">
        <f>INF_FC_EUR!AS127</f>
        <v>0</v>
      </c>
      <c r="AL127" s="1086">
        <f>INF_FC_EUR!AT127</f>
        <v>0</v>
      </c>
      <c r="AM127" s="1085">
        <f>INF_FC_EUR!AU127</f>
        <v>0</v>
      </c>
      <c r="AN127" s="1086">
        <f>INF_FC_EUR!AV127</f>
        <v>0</v>
      </c>
      <c r="AO127" s="1085">
        <f>INF_FC_EUR!AW127</f>
        <v>0</v>
      </c>
      <c r="AP127" s="1086">
        <f>INF_FC_EUR!AX127</f>
        <v>0</v>
      </c>
      <c r="AQ127" s="1085">
        <f>INF_FC_EUR!AY127</f>
        <v>0</v>
      </c>
      <c r="AR127" s="1086">
        <f>INF_FC_EUR!AZ127</f>
        <v>0</v>
      </c>
      <c r="AS127" s="1085">
        <f>INF_FC_EUR!BA127</f>
        <v>0</v>
      </c>
      <c r="AT127" s="1086">
        <f>INF_FC_EUR!BB127</f>
        <v>0</v>
      </c>
      <c r="AU127" s="1085">
        <f>INF_FC_EUR!BC127</f>
        <v>0</v>
      </c>
      <c r="AV127" s="1086">
        <f>INF_FC_EUR!BD127</f>
        <v>0</v>
      </c>
      <c r="AW127" s="1085">
        <f>INF_FC_EUR!BE127</f>
        <v>0</v>
      </c>
      <c r="AX127" s="1086">
        <f>INF_FC_EUR!BF127</f>
        <v>0</v>
      </c>
      <c r="AY127" s="1085">
        <f>INF_FC_EUR!BG127</f>
        <v>0</v>
      </c>
      <c r="AZ127" s="1086">
        <f>INF_FC_EUR!BH127</f>
        <v>0</v>
      </c>
      <c r="BA127" s="1085">
        <f>INF_FC_EUR!BI127</f>
        <v>0</v>
      </c>
      <c r="BB127" s="1086">
        <f>INF_FC_EUR!BJ127</f>
        <v>0</v>
      </c>
      <c r="BC127" s="1085">
        <f>INF_FC_EUR!BK127</f>
        <v>0</v>
      </c>
      <c r="BD127" s="1086">
        <f>INF_FC_EUR!BL127</f>
        <v>0</v>
      </c>
      <c r="BE127" s="1085">
        <f>INF_FC_EUR!BM127</f>
        <v>0</v>
      </c>
      <c r="BF127" s="1086">
        <f>INF_FC_EUR!BN127</f>
        <v>0</v>
      </c>
      <c r="BG127" s="1085">
        <f>INF_FC_EUR!BO127</f>
        <v>0</v>
      </c>
      <c r="BH127" s="1086">
        <f>INF_FC_EUR!BP127</f>
        <v>0</v>
      </c>
      <c r="BI127" s="1085">
        <f>INF_FC_EUR!BQ127</f>
        <v>0</v>
      </c>
      <c r="BJ127" s="1086">
        <f>INF_FC_EUR!BR127</f>
        <v>0</v>
      </c>
      <c r="BK127" s="1085">
        <f>INF_FC_EUR!BS127</f>
        <v>0</v>
      </c>
      <c r="BL127" s="1086">
        <f>INF_FC_EUR!BT127</f>
        <v>0</v>
      </c>
      <c r="BM127" s="1085">
        <f>INF_FC_EUR!BU127</f>
        <v>0</v>
      </c>
      <c r="BN127" s="1086">
        <f>INF_FC_EUR!BV127</f>
        <v>0</v>
      </c>
      <c r="BO127" s="1085">
        <f>INF_FC_EUR!BW127</f>
        <v>0</v>
      </c>
      <c r="BP127" s="1086">
        <f>INF_FC_EUR!BX127</f>
        <v>0</v>
      </c>
      <c r="BQ127" s="1085">
        <f>INF_FC_EUR!BY127</f>
        <v>0</v>
      </c>
    </row>
    <row r="128" spans="1:69" s="1048" customFormat="1">
      <c r="A128" s="1080" t="str">
        <f>IF(OR(B128=0,B128=""),"",B128&amp;IF(COUNTIF(B$11:$B128,B128)&gt;1,COUNTIF(B$11:$B128,B128),""))</f>
        <v>M909</v>
      </c>
      <c r="B128" s="1080" t="str">
        <f>INF_FC_EUR!J128</f>
        <v>M909</v>
      </c>
      <c r="C128" s="1081" t="str">
        <f>INF_FC_EUR!K128</f>
        <v>Taxes on income</v>
      </c>
      <c r="D128" s="1081">
        <f>INF_FC_EUR!L128</f>
        <v>0</v>
      </c>
      <c r="E128" s="1082">
        <f>INF_FC_EUR!M128</f>
        <v>0</v>
      </c>
      <c r="F128" s="1083">
        <f>INF_FC_EUR!N128</f>
        <v>0</v>
      </c>
      <c r="G128" s="1082">
        <f>INF_FC_EUR!O128</f>
        <v>0</v>
      </c>
      <c r="H128" s="1083">
        <f>INF_FC_EUR!P128</f>
        <v>0</v>
      </c>
      <c r="I128" s="1082">
        <f>INF_FC_EUR!Q128</f>
        <v>0</v>
      </c>
      <c r="J128" s="1083">
        <f>INF_FC_EUR!R128</f>
        <v>0</v>
      </c>
      <c r="K128" s="1082">
        <f>INF_FC_EUR!S128</f>
        <v>0</v>
      </c>
      <c r="L128" s="1083">
        <f>INF_FC_EUR!T128</f>
        <v>0</v>
      </c>
      <c r="M128" s="1082">
        <f>INF_FC_EUR!U128</f>
        <v>0</v>
      </c>
      <c r="N128" s="1083">
        <f>INF_FC_EUR!V128</f>
        <v>0</v>
      </c>
      <c r="O128" s="1082">
        <f>INF_FC_EUR!W128</f>
        <v>0</v>
      </c>
      <c r="P128" s="1083">
        <f>INF_FC_EUR!X128</f>
        <v>0</v>
      </c>
      <c r="Q128" s="1082">
        <f>INF_FC_EUR!Y128</f>
        <v>0</v>
      </c>
      <c r="R128" s="1083">
        <f>INF_FC_EUR!Z128</f>
        <v>0</v>
      </c>
      <c r="S128" s="1082">
        <f>INF_FC_EUR!AA128</f>
        <v>0</v>
      </c>
      <c r="T128" s="1083">
        <f>INF_FC_EUR!AB128</f>
        <v>0</v>
      </c>
      <c r="U128" s="1082">
        <f>INF_FC_EUR!AC128</f>
        <v>0</v>
      </c>
      <c r="V128" s="1083">
        <f>INF_FC_EUR!AD128</f>
        <v>0</v>
      </c>
      <c r="W128" s="1082">
        <f>INF_FC_EUR!AE128</f>
        <v>0</v>
      </c>
      <c r="X128" s="1083">
        <f>INF_FC_EUR!AF128</f>
        <v>0</v>
      </c>
      <c r="Y128" s="1082">
        <f>INF_FC_EUR!AG128</f>
        <v>0</v>
      </c>
      <c r="Z128" s="1083">
        <f>INF_FC_EUR!AH128</f>
        <v>0</v>
      </c>
      <c r="AA128" s="1082">
        <f>INF_FC_EUR!AI128</f>
        <v>0</v>
      </c>
      <c r="AB128" s="1083">
        <f>INF_FC_EUR!AJ128</f>
        <v>0</v>
      </c>
      <c r="AC128" s="1082">
        <f>INF_FC_EUR!AK128</f>
        <v>0</v>
      </c>
      <c r="AD128" s="1083">
        <f>INF_FC_EUR!AL128</f>
        <v>0</v>
      </c>
      <c r="AE128" s="1082">
        <f>INF_FC_EUR!AM128</f>
        <v>0</v>
      </c>
      <c r="AF128" s="1083">
        <f>INF_FC_EUR!AN128</f>
        <v>0</v>
      </c>
      <c r="AG128" s="1082">
        <f>INF_FC_EUR!AO128</f>
        <v>0</v>
      </c>
      <c r="AH128" s="1083">
        <f>INF_FC_EUR!AP128</f>
        <v>0</v>
      </c>
      <c r="AI128" s="1082">
        <f>INF_FC_EUR!AQ128</f>
        <v>0</v>
      </c>
      <c r="AJ128" s="1083">
        <f>INF_FC_EUR!AR128</f>
        <v>0</v>
      </c>
      <c r="AK128" s="1082">
        <f>INF_FC_EUR!AS128</f>
        <v>0</v>
      </c>
      <c r="AL128" s="1083">
        <f>INF_FC_EUR!AT128</f>
        <v>0</v>
      </c>
      <c r="AM128" s="1082">
        <f>INF_FC_EUR!AU128</f>
        <v>0</v>
      </c>
      <c r="AN128" s="1083">
        <f>INF_FC_EUR!AV128</f>
        <v>0</v>
      </c>
      <c r="AO128" s="1082">
        <f>INF_FC_EUR!AW128</f>
        <v>0</v>
      </c>
      <c r="AP128" s="1083">
        <f>INF_FC_EUR!AX128</f>
        <v>0</v>
      </c>
      <c r="AQ128" s="1082">
        <f>INF_FC_EUR!AY128</f>
        <v>0</v>
      </c>
      <c r="AR128" s="1083">
        <f>INF_FC_EUR!AZ128</f>
        <v>0</v>
      </c>
      <c r="AS128" s="1082">
        <f>INF_FC_EUR!BA128</f>
        <v>0</v>
      </c>
      <c r="AT128" s="1083">
        <f>INF_FC_EUR!BB128</f>
        <v>0</v>
      </c>
      <c r="AU128" s="1082">
        <f>INF_FC_EUR!BC128</f>
        <v>0</v>
      </c>
      <c r="AV128" s="1083">
        <f>INF_FC_EUR!BD128</f>
        <v>0</v>
      </c>
      <c r="AW128" s="1082">
        <f>INF_FC_EUR!BE128</f>
        <v>0</v>
      </c>
      <c r="AX128" s="1083">
        <f>INF_FC_EUR!BF128</f>
        <v>0</v>
      </c>
      <c r="AY128" s="1082">
        <f>INF_FC_EUR!BG128</f>
        <v>0</v>
      </c>
      <c r="AZ128" s="1083">
        <f>INF_FC_EUR!BH128</f>
        <v>0</v>
      </c>
      <c r="BA128" s="1082">
        <f>INF_FC_EUR!BI128</f>
        <v>0</v>
      </c>
      <c r="BB128" s="1083">
        <f>INF_FC_EUR!BJ128</f>
        <v>0</v>
      </c>
      <c r="BC128" s="1082">
        <f>INF_FC_EUR!BK128</f>
        <v>0</v>
      </c>
      <c r="BD128" s="1083">
        <f>INF_FC_EUR!BL128</f>
        <v>0</v>
      </c>
      <c r="BE128" s="1082">
        <f>INF_FC_EUR!BM128</f>
        <v>0</v>
      </c>
      <c r="BF128" s="1083">
        <f>INF_FC_EUR!BN128</f>
        <v>0</v>
      </c>
      <c r="BG128" s="1082">
        <f>INF_FC_EUR!BO128</f>
        <v>0</v>
      </c>
      <c r="BH128" s="1083">
        <f>INF_FC_EUR!BP128</f>
        <v>0</v>
      </c>
      <c r="BI128" s="1082">
        <f>INF_FC_EUR!BQ128</f>
        <v>0</v>
      </c>
      <c r="BJ128" s="1083">
        <f>INF_FC_EUR!BR128</f>
        <v>0</v>
      </c>
      <c r="BK128" s="1082">
        <f>INF_FC_EUR!BS128</f>
        <v>0</v>
      </c>
      <c r="BL128" s="1083">
        <f>INF_FC_EUR!BT128</f>
        <v>0</v>
      </c>
      <c r="BM128" s="1082">
        <f>INF_FC_EUR!BU128</f>
        <v>0</v>
      </c>
      <c r="BN128" s="1083">
        <f>INF_FC_EUR!BV128</f>
        <v>0</v>
      </c>
      <c r="BO128" s="1082">
        <f>INF_FC_EUR!BW128</f>
        <v>0</v>
      </c>
      <c r="BP128" s="1083">
        <f>INF_FC_EUR!BX128</f>
        <v>0</v>
      </c>
      <c r="BQ128" s="1082">
        <f>INF_FC_EUR!BY128</f>
        <v>0</v>
      </c>
    </row>
    <row r="129" spans="1:69" s="1048" customFormat="1">
      <c r="A129" s="1084" t="str">
        <f>IF(OR(B129=0,B129=""),"",B129&amp;IF(COUNTIF(B$11:$B129,B129)&gt;1,COUNTIF(B$11:$B129,B129),""))</f>
        <v>M910</v>
      </c>
      <c r="B129" s="1084" t="str">
        <f>INF_FC_EUR!J129</f>
        <v>M910</v>
      </c>
      <c r="C129" s="1084" t="str">
        <f>INF_FC_EUR!K129</f>
        <v>RESULT AFTER TAXES</v>
      </c>
      <c r="D129" s="1084">
        <f>INF_FC_EUR!L129</f>
        <v>0</v>
      </c>
      <c r="E129" s="1085">
        <f>INF_FC_EUR!M129</f>
        <v>0</v>
      </c>
      <c r="F129" s="1086">
        <f>INF_FC_EUR!N129</f>
        <v>0</v>
      </c>
      <c r="G129" s="1085">
        <f>INF_FC_EUR!O129</f>
        <v>0</v>
      </c>
      <c r="H129" s="1086">
        <f>INF_FC_EUR!P129</f>
        <v>0</v>
      </c>
      <c r="I129" s="1085">
        <f>INF_FC_EUR!Q129</f>
        <v>0</v>
      </c>
      <c r="J129" s="1086">
        <f>INF_FC_EUR!R129</f>
        <v>0</v>
      </c>
      <c r="K129" s="1085">
        <f>INF_FC_EUR!S129</f>
        <v>0</v>
      </c>
      <c r="L129" s="1086">
        <f>INF_FC_EUR!T129</f>
        <v>0</v>
      </c>
      <c r="M129" s="1085">
        <f>INF_FC_EUR!U129</f>
        <v>0</v>
      </c>
      <c r="N129" s="1086">
        <f>INF_FC_EUR!V129</f>
        <v>0</v>
      </c>
      <c r="O129" s="1085">
        <f>INF_FC_EUR!W129</f>
        <v>0</v>
      </c>
      <c r="P129" s="1086">
        <f>INF_FC_EUR!X129</f>
        <v>0</v>
      </c>
      <c r="Q129" s="1085">
        <f>INF_FC_EUR!Y129</f>
        <v>0</v>
      </c>
      <c r="R129" s="1086">
        <f>INF_FC_EUR!Z129</f>
        <v>0</v>
      </c>
      <c r="S129" s="1085">
        <f>INF_FC_EUR!AA129</f>
        <v>0</v>
      </c>
      <c r="T129" s="1086">
        <f>INF_FC_EUR!AB129</f>
        <v>0</v>
      </c>
      <c r="U129" s="1085">
        <f>INF_FC_EUR!AC129</f>
        <v>0</v>
      </c>
      <c r="V129" s="1086">
        <f>INF_FC_EUR!AD129</f>
        <v>0</v>
      </c>
      <c r="W129" s="1085">
        <f>INF_FC_EUR!AE129</f>
        <v>0</v>
      </c>
      <c r="X129" s="1086">
        <f>INF_FC_EUR!AF129</f>
        <v>0</v>
      </c>
      <c r="Y129" s="1085">
        <f>INF_FC_EUR!AG129</f>
        <v>0</v>
      </c>
      <c r="Z129" s="1086">
        <f>INF_FC_EUR!AH129</f>
        <v>0</v>
      </c>
      <c r="AA129" s="1085">
        <f>INF_FC_EUR!AI129</f>
        <v>0</v>
      </c>
      <c r="AB129" s="1086">
        <f>INF_FC_EUR!AJ129</f>
        <v>0</v>
      </c>
      <c r="AC129" s="1085">
        <f>INF_FC_EUR!AK129</f>
        <v>0</v>
      </c>
      <c r="AD129" s="1086">
        <f>INF_FC_EUR!AL129</f>
        <v>0</v>
      </c>
      <c r="AE129" s="1085">
        <f>INF_FC_EUR!AM129</f>
        <v>0</v>
      </c>
      <c r="AF129" s="1086">
        <f>INF_FC_EUR!AN129</f>
        <v>0</v>
      </c>
      <c r="AG129" s="1085">
        <f>INF_FC_EUR!AO129</f>
        <v>0</v>
      </c>
      <c r="AH129" s="1086">
        <f>INF_FC_EUR!AP129</f>
        <v>0</v>
      </c>
      <c r="AI129" s="1085">
        <f>INF_FC_EUR!AQ129</f>
        <v>0</v>
      </c>
      <c r="AJ129" s="1086">
        <f>INF_FC_EUR!AR129</f>
        <v>0</v>
      </c>
      <c r="AK129" s="1085">
        <f>INF_FC_EUR!AS129</f>
        <v>0</v>
      </c>
      <c r="AL129" s="1086">
        <f>INF_FC_EUR!AT129</f>
        <v>0</v>
      </c>
      <c r="AM129" s="1085">
        <f>INF_FC_EUR!AU129</f>
        <v>0</v>
      </c>
      <c r="AN129" s="1086">
        <f>INF_FC_EUR!AV129</f>
        <v>0</v>
      </c>
      <c r="AO129" s="1085">
        <f>INF_FC_EUR!AW129</f>
        <v>0</v>
      </c>
      <c r="AP129" s="1086">
        <f>INF_FC_EUR!AX129</f>
        <v>0</v>
      </c>
      <c r="AQ129" s="1085">
        <f>INF_FC_EUR!AY129</f>
        <v>0</v>
      </c>
      <c r="AR129" s="1086">
        <f>INF_FC_EUR!AZ129</f>
        <v>0</v>
      </c>
      <c r="AS129" s="1085">
        <f>INF_FC_EUR!BA129</f>
        <v>0</v>
      </c>
      <c r="AT129" s="1086">
        <f>INF_FC_EUR!BB129</f>
        <v>0</v>
      </c>
      <c r="AU129" s="1085">
        <f>INF_FC_EUR!BC129</f>
        <v>0</v>
      </c>
      <c r="AV129" s="1086">
        <f>INF_FC_EUR!BD129</f>
        <v>0</v>
      </c>
      <c r="AW129" s="1085">
        <f>INF_FC_EUR!BE129</f>
        <v>0</v>
      </c>
      <c r="AX129" s="1086">
        <f>INF_FC_EUR!BF129</f>
        <v>0</v>
      </c>
      <c r="AY129" s="1085">
        <f>INF_FC_EUR!BG129</f>
        <v>0</v>
      </c>
      <c r="AZ129" s="1086">
        <f>INF_FC_EUR!BH129</f>
        <v>0</v>
      </c>
      <c r="BA129" s="1085">
        <f>INF_FC_EUR!BI129</f>
        <v>0</v>
      </c>
      <c r="BB129" s="1086">
        <f>INF_FC_EUR!BJ129</f>
        <v>0</v>
      </c>
      <c r="BC129" s="1085">
        <f>INF_FC_EUR!BK129</f>
        <v>0</v>
      </c>
      <c r="BD129" s="1086">
        <f>INF_FC_EUR!BL129</f>
        <v>0</v>
      </c>
      <c r="BE129" s="1085">
        <f>INF_FC_EUR!BM129</f>
        <v>0</v>
      </c>
      <c r="BF129" s="1086">
        <f>INF_FC_EUR!BN129</f>
        <v>0</v>
      </c>
      <c r="BG129" s="1085">
        <f>INF_FC_EUR!BO129</f>
        <v>0</v>
      </c>
      <c r="BH129" s="1086">
        <f>INF_FC_EUR!BP129</f>
        <v>0</v>
      </c>
      <c r="BI129" s="1085">
        <f>INF_FC_EUR!BQ129</f>
        <v>0</v>
      </c>
      <c r="BJ129" s="1086">
        <f>INF_FC_EUR!BR129</f>
        <v>0</v>
      </c>
      <c r="BK129" s="1085">
        <f>INF_FC_EUR!BS129</f>
        <v>0</v>
      </c>
      <c r="BL129" s="1086">
        <f>INF_FC_EUR!BT129</f>
        <v>0</v>
      </c>
      <c r="BM129" s="1085">
        <f>INF_FC_EUR!BU129</f>
        <v>0</v>
      </c>
      <c r="BN129" s="1086">
        <f>INF_FC_EUR!BV129</f>
        <v>0</v>
      </c>
      <c r="BO129" s="1085">
        <f>INF_FC_EUR!BW129</f>
        <v>0</v>
      </c>
      <c r="BP129" s="1086">
        <f>INF_FC_EUR!BX129</f>
        <v>0</v>
      </c>
      <c r="BQ129" s="1085">
        <f>INF_FC_EUR!BY129</f>
        <v>0</v>
      </c>
    </row>
    <row r="130" spans="1:69" s="1048" customFormat="1">
      <c r="A130" s="1080" t="str">
        <f>IF(OR(B130=0,B130=""),"",B130&amp;IF(COUNTIF(B$11:$B130,B130)&gt;1,COUNTIF(B$11:$B130,B130),""))</f>
        <v>M915</v>
      </c>
      <c r="B130" s="1080" t="str">
        <f>INF_FC_EUR!J130</f>
        <v>M915</v>
      </c>
      <c r="C130" s="1081" t="str">
        <f>INF_FC_EUR!K130</f>
        <v>Other taxes</v>
      </c>
      <c r="D130" s="1081">
        <f>INF_FC_EUR!L130</f>
        <v>0</v>
      </c>
      <c r="E130" s="1082">
        <f>INF_FC_EUR!M130</f>
        <v>0</v>
      </c>
      <c r="F130" s="1083">
        <f>INF_FC_EUR!N130</f>
        <v>0</v>
      </c>
      <c r="G130" s="1082">
        <f>INF_FC_EUR!O130</f>
        <v>0</v>
      </c>
      <c r="H130" s="1083">
        <f>INF_FC_EUR!P130</f>
        <v>0</v>
      </c>
      <c r="I130" s="1082">
        <f>INF_FC_EUR!Q130</f>
        <v>0</v>
      </c>
      <c r="J130" s="1083">
        <f>INF_FC_EUR!R130</f>
        <v>0</v>
      </c>
      <c r="K130" s="1082">
        <f>INF_FC_EUR!S130</f>
        <v>0</v>
      </c>
      <c r="L130" s="1083">
        <f>INF_FC_EUR!T130</f>
        <v>0</v>
      </c>
      <c r="M130" s="1082">
        <f>INF_FC_EUR!U130</f>
        <v>0</v>
      </c>
      <c r="N130" s="1083">
        <f>INF_FC_EUR!V130</f>
        <v>0</v>
      </c>
      <c r="O130" s="1082">
        <f>INF_FC_EUR!W130</f>
        <v>0</v>
      </c>
      <c r="P130" s="1083">
        <f>INF_FC_EUR!X130</f>
        <v>0</v>
      </c>
      <c r="Q130" s="1082">
        <f>INF_FC_EUR!Y130</f>
        <v>0</v>
      </c>
      <c r="R130" s="1083">
        <f>INF_FC_EUR!Z130</f>
        <v>0</v>
      </c>
      <c r="S130" s="1082">
        <f>INF_FC_EUR!AA130</f>
        <v>0</v>
      </c>
      <c r="T130" s="1083">
        <f>INF_FC_EUR!AB130</f>
        <v>0</v>
      </c>
      <c r="U130" s="1082">
        <f>INF_FC_EUR!AC130</f>
        <v>0</v>
      </c>
      <c r="V130" s="1083">
        <f>INF_FC_EUR!AD130</f>
        <v>0</v>
      </c>
      <c r="W130" s="1082">
        <f>INF_FC_EUR!AE130</f>
        <v>0</v>
      </c>
      <c r="X130" s="1083">
        <f>INF_FC_EUR!AF130</f>
        <v>0</v>
      </c>
      <c r="Y130" s="1082">
        <f>INF_FC_EUR!AG130</f>
        <v>0</v>
      </c>
      <c r="Z130" s="1083">
        <f>INF_FC_EUR!AH130</f>
        <v>0</v>
      </c>
      <c r="AA130" s="1082">
        <f>INF_FC_EUR!AI130</f>
        <v>0</v>
      </c>
      <c r="AB130" s="1083">
        <f>INF_FC_EUR!AJ130</f>
        <v>0</v>
      </c>
      <c r="AC130" s="1082">
        <f>INF_FC_EUR!AK130</f>
        <v>0</v>
      </c>
      <c r="AD130" s="1083">
        <f>INF_FC_EUR!AL130</f>
        <v>0</v>
      </c>
      <c r="AE130" s="1082">
        <f>INF_FC_EUR!AM130</f>
        <v>0</v>
      </c>
      <c r="AF130" s="1083">
        <f>INF_FC_EUR!AN130</f>
        <v>0</v>
      </c>
      <c r="AG130" s="1082">
        <f>INF_FC_EUR!AO130</f>
        <v>0</v>
      </c>
      <c r="AH130" s="1083">
        <f>INF_FC_EUR!AP130</f>
        <v>0</v>
      </c>
      <c r="AI130" s="1082">
        <f>INF_FC_EUR!AQ130</f>
        <v>0</v>
      </c>
      <c r="AJ130" s="1083">
        <f>INF_FC_EUR!AR130</f>
        <v>0</v>
      </c>
      <c r="AK130" s="1082">
        <f>INF_FC_EUR!AS130</f>
        <v>0</v>
      </c>
      <c r="AL130" s="1083">
        <f>INF_FC_EUR!AT130</f>
        <v>0</v>
      </c>
      <c r="AM130" s="1082">
        <f>INF_FC_EUR!AU130</f>
        <v>0</v>
      </c>
      <c r="AN130" s="1083">
        <f>INF_FC_EUR!AV130</f>
        <v>0</v>
      </c>
      <c r="AO130" s="1082">
        <f>INF_FC_EUR!AW130</f>
        <v>0</v>
      </c>
      <c r="AP130" s="1083">
        <f>INF_FC_EUR!AX130</f>
        <v>0</v>
      </c>
      <c r="AQ130" s="1082">
        <f>INF_FC_EUR!AY130</f>
        <v>0</v>
      </c>
      <c r="AR130" s="1083">
        <f>INF_FC_EUR!AZ130</f>
        <v>0</v>
      </c>
      <c r="AS130" s="1082">
        <f>INF_FC_EUR!BA130</f>
        <v>0</v>
      </c>
      <c r="AT130" s="1083">
        <f>INF_FC_EUR!BB130</f>
        <v>0</v>
      </c>
      <c r="AU130" s="1082">
        <f>INF_FC_EUR!BC130</f>
        <v>0</v>
      </c>
      <c r="AV130" s="1083">
        <f>INF_FC_EUR!BD130</f>
        <v>0</v>
      </c>
      <c r="AW130" s="1082">
        <f>INF_FC_EUR!BE130</f>
        <v>0</v>
      </c>
      <c r="AX130" s="1083">
        <f>INF_FC_EUR!BF130</f>
        <v>0</v>
      </c>
      <c r="AY130" s="1082">
        <f>INF_FC_EUR!BG130</f>
        <v>0</v>
      </c>
      <c r="AZ130" s="1083">
        <f>INF_FC_EUR!BH130</f>
        <v>0</v>
      </c>
      <c r="BA130" s="1082">
        <f>INF_FC_EUR!BI130</f>
        <v>0</v>
      </c>
      <c r="BB130" s="1083">
        <f>INF_FC_EUR!BJ130</f>
        <v>0</v>
      </c>
      <c r="BC130" s="1082">
        <f>INF_FC_EUR!BK130</f>
        <v>0</v>
      </c>
      <c r="BD130" s="1083">
        <f>INF_FC_EUR!BL130</f>
        <v>0</v>
      </c>
      <c r="BE130" s="1082">
        <f>INF_FC_EUR!BM130</f>
        <v>0</v>
      </c>
      <c r="BF130" s="1083">
        <f>INF_FC_EUR!BN130</f>
        <v>0</v>
      </c>
      <c r="BG130" s="1082">
        <f>INF_FC_EUR!BO130</f>
        <v>0</v>
      </c>
      <c r="BH130" s="1083">
        <f>INF_FC_EUR!BP130</f>
        <v>0</v>
      </c>
      <c r="BI130" s="1082">
        <f>INF_FC_EUR!BQ130</f>
        <v>0</v>
      </c>
      <c r="BJ130" s="1083">
        <f>INF_FC_EUR!BR130</f>
        <v>0</v>
      </c>
      <c r="BK130" s="1082">
        <f>INF_FC_EUR!BS130</f>
        <v>0</v>
      </c>
      <c r="BL130" s="1083">
        <f>INF_FC_EUR!BT130</f>
        <v>0</v>
      </c>
      <c r="BM130" s="1082">
        <f>INF_FC_EUR!BU130</f>
        <v>0</v>
      </c>
      <c r="BN130" s="1083">
        <f>INF_FC_EUR!BV130</f>
        <v>0</v>
      </c>
      <c r="BO130" s="1082">
        <f>INF_FC_EUR!BW130</f>
        <v>0</v>
      </c>
      <c r="BP130" s="1083">
        <f>INF_FC_EUR!BX130</f>
        <v>0</v>
      </c>
      <c r="BQ130" s="1082">
        <f>INF_FC_EUR!BY130</f>
        <v>0</v>
      </c>
    </row>
    <row r="131" spans="1:69" s="1048" customFormat="1">
      <c r="A131" s="1080" t="str">
        <f>IF(OR(B131=0,B131=""),"",B131&amp;IF(COUNTIF(B$11:$B131,B131)&gt;1,COUNTIF(B$11:$B131,B131),""))</f>
        <v>M919</v>
      </c>
      <c r="B131" s="1080" t="str">
        <f>INF_FC_EUR!J131</f>
        <v>M919</v>
      </c>
      <c r="C131" s="1081" t="str">
        <f>INF_FC_EUR!K131</f>
        <v>NET INCOME FOR THE PERIOD</v>
      </c>
      <c r="D131" s="1081">
        <f>INF_FC_EUR!L131</f>
        <v>0</v>
      </c>
      <c r="E131" s="1082">
        <f>INF_FC_EUR!M131</f>
        <v>0</v>
      </c>
      <c r="F131" s="1083">
        <f>INF_FC_EUR!N131</f>
        <v>0</v>
      </c>
      <c r="G131" s="1082">
        <f>INF_FC_EUR!O131</f>
        <v>0</v>
      </c>
      <c r="H131" s="1083">
        <f>INF_FC_EUR!P131</f>
        <v>0</v>
      </c>
      <c r="I131" s="1082">
        <f>INF_FC_EUR!Q131</f>
        <v>0</v>
      </c>
      <c r="J131" s="1083">
        <f>INF_FC_EUR!R131</f>
        <v>0</v>
      </c>
      <c r="K131" s="1082">
        <f>INF_FC_EUR!S131</f>
        <v>0</v>
      </c>
      <c r="L131" s="1083">
        <f>INF_FC_EUR!T131</f>
        <v>0</v>
      </c>
      <c r="M131" s="1082">
        <f>INF_FC_EUR!U131</f>
        <v>0</v>
      </c>
      <c r="N131" s="1083">
        <f>INF_FC_EUR!V131</f>
        <v>0</v>
      </c>
      <c r="O131" s="1082">
        <f>INF_FC_EUR!W131</f>
        <v>0</v>
      </c>
      <c r="P131" s="1083">
        <f>INF_FC_EUR!X131</f>
        <v>0</v>
      </c>
      <c r="Q131" s="1082">
        <f>INF_FC_EUR!Y131</f>
        <v>0</v>
      </c>
      <c r="R131" s="1083">
        <f>INF_FC_EUR!Z131</f>
        <v>0</v>
      </c>
      <c r="S131" s="1082">
        <f>INF_FC_EUR!AA131</f>
        <v>0</v>
      </c>
      <c r="T131" s="1083">
        <f>INF_FC_EUR!AB131</f>
        <v>0</v>
      </c>
      <c r="U131" s="1082">
        <f>INF_FC_EUR!AC131</f>
        <v>0</v>
      </c>
      <c r="V131" s="1083">
        <f>INF_FC_EUR!AD131</f>
        <v>0</v>
      </c>
      <c r="W131" s="1082">
        <f>INF_FC_EUR!AE131</f>
        <v>0</v>
      </c>
      <c r="X131" s="1083">
        <f>INF_FC_EUR!AF131</f>
        <v>0</v>
      </c>
      <c r="Y131" s="1082">
        <f>INF_FC_EUR!AG131</f>
        <v>0</v>
      </c>
      <c r="Z131" s="1083">
        <f>INF_FC_EUR!AH131</f>
        <v>0</v>
      </c>
      <c r="AA131" s="1082">
        <f>INF_FC_EUR!AI131</f>
        <v>0</v>
      </c>
      <c r="AB131" s="1083">
        <f>INF_FC_EUR!AJ131</f>
        <v>0</v>
      </c>
      <c r="AC131" s="1082">
        <f>INF_FC_EUR!AK131</f>
        <v>0</v>
      </c>
      <c r="AD131" s="1083">
        <f>INF_FC_EUR!AL131</f>
        <v>0</v>
      </c>
      <c r="AE131" s="1082">
        <f>INF_FC_EUR!AM131</f>
        <v>0</v>
      </c>
      <c r="AF131" s="1083">
        <f>INF_FC_EUR!AN131</f>
        <v>0</v>
      </c>
      <c r="AG131" s="1082">
        <f>INF_FC_EUR!AO131</f>
        <v>0</v>
      </c>
      <c r="AH131" s="1083">
        <f>INF_FC_EUR!AP131</f>
        <v>0</v>
      </c>
      <c r="AI131" s="1082">
        <f>INF_FC_EUR!AQ131</f>
        <v>0</v>
      </c>
      <c r="AJ131" s="1083">
        <f>INF_FC_EUR!AR131</f>
        <v>0</v>
      </c>
      <c r="AK131" s="1082">
        <f>INF_FC_EUR!AS131</f>
        <v>0</v>
      </c>
      <c r="AL131" s="1083">
        <f>INF_FC_EUR!AT131</f>
        <v>0</v>
      </c>
      <c r="AM131" s="1082">
        <f>INF_FC_EUR!AU131</f>
        <v>0</v>
      </c>
      <c r="AN131" s="1083">
        <f>INF_FC_EUR!AV131</f>
        <v>0</v>
      </c>
      <c r="AO131" s="1082">
        <f>INF_FC_EUR!AW131</f>
        <v>0</v>
      </c>
      <c r="AP131" s="1083">
        <f>INF_FC_EUR!AX131</f>
        <v>0</v>
      </c>
      <c r="AQ131" s="1082">
        <f>INF_FC_EUR!AY131</f>
        <v>0</v>
      </c>
      <c r="AR131" s="1083">
        <f>INF_FC_EUR!AZ131</f>
        <v>0</v>
      </c>
      <c r="AS131" s="1082">
        <f>INF_FC_EUR!BA131</f>
        <v>0</v>
      </c>
      <c r="AT131" s="1083">
        <f>INF_FC_EUR!BB131</f>
        <v>0</v>
      </c>
      <c r="AU131" s="1082">
        <f>INF_FC_EUR!BC131</f>
        <v>0</v>
      </c>
      <c r="AV131" s="1083">
        <f>INF_FC_EUR!BD131</f>
        <v>0</v>
      </c>
      <c r="AW131" s="1082">
        <f>INF_FC_EUR!BE131</f>
        <v>0</v>
      </c>
      <c r="AX131" s="1083">
        <f>INF_FC_EUR!BF131</f>
        <v>0</v>
      </c>
      <c r="AY131" s="1082">
        <f>INF_FC_EUR!BG131</f>
        <v>0</v>
      </c>
      <c r="AZ131" s="1083">
        <f>INF_FC_EUR!BH131</f>
        <v>0</v>
      </c>
      <c r="BA131" s="1082">
        <f>INF_FC_EUR!BI131</f>
        <v>0</v>
      </c>
      <c r="BB131" s="1083">
        <f>INF_FC_EUR!BJ131</f>
        <v>0</v>
      </c>
      <c r="BC131" s="1082">
        <f>INF_FC_EUR!BK131</f>
        <v>0</v>
      </c>
      <c r="BD131" s="1083">
        <f>INF_FC_EUR!BL131</f>
        <v>0</v>
      </c>
      <c r="BE131" s="1082">
        <f>INF_FC_EUR!BM131</f>
        <v>0</v>
      </c>
      <c r="BF131" s="1083">
        <f>INF_FC_EUR!BN131</f>
        <v>0</v>
      </c>
      <c r="BG131" s="1082">
        <f>INF_FC_EUR!BO131</f>
        <v>0</v>
      </c>
      <c r="BH131" s="1083">
        <f>INF_FC_EUR!BP131</f>
        <v>0</v>
      </c>
      <c r="BI131" s="1082">
        <f>INF_FC_EUR!BQ131</f>
        <v>0</v>
      </c>
      <c r="BJ131" s="1083">
        <f>INF_FC_EUR!BR131</f>
        <v>0</v>
      </c>
      <c r="BK131" s="1082">
        <f>INF_FC_EUR!BS131</f>
        <v>0</v>
      </c>
      <c r="BL131" s="1083">
        <f>INF_FC_EUR!BT131</f>
        <v>0</v>
      </c>
      <c r="BM131" s="1082">
        <f>INF_FC_EUR!BU131</f>
        <v>0</v>
      </c>
      <c r="BN131" s="1083">
        <f>INF_FC_EUR!BV131</f>
        <v>0</v>
      </c>
      <c r="BO131" s="1082">
        <f>INF_FC_EUR!BW131</f>
        <v>0</v>
      </c>
      <c r="BP131" s="1083">
        <f>INF_FC_EUR!BX131</f>
        <v>0</v>
      </c>
      <c r="BQ131" s="1082">
        <f>INF_FC_EUR!BY131</f>
        <v>0</v>
      </c>
    </row>
    <row r="132" spans="1:69" s="1048" customFormat="1">
      <c r="A132" s="1080" t="str">
        <f>IF(OR(B132=0,B132=""),"",B132&amp;IF(COUNTIF(B$11:$B132,B132)&gt;1,COUNTIF(B$11:$B132,B132),""))</f>
        <v>M930</v>
      </c>
      <c r="B132" s="1080" t="str">
        <f>INF_FC_EUR!J132</f>
        <v>M930</v>
      </c>
      <c r="C132" s="1081" t="str">
        <f>INF_FC_EUR!K132</f>
        <v>Release of untaxed reserves</v>
      </c>
      <c r="D132" s="1081">
        <f>INF_FC_EUR!L132</f>
        <v>0</v>
      </c>
      <c r="E132" s="1082">
        <f>INF_FC_EUR!M132</f>
        <v>0</v>
      </c>
      <c r="F132" s="1083">
        <f>INF_FC_EUR!N132</f>
        <v>0</v>
      </c>
      <c r="G132" s="1082">
        <f>INF_FC_EUR!O132</f>
        <v>0</v>
      </c>
      <c r="H132" s="1083">
        <f>INF_FC_EUR!P132</f>
        <v>0</v>
      </c>
      <c r="I132" s="1082">
        <f>INF_FC_EUR!Q132</f>
        <v>0</v>
      </c>
      <c r="J132" s="1083">
        <f>INF_FC_EUR!R132</f>
        <v>0</v>
      </c>
      <c r="K132" s="1082">
        <f>INF_FC_EUR!S132</f>
        <v>0</v>
      </c>
      <c r="L132" s="1083">
        <f>INF_FC_EUR!T132</f>
        <v>0</v>
      </c>
      <c r="M132" s="1082">
        <f>INF_FC_EUR!U132</f>
        <v>0</v>
      </c>
      <c r="N132" s="1083">
        <f>INF_FC_EUR!V132</f>
        <v>0</v>
      </c>
      <c r="O132" s="1082">
        <f>INF_FC_EUR!W132</f>
        <v>0</v>
      </c>
      <c r="P132" s="1083">
        <f>INF_FC_EUR!X132</f>
        <v>0</v>
      </c>
      <c r="Q132" s="1082">
        <f>INF_FC_EUR!Y132</f>
        <v>0</v>
      </c>
      <c r="R132" s="1083">
        <f>INF_FC_EUR!Z132</f>
        <v>0</v>
      </c>
      <c r="S132" s="1082">
        <f>INF_FC_EUR!AA132</f>
        <v>0</v>
      </c>
      <c r="T132" s="1083">
        <f>INF_FC_EUR!AB132</f>
        <v>0</v>
      </c>
      <c r="U132" s="1082">
        <f>INF_FC_EUR!AC132</f>
        <v>0</v>
      </c>
      <c r="V132" s="1083">
        <f>INF_FC_EUR!AD132</f>
        <v>0</v>
      </c>
      <c r="W132" s="1082">
        <f>INF_FC_EUR!AE132</f>
        <v>0</v>
      </c>
      <c r="X132" s="1083">
        <f>INF_FC_EUR!AF132</f>
        <v>0</v>
      </c>
      <c r="Y132" s="1082">
        <f>INF_FC_EUR!AG132</f>
        <v>0</v>
      </c>
      <c r="Z132" s="1083">
        <f>INF_FC_EUR!AH132</f>
        <v>0</v>
      </c>
      <c r="AA132" s="1082">
        <f>INF_FC_EUR!AI132</f>
        <v>0</v>
      </c>
      <c r="AB132" s="1083">
        <f>INF_FC_EUR!AJ132</f>
        <v>0</v>
      </c>
      <c r="AC132" s="1082">
        <f>INF_FC_EUR!AK132</f>
        <v>0</v>
      </c>
      <c r="AD132" s="1083">
        <f>INF_FC_EUR!AL132</f>
        <v>0</v>
      </c>
      <c r="AE132" s="1082">
        <f>INF_FC_EUR!AM132</f>
        <v>0</v>
      </c>
      <c r="AF132" s="1083">
        <f>INF_FC_EUR!AN132</f>
        <v>0</v>
      </c>
      <c r="AG132" s="1082">
        <f>INF_FC_EUR!AO132</f>
        <v>0</v>
      </c>
      <c r="AH132" s="1083">
        <f>INF_FC_EUR!AP132</f>
        <v>0</v>
      </c>
      <c r="AI132" s="1082">
        <f>INF_FC_EUR!AQ132</f>
        <v>0</v>
      </c>
      <c r="AJ132" s="1083">
        <f>INF_FC_EUR!AR132</f>
        <v>0</v>
      </c>
      <c r="AK132" s="1082">
        <f>INF_FC_EUR!AS132</f>
        <v>0</v>
      </c>
      <c r="AL132" s="1083">
        <f>INF_FC_EUR!AT132</f>
        <v>0</v>
      </c>
      <c r="AM132" s="1082">
        <f>INF_FC_EUR!AU132</f>
        <v>0</v>
      </c>
      <c r="AN132" s="1083">
        <f>INF_FC_EUR!AV132</f>
        <v>0</v>
      </c>
      <c r="AO132" s="1082">
        <f>INF_FC_EUR!AW132</f>
        <v>0</v>
      </c>
      <c r="AP132" s="1083">
        <f>INF_FC_EUR!AX132</f>
        <v>0</v>
      </c>
      <c r="AQ132" s="1082">
        <f>INF_FC_EUR!AY132</f>
        <v>0</v>
      </c>
      <c r="AR132" s="1083">
        <f>INF_FC_EUR!AZ132</f>
        <v>0</v>
      </c>
      <c r="AS132" s="1082">
        <f>INF_FC_EUR!BA132</f>
        <v>0</v>
      </c>
      <c r="AT132" s="1083">
        <f>INF_FC_EUR!BB132</f>
        <v>0</v>
      </c>
      <c r="AU132" s="1082">
        <f>INF_FC_EUR!BC132</f>
        <v>0</v>
      </c>
      <c r="AV132" s="1083">
        <f>INF_FC_EUR!BD132</f>
        <v>0</v>
      </c>
      <c r="AW132" s="1082">
        <f>INF_FC_EUR!BE132</f>
        <v>0</v>
      </c>
      <c r="AX132" s="1083">
        <f>INF_FC_EUR!BF132</f>
        <v>0</v>
      </c>
      <c r="AY132" s="1082">
        <f>INF_FC_EUR!BG132</f>
        <v>0</v>
      </c>
      <c r="AZ132" s="1083">
        <f>INF_FC_EUR!BH132</f>
        <v>0</v>
      </c>
      <c r="BA132" s="1082">
        <f>INF_FC_EUR!BI132</f>
        <v>0</v>
      </c>
      <c r="BB132" s="1083">
        <f>INF_FC_EUR!BJ132</f>
        <v>0</v>
      </c>
      <c r="BC132" s="1082">
        <f>INF_FC_EUR!BK132</f>
        <v>0</v>
      </c>
      <c r="BD132" s="1083">
        <f>INF_FC_EUR!BL132</f>
        <v>0</v>
      </c>
      <c r="BE132" s="1082">
        <f>INF_FC_EUR!BM132</f>
        <v>0</v>
      </c>
      <c r="BF132" s="1083">
        <f>INF_FC_EUR!BN132</f>
        <v>0</v>
      </c>
      <c r="BG132" s="1082">
        <f>INF_FC_EUR!BO132</f>
        <v>0</v>
      </c>
      <c r="BH132" s="1083">
        <f>INF_FC_EUR!BP132</f>
        <v>0</v>
      </c>
      <c r="BI132" s="1082">
        <f>INF_FC_EUR!BQ132</f>
        <v>0</v>
      </c>
      <c r="BJ132" s="1083">
        <f>INF_FC_EUR!BR132</f>
        <v>0</v>
      </c>
      <c r="BK132" s="1082">
        <f>INF_FC_EUR!BS132</f>
        <v>0</v>
      </c>
      <c r="BL132" s="1083">
        <f>INF_FC_EUR!BT132</f>
        <v>0</v>
      </c>
      <c r="BM132" s="1082">
        <f>INF_FC_EUR!BU132</f>
        <v>0</v>
      </c>
      <c r="BN132" s="1083">
        <f>INF_FC_EUR!BV132</f>
        <v>0</v>
      </c>
      <c r="BO132" s="1082">
        <f>INF_FC_EUR!BW132</f>
        <v>0</v>
      </c>
      <c r="BP132" s="1083">
        <f>INF_FC_EUR!BX132</f>
        <v>0</v>
      </c>
      <c r="BQ132" s="1082">
        <f>INF_FC_EUR!BY132</f>
        <v>0</v>
      </c>
    </row>
    <row r="133" spans="1:69" s="1048" customFormat="1">
      <c r="A133" s="1080" t="str">
        <f>IF(OR(B133=0,B133=""),"",B133&amp;IF(COUNTIF(B$11:$B133,B133)&gt;1,COUNTIF(B$11:$B133,B133),""))</f>
        <v>M935</v>
      </c>
      <c r="B133" s="1080" t="str">
        <f>INF_FC_EUR!J133</f>
        <v>M935</v>
      </c>
      <c r="C133" s="1081" t="str">
        <f>INF_FC_EUR!K133</f>
        <v>Release of capital reserves</v>
      </c>
      <c r="D133" s="1081">
        <f>INF_FC_EUR!L133</f>
        <v>0</v>
      </c>
      <c r="E133" s="1082">
        <f>INF_FC_EUR!M133</f>
        <v>0</v>
      </c>
      <c r="F133" s="1083">
        <f>INF_FC_EUR!N133</f>
        <v>0</v>
      </c>
      <c r="G133" s="1082">
        <f>INF_FC_EUR!O133</f>
        <v>0</v>
      </c>
      <c r="H133" s="1083">
        <f>INF_FC_EUR!P133</f>
        <v>0</v>
      </c>
      <c r="I133" s="1082">
        <f>INF_FC_EUR!Q133</f>
        <v>0</v>
      </c>
      <c r="J133" s="1083">
        <f>INF_FC_EUR!R133</f>
        <v>0</v>
      </c>
      <c r="K133" s="1082">
        <f>INF_FC_EUR!S133</f>
        <v>0</v>
      </c>
      <c r="L133" s="1083">
        <f>INF_FC_EUR!T133</f>
        <v>0</v>
      </c>
      <c r="M133" s="1082">
        <f>INF_FC_EUR!U133</f>
        <v>0</v>
      </c>
      <c r="N133" s="1083">
        <f>INF_FC_EUR!V133</f>
        <v>0</v>
      </c>
      <c r="O133" s="1082">
        <f>INF_FC_EUR!W133</f>
        <v>0</v>
      </c>
      <c r="P133" s="1083">
        <f>INF_FC_EUR!X133</f>
        <v>0</v>
      </c>
      <c r="Q133" s="1082">
        <f>INF_FC_EUR!Y133</f>
        <v>0</v>
      </c>
      <c r="R133" s="1083">
        <f>INF_FC_EUR!Z133</f>
        <v>0</v>
      </c>
      <c r="S133" s="1082">
        <f>INF_FC_EUR!AA133</f>
        <v>0</v>
      </c>
      <c r="T133" s="1083">
        <f>INF_FC_EUR!AB133</f>
        <v>0</v>
      </c>
      <c r="U133" s="1082">
        <f>INF_FC_EUR!AC133</f>
        <v>0</v>
      </c>
      <c r="V133" s="1083">
        <f>INF_FC_EUR!AD133</f>
        <v>0</v>
      </c>
      <c r="W133" s="1082">
        <f>INF_FC_EUR!AE133</f>
        <v>0</v>
      </c>
      <c r="X133" s="1083">
        <f>INF_FC_EUR!AF133</f>
        <v>0</v>
      </c>
      <c r="Y133" s="1082">
        <f>INF_FC_EUR!AG133</f>
        <v>0</v>
      </c>
      <c r="Z133" s="1083">
        <f>INF_FC_EUR!AH133</f>
        <v>0</v>
      </c>
      <c r="AA133" s="1082">
        <f>INF_FC_EUR!AI133</f>
        <v>0</v>
      </c>
      <c r="AB133" s="1083">
        <f>INF_FC_EUR!AJ133</f>
        <v>0</v>
      </c>
      <c r="AC133" s="1082">
        <f>INF_FC_EUR!AK133</f>
        <v>0</v>
      </c>
      <c r="AD133" s="1083">
        <f>INF_FC_EUR!AL133</f>
        <v>0</v>
      </c>
      <c r="AE133" s="1082">
        <f>INF_FC_EUR!AM133</f>
        <v>0</v>
      </c>
      <c r="AF133" s="1083">
        <f>INF_FC_EUR!AN133</f>
        <v>0</v>
      </c>
      <c r="AG133" s="1082">
        <f>INF_FC_EUR!AO133</f>
        <v>0</v>
      </c>
      <c r="AH133" s="1083">
        <f>INF_FC_EUR!AP133</f>
        <v>0</v>
      </c>
      <c r="AI133" s="1082">
        <f>INF_FC_EUR!AQ133</f>
        <v>0</v>
      </c>
      <c r="AJ133" s="1083">
        <f>INF_FC_EUR!AR133</f>
        <v>0</v>
      </c>
      <c r="AK133" s="1082">
        <f>INF_FC_EUR!AS133</f>
        <v>0</v>
      </c>
      <c r="AL133" s="1083">
        <f>INF_FC_EUR!AT133</f>
        <v>0</v>
      </c>
      <c r="AM133" s="1082">
        <f>INF_FC_EUR!AU133</f>
        <v>0</v>
      </c>
      <c r="AN133" s="1083">
        <f>INF_FC_EUR!AV133</f>
        <v>0</v>
      </c>
      <c r="AO133" s="1082">
        <f>INF_FC_EUR!AW133</f>
        <v>0</v>
      </c>
      <c r="AP133" s="1083">
        <f>INF_FC_EUR!AX133</f>
        <v>0</v>
      </c>
      <c r="AQ133" s="1082">
        <f>INF_FC_EUR!AY133</f>
        <v>0</v>
      </c>
      <c r="AR133" s="1083">
        <f>INF_FC_EUR!AZ133</f>
        <v>0</v>
      </c>
      <c r="AS133" s="1082">
        <f>INF_FC_EUR!BA133</f>
        <v>0</v>
      </c>
      <c r="AT133" s="1083">
        <f>INF_FC_EUR!BB133</f>
        <v>0</v>
      </c>
      <c r="AU133" s="1082">
        <f>INF_FC_EUR!BC133</f>
        <v>0</v>
      </c>
      <c r="AV133" s="1083">
        <f>INF_FC_EUR!BD133</f>
        <v>0</v>
      </c>
      <c r="AW133" s="1082">
        <f>INF_FC_EUR!BE133</f>
        <v>0</v>
      </c>
      <c r="AX133" s="1083">
        <f>INF_FC_EUR!BF133</f>
        <v>0</v>
      </c>
      <c r="AY133" s="1082">
        <f>INF_FC_EUR!BG133</f>
        <v>0</v>
      </c>
      <c r="AZ133" s="1083">
        <f>INF_FC_EUR!BH133</f>
        <v>0</v>
      </c>
      <c r="BA133" s="1082">
        <f>INF_FC_EUR!BI133</f>
        <v>0</v>
      </c>
      <c r="BB133" s="1083">
        <f>INF_FC_EUR!BJ133</f>
        <v>0</v>
      </c>
      <c r="BC133" s="1082">
        <f>INF_FC_EUR!BK133</f>
        <v>0</v>
      </c>
      <c r="BD133" s="1083">
        <f>INF_FC_EUR!BL133</f>
        <v>0</v>
      </c>
      <c r="BE133" s="1082">
        <f>INF_FC_EUR!BM133</f>
        <v>0</v>
      </c>
      <c r="BF133" s="1083">
        <f>INF_FC_EUR!BN133</f>
        <v>0</v>
      </c>
      <c r="BG133" s="1082">
        <f>INF_FC_EUR!BO133</f>
        <v>0</v>
      </c>
      <c r="BH133" s="1083">
        <f>INF_FC_EUR!BP133</f>
        <v>0</v>
      </c>
      <c r="BI133" s="1082">
        <f>INF_FC_EUR!BQ133</f>
        <v>0</v>
      </c>
      <c r="BJ133" s="1083">
        <f>INF_FC_EUR!BR133</f>
        <v>0</v>
      </c>
      <c r="BK133" s="1082">
        <f>INF_FC_EUR!BS133</f>
        <v>0</v>
      </c>
      <c r="BL133" s="1083">
        <f>INF_FC_EUR!BT133</f>
        <v>0</v>
      </c>
      <c r="BM133" s="1082">
        <f>INF_FC_EUR!BU133</f>
        <v>0</v>
      </c>
      <c r="BN133" s="1083">
        <f>INF_FC_EUR!BV133</f>
        <v>0</v>
      </c>
      <c r="BO133" s="1082">
        <f>INF_FC_EUR!BW133</f>
        <v>0</v>
      </c>
      <c r="BP133" s="1083">
        <f>INF_FC_EUR!BX133</f>
        <v>0</v>
      </c>
      <c r="BQ133" s="1082">
        <f>INF_FC_EUR!BY133</f>
        <v>0</v>
      </c>
    </row>
    <row r="134" spans="1:69" s="1048" customFormat="1">
      <c r="A134" s="1080" t="str">
        <f>IF(OR(B134=0,B134=""),"",B134&amp;IF(COUNTIF(B$11:$B134,B134)&gt;1,COUNTIF(B$11:$B134,B134),""))</f>
        <v>M940</v>
      </c>
      <c r="B134" s="1080" t="str">
        <f>INF_FC_EUR!J134</f>
        <v>M940</v>
      </c>
      <c r="C134" s="1081" t="str">
        <f>INF_FC_EUR!K134</f>
        <v>Release of revenue reserves</v>
      </c>
      <c r="D134" s="1081">
        <f>INF_FC_EUR!L134</f>
        <v>0</v>
      </c>
      <c r="E134" s="1082">
        <f>INF_FC_EUR!M134</f>
        <v>0</v>
      </c>
      <c r="F134" s="1083">
        <f>INF_FC_EUR!N134</f>
        <v>0</v>
      </c>
      <c r="G134" s="1082">
        <f>INF_FC_EUR!O134</f>
        <v>0</v>
      </c>
      <c r="H134" s="1083">
        <f>INF_FC_EUR!P134</f>
        <v>0</v>
      </c>
      <c r="I134" s="1082">
        <f>INF_FC_EUR!Q134</f>
        <v>0</v>
      </c>
      <c r="J134" s="1083">
        <f>INF_FC_EUR!R134</f>
        <v>0</v>
      </c>
      <c r="K134" s="1082">
        <f>INF_FC_EUR!S134</f>
        <v>0</v>
      </c>
      <c r="L134" s="1083">
        <f>INF_FC_EUR!T134</f>
        <v>0</v>
      </c>
      <c r="M134" s="1082">
        <f>INF_FC_EUR!U134</f>
        <v>0</v>
      </c>
      <c r="N134" s="1083">
        <f>INF_FC_EUR!V134</f>
        <v>0</v>
      </c>
      <c r="O134" s="1082">
        <f>INF_FC_EUR!W134</f>
        <v>0</v>
      </c>
      <c r="P134" s="1083">
        <f>INF_FC_EUR!X134</f>
        <v>0</v>
      </c>
      <c r="Q134" s="1082">
        <f>INF_FC_EUR!Y134</f>
        <v>0</v>
      </c>
      <c r="R134" s="1083">
        <f>INF_FC_EUR!Z134</f>
        <v>0</v>
      </c>
      <c r="S134" s="1082">
        <f>INF_FC_EUR!AA134</f>
        <v>0</v>
      </c>
      <c r="T134" s="1083">
        <f>INF_FC_EUR!AB134</f>
        <v>0</v>
      </c>
      <c r="U134" s="1082">
        <f>INF_FC_EUR!AC134</f>
        <v>0</v>
      </c>
      <c r="V134" s="1083">
        <f>INF_FC_EUR!AD134</f>
        <v>0</v>
      </c>
      <c r="W134" s="1082">
        <f>INF_FC_EUR!AE134</f>
        <v>0</v>
      </c>
      <c r="X134" s="1083">
        <f>INF_FC_EUR!AF134</f>
        <v>0</v>
      </c>
      <c r="Y134" s="1082">
        <f>INF_FC_EUR!AG134</f>
        <v>0</v>
      </c>
      <c r="Z134" s="1083">
        <f>INF_FC_EUR!AH134</f>
        <v>0</v>
      </c>
      <c r="AA134" s="1082">
        <f>INF_FC_EUR!AI134</f>
        <v>0</v>
      </c>
      <c r="AB134" s="1083">
        <f>INF_FC_EUR!AJ134</f>
        <v>0</v>
      </c>
      <c r="AC134" s="1082">
        <f>INF_FC_EUR!AK134</f>
        <v>0</v>
      </c>
      <c r="AD134" s="1083">
        <f>INF_FC_EUR!AL134</f>
        <v>0</v>
      </c>
      <c r="AE134" s="1082">
        <f>INF_FC_EUR!AM134</f>
        <v>0</v>
      </c>
      <c r="AF134" s="1083">
        <f>INF_FC_EUR!AN134</f>
        <v>0</v>
      </c>
      <c r="AG134" s="1082">
        <f>INF_FC_EUR!AO134</f>
        <v>0</v>
      </c>
      <c r="AH134" s="1083">
        <f>INF_FC_EUR!AP134</f>
        <v>0</v>
      </c>
      <c r="AI134" s="1082">
        <f>INF_FC_EUR!AQ134</f>
        <v>0</v>
      </c>
      <c r="AJ134" s="1083">
        <f>INF_FC_EUR!AR134</f>
        <v>0</v>
      </c>
      <c r="AK134" s="1082">
        <f>INF_FC_EUR!AS134</f>
        <v>0</v>
      </c>
      <c r="AL134" s="1083">
        <f>INF_FC_EUR!AT134</f>
        <v>0</v>
      </c>
      <c r="AM134" s="1082">
        <f>INF_FC_EUR!AU134</f>
        <v>0</v>
      </c>
      <c r="AN134" s="1083">
        <f>INF_FC_EUR!AV134</f>
        <v>0</v>
      </c>
      <c r="AO134" s="1082">
        <f>INF_FC_EUR!AW134</f>
        <v>0</v>
      </c>
      <c r="AP134" s="1083">
        <f>INF_FC_EUR!AX134</f>
        <v>0</v>
      </c>
      <c r="AQ134" s="1082">
        <f>INF_FC_EUR!AY134</f>
        <v>0</v>
      </c>
      <c r="AR134" s="1083">
        <f>INF_FC_EUR!AZ134</f>
        <v>0</v>
      </c>
      <c r="AS134" s="1082">
        <f>INF_FC_EUR!BA134</f>
        <v>0</v>
      </c>
      <c r="AT134" s="1083">
        <f>INF_FC_EUR!BB134</f>
        <v>0</v>
      </c>
      <c r="AU134" s="1082">
        <f>INF_FC_EUR!BC134</f>
        <v>0</v>
      </c>
      <c r="AV134" s="1083">
        <f>INF_FC_EUR!BD134</f>
        <v>0</v>
      </c>
      <c r="AW134" s="1082">
        <f>INF_FC_EUR!BE134</f>
        <v>0</v>
      </c>
      <c r="AX134" s="1083">
        <f>INF_FC_EUR!BF134</f>
        <v>0</v>
      </c>
      <c r="AY134" s="1082">
        <f>INF_FC_EUR!BG134</f>
        <v>0</v>
      </c>
      <c r="AZ134" s="1083">
        <f>INF_FC_EUR!BH134</f>
        <v>0</v>
      </c>
      <c r="BA134" s="1082">
        <f>INF_FC_EUR!BI134</f>
        <v>0</v>
      </c>
      <c r="BB134" s="1083">
        <f>INF_FC_EUR!BJ134</f>
        <v>0</v>
      </c>
      <c r="BC134" s="1082">
        <f>INF_FC_EUR!BK134</f>
        <v>0</v>
      </c>
      <c r="BD134" s="1083">
        <f>INF_FC_EUR!BL134</f>
        <v>0</v>
      </c>
      <c r="BE134" s="1082">
        <f>INF_FC_EUR!BM134</f>
        <v>0</v>
      </c>
      <c r="BF134" s="1083">
        <f>INF_FC_EUR!BN134</f>
        <v>0</v>
      </c>
      <c r="BG134" s="1082">
        <f>INF_FC_EUR!BO134</f>
        <v>0</v>
      </c>
      <c r="BH134" s="1083">
        <f>INF_FC_EUR!BP134</f>
        <v>0</v>
      </c>
      <c r="BI134" s="1082">
        <f>INF_FC_EUR!BQ134</f>
        <v>0</v>
      </c>
      <c r="BJ134" s="1083">
        <f>INF_FC_EUR!BR134</f>
        <v>0</v>
      </c>
      <c r="BK134" s="1082">
        <f>INF_FC_EUR!BS134</f>
        <v>0</v>
      </c>
      <c r="BL134" s="1083">
        <f>INF_FC_EUR!BT134</f>
        <v>0</v>
      </c>
      <c r="BM134" s="1082">
        <f>INF_FC_EUR!BU134</f>
        <v>0</v>
      </c>
      <c r="BN134" s="1083">
        <f>INF_FC_EUR!BV134</f>
        <v>0</v>
      </c>
      <c r="BO134" s="1082">
        <f>INF_FC_EUR!BW134</f>
        <v>0</v>
      </c>
      <c r="BP134" s="1083">
        <f>INF_FC_EUR!BX134</f>
        <v>0</v>
      </c>
      <c r="BQ134" s="1082">
        <f>INF_FC_EUR!BY134</f>
        <v>0</v>
      </c>
    </row>
    <row r="135" spans="1:69" s="1048" customFormat="1">
      <c r="A135" s="1084" t="str">
        <f>IF(OR(B135=0,B135=""),"",B135&amp;IF(COUNTIF(B$11:$B135,B135)&gt;1,COUNTIF(B$11:$B135,B135),""))</f>
        <v>M950</v>
      </c>
      <c r="B135" s="1084" t="str">
        <f>INF_FC_EUR!J135</f>
        <v>M950</v>
      </c>
      <c r="C135" s="1084" t="str">
        <f>INF_FC_EUR!K135</f>
        <v>Allocation to untaxed reserves</v>
      </c>
      <c r="D135" s="1084">
        <f>INF_FC_EUR!L135</f>
        <v>0</v>
      </c>
      <c r="E135" s="1085">
        <f>INF_FC_EUR!M135</f>
        <v>0</v>
      </c>
      <c r="F135" s="1086">
        <f>INF_FC_EUR!N135</f>
        <v>0</v>
      </c>
      <c r="G135" s="1085">
        <f>INF_FC_EUR!O135</f>
        <v>0</v>
      </c>
      <c r="H135" s="1086">
        <f>INF_FC_EUR!P135</f>
        <v>0</v>
      </c>
      <c r="I135" s="1085">
        <f>INF_FC_EUR!Q135</f>
        <v>0</v>
      </c>
      <c r="J135" s="1086">
        <f>INF_FC_EUR!R135</f>
        <v>0</v>
      </c>
      <c r="K135" s="1085">
        <f>INF_FC_EUR!S135</f>
        <v>0</v>
      </c>
      <c r="L135" s="1086">
        <f>INF_FC_EUR!T135</f>
        <v>0</v>
      </c>
      <c r="M135" s="1085">
        <f>INF_FC_EUR!U135</f>
        <v>0</v>
      </c>
      <c r="N135" s="1086">
        <f>INF_FC_EUR!V135</f>
        <v>0</v>
      </c>
      <c r="O135" s="1085">
        <f>INF_FC_EUR!W135</f>
        <v>0</v>
      </c>
      <c r="P135" s="1086">
        <f>INF_FC_EUR!X135</f>
        <v>0</v>
      </c>
      <c r="Q135" s="1085">
        <f>INF_FC_EUR!Y135</f>
        <v>0</v>
      </c>
      <c r="R135" s="1086">
        <f>INF_FC_EUR!Z135</f>
        <v>0</v>
      </c>
      <c r="S135" s="1085">
        <f>INF_FC_EUR!AA135</f>
        <v>0</v>
      </c>
      <c r="T135" s="1086">
        <f>INF_FC_EUR!AB135</f>
        <v>0</v>
      </c>
      <c r="U135" s="1085">
        <f>INF_FC_EUR!AC135</f>
        <v>0</v>
      </c>
      <c r="V135" s="1086">
        <f>INF_FC_EUR!AD135</f>
        <v>0</v>
      </c>
      <c r="W135" s="1085">
        <f>INF_FC_EUR!AE135</f>
        <v>0</v>
      </c>
      <c r="X135" s="1086">
        <f>INF_FC_EUR!AF135</f>
        <v>0</v>
      </c>
      <c r="Y135" s="1085">
        <f>INF_FC_EUR!AG135</f>
        <v>0</v>
      </c>
      <c r="Z135" s="1086">
        <f>INF_FC_EUR!AH135</f>
        <v>0</v>
      </c>
      <c r="AA135" s="1085">
        <f>INF_FC_EUR!AI135</f>
        <v>0</v>
      </c>
      <c r="AB135" s="1086">
        <f>INF_FC_EUR!AJ135</f>
        <v>0</v>
      </c>
      <c r="AC135" s="1085">
        <f>INF_FC_EUR!AK135</f>
        <v>0</v>
      </c>
      <c r="AD135" s="1086">
        <f>INF_FC_EUR!AL135</f>
        <v>0</v>
      </c>
      <c r="AE135" s="1085">
        <f>INF_FC_EUR!AM135</f>
        <v>0</v>
      </c>
      <c r="AF135" s="1086">
        <f>INF_FC_EUR!AN135</f>
        <v>0</v>
      </c>
      <c r="AG135" s="1085">
        <f>INF_FC_EUR!AO135</f>
        <v>0</v>
      </c>
      <c r="AH135" s="1086">
        <f>INF_FC_EUR!AP135</f>
        <v>0</v>
      </c>
      <c r="AI135" s="1085">
        <f>INF_FC_EUR!AQ135</f>
        <v>0</v>
      </c>
      <c r="AJ135" s="1086">
        <f>INF_FC_EUR!AR135</f>
        <v>0</v>
      </c>
      <c r="AK135" s="1085">
        <f>INF_FC_EUR!AS135</f>
        <v>0</v>
      </c>
      <c r="AL135" s="1086">
        <f>INF_FC_EUR!AT135</f>
        <v>0</v>
      </c>
      <c r="AM135" s="1085">
        <f>INF_FC_EUR!AU135</f>
        <v>0</v>
      </c>
      <c r="AN135" s="1086">
        <f>INF_FC_EUR!AV135</f>
        <v>0</v>
      </c>
      <c r="AO135" s="1085">
        <f>INF_FC_EUR!AW135</f>
        <v>0</v>
      </c>
      <c r="AP135" s="1086">
        <f>INF_FC_EUR!AX135</f>
        <v>0</v>
      </c>
      <c r="AQ135" s="1085">
        <f>INF_FC_EUR!AY135</f>
        <v>0</v>
      </c>
      <c r="AR135" s="1086">
        <f>INF_FC_EUR!AZ135</f>
        <v>0</v>
      </c>
      <c r="AS135" s="1085">
        <f>INF_FC_EUR!BA135</f>
        <v>0</v>
      </c>
      <c r="AT135" s="1086">
        <f>INF_FC_EUR!BB135</f>
        <v>0</v>
      </c>
      <c r="AU135" s="1085">
        <f>INF_FC_EUR!BC135</f>
        <v>0</v>
      </c>
      <c r="AV135" s="1086">
        <f>INF_FC_EUR!BD135</f>
        <v>0</v>
      </c>
      <c r="AW135" s="1085">
        <f>INF_FC_EUR!BE135</f>
        <v>0</v>
      </c>
      <c r="AX135" s="1086">
        <f>INF_FC_EUR!BF135</f>
        <v>0</v>
      </c>
      <c r="AY135" s="1085">
        <f>INF_FC_EUR!BG135</f>
        <v>0</v>
      </c>
      <c r="AZ135" s="1086">
        <f>INF_FC_EUR!BH135</f>
        <v>0</v>
      </c>
      <c r="BA135" s="1085">
        <f>INF_FC_EUR!BI135</f>
        <v>0</v>
      </c>
      <c r="BB135" s="1086">
        <f>INF_FC_EUR!BJ135</f>
        <v>0</v>
      </c>
      <c r="BC135" s="1085">
        <f>INF_FC_EUR!BK135</f>
        <v>0</v>
      </c>
      <c r="BD135" s="1086">
        <f>INF_FC_EUR!BL135</f>
        <v>0</v>
      </c>
      <c r="BE135" s="1085">
        <f>INF_FC_EUR!BM135</f>
        <v>0</v>
      </c>
      <c r="BF135" s="1086">
        <f>INF_FC_EUR!BN135</f>
        <v>0</v>
      </c>
      <c r="BG135" s="1085">
        <f>INF_FC_EUR!BO135</f>
        <v>0</v>
      </c>
      <c r="BH135" s="1086">
        <f>INF_FC_EUR!BP135</f>
        <v>0</v>
      </c>
      <c r="BI135" s="1085">
        <f>INF_FC_EUR!BQ135</f>
        <v>0</v>
      </c>
      <c r="BJ135" s="1086">
        <f>INF_FC_EUR!BR135</f>
        <v>0</v>
      </c>
      <c r="BK135" s="1085">
        <f>INF_FC_EUR!BS135</f>
        <v>0</v>
      </c>
      <c r="BL135" s="1086">
        <f>INF_FC_EUR!BT135</f>
        <v>0</v>
      </c>
      <c r="BM135" s="1085">
        <f>INF_FC_EUR!BU135</f>
        <v>0</v>
      </c>
      <c r="BN135" s="1086">
        <f>INF_FC_EUR!BV135</f>
        <v>0</v>
      </c>
      <c r="BO135" s="1085">
        <f>INF_FC_EUR!BW135</f>
        <v>0</v>
      </c>
      <c r="BP135" s="1086">
        <f>INF_FC_EUR!BX135</f>
        <v>0</v>
      </c>
      <c r="BQ135" s="1085">
        <f>INF_FC_EUR!BY135</f>
        <v>0</v>
      </c>
    </row>
    <row r="136" spans="1:69" s="1048" customFormat="1">
      <c r="A136" s="1080" t="str">
        <f>IF(OR(B136=0,B136=""),"",B136&amp;IF(COUNTIF(B$11:$B136,B136)&gt;1,COUNTIF(B$11:$B136,B136),""))</f>
        <v>M955</v>
      </c>
      <c r="B136" s="1080" t="str">
        <f>INF_FC_EUR!J136</f>
        <v>M955</v>
      </c>
      <c r="C136" s="1081" t="str">
        <f>INF_FC_EUR!K136</f>
        <v>Allocation to revenue reserves</v>
      </c>
      <c r="D136" s="1081">
        <f>INF_FC_EUR!L136</f>
        <v>0</v>
      </c>
      <c r="E136" s="1082">
        <f>INF_FC_EUR!M136</f>
        <v>0</v>
      </c>
      <c r="F136" s="1083">
        <f>INF_FC_EUR!N136</f>
        <v>0</v>
      </c>
      <c r="G136" s="1082">
        <f>INF_FC_EUR!O136</f>
        <v>0</v>
      </c>
      <c r="H136" s="1083">
        <f>INF_FC_EUR!P136</f>
        <v>0</v>
      </c>
      <c r="I136" s="1082">
        <f>INF_FC_EUR!Q136</f>
        <v>0</v>
      </c>
      <c r="J136" s="1083">
        <f>INF_FC_EUR!R136</f>
        <v>0</v>
      </c>
      <c r="K136" s="1082">
        <f>INF_FC_EUR!S136</f>
        <v>0</v>
      </c>
      <c r="L136" s="1083">
        <f>INF_FC_EUR!T136</f>
        <v>0</v>
      </c>
      <c r="M136" s="1082">
        <f>INF_FC_EUR!U136</f>
        <v>0</v>
      </c>
      <c r="N136" s="1083">
        <f>INF_FC_EUR!V136</f>
        <v>0</v>
      </c>
      <c r="O136" s="1082">
        <f>INF_FC_EUR!W136</f>
        <v>0</v>
      </c>
      <c r="P136" s="1083">
        <f>INF_FC_EUR!X136</f>
        <v>0</v>
      </c>
      <c r="Q136" s="1082">
        <f>INF_FC_EUR!Y136</f>
        <v>0</v>
      </c>
      <c r="R136" s="1083">
        <f>INF_FC_EUR!Z136</f>
        <v>0</v>
      </c>
      <c r="S136" s="1082">
        <f>INF_FC_EUR!AA136</f>
        <v>0</v>
      </c>
      <c r="T136" s="1083">
        <f>INF_FC_EUR!AB136</f>
        <v>0</v>
      </c>
      <c r="U136" s="1082">
        <f>INF_FC_EUR!AC136</f>
        <v>0</v>
      </c>
      <c r="V136" s="1083">
        <f>INF_FC_EUR!AD136</f>
        <v>0</v>
      </c>
      <c r="W136" s="1082">
        <f>INF_FC_EUR!AE136</f>
        <v>0</v>
      </c>
      <c r="X136" s="1083">
        <f>INF_FC_EUR!AF136</f>
        <v>0</v>
      </c>
      <c r="Y136" s="1082">
        <f>INF_FC_EUR!AG136</f>
        <v>0</v>
      </c>
      <c r="Z136" s="1083">
        <f>INF_FC_EUR!AH136</f>
        <v>0</v>
      </c>
      <c r="AA136" s="1082">
        <f>INF_FC_EUR!AI136</f>
        <v>0</v>
      </c>
      <c r="AB136" s="1083">
        <f>INF_FC_EUR!AJ136</f>
        <v>0</v>
      </c>
      <c r="AC136" s="1082">
        <f>INF_FC_EUR!AK136</f>
        <v>0</v>
      </c>
      <c r="AD136" s="1083">
        <f>INF_FC_EUR!AL136</f>
        <v>0</v>
      </c>
      <c r="AE136" s="1082">
        <f>INF_FC_EUR!AM136</f>
        <v>0</v>
      </c>
      <c r="AF136" s="1083">
        <f>INF_FC_EUR!AN136</f>
        <v>0</v>
      </c>
      <c r="AG136" s="1082">
        <f>INF_FC_EUR!AO136</f>
        <v>0</v>
      </c>
      <c r="AH136" s="1083">
        <f>INF_FC_EUR!AP136</f>
        <v>0</v>
      </c>
      <c r="AI136" s="1082">
        <f>INF_FC_EUR!AQ136</f>
        <v>0</v>
      </c>
      <c r="AJ136" s="1083">
        <f>INF_FC_EUR!AR136</f>
        <v>0</v>
      </c>
      <c r="AK136" s="1082">
        <f>INF_FC_EUR!AS136</f>
        <v>0</v>
      </c>
      <c r="AL136" s="1083">
        <f>INF_FC_EUR!AT136</f>
        <v>0</v>
      </c>
      <c r="AM136" s="1082">
        <f>INF_FC_EUR!AU136</f>
        <v>0</v>
      </c>
      <c r="AN136" s="1083">
        <f>INF_FC_EUR!AV136</f>
        <v>0</v>
      </c>
      <c r="AO136" s="1082">
        <f>INF_FC_EUR!AW136</f>
        <v>0</v>
      </c>
      <c r="AP136" s="1083">
        <f>INF_FC_EUR!AX136</f>
        <v>0</v>
      </c>
      <c r="AQ136" s="1082">
        <f>INF_FC_EUR!AY136</f>
        <v>0</v>
      </c>
      <c r="AR136" s="1083">
        <f>INF_FC_EUR!AZ136</f>
        <v>0</v>
      </c>
      <c r="AS136" s="1082">
        <f>INF_FC_EUR!BA136</f>
        <v>0</v>
      </c>
      <c r="AT136" s="1083">
        <f>INF_FC_EUR!BB136</f>
        <v>0</v>
      </c>
      <c r="AU136" s="1082">
        <f>INF_FC_EUR!BC136</f>
        <v>0</v>
      </c>
      <c r="AV136" s="1083">
        <f>INF_FC_EUR!BD136</f>
        <v>0</v>
      </c>
      <c r="AW136" s="1082">
        <f>INF_FC_EUR!BE136</f>
        <v>0</v>
      </c>
      <c r="AX136" s="1083">
        <f>INF_FC_EUR!BF136</f>
        <v>0</v>
      </c>
      <c r="AY136" s="1082">
        <f>INF_FC_EUR!BG136</f>
        <v>0</v>
      </c>
      <c r="AZ136" s="1083">
        <f>INF_FC_EUR!BH136</f>
        <v>0</v>
      </c>
      <c r="BA136" s="1082">
        <f>INF_FC_EUR!BI136</f>
        <v>0</v>
      </c>
      <c r="BB136" s="1083">
        <f>INF_FC_EUR!BJ136</f>
        <v>0</v>
      </c>
      <c r="BC136" s="1082">
        <f>INF_FC_EUR!BK136</f>
        <v>0</v>
      </c>
      <c r="BD136" s="1083">
        <f>INF_FC_EUR!BL136</f>
        <v>0</v>
      </c>
      <c r="BE136" s="1082">
        <f>INF_FC_EUR!BM136</f>
        <v>0</v>
      </c>
      <c r="BF136" s="1083">
        <f>INF_FC_EUR!BN136</f>
        <v>0</v>
      </c>
      <c r="BG136" s="1082">
        <f>INF_FC_EUR!BO136</f>
        <v>0</v>
      </c>
      <c r="BH136" s="1083">
        <f>INF_FC_EUR!BP136</f>
        <v>0</v>
      </c>
      <c r="BI136" s="1082">
        <f>INF_FC_EUR!BQ136</f>
        <v>0</v>
      </c>
      <c r="BJ136" s="1083">
        <f>INF_FC_EUR!BR136</f>
        <v>0</v>
      </c>
      <c r="BK136" s="1082">
        <f>INF_FC_EUR!BS136</f>
        <v>0</v>
      </c>
      <c r="BL136" s="1083">
        <f>INF_FC_EUR!BT136</f>
        <v>0</v>
      </c>
      <c r="BM136" s="1082">
        <f>INF_FC_EUR!BU136</f>
        <v>0</v>
      </c>
      <c r="BN136" s="1083">
        <f>INF_FC_EUR!BV136</f>
        <v>0</v>
      </c>
      <c r="BO136" s="1082">
        <f>INF_FC_EUR!BW136</f>
        <v>0</v>
      </c>
      <c r="BP136" s="1083">
        <f>INF_FC_EUR!BX136</f>
        <v>0</v>
      </c>
      <c r="BQ136" s="1082">
        <f>INF_FC_EUR!BY136</f>
        <v>0</v>
      </c>
    </row>
    <row r="137" spans="1:69" s="1048" customFormat="1">
      <c r="A137" s="1080" t="str">
        <f>IF(OR(B137=0,B137=""),"",B137&amp;IF(COUNTIF(B$11:$B137,B137)&gt;1,COUNTIF(B$11:$B137,B137),""))</f>
        <v>M959</v>
      </c>
      <c r="B137" s="1080" t="str">
        <f>INF_FC_EUR!J137</f>
        <v>M959</v>
      </c>
      <c r="C137" s="1081" t="str">
        <f>INF_FC_EUR!K137</f>
        <v>Release/Allocation reserves</v>
      </c>
      <c r="D137" s="1081">
        <f>INF_FC_EUR!L137</f>
        <v>0</v>
      </c>
      <c r="E137" s="1082">
        <f>INF_FC_EUR!M137</f>
        <v>0</v>
      </c>
      <c r="F137" s="1083">
        <f>INF_FC_EUR!N137</f>
        <v>0</v>
      </c>
      <c r="G137" s="1082">
        <f>INF_FC_EUR!O137</f>
        <v>0</v>
      </c>
      <c r="H137" s="1083">
        <f>INF_FC_EUR!P137</f>
        <v>0</v>
      </c>
      <c r="I137" s="1082">
        <f>INF_FC_EUR!Q137</f>
        <v>0</v>
      </c>
      <c r="J137" s="1083">
        <f>INF_FC_EUR!R137</f>
        <v>0</v>
      </c>
      <c r="K137" s="1082">
        <f>INF_FC_EUR!S137</f>
        <v>0</v>
      </c>
      <c r="L137" s="1083">
        <f>INF_FC_EUR!T137</f>
        <v>0</v>
      </c>
      <c r="M137" s="1082">
        <f>INF_FC_EUR!U137</f>
        <v>0</v>
      </c>
      <c r="N137" s="1083">
        <f>INF_FC_EUR!V137</f>
        <v>0</v>
      </c>
      <c r="O137" s="1082">
        <f>INF_FC_EUR!W137</f>
        <v>0</v>
      </c>
      <c r="P137" s="1083">
        <f>INF_FC_EUR!X137</f>
        <v>0</v>
      </c>
      <c r="Q137" s="1082">
        <f>INF_FC_EUR!Y137</f>
        <v>0</v>
      </c>
      <c r="R137" s="1083">
        <f>INF_FC_EUR!Z137</f>
        <v>0</v>
      </c>
      <c r="S137" s="1082">
        <f>INF_FC_EUR!AA137</f>
        <v>0</v>
      </c>
      <c r="T137" s="1083">
        <f>INF_FC_EUR!AB137</f>
        <v>0</v>
      </c>
      <c r="U137" s="1082">
        <f>INF_FC_EUR!AC137</f>
        <v>0</v>
      </c>
      <c r="V137" s="1083">
        <f>INF_FC_EUR!AD137</f>
        <v>0</v>
      </c>
      <c r="W137" s="1082">
        <f>INF_FC_EUR!AE137</f>
        <v>0</v>
      </c>
      <c r="X137" s="1083">
        <f>INF_FC_EUR!AF137</f>
        <v>0</v>
      </c>
      <c r="Y137" s="1082">
        <f>INF_FC_EUR!AG137</f>
        <v>0</v>
      </c>
      <c r="Z137" s="1083">
        <f>INF_FC_EUR!AH137</f>
        <v>0</v>
      </c>
      <c r="AA137" s="1082">
        <f>INF_FC_EUR!AI137</f>
        <v>0</v>
      </c>
      <c r="AB137" s="1083">
        <f>INF_FC_EUR!AJ137</f>
        <v>0</v>
      </c>
      <c r="AC137" s="1082">
        <f>INF_FC_EUR!AK137</f>
        <v>0</v>
      </c>
      <c r="AD137" s="1083">
        <f>INF_FC_EUR!AL137</f>
        <v>0</v>
      </c>
      <c r="AE137" s="1082">
        <f>INF_FC_EUR!AM137</f>
        <v>0</v>
      </c>
      <c r="AF137" s="1083">
        <f>INF_FC_EUR!AN137</f>
        <v>0</v>
      </c>
      <c r="AG137" s="1082">
        <f>INF_FC_EUR!AO137</f>
        <v>0</v>
      </c>
      <c r="AH137" s="1083">
        <f>INF_FC_EUR!AP137</f>
        <v>0</v>
      </c>
      <c r="AI137" s="1082">
        <f>INF_FC_EUR!AQ137</f>
        <v>0</v>
      </c>
      <c r="AJ137" s="1083">
        <f>INF_FC_EUR!AR137</f>
        <v>0</v>
      </c>
      <c r="AK137" s="1082">
        <f>INF_FC_EUR!AS137</f>
        <v>0</v>
      </c>
      <c r="AL137" s="1083">
        <f>INF_FC_EUR!AT137</f>
        <v>0</v>
      </c>
      <c r="AM137" s="1082">
        <f>INF_FC_EUR!AU137</f>
        <v>0</v>
      </c>
      <c r="AN137" s="1083">
        <f>INF_FC_EUR!AV137</f>
        <v>0</v>
      </c>
      <c r="AO137" s="1082">
        <f>INF_FC_EUR!AW137</f>
        <v>0</v>
      </c>
      <c r="AP137" s="1083">
        <f>INF_FC_EUR!AX137</f>
        <v>0</v>
      </c>
      <c r="AQ137" s="1082">
        <f>INF_FC_EUR!AY137</f>
        <v>0</v>
      </c>
      <c r="AR137" s="1083">
        <f>INF_FC_EUR!AZ137</f>
        <v>0</v>
      </c>
      <c r="AS137" s="1082">
        <f>INF_FC_EUR!BA137</f>
        <v>0</v>
      </c>
      <c r="AT137" s="1083">
        <f>INF_FC_EUR!BB137</f>
        <v>0</v>
      </c>
      <c r="AU137" s="1082">
        <f>INF_FC_EUR!BC137</f>
        <v>0</v>
      </c>
      <c r="AV137" s="1083">
        <f>INF_FC_EUR!BD137</f>
        <v>0</v>
      </c>
      <c r="AW137" s="1082">
        <f>INF_FC_EUR!BE137</f>
        <v>0</v>
      </c>
      <c r="AX137" s="1083">
        <f>INF_FC_EUR!BF137</f>
        <v>0</v>
      </c>
      <c r="AY137" s="1082">
        <f>INF_FC_EUR!BG137</f>
        <v>0</v>
      </c>
      <c r="AZ137" s="1083">
        <f>INF_FC_EUR!BH137</f>
        <v>0</v>
      </c>
      <c r="BA137" s="1082">
        <f>INF_FC_EUR!BI137</f>
        <v>0</v>
      </c>
      <c r="BB137" s="1083">
        <f>INF_FC_EUR!BJ137</f>
        <v>0</v>
      </c>
      <c r="BC137" s="1082">
        <f>INF_FC_EUR!BK137</f>
        <v>0</v>
      </c>
      <c r="BD137" s="1083">
        <f>INF_FC_EUR!BL137</f>
        <v>0</v>
      </c>
      <c r="BE137" s="1082">
        <f>INF_FC_EUR!BM137</f>
        <v>0</v>
      </c>
      <c r="BF137" s="1083">
        <f>INF_FC_EUR!BN137</f>
        <v>0</v>
      </c>
      <c r="BG137" s="1082">
        <f>INF_FC_EUR!BO137</f>
        <v>0</v>
      </c>
      <c r="BH137" s="1083">
        <f>INF_FC_EUR!BP137</f>
        <v>0</v>
      </c>
      <c r="BI137" s="1082">
        <f>INF_FC_EUR!BQ137</f>
        <v>0</v>
      </c>
      <c r="BJ137" s="1083">
        <f>INF_FC_EUR!BR137</f>
        <v>0</v>
      </c>
      <c r="BK137" s="1082">
        <f>INF_FC_EUR!BS137</f>
        <v>0</v>
      </c>
      <c r="BL137" s="1083">
        <f>INF_FC_EUR!BT137</f>
        <v>0</v>
      </c>
      <c r="BM137" s="1082">
        <f>INF_FC_EUR!BU137</f>
        <v>0</v>
      </c>
      <c r="BN137" s="1083">
        <f>INF_FC_EUR!BV137</f>
        <v>0</v>
      </c>
      <c r="BO137" s="1082">
        <f>INF_FC_EUR!BW137</f>
        <v>0</v>
      </c>
      <c r="BP137" s="1083">
        <f>INF_FC_EUR!BX137</f>
        <v>0</v>
      </c>
      <c r="BQ137" s="1082">
        <f>INF_FC_EUR!BY137</f>
        <v>0</v>
      </c>
    </row>
    <row r="138" spans="1:69" s="1048" customFormat="1">
      <c r="A138" s="1084" t="str">
        <f>IF(OR(B138=0,B138=""),"",B138&amp;IF(COUNTIF(B$11:$B138,B138)&gt;1,COUNTIF(B$11:$B138,B138),""))</f>
        <v>M960</v>
      </c>
      <c r="B138" s="1084" t="str">
        <f>INF_FC_EUR!J138</f>
        <v>M960</v>
      </c>
      <c r="C138" s="1084" t="str">
        <f>INF_FC_EUR!K138</f>
        <v>Minority interest</v>
      </c>
      <c r="D138" s="1084">
        <f>INF_FC_EUR!L138</f>
        <v>0</v>
      </c>
      <c r="E138" s="1085">
        <f>INF_FC_EUR!M138</f>
        <v>0</v>
      </c>
      <c r="F138" s="1086">
        <f>INF_FC_EUR!N138</f>
        <v>0</v>
      </c>
      <c r="G138" s="1085">
        <f>INF_FC_EUR!O138</f>
        <v>0</v>
      </c>
      <c r="H138" s="1086">
        <f>INF_FC_EUR!P138</f>
        <v>0</v>
      </c>
      <c r="I138" s="1085">
        <f>INF_FC_EUR!Q138</f>
        <v>0</v>
      </c>
      <c r="J138" s="1086">
        <f>INF_FC_EUR!R138</f>
        <v>0</v>
      </c>
      <c r="K138" s="1085">
        <f>INF_FC_EUR!S138</f>
        <v>0</v>
      </c>
      <c r="L138" s="1086">
        <f>INF_FC_EUR!T138</f>
        <v>0</v>
      </c>
      <c r="M138" s="1085">
        <f>INF_FC_EUR!U138</f>
        <v>0</v>
      </c>
      <c r="N138" s="1086">
        <f>INF_FC_EUR!V138</f>
        <v>0</v>
      </c>
      <c r="O138" s="1085">
        <f>INF_FC_EUR!W138</f>
        <v>0</v>
      </c>
      <c r="P138" s="1086">
        <f>INF_FC_EUR!X138</f>
        <v>0</v>
      </c>
      <c r="Q138" s="1085">
        <f>INF_FC_EUR!Y138</f>
        <v>0</v>
      </c>
      <c r="R138" s="1086">
        <f>INF_FC_EUR!Z138</f>
        <v>0</v>
      </c>
      <c r="S138" s="1085">
        <f>INF_FC_EUR!AA138</f>
        <v>0</v>
      </c>
      <c r="T138" s="1086">
        <f>INF_FC_EUR!AB138</f>
        <v>0</v>
      </c>
      <c r="U138" s="1085">
        <f>INF_FC_EUR!AC138</f>
        <v>0</v>
      </c>
      <c r="V138" s="1086">
        <f>INF_FC_EUR!AD138</f>
        <v>0</v>
      </c>
      <c r="W138" s="1085">
        <f>INF_FC_EUR!AE138</f>
        <v>0</v>
      </c>
      <c r="X138" s="1086">
        <f>INF_FC_EUR!AF138</f>
        <v>0</v>
      </c>
      <c r="Y138" s="1085">
        <f>INF_FC_EUR!AG138</f>
        <v>0</v>
      </c>
      <c r="Z138" s="1086">
        <f>INF_FC_EUR!AH138</f>
        <v>0</v>
      </c>
      <c r="AA138" s="1085">
        <f>INF_FC_EUR!AI138</f>
        <v>0</v>
      </c>
      <c r="AB138" s="1086">
        <f>INF_FC_EUR!AJ138</f>
        <v>0</v>
      </c>
      <c r="AC138" s="1085">
        <f>INF_FC_EUR!AK138</f>
        <v>0</v>
      </c>
      <c r="AD138" s="1086">
        <f>INF_FC_EUR!AL138</f>
        <v>0</v>
      </c>
      <c r="AE138" s="1085">
        <f>INF_FC_EUR!AM138</f>
        <v>0</v>
      </c>
      <c r="AF138" s="1086">
        <f>INF_FC_EUR!AN138</f>
        <v>0</v>
      </c>
      <c r="AG138" s="1085">
        <f>INF_FC_EUR!AO138</f>
        <v>0</v>
      </c>
      <c r="AH138" s="1086">
        <f>INF_FC_EUR!AP138</f>
        <v>0</v>
      </c>
      <c r="AI138" s="1085">
        <f>INF_FC_EUR!AQ138</f>
        <v>0</v>
      </c>
      <c r="AJ138" s="1086">
        <f>INF_FC_EUR!AR138</f>
        <v>0</v>
      </c>
      <c r="AK138" s="1085">
        <f>INF_FC_EUR!AS138</f>
        <v>0</v>
      </c>
      <c r="AL138" s="1086">
        <f>INF_FC_EUR!AT138</f>
        <v>0</v>
      </c>
      <c r="AM138" s="1085">
        <f>INF_FC_EUR!AU138</f>
        <v>0</v>
      </c>
      <c r="AN138" s="1086">
        <f>INF_FC_EUR!AV138</f>
        <v>0</v>
      </c>
      <c r="AO138" s="1085">
        <f>INF_FC_EUR!AW138</f>
        <v>0</v>
      </c>
      <c r="AP138" s="1086">
        <f>INF_FC_EUR!AX138</f>
        <v>0</v>
      </c>
      <c r="AQ138" s="1085">
        <f>INF_FC_EUR!AY138</f>
        <v>0</v>
      </c>
      <c r="AR138" s="1086">
        <f>INF_FC_EUR!AZ138</f>
        <v>0</v>
      </c>
      <c r="AS138" s="1085">
        <f>INF_FC_EUR!BA138</f>
        <v>0</v>
      </c>
      <c r="AT138" s="1086">
        <f>INF_FC_EUR!BB138</f>
        <v>0</v>
      </c>
      <c r="AU138" s="1085">
        <f>INF_FC_EUR!BC138</f>
        <v>0</v>
      </c>
      <c r="AV138" s="1086">
        <f>INF_FC_EUR!BD138</f>
        <v>0</v>
      </c>
      <c r="AW138" s="1085">
        <f>INF_FC_EUR!BE138</f>
        <v>0</v>
      </c>
      <c r="AX138" s="1086">
        <f>INF_FC_EUR!BF138</f>
        <v>0</v>
      </c>
      <c r="AY138" s="1085">
        <f>INF_FC_EUR!BG138</f>
        <v>0</v>
      </c>
      <c r="AZ138" s="1086">
        <f>INF_FC_EUR!BH138</f>
        <v>0</v>
      </c>
      <c r="BA138" s="1085">
        <f>INF_FC_EUR!BI138</f>
        <v>0</v>
      </c>
      <c r="BB138" s="1086">
        <f>INF_FC_EUR!BJ138</f>
        <v>0</v>
      </c>
      <c r="BC138" s="1085">
        <f>INF_FC_EUR!BK138</f>
        <v>0</v>
      </c>
      <c r="BD138" s="1086">
        <f>INF_FC_EUR!BL138</f>
        <v>0</v>
      </c>
      <c r="BE138" s="1085">
        <f>INF_FC_EUR!BM138</f>
        <v>0</v>
      </c>
      <c r="BF138" s="1086">
        <f>INF_FC_EUR!BN138</f>
        <v>0</v>
      </c>
      <c r="BG138" s="1085">
        <f>INF_FC_EUR!BO138</f>
        <v>0</v>
      </c>
      <c r="BH138" s="1086">
        <f>INF_FC_EUR!BP138</f>
        <v>0</v>
      </c>
      <c r="BI138" s="1085">
        <f>INF_FC_EUR!BQ138</f>
        <v>0</v>
      </c>
      <c r="BJ138" s="1086">
        <f>INF_FC_EUR!BR138</f>
        <v>0</v>
      </c>
      <c r="BK138" s="1085">
        <f>INF_FC_EUR!BS138</f>
        <v>0</v>
      </c>
      <c r="BL138" s="1086">
        <f>INF_FC_EUR!BT138</f>
        <v>0</v>
      </c>
      <c r="BM138" s="1085">
        <f>INF_FC_EUR!BU138</f>
        <v>0</v>
      </c>
      <c r="BN138" s="1086">
        <f>INF_FC_EUR!BV138</f>
        <v>0</v>
      </c>
      <c r="BO138" s="1085">
        <f>INF_FC_EUR!BW138</f>
        <v>0</v>
      </c>
      <c r="BP138" s="1086">
        <f>INF_FC_EUR!BX138</f>
        <v>0</v>
      </c>
      <c r="BQ138" s="1085">
        <f>INF_FC_EUR!BY138</f>
        <v>0</v>
      </c>
    </row>
    <row r="139" spans="1:69" s="1048" customFormat="1">
      <c r="A139" s="1074" t="str">
        <f>IF(OR(B139=0,B139=""),"",B139&amp;IF(COUNTIF(B$11:$B139,B139)&gt;1,COUNTIF(B$11:$B139,B139),""))</f>
        <v>M970</v>
      </c>
      <c r="B139" s="1074" t="str">
        <f>INF_FC_EUR!J139</f>
        <v>M970</v>
      </c>
      <c r="C139" s="1074" t="str">
        <f>INF_FC_EUR!K139</f>
        <v>Distribution of result</v>
      </c>
      <c r="D139" s="1074">
        <f>INF_FC_EUR!L139</f>
        <v>0</v>
      </c>
      <c r="E139" s="1074">
        <f>INF_FC_EUR!M139</f>
        <v>0</v>
      </c>
      <c r="F139" s="1074">
        <f>INF_FC_EUR!N139</f>
        <v>0</v>
      </c>
      <c r="G139" s="1074">
        <f>INF_FC_EUR!O139</f>
        <v>0</v>
      </c>
      <c r="H139" s="1074">
        <f>INF_FC_EUR!P139</f>
        <v>0</v>
      </c>
      <c r="I139" s="1074">
        <f>INF_FC_EUR!Q139</f>
        <v>0</v>
      </c>
      <c r="J139" s="1074">
        <f>INF_FC_EUR!R139</f>
        <v>0</v>
      </c>
      <c r="K139" s="1074">
        <f>INF_FC_EUR!S139</f>
        <v>0</v>
      </c>
      <c r="L139" s="1074">
        <f>INF_FC_EUR!T139</f>
        <v>0</v>
      </c>
      <c r="M139" s="1074">
        <f>INF_FC_EUR!U139</f>
        <v>0</v>
      </c>
      <c r="N139" s="1074">
        <f>INF_FC_EUR!V139</f>
        <v>0</v>
      </c>
      <c r="O139" s="1074">
        <f>INF_FC_EUR!W139</f>
        <v>0</v>
      </c>
      <c r="P139" s="1074">
        <f>INF_FC_EUR!X139</f>
        <v>0</v>
      </c>
      <c r="Q139" s="1074">
        <f>INF_FC_EUR!Y139</f>
        <v>0</v>
      </c>
      <c r="R139" s="1074">
        <f>INF_FC_EUR!Z139</f>
        <v>0</v>
      </c>
      <c r="S139" s="1074">
        <f>INF_FC_EUR!AA139</f>
        <v>0</v>
      </c>
      <c r="T139" s="1074">
        <f>INF_FC_EUR!AB139</f>
        <v>0</v>
      </c>
      <c r="U139" s="1074">
        <f>INF_FC_EUR!AC139</f>
        <v>0</v>
      </c>
      <c r="V139" s="1074">
        <f>INF_FC_EUR!AD139</f>
        <v>0</v>
      </c>
      <c r="W139" s="1074">
        <f>INF_FC_EUR!AE139</f>
        <v>0</v>
      </c>
      <c r="X139" s="1074">
        <f>INF_FC_EUR!AF139</f>
        <v>0</v>
      </c>
      <c r="Y139" s="1074">
        <f>INF_FC_EUR!AG139</f>
        <v>0</v>
      </c>
      <c r="Z139" s="1074">
        <f>INF_FC_EUR!AH139</f>
        <v>0</v>
      </c>
      <c r="AA139" s="1074">
        <f>INF_FC_EUR!AI139</f>
        <v>0</v>
      </c>
      <c r="AB139" s="1074">
        <f>INF_FC_EUR!AJ139</f>
        <v>0</v>
      </c>
      <c r="AC139" s="1074">
        <f>INF_FC_EUR!AK139</f>
        <v>0</v>
      </c>
      <c r="AD139" s="1074">
        <f>INF_FC_EUR!AL139</f>
        <v>0</v>
      </c>
      <c r="AE139" s="1074">
        <f>INF_FC_EUR!AM139</f>
        <v>0</v>
      </c>
      <c r="AF139" s="1074">
        <f>INF_FC_EUR!AN139</f>
        <v>0</v>
      </c>
      <c r="AG139" s="1074">
        <f>INF_FC_EUR!AO139</f>
        <v>0</v>
      </c>
      <c r="AH139" s="1074">
        <f>INF_FC_EUR!AP139</f>
        <v>0</v>
      </c>
      <c r="AI139" s="1074">
        <f>INF_FC_EUR!AQ139</f>
        <v>0</v>
      </c>
      <c r="AJ139" s="1074">
        <f>INF_FC_EUR!AR139</f>
        <v>0</v>
      </c>
      <c r="AK139" s="1074">
        <f>INF_FC_EUR!AS139</f>
        <v>0</v>
      </c>
      <c r="AL139" s="1074">
        <f>INF_FC_EUR!AT139</f>
        <v>0</v>
      </c>
      <c r="AM139" s="1074">
        <f>INF_FC_EUR!AU139</f>
        <v>0</v>
      </c>
      <c r="AN139" s="1074">
        <f>INF_FC_EUR!AV139</f>
        <v>0</v>
      </c>
      <c r="AO139" s="1074">
        <f>INF_FC_EUR!AW139</f>
        <v>0</v>
      </c>
      <c r="AP139" s="1074">
        <f>INF_FC_EUR!AX139</f>
        <v>0</v>
      </c>
      <c r="AQ139" s="1074">
        <f>INF_FC_EUR!AY139</f>
        <v>0</v>
      </c>
      <c r="AR139" s="1074">
        <f>INF_FC_EUR!AZ139</f>
        <v>0</v>
      </c>
      <c r="AS139" s="1074">
        <f>INF_FC_EUR!BA139</f>
        <v>0</v>
      </c>
      <c r="AT139" s="1074">
        <f>INF_FC_EUR!BB139</f>
        <v>0</v>
      </c>
      <c r="AU139" s="1074">
        <f>INF_FC_EUR!BC139</f>
        <v>0</v>
      </c>
      <c r="AV139" s="1074">
        <f>INF_FC_EUR!BD139</f>
        <v>0</v>
      </c>
      <c r="AW139" s="1074">
        <f>INF_FC_EUR!BE139</f>
        <v>0</v>
      </c>
      <c r="AX139" s="1074">
        <f>INF_FC_EUR!BF139</f>
        <v>0</v>
      </c>
      <c r="AY139" s="1074">
        <f>INF_FC_EUR!BG139</f>
        <v>0</v>
      </c>
      <c r="AZ139" s="1074">
        <f>INF_FC_EUR!BH139</f>
        <v>0</v>
      </c>
      <c r="BA139" s="1074">
        <f>INF_FC_EUR!BI139</f>
        <v>0</v>
      </c>
      <c r="BB139" s="1074">
        <f>INF_FC_EUR!BJ139</f>
        <v>0</v>
      </c>
      <c r="BC139" s="1074">
        <f>INF_FC_EUR!BK139</f>
        <v>0</v>
      </c>
      <c r="BD139" s="1074">
        <f>INF_FC_EUR!BL139</f>
        <v>0</v>
      </c>
      <c r="BE139" s="1074">
        <f>INF_FC_EUR!BM139</f>
        <v>0</v>
      </c>
      <c r="BF139" s="1074">
        <f>INF_FC_EUR!BN139</f>
        <v>0</v>
      </c>
      <c r="BG139" s="1074">
        <f>INF_FC_EUR!BO139</f>
        <v>0</v>
      </c>
      <c r="BH139" s="1074">
        <f>INF_FC_EUR!BP139</f>
        <v>0</v>
      </c>
      <c r="BI139" s="1074">
        <f>INF_FC_EUR!BQ139</f>
        <v>0</v>
      </c>
      <c r="BJ139" s="1074">
        <f>INF_FC_EUR!BR139</f>
        <v>0</v>
      </c>
      <c r="BK139" s="1074">
        <f>INF_FC_EUR!BS139</f>
        <v>0</v>
      </c>
      <c r="BL139" s="1074">
        <f>INF_FC_EUR!BT139</f>
        <v>0</v>
      </c>
      <c r="BM139" s="1074">
        <f>INF_FC_EUR!BU139</f>
        <v>0</v>
      </c>
      <c r="BN139" s="1074">
        <f>INF_FC_EUR!BV139</f>
        <v>0</v>
      </c>
      <c r="BO139" s="1074">
        <f>INF_FC_EUR!BW139</f>
        <v>0</v>
      </c>
      <c r="BP139" s="1074">
        <f>INF_FC_EUR!BX139</f>
        <v>0</v>
      </c>
      <c r="BQ139" s="1074">
        <f>INF_FC_EUR!BY139</f>
        <v>0</v>
      </c>
    </row>
    <row r="140" spans="1:69" s="1048" customFormat="1">
      <c r="A140" s="1074" t="str">
        <f>IF(OR(B140=0,B140=""),"",B140&amp;IF(COUNTIF(B$11:$B140,B140)&gt;1,COUNTIF(B$11:$B140,B140),""))</f>
        <v>M999</v>
      </c>
      <c r="B140" s="1074" t="str">
        <f>INF_FC_EUR!J140</f>
        <v>M999</v>
      </c>
      <c r="C140" s="1074" t="str">
        <f>INF_FC_EUR!K140</f>
        <v>NET INCOME</v>
      </c>
      <c r="D140" s="1074">
        <f>INF_FC_EUR!L140</f>
        <v>0</v>
      </c>
      <c r="E140" s="1074">
        <f>INF_FC_EUR!M140</f>
        <v>0</v>
      </c>
      <c r="F140" s="1074">
        <f>INF_FC_EUR!N140</f>
        <v>0</v>
      </c>
      <c r="G140" s="1074">
        <f>INF_FC_EUR!O140</f>
        <v>0</v>
      </c>
      <c r="H140" s="1074">
        <f>INF_FC_EUR!P140</f>
        <v>0</v>
      </c>
      <c r="I140" s="1074">
        <f>INF_FC_EUR!Q140</f>
        <v>0</v>
      </c>
      <c r="J140" s="1074">
        <f>INF_FC_EUR!R140</f>
        <v>0</v>
      </c>
      <c r="K140" s="1074">
        <f>INF_FC_EUR!S140</f>
        <v>0</v>
      </c>
      <c r="L140" s="1074">
        <f>INF_FC_EUR!T140</f>
        <v>0</v>
      </c>
      <c r="M140" s="1074">
        <f>INF_FC_EUR!U140</f>
        <v>0</v>
      </c>
      <c r="N140" s="1074">
        <f>INF_FC_EUR!V140</f>
        <v>0</v>
      </c>
      <c r="O140" s="1074">
        <f>INF_FC_EUR!W140</f>
        <v>0</v>
      </c>
      <c r="P140" s="1074">
        <f>INF_FC_EUR!X140</f>
        <v>0</v>
      </c>
      <c r="Q140" s="1074">
        <f>INF_FC_EUR!Y140</f>
        <v>0</v>
      </c>
      <c r="R140" s="1074">
        <f>INF_FC_EUR!Z140</f>
        <v>0</v>
      </c>
      <c r="S140" s="1074">
        <f>INF_FC_EUR!AA140</f>
        <v>0</v>
      </c>
      <c r="T140" s="1074">
        <f>INF_FC_EUR!AB140</f>
        <v>0</v>
      </c>
      <c r="U140" s="1074">
        <f>INF_FC_EUR!AC140</f>
        <v>0</v>
      </c>
      <c r="V140" s="1074">
        <f>INF_FC_EUR!AD140</f>
        <v>0</v>
      </c>
      <c r="W140" s="1074">
        <f>INF_FC_EUR!AE140</f>
        <v>0</v>
      </c>
      <c r="X140" s="1074">
        <f>INF_FC_EUR!AF140</f>
        <v>0</v>
      </c>
      <c r="Y140" s="1074">
        <f>INF_FC_EUR!AG140</f>
        <v>0</v>
      </c>
      <c r="Z140" s="1074">
        <f>INF_FC_EUR!AH140</f>
        <v>0</v>
      </c>
      <c r="AA140" s="1074">
        <f>INF_FC_EUR!AI140</f>
        <v>0</v>
      </c>
      <c r="AB140" s="1074">
        <f>INF_FC_EUR!AJ140</f>
        <v>0</v>
      </c>
      <c r="AC140" s="1074">
        <f>INF_FC_EUR!AK140</f>
        <v>0</v>
      </c>
      <c r="AD140" s="1074">
        <f>INF_FC_EUR!AL140</f>
        <v>0</v>
      </c>
      <c r="AE140" s="1074">
        <f>INF_FC_EUR!AM140</f>
        <v>0</v>
      </c>
      <c r="AF140" s="1074">
        <f>INF_FC_EUR!AN140</f>
        <v>0</v>
      </c>
      <c r="AG140" s="1074">
        <f>INF_FC_EUR!AO140</f>
        <v>0</v>
      </c>
      <c r="AH140" s="1074">
        <f>INF_FC_EUR!AP140</f>
        <v>0</v>
      </c>
      <c r="AI140" s="1074">
        <f>INF_FC_EUR!AQ140</f>
        <v>0</v>
      </c>
      <c r="AJ140" s="1074">
        <f>INF_FC_EUR!AR140</f>
        <v>0</v>
      </c>
      <c r="AK140" s="1074">
        <f>INF_FC_EUR!AS140</f>
        <v>0</v>
      </c>
      <c r="AL140" s="1074">
        <f>INF_FC_EUR!AT140</f>
        <v>0</v>
      </c>
      <c r="AM140" s="1074">
        <f>INF_FC_EUR!AU140</f>
        <v>0</v>
      </c>
      <c r="AN140" s="1074">
        <f>INF_FC_EUR!AV140</f>
        <v>0</v>
      </c>
      <c r="AO140" s="1074">
        <f>INF_FC_EUR!AW140</f>
        <v>0</v>
      </c>
      <c r="AP140" s="1074">
        <f>INF_FC_EUR!AX140</f>
        <v>0</v>
      </c>
      <c r="AQ140" s="1074">
        <f>INF_FC_EUR!AY140</f>
        <v>0</v>
      </c>
      <c r="AR140" s="1074">
        <f>INF_FC_EUR!AZ140</f>
        <v>0</v>
      </c>
      <c r="AS140" s="1074">
        <f>INF_FC_EUR!BA140</f>
        <v>0</v>
      </c>
      <c r="AT140" s="1074">
        <f>INF_FC_EUR!BB140</f>
        <v>0</v>
      </c>
      <c r="AU140" s="1074">
        <f>INF_FC_EUR!BC140</f>
        <v>0</v>
      </c>
      <c r="AV140" s="1074">
        <f>INF_FC_EUR!BD140</f>
        <v>0</v>
      </c>
      <c r="AW140" s="1074">
        <f>INF_FC_EUR!BE140</f>
        <v>0</v>
      </c>
      <c r="AX140" s="1074">
        <f>INF_FC_EUR!BF140</f>
        <v>0</v>
      </c>
      <c r="AY140" s="1074">
        <f>INF_FC_EUR!BG140</f>
        <v>0</v>
      </c>
      <c r="AZ140" s="1074">
        <f>INF_FC_EUR!BH140</f>
        <v>0</v>
      </c>
      <c r="BA140" s="1074">
        <f>INF_FC_EUR!BI140</f>
        <v>0</v>
      </c>
      <c r="BB140" s="1074">
        <f>INF_FC_EUR!BJ140</f>
        <v>0</v>
      </c>
      <c r="BC140" s="1074">
        <f>INF_FC_EUR!BK140</f>
        <v>0</v>
      </c>
      <c r="BD140" s="1074">
        <f>INF_FC_EUR!BL140</f>
        <v>0</v>
      </c>
      <c r="BE140" s="1074">
        <f>INF_FC_EUR!BM140</f>
        <v>0</v>
      </c>
      <c r="BF140" s="1074">
        <f>INF_FC_EUR!BN140</f>
        <v>0</v>
      </c>
      <c r="BG140" s="1074">
        <f>INF_FC_EUR!BO140</f>
        <v>0</v>
      </c>
      <c r="BH140" s="1074">
        <f>INF_FC_EUR!BP140</f>
        <v>0</v>
      </c>
      <c r="BI140" s="1074">
        <f>INF_FC_EUR!BQ140</f>
        <v>0</v>
      </c>
      <c r="BJ140" s="1074">
        <f>INF_FC_EUR!BR140</f>
        <v>0</v>
      </c>
      <c r="BK140" s="1074">
        <f>INF_FC_EUR!BS140</f>
        <v>0</v>
      </c>
      <c r="BL140" s="1074">
        <f>INF_FC_EUR!BT140</f>
        <v>0</v>
      </c>
      <c r="BM140" s="1074">
        <f>INF_FC_EUR!BU140</f>
        <v>0</v>
      </c>
      <c r="BN140" s="1074">
        <f>INF_FC_EUR!BV140</f>
        <v>0</v>
      </c>
      <c r="BO140" s="1074">
        <f>INF_FC_EUR!BW140</f>
        <v>0</v>
      </c>
      <c r="BP140" s="1074">
        <f>INF_FC_EUR!BX140</f>
        <v>0</v>
      </c>
      <c r="BQ140" s="1074">
        <f>INF_FC_EUR!BY140</f>
        <v>0</v>
      </c>
    </row>
    <row r="141" spans="1:69" s="1048" customFormat="1">
      <c r="A141" s="1080" t="str">
        <f>IF(OR(B141=0,B141=""),"",B141&amp;IF(COUNTIF(B$11:$B141,B141)&gt;1,COUNTIF(B$11:$B141,B141),""))</f>
        <v/>
      </c>
      <c r="B141" s="1080">
        <f>INF_FC_EUR!J142</f>
        <v>0</v>
      </c>
      <c r="C141" s="1087" t="str">
        <f>INF_FC_EUR!K142</f>
        <v>Exchange Rate ....</v>
      </c>
      <c r="D141" s="1087">
        <f>INF_FC_EUR!L142</f>
        <v>0</v>
      </c>
      <c r="E141" s="1088">
        <f>INF_FC_EUR!M142</f>
        <v>0</v>
      </c>
      <c r="F141" s="1089">
        <f>INF_FC_EUR!N142</f>
        <v>0</v>
      </c>
      <c r="G141" s="1088">
        <f>INF_FC_EUR!O142</f>
        <v>0</v>
      </c>
      <c r="H141" s="1089">
        <f>INF_FC_EUR!P142</f>
        <v>0</v>
      </c>
      <c r="I141" s="1088">
        <f>INF_FC_EUR!Q142</f>
        <v>0</v>
      </c>
      <c r="J141" s="1089">
        <f>INF_FC_EUR!R142</f>
        <v>0</v>
      </c>
      <c r="K141" s="1088">
        <f>INF_FC_EUR!S142</f>
        <v>0</v>
      </c>
      <c r="L141" s="1089">
        <f>INF_FC_EUR!T142</f>
        <v>0</v>
      </c>
      <c r="M141" s="1088">
        <f>INF_FC_EUR!U142</f>
        <v>0</v>
      </c>
      <c r="N141" s="1089">
        <f>INF_FC_EUR!V142</f>
        <v>0</v>
      </c>
      <c r="O141" s="1088">
        <f>INF_FC_EUR!W142</f>
        <v>0</v>
      </c>
      <c r="P141" s="1089">
        <f>INF_FC_EUR!X142</f>
        <v>0</v>
      </c>
      <c r="Q141" s="1088">
        <f>INF_FC_EUR!Y142</f>
        <v>0</v>
      </c>
      <c r="R141" s="1089">
        <f>INF_FC_EUR!Z142</f>
        <v>0</v>
      </c>
      <c r="S141" s="1088">
        <f>INF_FC_EUR!AA142</f>
        <v>0</v>
      </c>
      <c r="T141" s="1089">
        <f>INF_FC_EUR!AB142</f>
        <v>0</v>
      </c>
      <c r="U141" s="1088">
        <f>INF_FC_EUR!AC142</f>
        <v>0</v>
      </c>
      <c r="V141" s="1089">
        <f>INF_FC_EUR!AD142</f>
        <v>0</v>
      </c>
      <c r="W141" s="1088">
        <f>INF_FC_EUR!AE142</f>
        <v>0</v>
      </c>
      <c r="X141" s="1089">
        <f>INF_FC_EUR!AF142</f>
        <v>0</v>
      </c>
      <c r="Y141" s="1088">
        <f>INF_FC_EUR!AG142</f>
        <v>0</v>
      </c>
      <c r="Z141" s="1089">
        <f>INF_FC_EUR!AH142</f>
        <v>0</v>
      </c>
      <c r="AA141" s="1088">
        <f>INF_FC_EUR!AI142</f>
        <v>0</v>
      </c>
      <c r="AB141" s="1089">
        <f>INF_FC_EUR!AJ142</f>
        <v>0</v>
      </c>
      <c r="AC141" s="1088">
        <f>INF_FC_EUR!AK142</f>
        <v>0</v>
      </c>
      <c r="AD141" s="1089">
        <f>INF_FC_EUR!AL142</f>
        <v>0</v>
      </c>
      <c r="AE141" s="1088">
        <f>INF_FC_EUR!AM142</f>
        <v>0</v>
      </c>
      <c r="AF141" s="1089">
        <f>INF_FC_EUR!AN142</f>
        <v>0</v>
      </c>
      <c r="AG141" s="1088">
        <f>INF_FC_EUR!AO142</f>
        <v>0</v>
      </c>
      <c r="AH141" s="1089">
        <f>INF_FC_EUR!AP142</f>
        <v>0</v>
      </c>
      <c r="AI141" s="1088">
        <f>INF_FC_EUR!AQ142</f>
        <v>0</v>
      </c>
      <c r="AJ141" s="1089">
        <f>INF_FC_EUR!AR142</f>
        <v>0</v>
      </c>
      <c r="AK141" s="1088">
        <f>INF_FC_EUR!AS142</f>
        <v>0</v>
      </c>
      <c r="AL141" s="1089">
        <f>INF_FC_EUR!AT142</f>
        <v>0</v>
      </c>
      <c r="AM141" s="1088">
        <f>INF_FC_EUR!AU142</f>
        <v>0</v>
      </c>
      <c r="AN141" s="1089">
        <f>INF_FC_EUR!AV142</f>
        <v>0</v>
      </c>
      <c r="AO141" s="1088">
        <f>INF_FC_EUR!AW142</f>
        <v>0</v>
      </c>
      <c r="AP141" s="1089">
        <f>INF_FC_EUR!AX142</f>
        <v>0</v>
      </c>
      <c r="AQ141" s="1088">
        <f>INF_FC_EUR!AY142</f>
        <v>0</v>
      </c>
      <c r="AR141" s="1089">
        <f>INF_FC_EUR!AZ142</f>
        <v>0</v>
      </c>
      <c r="AS141" s="1088">
        <f>INF_FC_EUR!BA142</f>
        <v>0</v>
      </c>
      <c r="AT141" s="1089">
        <f>INF_FC_EUR!BB142</f>
        <v>0</v>
      </c>
      <c r="AU141" s="1088">
        <f>INF_FC_EUR!BC142</f>
        <v>0</v>
      </c>
      <c r="AV141" s="1089">
        <f>INF_FC_EUR!BD142</f>
        <v>0</v>
      </c>
      <c r="AW141" s="1088">
        <f>INF_FC_EUR!BE142</f>
        <v>0</v>
      </c>
      <c r="AX141" s="1089">
        <f>INF_FC_EUR!BF142</f>
        <v>0</v>
      </c>
      <c r="AY141" s="1088">
        <f>INF_FC_EUR!BG142</f>
        <v>0</v>
      </c>
      <c r="AZ141" s="1089">
        <f>INF_FC_EUR!BH142</f>
        <v>0</v>
      </c>
      <c r="BA141" s="1088">
        <f>INF_FC_EUR!BI142</f>
        <v>0</v>
      </c>
      <c r="BB141" s="1089">
        <f>INF_FC_EUR!BJ142</f>
        <v>0</v>
      </c>
      <c r="BC141" s="1088">
        <f>INF_FC_EUR!BK142</f>
        <v>0</v>
      </c>
      <c r="BD141" s="1089">
        <f>INF_FC_EUR!BL142</f>
        <v>0</v>
      </c>
      <c r="BE141" s="1088">
        <f>INF_FC_EUR!BM142</f>
        <v>0</v>
      </c>
      <c r="BF141" s="1089">
        <f>INF_FC_EUR!BN142</f>
        <v>0</v>
      </c>
      <c r="BG141" s="1088">
        <f>INF_FC_EUR!BO142</f>
        <v>0</v>
      </c>
      <c r="BH141" s="1089">
        <f>INF_FC_EUR!BP142</f>
        <v>0</v>
      </c>
      <c r="BI141" s="1088">
        <f>INF_FC_EUR!BQ142</f>
        <v>0</v>
      </c>
      <c r="BJ141" s="1089">
        <f>INF_FC_EUR!BR142</f>
        <v>0</v>
      </c>
      <c r="BK141" s="1088">
        <f>INF_FC_EUR!BS142</f>
        <v>0</v>
      </c>
      <c r="BL141" s="1089">
        <f>INF_FC_EUR!BT142</f>
        <v>0</v>
      </c>
      <c r="BM141" s="1088">
        <f>INF_FC_EUR!BU142</f>
        <v>0</v>
      </c>
      <c r="BN141" s="1089">
        <f>INF_FC_EUR!BV142</f>
        <v>0</v>
      </c>
      <c r="BO141" s="1088">
        <f>INF_FC_EUR!BW142</f>
        <v>0</v>
      </c>
      <c r="BP141" s="1089">
        <f>INF_FC_EUR!BX142</f>
        <v>0</v>
      </c>
      <c r="BQ141" s="1088">
        <f>INF_FC_EUR!BY142</f>
        <v>0</v>
      </c>
    </row>
    <row r="142" spans="1:69" s="1048" customFormat="1">
      <c r="A142" s="1084" t="str">
        <f>IF(OR(B142=0,B142=""),"",B142&amp;IF(COUNTIF(B$11:$B142,B142)&gt;1,COUNTIF(B$11:$B142,B142),""))</f>
        <v/>
      </c>
      <c r="B142" s="1084">
        <f>INF_FC_EUR!J143</f>
        <v>0</v>
      </c>
      <c r="C142" s="1090">
        <f>INF_FC_EUR!K143</f>
        <v>0</v>
      </c>
      <c r="D142" s="1090">
        <f>INF_FC_EUR!L143</f>
        <v>0</v>
      </c>
      <c r="E142" s="1091">
        <f>INF_FC_EUR!M143</f>
        <v>0</v>
      </c>
      <c r="F142" s="1092">
        <f>INF_FC_EUR!N143</f>
        <v>0</v>
      </c>
      <c r="G142" s="1091">
        <f>INF_FC_EUR!O143</f>
        <v>0</v>
      </c>
      <c r="H142" s="1092">
        <f>INF_FC_EUR!P143</f>
        <v>0</v>
      </c>
      <c r="I142" s="1091">
        <f>INF_FC_EUR!Q143</f>
        <v>0</v>
      </c>
      <c r="J142" s="1092">
        <f>INF_FC_EUR!R143</f>
        <v>0</v>
      </c>
      <c r="K142" s="1091">
        <f>INF_FC_EUR!S143</f>
        <v>0</v>
      </c>
      <c r="L142" s="1092">
        <f>INF_FC_EUR!T143</f>
        <v>0</v>
      </c>
      <c r="M142" s="1091">
        <f>INF_FC_EUR!U143</f>
        <v>0</v>
      </c>
      <c r="N142" s="1092">
        <f>INF_FC_EUR!V143</f>
        <v>0</v>
      </c>
      <c r="O142" s="1091">
        <f>INF_FC_EUR!W143</f>
        <v>0</v>
      </c>
      <c r="P142" s="1092">
        <f>INF_FC_EUR!X143</f>
        <v>0</v>
      </c>
      <c r="Q142" s="1091">
        <f>INF_FC_EUR!Y143</f>
        <v>0</v>
      </c>
      <c r="R142" s="1092">
        <f>INF_FC_EUR!Z143</f>
        <v>0</v>
      </c>
      <c r="S142" s="1091">
        <f>INF_FC_EUR!AA143</f>
        <v>0</v>
      </c>
      <c r="T142" s="1092">
        <f>INF_FC_EUR!AB143</f>
        <v>0</v>
      </c>
      <c r="U142" s="1091">
        <f>INF_FC_EUR!AC143</f>
        <v>0</v>
      </c>
      <c r="V142" s="1092">
        <f>INF_FC_EUR!AD143</f>
        <v>0</v>
      </c>
      <c r="W142" s="1091">
        <f>INF_FC_EUR!AE143</f>
        <v>0</v>
      </c>
      <c r="X142" s="1092">
        <f>INF_FC_EUR!AF143</f>
        <v>0</v>
      </c>
      <c r="Y142" s="1091">
        <f>INF_FC_EUR!AG143</f>
        <v>0</v>
      </c>
      <c r="Z142" s="1092">
        <f>INF_FC_EUR!AH143</f>
        <v>0</v>
      </c>
      <c r="AA142" s="1091">
        <f>INF_FC_EUR!AI143</f>
        <v>0</v>
      </c>
      <c r="AB142" s="1092">
        <f>INF_FC_EUR!AJ143</f>
        <v>0</v>
      </c>
      <c r="AC142" s="1091">
        <f>INF_FC_EUR!AK143</f>
        <v>0</v>
      </c>
      <c r="AD142" s="1092">
        <f>INF_FC_EUR!AL143</f>
        <v>0</v>
      </c>
      <c r="AE142" s="1091">
        <f>INF_FC_EUR!AM143</f>
        <v>0</v>
      </c>
      <c r="AF142" s="1092">
        <f>INF_FC_EUR!AN143</f>
        <v>0</v>
      </c>
      <c r="AG142" s="1091">
        <f>INF_FC_EUR!AO143</f>
        <v>0</v>
      </c>
      <c r="AH142" s="1092">
        <f>INF_FC_EUR!AP143</f>
        <v>0</v>
      </c>
      <c r="AI142" s="1091">
        <f>INF_FC_EUR!AQ143</f>
        <v>0</v>
      </c>
      <c r="AJ142" s="1092">
        <f>INF_FC_EUR!AR143</f>
        <v>0</v>
      </c>
      <c r="AK142" s="1091">
        <f>INF_FC_EUR!AS143</f>
        <v>0</v>
      </c>
      <c r="AL142" s="1092">
        <f>INF_FC_EUR!AT143</f>
        <v>0</v>
      </c>
      <c r="AM142" s="1091">
        <f>INF_FC_EUR!AU143</f>
        <v>0</v>
      </c>
      <c r="AN142" s="1092">
        <f>INF_FC_EUR!AV143</f>
        <v>0</v>
      </c>
      <c r="AO142" s="1091">
        <f>INF_FC_EUR!AW143</f>
        <v>0</v>
      </c>
      <c r="AP142" s="1092">
        <f>INF_FC_EUR!AX143</f>
        <v>0</v>
      </c>
      <c r="AQ142" s="1091">
        <f>INF_FC_EUR!AY143</f>
        <v>0</v>
      </c>
      <c r="AR142" s="1092">
        <f>INF_FC_EUR!AZ143</f>
        <v>0</v>
      </c>
      <c r="AS142" s="1091">
        <f>INF_FC_EUR!BA143</f>
        <v>0</v>
      </c>
      <c r="AT142" s="1092">
        <f>INF_FC_EUR!BB143</f>
        <v>0</v>
      </c>
      <c r="AU142" s="1091">
        <f>INF_FC_EUR!BC143</f>
        <v>0</v>
      </c>
      <c r="AV142" s="1092">
        <f>INF_FC_EUR!BD143</f>
        <v>0</v>
      </c>
      <c r="AW142" s="1091">
        <f>INF_FC_EUR!BE143</f>
        <v>0</v>
      </c>
      <c r="AX142" s="1092">
        <f>INF_FC_EUR!BF143</f>
        <v>0</v>
      </c>
      <c r="AY142" s="1091">
        <f>INF_FC_EUR!BG143</f>
        <v>0</v>
      </c>
      <c r="AZ142" s="1092">
        <f>INF_FC_EUR!BH143</f>
        <v>0</v>
      </c>
      <c r="BA142" s="1091">
        <f>INF_FC_EUR!BI143</f>
        <v>0</v>
      </c>
      <c r="BB142" s="1092">
        <f>INF_FC_EUR!BJ143</f>
        <v>0</v>
      </c>
      <c r="BC142" s="1091">
        <f>INF_FC_EUR!BK143</f>
        <v>0</v>
      </c>
      <c r="BD142" s="1092">
        <f>INF_FC_EUR!BL143</f>
        <v>0</v>
      </c>
      <c r="BE142" s="1091">
        <f>INF_FC_EUR!BM143</f>
        <v>0</v>
      </c>
      <c r="BF142" s="1092">
        <f>INF_FC_EUR!BN143</f>
        <v>0</v>
      </c>
      <c r="BG142" s="1091">
        <f>INF_FC_EUR!BO143</f>
        <v>0</v>
      </c>
      <c r="BH142" s="1092">
        <f>INF_FC_EUR!BP143</f>
        <v>0</v>
      </c>
      <c r="BI142" s="1091">
        <f>INF_FC_EUR!BQ143</f>
        <v>0</v>
      </c>
      <c r="BJ142" s="1092">
        <f>INF_FC_EUR!BR143</f>
        <v>0</v>
      </c>
      <c r="BK142" s="1091">
        <f>INF_FC_EUR!BS143</f>
        <v>0</v>
      </c>
      <c r="BL142" s="1092">
        <f>INF_FC_EUR!BT143</f>
        <v>0</v>
      </c>
      <c r="BM142" s="1091">
        <f>INF_FC_EUR!BU143</f>
        <v>0</v>
      </c>
      <c r="BN142" s="1092">
        <f>INF_FC_EUR!BV143</f>
        <v>0</v>
      </c>
      <c r="BO142" s="1091">
        <f>INF_FC_EUR!BW143</f>
        <v>0</v>
      </c>
      <c r="BP142" s="1092">
        <f>INF_FC_EUR!BX143</f>
        <v>0</v>
      </c>
      <c r="BQ142" s="1091">
        <f>INF_FC_EUR!BY143</f>
        <v>0</v>
      </c>
    </row>
    <row r="143" spans="1:69" s="1048" customFormat="1">
      <c r="A143" s="1074" t="str">
        <f>IF(OR(B143=0,B143=""),"",B143&amp;IF(COUNTIF(B$11:$B143,B143)&gt;1,COUNTIF(B$11:$B143,B143),""))</f>
        <v>S</v>
      </c>
      <c r="B143" s="1074" t="str">
        <f>INF_FC_EUR!J144</f>
        <v>S</v>
      </c>
      <c r="C143" s="1074" t="str">
        <f>INF_FC_EUR!K144</f>
        <v>Secondary costs</v>
      </c>
      <c r="D143" s="1074">
        <f>INF_FC_EUR!L144</f>
        <v>0</v>
      </c>
      <c r="E143" s="1074">
        <f>INF_FC_EUR!M144</f>
        <v>0</v>
      </c>
      <c r="F143" s="1074">
        <f>INF_FC_EUR!N144</f>
        <v>0</v>
      </c>
      <c r="G143" s="1074">
        <f>INF_FC_EUR!O144</f>
        <v>0</v>
      </c>
      <c r="H143" s="1074">
        <f>INF_FC_EUR!P144</f>
        <v>0</v>
      </c>
      <c r="I143" s="1074">
        <f>INF_FC_EUR!Q144</f>
        <v>0</v>
      </c>
      <c r="J143" s="1074">
        <f>INF_FC_EUR!R144</f>
        <v>0</v>
      </c>
      <c r="K143" s="1074">
        <f>INF_FC_EUR!S144</f>
        <v>0</v>
      </c>
      <c r="L143" s="1074">
        <f>INF_FC_EUR!T144</f>
        <v>0</v>
      </c>
      <c r="M143" s="1074">
        <f>INF_FC_EUR!U144</f>
        <v>0</v>
      </c>
      <c r="N143" s="1074">
        <f>INF_FC_EUR!V144</f>
        <v>0</v>
      </c>
      <c r="O143" s="1074">
        <f>INF_FC_EUR!W144</f>
        <v>0</v>
      </c>
      <c r="P143" s="1074">
        <f>INF_FC_EUR!X144</f>
        <v>0</v>
      </c>
      <c r="Q143" s="1074">
        <f>INF_FC_EUR!Y144</f>
        <v>0</v>
      </c>
      <c r="R143" s="1074">
        <f>INF_FC_EUR!Z144</f>
        <v>0</v>
      </c>
      <c r="S143" s="1074">
        <f>INF_FC_EUR!AA144</f>
        <v>0</v>
      </c>
      <c r="T143" s="1074">
        <f>INF_FC_EUR!AB144</f>
        <v>0</v>
      </c>
      <c r="U143" s="1074">
        <f>INF_FC_EUR!AC144</f>
        <v>0</v>
      </c>
      <c r="V143" s="1074">
        <f>INF_FC_EUR!AD144</f>
        <v>0</v>
      </c>
      <c r="W143" s="1074">
        <f>INF_FC_EUR!AE144</f>
        <v>0</v>
      </c>
      <c r="X143" s="1074">
        <f>INF_FC_EUR!AF144</f>
        <v>0</v>
      </c>
      <c r="Y143" s="1074">
        <f>INF_FC_EUR!AG144</f>
        <v>0</v>
      </c>
      <c r="Z143" s="1074">
        <f>INF_FC_EUR!AH144</f>
        <v>0</v>
      </c>
      <c r="AA143" s="1074">
        <f>INF_FC_EUR!AI144</f>
        <v>0</v>
      </c>
      <c r="AB143" s="1074">
        <f>INF_FC_EUR!AJ144</f>
        <v>0</v>
      </c>
      <c r="AC143" s="1074">
        <f>INF_FC_EUR!AK144</f>
        <v>0</v>
      </c>
      <c r="AD143" s="1074">
        <f>INF_FC_EUR!AL144</f>
        <v>0</v>
      </c>
      <c r="AE143" s="1074">
        <f>INF_FC_EUR!AM144</f>
        <v>0</v>
      </c>
      <c r="AF143" s="1074">
        <f>INF_FC_EUR!AN144</f>
        <v>0</v>
      </c>
      <c r="AG143" s="1074">
        <f>INF_FC_EUR!AO144</f>
        <v>0</v>
      </c>
      <c r="AH143" s="1074">
        <f>INF_FC_EUR!AP144</f>
        <v>0</v>
      </c>
      <c r="AI143" s="1074">
        <f>INF_FC_EUR!AQ144</f>
        <v>0</v>
      </c>
      <c r="AJ143" s="1074">
        <f>INF_FC_EUR!AR144</f>
        <v>0</v>
      </c>
      <c r="AK143" s="1074">
        <f>INF_FC_EUR!AS144</f>
        <v>0</v>
      </c>
      <c r="AL143" s="1074">
        <f>INF_FC_EUR!AT144</f>
        <v>0</v>
      </c>
      <c r="AM143" s="1074">
        <f>INF_FC_EUR!AU144</f>
        <v>0</v>
      </c>
      <c r="AN143" s="1074">
        <f>INF_FC_EUR!AV144</f>
        <v>0</v>
      </c>
      <c r="AO143" s="1074">
        <f>INF_FC_EUR!AW144</f>
        <v>0</v>
      </c>
      <c r="AP143" s="1074">
        <f>INF_FC_EUR!AX144</f>
        <v>0</v>
      </c>
      <c r="AQ143" s="1074">
        <f>INF_FC_EUR!AY144</f>
        <v>0</v>
      </c>
      <c r="AR143" s="1074">
        <f>INF_FC_EUR!AZ144</f>
        <v>0</v>
      </c>
      <c r="AS143" s="1074">
        <f>INF_FC_EUR!BA144</f>
        <v>0</v>
      </c>
      <c r="AT143" s="1074">
        <f>INF_FC_EUR!BB144</f>
        <v>0</v>
      </c>
      <c r="AU143" s="1074">
        <f>INF_FC_EUR!BC144</f>
        <v>0</v>
      </c>
      <c r="AV143" s="1074">
        <f>INF_FC_EUR!BD144</f>
        <v>0</v>
      </c>
      <c r="AW143" s="1074">
        <f>INF_FC_EUR!BE144</f>
        <v>0</v>
      </c>
      <c r="AX143" s="1074">
        <f>INF_FC_EUR!BF144</f>
        <v>0</v>
      </c>
      <c r="AY143" s="1074">
        <f>INF_FC_EUR!BG144</f>
        <v>0</v>
      </c>
      <c r="AZ143" s="1074">
        <f>INF_FC_EUR!BH144</f>
        <v>0</v>
      </c>
      <c r="BA143" s="1074">
        <f>INF_FC_EUR!BI144</f>
        <v>0</v>
      </c>
      <c r="BB143" s="1074">
        <f>INF_FC_EUR!BJ144</f>
        <v>0</v>
      </c>
      <c r="BC143" s="1074">
        <f>INF_FC_EUR!BK144</f>
        <v>0</v>
      </c>
      <c r="BD143" s="1074">
        <f>INF_FC_EUR!BL144</f>
        <v>0</v>
      </c>
      <c r="BE143" s="1074">
        <f>INF_FC_EUR!BM144</f>
        <v>0</v>
      </c>
      <c r="BF143" s="1074">
        <f>INF_FC_EUR!BN144</f>
        <v>0</v>
      </c>
      <c r="BG143" s="1074">
        <f>INF_FC_EUR!BO144</f>
        <v>0</v>
      </c>
      <c r="BH143" s="1074">
        <f>INF_FC_EUR!BP144</f>
        <v>0</v>
      </c>
      <c r="BI143" s="1074">
        <f>INF_FC_EUR!BQ144</f>
        <v>0</v>
      </c>
      <c r="BJ143" s="1074">
        <f>INF_FC_EUR!BR144</f>
        <v>0</v>
      </c>
      <c r="BK143" s="1074">
        <f>INF_FC_EUR!BS144</f>
        <v>0</v>
      </c>
      <c r="BL143" s="1074">
        <f>INF_FC_EUR!BT144</f>
        <v>0</v>
      </c>
      <c r="BM143" s="1074">
        <f>INF_FC_EUR!BU144</f>
        <v>0</v>
      </c>
      <c r="BN143" s="1074">
        <f>INF_FC_EUR!BV144</f>
        <v>0</v>
      </c>
      <c r="BO143" s="1074">
        <f>INF_FC_EUR!BW144</f>
        <v>0</v>
      </c>
      <c r="BP143" s="1074">
        <f>INF_FC_EUR!BX144</f>
        <v>0</v>
      </c>
      <c r="BQ143" s="1074">
        <f>INF_FC_EUR!BY144</f>
        <v>0</v>
      </c>
    </row>
    <row r="144" spans="1:69" s="1048" customFormat="1">
      <c r="A144" s="1093" t="str">
        <f>IF(OR(B144=0,B144=""),"",B144&amp;IF(COUNTIF(B$11:$B144,B144)&gt;1,COUNTIF(B$11:$B144,B144),""))</f>
        <v/>
      </c>
      <c r="B144" s="1093">
        <f>INF_FC_EUR!J145</f>
        <v>0</v>
      </c>
      <c r="C144" s="1090"/>
      <c r="D144" s="1090">
        <f>INF_FC_EUR!L145</f>
        <v>0</v>
      </c>
      <c r="E144" s="1091">
        <f>INF_FC_EUR!M145</f>
        <v>0</v>
      </c>
      <c r="F144" s="1092">
        <f>INF_FC_EUR!N145</f>
        <v>0</v>
      </c>
      <c r="G144" s="1091">
        <f>INF_FC_EUR!O145</f>
        <v>0</v>
      </c>
      <c r="H144" s="1092">
        <f>INF_FC_EUR!P145</f>
        <v>0</v>
      </c>
      <c r="I144" s="1091">
        <f>INF_FC_EUR!Q145</f>
        <v>0</v>
      </c>
      <c r="J144" s="1092">
        <f>INF_FC_EUR!R145</f>
        <v>0</v>
      </c>
      <c r="K144" s="1091">
        <f>INF_FC_EUR!S145</f>
        <v>0</v>
      </c>
      <c r="L144" s="1092">
        <f>INF_FC_EUR!T145</f>
        <v>0</v>
      </c>
      <c r="M144" s="1091">
        <f>INF_FC_EUR!U145</f>
        <v>0</v>
      </c>
      <c r="N144" s="1092">
        <f>INF_FC_EUR!V145</f>
        <v>0</v>
      </c>
      <c r="O144" s="1091">
        <f>INF_FC_EUR!W145</f>
        <v>0</v>
      </c>
      <c r="P144" s="1092">
        <f>INF_FC_EUR!X145</f>
        <v>0</v>
      </c>
      <c r="Q144" s="1091">
        <f>INF_FC_EUR!Y145</f>
        <v>0</v>
      </c>
      <c r="R144" s="1092">
        <f>INF_FC_EUR!Z145</f>
        <v>0</v>
      </c>
      <c r="S144" s="1091">
        <f>INF_FC_EUR!AA145</f>
        <v>0</v>
      </c>
      <c r="T144" s="1092">
        <f>INF_FC_EUR!AB145</f>
        <v>0</v>
      </c>
      <c r="U144" s="1091">
        <f>INF_FC_EUR!AC145</f>
        <v>0</v>
      </c>
      <c r="V144" s="1092">
        <f>INF_FC_EUR!AD145</f>
        <v>0</v>
      </c>
      <c r="W144" s="1091">
        <f>INF_FC_EUR!AE145</f>
        <v>0</v>
      </c>
      <c r="X144" s="1092">
        <f>INF_FC_EUR!AF145</f>
        <v>0</v>
      </c>
      <c r="Y144" s="1091">
        <f>INF_FC_EUR!AG145</f>
        <v>0</v>
      </c>
      <c r="Z144" s="1092">
        <f>INF_FC_EUR!AH145</f>
        <v>0</v>
      </c>
      <c r="AA144" s="1091">
        <f>INF_FC_EUR!AI145</f>
        <v>0</v>
      </c>
      <c r="AB144" s="1092">
        <f>INF_FC_EUR!AJ145</f>
        <v>0</v>
      </c>
      <c r="AC144" s="1091">
        <f>INF_FC_EUR!AK145</f>
        <v>0</v>
      </c>
      <c r="AD144" s="1092">
        <f>INF_FC_EUR!AL145</f>
        <v>0</v>
      </c>
      <c r="AE144" s="1091">
        <f>INF_FC_EUR!AM145</f>
        <v>0</v>
      </c>
      <c r="AF144" s="1092">
        <f>INF_FC_EUR!AN145</f>
        <v>0</v>
      </c>
      <c r="AG144" s="1091">
        <f>INF_FC_EUR!AO145</f>
        <v>0</v>
      </c>
      <c r="AH144" s="1092">
        <f>INF_FC_EUR!AP145</f>
        <v>0</v>
      </c>
      <c r="AI144" s="1091">
        <f>INF_FC_EUR!AQ145</f>
        <v>0</v>
      </c>
      <c r="AJ144" s="1092">
        <f>INF_FC_EUR!AR145</f>
        <v>0</v>
      </c>
      <c r="AK144" s="1091">
        <f>INF_FC_EUR!AS145</f>
        <v>0</v>
      </c>
      <c r="AL144" s="1092">
        <f>INF_FC_EUR!AT145</f>
        <v>0</v>
      </c>
      <c r="AM144" s="1091">
        <f>INF_FC_EUR!AU145</f>
        <v>0</v>
      </c>
      <c r="AN144" s="1092">
        <f>INF_FC_EUR!AV145</f>
        <v>0</v>
      </c>
      <c r="AO144" s="1091">
        <f>INF_FC_EUR!AW145</f>
        <v>0</v>
      </c>
      <c r="AP144" s="1092">
        <f>INF_FC_EUR!AX145</f>
        <v>0</v>
      </c>
      <c r="AQ144" s="1091">
        <f>INF_FC_EUR!AY145</f>
        <v>0</v>
      </c>
      <c r="AR144" s="1092">
        <f>INF_FC_EUR!AZ145</f>
        <v>0</v>
      </c>
      <c r="AS144" s="1091">
        <f>INF_FC_EUR!BA145</f>
        <v>0</v>
      </c>
      <c r="AT144" s="1092">
        <f>INF_FC_EUR!BB145</f>
        <v>0</v>
      </c>
      <c r="AU144" s="1091">
        <f>INF_FC_EUR!BC145</f>
        <v>0</v>
      </c>
      <c r="AV144" s="1092">
        <f>INF_FC_EUR!BD145</f>
        <v>0</v>
      </c>
      <c r="AW144" s="1091">
        <f>INF_FC_EUR!BE145</f>
        <v>0</v>
      </c>
      <c r="AX144" s="1092">
        <f>INF_FC_EUR!BF145</f>
        <v>0</v>
      </c>
      <c r="AY144" s="1091">
        <f>INF_FC_EUR!BG145</f>
        <v>0</v>
      </c>
      <c r="AZ144" s="1092">
        <f>INF_FC_EUR!BH145</f>
        <v>0</v>
      </c>
      <c r="BA144" s="1091">
        <f>INF_FC_EUR!BI145</f>
        <v>0</v>
      </c>
      <c r="BB144" s="1092">
        <f>INF_FC_EUR!BJ145</f>
        <v>0</v>
      </c>
      <c r="BC144" s="1091">
        <f>INF_FC_EUR!BK145</f>
        <v>0</v>
      </c>
      <c r="BD144" s="1092">
        <f>INF_FC_EUR!BL145</f>
        <v>0</v>
      </c>
      <c r="BE144" s="1091">
        <f>INF_FC_EUR!BM145</f>
        <v>0</v>
      </c>
      <c r="BF144" s="1092">
        <f>INF_FC_EUR!BN145</f>
        <v>0</v>
      </c>
      <c r="BG144" s="1091">
        <f>INF_FC_EUR!BO145</f>
        <v>0</v>
      </c>
      <c r="BH144" s="1092">
        <f>INF_FC_EUR!BP145</f>
        <v>0</v>
      </c>
      <c r="BI144" s="1091">
        <f>INF_FC_EUR!BQ145</f>
        <v>0</v>
      </c>
      <c r="BJ144" s="1092">
        <f>INF_FC_EUR!BR145</f>
        <v>0</v>
      </c>
      <c r="BK144" s="1091">
        <f>INF_FC_EUR!BS145</f>
        <v>0</v>
      </c>
      <c r="BL144" s="1092">
        <f>INF_FC_EUR!BT145</f>
        <v>0</v>
      </c>
      <c r="BM144" s="1091">
        <f>INF_FC_EUR!BU145</f>
        <v>0</v>
      </c>
      <c r="BN144" s="1092">
        <f>INF_FC_EUR!BV145</f>
        <v>0</v>
      </c>
      <c r="BO144" s="1091">
        <f>INF_FC_EUR!BW145</f>
        <v>0</v>
      </c>
      <c r="BP144" s="1092">
        <f>INF_FC_EUR!BX145</f>
        <v>0</v>
      </c>
      <c r="BQ144" s="1091">
        <f>INF_FC_EUR!BY145</f>
        <v>0</v>
      </c>
    </row>
    <row r="145" spans="1:69" s="1048" customFormat="1">
      <c r="A145" s="1080" t="str">
        <f>IF(OR(B145=0,B145=""),"",B145&amp;IF(COUNTIF(B$11:$B145,B145)&gt;1,COUNTIF(B$11:$B145,B145),""))</f>
        <v/>
      </c>
      <c r="B145" s="1080">
        <f>INF_FC_EUR!J146</f>
        <v>0</v>
      </c>
      <c r="C145" s="1081"/>
      <c r="D145" s="1081">
        <f>INF_FC_EUR!L146</f>
        <v>0</v>
      </c>
      <c r="E145" s="1082">
        <f>INF_FC_EUR!M146</f>
        <v>0</v>
      </c>
      <c r="F145" s="1094">
        <f>INF_FC_EUR!N146</f>
        <v>0</v>
      </c>
      <c r="G145" s="1082">
        <f>INF_FC_EUR!O146</f>
        <v>0</v>
      </c>
      <c r="H145" s="1094">
        <f>INF_FC_EUR!P146</f>
        <v>0</v>
      </c>
      <c r="I145" s="1082">
        <f>INF_FC_EUR!Q146</f>
        <v>0</v>
      </c>
      <c r="J145" s="1094">
        <f>INF_FC_EUR!R146</f>
        <v>0</v>
      </c>
      <c r="K145" s="1082">
        <f>INF_FC_EUR!S146</f>
        <v>0</v>
      </c>
      <c r="L145" s="1094">
        <f>INF_FC_EUR!T146</f>
        <v>0</v>
      </c>
      <c r="M145" s="1082">
        <f>INF_FC_EUR!U146</f>
        <v>0</v>
      </c>
      <c r="N145" s="1094">
        <f>INF_FC_EUR!V146</f>
        <v>0</v>
      </c>
      <c r="O145" s="1082">
        <f>INF_FC_EUR!W146</f>
        <v>0</v>
      </c>
      <c r="P145" s="1094">
        <f>INF_FC_EUR!X146</f>
        <v>0</v>
      </c>
      <c r="Q145" s="1082">
        <f>INF_FC_EUR!Y146</f>
        <v>0</v>
      </c>
      <c r="R145" s="1094">
        <f>INF_FC_EUR!Z146</f>
        <v>0</v>
      </c>
      <c r="S145" s="1082">
        <f>INF_FC_EUR!AA146</f>
        <v>0</v>
      </c>
      <c r="T145" s="1094">
        <f>INF_FC_EUR!AB146</f>
        <v>0</v>
      </c>
      <c r="U145" s="1082">
        <f>INF_FC_EUR!AC146</f>
        <v>0</v>
      </c>
      <c r="V145" s="1094">
        <f>INF_FC_EUR!AD146</f>
        <v>0</v>
      </c>
      <c r="W145" s="1082">
        <f>INF_FC_EUR!AE146</f>
        <v>0</v>
      </c>
      <c r="X145" s="1094">
        <f>INF_FC_EUR!AF146</f>
        <v>0</v>
      </c>
      <c r="Y145" s="1082">
        <f>INF_FC_EUR!AG146</f>
        <v>0</v>
      </c>
      <c r="Z145" s="1094">
        <f>INF_FC_EUR!AH146</f>
        <v>0</v>
      </c>
      <c r="AA145" s="1082">
        <f>INF_FC_EUR!AI146</f>
        <v>0</v>
      </c>
      <c r="AB145" s="1094">
        <f>INF_FC_EUR!AJ146</f>
        <v>0</v>
      </c>
      <c r="AC145" s="1082">
        <f>INF_FC_EUR!AK146</f>
        <v>0</v>
      </c>
      <c r="AD145" s="1094">
        <f>INF_FC_EUR!AL146</f>
        <v>0</v>
      </c>
      <c r="AE145" s="1082">
        <f>INF_FC_EUR!AM146</f>
        <v>0</v>
      </c>
      <c r="AF145" s="1094">
        <f>INF_FC_EUR!AN146</f>
        <v>0</v>
      </c>
      <c r="AG145" s="1082">
        <f>INF_FC_EUR!AO146</f>
        <v>0</v>
      </c>
      <c r="AH145" s="1094">
        <f>INF_FC_EUR!AP146</f>
        <v>0</v>
      </c>
      <c r="AI145" s="1082">
        <f>INF_FC_EUR!AQ146</f>
        <v>0</v>
      </c>
      <c r="AJ145" s="1094">
        <f>INF_FC_EUR!AR146</f>
        <v>0</v>
      </c>
      <c r="AK145" s="1082">
        <f>INF_FC_EUR!AS146</f>
        <v>0</v>
      </c>
      <c r="AL145" s="1094">
        <f>INF_FC_EUR!AT146</f>
        <v>0</v>
      </c>
      <c r="AM145" s="1082">
        <f>INF_FC_EUR!AU146</f>
        <v>0</v>
      </c>
      <c r="AN145" s="1094">
        <f>INF_FC_EUR!AV146</f>
        <v>0</v>
      </c>
      <c r="AO145" s="1082">
        <f>INF_FC_EUR!AW146</f>
        <v>0</v>
      </c>
      <c r="AP145" s="1094">
        <f>INF_FC_EUR!AX146</f>
        <v>0</v>
      </c>
      <c r="AQ145" s="1082">
        <f>INF_FC_EUR!AY146</f>
        <v>0</v>
      </c>
      <c r="AR145" s="1094">
        <f>INF_FC_EUR!AZ146</f>
        <v>0</v>
      </c>
      <c r="AS145" s="1082">
        <f>INF_FC_EUR!BA146</f>
        <v>0</v>
      </c>
      <c r="AT145" s="1094">
        <f>INF_FC_EUR!BB146</f>
        <v>0</v>
      </c>
      <c r="AU145" s="1082">
        <f>INF_FC_EUR!BC146</f>
        <v>0</v>
      </c>
      <c r="AV145" s="1094">
        <f>INF_FC_EUR!BD146</f>
        <v>0</v>
      </c>
      <c r="AW145" s="1082">
        <f>INF_FC_EUR!BE146</f>
        <v>0</v>
      </c>
      <c r="AX145" s="1094">
        <f>INF_FC_EUR!BF146</f>
        <v>0</v>
      </c>
      <c r="AY145" s="1082">
        <f>INF_FC_EUR!BG146</f>
        <v>0</v>
      </c>
      <c r="AZ145" s="1094">
        <f>INF_FC_EUR!BH146</f>
        <v>0</v>
      </c>
      <c r="BA145" s="1082">
        <f>INF_FC_EUR!BI146</f>
        <v>0</v>
      </c>
      <c r="BB145" s="1094">
        <f>INF_FC_EUR!BJ146</f>
        <v>0</v>
      </c>
      <c r="BC145" s="1082">
        <f>INF_FC_EUR!BK146</f>
        <v>0</v>
      </c>
      <c r="BD145" s="1094">
        <f>INF_FC_EUR!BL146</f>
        <v>0</v>
      </c>
      <c r="BE145" s="1082">
        <f>INF_FC_EUR!BM146</f>
        <v>0</v>
      </c>
      <c r="BF145" s="1094">
        <f>INF_FC_EUR!BN146</f>
        <v>0</v>
      </c>
      <c r="BG145" s="1082">
        <f>INF_FC_EUR!BO146</f>
        <v>0</v>
      </c>
      <c r="BH145" s="1094">
        <f>INF_FC_EUR!BP146</f>
        <v>0</v>
      </c>
      <c r="BI145" s="1082">
        <f>INF_FC_EUR!BQ146</f>
        <v>0</v>
      </c>
      <c r="BJ145" s="1094">
        <f>INF_FC_EUR!BR146</f>
        <v>0</v>
      </c>
      <c r="BK145" s="1082">
        <f>INF_FC_EUR!BS146</f>
        <v>0</v>
      </c>
      <c r="BL145" s="1094">
        <f>INF_FC_EUR!BT146</f>
        <v>0</v>
      </c>
      <c r="BM145" s="1082">
        <f>INF_FC_EUR!BU146</f>
        <v>0</v>
      </c>
      <c r="BN145" s="1094">
        <f>INF_FC_EUR!BV146</f>
        <v>0</v>
      </c>
      <c r="BO145" s="1082">
        <f>INF_FC_EUR!BW146</f>
        <v>0</v>
      </c>
      <c r="BP145" s="1094">
        <f>INF_FC_EUR!BX146</f>
        <v>0</v>
      </c>
      <c r="BQ145" s="1082">
        <f>INF_FC_EUR!BY146</f>
        <v>0</v>
      </c>
    </row>
    <row r="146" spans="1:69" s="1048" customFormat="1">
      <c r="A146" s="1080" t="str">
        <f>IF(OR(B146=0,B146=""),"",B146&amp;IF(COUNTIF(B$11:$B146,B146)&gt;1,COUNTIF(B$11:$B146,B146),""))</f>
        <v>All Business Types</v>
      </c>
      <c r="B146" s="1080" t="str">
        <f>INF_FC_EUR!J147</f>
        <v>All Business Types</v>
      </c>
      <c r="C146" s="1081"/>
      <c r="D146" s="1081">
        <f>INF_FC_EUR!L147</f>
        <v>0</v>
      </c>
      <c r="E146" s="1082">
        <f>INF_FC_EUR!M147</f>
        <v>0</v>
      </c>
      <c r="F146" s="1094">
        <f>INF_FC_EUR!N147</f>
        <v>0</v>
      </c>
      <c r="G146" s="1082">
        <f>INF_FC_EUR!O147</f>
        <v>0</v>
      </c>
      <c r="H146" s="1094">
        <f>INF_FC_EUR!P147</f>
        <v>0</v>
      </c>
      <c r="I146" s="1082">
        <f>INF_FC_EUR!Q147</f>
        <v>0</v>
      </c>
      <c r="J146" s="1094">
        <f>INF_FC_EUR!R147</f>
        <v>0</v>
      </c>
      <c r="K146" s="1082">
        <f>INF_FC_EUR!S147</f>
        <v>0</v>
      </c>
      <c r="L146" s="1094">
        <f>INF_FC_EUR!T147</f>
        <v>0</v>
      </c>
      <c r="M146" s="1082">
        <f>INF_FC_EUR!U147</f>
        <v>0</v>
      </c>
      <c r="N146" s="1094">
        <f>INF_FC_EUR!V147</f>
        <v>0</v>
      </c>
      <c r="O146" s="1082">
        <f>INF_FC_EUR!W147</f>
        <v>0</v>
      </c>
      <c r="P146" s="1094">
        <f>INF_FC_EUR!X147</f>
        <v>0</v>
      </c>
      <c r="Q146" s="1082">
        <f>INF_FC_EUR!Y147</f>
        <v>0</v>
      </c>
      <c r="R146" s="1094">
        <f>INF_FC_EUR!Z147</f>
        <v>0</v>
      </c>
      <c r="S146" s="1082">
        <f>INF_FC_EUR!AA147</f>
        <v>0</v>
      </c>
      <c r="T146" s="1094">
        <f>INF_FC_EUR!AB147</f>
        <v>0</v>
      </c>
      <c r="U146" s="1082">
        <f>INF_FC_EUR!AC147</f>
        <v>0</v>
      </c>
      <c r="V146" s="1094">
        <f>INF_FC_EUR!AD147</f>
        <v>0</v>
      </c>
      <c r="W146" s="1082">
        <f>INF_FC_EUR!AE147</f>
        <v>0</v>
      </c>
      <c r="X146" s="1094">
        <f>INF_FC_EUR!AF147</f>
        <v>0</v>
      </c>
      <c r="Y146" s="1082">
        <f>INF_FC_EUR!AG147</f>
        <v>0</v>
      </c>
      <c r="Z146" s="1094">
        <f>INF_FC_EUR!AH147</f>
        <v>0</v>
      </c>
      <c r="AA146" s="1082">
        <f>INF_FC_EUR!AI147</f>
        <v>0</v>
      </c>
      <c r="AB146" s="1094">
        <f>INF_FC_EUR!AJ147</f>
        <v>0</v>
      </c>
      <c r="AC146" s="1082">
        <f>INF_FC_EUR!AK147</f>
        <v>0</v>
      </c>
      <c r="AD146" s="1094">
        <f>INF_FC_EUR!AL147</f>
        <v>0</v>
      </c>
      <c r="AE146" s="1082">
        <f>INF_FC_EUR!AM147</f>
        <v>0</v>
      </c>
      <c r="AF146" s="1094">
        <f>INF_FC_EUR!AN147</f>
        <v>0</v>
      </c>
      <c r="AG146" s="1082">
        <f>INF_FC_EUR!AO147</f>
        <v>0</v>
      </c>
      <c r="AH146" s="1094">
        <f>INF_FC_EUR!AP147</f>
        <v>0</v>
      </c>
      <c r="AI146" s="1082">
        <f>INF_FC_EUR!AQ147</f>
        <v>0</v>
      </c>
      <c r="AJ146" s="1094">
        <f>INF_FC_EUR!AR147</f>
        <v>0</v>
      </c>
      <c r="AK146" s="1082">
        <f>INF_FC_EUR!AS147</f>
        <v>0</v>
      </c>
      <c r="AL146" s="1094">
        <f>INF_FC_EUR!AT147</f>
        <v>0</v>
      </c>
      <c r="AM146" s="1082">
        <f>INF_FC_EUR!AU147</f>
        <v>0</v>
      </c>
      <c r="AN146" s="1094">
        <f>INF_FC_EUR!AV147</f>
        <v>0</v>
      </c>
      <c r="AO146" s="1082">
        <f>INF_FC_EUR!AW147</f>
        <v>0</v>
      </c>
      <c r="AP146" s="1094">
        <f>INF_FC_EUR!AX147</f>
        <v>0</v>
      </c>
      <c r="AQ146" s="1082">
        <f>INF_FC_EUR!AY147</f>
        <v>0</v>
      </c>
      <c r="AR146" s="1094">
        <f>INF_FC_EUR!AZ147</f>
        <v>0</v>
      </c>
      <c r="AS146" s="1082">
        <f>INF_FC_EUR!BA147</f>
        <v>0</v>
      </c>
      <c r="AT146" s="1094">
        <f>INF_FC_EUR!BB147</f>
        <v>0</v>
      </c>
      <c r="AU146" s="1082">
        <f>INF_FC_EUR!BC147</f>
        <v>0</v>
      </c>
      <c r="AV146" s="1094">
        <f>INF_FC_EUR!BD147</f>
        <v>0</v>
      </c>
      <c r="AW146" s="1082">
        <f>INF_FC_EUR!BE147</f>
        <v>0</v>
      </c>
      <c r="AX146" s="1094">
        <f>INF_FC_EUR!BF147</f>
        <v>0</v>
      </c>
      <c r="AY146" s="1082">
        <f>INF_FC_EUR!BG147</f>
        <v>0</v>
      </c>
      <c r="AZ146" s="1094">
        <f>INF_FC_EUR!BH147</f>
        <v>0</v>
      </c>
      <c r="BA146" s="1082">
        <f>INF_FC_EUR!BI147</f>
        <v>0</v>
      </c>
      <c r="BB146" s="1094">
        <f>INF_FC_EUR!BJ147</f>
        <v>0</v>
      </c>
      <c r="BC146" s="1082">
        <f>INF_FC_EUR!BK147</f>
        <v>0</v>
      </c>
      <c r="BD146" s="1094">
        <f>INF_FC_EUR!BL147</f>
        <v>0</v>
      </c>
      <c r="BE146" s="1082">
        <f>INF_FC_EUR!BM147</f>
        <v>0</v>
      </c>
      <c r="BF146" s="1094">
        <f>INF_FC_EUR!BN147</f>
        <v>0</v>
      </c>
      <c r="BG146" s="1082">
        <f>INF_FC_EUR!BO147</f>
        <v>0</v>
      </c>
      <c r="BH146" s="1094">
        <f>INF_FC_EUR!BP147</f>
        <v>0</v>
      </c>
      <c r="BI146" s="1082">
        <f>INF_FC_EUR!BQ147</f>
        <v>0</v>
      </c>
      <c r="BJ146" s="1094">
        <f>INF_FC_EUR!BR147</f>
        <v>0</v>
      </c>
      <c r="BK146" s="1082">
        <f>INF_FC_EUR!BS147</f>
        <v>0</v>
      </c>
      <c r="BL146" s="1094">
        <f>INF_FC_EUR!BT147</f>
        <v>0</v>
      </c>
      <c r="BM146" s="1082">
        <f>INF_FC_EUR!BU147</f>
        <v>0</v>
      </c>
      <c r="BN146" s="1094">
        <f>INF_FC_EUR!BV147</f>
        <v>0</v>
      </c>
      <c r="BO146" s="1082">
        <f>INF_FC_EUR!BW147</f>
        <v>0</v>
      </c>
      <c r="BP146" s="1094">
        <f>INF_FC_EUR!BX147</f>
        <v>0</v>
      </c>
      <c r="BQ146" s="1082">
        <f>INF_FC_EUR!BY147</f>
        <v>0</v>
      </c>
    </row>
    <row r="147" spans="1:69" s="1048" customFormat="1">
      <c r="A147" s="1080" t="str">
        <f>IF(OR(B147=0,B147=""),"",B147&amp;IF(COUNTIF(B$11:$B147,B147)&gt;1,COUNTIF(B$11:$B147,B147),""))</f>
        <v>Papers</v>
      </c>
      <c r="B147" s="1080" t="str">
        <f>INF_FC_EUR!J148</f>
        <v>Papers</v>
      </c>
      <c r="C147" s="1081"/>
      <c r="D147" s="1081">
        <f>INF_FC_EUR!L148</f>
        <v>0</v>
      </c>
      <c r="E147" s="1082">
        <f>INF_FC_EUR!M148</f>
        <v>0</v>
      </c>
      <c r="F147" s="1094">
        <f>INF_FC_EUR!N148</f>
        <v>0</v>
      </c>
      <c r="G147" s="1082">
        <f>INF_FC_EUR!O148</f>
        <v>0</v>
      </c>
      <c r="H147" s="1094">
        <f>INF_FC_EUR!P148</f>
        <v>0</v>
      </c>
      <c r="I147" s="1082">
        <f>INF_FC_EUR!Q148</f>
        <v>0</v>
      </c>
      <c r="J147" s="1094">
        <f>INF_FC_EUR!R148</f>
        <v>0</v>
      </c>
      <c r="K147" s="1082">
        <f>INF_FC_EUR!S148</f>
        <v>0</v>
      </c>
      <c r="L147" s="1094">
        <f>INF_FC_EUR!T148</f>
        <v>0</v>
      </c>
      <c r="M147" s="1082">
        <f>INF_FC_EUR!U148</f>
        <v>0</v>
      </c>
      <c r="N147" s="1094">
        <f>INF_FC_EUR!V148</f>
        <v>0</v>
      </c>
      <c r="O147" s="1082">
        <f>INF_FC_EUR!W148</f>
        <v>0</v>
      </c>
      <c r="P147" s="1094">
        <f>INF_FC_EUR!X148</f>
        <v>0</v>
      </c>
      <c r="Q147" s="1082">
        <f>INF_FC_EUR!Y148</f>
        <v>0</v>
      </c>
      <c r="R147" s="1094">
        <f>INF_FC_EUR!Z148</f>
        <v>0</v>
      </c>
      <c r="S147" s="1082">
        <f>INF_FC_EUR!AA148</f>
        <v>0</v>
      </c>
      <c r="T147" s="1094">
        <f>INF_FC_EUR!AB148</f>
        <v>0</v>
      </c>
      <c r="U147" s="1082">
        <f>INF_FC_EUR!AC148</f>
        <v>0</v>
      </c>
      <c r="V147" s="1094">
        <f>INF_FC_EUR!AD148</f>
        <v>0</v>
      </c>
      <c r="W147" s="1082">
        <f>INF_FC_EUR!AE148</f>
        <v>0</v>
      </c>
      <c r="X147" s="1094">
        <f>INF_FC_EUR!AF148</f>
        <v>0</v>
      </c>
      <c r="Y147" s="1082">
        <f>INF_FC_EUR!AG148</f>
        <v>0</v>
      </c>
      <c r="Z147" s="1094">
        <f>INF_FC_EUR!AH148</f>
        <v>0</v>
      </c>
      <c r="AA147" s="1082">
        <f>INF_FC_EUR!AI148</f>
        <v>0</v>
      </c>
      <c r="AB147" s="1094">
        <f>INF_FC_EUR!AJ148</f>
        <v>0</v>
      </c>
      <c r="AC147" s="1082">
        <f>INF_FC_EUR!AK148</f>
        <v>0</v>
      </c>
      <c r="AD147" s="1094">
        <f>INF_FC_EUR!AL148</f>
        <v>0</v>
      </c>
      <c r="AE147" s="1082">
        <f>INF_FC_EUR!AM148</f>
        <v>0</v>
      </c>
      <c r="AF147" s="1094">
        <f>INF_FC_EUR!AN148</f>
        <v>0</v>
      </c>
      <c r="AG147" s="1082">
        <f>INF_FC_EUR!AO148</f>
        <v>0</v>
      </c>
      <c r="AH147" s="1094">
        <f>INF_FC_EUR!AP148</f>
        <v>0</v>
      </c>
      <c r="AI147" s="1082">
        <f>INF_FC_EUR!AQ148</f>
        <v>0</v>
      </c>
      <c r="AJ147" s="1094">
        <f>INF_FC_EUR!AR148</f>
        <v>0</v>
      </c>
      <c r="AK147" s="1082">
        <f>INF_FC_EUR!AS148</f>
        <v>0</v>
      </c>
      <c r="AL147" s="1094">
        <f>INF_FC_EUR!AT148</f>
        <v>0</v>
      </c>
      <c r="AM147" s="1082">
        <f>INF_FC_EUR!AU148</f>
        <v>0</v>
      </c>
      <c r="AN147" s="1094">
        <f>INF_FC_EUR!AV148</f>
        <v>0</v>
      </c>
      <c r="AO147" s="1082">
        <f>INF_FC_EUR!AW148</f>
        <v>0</v>
      </c>
      <c r="AP147" s="1094">
        <f>INF_FC_EUR!AX148</f>
        <v>0</v>
      </c>
      <c r="AQ147" s="1082">
        <f>INF_FC_EUR!AY148</f>
        <v>0</v>
      </c>
      <c r="AR147" s="1094">
        <f>INF_FC_EUR!AZ148</f>
        <v>0</v>
      </c>
      <c r="AS147" s="1082">
        <f>INF_FC_EUR!BA148</f>
        <v>0</v>
      </c>
      <c r="AT147" s="1094">
        <f>INF_FC_EUR!BB148</f>
        <v>0</v>
      </c>
      <c r="AU147" s="1082">
        <f>INF_FC_EUR!BC148</f>
        <v>0</v>
      </c>
      <c r="AV147" s="1094">
        <f>INF_FC_EUR!BD148</f>
        <v>0</v>
      </c>
      <c r="AW147" s="1082">
        <f>INF_FC_EUR!BE148</f>
        <v>0</v>
      </c>
      <c r="AX147" s="1094">
        <f>INF_FC_EUR!BF148</f>
        <v>0</v>
      </c>
      <c r="AY147" s="1082">
        <f>INF_FC_EUR!BG148</f>
        <v>0</v>
      </c>
      <c r="AZ147" s="1094">
        <f>INF_FC_EUR!BH148</f>
        <v>0</v>
      </c>
      <c r="BA147" s="1082">
        <f>INF_FC_EUR!BI148</f>
        <v>0</v>
      </c>
      <c r="BB147" s="1094">
        <f>INF_FC_EUR!BJ148</f>
        <v>0</v>
      </c>
      <c r="BC147" s="1082">
        <f>INF_FC_EUR!BK148</f>
        <v>0</v>
      </c>
      <c r="BD147" s="1094">
        <f>INF_FC_EUR!BL148</f>
        <v>0</v>
      </c>
      <c r="BE147" s="1082">
        <f>INF_FC_EUR!BM148</f>
        <v>0</v>
      </c>
      <c r="BF147" s="1094">
        <f>INF_FC_EUR!BN148</f>
        <v>0</v>
      </c>
      <c r="BG147" s="1082">
        <f>INF_FC_EUR!BO148</f>
        <v>0</v>
      </c>
      <c r="BH147" s="1094">
        <f>INF_FC_EUR!BP148</f>
        <v>0</v>
      </c>
      <c r="BI147" s="1082">
        <f>INF_FC_EUR!BQ148</f>
        <v>0</v>
      </c>
      <c r="BJ147" s="1094">
        <f>INF_FC_EUR!BR148</f>
        <v>0</v>
      </c>
      <c r="BK147" s="1082">
        <f>INF_FC_EUR!BS148</f>
        <v>0</v>
      </c>
      <c r="BL147" s="1094">
        <f>INF_FC_EUR!BT148</f>
        <v>0</v>
      </c>
      <c r="BM147" s="1082">
        <f>INF_FC_EUR!BU148</f>
        <v>0</v>
      </c>
      <c r="BN147" s="1094">
        <f>INF_FC_EUR!BV148</f>
        <v>0</v>
      </c>
      <c r="BO147" s="1082">
        <f>INF_FC_EUR!BW148</f>
        <v>0</v>
      </c>
      <c r="BP147" s="1094">
        <f>INF_FC_EUR!BX148</f>
        <v>0</v>
      </c>
      <c r="BQ147" s="1082">
        <f>INF_FC_EUR!BY148</f>
        <v>0</v>
      </c>
    </row>
    <row r="148" spans="1:69" s="1048" customFormat="1">
      <c r="A148" s="1080" t="str">
        <f>IF(OR(B148=0,B148=""),"",B148&amp;IF(COUNTIF(B$11:$B148,B148)&gt;1,COUNTIF(B$11:$B148,B148),""))</f>
        <v>Plastics</v>
      </c>
      <c r="B148" s="1080" t="str">
        <f>INF_FC_EUR!J149</f>
        <v>Plastics</v>
      </c>
      <c r="C148" s="1081"/>
      <c r="D148" s="1081">
        <f>INF_FC_EUR!L149</f>
        <v>0</v>
      </c>
      <c r="E148" s="1082">
        <f>INF_FC_EUR!M149</f>
        <v>0</v>
      </c>
      <c r="F148" s="1094">
        <f>INF_FC_EUR!N149</f>
        <v>0</v>
      </c>
      <c r="G148" s="1082">
        <f>INF_FC_EUR!O149</f>
        <v>0</v>
      </c>
      <c r="H148" s="1094">
        <f>INF_FC_EUR!P149</f>
        <v>0</v>
      </c>
      <c r="I148" s="1082">
        <f>INF_FC_EUR!Q149</f>
        <v>0</v>
      </c>
      <c r="J148" s="1094">
        <f>INF_FC_EUR!R149</f>
        <v>0</v>
      </c>
      <c r="K148" s="1082">
        <f>INF_FC_EUR!S149</f>
        <v>0</v>
      </c>
      <c r="L148" s="1094">
        <f>INF_FC_EUR!T149</f>
        <v>0</v>
      </c>
      <c r="M148" s="1082">
        <f>INF_FC_EUR!U149</f>
        <v>0</v>
      </c>
      <c r="N148" s="1094">
        <f>INF_FC_EUR!V149</f>
        <v>0</v>
      </c>
      <c r="O148" s="1082">
        <f>INF_FC_EUR!W149</f>
        <v>0</v>
      </c>
      <c r="P148" s="1094">
        <f>INF_FC_EUR!X149</f>
        <v>0</v>
      </c>
      <c r="Q148" s="1082">
        <f>INF_FC_EUR!Y149</f>
        <v>0</v>
      </c>
      <c r="R148" s="1094">
        <f>INF_FC_EUR!Z149</f>
        <v>0</v>
      </c>
      <c r="S148" s="1082">
        <f>INF_FC_EUR!AA149</f>
        <v>0</v>
      </c>
      <c r="T148" s="1094">
        <f>INF_FC_EUR!AB149</f>
        <v>0</v>
      </c>
      <c r="U148" s="1082">
        <f>INF_FC_EUR!AC149</f>
        <v>0</v>
      </c>
      <c r="V148" s="1094">
        <f>INF_FC_EUR!AD149</f>
        <v>0</v>
      </c>
      <c r="W148" s="1082">
        <f>INF_FC_EUR!AE149</f>
        <v>0</v>
      </c>
      <c r="X148" s="1094">
        <f>INF_FC_EUR!AF149</f>
        <v>0</v>
      </c>
      <c r="Y148" s="1082">
        <f>INF_FC_EUR!AG149</f>
        <v>0</v>
      </c>
      <c r="Z148" s="1094">
        <f>INF_FC_EUR!AH149</f>
        <v>0</v>
      </c>
      <c r="AA148" s="1082">
        <f>INF_FC_EUR!AI149</f>
        <v>0</v>
      </c>
      <c r="AB148" s="1094">
        <f>INF_FC_EUR!AJ149</f>
        <v>0</v>
      </c>
      <c r="AC148" s="1082">
        <f>INF_FC_EUR!AK149</f>
        <v>0</v>
      </c>
      <c r="AD148" s="1094">
        <f>INF_FC_EUR!AL149</f>
        <v>0</v>
      </c>
      <c r="AE148" s="1082">
        <f>INF_FC_EUR!AM149</f>
        <v>0</v>
      </c>
      <c r="AF148" s="1094">
        <f>INF_FC_EUR!AN149</f>
        <v>0</v>
      </c>
      <c r="AG148" s="1082">
        <f>INF_FC_EUR!AO149</f>
        <v>0</v>
      </c>
      <c r="AH148" s="1094">
        <f>INF_FC_EUR!AP149</f>
        <v>0</v>
      </c>
      <c r="AI148" s="1082">
        <f>INF_FC_EUR!AQ149</f>
        <v>0</v>
      </c>
      <c r="AJ148" s="1094">
        <f>INF_FC_EUR!AR149</f>
        <v>0</v>
      </c>
      <c r="AK148" s="1082">
        <f>INF_FC_EUR!AS149</f>
        <v>0</v>
      </c>
      <c r="AL148" s="1094">
        <f>INF_FC_EUR!AT149</f>
        <v>0</v>
      </c>
      <c r="AM148" s="1082">
        <f>INF_FC_EUR!AU149</f>
        <v>0</v>
      </c>
      <c r="AN148" s="1094">
        <f>INF_FC_EUR!AV149</f>
        <v>0</v>
      </c>
      <c r="AO148" s="1082">
        <f>INF_FC_EUR!AW149</f>
        <v>0</v>
      </c>
      <c r="AP148" s="1094">
        <f>INF_FC_EUR!AX149</f>
        <v>0</v>
      </c>
      <c r="AQ148" s="1082">
        <f>INF_FC_EUR!AY149</f>
        <v>0</v>
      </c>
      <c r="AR148" s="1094">
        <f>INF_FC_EUR!AZ149</f>
        <v>0</v>
      </c>
      <c r="AS148" s="1082">
        <f>INF_FC_EUR!BA149</f>
        <v>0</v>
      </c>
      <c r="AT148" s="1094">
        <f>INF_FC_EUR!BB149</f>
        <v>0</v>
      </c>
      <c r="AU148" s="1082">
        <f>INF_FC_EUR!BC149</f>
        <v>0</v>
      </c>
      <c r="AV148" s="1094">
        <f>INF_FC_EUR!BD149</f>
        <v>0</v>
      </c>
      <c r="AW148" s="1082">
        <f>INF_FC_EUR!BE149</f>
        <v>0</v>
      </c>
      <c r="AX148" s="1094">
        <f>INF_FC_EUR!BF149</f>
        <v>0</v>
      </c>
      <c r="AY148" s="1082">
        <f>INF_FC_EUR!BG149</f>
        <v>0</v>
      </c>
      <c r="AZ148" s="1094">
        <f>INF_FC_EUR!BH149</f>
        <v>0</v>
      </c>
      <c r="BA148" s="1082">
        <f>INF_FC_EUR!BI149</f>
        <v>0</v>
      </c>
      <c r="BB148" s="1094">
        <f>INF_FC_EUR!BJ149</f>
        <v>0</v>
      </c>
      <c r="BC148" s="1082">
        <f>INF_FC_EUR!BK149</f>
        <v>0</v>
      </c>
      <c r="BD148" s="1094">
        <f>INF_FC_EUR!BL149</f>
        <v>0</v>
      </c>
      <c r="BE148" s="1082">
        <f>INF_FC_EUR!BM149</f>
        <v>0</v>
      </c>
      <c r="BF148" s="1094">
        <f>INF_FC_EUR!BN149</f>
        <v>0</v>
      </c>
      <c r="BG148" s="1082">
        <f>INF_FC_EUR!BO149</f>
        <v>0</v>
      </c>
      <c r="BH148" s="1094">
        <f>INF_FC_EUR!BP149</f>
        <v>0</v>
      </c>
      <c r="BI148" s="1082">
        <f>INF_FC_EUR!BQ149</f>
        <v>0</v>
      </c>
      <c r="BJ148" s="1094">
        <f>INF_FC_EUR!BR149</f>
        <v>0</v>
      </c>
      <c r="BK148" s="1082">
        <f>INF_FC_EUR!BS149</f>
        <v>0</v>
      </c>
      <c r="BL148" s="1094">
        <f>INF_FC_EUR!BT149</f>
        <v>0</v>
      </c>
      <c r="BM148" s="1082">
        <f>INF_FC_EUR!BU149</f>
        <v>0</v>
      </c>
      <c r="BN148" s="1094">
        <f>INF_FC_EUR!BV149</f>
        <v>0</v>
      </c>
      <c r="BO148" s="1082">
        <f>INF_FC_EUR!BW149</f>
        <v>0</v>
      </c>
      <c r="BP148" s="1094">
        <f>INF_FC_EUR!BX149</f>
        <v>0</v>
      </c>
      <c r="BQ148" s="1082">
        <f>INF_FC_EUR!BY149</f>
        <v>0</v>
      </c>
    </row>
    <row r="149" spans="1:69" s="1048" customFormat="1">
      <c r="A149" s="1080" t="str">
        <f>IF(OR(B149=0,B149=""),"",B149&amp;IF(COUNTIF(B$11:$B149,B149)&gt;1,COUNTIF(B$11:$B149,B149),""))</f>
        <v>Refuse Derived Fuels</v>
      </c>
      <c r="B149" s="1080" t="str">
        <f>INF_FC_EUR!J150</f>
        <v>Refuse Derived Fuels</v>
      </c>
      <c r="C149" s="1081"/>
      <c r="D149" s="1081">
        <f>INF_FC_EUR!L150</f>
        <v>0</v>
      </c>
      <c r="E149" s="1082">
        <f>INF_FC_EUR!M150</f>
        <v>0</v>
      </c>
      <c r="F149" s="1094">
        <f>INF_FC_EUR!N150</f>
        <v>0</v>
      </c>
      <c r="G149" s="1082">
        <f>INF_FC_EUR!O150</f>
        <v>0</v>
      </c>
      <c r="H149" s="1094">
        <f>INF_FC_EUR!P150</f>
        <v>0</v>
      </c>
      <c r="I149" s="1082">
        <f>INF_FC_EUR!Q150</f>
        <v>0</v>
      </c>
      <c r="J149" s="1094">
        <f>INF_FC_EUR!R150</f>
        <v>0</v>
      </c>
      <c r="K149" s="1082">
        <f>INF_FC_EUR!S150</f>
        <v>0</v>
      </c>
      <c r="L149" s="1094">
        <f>INF_FC_EUR!T150</f>
        <v>0</v>
      </c>
      <c r="M149" s="1082">
        <f>INF_FC_EUR!U150</f>
        <v>0</v>
      </c>
      <c r="N149" s="1094">
        <f>INF_FC_EUR!V150</f>
        <v>0</v>
      </c>
      <c r="O149" s="1082">
        <f>INF_FC_EUR!W150</f>
        <v>0</v>
      </c>
      <c r="P149" s="1094">
        <f>INF_FC_EUR!X150</f>
        <v>0</v>
      </c>
      <c r="Q149" s="1082">
        <f>INF_FC_EUR!Y150</f>
        <v>0</v>
      </c>
      <c r="R149" s="1094">
        <f>INF_FC_EUR!Z150</f>
        <v>0</v>
      </c>
      <c r="S149" s="1082">
        <f>INF_FC_EUR!AA150</f>
        <v>0</v>
      </c>
      <c r="T149" s="1094">
        <f>INF_FC_EUR!AB150</f>
        <v>0</v>
      </c>
      <c r="U149" s="1082">
        <f>INF_FC_EUR!AC150</f>
        <v>0</v>
      </c>
      <c r="V149" s="1094">
        <f>INF_FC_EUR!AD150</f>
        <v>0</v>
      </c>
      <c r="W149" s="1082">
        <f>INF_FC_EUR!AE150</f>
        <v>0</v>
      </c>
      <c r="X149" s="1094">
        <f>INF_FC_EUR!AF150</f>
        <v>0</v>
      </c>
      <c r="Y149" s="1082">
        <f>INF_FC_EUR!AG150</f>
        <v>0</v>
      </c>
      <c r="Z149" s="1094">
        <f>INF_FC_EUR!AH150</f>
        <v>0</v>
      </c>
      <c r="AA149" s="1082">
        <f>INF_FC_EUR!AI150</f>
        <v>0</v>
      </c>
      <c r="AB149" s="1094">
        <f>INF_FC_EUR!AJ150</f>
        <v>0</v>
      </c>
      <c r="AC149" s="1082">
        <f>INF_FC_EUR!AK150</f>
        <v>0</v>
      </c>
      <c r="AD149" s="1094">
        <f>INF_FC_EUR!AL150</f>
        <v>0</v>
      </c>
      <c r="AE149" s="1082">
        <f>INF_FC_EUR!AM150</f>
        <v>0</v>
      </c>
      <c r="AF149" s="1094">
        <f>INF_FC_EUR!AN150</f>
        <v>0</v>
      </c>
      <c r="AG149" s="1082">
        <f>INF_FC_EUR!AO150</f>
        <v>0</v>
      </c>
      <c r="AH149" s="1094">
        <f>INF_FC_EUR!AP150</f>
        <v>0</v>
      </c>
      <c r="AI149" s="1082">
        <f>INF_FC_EUR!AQ150</f>
        <v>0</v>
      </c>
      <c r="AJ149" s="1094">
        <f>INF_FC_EUR!AR150</f>
        <v>0</v>
      </c>
      <c r="AK149" s="1082">
        <f>INF_FC_EUR!AS150</f>
        <v>0</v>
      </c>
      <c r="AL149" s="1094">
        <f>INF_FC_EUR!AT150</f>
        <v>0</v>
      </c>
      <c r="AM149" s="1082">
        <f>INF_FC_EUR!AU150</f>
        <v>0</v>
      </c>
      <c r="AN149" s="1094">
        <f>INF_FC_EUR!AV150</f>
        <v>0</v>
      </c>
      <c r="AO149" s="1082">
        <f>INF_FC_EUR!AW150</f>
        <v>0</v>
      </c>
      <c r="AP149" s="1094">
        <f>INF_FC_EUR!AX150</f>
        <v>0</v>
      </c>
      <c r="AQ149" s="1082">
        <f>INF_FC_EUR!AY150</f>
        <v>0</v>
      </c>
      <c r="AR149" s="1094">
        <f>INF_FC_EUR!AZ150</f>
        <v>0</v>
      </c>
      <c r="AS149" s="1082">
        <f>INF_FC_EUR!BA150</f>
        <v>0</v>
      </c>
      <c r="AT149" s="1094">
        <f>INF_FC_EUR!BB150</f>
        <v>0</v>
      </c>
      <c r="AU149" s="1082">
        <f>INF_FC_EUR!BC150</f>
        <v>0</v>
      </c>
      <c r="AV149" s="1094">
        <f>INF_FC_EUR!BD150</f>
        <v>0</v>
      </c>
      <c r="AW149" s="1082">
        <f>INF_FC_EUR!BE150</f>
        <v>0</v>
      </c>
      <c r="AX149" s="1094">
        <f>INF_FC_EUR!BF150</f>
        <v>0</v>
      </c>
      <c r="AY149" s="1082">
        <f>INF_FC_EUR!BG150</f>
        <v>0</v>
      </c>
      <c r="AZ149" s="1094">
        <f>INF_FC_EUR!BH150</f>
        <v>0</v>
      </c>
      <c r="BA149" s="1082">
        <f>INF_FC_EUR!BI150</f>
        <v>0</v>
      </c>
      <c r="BB149" s="1094">
        <f>INF_FC_EUR!BJ150</f>
        <v>0</v>
      </c>
      <c r="BC149" s="1082">
        <f>INF_FC_EUR!BK150</f>
        <v>0</v>
      </c>
      <c r="BD149" s="1094">
        <f>INF_FC_EUR!BL150</f>
        <v>0</v>
      </c>
      <c r="BE149" s="1082">
        <f>INF_FC_EUR!BM150</f>
        <v>0</v>
      </c>
      <c r="BF149" s="1094">
        <f>INF_FC_EUR!BN150</f>
        <v>0</v>
      </c>
      <c r="BG149" s="1082">
        <f>INF_FC_EUR!BO150</f>
        <v>0</v>
      </c>
      <c r="BH149" s="1094">
        <f>INF_FC_EUR!BP150</f>
        <v>0</v>
      </c>
      <c r="BI149" s="1082">
        <f>INF_FC_EUR!BQ150</f>
        <v>0</v>
      </c>
      <c r="BJ149" s="1094">
        <f>INF_FC_EUR!BR150</f>
        <v>0</v>
      </c>
      <c r="BK149" s="1082">
        <f>INF_FC_EUR!BS150</f>
        <v>0</v>
      </c>
      <c r="BL149" s="1094">
        <f>INF_FC_EUR!BT150</f>
        <v>0</v>
      </c>
      <c r="BM149" s="1082">
        <f>INF_FC_EUR!BU150</f>
        <v>0</v>
      </c>
      <c r="BN149" s="1094">
        <f>INF_FC_EUR!BV150</f>
        <v>0</v>
      </c>
      <c r="BO149" s="1082">
        <f>INF_FC_EUR!BW150</f>
        <v>0</v>
      </c>
      <c r="BP149" s="1094">
        <f>INF_FC_EUR!BX150</f>
        <v>0</v>
      </c>
      <c r="BQ149" s="1082">
        <f>INF_FC_EUR!BY150</f>
        <v>0</v>
      </c>
    </row>
    <row r="150" spans="1:69" s="1048" customFormat="1">
      <c r="A150" s="1080" t="str">
        <f>IF(OR(B150=0,B150=""),"",B150&amp;IF(COUNTIF(B$11:$B150,B150)&gt;1,COUNTIF(B$11:$B150,B150),""))</f>
        <v>Metals</v>
      </c>
      <c r="B150" s="1080" t="str">
        <f>INF_FC_EUR!J151</f>
        <v>Metals</v>
      </c>
      <c r="C150" s="1081"/>
      <c r="D150" s="1081">
        <f>INF_FC_EUR!L151</f>
        <v>0</v>
      </c>
      <c r="E150" s="1082">
        <f>INF_FC_EUR!M151</f>
        <v>0</v>
      </c>
      <c r="F150" s="1094">
        <f>INF_FC_EUR!N151</f>
        <v>0</v>
      </c>
      <c r="G150" s="1082">
        <f>INF_FC_EUR!O151</f>
        <v>0</v>
      </c>
      <c r="H150" s="1094">
        <f>INF_FC_EUR!P151</f>
        <v>0</v>
      </c>
      <c r="I150" s="1082">
        <f>INF_FC_EUR!Q151</f>
        <v>0</v>
      </c>
      <c r="J150" s="1094">
        <f>INF_FC_EUR!R151</f>
        <v>0</v>
      </c>
      <c r="K150" s="1082">
        <f>INF_FC_EUR!S151</f>
        <v>0</v>
      </c>
      <c r="L150" s="1094">
        <f>INF_FC_EUR!T151</f>
        <v>0</v>
      </c>
      <c r="M150" s="1082">
        <f>INF_FC_EUR!U151</f>
        <v>0</v>
      </c>
      <c r="N150" s="1094">
        <f>INF_FC_EUR!V151</f>
        <v>0</v>
      </c>
      <c r="O150" s="1082">
        <f>INF_FC_EUR!W151</f>
        <v>0</v>
      </c>
      <c r="P150" s="1094">
        <f>INF_FC_EUR!X151</f>
        <v>0</v>
      </c>
      <c r="Q150" s="1082">
        <f>INF_FC_EUR!Y151</f>
        <v>0</v>
      </c>
      <c r="R150" s="1094">
        <f>INF_FC_EUR!Z151</f>
        <v>0</v>
      </c>
      <c r="S150" s="1082">
        <f>INF_FC_EUR!AA151</f>
        <v>0</v>
      </c>
      <c r="T150" s="1094">
        <f>INF_FC_EUR!AB151</f>
        <v>0</v>
      </c>
      <c r="U150" s="1082">
        <f>INF_FC_EUR!AC151</f>
        <v>0</v>
      </c>
      <c r="V150" s="1094">
        <f>INF_FC_EUR!AD151</f>
        <v>0</v>
      </c>
      <c r="W150" s="1082">
        <f>INF_FC_EUR!AE151</f>
        <v>0</v>
      </c>
      <c r="X150" s="1094">
        <f>INF_FC_EUR!AF151</f>
        <v>0</v>
      </c>
      <c r="Y150" s="1082">
        <f>INF_FC_EUR!AG151</f>
        <v>0</v>
      </c>
      <c r="Z150" s="1094">
        <f>INF_FC_EUR!AH151</f>
        <v>0</v>
      </c>
      <c r="AA150" s="1082">
        <f>INF_FC_EUR!AI151</f>
        <v>0</v>
      </c>
      <c r="AB150" s="1094">
        <f>INF_FC_EUR!AJ151</f>
        <v>0</v>
      </c>
      <c r="AC150" s="1082">
        <f>INF_FC_EUR!AK151</f>
        <v>0</v>
      </c>
      <c r="AD150" s="1094">
        <f>INF_FC_EUR!AL151</f>
        <v>0</v>
      </c>
      <c r="AE150" s="1082">
        <f>INF_FC_EUR!AM151</f>
        <v>0</v>
      </c>
      <c r="AF150" s="1094">
        <f>INF_FC_EUR!AN151</f>
        <v>0</v>
      </c>
      <c r="AG150" s="1082">
        <f>INF_FC_EUR!AO151</f>
        <v>0</v>
      </c>
      <c r="AH150" s="1094">
        <f>INF_FC_EUR!AP151</f>
        <v>0</v>
      </c>
      <c r="AI150" s="1082">
        <f>INF_FC_EUR!AQ151</f>
        <v>0</v>
      </c>
      <c r="AJ150" s="1094">
        <f>INF_FC_EUR!AR151</f>
        <v>0</v>
      </c>
      <c r="AK150" s="1082">
        <f>INF_FC_EUR!AS151</f>
        <v>0</v>
      </c>
      <c r="AL150" s="1094">
        <f>INF_FC_EUR!AT151</f>
        <v>0</v>
      </c>
      <c r="AM150" s="1082">
        <f>INF_FC_EUR!AU151</f>
        <v>0</v>
      </c>
      <c r="AN150" s="1094">
        <f>INF_FC_EUR!AV151</f>
        <v>0</v>
      </c>
      <c r="AO150" s="1082">
        <f>INF_FC_EUR!AW151</f>
        <v>0</v>
      </c>
      <c r="AP150" s="1094">
        <f>INF_FC_EUR!AX151</f>
        <v>0</v>
      </c>
      <c r="AQ150" s="1082">
        <f>INF_FC_EUR!AY151</f>
        <v>0</v>
      </c>
      <c r="AR150" s="1094">
        <f>INF_FC_EUR!AZ151</f>
        <v>0</v>
      </c>
      <c r="AS150" s="1082">
        <f>INF_FC_EUR!BA151</f>
        <v>0</v>
      </c>
      <c r="AT150" s="1094">
        <f>INF_FC_EUR!BB151</f>
        <v>0</v>
      </c>
      <c r="AU150" s="1082">
        <f>INF_FC_EUR!BC151</f>
        <v>0</v>
      </c>
      <c r="AV150" s="1094">
        <f>INF_FC_EUR!BD151</f>
        <v>0</v>
      </c>
      <c r="AW150" s="1082">
        <f>INF_FC_EUR!BE151</f>
        <v>0</v>
      </c>
      <c r="AX150" s="1094">
        <f>INF_FC_EUR!BF151</f>
        <v>0</v>
      </c>
      <c r="AY150" s="1082">
        <f>INF_FC_EUR!BG151</f>
        <v>0</v>
      </c>
      <c r="AZ150" s="1094">
        <f>INF_FC_EUR!BH151</f>
        <v>0</v>
      </c>
      <c r="BA150" s="1082">
        <f>INF_FC_EUR!BI151</f>
        <v>0</v>
      </c>
      <c r="BB150" s="1094">
        <f>INF_FC_EUR!BJ151</f>
        <v>0</v>
      </c>
      <c r="BC150" s="1082">
        <f>INF_FC_EUR!BK151</f>
        <v>0</v>
      </c>
      <c r="BD150" s="1094">
        <f>INF_FC_EUR!BL151</f>
        <v>0</v>
      </c>
      <c r="BE150" s="1082">
        <f>INF_FC_EUR!BM151</f>
        <v>0</v>
      </c>
      <c r="BF150" s="1094">
        <f>INF_FC_EUR!BN151</f>
        <v>0</v>
      </c>
      <c r="BG150" s="1082">
        <f>INF_FC_EUR!BO151</f>
        <v>0</v>
      </c>
      <c r="BH150" s="1094">
        <f>INF_FC_EUR!BP151</f>
        <v>0</v>
      </c>
      <c r="BI150" s="1082">
        <f>INF_FC_EUR!BQ151</f>
        <v>0</v>
      </c>
      <c r="BJ150" s="1094">
        <f>INF_FC_EUR!BR151</f>
        <v>0</v>
      </c>
      <c r="BK150" s="1082">
        <f>INF_FC_EUR!BS151</f>
        <v>0</v>
      </c>
      <c r="BL150" s="1094">
        <f>INF_FC_EUR!BT151</f>
        <v>0</v>
      </c>
      <c r="BM150" s="1082">
        <f>INF_FC_EUR!BU151</f>
        <v>0</v>
      </c>
      <c r="BN150" s="1094">
        <f>INF_FC_EUR!BV151</f>
        <v>0</v>
      </c>
      <c r="BO150" s="1082">
        <f>INF_FC_EUR!BW151</f>
        <v>0</v>
      </c>
      <c r="BP150" s="1094">
        <f>INF_FC_EUR!BX151</f>
        <v>0</v>
      </c>
      <c r="BQ150" s="1082">
        <f>INF_FC_EUR!BY151</f>
        <v>0</v>
      </c>
    </row>
    <row r="151" spans="1:69" s="1048" customFormat="1">
      <c r="A151" s="1080" t="str">
        <f>IF(OR(B151=0,B151=""),"",B151&amp;IF(COUNTIF(B$11:$B151,B151)&gt;1,COUNTIF(B$11:$B151,B151),""))</f>
        <v>Glass</v>
      </c>
      <c r="B151" s="1080" t="str">
        <f>INF_FC_EUR!J152</f>
        <v>Glass</v>
      </c>
      <c r="C151" s="1081"/>
      <c r="D151" s="1081">
        <f>INF_FC_EUR!L152</f>
        <v>0</v>
      </c>
      <c r="E151" s="1082">
        <f>INF_FC_EUR!M152</f>
        <v>0</v>
      </c>
      <c r="F151" s="1094">
        <f>INF_FC_EUR!N152</f>
        <v>0</v>
      </c>
      <c r="G151" s="1082">
        <f>INF_FC_EUR!O152</f>
        <v>0</v>
      </c>
      <c r="H151" s="1094">
        <f>INF_FC_EUR!P152</f>
        <v>0</v>
      </c>
      <c r="I151" s="1082">
        <f>INF_FC_EUR!Q152</f>
        <v>0</v>
      </c>
      <c r="J151" s="1094">
        <f>INF_FC_EUR!R152</f>
        <v>0</v>
      </c>
      <c r="K151" s="1082">
        <f>INF_FC_EUR!S152</f>
        <v>0</v>
      </c>
      <c r="L151" s="1094">
        <f>INF_FC_EUR!T152</f>
        <v>0</v>
      </c>
      <c r="M151" s="1082">
        <f>INF_FC_EUR!U152</f>
        <v>0</v>
      </c>
      <c r="N151" s="1094">
        <f>INF_FC_EUR!V152</f>
        <v>0</v>
      </c>
      <c r="O151" s="1082">
        <f>INF_FC_EUR!W152</f>
        <v>0</v>
      </c>
      <c r="P151" s="1094">
        <f>INF_FC_EUR!X152</f>
        <v>0</v>
      </c>
      <c r="Q151" s="1082">
        <f>INF_FC_EUR!Y152</f>
        <v>0</v>
      </c>
      <c r="R151" s="1094">
        <f>INF_FC_EUR!Z152</f>
        <v>0</v>
      </c>
      <c r="S151" s="1082">
        <f>INF_FC_EUR!AA152</f>
        <v>0</v>
      </c>
      <c r="T151" s="1094">
        <f>INF_FC_EUR!AB152</f>
        <v>0</v>
      </c>
      <c r="U151" s="1082">
        <f>INF_FC_EUR!AC152</f>
        <v>0</v>
      </c>
      <c r="V151" s="1094">
        <f>INF_FC_EUR!AD152</f>
        <v>0</v>
      </c>
      <c r="W151" s="1082">
        <f>INF_FC_EUR!AE152</f>
        <v>0</v>
      </c>
      <c r="X151" s="1094">
        <f>INF_FC_EUR!AF152</f>
        <v>0</v>
      </c>
      <c r="Y151" s="1082">
        <f>INF_FC_EUR!AG152</f>
        <v>0</v>
      </c>
      <c r="Z151" s="1094">
        <f>INF_FC_EUR!AH152</f>
        <v>0</v>
      </c>
      <c r="AA151" s="1082">
        <f>INF_FC_EUR!AI152</f>
        <v>0</v>
      </c>
      <c r="AB151" s="1094">
        <f>INF_FC_EUR!AJ152</f>
        <v>0</v>
      </c>
      <c r="AC151" s="1082">
        <f>INF_FC_EUR!AK152</f>
        <v>0</v>
      </c>
      <c r="AD151" s="1094">
        <f>INF_FC_EUR!AL152</f>
        <v>0</v>
      </c>
      <c r="AE151" s="1082">
        <f>INF_FC_EUR!AM152</f>
        <v>0</v>
      </c>
      <c r="AF151" s="1094">
        <f>INF_FC_EUR!AN152</f>
        <v>0</v>
      </c>
      <c r="AG151" s="1082">
        <f>INF_FC_EUR!AO152</f>
        <v>0</v>
      </c>
      <c r="AH151" s="1094">
        <f>INF_FC_EUR!AP152</f>
        <v>0</v>
      </c>
      <c r="AI151" s="1082">
        <f>INF_FC_EUR!AQ152</f>
        <v>0</v>
      </c>
      <c r="AJ151" s="1094">
        <f>INF_FC_EUR!AR152</f>
        <v>0</v>
      </c>
      <c r="AK151" s="1082">
        <f>INF_FC_EUR!AS152</f>
        <v>0</v>
      </c>
      <c r="AL151" s="1094">
        <f>INF_FC_EUR!AT152</f>
        <v>0</v>
      </c>
      <c r="AM151" s="1082">
        <f>INF_FC_EUR!AU152</f>
        <v>0</v>
      </c>
      <c r="AN151" s="1094">
        <f>INF_FC_EUR!AV152</f>
        <v>0</v>
      </c>
      <c r="AO151" s="1082">
        <f>INF_FC_EUR!AW152</f>
        <v>0</v>
      </c>
      <c r="AP151" s="1094">
        <f>INF_FC_EUR!AX152</f>
        <v>0</v>
      </c>
      <c r="AQ151" s="1082">
        <f>INF_FC_EUR!AY152</f>
        <v>0</v>
      </c>
      <c r="AR151" s="1094">
        <f>INF_FC_EUR!AZ152</f>
        <v>0</v>
      </c>
      <c r="AS151" s="1082">
        <f>INF_FC_EUR!BA152</f>
        <v>0</v>
      </c>
      <c r="AT151" s="1094">
        <f>INF_FC_EUR!BB152</f>
        <v>0</v>
      </c>
      <c r="AU151" s="1082">
        <f>INF_FC_EUR!BC152</f>
        <v>0</v>
      </c>
      <c r="AV151" s="1094">
        <f>INF_FC_EUR!BD152</f>
        <v>0</v>
      </c>
      <c r="AW151" s="1082">
        <f>INF_FC_EUR!BE152</f>
        <v>0</v>
      </c>
      <c r="AX151" s="1094">
        <f>INF_FC_EUR!BF152</f>
        <v>0</v>
      </c>
      <c r="AY151" s="1082">
        <f>INF_FC_EUR!BG152</f>
        <v>0</v>
      </c>
      <c r="AZ151" s="1094">
        <f>INF_FC_EUR!BH152</f>
        <v>0</v>
      </c>
      <c r="BA151" s="1082">
        <f>INF_FC_EUR!BI152</f>
        <v>0</v>
      </c>
      <c r="BB151" s="1094">
        <f>INF_FC_EUR!BJ152</f>
        <v>0</v>
      </c>
      <c r="BC151" s="1082">
        <f>INF_FC_EUR!BK152</f>
        <v>0</v>
      </c>
      <c r="BD151" s="1094">
        <f>INF_FC_EUR!BL152</f>
        <v>0</v>
      </c>
      <c r="BE151" s="1082">
        <f>INF_FC_EUR!BM152</f>
        <v>0</v>
      </c>
      <c r="BF151" s="1094">
        <f>INF_FC_EUR!BN152</f>
        <v>0</v>
      </c>
      <c r="BG151" s="1082">
        <f>INF_FC_EUR!BO152</f>
        <v>0</v>
      </c>
      <c r="BH151" s="1094">
        <f>INF_FC_EUR!BP152</f>
        <v>0</v>
      </c>
      <c r="BI151" s="1082">
        <f>INF_FC_EUR!BQ152</f>
        <v>0</v>
      </c>
      <c r="BJ151" s="1094">
        <f>INF_FC_EUR!BR152</f>
        <v>0</v>
      </c>
      <c r="BK151" s="1082">
        <f>INF_FC_EUR!BS152</f>
        <v>0</v>
      </c>
      <c r="BL151" s="1094">
        <f>INF_FC_EUR!BT152</f>
        <v>0</v>
      </c>
      <c r="BM151" s="1082">
        <f>INF_FC_EUR!BU152</f>
        <v>0</v>
      </c>
      <c r="BN151" s="1094">
        <f>INF_FC_EUR!BV152</f>
        <v>0</v>
      </c>
      <c r="BO151" s="1082">
        <f>INF_FC_EUR!BW152</f>
        <v>0</v>
      </c>
      <c r="BP151" s="1094">
        <f>INF_FC_EUR!BX152</f>
        <v>0</v>
      </c>
      <c r="BQ151" s="1082">
        <f>INF_FC_EUR!BY152</f>
        <v>0</v>
      </c>
    </row>
    <row r="152" spans="1:69" s="1048" customFormat="1">
      <c r="A152" s="1080" t="str">
        <f>IF(OR(B152=0,B152=""),"",B152&amp;IF(COUNTIF(B$11:$B152,B152)&gt;1,COUNTIF(B$11:$B152,B152),""))</f>
        <v>Wood</v>
      </c>
      <c r="B152" s="1080" t="str">
        <f>INF_FC_EUR!J153</f>
        <v>Wood</v>
      </c>
      <c r="C152" s="1081"/>
      <c r="D152" s="1081">
        <f>INF_FC_EUR!L153</f>
        <v>0</v>
      </c>
      <c r="E152" s="1082">
        <f>INF_FC_EUR!M153</f>
        <v>0</v>
      </c>
      <c r="F152" s="1094">
        <f>INF_FC_EUR!N153</f>
        <v>0</v>
      </c>
      <c r="G152" s="1082">
        <f>INF_FC_EUR!O153</f>
        <v>0</v>
      </c>
      <c r="H152" s="1094">
        <f>INF_FC_EUR!P153</f>
        <v>0</v>
      </c>
      <c r="I152" s="1082">
        <f>INF_FC_EUR!Q153</f>
        <v>0</v>
      </c>
      <c r="J152" s="1094">
        <f>INF_FC_EUR!R153</f>
        <v>0</v>
      </c>
      <c r="K152" s="1082">
        <f>INF_FC_EUR!S153</f>
        <v>0</v>
      </c>
      <c r="L152" s="1094">
        <f>INF_FC_EUR!T153</f>
        <v>0</v>
      </c>
      <c r="M152" s="1082">
        <f>INF_FC_EUR!U153</f>
        <v>0</v>
      </c>
      <c r="N152" s="1094">
        <f>INF_FC_EUR!V153</f>
        <v>0</v>
      </c>
      <c r="O152" s="1082">
        <f>INF_FC_EUR!W153</f>
        <v>0</v>
      </c>
      <c r="P152" s="1094">
        <f>INF_FC_EUR!X153</f>
        <v>0</v>
      </c>
      <c r="Q152" s="1082">
        <f>INF_FC_EUR!Y153</f>
        <v>0</v>
      </c>
      <c r="R152" s="1094">
        <f>INF_FC_EUR!Z153</f>
        <v>0</v>
      </c>
      <c r="S152" s="1082">
        <f>INF_FC_EUR!AA153</f>
        <v>0</v>
      </c>
      <c r="T152" s="1094">
        <f>INF_FC_EUR!AB153</f>
        <v>0</v>
      </c>
      <c r="U152" s="1082">
        <f>INF_FC_EUR!AC153</f>
        <v>0</v>
      </c>
      <c r="V152" s="1094">
        <f>INF_FC_EUR!AD153</f>
        <v>0</v>
      </c>
      <c r="W152" s="1082">
        <f>INF_FC_EUR!AE153</f>
        <v>0</v>
      </c>
      <c r="X152" s="1094">
        <f>INF_FC_EUR!AF153</f>
        <v>0</v>
      </c>
      <c r="Y152" s="1082">
        <f>INF_FC_EUR!AG153</f>
        <v>0</v>
      </c>
      <c r="Z152" s="1094">
        <f>INF_FC_EUR!AH153</f>
        <v>0</v>
      </c>
      <c r="AA152" s="1082">
        <f>INF_FC_EUR!AI153</f>
        <v>0</v>
      </c>
      <c r="AB152" s="1094">
        <f>INF_FC_EUR!AJ153</f>
        <v>0</v>
      </c>
      <c r="AC152" s="1082">
        <f>INF_FC_EUR!AK153</f>
        <v>0</v>
      </c>
      <c r="AD152" s="1094">
        <f>INF_FC_EUR!AL153</f>
        <v>0</v>
      </c>
      <c r="AE152" s="1082">
        <f>INF_FC_EUR!AM153</f>
        <v>0</v>
      </c>
      <c r="AF152" s="1094">
        <f>INF_FC_EUR!AN153</f>
        <v>0</v>
      </c>
      <c r="AG152" s="1082">
        <f>INF_FC_EUR!AO153</f>
        <v>0</v>
      </c>
      <c r="AH152" s="1094">
        <f>INF_FC_EUR!AP153</f>
        <v>0</v>
      </c>
      <c r="AI152" s="1082">
        <f>INF_FC_EUR!AQ153</f>
        <v>0</v>
      </c>
      <c r="AJ152" s="1094">
        <f>INF_FC_EUR!AR153</f>
        <v>0</v>
      </c>
      <c r="AK152" s="1082">
        <f>INF_FC_EUR!AS153</f>
        <v>0</v>
      </c>
      <c r="AL152" s="1094">
        <f>INF_FC_EUR!AT153</f>
        <v>0</v>
      </c>
      <c r="AM152" s="1082">
        <f>INF_FC_EUR!AU153</f>
        <v>0</v>
      </c>
      <c r="AN152" s="1094">
        <f>INF_FC_EUR!AV153</f>
        <v>0</v>
      </c>
      <c r="AO152" s="1082">
        <f>INF_FC_EUR!AW153</f>
        <v>0</v>
      </c>
      <c r="AP152" s="1094">
        <f>INF_FC_EUR!AX153</f>
        <v>0</v>
      </c>
      <c r="AQ152" s="1082">
        <f>INF_FC_EUR!AY153</f>
        <v>0</v>
      </c>
      <c r="AR152" s="1094">
        <f>INF_FC_EUR!AZ153</f>
        <v>0</v>
      </c>
      <c r="AS152" s="1082">
        <f>INF_FC_EUR!BA153</f>
        <v>0</v>
      </c>
      <c r="AT152" s="1094">
        <f>INF_FC_EUR!BB153</f>
        <v>0</v>
      </c>
      <c r="AU152" s="1082">
        <f>INF_FC_EUR!BC153</f>
        <v>0</v>
      </c>
      <c r="AV152" s="1094">
        <f>INF_FC_EUR!BD153</f>
        <v>0</v>
      </c>
      <c r="AW152" s="1082">
        <f>INF_FC_EUR!BE153</f>
        <v>0</v>
      </c>
      <c r="AX152" s="1094">
        <f>INF_FC_EUR!BF153</f>
        <v>0</v>
      </c>
      <c r="AY152" s="1082">
        <f>INF_FC_EUR!BG153</f>
        <v>0</v>
      </c>
      <c r="AZ152" s="1094">
        <f>INF_FC_EUR!BH153</f>
        <v>0</v>
      </c>
      <c r="BA152" s="1082">
        <f>INF_FC_EUR!BI153</f>
        <v>0</v>
      </c>
      <c r="BB152" s="1094">
        <f>INF_FC_EUR!BJ153</f>
        <v>0</v>
      </c>
      <c r="BC152" s="1082">
        <f>INF_FC_EUR!BK153</f>
        <v>0</v>
      </c>
      <c r="BD152" s="1094">
        <f>INF_FC_EUR!BL153</f>
        <v>0</v>
      </c>
      <c r="BE152" s="1082">
        <f>INF_FC_EUR!BM153</f>
        <v>0</v>
      </c>
      <c r="BF152" s="1094">
        <f>INF_FC_EUR!BN153</f>
        <v>0</v>
      </c>
      <c r="BG152" s="1082">
        <f>INF_FC_EUR!BO153</f>
        <v>0</v>
      </c>
      <c r="BH152" s="1094">
        <f>INF_FC_EUR!BP153</f>
        <v>0</v>
      </c>
      <c r="BI152" s="1082">
        <f>INF_FC_EUR!BQ153</f>
        <v>0</v>
      </c>
      <c r="BJ152" s="1094">
        <f>INF_FC_EUR!BR153</f>
        <v>0</v>
      </c>
      <c r="BK152" s="1082">
        <f>INF_FC_EUR!BS153</f>
        <v>0</v>
      </c>
      <c r="BL152" s="1094">
        <f>INF_FC_EUR!BT153</f>
        <v>0</v>
      </c>
      <c r="BM152" s="1082">
        <f>INF_FC_EUR!BU153</f>
        <v>0</v>
      </c>
      <c r="BN152" s="1094">
        <f>INF_FC_EUR!BV153</f>
        <v>0</v>
      </c>
      <c r="BO152" s="1082">
        <f>INF_FC_EUR!BW153</f>
        <v>0</v>
      </c>
      <c r="BP152" s="1094">
        <f>INF_FC_EUR!BX153</f>
        <v>0</v>
      </c>
      <c r="BQ152" s="1082">
        <f>INF_FC_EUR!BY153</f>
        <v>0</v>
      </c>
    </row>
    <row r="153" spans="1:69" s="1048" customFormat="1">
      <c r="A153" s="1080" t="str">
        <f>IF(OR(B153=0,B153=""),"",B153&amp;IF(COUNTIF(B$11:$B153,B153)&gt;1,COUNTIF(B$11:$B153,B153),""))</f>
        <v>Final Goods</v>
      </c>
      <c r="B153" s="1080" t="str">
        <f>INF_FC_EUR!J154</f>
        <v>Final Goods</v>
      </c>
      <c r="C153" s="1081"/>
      <c r="D153" s="1081">
        <f>INF_FC_EUR!L154</f>
        <v>0</v>
      </c>
      <c r="E153" s="1082">
        <f>INF_FC_EUR!M154</f>
        <v>0</v>
      </c>
      <c r="F153" s="1094">
        <f>INF_FC_EUR!N154</f>
        <v>0</v>
      </c>
      <c r="G153" s="1082">
        <f>INF_FC_EUR!O154</f>
        <v>0</v>
      </c>
      <c r="H153" s="1094">
        <f>INF_FC_EUR!P154</f>
        <v>0</v>
      </c>
      <c r="I153" s="1082">
        <f>INF_FC_EUR!Q154</f>
        <v>0</v>
      </c>
      <c r="J153" s="1094">
        <f>INF_FC_EUR!R154</f>
        <v>0</v>
      </c>
      <c r="K153" s="1082">
        <f>INF_FC_EUR!S154</f>
        <v>0</v>
      </c>
      <c r="L153" s="1094">
        <f>INF_FC_EUR!T154</f>
        <v>0</v>
      </c>
      <c r="M153" s="1082">
        <f>INF_FC_EUR!U154</f>
        <v>0</v>
      </c>
      <c r="N153" s="1094">
        <f>INF_FC_EUR!V154</f>
        <v>0</v>
      </c>
      <c r="O153" s="1082">
        <f>INF_FC_EUR!W154</f>
        <v>0</v>
      </c>
      <c r="P153" s="1094">
        <f>INF_FC_EUR!X154</f>
        <v>0</v>
      </c>
      <c r="Q153" s="1082">
        <f>INF_FC_EUR!Y154</f>
        <v>0</v>
      </c>
      <c r="R153" s="1094">
        <f>INF_FC_EUR!Z154</f>
        <v>0</v>
      </c>
      <c r="S153" s="1082">
        <f>INF_FC_EUR!AA154</f>
        <v>0</v>
      </c>
      <c r="T153" s="1094">
        <f>INF_FC_EUR!AB154</f>
        <v>0</v>
      </c>
      <c r="U153" s="1082">
        <f>INF_FC_EUR!AC154</f>
        <v>0</v>
      </c>
      <c r="V153" s="1094">
        <f>INF_FC_EUR!AD154</f>
        <v>0</v>
      </c>
      <c r="W153" s="1082">
        <f>INF_FC_EUR!AE154</f>
        <v>0</v>
      </c>
      <c r="X153" s="1094">
        <f>INF_FC_EUR!AF154</f>
        <v>0</v>
      </c>
      <c r="Y153" s="1082">
        <f>INF_FC_EUR!AG154</f>
        <v>0</v>
      </c>
      <c r="Z153" s="1094">
        <f>INF_FC_EUR!AH154</f>
        <v>0</v>
      </c>
      <c r="AA153" s="1082">
        <f>INF_FC_EUR!AI154</f>
        <v>0</v>
      </c>
      <c r="AB153" s="1094">
        <f>INF_FC_EUR!AJ154</f>
        <v>0</v>
      </c>
      <c r="AC153" s="1082">
        <f>INF_FC_EUR!AK154</f>
        <v>0</v>
      </c>
      <c r="AD153" s="1094">
        <f>INF_FC_EUR!AL154</f>
        <v>0</v>
      </c>
      <c r="AE153" s="1082">
        <f>INF_FC_EUR!AM154</f>
        <v>0</v>
      </c>
      <c r="AF153" s="1094">
        <f>INF_FC_EUR!AN154</f>
        <v>0</v>
      </c>
      <c r="AG153" s="1082">
        <f>INF_FC_EUR!AO154</f>
        <v>0</v>
      </c>
      <c r="AH153" s="1094">
        <f>INF_FC_EUR!AP154</f>
        <v>0</v>
      </c>
      <c r="AI153" s="1082">
        <f>INF_FC_EUR!AQ154</f>
        <v>0</v>
      </c>
      <c r="AJ153" s="1094">
        <f>INF_FC_EUR!AR154</f>
        <v>0</v>
      </c>
      <c r="AK153" s="1082">
        <f>INF_FC_EUR!AS154</f>
        <v>0</v>
      </c>
      <c r="AL153" s="1094">
        <f>INF_FC_EUR!AT154</f>
        <v>0</v>
      </c>
      <c r="AM153" s="1082">
        <f>INF_FC_EUR!AU154</f>
        <v>0</v>
      </c>
      <c r="AN153" s="1094">
        <f>INF_FC_EUR!AV154</f>
        <v>0</v>
      </c>
      <c r="AO153" s="1082">
        <f>INF_FC_EUR!AW154</f>
        <v>0</v>
      </c>
      <c r="AP153" s="1094">
        <f>INF_FC_EUR!AX154</f>
        <v>0</v>
      </c>
      <c r="AQ153" s="1082">
        <f>INF_FC_EUR!AY154</f>
        <v>0</v>
      </c>
      <c r="AR153" s="1094">
        <f>INF_FC_EUR!AZ154</f>
        <v>0</v>
      </c>
      <c r="AS153" s="1082">
        <f>INF_FC_EUR!BA154</f>
        <v>0</v>
      </c>
      <c r="AT153" s="1094">
        <f>INF_FC_EUR!BB154</f>
        <v>0</v>
      </c>
      <c r="AU153" s="1082">
        <f>INF_FC_EUR!BC154</f>
        <v>0</v>
      </c>
      <c r="AV153" s="1094">
        <f>INF_FC_EUR!BD154</f>
        <v>0</v>
      </c>
      <c r="AW153" s="1082">
        <f>INF_FC_EUR!BE154</f>
        <v>0</v>
      </c>
      <c r="AX153" s="1094">
        <f>INF_FC_EUR!BF154</f>
        <v>0</v>
      </c>
      <c r="AY153" s="1082">
        <f>INF_FC_EUR!BG154</f>
        <v>0</v>
      </c>
      <c r="AZ153" s="1094">
        <f>INF_FC_EUR!BH154</f>
        <v>0</v>
      </c>
      <c r="BA153" s="1082">
        <f>INF_FC_EUR!BI154</f>
        <v>0</v>
      </c>
      <c r="BB153" s="1094">
        <f>INF_FC_EUR!BJ154</f>
        <v>0</v>
      </c>
      <c r="BC153" s="1082">
        <f>INF_FC_EUR!BK154</f>
        <v>0</v>
      </c>
      <c r="BD153" s="1094">
        <f>INF_FC_EUR!BL154</f>
        <v>0</v>
      </c>
      <c r="BE153" s="1082">
        <f>INF_FC_EUR!BM154</f>
        <v>0</v>
      </c>
      <c r="BF153" s="1094">
        <f>INF_FC_EUR!BN154</f>
        <v>0</v>
      </c>
      <c r="BG153" s="1082">
        <f>INF_FC_EUR!BO154</f>
        <v>0</v>
      </c>
      <c r="BH153" s="1094">
        <f>INF_FC_EUR!BP154</f>
        <v>0</v>
      </c>
      <c r="BI153" s="1082">
        <f>INF_FC_EUR!BQ154</f>
        <v>0</v>
      </c>
      <c r="BJ153" s="1094">
        <f>INF_FC_EUR!BR154</f>
        <v>0</v>
      </c>
      <c r="BK153" s="1082">
        <f>INF_FC_EUR!BS154</f>
        <v>0</v>
      </c>
      <c r="BL153" s="1094">
        <f>INF_FC_EUR!BT154</f>
        <v>0</v>
      </c>
      <c r="BM153" s="1082">
        <f>INF_FC_EUR!BU154</f>
        <v>0</v>
      </c>
      <c r="BN153" s="1094">
        <f>INF_FC_EUR!BV154</f>
        <v>0</v>
      </c>
      <c r="BO153" s="1082">
        <f>INF_FC_EUR!BW154</f>
        <v>0</v>
      </c>
      <c r="BP153" s="1094">
        <f>INF_FC_EUR!BX154</f>
        <v>0</v>
      </c>
      <c r="BQ153" s="1082">
        <f>INF_FC_EUR!BY154</f>
        <v>0</v>
      </c>
    </row>
    <row r="154" spans="1:69" s="1048" customFormat="1">
      <c r="A154" s="1093" t="str">
        <f>IF(OR(B154=0,B154=""),"",B154&amp;IF(COUNTIF(B$11:$B154,B154)&gt;1,COUNTIF(B$11:$B154,B154),""))</f>
        <v>Compound</v>
      </c>
      <c r="B154" s="1093" t="str">
        <f>INF_FC_EUR!J155</f>
        <v>Compound</v>
      </c>
      <c r="C154" s="1090"/>
      <c r="D154" s="1090">
        <f>INF_FC_EUR!L155</f>
        <v>0</v>
      </c>
      <c r="E154" s="1091">
        <f>INF_FC_EUR!M155</f>
        <v>0</v>
      </c>
      <c r="F154" s="1092">
        <f>INF_FC_EUR!N155</f>
        <v>0</v>
      </c>
      <c r="G154" s="1091">
        <f>INF_FC_EUR!O155</f>
        <v>0</v>
      </c>
      <c r="H154" s="1092">
        <f>INF_FC_EUR!P155</f>
        <v>0</v>
      </c>
      <c r="I154" s="1091">
        <f>INF_FC_EUR!Q155</f>
        <v>0</v>
      </c>
      <c r="J154" s="1092">
        <f>INF_FC_EUR!R155</f>
        <v>0</v>
      </c>
      <c r="K154" s="1091">
        <f>INF_FC_EUR!S155</f>
        <v>0</v>
      </c>
      <c r="L154" s="1092">
        <f>INF_FC_EUR!T155</f>
        <v>0</v>
      </c>
      <c r="M154" s="1091">
        <f>INF_FC_EUR!U155</f>
        <v>0</v>
      </c>
      <c r="N154" s="1092">
        <f>INF_FC_EUR!V155</f>
        <v>0</v>
      </c>
      <c r="O154" s="1091">
        <f>INF_FC_EUR!W155</f>
        <v>0</v>
      </c>
      <c r="P154" s="1092">
        <f>INF_FC_EUR!X155</f>
        <v>0</v>
      </c>
      <c r="Q154" s="1091">
        <f>INF_FC_EUR!Y155</f>
        <v>0</v>
      </c>
      <c r="R154" s="1092">
        <f>INF_FC_EUR!Z155</f>
        <v>0</v>
      </c>
      <c r="S154" s="1091">
        <f>INF_FC_EUR!AA155</f>
        <v>0</v>
      </c>
      <c r="T154" s="1092">
        <f>INF_FC_EUR!AB155</f>
        <v>0</v>
      </c>
      <c r="U154" s="1091">
        <f>INF_FC_EUR!AC155</f>
        <v>0</v>
      </c>
      <c r="V154" s="1092">
        <f>INF_FC_EUR!AD155</f>
        <v>0</v>
      </c>
      <c r="W154" s="1091">
        <f>INF_FC_EUR!AE155</f>
        <v>0</v>
      </c>
      <c r="X154" s="1092">
        <f>INF_FC_EUR!AF155</f>
        <v>0</v>
      </c>
      <c r="Y154" s="1091">
        <f>INF_FC_EUR!AG155</f>
        <v>0</v>
      </c>
      <c r="Z154" s="1092">
        <f>INF_FC_EUR!AH155</f>
        <v>0</v>
      </c>
      <c r="AA154" s="1091">
        <f>INF_FC_EUR!AI155</f>
        <v>0</v>
      </c>
      <c r="AB154" s="1092">
        <f>INF_FC_EUR!AJ155</f>
        <v>0</v>
      </c>
      <c r="AC154" s="1091">
        <f>INF_FC_EUR!AK155</f>
        <v>0</v>
      </c>
      <c r="AD154" s="1092">
        <f>INF_FC_EUR!AL155</f>
        <v>0</v>
      </c>
      <c r="AE154" s="1091">
        <f>INF_FC_EUR!AM155</f>
        <v>0</v>
      </c>
      <c r="AF154" s="1092">
        <f>INF_FC_EUR!AN155</f>
        <v>0</v>
      </c>
      <c r="AG154" s="1091">
        <f>INF_FC_EUR!AO155</f>
        <v>0</v>
      </c>
      <c r="AH154" s="1092">
        <f>INF_FC_EUR!AP155</f>
        <v>0</v>
      </c>
      <c r="AI154" s="1091">
        <f>INF_FC_EUR!AQ155</f>
        <v>0</v>
      </c>
      <c r="AJ154" s="1092">
        <f>INF_FC_EUR!AR155</f>
        <v>0</v>
      </c>
      <c r="AK154" s="1091">
        <f>INF_FC_EUR!AS155</f>
        <v>0</v>
      </c>
      <c r="AL154" s="1092">
        <f>INF_FC_EUR!AT155</f>
        <v>0</v>
      </c>
      <c r="AM154" s="1091">
        <f>INF_FC_EUR!AU155</f>
        <v>0</v>
      </c>
      <c r="AN154" s="1092">
        <f>INF_FC_EUR!AV155</f>
        <v>0</v>
      </c>
      <c r="AO154" s="1091">
        <f>INF_FC_EUR!AW155</f>
        <v>0</v>
      </c>
      <c r="AP154" s="1092">
        <f>INF_FC_EUR!AX155</f>
        <v>0</v>
      </c>
      <c r="AQ154" s="1091">
        <f>INF_FC_EUR!AY155</f>
        <v>0</v>
      </c>
      <c r="AR154" s="1092">
        <f>INF_FC_EUR!AZ155</f>
        <v>0</v>
      </c>
      <c r="AS154" s="1091">
        <f>INF_FC_EUR!BA155</f>
        <v>0</v>
      </c>
      <c r="AT154" s="1092">
        <f>INF_FC_EUR!BB155</f>
        <v>0</v>
      </c>
      <c r="AU154" s="1091">
        <f>INF_FC_EUR!BC155</f>
        <v>0</v>
      </c>
      <c r="AV154" s="1092">
        <f>INF_FC_EUR!BD155</f>
        <v>0</v>
      </c>
      <c r="AW154" s="1091">
        <f>INF_FC_EUR!BE155</f>
        <v>0</v>
      </c>
      <c r="AX154" s="1092">
        <f>INF_FC_EUR!BF155</f>
        <v>0</v>
      </c>
      <c r="AY154" s="1091">
        <f>INF_FC_EUR!BG155</f>
        <v>0</v>
      </c>
      <c r="AZ154" s="1092">
        <f>INF_FC_EUR!BH155</f>
        <v>0</v>
      </c>
      <c r="BA154" s="1091">
        <f>INF_FC_EUR!BI155</f>
        <v>0</v>
      </c>
      <c r="BB154" s="1092">
        <f>INF_FC_EUR!BJ155</f>
        <v>0</v>
      </c>
      <c r="BC154" s="1091">
        <f>INF_FC_EUR!BK155</f>
        <v>0</v>
      </c>
      <c r="BD154" s="1092">
        <f>INF_FC_EUR!BL155</f>
        <v>0</v>
      </c>
      <c r="BE154" s="1091">
        <f>INF_FC_EUR!BM155</f>
        <v>0</v>
      </c>
      <c r="BF154" s="1092">
        <f>INF_FC_EUR!BN155</f>
        <v>0</v>
      </c>
      <c r="BG154" s="1091">
        <f>INF_FC_EUR!BO155</f>
        <v>0</v>
      </c>
      <c r="BH154" s="1092">
        <f>INF_FC_EUR!BP155</f>
        <v>0</v>
      </c>
      <c r="BI154" s="1091">
        <f>INF_FC_EUR!BQ155</f>
        <v>0</v>
      </c>
      <c r="BJ154" s="1092">
        <f>INF_FC_EUR!BR155</f>
        <v>0</v>
      </c>
      <c r="BK154" s="1091">
        <f>INF_FC_EUR!BS155</f>
        <v>0</v>
      </c>
      <c r="BL154" s="1092">
        <f>INF_FC_EUR!BT155</f>
        <v>0</v>
      </c>
      <c r="BM154" s="1091">
        <f>INF_FC_EUR!BU155</f>
        <v>0</v>
      </c>
      <c r="BN154" s="1092">
        <f>INF_FC_EUR!BV155</f>
        <v>0</v>
      </c>
      <c r="BO154" s="1091">
        <f>INF_FC_EUR!BW155</f>
        <v>0</v>
      </c>
      <c r="BP154" s="1092">
        <f>INF_FC_EUR!BX155</f>
        <v>0</v>
      </c>
      <c r="BQ154" s="1091">
        <f>INF_FC_EUR!BY155</f>
        <v>0</v>
      </c>
    </row>
    <row r="155" spans="1:69" s="1048" customFormat="1">
      <c r="A155" s="1080" t="str">
        <f>IF(OR(B155=0,B155=""),"",B155&amp;IF(COUNTIF(B$11:$B155,B155)&gt;1,COUNTIF(B$11:$B155,B155),""))</f>
        <v>Waste</v>
      </c>
      <c r="B155" s="1080" t="str">
        <f>INF_FC_EUR!J156</f>
        <v>Waste</v>
      </c>
      <c r="C155" s="1081"/>
      <c r="D155" s="1081">
        <f>INF_FC_EUR!L156</f>
        <v>0</v>
      </c>
      <c r="E155" s="1082">
        <f>INF_FC_EUR!M156</f>
        <v>0</v>
      </c>
      <c r="F155" s="1094">
        <f>INF_FC_EUR!N156</f>
        <v>0</v>
      </c>
      <c r="G155" s="1082">
        <f>INF_FC_EUR!O156</f>
        <v>0</v>
      </c>
      <c r="H155" s="1094">
        <f>INF_FC_EUR!P156</f>
        <v>0</v>
      </c>
      <c r="I155" s="1082">
        <f>INF_FC_EUR!Q156</f>
        <v>0</v>
      </c>
      <c r="J155" s="1094">
        <f>INF_FC_EUR!R156</f>
        <v>0</v>
      </c>
      <c r="K155" s="1082">
        <f>INF_FC_EUR!S156</f>
        <v>0</v>
      </c>
      <c r="L155" s="1094">
        <f>INF_FC_EUR!T156</f>
        <v>0</v>
      </c>
      <c r="M155" s="1082">
        <f>INF_FC_EUR!U156</f>
        <v>0</v>
      </c>
      <c r="N155" s="1094">
        <f>INF_FC_EUR!V156</f>
        <v>0</v>
      </c>
      <c r="O155" s="1082">
        <f>INF_FC_EUR!W156</f>
        <v>0</v>
      </c>
      <c r="P155" s="1094">
        <f>INF_FC_EUR!X156</f>
        <v>0</v>
      </c>
      <c r="Q155" s="1082">
        <f>INF_FC_EUR!Y156</f>
        <v>0</v>
      </c>
      <c r="R155" s="1094">
        <f>INF_FC_EUR!Z156</f>
        <v>0</v>
      </c>
      <c r="S155" s="1082">
        <f>INF_FC_EUR!AA156</f>
        <v>0</v>
      </c>
      <c r="T155" s="1094">
        <f>INF_FC_EUR!AB156</f>
        <v>0</v>
      </c>
      <c r="U155" s="1082">
        <f>INF_FC_EUR!AC156</f>
        <v>0</v>
      </c>
      <c r="V155" s="1094">
        <f>INF_FC_EUR!AD156</f>
        <v>0</v>
      </c>
      <c r="W155" s="1082">
        <f>INF_FC_EUR!AE156</f>
        <v>0</v>
      </c>
      <c r="X155" s="1094">
        <f>INF_FC_EUR!AF156</f>
        <v>0</v>
      </c>
      <c r="Y155" s="1082">
        <f>INF_FC_EUR!AG156</f>
        <v>0</v>
      </c>
      <c r="Z155" s="1094">
        <f>INF_FC_EUR!AH156</f>
        <v>0</v>
      </c>
      <c r="AA155" s="1082">
        <f>INF_FC_EUR!AI156</f>
        <v>0</v>
      </c>
      <c r="AB155" s="1094">
        <f>INF_FC_EUR!AJ156</f>
        <v>0</v>
      </c>
      <c r="AC155" s="1082">
        <f>INF_FC_EUR!AK156</f>
        <v>0</v>
      </c>
      <c r="AD155" s="1094">
        <f>INF_FC_EUR!AL156</f>
        <v>0</v>
      </c>
      <c r="AE155" s="1082">
        <f>INF_FC_EUR!AM156</f>
        <v>0</v>
      </c>
      <c r="AF155" s="1094">
        <f>INF_FC_EUR!AN156</f>
        <v>0</v>
      </c>
      <c r="AG155" s="1082">
        <f>INF_FC_EUR!AO156</f>
        <v>0</v>
      </c>
      <c r="AH155" s="1094">
        <f>INF_FC_EUR!AP156</f>
        <v>0</v>
      </c>
      <c r="AI155" s="1082">
        <f>INF_FC_EUR!AQ156</f>
        <v>0</v>
      </c>
      <c r="AJ155" s="1094">
        <f>INF_FC_EUR!AR156</f>
        <v>0</v>
      </c>
      <c r="AK155" s="1082">
        <f>INF_FC_EUR!AS156</f>
        <v>0</v>
      </c>
      <c r="AL155" s="1094">
        <f>INF_FC_EUR!AT156</f>
        <v>0</v>
      </c>
      <c r="AM155" s="1082">
        <f>INF_FC_EUR!AU156</f>
        <v>0</v>
      </c>
      <c r="AN155" s="1094">
        <f>INF_FC_EUR!AV156</f>
        <v>0</v>
      </c>
      <c r="AO155" s="1082">
        <f>INF_FC_EUR!AW156</f>
        <v>0</v>
      </c>
      <c r="AP155" s="1094">
        <f>INF_FC_EUR!AX156</f>
        <v>0</v>
      </c>
      <c r="AQ155" s="1082">
        <f>INF_FC_EUR!AY156</f>
        <v>0</v>
      </c>
      <c r="AR155" s="1094">
        <f>INF_FC_EUR!AZ156</f>
        <v>0</v>
      </c>
      <c r="AS155" s="1082">
        <f>INF_FC_EUR!BA156</f>
        <v>0</v>
      </c>
      <c r="AT155" s="1094">
        <f>INF_FC_EUR!BB156</f>
        <v>0</v>
      </c>
      <c r="AU155" s="1082">
        <f>INF_FC_EUR!BC156</f>
        <v>0</v>
      </c>
      <c r="AV155" s="1094">
        <f>INF_FC_EUR!BD156</f>
        <v>0</v>
      </c>
      <c r="AW155" s="1082">
        <f>INF_FC_EUR!BE156</f>
        <v>0</v>
      </c>
      <c r="AX155" s="1094">
        <f>INF_FC_EUR!BF156</f>
        <v>0</v>
      </c>
      <c r="AY155" s="1082">
        <f>INF_FC_EUR!BG156</f>
        <v>0</v>
      </c>
      <c r="AZ155" s="1094">
        <f>INF_FC_EUR!BH156</f>
        <v>0</v>
      </c>
      <c r="BA155" s="1082">
        <f>INF_FC_EUR!BI156</f>
        <v>0</v>
      </c>
      <c r="BB155" s="1094">
        <f>INF_FC_EUR!BJ156</f>
        <v>0</v>
      </c>
      <c r="BC155" s="1082">
        <f>INF_FC_EUR!BK156</f>
        <v>0</v>
      </c>
      <c r="BD155" s="1094">
        <f>INF_FC_EUR!BL156</f>
        <v>0</v>
      </c>
      <c r="BE155" s="1082">
        <f>INF_FC_EUR!BM156</f>
        <v>0</v>
      </c>
      <c r="BF155" s="1094">
        <f>INF_FC_EUR!BN156</f>
        <v>0</v>
      </c>
      <c r="BG155" s="1082">
        <f>INF_FC_EUR!BO156</f>
        <v>0</v>
      </c>
      <c r="BH155" s="1094">
        <f>INF_FC_EUR!BP156</f>
        <v>0</v>
      </c>
      <c r="BI155" s="1082">
        <f>INF_FC_EUR!BQ156</f>
        <v>0</v>
      </c>
      <c r="BJ155" s="1094">
        <f>INF_FC_EUR!BR156</f>
        <v>0</v>
      </c>
      <c r="BK155" s="1082">
        <f>INF_FC_EUR!BS156</f>
        <v>0</v>
      </c>
      <c r="BL155" s="1094">
        <f>INF_FC_EUR!BT156</f>
        <v>0</v>
      </c>
      <c r="BM155" s="1082">
        <f>INF_FC_EUR!BU156</f>
        <v>0</v>
      </c>
      <c r="BN155" s="1094">
        <f>INF_FC_EUR!BV156</f>
        <v>0</v>
      </c>
      <c r="BO155" s="1082">
        <f>INF_FC_EUR!BW156</f>
        <v>0</v>
      </c>
      <c r="BP155" s="1094">
        <f>INF_FC_EUR!BX156</f>
        <v>0</v>
      </c>
      <c r="BQ155" s="1082">
        <f>INF_FC_EUR!BY156</f>
        <v>0</v>
      </c>
    </row>
    <row r="156" spans="1:69" s="1048" customFormat="1">
      <c r="A156" s="1080" t="str">
        <f>IF(OR(B156=0,B156=""),"",B156&amp;IF(COUNTIF(B$11:$B156,B156)&gt;1,COUNTIF(B$11:$B156,B156),""))</f>
        <v>Collection</v>
      </c>
      <c r="B156" s="1080" t="str">
        <f>INF_FC_EUR!J157</f>
        <v>Collection</v>
      </c>
      <c r="C156" s="1081"/>
      <c r="D156" s="1081">
        <f>INF_FC_EUR!L157</f>
        <v>0</v>
      </c>
      <c r="E156" s="1082">
        <f>INF_FC_EUR!M157</f>
        <v>0</v>
      </c>
      <c r="F156" s="1094">
        <f>INF_FC_EUR!N157</f>
        <v>0</v>
      </c>
      <c r="G156" s="1082">
        <f>INF_FC_EUR!O157</f>
        <v>0</v>
      </c>
      <c r="H156" s="1094">
        <f>INF_FC_EUR!P157</f>
        <v>0</v>
      </c>
      <c r="I156" s="1082">
        <f>INF_FC_EUR!Q157</f>
        <v>0</v>
      </c>
      <c r="J156" s="1094">
        <f>INF_FC_EUR!R157</f>
        <v>0</v>
      </c>
      <c r="K156" s="1082">
        <f>INF_FC_EUR!S157</f>
        <v>0</v>
      </c>
      <c r="L156" s="1094">
        <f>INF_FC_EUR!T157</f>
        <v>0</v>
      </c>
      <c r="M156" s="1082">
        <f>INF_FC_EUR!U157</f>
        <v>0</v>
      </c>
      <c r="N156" s="1094">
        <f>INF_FC_EUR!V157</f>
        <v>0</v>
      </c>
      <c r="O156" s="1082">
        <f>INF_FC_EUR!W157</f>
        <v>0</v>
      </c>
      <c r="P156" s="1094">
        <f>INF_FC_EUR!X157</f>
        <v>0</v>
      </c>
      <c r="Q156" s="1082">
        <f>INF_FC_EUR!Y157</f>
        <v>0</v>
      </c>
      <c r="R156" s="1094">
        <f>INF_FC_EUR!Z157</f>
        <v>0</v>
      </c>
      <c r="S156" s="1082">
        <f>INF_FC_EUR!AA157</f>
        <v>0</v>
      </c>
      <c r="T156" s="1094">
        <f>INF_FC_EUR!AB157</f>
        <v>0</v>
      </c>
      <c r="U156" s="1082">
        <f>INF_FC_EUR!AC157</f>
        <v>0</v>
      </c>
      <c r="V156" s="1094">
        <f>INF_FC_EUR!AD157</f>
        <v>0</v>
      </c>
      <c r="W156" s="1082">
        <f>INF_FC_EUR!AE157</f>
        <v>0</v>
      </c>
      <c r="X156" s="1094">
        <f>INF_FC_EUR!AF157</f>
        <v>0</v>
      </c>
      <c r="Y156" s="1082">
        <f>INF_FC_EUR!AG157</f>
        <v>0</v>
      </c>
      <c r="Z156" s="1094">
        <f>INF_FC_EUR!AH157</f>
        <v>0</v>
      </c>
      <c r="AA156" s="1082">
        <f>INF_FC_EUR!AI157</f>
        <v>0</v>
      </c>
      <c r="AB156" s="1094">
        <f>INF_FC_EUR!AJ157</f>
        <v>0</v>
      </c>
      <c r="AC156" s="1082">
        <f>INF_FC_EUR!AK157</f>
        <v>0</v>
      </c>
      <c r="AD156" s="1094">
        <f>INF_FC_EUR!AL157</f>
        <v>0</v>
      </c>
      <c r="AE156" s="1082">
        <f>INF_FC_EUR!AM157</f>
        <v>0</v>
      </c>
      <c r="AF156" s="1094">
        <f>INF_FC_EUR!AN157</f>
        <v>0</v>
      </c>
      <c r="AG156" s="1082">
        <f>INF_FC_EUR!AO157</f>
        <v>0</v>
      </c>
      <c r="AH156" s="1094">
        <f>INF_FC_EUR!AP157</f>
        <v>0</v>
      </c>
      <c r="AI156" s="1082">
        <f>INF_FC_EUR!AQ157</f>
        <v>0</v>
      </c>
      <c r="AJ156" s="1094">
        <f>INF_FC_EUR!AR157</f>
        <v>0</v>
      </c>
      <c r="AK156" s="1082">
        <f>INF_FC_EUR!AS157</f>
        <v>0</v>
      </c>
      <c r="AL156" s="1094">
        <f>INF_FC_EUR!AT157</f>
        <v>0</v>
      </c>
      <c r="AM156" s="1082">
        <f>INF_FC_EUR!AU157</f>
        <v>0</v>
      </c>
      <c r="AN156" s="1094">
        <f>INF_FC_EUR!AV157</f>
        <v>0</v>
      </c>
      <c r="AO156" s="1082">
        <f>INF_FC_EUR!AW157</f>
        <v>0</v>
      </c>
      <c r="AP156" s="1094">
        <f>INF_FC_EUR!AX157</f>
        <v>0</v>
      </c>
      <c r="AQ156" s="1082">
        <f>INF_FC_EUR!AY157</f>
        <v>0</v>
      </c>
      <c r="AR156" s="1094">
        <f>INF_FC_EUR!AZ157</f>
        <v>0</v>
      </c>
      <c r="AS156" s="1082">
        <f>INF_FC_EUR!BA157</f>
        <v>0</v>
      </c>
      <c r="AT156" s="1094">
        <f>INF_FC_EUR!BB157</f>
        <v>0</v>
      </c>
      <c r="AU156" s="1082">
        <f>INF_FC_EUR!BC157</f>
        <v>0</v>
      </c>
      <c r="AV156" s="1094">
        <f>INF_FC_EUR!BD157</f>
        <v>0</v>
      </c>
      <c r="AW156" s="1082">
        <f>INF_FC_EUR!BE157</f>
        <v>0</v>
      </c>
      <c r="AX156" s="1094">
        <f>INF_FC_EUR!BF157</f>
        <v>0</v>
      </c>
      <c r="AY156" s="1082">
        <f>INF_FC_EUR!BG157</f>
        <v>0</v>
      </c>
      <c r="AZ156" s="1094">
        <f>INF_FC_EUR!BH157</f>
        <v>0</v>
      </c>
      <c r="BA156" s="1082">
        <f>INF_FC_EUR!BI157</f>
        <v>0</v>
      </c>
      <c r="BB156" s="1094">
        <f>INF_FC_EUR!BJ157</f>
        <v>0</v>
      </c>
      <c r="BC156" s="1082">
        <f>INF_FC_EUR!BK157</f>
        <v>0</v>
      </c>
      <c r="BD156" s="1094">
        <f>INF_FC_EUR!BL157</f>
        <v>0</v>
      </c>
      <c r="BE156" s="1082">
        <f>INF_FC_EUR!BM157</f>
        <v>0</v>
      </c>
      <c r="BF156" s="1094">
        <f>INF_FC_EUR!BN157</f>
        <v>0</v>
      </c>
      <c r="BG156" s="1082">
        <f>INF_FC_EUR!BO157</f>
        <v>0</v>
      </c>
      <c r="BH156" s="1094">
        <f>INF_FC_EUR!BP157</f>
        <v>0</v>
      </c>
      <c r="BI156" s="1082">
        <f>INF_FC_EUR!BQ157</f>
        <v>0</v>
      </c>
      <c r="BJ156" s="1094">
        <f>INF_FC_EUR!BR157</f>
        <v>0</v>
      </c>
      <c r="BK156" s="1082">
        <f>INF_FC_EUR!BS157</f>
        <v>0</v>
      </c>
      <c r="BL156" s="1094">
        <f>INF_FC_EUR!BT157</f>
        <v>0</v>
      </c>
      <c r="BM156" s="1082">
        <f>INF_FC_EUR!BU157</f>
        <v>0</v>
      </c>
      <c r="BN156" s="1094">
        <f>INF_FC_EUR!BV157</f>
        <v>0</v>
      </c>
      <c r="BO156" s="1082">
        <f>INF_FC_EUR!BW157</f>
        <v>0</v>
      </c>
      <c r="BP156" s="1094">
        <f>INF_FC_EUR!BX157</f>
        <v>0</v>
      </c>
      <c r="BQ156" s="1082">
        <f>INF_FC_EUR!BY157</f>
        <v>0</v>
      </c>
    </row>
    <row r="157" spans="1:69" s="1048" customFormat="1">
      <c r="A157" s="1080" t="str">
        <f>IF(OR(B157=0,B157=""),"",B157&amp;IF(COUNTIF(B$11:$B157,B157)&gt;1,COUNTIF(B$11:$B157,B157),""))</f>
        <v>Papers2</v>
      </c>
      <c r="B157" s="1080" t="str">
        <f>INF_FC_EUR!J158</f>
        <v>Papers</v>
      </c>
      <c r="C157" s="1081"/>
      <c r="D157" s="1081">
        <f>INF_FC_EUR!L158</f>
        <v>0</v>
      </c>
      <c r="E157" s="1082">
        <f>INF_FC_EUR!M158</f>
        <v>0</v>
      </c>
      <c r="F157" s="1094">
        <f>INF_FC_EUR!N158</f>
        <v>0</v>
      </c>
      <c r="G157" s="1082">
        <f>INF_FC_EUR!O158</f>
        <v>0</v>
      </c>
      <c r="H157" s="1094">
        <f>INF_FC_EUR!P158</f>
        <v>0</v>
      </c>
      <c r="I157" s="1082">
        <f>INF_FC_EUR!Q158</f>
        <v>0</v>
      </c>
      <c r="J157" s="1094">
        <f>INF_FC_EUR!R158</f>
        <v>0</v>
      </c>
      <c r="K157" s="1082">
        <f>INF_FC_EUR!S158</f>
        <v>0</v>
      </c>
      <c r="L157" s="1094">
        <f>INF_FC_EUR!T158</f>
        <v>0</v>
      </c>
      <c r="M157" s="1082">
        <f>INF_FC_EUR!U158</f>
        <v>0</v>
      </c>
      <c r="N157" s="1094">
        <f>INF_FC_EUR!V158</f>
        <v>0</v>
      </c>
      <c r="O157" s="1082">
        <f>INF_FC_EUR!W158</f>
        <v>0</v>
      </c>
      <c r="P157" s="1094">
        <f>INF_FC_EUR!X158</f>
        <v>0</v>
      </c>
      <c r="Q157" s="1082">
        <f>INF_FC_EUR!Y158</f>
        <v>0</v>
      </c>
      <c r="R157" s="1094">
        <f>INF_FC_EUR!Z158</f>
        <v>0</v>
      </c>
      <c r="S157" s="1082">
        <f>INF_FC_EUR!AA158</f>
        <v>0</v>
      </c>
      <c r="T157" s="1094">
        <f>INF_FC_EUR!AB158</f>
        <v>0</v>
      </c>
      <c r="U157" s="1082">
        <f>INF_FC_EUR!AC158</f>
        <v>0</v>
      </c>
      <c r="V157" s="1094">
        <f>INF_FC_EUR!AD158</f>
        <v>0</v>
      </c>
      <c r="W157" s="1082">
        <f>INF_FC_EUR!AE158</f>
        <v>0</v>
      </c>
      <c r="X157" s="1094">
        <f>INF_FC_EUR!AF158</f>
        <v>0</v>
      </c>
      <c r="Y157" s="1082">
        <f>INF_FC_EUR!AG158</f>
        <v>0</v>
      </c>
      <c r="Z157" s="1094">
        <f>INF_FC_EUR!AH158</f>
        <v>0</v>
      </c>
      <c r="AA157" s="1082">
        <f>INF_FC_EUR!AI158</f>
        <v>0</v>
      </c>
      <c r="AB157" s="1094">
        <f>INF_FC_EUR!AJ158</f>
        <v>0</v>
      </c>
      <c r="AC157" s="1082">
        <f>INF_FC_EUR!AK158</f>
        <v>0</v>
      </c>
      <c r="AD157" s="1094">
        <f>INF_FC_EUR!AL158</f>
        <v>0</v>
      </c>
      <c r="AE157" s="1082">
        <f>INF_FC_EUR!AM158</f>
        <v>0</v>
      </c>
      <c r="AF157" s="1094">
        <f>INF_FC_EUR!AN158</f>
        <v>0</v>
      </c>
      <c r="AG157" s="1082">
        <f>INF_FC_EUR!AO158</f>
        <v>0</v>
      </c>
      <c r="AH157" s="1094">
        <f>INF_FC_EUR!AP158</f>
        <v>0</v>
      </c>
      <c r="AI157" s="1082">
        <f>INF_FC_EUR!AQ158</f>
        <v>0</v>
      </c>
      <c r="AJ157" s="1094">
        <f>INF_FC_EUR!AR158</f>
        <v>0</v>
      </c>
      <c r="AK157" s="1082">
        <f>INF_FC_EUR!AS158</f>
        <v>0</v>
      </c>
      <c r="AL157" s="1094">
        <f>INF_FC_EUR!AT158</f>
        <v>0</v>
      </c>
      <c r="AM157" s="1082">
        <f>INF_FC_EUR!AU158</f>
        <v>0</v>
      </c>
      <c r="AN157" s="1094">
        <f>INF_FC_EUR!AV158</f>
        <v>0</v>
      </c>
      <c r="AO157" s="1082">
        <f>INF_FC_EUR!AW158</f>
        <v>0</v>
      </c>
      <c r="AP157" s="1094">
        <f>INF_FC_EUR!AX158</f>
        <v>0</v>
      </c>
      <c r="AQ157" s="1082">
        <f>INF_FC_EUR!AY158</f>
        <v>0</v>
      </c>
      <c r="AR157" s="1094">
        <f>INF_FC_EUR!AZ158</f>
        <v>0</v>
      </c>
      <c r="AS157" s="1082">
        <f>INF_FC_EUR!BA158</f>
        <v>0</v>
      </c>
      <c r="AT157" s="1094">
        <f>INF_FC_EUR!BB158</f>
        <v>0</v>
      </c>
      <c r="AU157" s="1082">
        <f>INF_FC_EUR!BC158</f>
        <v>0</v>
      </c>
      <c r="AV157" s="1094">
        <f>INF_FC_EUR!BD158</f>
        <v>0</v>
      </c>
      <c r="AW157" s="1082">
        <f>INF_FC_EUR!BE158</f>
        <v>0</v>
      </c>
      <c r="AX157" s="1094">
        <f>INF_FC_EUR!BF158</f>
        <v>0</v>
      </c>
      <c r="AY157" s="1082">
        <f>INF_FC_EUR!BG158</f>
        <v>0</v>
      </c>
      <c r="AZ157" s="1094">
        <f>INF_FC_EUR!BH158</f>
        <v>0</v>
      </c>
      <c r="BA157" s="1082">
        <f>INF_FC_EUR!BI158</f>
        <v>0</v>
      </c>
      <c r="BB157" s="1094">
        <f>INF_FC_EUR!BJ158</f>
        <v>0</v>
      </c>
      <c r="BC157" s="1082">
        <f>INF_FC_EUR!BK158</f>
        <v>0</v>
      </c>
      <c r="BD157" s="1094">
        <f>INF_FC_EUR!BL158</f>
        <v>0</v>
      </c>
      <c r="BE157" s="1082">
        <f>INF_FC_EUR!BM158</f>
        <v>0</v>
      </c>
      <c r="BF157" s="1094">
        <f>INF_FC_EUR!BN158</f>
        <v>0</v>
      </c>
      <c r="BG157" s="1082">
        <f>INF_FC_EUR!BO158</f>
        <v>0</v>
      </c>
      <c r="BH157" s="1094">
        <f>INF_FC_EUR!BP158</f>
        <v>0</v>
      </c>
      <c r="BI157" s="1082">
        <f>INF_FC_EUR!BQ158</f>
        <v>0</v>
      </c>
      <c r="BJ157" s="1094">
        <f>INF_FC_EUR!BR158</f>
        <v>0</v>
      </c>
      <c r="BK157" s="1082">
        <f>INF_FC_EUR!BS158</f>
        <v>0</v>
      </c>
      <c r="BL157" s="1094">
        <f>INF_FC_EUR!BT158</f>
        <v>0</v>
      </c>
      <c r="BM157" s="1082">
        <f>INF_FC_EUR!BU158</f>
        <v>0</v>
      </c>
      <c r="BN157" s="1094">
        <f>INF_FC_EUR!BV158</f>
        <v>0</v>
      </c>
      <c r="BO157" s="1082">
        <f>INF_FC_EUR!BW158</f>
        <v>0</v>
      </c>
      <c r="BP157" s="1094">
        <f>INF_FC_EUR!BX158</f>
        <v>0</v>
      </c>
      <c r="BQ157" s="1082">
        <f>INF_FC_EUR!BY158</f>
        <v>0</v>
      </c>
    </row>
    <row r="158" spans="1:69" s="1048" customFormat="1">
      <c r="A158" s="1080" t="str">
        <f>IF(OR(B158=0,B158=""),"",B158&amp;IF(COUNTIF(B$11:$B158,B158)&gt;1,COUNTIF(B$11:$B158,B158),""))</f>
        <v>Plastics2</v>
      </c>
      <c r="B158" s="1080" t="str">
        <f>INF_FC_EUR!J159</f>
        <v>Plastics</v>
      </c>
      <c r="C158" s="1081"/>
      <c r="D158" s="1081">
        <f>INF_FC_EUR!L159</f>
        <v>0</v>
      </c>
      <c r="E158" s="1082">
        <f>INF_FC_EUR!M159</f>
        <v>0</v>
      </c>
      <c r="F158" s="1094">
        <f>INF_FC_EUR!N159</f>
        <v>0</v>
      </c>
      <c r="G158" s="1082">
        <f>INF_FC_EUR!O159</f>
        <v>0</v>
      </c>
      <c r="H158" s="1094">
        <f>INF_FC_EUR!P159</f>
        <v>0</v>
      </c>
      <c r="I158" s="1082">
        <f>INF_FC_EUR!Q159</f>
        <v>0</v>
      </c>
      <c r="J158" s="1094">
        <f>INF_FC_EUR!R159</f>
        <v>0</v>
      </c>
      <c r="K158" s="1082">
        <f>INF_FC_EUR!S159</f>
        <v>0</v>
      </c>
      <c r="L158" s="1094">
        <f>INF_FC_EUR!T159</f>
        <v>0</v>
      </c>
      <c r="M158" s="1082">
        <f>INF_FC_EUR!U159</f>
        <v>0</v>
      </c>
      <c r="N158" s="1094">
        <f>INF_FC_EUR!V159</f>
        <v>0</v>
      </c>
      <c r="O158" s="1082">
        <f>INF_FC_EUR!W159</f>
        <v>0</v>
      </c>
      <c r="P158" s="1094">
        <f>INF_FC_EUR!X159</f>
        <v>0</v>
      </c>
      <c r="Q158" s="1082">
        <f>INF_FC_EUR!Y159</f>
        <v>0</v>
      </c>
      <c r="R158" s="1094">
        <f>INF_FC_EUR!Z159</f>
        <v>0</v>
      </c>
      <c r="S158" s="1082">
        <f>INF_FC_EUR!AA159</f>
        <v>0</v>
      </c>
      <c r="T158" s="1094">
        <f>INF_FC_EUR!AB159</f>
        <v>0</v>
      </c>
      <c r="U158" s="1082">
        <f>INF_FC_EUR!AC159</f>
        <v>0</v>
      </c>
      <c r="V158" s="1094">
        <f>INF_FC_EUR!AD159</f>
        <v>0</v>
      </c>
      <c r="W158" s="1082">
        <f>INF_FC_EUR!AE159</f>
        <v>0</v>
      </c>
      <c r="X158" s="1094">
        <f>INF_FC_EUR!AF159</f>
        <v>0</v>
      </c>
      <c r="Y158" s="1082">
        <f>INF_FC_EUR!AG159</f>
        <v>0</v>
      </c>
      <c r="Z158" s="1094">
        <f>INF_FC_EUR!AH159</f>
        <v>0</v>
      </c>
      <c r="AA158" s="1082">
        <f>INF_FC_EUR!AI159</f>
        <v>0</v>
      </c>
      <c r="AB158" s="1094">
        <f>INF_FC_EUR!AJ159</f>
        <v>0</v>
      </c>
      <c r="AC158" s="1082">
        <f>INF_FC_EUR!AK159</f>
        <v>0</v>
      </c>
      <c r="AD158" s="1094">
        <f>INF_FC_EUR!AL159</f>
        <v>0</v>
      </c>
      <c r="AE158" s="1082">
        <f>INF_FC_EUR!AM159</f>
        <v>0</v>
      </c>
      <c r="AF158" s="1094">
        <f>INF_FC_EUR!AN159</f>
        <v>0</v>
      </c>
      <c r="AG158" s="1082">
        <f>INF_FC_EUR!AO159</f>
        <v>0</v>
      </c>
      <c r="AH158" s="1094">
        <f>INF_FC_EUR!AP159</f>
        <v>0</v>
      </c>
      <c r="AI158" s="1082">
        <f>INF_FC_EUR!AQ159</f>
        <v>0</v>
      </c>
      <c r="AJ158" s="1094">
        <f>INF_FC_EUR!AR159</f>
        <v>0</v>
      </c>
      <c r="AK158" s="1082">
        <f>INF_FC_EUR!AS159</f>
        <v>0</v>
      </c>
      <c r="AL158" s="1094">
        <f>INF_FC_EUR!AT159</f>
        <v>0</v>
      </c>
      <c r="AM158" s="1082">
        <f>INF_FC_EUR!AU159</f>
        <v>0</v>
      </c>
      <c r="AN158" s="1094">
        <f>INF_FC_EUR!AV159</f>
        <v>0</v>
      </c>
      <c r="AO158" s="1082">
        <f>INF_FC_EUR!AW159</f>
        <v>0</v>
      </c>
      <c r="AP158" s="1094">
        <f>INF_FC_EUR!AX159</f>
        <v>0</v>
      </c>
      <c r="AQ158" s="1082">
        <f>INF_FC_EUR!AY159</f>
        <v>0</v>
      </c>
      <c r="AR158" s="1094">
        <f>INF_FC_EUR!AZ159</f>
        <v>0</v>
      </c>
      <c r="AS158" s="1082">
        <f>INF_FC_EUR!BA159</f>
        <v>0</v>
      </c>
      <c r="AT158" s="1094">
        <f>INF_FC_EUR!BB159</f>
        <v>0</v>
      </c>
      <c r="AU158" s="1082">
        <f>INF_FC_EUR!BC159</f>
        <v>0</v>
      </c>
      <c r="AV158" s="1094">
        <f>INF_FC_EUR!BD159</f>
        <v>0</v>
      </c>
      <c r="AW158" s="1082">
        <f>INF_FC_EUR!BE159</f>
        <v>0</v>
      </c>
      <c r="AX158" s="1094">
        <f>INF_FC_EUR!BF159</f>
        <v>0</v>
      </c>
      <c r="AY158" s="1082">
        <f>INF_FC_EUR!BG159</f>
        <v>0</v>
      </c>
      <c r="AZ158" s="1094">
        <f>INF_FC_EUR!BH159</f>
        <v>0</v>
      </c>
      <c r="BA158" s="1082">
        <f>INF_FC_EUR!BI159</f>
        <v>0</v>
      </c>
      <c r="BB158" s="1094">
        <f>INF_FC_EUR!BJ159</f>
        <v>0</v>
      </c>
      <c r="BC158" s="1082">
        <f>INF_FC_EUR!BK159</f>
        <v>0</v>
      </c>
      <c r="BD158" s="1094">
        <f>INF_FC_EUR!BL159</f>
        <v>0</v>
      </c>
      <c r="BE158" s="1082">
        <f>INF_FC_EUR!BM159</f>
        <v>0</v>
      </c>
      <c r="BF158" s="1094">
        <f>INF_FC_EUR!BN159</f>
        <v>0</v>
      </c>
      <c r="BG158" s="1082">
        <f>INF_FC_EUR!BO159</f>
        <v>0</v>
      </c>
      <c r="BH158" s="1094">
        <f>INF_FC_EUR!BP159</f>
        <v>0</v>
      </c>
      <c r="BI158" s="1082">
        <f>INF_FC_EUR!BQ159</f>
        <v>0</v>
      </c>
      <c r="BJ158" s="1094">
        <f>INF_FC_EUR!BR159</f>
        <v>0</v>
      </c>
      <c r="BK158" s="1082">
        <f>INF_FC_EUR!BS159</f>
        <v>0</v>
      </c>
      <c r="BL158" s="1094">
        <f>INF_FC_EUR!BT159</f>
        <v>0</v>
      </c>
      <c r="BM158" s="1082">
        <f>INF_FC_EUR!BU159</f>
        <v>0</v>
      </c>
      <c r="BN158" s="1094">
        <f>INF_FC_EUR!BV159</f>
        <v>0</v>
      </c>
      <c r="BO158" s="1082">
        <f>INF_FC_EUR!BW159</f>
        <v>0</v>
      </c>
      <c r="BP158" s="1094">
        <f>INF_FC_EUR!BX159</f>
        <v>0</v>
      </c>
      <c r="BQ158" s="1082">
        <f>INF_FC_EUR!BY159</f>
        <v>0</v>
      </c>
    </row>
    <row r="159" spans="1:69" s="1048" customFormat="1">
      <c r="A159" s="1080" t="str">
        <f>IF(OR(B159=0,B159=""),"",B159&amp;IF(COUNTIF(B$11:$B159,B159)&gt;1,COUNTIF(B$11:$B159,B159),""))</f>
        <v>Refuse Derived Fuels2</v>
      </c>
      <c r="B159" s="1080" t="str">
        <f>INF_FC_EUR!J160</f>
        <v>Refuse Derived Fuels</v>
      </c>
      <c r="C159" s="1081"/>
      <c r="D159" s="1081">
        <f>INF_FC_EUR!L160</f>
        <v>0</v>
      </c>
      <c r="E159" s="1082">
        <f>INF_FC_EUR!M160</f>
        <v>0</v>
      </c>
      <c r="F159" s="1094">
        <f>INF_FC_EUR!N160</f>
        <v>0</v>
      </c>
      <c r="G159" s="1082">
        <f>INF_FC_EUR!O160</f>
        <v>0</v>
      </c>
      <c r="H159" s="1094">
        <f>INF_FC_EUR!P160</f>
        <v>0</v>
      </c>
      <c r="I159" s="1082">
        <f>INF_FC_EUR!Q160</f>
        <v>0</v>
      </c>
      <c r="J159" s="1094">
        <f>INF_FC_EUR!R160</f>
        <v>0</v>
      </c>
      <c r="K159" s="1082">
        <f>INF_FC_EUR!S160</f>
        <v>0</v>
      </c>
      <c r="L159" s="1094">
        <f>INF_FC_EUR!T160</f>
        <v>0</v>
      </c>
      <c r="M159" s="1082">
        <f>INF_FC_EUR!U160</f>
        <v>0</v>
      </c>
      <c r="N159" s="1094">
        <f>INF_FC_EUR!V160</f>
        <v>0</v>
      </c>
      <c r="O159" s="1082">
        <f>INF_FC_EUR!W160</f>
        <v>0</v>
      </c>
      <c r="P159" s="1094">
        <f>INF_FC_EUR!X160</f>
        <v>0</v>
      </c>
      <c r="Q159" s="1082">
        <f>INF_FC_EUR!Y160</f>
        <v>0</v>
      </c>
      <c r="R159" s="1094">
        <f>INF_FC_EUR!Z160</f>
        <v>0</v>
      </c>
      <c r="S159" s="1082">
        <f>INF_FC_EUR!AA160</f>
        <v>0</v>
      </c>
      <c r="T159" s="1094">
        <f>INF_FC_EUR!AB160</f>
        <v>0</v>
      </c>
      <c r="U159" s="1082">
        <f>INF_FC_EUR!AC160</f>
        <v>0</v>
      </c>
      <c r="V159" s="1094">
        <f>INF_FC_EUR!AD160</f>
        <v>0</v>
      </c>
      <c r="W159" s="1082">
        <f>INF_FC_EUR!AE160</f>
        <v>0</v>
      </c>
      <c r="X159" s="1094">
        <f>INF_FC_EUR!AF160</f>
        <v>0</v>
      </c>
      <c r="Y159" s="1082">
        <f>INF_FC_EUR!AG160</f>
        <v>0</v>
      </c>
      <c r="Z159" s="1094">
        <f>INF_FC_EUR!AH160</f>
        <v>0</v>
      </c>
      <c r="AA159" s="1082">
        <f>INF_FC_EUR!AI160</f>
        <v>0</v>
      </c>
      <c r="AB159" s="1094">
        <f>INF_FC_EUR!AJ160</f>
        <v>0</v>
      </c>
      <c r="AC159" s="1082">
        <f>INF_FC_EUR!AK160</f>
        <v>0</v>
      </c>
      <c r="AD159" s="1094">
        <f>INF_FC_EUR!AL160</f>
        <v>0</v>
      </c>
      <c r="AE159" s="1082">
        <f>INF_FC_EUR!AM160</f>
        <v>0</v>
      </c>
      <c r="AF159" s="1094">
        <f>INF_FC_EUR!AN160</f>
        <v>0</v>
      </c>
      <c r="AG159" s="1082">
        <f>INF_FC_EUR!AO160</f>
        <v>0</v>
      </c>
      <c r="AH159" s="1094">
        <f>INF_FC_EUR!AP160</f>
        <v>0</v>
      </c>
      <c r="AI159" s="1082">
        <f>INF_FC_EUR!AQ160</f>
        <v>0</v>
      </c>
      <c r="AJ159" s="1094">
        <f>INF_FC_EUR!AR160</f>
        <v>0</v>
      </c>
      <c r="AK159" s="1082">
        <f>INF_FC_EUR!AS160</f>
        <v>0</v>
      </c>
      <c r="AL159" s="1094">
        <f>INF_FC_EUR!AT160</f>
        <v>0</v>
      </c>
      <c r="AM159" s="1082">
        <f>INF_FC_EUR!AU160</f>
        <v>0</v>
      </c>
      <c r="AN159" s="1094">
        <f>INF_FC_EUR!AV160</f>
        <v>0</v>
      </c>
      <c r="AO159" s="1082">
        <f>INF_FC_EUR!AW160</f>
        <v>0</v>
      </c>
      <c r="AP159" s="1094">
        <f>INF_FC_EUR!AX160</f>
        <v>0</v>
      </c>
      <c r="AQ159" s="1082">
        <f>INF_FC_EUR!AY160</f>
        <v>0</v>
      </c>
      <c r="AR159" s="1094">
        <f>INF_FC_EUR!AZ160</f>
        <v>0</v>
      </c>
      <c r="AS159" s="1082">
        <f>INF_FC_EUR!BA160</f>
        <v>0</v>
      </c>
      <c r="AT159" s="1094">
        <f>INF_FC_EUR!BB160</f>
        <v>0</v>
      </c>
      <c r="AU159" s="1082">
        <f>INF_FC_EUR!BC160</f>
        <v>0</v>
      </c>
      <c r="AV159" s="1094">
        <f>INF_FC_EUR!BD160</f>
        <v>0</v>
      </c>
      <c r="AW159" s="1082">
        <f>INF_FC_EUR!BE160</f>
        <v>0</v>
      </c>
      <c r="AX159" s="1094">
        <f>INF_FC_EUR!BF160</f>
        <v>0</v>
      </c>
      <c r="AY159" s="1082">
        <f>INF_FC_EUR!BG160</f>
        <v>0</v>
      </c>
      <c r="AZ159" s="1094">
        <f>INF_FC_EUR!BH160</f>
        <v>0</v>
      </c>
      <c r="BA159" s="1082">
        <f>INF_FC_EUR!BI160</f>
        <v>0</v>
      </c>
      <c r="BB159" s="1094">
        <f>INF_FC_EUR!BJ160</f>
        <v>0</v>
      </c>
      <c r="BC159" s="1082">
        <f>INF_FC_EUR!BK160</f>
        <v>0</v>
      </c>
      <c r="BD159" s="1094">
        <f>INF_FC_EUR!BL160</f>
        <v>0</v>
      </c>
      <c r="BE159" s="1082">
        <f>INF_FC_EUR!BM160</f>
        <v>0</v>
      </c>
      <c r="BF159" s="1094">
        <f>INF_FC_EUR!BN160</f>
        <v>0</v>
      </c>
      <c r="BG159" s="1082">
        <f>INF_FC_EUR!BO160</f>
        <v>0</v>
      </c>
      <c r="BH159" s="1094">
        <f>INF_FC_EUR!BP160</f>
        <v>0</v>
      </c>
      <c r="BI159" s="1082">
        <f>INF_FC_EUR!BQ160</f>
        <v>0</v>
      </c>
      <c r="BJ159" s="1094">
        <f>INF_FC_EUR!BR160</f>
        <v>0</v>
      </c>
      <c r="BK159" s="1082">
        <f>INF_FC_EUR!BS160</f>
        <v>0</v>
      </c>
      <c r="BL159" s="1094">
        <f>INF_FC_EUR!BT160</f>
        <v>0</v>
      </c>
      <c r="BM159" s="1082">
        <f>INF_FC_EUR!BU160</f>
        <v>0</v>
      </c>
      <c r="BN159" s="1094">
        <f>INF_FC_EUR!BV160</f>
        <v>0</v>
      </c>
      <c r="BO159" s="1082">
        <f>INF_FC_EUR!BW160</f>
        <v>0</v>
      </c>
      <c r="BP159" s="1094">
        <f>INF_FC_EUR!BX160</f>
        <v>0</v>
      </c>
      <c r="BQ159" s="1082">
        <f>INF_FC_EUR!BY160</f>
        <v>0</v>
      </c>
    </row>
    <row r="160" spans="1:69" s="1048" customFormat="1">
      <c r="A160" s="1080" t="str">
        <f>IF(OR(B160=0,B160=""),"",B160&amp;IF(COUNTIF(B$11:$B160,B160)&gt;1,COUNTIF(B$11:$B160,B160),""))</f>
        <v>Metals2</v>
      </c>
      <c r="B160" s="1080" t="str">
        <f>INF_FC_EUR!J161</f>
        <v>Metals</v>
      </c>
      <c r="C160" s="1081"/>
      <c r="D160" s="1081">
        <f>INF_FC_EUR!L161</f>
        <v>0</v>
      </c>
      <c r="E160" s="1082">
        <f>INF_FC_EUR!M161</f>
        <v>0</v>
      </c>
      <c r="F160" s="1094">
        <f>INF_FC_EUR!N161</f>
        <v>0</v>
      </c>
      <c r="G160" s="1082">
        <f>INF_FC_EUR!O161</f>
        <v>0</v>
      </c>
      <c r="H160" s="1094">
        <f>INF_FC_EUR!P161</f>
        <v>0</v>
      </c>
      <c r="I160" s="1082">
        <f>INF_FC_EUR!Q161</f>
        <v>0</v>
      </c>
      <c r="J160" s="1094">
        <f>INF_FC_EUR!R161</f>
        <v>0</v>
      </c>
      <c r="K160" s="1082">
        <f>INF_FC_EUR!S161</f>
        <v>0</v>
      </c>
      <c r="L160" s="1094">
        <f>INF_FC_EUR!T161</f>
        <v>0</v>
      </c>
      <c r="M160" s="1082">
        <f>INF_FC_EUR!U161</f>
        <v>0</v>
      </c>
      <c r="N160" s="1094">
        <f>INF_FC_EUR!V161</f>
        <v>0</v>
      </c>
      <c r="O160" s="1082">
        <f>INF_FC_EUR!W161</f>
        <v>0</v>
      </c>
      <c r="P160" s="1094">
        <f>INF_FC_EUR!X161</f>
        <v>0</v>
      </c>
      <c r="Q160" s="1082">
        <f>INF_FC_EUR!Y161</f>
        <v>0</v>
      </c>
      <c r="R160" s="1094">
        <f>INF_FC_EUR!Z161</f>
        <v>0</v>
      </c>
      <c r="S160" s="1082">
        <f>INF_FC_EUR!AA161</f>
        <v>0</v>
      </c>
      <c r="T160" s="1094">
        <f>INF_FC_EUR!AB161</f>
        <v>0</v>
      </c>
      <c r="U160" s="1082">
        <f>INF_FC_EUR!AC161</f>
        <v>0</v>
      </c>
      <c r="V160" s="1094">
        <f>INF_FC_EUR!AD161</f>
        <v>0</v>
      </c>
      <c r="W160" s="1082">
        <f>INF_FC_EUR!AE161</f>
        <v>0</v>
      </c>
      <c r="X160" s="1094">
        <f>INF_FC_EUR!AF161</f>
        <v>0</v>
      </c>
      <c r="Y160" s="1082">
        <f>INF_FC_EUR!AG161</f>
        <v>0</v>
      </c>
      <c r="Z160" s="1094">
        <f>INF_FC_EUR!AH161</f>
        <v>0</v>
      </c>
      <c r="AA160" s="1082">
        <f>INF_FC_EUR!AI161</f>
        <v>0</v>
      </c>
      <c r="AB160" s="1094">
        <f>INF_FC_EUR!AJ161</f>
        <v>0</v>
      </c>
      <c r="AC160" s="1082">
        <f>INF_FC_EUR!AK161</f>
        <v>0</v>
      </c>
      <c r="AD160" s="1094">
        <f>INF_FC_EUR!AL161</f>
        <v>0</v>
      </c>
      <c r="AE160" s="1082">
        <f>INF_FC_EUR!AM161</f>
        <v>0</v>
      </c>
      <c r="AF160" s="1094">
        <f>INF_FC_EUR!AN161</f>
        <v>0</v>
      </c>
      <c r="AG160" s="1082">
        <f>INF_FC_EUR!AO161</f>
        <v>0</v>
      </c>
      <c r="AH160" s="1094">
        <f>INF_FC_EUR!AP161</f>
        <v>0</v>
      </c>
      <c r="AI160" s="1082">
        <f>INF_FC_EUR!AQ161</f>
        <v>0</v>
      </c>
      <c r="AJ160" s="1094">
        <f>INF_FC_EUR!AR161</f>
        <v>0</v>
      </c>
      <c r="AK160" s="1082">
        <f>INF_FC_EUR!AS161</f>
        <v>0</v>
      </c>
      <c r="AL160" s="1094">
        <f>INF_FC_EUR!AT161</f>
        <v>0</v>
      </c>
      <c r="AM160" s="1082">
        <f>INF_FC_EUR!AU161</f>
        <v>0</v>
      </c>
      <c r="AN160" s="1094">
        <f>INF_FC_EUR!AV161</f>
        <v>0</v>
      </c>
      <c r="AO160" s="1082">
        <f>INF_FC_EUR!AW161</f>
        <v>0</v>
      </c>
      <c r="AP160" s="1094">
        <f>INF_FC_EUR!AX161</f>
        <v>0</v>
      </c>
      <c r="AQ160" s="1082">
        <f>INF_FC_EUR!AY161</f>
        <v>0</v>
      </c>
      <c r="AR160" s="1094">
        <f>INF_FC_EUR!AZ161</f>
        <v>0</v>
      </c>
      <c r="AS160" s="1082">
        <f>INF_FC_EUR!BA161</f>
        <v>0</v>
      </c>
      <c r="AT160" s="1094">
        <f>INF_FC_EUR!BB161</f>
        <v>0</v>
      </c>
      <c r="AU160" s="1082">
        <f>INF_FC_EUR!BC161</f>
        <v>0</v>
      </c>
      <c r="AV160" s="1094">
        <f>INF_FC_EUR!BD161</f>
        <v>0</v>
      </c>
      <c r="AW160" s="1082">
        <f>INF_FC_EUR!BE161</f>
        <v>0</v>
      </c>
      <c r="AX160" s="1094">
        <f>INF_FC_EUR!BF161</f>
        <v>0</v>
      </c>
      <c r="AY160" s="1082">
        <f>INF_FC_EUR!BG161</f>
        <v>0</v>
      </c>
      <c r="AZ160" s="1094">
        <f>INF_FC_EUR!BH161</f>
        <v>0</v>
      </c>
      <c r="BA160" s="1082">
        <f>INF_FC_EUR!BI161</f>
        <v>0</v>
      </c>
      <c r="BB160" s="1094">
        <f>INF_FC_EUR!BJ161</f>
        <v>0</v>
      </c>
      <c r="BC160" s="1082">
        <f>INF_FC_EUR!BK161</f>
        <v>0</v>
      </c>
      <c r="BD160" s="1094">
        <f>INF_FC_EUR!BL161</f>
        <v>0</v>
      </c>
      <c r="BE160" s="1082">
        <f>INF_FC_EUR!BM161</f>
        <v>0</v>
      </c>
      <c r="BF160" s="1094">
        <f>INF_FC_EUR!BN161</f>
        <v>0</v>
      </c>
      <c r="BG160" s="1082">
        <f>INF_FC_EUR!BO161</f>
        <v>0</v>
      </c>
      <c r="BH160" s="1094">
        <f>INF_FC_EUR!BP161</f>
        <v>0</v>
      </c>
      <c r="BI160" s="1082">
        <f>INF_FC_EUR!BQ161</f>
        <v>0</v>
      </c>
      <c r="BJ160" s="1094">
        <f>INF_FC_EUR!BR161</f>
        <v>0</v>
      </c>
      <c r="BK160" s="1082">
        <f>INF_FC_EUR!BS161</f>
        <v>0</v>
      </c>
      <c r="BL160" s="1094">
        <f>INF_FC_EUR!BT161</f>
        <v>0</v>
      </c>
      <c r="BM160" s="1082">
        <f>INF_FC_EUR!BU161</f>
        <v>0</v>
      </c>
      <c r="BN160" s="1094">
        <f>INF_FC_EUR!BV161</f>
        <v>0</v>
      </c>
      <c r="BO160" s="1082">
        <f>INF_FC_EUR!BW161</f>
        <v>0</v>
      </c>
      <c r="BP160" s="1094">
        <f>INF_FC_EUR!BX161</f>
        <v>0</v>
      </c>
      <c r="BQ160" s="1082">
        <f>INF_FC_EUR!BY161</f>
        <v>0</v>
      </c>
    </row>
    <row r="161" spans="1:69" s="1048" customFormat="1">
      <c r="A161" s="1080" t="str">
        <f>IF(OR(B161=0,B161=""),"",B161&amp;IF(COUNTIF(B$11:$B161,B161)&gt;1,COUNTIF(B$11:$B161,B161),""))</f>
        <v>Glass2</v>
      </c>
      <c r="B161" s="1080" t="str">
        <f>INF_FC_EUR!J162</f>
        <v>Glass</v>
      </c>
      <c r="C161" s="1081"/>
      <c r="D161" s="1081">
        <f>INF_FC_EUR!L162</f>
        <v>0</v>
      </c>
      <c r="E161" s="1082">
        <f>INF_FC_EUR!M162</f>
        <v>0</v>
      </c>
      <c r="F161" s="1094">
        <f>INF_FC_EUR!N162</f>
        <v>0</v>
      </c>
      <c r="G161" s="1082">
        <f>INF_FC_EUR!O162</f>
        <v>0</v>
      </c>
      <c r="H161" s="1094">
        <f>INF_FC_EUR!P162</f>
        <v>0</v>
      </c>
      <c r="I161" s="1082">
        <f>INF_FC_EUR!Q162</f>
        <v>0</v>
      </c>
      <c r="J161" s="1094">
        <f>INF_FC_EUR!R162</f>
        <v>0</v>
      </c>
      <c r="K161" s="1082">
        <f>INF_FC_EUR!S162</f>
        <v>0</v>
      </c>
      <c r="L161" s="1094">
        <f>INF_FC_EUR!T162</f>
        <v>0</v>
      </c>
      <c r="M161" s="1082">
        <f>INF_FC_EUR!U162</f>
        <v>0</v>
      </c>
      <c r="N161" s="1094">
        <f>INF_FC_EUR!V162</f>
        <v>0</v>
      </c>
      <c r="O161" s="1082">
        <f>INF_FC_EUR!W162</f>
        <v>0</v>
      </c>
      <c r="P161" s="1094">
        <f>INF_FC_EUR!X162</f>
        <v>0</v>
      </c>
      <c r="Q161" s="1082">
        <f>INF_FC_EUR!Y162</f>
        <v>0</v>
      </c>
      <c r="R161" s="1094">
        <f>INF_FC_EUR!Z162</f>
        <v>0</v>
      </c>
      <c r="S161" s="1082">
        <f>INF_FC_EUR!AA162</f>
        <v>0</v>
      </c>
      <c r="T161" s="1094">
        <f>INF_FC_EUR!AB162</f>
        <v>0</v>
      </c>
      <c r="U161" s="1082">
        <f>INF_FC_EUR!AC162</f>
        <v>0</v>
      </c>
      <c r="V161" s="1094">
        <f>INF_FC_EUR!AD162</f>
        <v>0</v>
      </c>
      <c r="W161" s="1082">
        <f>INF_FC_EUR!AE162</f>
        <v>0</v>
      </c>
      <c r="X161" s="1094">
        <f>INF_FC_EUR!AF162</f>
        <v>0</v>
      </c>
      <c r="Y161" s="1082">
        <f>INF_FC_EUR!AG162</f>
        <v>0</v>
      </c>
      <c r="Z161" s="1094">
        <f>INF_FC_EUR!AH162</f>
        <v>0</v>
      </c>
      <c r="AA161" s="1082">
        <f>INF_FC_EUR!AI162</f>
        <v>0</v>
      </c>
      <c r="AB161" s="1094">
        <f>INF_FC_EUR!AJ162</f>
        <v>0</v>
      </c>
      <c r="AC161" s="1082">
        <f>INF_FC_EUR!AK162</f>
        <v>0</v>
      </c>
      <c r="AD161" s="1094">
        <f>INF_FC_EUR!AL162</f>
        <v>0</v>
      </c>
      <c r="AE161" s="1082">
        <f>INF_FC_EUR!AM162</f>
        <v>0</v>
      </c>
      <c r="AF161" s="1094">
        <f>INF_FC_EUR!AN162</f>
        <v>0</v>
      </c>
      <c r="AG161" s="1082">
        <f>INF_FC_EUR!AO162</f>
        <v>0</v>
      </c>
      <c r="AH161" s="1094">
        <f>INF_FC_EUR!AP162</f>
        <v>0</v>
      </c>
      <c r="AI161" s="1082">
        <f>INF_FC_EUR!AQ162</f>
        <v>0</v>
      </c>
      <c r="AJ161" s="1094">
        <f>INF_FC_EUR!AR162</f>
        <v>0</v>
      </c>
      <c r="AK161" s="1082">
        <f>INF_FC_EUR!AS162</f>
        <v>0</v>
      </c>
      <c r="AL161" s="1094">
        <f>INF_FC_EUR!AT162</f>
        <v>0</v>
      </c>
      <c r="AM161" s="1082">
        <f>INF_FC_EUR!AU162</f>
        <v>0</v>
      </c>
      <c r="AN161" s="1094">
        <f>INF_FC_EUR!AV162</f>
        <v>0</v>
      </c>
      <c r="AO161" s="1082">
        <f>INF_FC_EUR!AW162</f>
        <v>0</v>
      </c>
      <c r="AP161" s="1094">
        <f>INF_FC_EUR!AX162</f>
        <v>0</v>
      </c>
      <c r="AQ161" s="1082">
        <f>INF_FC_EUR!AY162</f>
        <v>0</v>
      </c>
      <c r="AR161" s="1094">
        <f>INF_FC_EUR!AZ162</f>
        <v>0</v>
      </c>
      <c r="AS161" s="1082">
        <f>INF_FC_EUR!BA162</f>
        <v>0</v>
      </c>
      <c r="AT161" s="1094">
        <f>INF_FC_EUR!BB162</f>
        <v>0</v>
      </c>
      <c r="AU161" s="1082">
        <f>INF_FC_EUR!BC162</f>
        <v>0</v>
      </c>
      <c r="AV161" s="1094">
        <f>INF_FC_EUR!BD162</f>
        <v>0</v>
      </c>
      <c r="AW161" s="1082">
        <f>INF_FC_EUR!BE162</f>
        <v>0</v>
      </c>
      <c r="AX161" s="1094">
        <f>INF_FC_EUR!BF162</f>
        <v>0</v>
      </c>
      <c r="AY161" s="1082">
        <f>INF_FC_EUR!BG162</f>
        <v>0</v>
      </c>
      <c r="AZ161" s="1094">
        <f>INF_FC_EUR!BH162</f>
        <v>0</v>
      </c>
      <c r="BA161" s="1082">
        <f>INF_FC_EUR!BI162</f>
        <v>0</v>
      </c>
      <c r="BB161" s="1094">
        <f>INF_FC_EUR!BJ162</f>
        <v>0</v>
      </c>
      <c r="BC161" s="1082">
        <f>INF_FC_EUR!BK162</f>
        <v>0</v>
      </c>
      <c r="BD161" s="1094">
        <f>INF_FC_EUR!BL162</f>
        <v>0</v>
      </c>
      <c r="BE161" s="1082">
        <f>INF_FC_EUR!BM162</f>
        <v>0</v>
      </c>
      <c r="BF161" s="1094">
        <f>INF_FC_EUR!BN162</f>
        <v>0</v>
      </c>
      <c r="BG161" s="1082">
        <f>INF_FC_EUR!BO162</f>
        <v>0</v>
      </c>
      <c r="BH161" s="1094">
        <f>INF_FC_EUR!BP162</f>
        <v>0</v>
      </c>
      <c r="BI161" s="1082">
        <f>INF_FC_EUR!BQ162</f>
        <v>0</v>
      </c>
      <c r="BJ161" s="1094">
        <f>INF_FC_EUR!BR162</f>
        <v>0</v>
      </c>
      <c r="BK161" s="1082">
        <f>INF_FC_EUR!BS162</f>
        <v>0</v>
      </c>
      <c r="BL161" s="1094">
        <f>INF_FC_EUR!BT162</f>
        <v>0</v>
      </c>
      <c r="BM161" s="1082">
        <f>INF_FC_EUR!BU162</f>
        <v>0</v>
      </c>
      <c r="BN161" s="1094">
        <f>INF_FC_EUR!BV162</f>
        <v>0</v>
      </c>
      <c r="BO161" s="1082">
        <f>INF_FC_EUR!BW162</f>
        <v>0</v>
      </c>
      <c r="BP161" s="1094">
        <f>INF_FC_EUR!BX162</f>
        <v>0</v>
      </c>
      <c r="BQ161" s="1082">
        <f>INF_FC_EUR!BY162</f>
        <v>0</v>
      </c>
    </row>
    <row r="162" spans="1:69" s="1048" customFormat="1">
      <c r="A162" s="1080" t="str">
        <f>IF(OR(B162=0,B162=""),"",B162&amp;IF(COUNTIF(B$11:$B162,B162)&gt;1,COUNTIF(B$11:$B162,B162),""))</f>
        <v>Wood2</v>
      </c>
      <c r="B162" s="1080" t="str">
        <f>INF_FC_EUR!J163</f>
        <v>Wood</v>
      </c>
      <c r="C162" s="1081"/>
      <c r="D162" s="1081">
        <f>INF_FC_EUR!L163</f>
        <v>0</v>
      </c>
      <c r="E162" s="1082">
        <f>INF_FC_EUR!M163</f>
        <v>0</v>
      </c>
      <c r="F162" s="1094">
        <f>INF_FC_EUR!N163</f>
        <v>0</v>
      </c>
      <c r="G162" s="1082">
        <f>INF_FC_EUR!O163</f>
        <v>0</v>
      </c>
      <c r="H162" s="1094">
        <f>INF_FC_EUR!P163</f>
        <v>0</v>
      </c>
      <c r="I162" s="1082">
        <f>INF_FC_EUR!Q163</f>
        <v>0</v>
      </c>
      <c r="J162" s="1094">
        <f>INF_FC_EUR!R163</f>
        <v>0</v>
      </c>
      <c r="K162" s="1082">
        <f>INF_FC_EUR!S163</f>
        <v>0</v>
      </c>
      <c r="L162" s="1094">
        <f>INF_FC_EUR!T163</f>
        <v>0</v>
      </c>
      <c r="M162" s="1082">
        <f>INF_FC_EUR!U163</f>
        <v>0</v>
      </c>
      <c r="N162" s="1094">
        <f>INF_FC_EUR!V163</f>
        <v>0</v>
      </c>
      <c r="O162" s="1082">
        <f>INF_FC_EUR!W163</f>
        <v>0</v>
      </c>
      <c r="P162" s="1094">
        <f>INF_FC_EUR!X163</f>
        <v>0</v>
      </c>
      <c r="Q162" s="1082">
        <f>INF_FC_EUR!Y163</f>
        <v>0</v>
      </c>
      <c r="R162" s="1094">
        <f>INF_FC_EUR!Z163</f>
        <v>0</v>
      </c>
      <c r="S162" s="1082">
        <f>INF_FC_EUR!AA163</f>
        <v>0</v>
      </c>
      <c r="T162" s="1094">
        <f>INF_FC_EUR!AB163</f>
        <v>0</v>
      </c>
      <c r="U162" s="1082">
        <f>INF_FC_EUR!AC163</f>
        <v>0</v>
      </c>
      <c r="V162" s="1094">
        <f>INF_FC_EUR!AD163</f>
        <v>0</v>
      </c>
      <c r="W162" s="1082">
        <f>INF_FC_EUR!AE163</f>
        <v>0</v>
      </c>
      <c r="X162" s="1094">
        <f>INF_FC_EUR!AF163</f>
        <v>0</v>
      </c>
      <c r="Y162" s="1082">
        <f>INF_FC_EUR!AG163</f>
        <v>0</v>
      </c>
      <c r="Z162" s="1094">
        <f>INF_FC_EUR!AH163</f>
        <v>0</v>
      </c>
      <c r="AA162" s="1082">
        <f>INF_FC_EUR!AI163</f>
        <v>0</v>
      </c>
      <c r="AB162" s="1094">
        <f>INF_FC_EUR!AJ163</f>
        <v>0</v>
      </c>
      <c r="AC162" s="1082">
        <f>INF_FC_EUR!AK163</f>
        <v>0</v>
      </c>
      <c r="AD162" s="1094">
        <f>INF_FC_EUR!AL163</f>
        <v>0</v>
      </c>
      <c r="AE162" s="1082">
        <f>INF_FC_EUR!AM163</f>
        <v>0</v>
      </c>
      <c r="AF162" s="1094">
        <f>INF_FC_EUR!AN163</f>
        <v>0</v>
      </c>
      <c r="AG162" s="1082">
        <f>INF_FC_EUR!AO163</f>
        <v>0</v>
      </c>
      <c r="AH162" s="1094">
        <f>INF_FC_EUR!AP163</f>
        <v>0</v>
      </c>
      <c r="AI162" s="1082">
        <f>INF_FC_EUR!AQ163</f>
        <v>0</v>
      </c>
      <c r="AJ162" s="1094">
        <f>INF_FC_EUR!AR163</f>
        <v>0</v>
      </c>
      <c r="AK162" s="1082">
        <f>INF_FC_EUR!AS163</f>
        <v>0</v>
      </c>
      <c r="AL162" s="1094">
        <f>INF_FC_EUR!AT163</f>
        <v>0</v>
      </c>
      <c r="AM162" s="1082">
        <f>INF_FC_EUR!AU163</f>
        <v>0</v>
      </c>
      <c r="AN162" s="1094">
        <f>INF_FC_EUR!AV163</f>
        <v>0</v>
      </c>
      <c r="AO162" s="1082">
        <f>INF_FC_EUR!AW163</f>
        <v>0</v>
      </c>
      <c r="AP162" s="1094">
        <f>INF_FC_EUR!AX163</f>
        <v>0</v>
      </c>
      <c r="AQ162" s="1082">
        <f>INF_FC_EUR!AY163</f>
        <v>0</v>
      </c>
      <c r="AR162" s="1094">
        <f>INF_FC_EUR!AZ163</f>
        <v>0</v>
      </c>
      <c r="AS162" s="1082">
        <f>INF_FC_EUR!BA163</f>
        <v>0</v>
      </c>
      <c r="AT162" s="1094">
        <f>INF_FC_EUR!BB163</f>
        <v>0</v>
      </c>
      <c r="AU162" s="1082">
        <f>INF_FC_EUR!BC163</f>
        <v>0</v>
      </c>
      <c r="AV162" s="1094">
        <f>INF_FC_EUR!BD163</f>
        <v>0</v>
      </c>
      <c r="AW162" s="1082">
        <f>INF_FC_EUR!BE163</f>
        <v>0</v>
      </c>
      <c r="AX162" s="1094">
        <f>INF_FC_EUR!BF163</f>
        <v>0</v>
      </c>
      <c r="AY162" s="1082">
        <f>INF_FC_EUR!BG163</f>
        <v>0</v>
      </c>
      <c r="AZ162" s="1094">
        <f>INF_FC_EUR!BH163</f>
        <v>0</v>
      </c>
      <c r="BA162" s="1082">
        <f>INF_FC_EUR!BI163</f>
        <v>0</v>
      </c>
      <c r="BB162" s="1094">
        <f>INF_FC_EUR!BJ163</f>
        <v>0</v>
      </c>
      <c r="BC162" s="1082">
        <f>INF_FC_EUR!BK163</f>
        <v>0</v>
      </c>
      <c r="BD162" s="1094">
        <f>INF_FC_EUR!BL163</f>
        <v>0</v>
      </c>
      <c r="BE162" s="1082">
        <f>INF_FC_EUR!BM163</f>
        <v>0</v>
      </c>
      <c r="BF162" s="1094">
        <f>INF_FC_EUR!BN163</f>
        <v>0</v>
      </c>
      <c r="BG162" s="1082">
        <f>INF_FC_EUR!BO163</f>
        <v>0</v>
      </c>
      <c r="BH162" s="1094">
        <f>INF_FC_EUR!BP163</f>
        <v>0</v>
      </c>
      <c r="BI162" s="1082">
        <f>INF_FC_EUR!BQ163</f>
        <v>0</v>
      </c>
      <c r="BJ162" s="1094">
        <f>INF_FC_EUR!BR163</f>
        <v>0</v>
      </c>
      <c r="BK162" s="1082">
        <f>INF_FC_EUR!BS163</f>
        <v>0</v>
      </c>
      <c r="BL162" s="1094">
        <f>INF_FC_EUR!BT163</f>
        <v>0</v>
      </c>
      <c r="BM162" s="1082">
        <f>INF_FC_EUR!BU163</f>
        <v>0</v>
      </c>
      <c r="BN162" s="1094">
        <f>INF_FC_EUR!BV163</f>
        <v>0</v>
      </c>
      <c r="BO162" s="1082">
        <f>INF_FC_EUR!BW163</f>
        <v>0</v>
      </c>
      <c r="BP162" s="1094">
        <f>INF_FC_EUR!BX163</f>
        <v>0</v>
      </c>
      <c r="BQ162" s="1082">
        <f>INF_FC_EUR!BY163</f>
        <v>0</v>
      </c>
    </row>
    <row r="163" spans="1:69" s="1048" customFormat="1">
      <c r="A163" s="1080" t="str">
        <f>IF(OR(B163=0,B163=""),"",B163&amp;IF(COUNTIF(B$11:$B163,B163)&gt;1,COUNTIF(B$11:$B163,B163),""))</f>
        <v>Final Goods2</v>
      </c>
      <c r="B163" s="1080" t="str">
        <f>INF_FC_EUR!J164</f>
        <v>Final Goods</v>
      </c>
      <c r="C163" s="1081"/>
      <c r="D163" s="1081">
        <f>INF_FC_EUR!L164</f>
        <v>0</v>
      </c>
      <c r="E163" s="1082">
        <f>INF_FC_EUR!M164</f>
        <v>0</v>
      </c>
      <c r="F163" s="1094">
        <f>INF_FC_EUR!N164</f>
        <v>0</v>
      </c>
      <c r="G163" s="1082">
        <f>INF_FC_EUR!O164</f>
        <v>0</v>
      </c>
      <c r="H163" s="1094">
        <f>INF_FC_EUR!P164</f>
        <v>0</v>
      </c>
      <c r="I163" s="1082">
        <f>INF_FC_EUR!Q164</f>
        <v>0</v>
      </c>
      <c r="J163" s="1094">
        <f>INF_FC_EUR!R164</f>
        <v>0</v>
      </c>
      <c r="K163" s="1082">
        <f>INF_FC_EUR!S164</f>
        <v>0</v>
      </c>
      <c r="L163" s="1094">
        <f>INF_FC_EUR!T164</f>
        <v>0</v>
      </c>
      <c r="M163" s="1082">
        <f>INF_FC_EUR!U164</f>
        <v>0</v>
      </c>
      <c r="N163" s="1094">
        <f>INF_FC_EUR!V164</f>
        <v>0</v>
      </c>
      <c r="O163" s="1082">
        <f>INF_FC_EUR!W164</f>
        <v>0</v>
      </c>
      <c r="P163" s="1094">
        <f>INF_FC_EUR!X164</f>
        <v>0</v>
      </c>
      <c r="Q163" s="1082">
        <f>INF_FC_EUR!Y164</f>
        <v>0</v>
      </c>
      <c r="R163" s="1094">
        <f>INF_FC_EUR!Z164</f>
        <v>0</v>
      </c>
      <c r="S163" s="1082">
        <f>INF_FC_EUR!AA164</f>
        <v>0</v>
      </c>
      <c r="T163" s="1094">
        <f>INF_FC_EUR!AB164</f>
        <v>0</v>
      </c>
      <c r="U163" s="1082">
        <f>INF_FC_EUR!AC164</f>
        <v>0</v>
      </c>
      <c r="V163" s="1094">
        <f>INF_FC_EUR!AD164</f>
        <v>0</v>
      </c>
      <c r="W163" s="1082">
        <f>INF_FC_EUR!AE164</f>
        <v>0</v>
      </c>
      <c r="X163" s="1094">
        <f>INF_FC_EUR!AF164</f>
        <v>0</v>
      </c>
      <c r="Y163" s="1082">
        <f>INF_FC_EUR!AG164</f>
        <v>0</v>
      </c>
      <c r="Z163" s="1094">
        <f>INF_FC_EUR!AH164</f>
        <v>0</v>
      </c>
      <c r="AA163" s="1082">
        <f>INF_FC_EUR!AI164</f>
        <v>0</v>
      </c>
      <c r="AB163" s="1094">
        <f>INF_FC_EUR!AJ164</f>
        <v>0</v>
      </c>
      <c r="AC163" s="1082">
        <f>INF_FC_EUR!AK164</f>
        <v>0</v>
      </c>
      <c r="AD163" s="1094">
        <f>INF_FC_EUR!AL164</f>
        <v>0</v>
      </c>
      <c r="AE163" s="1082">
        <f>INF_FC_EUR!AM164</f>
        <v>0</v>
      </c>
      <c r="AF163" s="1094">
        <f>INF_FC_EUR!AN164</f>
        <v>0</v>
      </c>
      <c r="AG163" s="1082">
        <f>INF_FC_EUR!AO164</f>
        <v>0</v>
      </c>
      <c r="AH163" s="1094">
        <f>INF_FC_EUR!AP164</f>
        <v>0</v>
      </c>
      <c r="AI163" s="1082">
        <f>INF_FC_EUR!AQ164</f>
        <v>0</v>
      </c>
      <c r="AJ163" s="1094">
        <f>INF_FC_EUR!AR164</f>
        <v>0</v>
      </c>
      <c r="AK163" s="1082">
        <f>INF_FC_EUR!AS164</f>
        <v>0</v>
      </c>
      <c r="AL163" s="1094">
        <f>INF_FC_EUR!AT164</f>
        <v>0</v>
      </c>
      <c r="AM163" s="1082">
        <f>INF_FC_EUR!AU164</f>
        <v>0</v>
      </c>
      <c r="AN163" s="1094">
        <f>INF_FC_EUR!AV164</f>
        <v>0</v>
      </c>
      <c r="AO163" s="1082">
        <f>INF_FC_EUR!AW164</f>
        <v>0</v>
      </c>
      <c r="AP163" s="1094">
        <f>INF_FC_EUR!AX164</f>
        <v>0</v>
      </c>
      <c r="AQ163" s="1082">
        <f>INF_FC_EUR!AY164</f>
        <v>0</v>
      </c>
      <c r="AR163" s="1094">
        <f>INF_FC_EUR!AZ164</f>
        <v>0</v>
      </c>
      <c r="AS163" s="1082">
        <f>INF_FC_EUR!BA164</f>
        <v>0</v>
      </c>
      <c r="AT163" s="1094">
        <f>INF_FC_EUR!BB164</f>
        <v>0</v>
      </c>
      <c r="AU163" s="1082">
        <f>INF_FC_EUR!BC164</f>
        <v>0</v>
      </c>
      <c r="AV163" s="1094">
        <f>INF_FC_EUR!BD164</f>
        <v>0</v>
      </c>
      <c r="AW163" s="1082">
        <f>INF_FC_EUR!BE164</f>
        <v>0</v>
      </c>
      <c r="AX163" s="1094">
        <f>INF_FC_EUR!BF164</f>
        <v>0</v>
      </c>
      <c r="AY163" s="1082">
        <f>INF_FC_EUR!BG164</f>
        <v>0</v>
      </c>
      <c r="AZ163" s="1094">
        <f>INF_FC_EUR!BH164</f>
        <v>0</v>
      </c>
      <c r="BA163" s="1082">
        <f>INF_FC_EUR!BI164</f>
        <v>0</v>
      </c>
      <c r="BB163" s="1094">
        <f>INF_FC_EUR!BJ164</f>
        <v>0</v>
      </c>
      <c r="BC163" s="1082">
        <f>INF_FC_EUR!BK164</f>
        <v>0</v>
      </c>
      <c r="BD163" s="1094">
        <f>INF_FC_EUR!BL164</f>
        <v>0</v>
      </c>
      <c r="BE163" s="1082">
        <f>INF_FC_EUR!BM164</f>
        <v>0</v>
      </c>
      <c r="BF163" s="1094">
        <f>INF_FC_EUR!BN164</f>
        <v>0</v>
      </c>
      <c r="BG163" s="1082">
        <f>INF_FC_EUR!BO164</f>
        <v>0</v>
      </c>
      <c r="BH163" s="1094">
        <f>INF_FC_EUR!BP164</f>
        <v>0</v>
      </c>
      <c r="BI163" s="1082">
        <f>INF_FC_EUR!BQ164</f>
        <v>0</v>
      </c>
      <c r="BJ163" s="1094">
        <f>INF_FC_EUR!BR164</f>
        <v>0</v>
      </c>
      <c r="BK163" s="1082">
        <f>INF_FC_EUR!BS164</f>
        <v>0</v>
      </c>
      <c r="BL163" s="1094">
        <f>INF_FC_EUR!BT164</f>
        <v>0</v>
      </c>
      <c r="BM163" s="1082">
        <f>INF_FC_EUR!BU164</f>
        <v>0</v>
      </c>
      <c r="BN163" s="1094">
        <f>INF_FC_EUR!BV164</f>
        <v>0</v>
      </c>
      <c r="BO163" s="1082">
        <f>INF_FC_EUR!BW164</f>
        <v>0</v>
      </c>
      <c r="BP163" s="1094">
        <f>INF_FC_EUR!BX164</f>
        <v>0</v>
      </c>
      <c r="BQ163" s="1082">
        <f>INF_FC_EUR!BY164</f>
        <v>0</v>
      </c>
    </row>
    <row r="164" spans="1:69" s="1048" customFormat="1">
      <c r="A164" s="1093" t="str">
        <f>IF(OR(B164=0,B164=""),"",B164&amp;IF(COUNTIF(B$11:$B164,B164)&gt;1,COUNTIF(B$11:$B164,B164),""))</f>
        <v>Compound2</v>
      </c>
      <c r="B164" s="1093" t="str">
        <f>INF_FC_EUR!J165</f>
        <v>Compound</v>
      </c>
      <c r="C164" s="1090"/>
      <c r="D164" s="1090">
        <f>INF_FC_EUR!L165</f>
        <v>0</v>
      </c>
      <c r="E164" s="1091">
        <f>INF_FC_EUR!M165</f>
        <v>0</v>
      </c>
      <c r="F164" s="1092">
        <f>INF_FC_EUR!N165</f>
        <v>0</v>
      </c>
      <c r="G164" s="1091">
        <f>INF_FC_EUR!O165</f>
        <v>0</v>
      </c>
      <c r="H164" s="1092">
        <f>INF_FC_EUR!P165</f>
        <v>0</v>
      </c>
      <c r="I164" s="1091">
        <f>INF_FC_EUR!Q165</f>
        <v>0</v>
      </c>
      <c r="J164" s="1092">
        <f>INF_FC_EUR!R165</f>
        <v>0</v>
      </c>
      <c r="K164" s="1091">
        <f>INF_FC_EUR!S165</f>
        <v>0</v>
      </c>
      <c r="L164" s="1092">
        <f>INF_FC_EUR!T165</f>
        <v>0</v>
      </c>
      <c r="M164" s="1091">
        <f>INF_FC_EUR!U165</f>
        <v>0</v>
      </c>
      <c r="N164" s="1092">
        <f>INF_FC_EUR!V165</f>
        <v>0</v>
      </c>
      <c r="O164" s="1091">
        <f>INF_FC_EUR!W165</f>
        <v>0</v>
      </c>
      <c r="P164" s="1092">
        <f>INF_FC_EUR!X165</f>
        <v>0</v>
      </c>
      <c r="Q164" s="1091">
        <f>INF_FC_EUR!Y165</f>
        <v>0</v>
      </c>
      <c r="R164" s="1092">
        <f>INF_FC_EUR!Z165</f>
        <v>0</v>
      </c>
      <c r="S164" s="1091">
        <f>INF_FC_EUR!AA165</f>
        <v>0</v>
      </c>
      <c r="T164" s="1092">
        <f>INF_FC_EUR!AB165</f>
        <v>0</v>
      </c>
      <c r="U164" s="1091">
        <f>INF_FC_EUR!AC165</f>
        <v>0</v>
      </c>
      <c r="V164" s="1092">
        <f>INF_FC_EUR!AD165</f>
        <v>0</v>
      </c>
      <c r="W164" s="1091">
        <f>INF_FC_EUR!AE165</f>
        <v>0</v>
      </c>
      <c r="X164" s="1092">
        <f>INF_FC_EUR!AF165</f>
        <v>0</v>
      </c>
      <c r="Y164" s="1091">
        <f>INF_FC_EUR!AG165</f>
        <v>0</v>
      </c>
      <c r="Z164" s="1092">
        <f>INF_FC_EUR!AH165</f>
        <v>0</v>
      </c>
      <c r="AA164" s="1091">
        <f>INF_FC_EUR!AI165</f>
        <v>0</v>
      </c>
      <c r="AB164" s="1092">
        <f>INF_FC_EUR!AJ165</f>
        <v>0</v>
      </c>
      <c r="AC164" s="1091">
        <f>INF_FC_EUR!AK165</f>
        <v>0</v>
      </c>
      <c r="AD164" s="1092">
        <f>INF_FC_EUR!AL165</f>
        <v>0</v>
      </c>
      <c r="AE164" s="1091">
        <f>INF_FC_EUR!AM165</f>
        <v>0</v>
      </c>
      <c r="AF164" s="1092">
        <f>INF_FC_EUR!AN165</f>
        <v>0</v>
      </c>
      <c r="AG164" s="1091">
        <f>INF_FC_EUR!AO165</f>
        <v>0</v>
      </c>
      <c r="AH164" s="1092">
        <f>INF_FC_EUR!AP165</f>
        <v>0</v>
      </c>
      <c r="AI164" s="1091">
        <f>INF_FC_EUR!AQ165</f>
        <v>0</v>
      </c>
      <c r="AJ164" s="1092">
        <f>INF_FC_EUR!AR165</f>
        <v>0</v>
      </c>
      <c r="AK164" s="1091">
        <f>INF_FC_EUR!AS165</f>
        <v>0</v>
      </c>
      <c r="AL164" s="1092">
        <f>INF_FC_EUR!AT165</f>
        <v>0</v>
      </c>
      <c r="AM164" s="1091">
        <f>INF_FC_EUR!AU165</f>
        <v>0</v>
      </c>
      <c r="AN164" s="1092">
        <f>INF_FC_EUR!AV165</f>
        <v>0</v>
      </c>
      <c r="AO164" s="1091">
        <f>INF_FC_EUR!AW165</f>
        <v>0</v>
      </c>
      <c r="AP164" s="1092">
        <f>INF_FC_EUR!AX165</f>
        <v>0</v>
      </c>
      <c r="AQ164" s="1091">
        <f>INF_FC_EUR!AY165</f>
        <v>0</v>
      </c>
      <c r="AR164" s="1092">
        <f>INF_FC_EUR!AZ165</f>
        <v>0</v>
      </c>
      <c r="AS164" s="1091">
        <f>INF_FC_EUR!BA165</f>
        <v>0</v>
      </c>
      <c r="AT164" s="1092">
        <f>INF_FC_EUR!BB165</f>
        <v>0</v>
      </c>
      <c r="AU164" s="1091">
        <f>INF_FC_EUR!BC165</f>
        <v>0</v>
      </c>
      <c r="AV164" s="1092">
        <f>INF_FC_EUR!BD165</f>
        <v>0</v>
      </c>
      <c r="AW164" s="1091">
        <f>INF_FC_EUR!BE165</f>
        <v>0</v>
      </c>
      <c r="AX164" s="1092">
        <f>INF_FC_EUR!BF165</f>
        <v>0</v>
      </c>
      <c r="AY164" s="1091">
        <f>INF_FC_EUR!BG165</f>
        <v>0</v>
      </c>
      <c r="AZ164" s="1092">
        <f>INF_FC_EUR!BH165</f>
        <v>0</v>
      </c>
      <c r="BA164" s="1091">
        <f>INF_FC_EUR!BI165</f>
        <v>0</v>
      </c>
      <c r="BB164" s="1092">
        <f>INF_FC_EUR!BJ165</f>
        <v>0</v>
      </c>
      <c r="BC164" s="1091">
        <f>INF_FC_EUR!BK165</f>
        <v>0</v>
      </c>
      <c r="BD164" s="1092">
        <f>INF_FC_EUR!BL165</f>
        <v>0</v>
      </c>
      <c r="BE164" s="1091">
        <f>INF_FC_EUR!BM165</f>
        <v>0</v>
      </c>
      <c r="BF164" s="1092">
        <f>INF_FC_EUR!BN165</f>
        <v>0</v>
      </c>
      <c r="BG164" s="1091">
        <f>INF_FC_EUR!BO165</f>
        <v>0</v>
      </c>
      <c r="BH164" s="1092">
        <f>INF_FC_EUR!BP165</f>
        <v>0</v>
      </c>
      <c r="BI164" s="1091">
        <f>INF_FC_EUR!BQ165</f>
        <v>0</v>
      </c>
      <c r="BJ164" s="1092">
        <f>INF_FC_EUR!BR165</f>
        <v>0</v>
      </c>
      <c r="BK164" s="1091">
        <f>INF_FC_EUR!BS165</f>
        <v>0</v>
      </c>
      <c r="BL164" s="1092">
        <f>INF_FC_EUR!BT165</f>
        <v>0</v>
      </c>
      <c r="BM164" s="1091">
        <f>INF_FC_EUR!BU165</f>
        <v>0</v>
      </c>
      <c r="BN164" s="1092">
        <f>INF_FC_EUR!BV165</f>
        <v>0</v>
      </c>
      <c r="BO164" s="1091">
        <f>INF_FC_EUR!BW165</f>
        <v>0</v>
      </c>
      <c r="BP164" s="1092">
        <f>INF_FC_EUR!BX165</f>
        <v>0</v>
      </c>
      <c r="BQ164" s="1091">
        <f>INF_FC_EUR!BY165</f>
        <v>0</v>
      </c>
    </row>
    <row r="165" spans="1:69" s="1048" customFormat="1">
      <c r="A165" s="1080" t="str">
        <f>IF(OR(B165=0,B165=""),"",B165&amp;IF(COUNTIF(B$11:$B165,B165)&gt;1,COUNTIF(B$11:$B165,B165),""))</f>
        <v>Waste2</v>
      </c>
      <c r="B165" s="1080" t="str">
        <f>INF_FC_EUR!J166</f>
        <v>Waste</v>
      </c>
      <c r="C165" s="1081"/>
      <c r="D165" s="1081">
        <f>INF_FC_EUR!L166</f>
        <v>0</v>
      </c>
      <c r="E165" s="1082">
        <f>INF_FC_EUR!M166</f>
        <v>0</v>
      </c>
      <c r="F165" s="1094">
        <f>INF_FC_EUR!N166</f>
        <v>0</v>
      </c>
      <c r="G165" s="1082">
        <f>INF_FC_EUR!O166</f>
        <v>0</v>
      </c>
      <c r="H165" s="1094">
        <f>INF_FC_EUR!P166</f>
        <v>0</v>
      </c>
      <c r="I165" s="1082">
        <f>INF_FC_EUR!Q166</f>
        <v>0</v>
      </c>
      <c r="J165" s="1094">
        <f>INF_FC_EUR!R166</f>
        <v>0</v>
      </c>
      <c r="K165" s="1082">
        <f>INF_FC_EUR!S166</f>
        <v>0</v>
      </c>
      <c r="L165" s="1094">
        <f>INF_FC_EUR!T166</f>
        <v>0</v>
      </c>
      <c r="M165" s="1082">
        <f>INF_FC_EUR!U166</f>
        <v>0</v>
      </c>
      <c r="N165" s="1094">
        <f>INF_FC_EUR!V166</f>
        <v>0</v>
      </c>
      <c r="O165" s="1082">
        <f>INF_FC_EUR!W166</f>
        <v>0</v>
      </c>
      <c r="P165" s="1094">
        <f>INF_FC_EUR!X166</f>
        <v>0</v>
      </c>
      <c r="Q165" s="1082">
        <f>INF_FC_EUR!Y166</f>
        <v>0</v>
      </c>
      <c r="R165" s="1094">
        <f>INF_FC_EUR!Z166</f>
        <v>0</v>
      </c>
      <c r="S165" s="1082">
        <f>INF_FC_EUR!AA166</f>
        <v>0</v>
      </c>
      <c r="T165" s="1094">
        <f>INF_FC_EUR!AB166</f>
        <v>0</v>
      </c>
      <c r="U165" s="1082">
        <f>INF_FC_EUR!AC166</f>
        <v>0</v>
      </c>
      <c r="V165" s="1094">
        <f>INF_FC_EUR!AD166</f>
        <v>0</v>
      </c>
      <c r="W165" s="1082">
        <f>INF_FC_EUR!AE166</f>
        <v>0</v>
      </c>
      <c r="X165" s="1094">
        <f>INF_FC_EUR!AF166</f>
        <v>0</v>
      </c>
      <c r="Y165" s="1082">
        <f>INF_FC_EUR!AG166</f>
        <v>0</v>
      </c>
      <c r="Z165" s="1094">
        <f>INF_FC_EUR!AH166</f>
        <v>0</v>
      </c>
      <c r="AA165" s="1082">
        <f>INF_FC_EUR!AI166</f>
        <v>0</v>
      </c>
      <c r="AB165" s="1094">
        <f>INF_FC_EUR!AJ166</f>
        <v>0</v>
      </c>
      <c r="AC165" s="1082">
        <f>INF_FC_EUR!AK166</f>
        <v>0</v>
      </c>
      <c r="AD165" s="1094">
        <f>INF_FC_EUR!AL166</f>
        <v>0</v>
      </c>
      <c r="AE165" s="1082">
        <f>INF_FC_EUR!AM166</f>
        <v>0</v>
      </c>
      <c r="AF165" s="1094">
        <f>INF_FC_EUR!AN166</f>
        <v>0</v>
      </c>
      <c r="AG165" s="1082">
        <f>INF_FC_EUR!AO166</f>
        <v>0</v>
      </c>
      <c r="AH165" s="1094">
        <f>INF_FC_EUR!AP166</f>
        <v>0</v>
      </c>
      <c r="AI165" s="1082">
        <f>INF_FC_EUR!AQ166</f>
        <v>0</v>
      </c>
      <c r="AJ165" s="1094">
        <f>INF_FC_EUR!AR166</f>
        <v>0</v>
      </c>
      <c r="AK165" s="1082">
        <f>INF_FC_EUR!AS166</f>
        <v>0</v>
      </c>
      <c r="AL165" s="1094">
        <f>INF_FC_EUR!AT166</f>
        <v>0</v>
      </c>
      <c r="AM165" s="1082">
        <f>INF_FC_EUR!AU166</f>
        <v>0</v>
      </c>
      <c r="AN165" s="1094">
        <f>INF_FC_EUR!AV166</f>
        <v>0</v>
      </c>
      <c r="AO165" s="1082">
        <f>INF_FC_EUR!AW166</f>
        <v>0</v>
      </c>
      <c r="AP165" s="1094">
        <f>INF_FC_EUR!AX166</f>
        <v>0</v>
      </c>
      <c r="AQ165" s="1082">
        <f>INF_FC_EUR!AY166</f>
        <v>0</v>
      </c>
      <c r="AR165" s="1094">
        <f>INF_FC_EUR!AZ166</f>
        <v>0</v>
      </c>
      <c r="AS165" s="1082">
        <f>INF_FC_EUR!BA166</f>
        <v>0</v>
      </c>
      <c r="AT165" s="1094">
        <f>INF_FC_EUR!BB166</f>
        <v>0</v>
      </c>
      <c r="AU165" s="1082">
        <f>INF_FC_EUR!BC166</f>
        <v>0</v>
      </c>
      <c r="AV165" s="1094">
        <f>INF_FC_EUR!BD166</f>
        <v>0</v>
      </c>
      <c r="AW165" s="1082">
        <f>INF_FC_EUR!BE166</f>
        <v>0</v>
      </c>
      <c r="AX165" s="1094">
        <f>INF_FC_EUR!BF166</f>
        <v>0</v>
      </c>
      <c r="AY165" s="1082">
        <f>INF_FC_EUR!BG166</f>
        <v>0</v>
      </c>
      <c r="AZ165" s="1094">
        <f>INF_FC_EUR!BH166</f>
        <v>0</v>
      </c>
      <c r="BA165" s="1082">
        <f>INF_FC_EUR!BI166</f>
        <v>0</v>
      </c>
      <c r="BB165" s="1094">
        <f>INF_FC_EUR!BJ166</f>
        <v>0</v>
      </c>
      <c r="BC165" s="1082">
        <f>INF_FC_EUR!BK166</f>
        <v>0</v>
      </c>
      <c r="BD165" s="1094">
        <f>INF_FC_EUR!BL166</f>
        <v>0</v>
      </c>
      <c r="BE165" s="1082">
        <f>INF_FC_EUR!BM166</f>
        <v>0</v>
      </c>
      <c r="BF165" s="1094">
        <f>INF_FC_EUR!BN166</f>
        <v>0</v>
      </c>
      <c r="BG165" s="1082">
        <f>INF_FC_EUR!BO166</f>
        <v>0</v>
      </c>
      <c r="BH165" s="1094">
        <f>INF_FC_EUR!BP166</f>
        <v>0</v>
      </c>
      <c r="BI165" s="1082">
        <f>INF_FC_EUR!BQ166</f>
        <v>0</v>
      </c>
      <c r="BJ165" s="1094">
        <f>INF_FC_EUR!BR166</f>
        <v>0</v>
      </c>
      <c r="BK165" s="1082">
        <f>INF_FC_EUR!BS166</f>
        <v>0</v>
      </c>
      <c r="BL165" s="1094">
        <f>INF_FC_EUR!BT166</f>
        <v>0</v>
      </c>
      <c r="BM165" s="1082">
        <f>INF_FC_EUR!BU166</f>
        <v>0</v>
      </c>
      <c r="BN165" s="1094">
        <f>INF_FC_EUR!BV166</f>
        <v>0</v>
      </c>
      <c r="BO165" s="1082">
        <f>INF_FC_EUR!BW166</f>
        <v>0</v>
      </c>
      <c r="BP165" s="1094">
        <f>INF_FC_EUR!BX166</f>
        <v>0</v>
      </c>
      <c r="BQ165" s="1082">
        <f>INF_FC_EUR!BY166</f>
        <v>0</v>
      </c>
    </row>
    <row r="166" spans="1:69" s="1048" customFormat="1">
      <c r="A166" s="1080" t="str">
        <f>IF(OR(B166=0,B166=""),"",B166&amp;IF(COUNTIF(B$11:$B166,B166)&gt;1,COUNTIF(B$11:$B166,B166),""))</f>
        <v>Trade</v>
      </c>
      <c r="B166" s="1080" t="str">
        <f>INF_FC_EUR!J167</f>
        <v>Trade</v>
      </c>
      <c r="C166" s="1081"/>
      <c r="D166" s="1081">
        <f>INF_FC_EUR!L167</f>
        <v>0</v>
      </c>
      <c r="E166" s="1082">
        <f>INF_FC_EUR!M167</f>
        <v>0</v>
      </c>
      <c r="F166" s="1094">
        <f>INF_FC_EUR!N167</f>
        <v>0</v>
      </c>
      <c r="G166" s="1082">
        <f>INF_FC_EUR!O167</f>
        <v>0</v>
      </c>
      <c r="H166" s="1094">
        <f>INF_FC_EUR!P167</f>
        <v>0</v>
      </c>
      <c r="I166" s="1082">
        <f>INF_FC_EUR!Q167</f>
        <v>0</v>
      </c>
      <c r="J166" s="1094">
        <f>INF_FC_EUR!R167</f>
        <v>0</v>
      </c>
      <c r="K166" s="1082">
        <f>INF_FC_EUR!S167</f>
        <v>0</v>
      </c>
      <c r="L166" s="1094">
        <f>INF_FC_EUR!T167</f>
        <v>0</v>
      </c>
      <c r="M166" s="1082">
        <f>INF_FC_EUR!U167</f>
        <v>0</v>
      </c>
      <c r="N166" s="1094">
        <f>INF_FC_EUR!V167</f>
        <v>0</v>
      </c>
      <c r="O166" s="1082">
        <f>INF_FC_EUR!W167</f>
        <v>0</v>
      </c>
      <c r="P166" s="1094">
        <f>INF_FC_EUR!X167</f>
        <v>0</v>
      </c>
      <c r="Q166" s="1082">
        <f>INF_FC_EUR!Y167</f>
        <v>0</v>
      </c>
      <c r="R166" s="1094">
        <f>INF_FC_EUR!Z167</f>
        <v>0</v>
      </c>
      <c r="S166" s="1082">
        <f>INF_FC_EUR!AA167</f>
        <v>0</v>
      </c>
      <c r="T166" s="1094">
        <f>INF_FC_EUR!AB167</f>
        <v>0</v>
      </c>
      <c r="U166" s="1082">
        <f>INF_FC_EUR!AC167</f>
        <v>0</v>
      </c>
      <c r="V166" s="1094">
        <f>INF_FC_EUR!AD167</f>
        <v>0</v>
      </c>
      <c r="W166" s="1082">
        <f>INF_FC_EUR!AE167</f>
        <v>0</v>
      </c>
      <c r="X166" s="1094">
        <f>INF_FC_EUR!AF167</f>
        <v>0</v>
      </c>
      <c r="Y166" s="1082">
        <f>INF_FC_EUR!AG167</f>
        <v>0</v>
      </c>
      <c r="Z166" s="1094">
        <f>INF_FC_EUR!AH167</f>
        <v>0</v>
      </c>
      <c r="AA166" s="1082">
        <f>INF_FC_EUR!AI167</f>
        <v>0</v>
      </c>
      <c r="AB166" s="1094">
        <f>INF_FC_EUR!AJ167</f>
        <v>0</v>
      </c>
      <c r="AC166" s="1082">
        <f>INF_FC_EUR!AK167</f>
        <v>0</v>
      </c>
      <c r="AD166" s="1094">
        <f>INF_FC_EUR!AL167</f>
        <v>0</v>
      </c>
      <c r="AE166" s="1082">
        <f>INF_FC_EUR!AM167</f>
        <v>0</v>
      </c>
      <c r="AF166" s="1094">
        <f>INF_FC_EUR!AN167</f>
        <v>0</v>
      </c>
      <c r="AG166" s="1082">
        <f>INF_FC_EUR!AO167</f>
        <v>0</v>
      </c>
      <c r="AH166" s="1094">
        <f>INF_FC_EUR!AP167</f>
        <v>0</v>
      </c>
      <c r="AI166" s="1082">
        <f>INF_FC_EUR!AQ167</f>
        <v>0</v>
      </c>
      <c r="AJ166" s="1094">
        <f>INF_FC_EUR!AR167</f>
        <v>0</v>
      </c>
      <c r="AK166" s="1082">
        <f>INF_FC_EUR!AS167</f>
        <v>0</v>
      </c>
      <c r="AL166" s="1094">
        <f>INF_FC_EUR!AT167</f>
        <v>0</v>
      </c>
      <c r="AM166" s="1082">
        <f>INF_FC_EUR!AU167</f>
        <v>0</v>
      </c>
      <c r="AN166" s="1094">
        <f>INF_FC_EUR!AV167</f>
        <v>0</v>
      </c>
      <c r="AO166" s="1082">
        <f>INF_FC_EUR!AW167</f>
        <v>0</v>
      </c>
      <c r="AP166" s="1094">
        <f>INF_FC_EUR!AX167</f>
        <v>0</v>
      </c>
      <c r="AQ166" s="1082">
        <f>INF_FC_EUR!AY167</f>
        <v>0</v>
      </c>
      <c r="AR166" s="1094">
        <f>INF_FC_EUR!AZ167</f>
        <v>0</v>
      </c>
      <c r="AS166" s="1082">
        <f>INF_FC_EUR!BA167</f>
        <v>0</v>
      </c>
      <c r="AT166" s="1094">
        <f>INF_FC_EUR!BB167</f>
        <v>0</v>
      </c>
      <c r="AU166" s="1082">
        <f>INF_FC_EUR!BC167</f>
        <v>0</v>
      </c>
      <c r="AV166" s="1094">
        <f>INF_FC_EUR!BD167</f>
        <v>0</v>
      </c>
      <c r="AW166" s="1082">
        <f>INF_FC_EUR!BE167</f>
        <v>0</v>
      </c>
      <c r="AX166" s="1094">
        <f>INF_FC_EUR!BF167</f>
        <v>0</v>
      </c>
      <c r="AY166" s="1082">
        <f>INF_FC_EUR!BG167</f>
        <v>0</v>
      </c>
      <c r="AZ166" s="1094">
        <f>INF_FC_EUR!BH167</f>
        <v>0</v>
      </c>
      <c r="BA166" s="1082">
        <f>INF_FC_EUR!BI167</f>
        <v>0</v>
      </c>
      <c r="BB166" s="1094">
        <f>INF_FC_EUR!BJ167</f>
        <v>0</v>
      </c>
      <c r="BC166" s="1082">
        <f>INF_FC_EUR!BK167</f>
        <v>0</v>
      </c>
      <c r="BD166" s="1094">
        <f>INF_FC_EUR!BL167</f>
        <v>0</v>
      </c>
      <c r="BE166" s="1082">
        <f>INF_FC_EUR!BM167</f>
        <v>0</v>
      </c>
      <c r="BF166" s="1094">
        <f>INF_FC_EUR!BN167</f>
        <v>0</v>
      </c>
      <c r="BG166" s="1082">
        <f>INF_FC_EUR!BO167</f>
        <v>0</v>
      </c>
      <c r="BH166" s="1094">
        <f>INF_FC_EUR!BP167</f>
        <v>0</v>
      </c>
      <c r="BI166" s="1082">
        <f>INF_FC_EUR!BQ167</f>
        <v>0</v>
      </c>
      <c r="BJ166" s="1094">
        <f>INF_FC_EUR!BR167</f>
        <v>0</v>
      </c>
      <c r="BK166" s="1082">
        <f>INF_FC_EUR!BS167</f>
        <v>0</v>
      </c>
      <c r="BL166" s="1094">
        <f>INF_FC_EUR!BT167</f>
        <v>0</v>
      </c>
      <c r="BM166" s="1082">
        <f>INF_FC_EUR!BU167</f>
        <v>0</v>
      </c>
      <c r="BN166" s="1094">
        <f>INF_FC_EUR!BV167</f>
        <v>0</v>
      </c>
      <c r="BO166" s="1082">
        <f>INF_FC_EUR!BW167</f>
        <v>0</v>
      </c>
      <c r="BP166" s="1094">
        <f>INF_FC_EUR!BX167</f>
        <v>0</v>
      </c>
      <c r="BQ166" s="1082">
        <f>INF_FC_EUR!BY167</f>
        <v>0</v>
      </c>
    </row>
    <row r="167" spans="1:69" s="1048" customFormat="1">
      <c r="A167" s="1080" t="str">
        <f>IF(OR(B167=0,B167=""),"",B167&amp;IF(COUNTIF(B$11:$B167,B167)&gt;1,COUNTIF(B$11:$B167,B167),""))</f>
        <v>Papers3</v>
      </c>
      <c r="B167" s="1080" t="str">
        <f>INF_FC_EUR!J168</f>
        <v>Papers</v>
      </c>
      <c r="C167" s="1081"/>
      <c r="D167" s="1081">
        <f>INF_FC_EUR!L168</f>
        <v>0</v>
      </c>
      <c r="E167" s="1082">
        <f>INF_FC_EUR!M168</f>
        <v>0</v>
      </c>
      <c r="F167" s="1094">
        <f>INF_FC_EUR!N168</f>
        <v>0</v>
      </c>
      <c r="G167" s="1082">
        <f>INF_FC_EUR!O168</f>
        <v>0</v>
      </c>
      <c r="H167" s="1094">
        <f>INF_FC_EUR!P168</f>
        <v>0</v>
      </c>
      <c r="I167" s="1082">
        <f>INF_FC_EUR!Q168</f>
        <v>0</v>
      </c>
      <c r="J167" s="1094">
        <f>INF_FC_EUR!R168</f>
        <v>0</v>
      </c>
      <c r="K167" s="1082">
        <f>INF_FC_EUR!S168</f>
        <v>0</v>
      </c>
      <c r="L167" s="1094">
        <f>INF_FC_EUR!T168</f>
        <v>0</v>
      </c>
      <c r="M167" s="1082">
        <f>INF_FC_EUR!U168</f>
        <v>0</v>
      </c>
      <c r="N167" s="1094">
        <f>INF_FC_EUR!V168</f>
        <v>0</v>
      </c>
      <c r="O167" s="1082">
        <f>INF_FC_EUR!W168</f>
        <v>0</v>
      </c>
      <c r="P167" s="1094">
        <f>INF_FC_EUR!X168</f>
        <v>0</v>
      </c>
      <c r="Q167" s="1082">
        <f>INF_FC_EUR!Y168</f>
        <v>0</v>
      </c>
      <c r="R167" s="1094">
        <f>INF_FC_EUR!Z168</f>
        <v>0</v>
      </c>
      <c r="S167" s="1082">
        <f>INF_FC_EUR!AA168</f>
        <v>0</v>
      </c>
      <c r="T167" s="1094">
        <f>INF_FC_EUR!AB168</f>
        <v>0</v>
      </c>
      <c r="U167" s="1082">
        <f>INF_FC_EUR!AC168</f>
        <v>0</v>
      </c>
      <c r="V167" s="1094">
        <f>INF_FC_EUR!AD168</f>
        <v>0</v>
      </c>
      <c r="W167" s="1082">
        <f>INF_FC_EUR!AE168</f>
        <v>0</v>
      </c>
      <c r="X167" s="1094">
        <f>INF_FC_EUR!AF168</f>
        <v>0</v>
      </c>
      <c r="Y167" s="1082">
        <f>INF_FC_EUR!AG168</f>
        <v>0</v>
      </c>
      <c r="Z167" s="1094">
        <f>INF_FC_EUR!AH168</f>
        <v>0</v>
      </c>
      <c r="AA167" s="1082">
        <f>INF_FC_EUR!AI168</f>
        <v>0</v>
      </c>
      <c r="AB167" s="1094">
        <f>INF_FC_EUR!AJ168</f>
        <v>0</v>
      </c>
      <c r="AC167" s="1082">
        <f>INF_FC_EUR!AK168</f>
        <v>0</v>
      </c>
      <c r="AD167" s="1094">
        <f>INF_FC_EUR!AL168</f>
        <v>0</v>
      </c>
      <c r="AE167" s="1082">
        <f>INF_FC_EUR!AM168</f>
        <v>0</v>
      </c>
      <c r="AF167" s="1094">
        <f>INF_FC_EUR!AN168</f>
        <v>0</v>
      </c>
      <c r="AG167" s="1082">
        <f>INF_FC_EUR!AO168</f>
        <v>0</v>
      </c>
      <c r="AH167" s="1094">
        <f>INF_FC_EUR!AP168</f>
        <v>0</v>
      </c>
      <c r="AI167" s="1082">
        <f>INF_FC_EUR!AQ168</f>
        <v>0</v>
      </c>
      <c r="AJ167" s="1094">
        <f>INF_FC_EUR!AR168</f>
        <v>0</v>
      </c>
      <c r="AK167" s="1082">
        <f>INF_FC_EUR!AS168</f>
        <v>0</v>
      </c>
      <c r="AL167" s="1094">
        <f>INF_FC_EUR!AT168</f>
        <v>0</v>
      </c>
      <c r="AM167" s="1082">
        <f>INF_FC_EUR!AU168</f>
        <v>0</v>
      </c>
      <c r="AN167" s="1094">
        <f>INF_FC_EUR!AV168</f>
        <v>0</v>
      </c>
      <c r="AO167" s="1082">
        <f>INF_FC_EUR!AW168</f>
        <v>0</v>
      </c>
      <c r="AP167" s="1094">
        <f>INF_FC_EUR!AX168</f>
        <v>0</v>
      </c>
      <c r="AQ167" s="1082">
        <f>INF_FC_EUR!AY168</f>
        <v>0</v>
      </c>
      <c r="AR167" s="1094">
        <f>INF_FC_EUR!AZ168</f>
        <v>0</v>
      </c>
      <c r="AS167" s="1082">
        <f>INF_FC_EUR!BA168</f>
        <v>0</v>
      </c>
      <c r="AT167" s="1094">
        <f>INF_FC_EUR!BB168</f>
        <v>0</v>
      </c>
      <c r="AU167" s="1082">
        <f>INF_FC_EUR!BC168</f>
        <v>0</v>
      </c>
      <c r="AV167" s="1094">
        <f>INF_FC_EUR!BD168</f>
        <v>0</v>
      </c>
      <c r="AW167" s="1082">
        <f>INF_FC_EUR!BE168</f>
        <v>0</v>
      </c>
      <c r="AX167" s="1094">
        <f>INF_FC_EUR!BF168</f>
        <v>0</v>
      </c>
      <c r="AY167" s="1082">
        <f>INF_FC_EUR!BG168</f>
        <v>0</v>
      </c>
      <c r="AZ167" s="1094">
        <f>INF_FC_EUR!BH168</f>
        <v>0</v>
      </c>
      <c r="BA167" s="1082">
        <f>INF_FC_EUR!BI168</f>
        <v>0</v>
      </c>
      <c r="BB167" s="1094">
        <f>INF_FC_EUR!BJ168</f>
        <v>0</v>
      </c>
      <c r="BC167" s="1082">
        <f>INF_FC_EUR!BK168</f>
        <v>0</v>
      </c>
      <c r="BD167" s="1094">
        <f>INF_FC_EUR!BL168</f>
        <v>0</v>
      </c>
      <c r="BE167" s="1082">
        <f>INF_FC_EUR!BM168</f>
        <v>0</v>
      </c>
      <c r="BF167" s="1094">
        <f>INF_FC_EUR!BN168</f>
        <v>0</v>
      </c>
      <c r="BG167" s="1082">
        <f>INF_FC_EUR!BO168</f>
        <v>0</v>
      </c>
      <c r="BH167" s="1094">
        <f>INF_FC_EUR!BP168</f>
        <v>0</v>
      </c>
      <c r="BI167" s="1082">
        <f>INF_FC_EUR!BQ168</f>
        <v>0</v>
      </c>
      <c r="BJ167" s="1094">
        <f>INF_FC_EUR!BR168</f>
        <v>0</v>
      </c>
      <c r="BK167" s="1082">
        <f>INF_FC_EUR!BS168</f>
        <v>0</v>
      </c>
      <c r="BL167" s="1094">
        <f>INF_FC_EUR!BT168</f>
        <v>0</v>
      </c>
      <c r="BM167" s="1082">
        <f>INF_FC_EUR!BU168</f>
        <v>0</v>
      </c>
      <c r="BN167" s="1094">
        <f>INF_FC_EUR!BV168</f>
        <v>0</v>
      </c>
      <c r="BO167" s="1082">
        <f>INF_FC_EUR!BW168</f>
        <v>0</v>
      </c>
      <c r="BP167" s="1094">
        <f>INF_FC_EUR!BX168</f>
        <v>0</v>
      </c>
      <c r="BQ167" s="1082">
        <f>INF_FC_EUR!BY168</f>
        <v>0</v>
      </c>
    </row>
    <row r="168" spans="1:69" s="1048" customFormat="1">
      <c r="A168" s="1080" t="str">
        <f>IF(OR(B168=0,B168=""),"",B168&amp;IF(COUNTIF(B$11:$B168,B168)&gt;1,COUNTIF(B$11:$B168,B168),""))</f>
        <v>Plastics3</v>
      </c>
      <c r="B168" s="1080" t="str">
        <f>INF_FC_EUR!J169</f>
        <v>Plastics</v>
      </c>
      <c r="C168" s="1081"/>
      <c r="D168" s="1081">
        <f>INF_FC_EUR!L169</f>
        <v>0</v>
      </c>
      <c r="E168" s="1082">
        <f>INF_FC_EUR!M169</f>
        <v>0</v>
      </c>
      <c r="F168" s="1094">
        <f>INF_FC_EUR!N169</f>
        <v>0</v>
      </c>
      <c r="G168" s="1082">
        <f>INF_FC_EUR!O169</f>
        <v>0</v>
      </c>
      <c r="H168" s="1094">
        <f>INF_FC_EUR!P169</f>
        <v>0</v>
      </c>
      <c r="I168" s="1082">
        <f>INF_FC_EUR!Q169</f>
        <v>0</v>
      </c>
      <c r="J168" s="1094">
        <f>INF_FC_EUR!R169</f>
        <v>0</v>
      </c>
      <c r="K168" s="1082">
        <f>INF_FC_EUR!S169</f>
        <v>0</v>
      </c>
      <c r="L168" s="1094">
        <f>INF_FC_EUR!T169</f>
        <v>0</v>
      </c>
      <c r="M168" s="1082">
        <f>INF_FC_EUR!U169</f>
        <v>0</v>
      </c>
      <c r="N168" s="1094">
        <f>INF_FC_EUR!V169</f>
        <v>0</v>
      </c>
      <c r="O168" s="1082">
        <f>INF_FC_EUR!W169</f>
        <v>0</v>
      </c>
      <c r="P168" s="1094">
        <f>INF_FC_EUR!X169</f>
        <v>0</v>
      </c>
      <c r="Q168" s="1082">
        <f>INF_FC_EUR!Y169</f>
        <v>0</v>
      </c>
      <c r="R168" s="1094">
        <f>INF_FC_EUR!Z169</f>
        <v>0</v>
      </c>
      <c r="S168" s="1082">
        <f>INF_FC_EUR!AA169</f>
        <v>0</v>
      </c>
      <c r="T168" s="1094">
        <f>INF_FC_EUR!AB169</f>
        <v>0</v>
      </c>
      <c r="U168" s="1082">
        <f>INF_FC_EUR!AC169</f>
        <v>0</v>
      </c>
      <c r="V168" s="1094">
        <f>INF_FC_EUR!AD169</f>
        <v>0</v>
      </c>
      <c r="W168" s="1082">
        <f>INF_FC_EUR!AE169</f>
        <v>0</v>
      </c>
      <c r="X168" s="1094">
        <f>INF_FC_EUR!AF169</f>
        <v>0</v>
      </c>
      <c r="Y168" s="1082">
        <f>INF_FC_EUR!AG169</f>
        <v>0</v>
      </c>
      <c r="Z168" s="1094">
        <f>INF_FC_EUR!AH169</f>
        <v>0</v>
      </c>
      <c r="AA168" s="1082">
        <f>INF_FC_EUR!AI169</f>
        <v>0</v>
      </c>
      <c r="AB168" s="1094">
        <f>INF_FC_EUR!AJ169</f>
        <v>0</v>
      </c>
      <c r="AC168" s="1082">
        <f>INF_FC_EUR!AK169</f>
        <v>0</v>
      </c>
      <c r="AD168" s="1094">
        <f>INF_FC_EUR!AL169</f>
        <v>0</v>
      </c>
      <c r="AE168" s="1082">
        <f>INF_FC_EUR!AM169</f>
        <v>0</v>
      </c>
      <c r="AF168" s="1094">
        <f>INF_FC_EUR!AN169</f>
        <v>0</v>
      </c>
      <c r="AG168" s="1082">
        <f>INF_FC_EUR!AO169</f>
        <v>0</v>
      </c>
      <c r="AH168" s="1094">
        <f>INF_FC_EUR!AP169</f>
        <v>0</v>
      </c>
      <c r="AI168" s="1082">
        <f>INF_FC_EUR!AQ169</f>
        <v>0</v>
      </c>
      <c r="AJ168" s="1094">
        <f>INF_FC_EUR!AR169</f>
        <v>0</v>
      </c>
      <c r="AK168" s="1082">
        <f>INF_FC_EUR!AS169</f>
        <v>0</v>
      </c>
      <c r="AL168" s="1094">
        <f>INF_FC_EUR!AT169</f>
        <v>0</v>
      </c>
      <c r="AM168" s="1082">
        <f>INF_FC_EUR!AU169</f>
        <v>0</v>
      </c>
      <c r="AN168" s="1094">
        <f>INF_FC_EUR!AV169</f>
        <v>0</v>
      </c>
      <c r="AO168" s="1082">
        <f>INF_FC_EUR!AW169</f>
        <v>0</v>
      </c>
      <c r="AP168" s="1094">
        <f>INF_FC_EUR!AX169</f>
        <v>0</v>
      </c>
      <c r="AQ168" s="1082">
        <f>INF_FC_EUR!AY169</f>
        <v>0</v>
      </c>
      <c r="AR168" s="1094">
        <f>INF_FC_EUR!AZ169</f>
        <v>0</v>
      </c>
      <c r="AS168" s="1082">
        <f>INF_FC_EUR!BA169</f>
        <v>0</v>
      </c>
      <c r="AT168" s="1094">
        <f>INF_FC_EUR!BB169</f>
        <v>0</v>
      </c>
      <c r="AU168" s="1082">
        <f>INF_FC_EUR!BC169</f>
        <v>0</v>
      </c>
      <c r="AV168" s="1094">
        <f>INF_FC_EUR!BD169</f>
        <v>0</v>
      </c>
      <c r="AW168" s="1082">
        <f>INF_FC_EUR!BE169</f>
        <v>0</v>
      </c>
      <c r="AX168" s="1094">
        <f>INF_FC_EUR!BF169</f>
        <v>0</v>
      </c>
      <c r="AY168" s="1082">
        <f>INF_FC_EUR!BG169</f>
        <v>0</v>
      </c>
      <c r="AZ168" s="1094">
        <f>INF_FC_EUR!BH169</f>
        <v>0</v>
      </c>
      <c r="BA168" s="1082">
        <f>INF_FC_EUR!BI169</f>
        <v>0</v>
      </c>
      <c r="BB168" s="1094">
        <f>INF_FC_EUR!BJ169</f>
        <v>0</v>
      </c>
      <c r="BC168" s="1082">
        <f>INF_FC_EUR!BK169</f>
        <v>0</v>
      </c>
      <c r="BD168" s="1094">
        <f>INF_FC_EUR!BL169</f>
        <v>0</v>
      </c>
      <c r="BE168" s="1082">
        <f>INF_FC_EUR!BM169</f>
        <v>0</v>
      </c>
      <c r="BF168" s="1094">
        <f>INF_FC_EUR!BN169</f>
        <v>0</v>
      </c>
      <c r="BG168" s="1082">
        <f>INF_FC_EUR!BO169</f>
        <v>0</v>
      </c>
      <c r="BH168" s="1094">
        <f>INF_FC_EUR!BP169</f>
        <v>0</v>
      </c>
      <c r="BI168" s="1082">
        <f>INF_FC_EUR!BQ169</f>
        <v>0</v>
      </c>
      <c r="BJ168" s="1094">
        <f>INF_FC_EUR!BR169</f>
        <v>0</v>
      </c>
      <c r="BK168" s="1082">
        <f>INF_FC_EUR!BS169</f>
        <v>0</v>
      </c>
      <c r="BL168" s="1094">
        <f>INF_FC_EUR!BT169</f>
        <v>0</v>
      </c>
      <c r="BM168" s="1082">
        <f>INF_FC_EUR!BU169</f>
        <v>0</v>
      </c>
      <c r="BN168" s="1094">
        <f>INF_FC_EUR!BV169</f>
        <v>0</v>
      </c>
      <c r="BO168" s="1082">
        <f>INF_FC_EUR!BW169</f>
        <v>0</v>
      </c>
      <c r="BP168" s="1094">
        <f>INF_FC_EUR!BX169</f>
        <v>0</v>
      </c>
      <c r="BQ168" s="1082">
        <f>INF_FC_EUR!BY169</f>
        <v>0</v>
      </c>
    </row>
    <row r="169" spans="1:69" s="1048" customFormat="1">
      <c r="A169" s="1080" t="str">
        <f>IF(OR(B169=0,B169=""),"",B169&amp;IF(COUNTIF(B$11:$B169,B169)&gt;1,COUNTIF(B$11:$B169,B169),""))</f>
        <v>Refuse Derived Fuels3</v>
      </c>
      <c r="B169" s="1080" t="str">
        <f>INF_FC_EUR!J170</f>
        <v>Refuse Derived Fuels</v>
      </c>
      <c r="C169" s="1081"/>
      <c r="D169" s="1081">
        <f>INF_FC_EUR!L170</f>
        <v>0</v>
      </c>
      <c r="E169" s="1082">
        <f>INF_FC_EUR!M170</f>
        <v>0</v>
      </c>
      <c r="F169" s="1094">
        <f>INF_FC_EUR!N170</f>
        <v>0</v>
      </c>
      <c r="G169" s="1082">
        <f>INF_FC_EUR!O170</f>
        <v>0</v>
      </c>
      <c r="H169" s="1094">
        <f>INF_FC_EUR!P170</f>
        <v>0</v>
      </c>
      <c r="I169" s="1082">
        <f>INF_FC_EUR!Q170</f>
        <v>0</v>
      </c>
      <c r="J169" s="1094">
        <f>INF_FC_EUR!R170</f>
        <v>0</v>
      </c>
      <c r="K169" s="1082">
        <f>INF_FC_EUR!S170</f>
        <v>0</v>
      </c>
      <c r="L169" s="1094">
        <f>INF_FC_EUR!T170</f>
        <v>0</v>
      </c>
      <c r="M169" s="1082">
        <f>INF_FC_EUR!U170</f>
        <v>0</v>
      </c>
      <c r="N169" s="1094">
        <f>INF_FC_EUR!V170</f>
        <v>0</v>
      </c>
      <c r="O169" s="1082">
        <f>INF_FC_EUR!W170</f>
        <v>0</v>
      </c>
      <c r="P169" s="1094">
        <f>INF_FC_EUR!X170</f>
        <v>0</v>
      </c>
      <c r="Q169" s="1082">
        <f>INF_FC_EUR!Y170</f>
        <v>0</v>
      </c>
      <c r="R169" s="1094">
        <f>INF_FC_EUR!Z170</f>
        <v>0</v>
      </c>
      <c r="S169" s="1082">
        <f>INF_FC_EUR!AA170</f>
        <v>0</v>
      </c>
      <c r="T169" s="1094">
        <f>INF_FC_EUR!AB170</f>
        <v>0</v>
      </c>
      <c r="U169" s="1082">
        <f>INF_FC_EUR!AC170</f>
        <v>0</v>
      </c>
      <c r="V169" s="1094">
        <f>INF_FC_EUR!AD170</f>
        <v>0</v>
      </c>
      <c r="W169" s="1082">
        <f>INF_FC_EUR!AE170</f>
        <v>0</v>
      </c>
      <c r="X169" s="1094">
        <f>INF_FC_EUR!AF170</f>
        <v>0</v>
      </c>
      <c r="Y169" s="1082">
        <f>INF_FC_EUR!AG170</f>
        <v>0</v>
      </c>
      <c r="Z169" s="1094">
        <f>INF_FC_EUR!AH170</f>
        <v>0</v>
      </c>
      <c r="AA169" s="1082">
        <f>INF_FC_EUR!AI170</f>
        <v>0</v>
      </c>
      <c r="AB169" s="1094">
        <f>INF_FC_EUR!AJ170</f>
        <v>0</v>
      </c>
      <c r="AC169" s="1082">
        <f>INF_FC_EUR!AK170</f>
        <v>0</v>
      </c>
      <c r="AD169" s="1094">
        <f>INF_FC_EUR!AL170</f>
        <v>0</v>
      </c>
      <c r="AE169" s="1082">
        <f>INF_FC_EUR!AM170</f>
        <v>0</v>
      </c>
      <c r="AF169" s="1094">
        <f>INF_FC_EUR!AN170</f>
        <v>0</v>
      </c>
      <c r="AG169" s="1082">
        <f>INF_FC_EUR!AO170</f>
        <v>0</v>
      </c>
      <c r="AH169" s="1094">
        <f>INF_FC_EUR!AP170</f>
        <v>0</v>
      </c>
      <c r="AI169" s="1082">
        <f>INF_FC_EUR!AQ170</f>
        <v>0</v>
      </c>
      <c r="AJ169" s="1094">
        <f>INF_FC_EUR!AR170</f>
        <v>0</v>
      </c>
      <c r="AK169" s="1082">
        <f>INF_FC_EUR!AS170</f>
        <v>0</v>
      </c>
      <c r="AL169" s="1094">
        <f>INF_FC_EUR!AT170</f>
        <v>0</v>
      </c>
      <c r="AM169" s="1082">
        <f>INF_FC_EUR!AU170</f>
        <v>0</v>
      </c>
      <c r="AN169" s="1094">
        <f>INF_FC_EUR!AV170</f>
        <v>0</v>
      </c>
      <c r="AO169" s="1082">
        <f>INF_FC_EUR!AW170</f>
        <v>0</v>
      </c>
      <c r="AP169" s="1094">
        <f>INF_FC_EUR!AX170</f>
        <v>0</v>
      </c>
      <c r="AQ169" s="1082">
        <f>INF_FC_EUR!AY170</f>
        <v>0</v>
      </c>
      <c r="AR169" s="1094">
        <f>INF_FC_EUR!AZ170</f>
        <v>0</v>
      </c>
      <c r="AS169" s="1082">
        <f>INF_FC_EUR!BA170</f>
        <v>0</v>
      </c>
      <c r="AT169" s="1094">
        <f>INF_FC_EUR!BB170</f>
        <v>0</v>
      </c>
      <c r="AU169" s="1082">
        <f>INF_FC_EUR!BC170</f>
        <v>0</v>
      </c>
      <c r="AV169" s="1094">
        <f>INF_FC_EUR!BD170</f>
        <v>0</v>
      </c>
      <c r="AW169" s="1082">
        <f>INF_FC_EUR!BE170</f>
        <v>0</v>
      </c>
      <c r="AX169" s="1094">
        <f>INF_FC_EUR!BF170</f>
        <v>0</v>
      </c>
      <c r="AY169" s="1082">
        <f>INF_FC_EUR!BG170</f>
        <v>0</v>
      </c>
      <c r="AZ169" s="1094">
        <f>INF_FC_EUR!BH170</f>
        <v>0</v>
      </c>
      <c r="BA169" s="1082">
        <f>INF_FC_EUR!BI170</f>
        <v>0</v>
      </c>
      <c r="BB169" s="1094">
        <f>INF_FC_EUR!BJ170</f>
        <v>0</v>
      </c>
      <c r="BC169" s="1082">
        <f>INF_FC_EUR!BK170</f>
        <v>0</v>
      </c>
      <c r="BD169" s="1094">
        <f>INF_FC_EUR!BL170</f>
        <v>0</v>
      </c>
      <c r="BE169" s="1082">
        <f>INF_FC_EUR!BM170</f>
        <v>0</v>
      </c>
      <c r="BF169" s="1094">
        <f>INF_FC_EUR!BN170</f>
        <v>0</v>
      </c>
      <c r="BG169" s="1082">
        <f>INF_FC_EUR!BO170</f>
        <v>0</v>
      </c>
      <c r="BH169" s="1094">
        <f>INF_FC_EUR!BP170</f>
        <v>0</v>
      </c>
      <c r="BI169" s="1082">
        <f>INF_FC_EUR!BQ170</f>
        <v>0</v>
      </c>
      <c r="BJ169" s="1094">
        <f>INF_FC_EUR!BR170</f>
        <v>0</v>
      </c>
      <c r="BK169" s="1082">
        <f>INF_FC_EUR!BS170</f>
        <v>0</v>
      </c>
      <c r="BL169" s="1094">
        <f>INF_FC_EUR!BT170</f>
        <v>0</v>
      </c>
      <c r="BM169" s="1082">
        <f>INF_FC_EUR!BU170</f>
        <v>0</v>
      </c>
      <c r="BN169" s="1094">
        <f>INF_FC_EUR!BV170</f>
        <v>0</v>
      </c>
      <c r="BO169" s="1082">
        <f>INF_FC_EUR!BW170</f>
        <v>0</v>
      </c>
      <c r="BP169" s="1094">
        <f>INF_FC_EUR!BX170</f>
        <v>0</v>
      </c>
      <c r="BQ169" s="1082">
        <f>INF_FC_EUR!BY170</f>
        <v>0</v>
      </c>
    </row>
    <row r="170" spans="1:69" s="1048" customFormat="1">
      <c r="A170" s="1080" t="str">
        <f>IF(OR(B170=0,B170=""),"",B170&amp;IF(COUNTIF(B$11:$B170,B170)&gt;1,COUNTIF(B$11:$B170,B170),""))</f>
        <v>Metals3</v>
      </c>
      <c r="B170" s="1080" t="str">
        <f>INF_FC_EUR!J171</f>
        <v>Metals</v>
      </c>
      <c r="C170" s="1081"/>
      <c r="D170" s="1081">
        <f>INF_FC_EUR!L171</f>
        <v>0</v>
      </c>
      <c r="E170" s="1082">
        <f>INF_FC_EUR!M171</f>
        <v>0</v>
      </c>
      <c r="F170" s="1094">
        <f>INF_FC_EUR!N171</f>
        <v>0</v>
      </c>
      <c r="G170" s="1082">
        <f>INF_FC_EUR!O171</f>
        <v>0</v>
      </c>
      <c r="H170" s="1094">
        <f>INF_FC_EUR!P171</f>
        <v>0</v>
      </c>
      <c r="I170" s="1082">
        <f>INF_FC_EUR!Q171</f>
        <v>0</v>
      </c>
      <c r="J170" s="1094">
        <f>INF_FC_EUR!R171</f>
        <v>0</v>
      </c>
      <c r="K170" s="1082">
        <f>INF_FC_EUR!S171</f>
        <v>0</v>
      </c>
      <c r="L170" s="1094">
        <f>INF_FC_EUR!T171</f>
        <v>0</v>
      </c>
      <c r="M170" s="1082">
        <f>INF_FC_EUR!U171</f>
        <v>0</v>
      </c>
      <c r="N170" s="1094">
        <f>INF_FC_EUR!V171</f>
        <v>0</v>
      </c>
      <c r="O170" s="1082">
        <f>INF_FC_EUR!W171</f>
        <v>0</v>
      </c>
      <c r="P170" s="1094">
        <f>INF_FC_EUR!X171</f>
        <v>0</v>
      </c>
      <c r="Q170" s="1082">
        <f>INF_FC_EUR!Y171</f>
        <v>0</v>
      </c>
      <c r="R170" s="1094">
        <f>INF_FC_EUR!Z171</f>
        <v>0</v>
      </c>
      <c r="S170" s="1082">
        <f>INF_FC_EUR!AA171</f>
        <v>0</v>
      </c>
      <c r="T170" s="1094">
        <f>INF_FC_EUR!AB171</f>
        <v>0</v>
      </c>
      <c r="U170" s="1082">
        <f>INF_FC_EUR!AC171</f>
        <v>0</v>
      </c>
      <c r="V170" s="1094">
        <f>INF_FC_EUR!AD171</f>
        <v>0</v>
      </c>
      <c r="W170" s="1082">
        <f>INF_FC_EUR!AE171</f>
        <v>0</v>
      </c>
      <c r="X170" s="1094">
        <f>INF_FC_EUR!AF171</f>
        <v>0</v>
      </c>
      <c r="Y170" s="1082">
        <f>INF_FC_EUR!AG171</f>
        <v>0</v>
      </c>
      <c r="Z170" s="1094">
        <f>INF_FC_EUR!AH171</f>
        <v>0</v>
      </c>
      <c r="AA170" s="1082">
        <f>INF_FC_EUR!AI171</f>
        <v>0</v>
      </c>
      <c r="AB170" s="1094">
        <f>INF_FC_EUR!AJ171</f>
        <v>0</v>
      </c>
      <c r="AC170" s="1082">
        <f>INF_FC_EUR!AK171</f>
        <v>0</v>
      </c>
      <c r="AD170" s="1094">
        <f>INF_FC_EUR!AL171</f>
        <v>0</v>
      </c>
      <c r="AE170" s="1082">
        <f>INF_FC_EUR!AM171</f>
        <v>0</v>
      </c>
      <c r="AF170" s="1094">
        <f>INF_FC_EUR!AN171</f>
        <v>0</v>
      </c>
      <c r="AG170" s="1082">
        <f>INF_FC_EUR!AO171</f>
        <v>0</v>
      </c>
      <c r="AH170" s="1094">
        <f>INF_FC_EUR!AP171</f>
        <v>0</v>
      </c>
      <c r="AI170" s="1082">
        <f>INF_FC_EUR!AQ171</f>
        <v>0</v>
      </c>
      <c r="AJ170" s="1094">
        <f>INF_FC_EUR!AR171</f>
        <v>0</v>
      </c>
      <c r="AK170" s="1082">
        <f>INF_FC_EUR!AS171</f>
        <v>0</v>
      </c>
      <c r="AL170" s="1094">
        <f>INF_FC_EUR!AT171</f>
        <v>0</v>
      </c>
      <c r="AM170" s="1082">
        <f>INF_FC_EUR!AU171</f>
        <v>0</v>
      </c>
      <c r="AN170" s="1094">
        <f>INF_FC_EUR!AV171</f>
        <v>0</v>
      </c>
      <c r="AO170" s="1082">
        <f>INF_FC_EUR!AW171</f>
        <v>0</v>
      </c>
      <c r="AP170" s="1094">
        <f>INF_FC_EUR!AX171</f>
        <v>0</v>
      </c>
      <c r="AQ170" s="1082">
        <f>INF_FC_EUR!AY171</f>
        <v>0</v>
      </c>
      <c r="AR170" s="1094">
        <f>INF_FC_EUR!AZ171</f>
        <v>0</v>
      </c>
      <c r="AS170" s="1082">
        <f>INF_FC_EUR!BA171</f>
        <v>0</v>
      </c>
      <c r="AT170" s="1094">
        <f>INF_FC_EUR!BB171</f>
        <v>0</v>
      </c>
      <c r="AU170" s="1082">
        <f>INF_FC_EUR!BC171</f>
        <v>0</v>
      </c>
      <c r="AV170" s="1094">
        <f>INF_FC_EUR!BD171</f>
        <v>0</v>
      </c>
      <c r="AW170" s="1082">
        <f>INF_FC_EUR!BE171</f>
        <v>0</v>
      </c>
      <c r="AX170" s="1094">
        <f>INF_FC_EUR!BF171</f>
        <v>0</v>
      </c>
      <c r="AY170" s="1082">
        <f>INF_FC_EUR!BG171</f>
        <v>0</v>
      </c>
      <c r="AZ170" s="1094">
        <f>INF_FC_EUR!BH171</f>
        <v>0</v>
      </c>
      <c r="BA170" s="1082">
        <f>INF_FC_EUR!BI171</f>
        <v>0</v>
      </c>
      <c r="BB170" s="1094">
        <f>INF_FC_EUR!BJ171</f>
        <v>0</v>
      </c>
      <c r="BC170" s="1082">
        <f>INF_FC_EUR!BK171</f>
        <v>0</v>
      </c>
      <c r="BD170" s="1094">
        <f>INF_FC_EUR!BL171</f>
        <v>0</v>
      </c>
      <c r="BE170" s="1082">
        <f>INF_FC_EUR!BM171</f>
        <v>0</v>
      </c>
      <c r="BF170" s="1094">
        <f>INF_FC_EUR!BN171</f>
        <v>0</v>
      </c>
      <c r="BG170" s="1082">
        <f>INF_FC_EUR!BO171</f>
        <v>0</v>
      </c>
      <c r="BH170" s="1094">
        <f>INF_FC_EUR!BP171</f>
        <v>0</v>
      </c>
      <c r="BI170" s="1082">
        <f>INF_FC_EUR!BQ171</f>
        <v>0</v>
      </c>
      <c r="BJ170" s="1094">
        <f>INF_FC_EUR!BR171</f>
        <v>0</v>
      </c>
      <c r="BK170" s="1082">
        <f>INF_FC_EUR!BS171</f>
        <v>0</v>
      </c>
      <c r="BL170" s="1094">
        <f>INF_FC_EUR!BT171</f>
        <v>0</v>
      </c>
      <c r="BM170" s="1082">
        <f>INF_FC_EUR!BU171</f>
        <v>0</v>
      </c>
      <c r="BN170" s="1094">
        <f>INF_FC_EUR!BV171</f>
        <v>0</v>
      </c>
      <c r="BO170" s="1082">
        <f>INF_FC_EUR!BW171</f>
        <v>0</v>
      </c>
      <c r="BP170" s="1094">
        <f>INF_FC_EUR!BX171</f>
        <v>0</v>
      </c>
      <c r="BQ170" s="1082">
        <f>INF_FC_EUR!BY171</f>
        <v>0</v>
      </c>
    </row>
    <row r="171" spans="1:69" s="1048" customFormat="1">
      <c r="A171" s="1080" t="str">
        <f>IF(OR(B171=0,B171=""),"",B171&amp;IF(COUNTIF(B$11:$B171,B171)&gt;1,COUNTIF(B$11:$B171,B171),""))</f>
        <v>Glass3</v>
      </c>
      <c r="B171" s="1080" t="str">
        <f>INF_FC_EUR!J172</f>
        <v>Glass</v>
      </c>
      <c r="C171" s="1081"/>
      <c r="D171" s="1081">
        <f>INF_FC_EUR!L172</f>
        <v>0</v>
      </c>
      <c r="E171" s="1082">
        <f>INF_FC_EUR!M172</f>
        <v>0</v>
      </c>
      <c r="F171" s="1094">
        <f>INF_FC_EUR!N172</f>
        <v>0</v>
      </c>
      <c r="G171" s="1082">
        <f>INF_FC_EUR!O172</f>
        <v>0</v>
      </c>
      <c r="H171" s="1094">
        <f>INF_FC_EUR!P172</f>
        <v>0</v>
      </c>
      <c r="I171" s="1082">
        <f>INF_FC_EUR!Q172</f>
        <v>0</v>
      </c>
      <c r="J171" s="1094">
        <f>INF_FC_EUR!R172</f>
        <v>0</v>
      </c>
      <c r="K171" s="1082">
        <f>INF_FC_EUR!S172</f>
        <v>0</v>
      </c>
      <c r="L171" s="1094">
        <f>INF_FC_EUR!T172</f>
        <v>0</v>
      </c>
      <c r="M171" s="1082">
        <f>INF_FC_EUR!U172</f>
        <v>0</v>
      </c>
      <c r="N171" s="1094">
        <f>INF_FC_EUR!V172</f>
        <v>0</v>
      </c>
      <c r="O171" s="1082">
        <f>INF_FC_EUR!W172</f>
        <v>0</v>
      </c>
      <c r="P171" s="1094">
        <f>INF_FC_EUR!X172</f>
        <v>0</v>
      </c>
      <c r="Q171" s="1082">
        <f>INF_FC_EUR!Y172</f>
        <v>0</v>
      </c>
      <c r="R171" s="1094">
        <f>INF_FC_EUR!Z172</f>
        <v>0</v>
      </c>
      <c r="S171" s="1082">
        <f>INF_FC_EUR!AA172</f>
        <v>0</v>
      </c>
      <c r="T171" s="1094">
        <f>INF_FC_EUR!AB172</f>
        <v>0</v>
      </c>
      <c r="U171" s="1082">
        <f>INF_FC_EUR!AC172</f>
        <v>0</v>
      </c>
      <c r="V171" s="1094">
        <f>INF_FC_EUR!AD172</f>
        <v>0</v>
      </c>
      <c r="W171" s="1082">
        <f>INF_FC_EUR!AE172</f>
        <v>0</v>
      </c>
      <c r="X171" s="1094">
        <f>INF_FC_EUR!AF172</f>
        <v>0</v>
      </c>
      <c r="Y171" s="1082">
        <f>INF_FC_EUR!AG172</f>
        <v>0</v>
      </c>
      <c r="Z171" s="1094">
        <f>INF_FC_EUR!AH172</f>
        <v>0</v>
      </c>
      <c r="AA171" s="1082">
        <f>INF_FC_EUR!AI172</f>
        <v>0</v>
      </c>
      <c r="AB171" s="1094">
        <f>INF_FC_EUR!AJ172</f>
        <v>0</v>
      </c>
      <c r="AC171" s="1082">
        <f>INF_FC_EUR!AK172</f>
        <v>0</v>
      </c>
      <c r="AD171" s="1094">
        <f>INF_FC_EUR!AL172</f>
        <v>0</v>
      </c>
      <c r="AE171" s="1082">
        <f>INF_FC_EUR!AM172</f>
        <v>0</v>
      </c>
      <c r="AF171" s="1094">
        <f>INF_FC_EUR!AN172</f>
        <v>0</v>
      </c>
      <c r="AG171" s="1082">
        <f>INF_FC_EUR!AO172</f>
        <v>0</v>
      </c>
      <c r="AH171" s="1094">
        <f>INF_FC_EUR!AP172</f>
        <v>0</v>
      </c>
      <c r="AI171" s="1082">
        <f>INF_FC_EUR!AQ172</f>
        <v>0</v>
      </c>
      <c r="AJ171" s="1094">
        <f>INF_FC_EUR!AR172</f>
        <v>0</v>
      </c>
      <c r="AK171" s="1082">
        <f>INF_FC_EUR!AS172</f>
        <v>0</v>
      </c>
      <c r="AL171" s="1094">
        <f>INF_FC_EUR!AT172</f>
        <v>0</v>
      </c>
      <c r="AM171" s="1082">
        <f>INF_FC_EUR!AU172</f>
        <v>0</v>
      </c>
      <c r="AN171" s="1094">
        <f>INF_FC_EUR!AV172</f>
        <v>0</v>
      </c>
      <c r="AO171" s="1082">
        <f>INF_FC_EUR!AW172</f>
        <v>0</v>
      </c>
      <c r="AP171" s="1094">
        <f>INF_FC_EUR!AX172</f>
        <v>0</v>
      </c>
      <c r="AQ171" s="1082">
        <f>INF_FC_EUR!AY172</f>
        <v>0</v>
      </c>
      <c r="AR171" s="1094">
        <f>INF_FC_EUR!AZ172</f>
        <v>0</v>
      </c>
      <c r="AS171" s="1082">
        <f>INF_FC_EUR!BA172</f>
        <v>0</v>
      </c>
      <c r="AT171" s="1094">
        <f>INF_FC_EUR!BB172</f>
        <v>0</v>
      </c>
      <c r="AU171" s="1082">
        <f>INF_FC_EUR!BC172</f>
        <v>0</v>
      </c>
      <c r="AV171" s="1094">
        <f>INF_FC_EUR!BD172</f>
        <v>0</v>
      </c>
      <c r="AW171" s="1082">
        <f>INF_FC_EUR!BE172</f>
        <v>0</v>
      </c>
      <c r="AX171" s="1094">
        <f>INF_FC_EUR!BF172</f>
        <v>0</v>
      </c>
      <c r="AY171" s="1082">
        <f>INF_FC_EUR!BG172</f>
        <v>0</v>
      </c>
      <c r="AZ171" s="1094">
        <f>INF_FC_EUR!BH172</f>
        <v>0</v>
      </c>
      <c r="BA171" s="1082">
        <f>INF_FC_EUR!BI172</f>
        <v>0</v>
      </c>
      <c r="BB171" s="1094">
        <f>INF_FC_EUR!BJ172</f>
        <v>0</v>
      </c>
      <c r="BC171" s="1082">
        <f>INF_FC_EUR!BK172</f>
        <v>0</v>
      </c>
      <c r="BD171" s="1094">
        <f>INF_FC_EUR!BL172</f>
        <v>0</v>
      </c>
      <c r="BE171" s="1082">
        <f>INF_FC_EUR!BM172</f>
        <v>0</v>
      </c>
      <c r="BF171" s="1094">
        <f>INF_FC_EUR!BN172</f>
        <v>0</v>
      </c>
      <c r="BG171" s="1082">
        <f>INF_FC_EUR!BO172</f>
        <v>0</v>
      </c>
      <c r="BH171" s="1094">
        <f>INF_FC_EUR!BP172</f>
        <v>0</v>
      </c>
      <c r="BI171" s="1082">
        <f>INF_FC_EUR!BQ172</f>
        <v>0</v>
      </c>
      <c r="BJ171" s="1094">
        <f>INF_FC_EUR!BR172</f>
        <v>0</v>
      </c>
      <c r="BK171" s="1082">
        <f>INF_FC_EUR!BS172</f>
        <v>0</v>
      </c>
      <c r="BL171" s="1094">
        <f>INF_FC_EUR!BT172</f>
        <v>0</v>
      </c>
      <c r="BM171" s="1082">
        <f>INF_FC_EUR!BU172</f>
        <v>0</v>
      </c>
      <c r="BN171" s="1094">
        <f>INF_FC_EUR!BV172</f>
        <v>0</v>
      </c>
      <c r="BO171" s="1082">
        <f>INF_FC_EUR!BW172</f>
        <v>0</v>
      </c>
      <c r="BP171" s="1094">
        <f>INF_FC_EUR!BX172</f>
        <v>0</v>
      </c>
      <c r="BQ171" s="1082">
        <f>INF_FC_EUR!BY172</f>
        <v>0</v>
      </c>
    </row>
    <row r="172" spans="1:69" s="1048" customFormat="1">
      <c r="A172" s="1080" t="str">
        <f>IF(OR(B172=0,B172=""),"",B172&amp;IF(COUNTIF(B$11:$B172,B172)&gt;1,COUNTIF(B$11:$B172,B172),""))</f>
        <v>Wood3</v>
      </c>
      <c r="B172" s="1080" t="str">
        <f>INF_FC_EUR!J173</f>
        <v>Wood</v>
      </c>
      <c r="C172" s="1081"/>
      <c r="D172" s="1081">
        <f>INF_FC_EUR!L173</f>
        <v>0</v>
      </c>
      <c r="E172" s="1082">
        <f>INF_FC_EUR!M173</f>
        <v>0</v>
      </c>
      <c r="F172" s="1094">
        <f>INF_FC_EUR!N173</f>
        <v>0</v>
      </c>
      <c r="G172" s="1082">
        <f>INF_FC_EUR!O173</f>
        <v>0</v>
      </c>
      <c r="H172" s="1094">
        <f>INF_FC_EUR!P173</f>
        <v>0</v>
      </c>
      <c r="I172" s="1082">
        <f>INF_FC_EUR!Q173</f>
        <v>0</v>
      </c>
      <c r="J172" s="1094">
        <f>INF_FC_EUR!R173</f>
        <v>0</v>
      </c>
      <c r="K172" s="1082">
        <f>INF_FC_EUR!S173</f>
        <v>0</v>
      </c>
      <c r="L172" s="1094">
        <f>INF_FC_EUR!T173</f>
        <v>0</v>
      </c>
      <c r="M172" s="1082">
        <f>INF_FC_EUR!U173</f>
        <v>0</v>
      </c>
      <c r="N172" s="1094">
        <f>INF_FC_EUR!V173</f>
        <v>0</v>
      </c>
      <c r="O172" s="1082">
        <f>INF_FC_EUR!W173</f>
        <v>0</v>
      </c>
      <c r="P172" s="1094">
        <f>INF_FC_EUR!X173</f>
        <v>0</v>
      </c>
      <c r="Q172" s="1082">
        <f>INF_FC_EUR!Y173</f>
        <v>0</v>
      </c>
      <c r="R172" s="1094">
        <f>INF_FC_EUR!Z173</f>
        <v>0</v>
      </c>
      <c r="S172" s="1082">
        <f>INF_FC_EUR!AA173</f>
        <v>0</v>
      </c>
      <c r="T172" s="1094">
        <f>INF_FC_EUR!AB173</f>
        <v>0</v>
      </c>
      <c r="U172" s="1082">
        <f>INF_FC_EUR!AC173</f>
        <v>0</v>
      </c>
      <c r="V172" s="1094">
        <f>INF_FC_EUR!AD173</f>
        <v>0</v>
      </c>
      <c r="W172" s="1082">
        <f>INF_FC_EUR!AE173</f>
        <v>0</v>
      </c>
      <c r="X172" s="1094">
        <f>INF_FC_EUR!AF173</f>
        <v>0</v>
      </c>
      <c r="Y172" s="1082">
        <f>INF_FC_EUR!AG173</f>
        <v>0</v>
      </c>
      <c r="Z172" s="1094">
        <f>INF_FC_EUR!AH173</f>
        <v>0</v>
      </c>
      <c r="AA172" s="1082">
        <f>INF_FC_EUR!AI173</f>
        <v>0</v>
      </c>
      <c r="AB172" s="1094">
        <f>INF_FC_EUR!AJ173</f>
        <v>0</v>
      </c>
      <c r="AC172" s="1082">
        <f>INF_FC_EUR!AK173</f>
        <v>0</v>
      </c>
      <c r="AD172" s="1094">
        <f>INF_FC_EUR!AL173</f>
        <v>0</v>
      </c>
      <c r="AE172" s="1082">
        <f>INF_FC_EUR!AM173</f>
        <v>0</v>
      </c>
      <c r="AF172" s="1094">
        <f>INF_FC_EUR!AN173</f>
        <v>0</v>
      </c>
      <c r="AG172" s="1082">
        <f>INF_FC_EUR!AO173</f>
        <v>0</v>
      </c>
      <c r="AH172" s="1094">
        <f>INF_FC_EUR!AP173</f>
        <v>0</v>
      </c>
      <c r="AI172" s="1082">
        <f>INF_FC_EUR!AQ173</f>
        <v>0</v>
      </c>
      <c r="AJ172" s="1094">
        <f>INF_FC_EUR!AR173</f>
        <v>0</v>
      </c>
      <c r="AK172" s="1082">
        <f>INF_FC_EUR!AS173</f>
        <v>0</v>
      </c>
      <c r="AL172" s="1094">
        <f>INF_FC_EUR!AT173</f>
        <v>0</v>
      </c>
      <c r="AM172" s="1082">
        <f>INF_FC_EUR!AU173</f>
        <v>0</v>
      </c>
      <c r="AN172" s="1094">
        <f>INF_FC_EUR!AV173</f>
        <v>0</v>
      </c>
      <c r="AO172" s="1082">
        <f>INF_FC_EUR!AW173</f>
        <v>0</v>
      </c>
      <c r="AP172" s="1094">
        <f>INF_FC_EUR!AX173</f>
        <v>0</v>
      </c>
      <c r="AQ172" s="1082">
        <f>INF_FC_EUR!AY173</f>
        <v>0</v>
      </c>
      <c r="AR172" s="1094">
        <f>INF_FC_EUR!AZ173</f>
        <v>0</v>
      </c>
      <c r="AS172" s="1082">
        <f>INF_FC_EUR!BA173</f>
        <v>0</v>
      </c>
      <c r="AT172" s="1094">
        <f>INF_FC_EUR!BB173</f>
        <v>0</v>
      </c>
      <c r="AU172" s="1082">
        <f>INF_FC_EUR!BC173</f>
        <v>0</v>
      </c>
      <c r="AV172" s="1094">
        <f>INF_FC_EUR!BD173</f>
        <v>0</v>
      </c>
      <c r="AW172" s="1082">
        <f>INF_FC_EUR!BE173</f>
        <v>0</v>
      </c>
      <c r="AX172" s="1094">
        <f>INF_FC_EUR!BF173</f>
        <v>0</v>
      </c>
      <c r="AY172" s="1082">
        <f>INF_FC_EUR!BG173</f>
        <v>0</v>
      </c>
      <c r="AZ172" s="1094">
        <f>INF_FC_EUR!BH173</f>
        <v>0</v>
      </c>
      <c r="BA172" s="1082">
        <f>INF_FC_EUR!BI173</f>
        <v>0</v>
      </c>
      <c r="BB172" s="1094">
        <f>INF_FC_EUR!BJ173</f>
        <v>0</v>
      </c>
      <c r="BC172" s="1082">
        <f>INF_FC_EUR!BK173</f>
        <v>0</v>
      </c>
      <c r="BD172" s="1094">
        <f>INF_FC_EUR!BL173</f>
        <v>0</v>
      </c>
      <c r="BE172" s="1082">
        <f>INF_FC_EUR!BM173</f>
        <v>0</v>
      </c>
      <c r="BF172" s="1094">
        <f>INF_FC_EUR!BN173</f>
        <v>0</v>
      </c>
      <c r="BG172" s="1082">
        <f>INF_FC_EUR!BO173</f>
        <v>0</v>
      </c>
      <c r="BH172" s="1094">
        <f>INF_FC_EUR!BP173</f>
        <v>0</v>
      </c>
      <c r="BI172" s="1082">
        <f>INF_FC_EUR!BQ173</f>
        <v>0</v>
      </c>
      <c r="BJ172" s="1094">
        <f>INF_FC_EUR!BR173</f>
        <v>0</v>
      </c>
      <c r="BK172" s="1082">
        <f>INF_FC_EUR!BS173</f>
        <v>0</v>
      </c>
      <c r="BL172" s="1094">
        <f>INF_FC_EUR!BT173</f>
        <v>0</v>
      </c>
      <c r="BM172" s="1082">
        <f>INF_FC_EUR!BU173</f>
        <v>0</v>
      </c>
      <c r="BN172" s="1094">
        <f>INF_FC_EUR!BV173</f>
        <v>0</v>
      </c>
      <c r="BO172" s="1082">
        <f>INF_FC_EUR!BW173</f>
        <v>0</v>
      </c>
      <c r="BP172" s="1094">
        <f>INF_FC_EUR!BX173</f>
        <v>0</v>
      </c>
      <c r="BQ172" s="1082">
        <f>INF_FC_EUR!BY173</f>
        <v>0</v>
      </c>
    </row>
    <row r="173" spans="1:69" s="1048" customFormat="1">
      <c r="A173" s="1080" t="str">
        <f>IF(OR(B173=0,B173=""),"",B173&amp;IF(COUNTIF(B$11:$B173,B173)&gt;1,COUNTIF(B$11:$B173,B173),""))</f>
        <v>Final Goods3</v>
      </c>
      <c r="B173" s="1080" t="str">
        <f>INF_FC_EUR!J174</f>
        <v>Final Goods</v>
      </c>
      <c r="C173" s="1081"/>
      <c r="D173" s="1081">
        <f>INF_FC_EUR!L174</f>
        <v>0</v>
      </c>
      <c r="E173" s="1082">
        <f>INF_FC_EUR!M174</f>
        <v>0</v>
      </c>
      <c r="F173" s="1094">
        <f>INF_FC_EUR!N174</f>
        <v>0</v>
      </c>
      <c r="G173" s="1082">
        <f>INF_FC_EUR!O174</f>
        <v>0</v>
      </c>
      <c r="H173" s="1094">
        <f>INF_FC_EUR!P174</f>
        <v>0</v>
      </c>
      <c r="I173" s="1082">
        <f>INF_FC_EUR!Q174</f>
        <v>0</v>
      </c>
      <c r="J173" s="1094">
        <f>INF_FC_EUR!R174</f>
        <v>0</v>
      </c>
      <c r="K173" s="1082">
        <f>INF_FC_EUR!S174</f>
        <v>0</v>
      </c>
      <c r="L173" s="1094">
        <f>INF_FC_EUR!T174</f>
        <v>0</v>
      </c>
      <c r="M173" s="1082">
        <f>INF_FC_EUR!U174</f>
        <v>0</v>
      </c>
      <c r="N173" s="1094">
        <f>INF_FC_EUR!V174</f>
        <v>0</v>
      </c>
      <c r="O173" s="1082">
        <f>INF_FC_EUR!W174</f>
        <v>0</v>
      </c>
      <c r="P173" s="1094">
        <f>INF_FC_EUR!X174</f>
        <v>0</v>
      </c>
      <c r="Q173" s="1082">
        <f>INF_FC_EUR!Y174</f>
        <v>0</v>
      </c>
      <c r="R173" s="1094">
        <f>INF_FC_EUR!Z174</f>
        <v>0</v>
      </c>
      <c r="S173" s="1082">
        <f>INF_FC_EUR!AA174</f>
        <v>0</v>
      </c>
      <c r="T173" s="1094">
        <f>INF_FC_EUR!AB174</f>
        <v>0</v>
      </c>
      <c r="U173" s="1082">
        <f>INF_FC_EUR!AC174</f>
        <v>0</v>
      </c>
      <c r="V173" s="1094">
        <f>INF_FC_EUR!AD174</f>
        <v>0</v>
      </c>
      <c r="W173" s="1082">
        <f>INF_FC_EUR!AE174</f>
        <v>0</v>
      </c>
      <c r="X173" s="1094">
        <f>INF_FC_EUR!AF174</f>
        <v>0</v>
      </c>
      <c r="Y173" s="1082">
        <f>INF_FC_EUR!AG174</f>
        <v>0</v>
      </c>
      <c r="Z173" s="1094">
        <f>INF_FC_EUR!AH174</f>
        <v>0</v>
      </c>
      <c r="AA173" s="1082">
        <f>INF_FC_EUR!AI174</f>
        <v>0</v>
      </c>
      <c r="AB173" s="1094">
        <f>INF_FC_EUR!AJ174</f>
        <v>0</v>
      </c>
      <c r="AC173" s="1082">
        <f>INF_FC_EUR!AK174</f>
        <v>0</v>
      </c>
      <c r="AD173" s="1094">
        <f>INF_FC_EUR!AL174</f>
        <v>0</v>
      </c>
      <c r="AE173" s="1082">
        <f>INF_FC_EUR!AM174</f>
        <v>0</v>
      </c>
      <c r="AF173" s="1094">
        <f>INF_FC_EUR!AN174</f>
        <v>0</v>
      </c>
      <c r="AG173" s="1082">
        <f>INF_FC_EUR!AO174</f>
        <v>0</v>
      </c>
      <c r="AH173" s="1094">
        <f>INF_FC_EUR!AP174</f>
        <v>0</v>
      </c>
      <c r="AI173" s="1082">
        <f>INF_FC_EUR!AQ174</f>
        <v>0</v>
      </c>
      <c r="AJ173" s="1094">
        <f>INF_FC_EUR!AR174</f>
        <v>0</v>
      </c>
      <c r="AK173" s="1082">
        <f>INF_FC_EUR!AS174</f>
        <v>0</v>
      </c>
      <c r="AL173" s="1094">
        <f>INF_FC_EUR!AT174</f>
        <v>0</v>
      </c>
      <c r="AM173" s="1082">
        <f>INF_FC_EUR!AU174</f>
        <v>0</v>
      </c>
      <c r="AN173" s="1094">
        <f>INF_FC_EUR!AV174</f>
        <v>0</v>
      </c>
      <c r="AO173" s="1082">
        <f>INF_FC_EUR!AW174</f>
        <v>0</v>
      </c>
      <c r="AP173" s="1094">
        <f>INF_FC_EUR!AX174</f>
        <v>0</v>
      </c>
      <c r="AQ173" s="1082">
        <f>INF_FC_EUR!AY174</f>
        <v>0</v>
      </c>
      <c r="AR173" s="1094">
        <f>INF_FC_EUR!AZ174</f>
        <v>0</v>
      </c>
      <c r="AS173" s="1082">
        <f>INF_FC_EUR!BA174</f>
        <v>0</v>
      </c>
      <c r="AT173" s="1094">
        <f>INF_FC_EUR!BB174</f>
        <v>0</v>
      </c>
      <c r="AU173" s="1082">
        <f>INF_FC_EUR!BC174</f>
        <v>0</v>
      </c>
      <c r="AV173" s="1094">
        <f>INF_FC_EUR!BD174</f>
        <v>0</v>
      </c>
      <c r="AW173" s="1082">
        <f>INF_FC_EUR!BE174</f>
        <v>0</v>
      </c>
      <c r="AX173" s="1094">
        <f>INF_FC_EUR!BF174</f>
        <v>0</v>
      </c>
      <c r="AY173" s="1082">
        <f>INF_FC_EUR!BG174</f>
        <v>0</v>
      </c>
      <c r="AZ173" s="1094">
        <f>INF_FC_EUR!BH174</f>
        <v>0</v>
      </c>
      <c r="BA173" s="1082">
        <f>INF_FC_EUR!BI174</f>
        <v>0</v>
      </c>
      <c r="BB173" s="1094">
        <f>INF_FC_EUR!BJ174</f>
        <v>0</v>
      </c>
      <c r="BC173" s="1082">
        <f>INF_FC_EUR!BK174</f>
        <v>0</v>
      </c>
      <c r="BD173" s="1094">
        <f>INF_FC_EUR!BL174</f>
        <v>0</v>
      </c>
      <c r="BE173" s="1082">
        <f>INF_FC_EUR!BM174</f>
        <v>0</v>
      </c>
      <c r="BF173" s="1094">
        <f>INF_FC_EUR!BN174</f>
        <v>0</v>
      </c>
      <c r="BG173" s="1082">
        <f>INF_FC_EUR!BO174</f>
        <v>0</v>
      </c>
      <c r="BH173" s="1094">
        <f>INF_FC_EUR!BP174</f>
        <v>0</v>
      </c>
      <c r="BI173" s="1082">
        <f>INF_FC_EUR!BQ174</f>
        <v>0</v>
      </c>
      <c r="BJ173" s="1094">
        <f>INF_FC_EUR!BR174</f>
        <v>0</v>
      </c>
      <c r="BK173" s="1082">
        <f>INF_FC_EUR!BS174</f>
        <v>0</v>
      </c>
      <c r="BL173" s="1094">
        <f>INF_FC_EUR!BT174</f>
        <v>0</v>
      </c>
      <c r="BM173" s="1082">
        <f>INF_FC_EUR!BU174</f>
        <v>0</v>
      </c>
      <c r="BN173" s="1094">
        <f>INF_FC_EUR!BV174</f>
        <v>0</v>
      </c>
      <c r="BO173" s="1082">
        <f>INF_FC_EUR!BW174</f>
        <v>0</v>
      </c>
      <c r="BP173" s="1094">
        <f>INF_FC_EUR!BX174</f>
        <v>0</v>
      </c>
      <c r="BQ173" s="1082">
        <f>INF_FC_EUR!BY174</f>
        <v>0</v>
      </c>
    </row>
    <row r="174" spans="1:69" s="1048" customFormat="1">
      <c r="A174" s="1093" t="str">
        <f>IF(OR(B174=0,B174=""),"",B174&amp;IF(COUNTIF(B$11:$B174,B174)&gt;1,COUNTIF(B$11:$B174,B174),""))</f>
        <v>Compound3</v>
      </c>
      <c r="B174" s="1093" t="str">
        <f>INF_FC_EUR!J175</f>
        <v>Compound</v>
      </c>
      <c r="C174" s="1090"/>
      <c r="D174" s="1090">
        <f>INF_FC_EUR!L175</f>
        <v>0</v>
      </c>
      <c r="E174" s="1091">
        <f>INF_FC_EUR!M175</f>
        <v>0</v>
      </c>
      <c r="F174" s="1092">
        <f>INF_FC_EUR!N175</f>
        <v>0</v>
      </c>
      <c r="G174" s="1091">
        <f>INF_FC_EUR!O175</f>
        <v>0</v>
      </c>
      <c r="H174" s="1092">
        <f>INF_FC_EUR!P175</f>
        <v>0</v>
      </c>
      <c r="I174" s="1091">
        <f>INF_FC_EUR!Q175</f>
        <v>0</v>
      </c>
      <c r="J174" s="1092">
        <f>INF_FC_EUR!R175</f>
        <v>0</v>
      </c>
      <c r="K174" s="1091">
        <f>INF_FC_EUR!S175</f>
        <v>0</v>
      </c>
      <c r="L174" s="1092">
        <f>INF_FC_EUR!T175</f>
        <v>0</v>
      </c>
      <c r="M174" s="1091">
        <f>INF_FC_EUR!U175</f>
        <v>0</v>
      </c>
      <c r="N174" s="1092">
        <f>INF_FC_EUR!V175</f>
        <v>0</v>
      </c>
      <c r="O174" s="1091">
        <f>INF_FC_EUR!W175</f>
        <v>0</v>
      </c>
      <c r="P174" s="1092">
        <f>INF_FC_EUR!X175</f>
        <v>0</v>
      </c>
      <c r="Q174" s="1091">
        <f>INF_FC_EUR!Y175</f>
        <v>0</v>
      </c>
      <c r="R174" s="1092">
        <f>INF_FC_EUR!Z175</f>
        <v>0</v>
      </c>
      <c r="S174" s="1091">
        <f>INF_FC_EUR!AA175</f>
        <v>0</v>
      </c>
      <c r="T174" s="1092">
        <f>INF_FC_EUR!AB175</f>
        <v>0</v>
      </c>
      <c r="U174" s="1091">
        <f>INF_FC_EUR!AC175</f>
        <v>0</v>
      </c>
      <c r="V174" s="1092">
        <f>INF_FC_EUR!AD175</f>
        <v>0</v>
      </c>
      <c r="W174" s="1091">
        <f>INF_FC_EUR!AE175</f>
        <v>0</v>
      </c>
      <c r="X174" s="1092">
        <f>INF_FC_EUR!AF175</f>
        <v>0</v>
      </c>
      <c r="Y174" s="1091">
        <f>INF_FC_EUR!AG175</f>
        <v>0</v>
      </c>
      <c r="Z174" s="1092">
        <f>INF_FC_EUR!AH175</f>
        <v>0</v>
      </c>
      <c r="AA174" s="1091">
        <f>INF_FC_EUR!AI175</f>
        <v>0</v>
      </c>
      <c r="AB174" s="1092">
        <f>INF_FC_EUR!AJ175</f>
        <v>0</v>
      </c>
      <c r="AC174" s="1091">
        <f>INF_FC_EUR!AK175</f>
        <v>0</v>
      </c>
      <c r="AD174" s="1092">
        <f>INF_FC_EUR!AL175</f>
        <v>0</v>
      </c>
      <c r="AE174" s="1091">
        <f>INF_FC_EUR!AM175</f>
        <v>0</v>
      </c>
      <c r="AF174" s="1092">
        <f>INF_FC_EUR!AN175</f>
        <v>0</v>
      </c>
      <c r="AG174" s="1091">
        <f>INF_FC_EUR!AO175</f>
        <v>0</v>
      </c>
      <c r="AH174" s="1092">
        <f>INF_FC_EUR!AP175</f>
        <v>0</v>
      </c>
      <c r="AI174" s="1091">
        <f>INF_FC_EUR!AQ175</f>
        <v>0</v>
      </c>
      <c r="AJ174" s="1092">
        <f>INF_FC_EUR!AR175</f>
        <v>0</v>
      </c>
      <c r="AK174" s="1091">
        <f>INF_FC_EUR!AS175</f>
        <v>0</v>
      </c>
      <c r="AL174" s="1092">
        <f>INF_FC_EUR!AT175</f>
        <v>0</v>
      </c>
      <c r="AM174" s="1091">
        <f>INF_FC_EUR!AU175</f>
        <v>0</v>
      </c>
      <c r="AN174" s="1092">
        <f>INF_FC_EUR!AV175</f>
        <v>0</v>
      </c>
      <c r="AO174" s="1091">
        <f>INF_FC_EUR!AW175</f>
        <v>0</v>
      </c>
      <c r="AP174" s="1092">
        <f>INF_FC_EUR!AX175</f>
        <v>0</v>
      </c>
      <c r="AQ174" s="1091">
        <f>INF_FC_EUR!AY175</f>
        <v>0</v>
      </c>
      <c r="AR174" s="1092">
        <f>INF_FC_EUR!AZ175</f>
        <v>0</v>
      </c>
      <c r="AS174" s="1091">
        <f>INF_FC_EUR!BA175</f>
        <v>0</v>
      </c>
      <c r="AT174" s="1092">
        <f>INF_FC_EUR!BB175</f>
        <v>0</v>
      </c>
      <c r="AU174" s="1091">
        <f>INF_FC_EUR!BC175</f>
        <v>0</v>
      </c>
      <c r="AV174" s="1092">
        <f>INF_FC_EUR!BD175</f>
        <v>0</v>
      </c>
      <c r="AW174" s="1091">
        <f>INF_FC_EUR!BE175</f>
        <v>0</v>
      </c>
      <c r="AX174" s="1092">
        <f>INF_FC_EUR!BF175</f>
        <v>0</v>
      </c>
      <c r="AY174" s="1091">
        <f>INF_FC_EUR!BG175</f>
        <v>0</v>
      </c>
      <c r="AZ174" s="1092">
        <f>INF_FC_EUR!BH175</f>
        <v>0</v>
      </c>
      <c r="BA174" s="1091">
        <f>INF_FC_EUR!BI175</f>
        <v>0</v>
      </c>
      <c r="BB174" s="1092">
        <f>INF_FC_EUR!BJ175</f>
        <v>0</v>
      </c>
      <c r="BC174" s="1091">
        <f>INF_FC_EUR!BK175</f>
        <v>0</v>
      </c>
      <c r="BD174" s="1092">
        <f>INF_FC_EUR!BL175</f>
        <v>0</v>
      </c>
      <c r="BE174" s="1091">
        <f>INF_FC_EUR!BM175</f>
        <v>0</v>
      </c>
      <c r="BF174" s="1092">
        <f>INF_FC_EUR!BN175</f>
        <v>0</v>
      </c>
      <c r="BG174" s="1091">
        <f>INF_FC_EUR!BO175</f>
        <v>0</v>
      </c>
      <c r="BH174" s="1092">
        <f>INF_FC_EUR!BP175</f>
        <v>0</v>
      </c>
      <c r="BI174" s="1091">
        <f>INF_FC_EUR!BQ175</f>
        <v>0</v>
      </c>
      <c r="BJ174" s="1092">
        <f>INF_FC_EUR!BR175</f>
        <v>0</v>
      </c>
      <c r="BK174" s="1091">
        <f>INF_FC_EUR!BS175</f>
        <v>0</v>
      </c>
      <c r="BL174" s="1092">
        <f>INF_FC_EUR!BT175</f>
        <v>0</v>
      </c>
      <c r="BM174" s="1091">
        <f>INF_FC_EUR!BU175</f>
        <v>0</v>
      </c>
      <c r="BN174" s="1092">
        <f>INF_FC_EUR!BV175</f>
        <v>0</v>
      </c>
      <c r="BO174" s="1091">
        <f>INF_FC_EUR!BW175</f>
        <v>0</v>
      </c>
      <c r="BP174" s="1092">
        <f>INF_FC_EUR!BX175</f>
        <v>0</v>
      </c>
      <c r="BQ174" s="1091">
        <f>INF_FC_EUR!BY175</f>
        <v>0</v>
      </c>
    </row>
    <row r="175" spans="1:69" s="1048" customFormat="1">
      <c r="A175" s="1080" t="str">
        <f>IF(OR(B175=0,B175=""),"",B175&amp;IF(COUNTIF(B$11:$B175,B175)&gt;1,COUNTIF(B$11:$B175,B175),""))</f>
        <v>Waste3</v>
      </c>
      <c r="B175" s="1080" t="str">
        <f>INF_FC_EUR!J176</f>
        <v>Waste</v>
      </c>
      <c r="C175" s="1081"/>
      <c r="D175" s="1081">
        <f>INF_FC_EUR!L176</f>
        <v>0</v>
      </c>
      <c r="E175" s="1082">
        <f>INF_FC_EUR!M176</f>
        <v>0</v>
      </c>
      <c r="F175" s="1094">
        <f>INF_FC_EUR!N176</f>
        <v>0</v>
      </c>
      <c r="G175" s="1082">
        <f>INF_FC_EUR!O176</f>
        <v>0</v>
      </c>
      <c r="H175" s="1094">
        <f>INF_FC_EUR!P176</f>
        <v>0</v>
      </c>
      <c r="I175" s="1082">
        <f>INF_FC_EUR!Q176</f>
        <v>0</v>
      </c>
      <c r="J175" s="1094">
        <f>INF_FC_EUR!R176</f>
        <v>0</v>
      </c>
      <c r="K175" s="1082">
        <f>INF_FC_EUR!S176</f>
        <v>0</v>
      </c>
      <c r="L175" s="1094">
        <f>INF_FC_EUR!T176</f>
        <v>0</v>
      </c>
      <c r="M175" s="1082">
        <f>INF_FC_EUR!U176</f>
        <v>0</v>
      </c>
      <c r="N175" s="1094">
        <f>INF_FC_EUR!V176</f>
        <v>0</v>
      </c>
      <c r="O175" s="1082">
        <f>INF_FC_EUR!W176</f>
        <v>0</v>
      </c>
      <c r="P175" s="1094">
        <f>INF_FC_EUR!X176</f>
        <v>0</v>
      </c>
      <c r="Q175" s="1082">
        <f>INF_FC_EUR!Y176</f>
        <v>0</v>
      </c>
      <c r="R175" s="1094">
        <f>INF_FC_EUR!Z176</f>
        <v>0</v>
      </c>
      <c r="S175" s="1082">
        <f>INF_FC_EUR!AA176</f>
        <v>0</v>
      </c>
      <c r="T175" s="1094">
        <f>INF_FC_EUR!AB176</f>
        <v>0</v>
      </c>
      <c r="U175" s="1082">
        <f>INF_FC_EUR!AC176</f>
        <v>0</v>
      </c>
      <c r="V175" s="1094">
        <f>INF_FC_EUR!AD176</f>
        <v>0</v>
      </c>
      <c r="W175" s="1082">
        <f>INF_FC_EUR!AE176</f>
        <v>0</v>
      </c>
      <c r="X175" s="1094">
        <f>INF_FC_EUR!AF176</f>
        <v>0</v>
      </c>
      <c r="Y175" s="1082">
        <f>INF_FC_EUR!AG176</f>
        <v>0</v>
      </c>
      <c r="Z175" s="1094">
        <f>INF_FC_EUR!AH176</f>
        <v>0</v>
      </c>
      <c r="AA175" s="1082">
        <f>INF_FC_EUR!AI176</f>
        <v>0</v>
      </c>
      <c r="AB175" s="1094">
        <f>INF_FC_EUR!AJ176</f>
        <v>0</v>
      </c>
      <c r="AC175" s="1082">
        <f>INF_FC_EUR!AK176</f>
        <v>0</v>
      </c>
      <c r="AD175" s="1094">
        <f>INF_FC_EUR!AL176</f>
        <v>0</v>
      </c>
      <c r="AE175" s="1082">
        <f>INF_FC_EUR!AM176</f>
        <v>0</v>
      </c>
      <c r="AF175" s="1094">
        <f>INF_FC_EUR!AN176</f>
        <v>0</v>
      </c>
      <c r="AG175" s="1082">
        <f>INF_FC_EUR!AO176</f>
        <v>0</v>
      </c>
      <c r="AH175" s="1094">
        <f>INF_FC_EUR!AP176</f>
        <v>0</v>
      </c>
      <c r="AI175" s="1082">
        <f>INF_FC_EUR!AQ176</f>
        <v>0</v>
      </c>
      <c r="AJ175" s="1094">
        <f>INF_FC_EUR!AR176</f>
        <v>0</v>
      </c>
      <c r="AK175" s="1082">
        <f>INF_FC_EUR!AS176</f>
        <v>0</v>
      </c>
      <c r="AL175" s="1094">
        <f>INF_FC_EUR!AT176</f>
        <v>0</v>
      </c>
      <c r="AM175" s="1082">
        <f>INF_FC_EUR!AU176</f>
        <v>0</v>
      </c>
      <c r="AN175" s="1094">
        <f>INF_FC_EUR!AV176</f>
        <v>0</v>
      </c>
      <c r="AO175" s="1082">
        <f>INF_FC_EUR!AW176</f>
        <v>0</v>
      </c>
      <c r="AP175" s="1094">
        <f>INF_FC_EUR!AX176</f>
        <v>0</v>
      </c>
      <c r="AQ175" s="1082">
        <f>INF_FC_EUR!AY176</f>
        <v>0</v>
      </c>
      <c r="AR175" s="1094">
        <f>INF_FC_EUR!AZ176</f>
        <v>0</v>
      </c>
      <c r="AS175" s="1082">
        <f>INF_FC_EUR!BA176</f>
        <v>0</v>
      </c>
      <c r="AT175" s="1094">
        <f>INF_FC_EUR!BB176</f>
        <v>0</v>
      </c>
      <c r="AU175" s="1082">
        <f>INF_FC_EUR!BC176</f>
        <v>0</v>
      </c>
      <c r="AV175" s="1094">
        <f>INF_FC_EUR!BD176</f>
        <v>0</v>
      </c>
      <c r="AW175" s="1082">
        <f>INF_FC_EUR!BE176</f>
        <v>0</v>
      </c>
      <c r="AX175" s="1094">
        <f>INF_FC_EUR!BF176</f>
        <v>0</v>
      </c>
      <c r="AY175" s="1082">
        <f>INF_FC_EUR!BG176</f>
        <v>0</v>
      </c>
      <c r="AZ175" s="1094">
        <f>INF_FC_EUR!BH176</f>
        <v>0</v>
      </c>
      <c r="BA175" s="1082">
        <f>INF_FC_EUR!BI176</f>
        <v>0</v>
      </c>
      <c r="BB175" s="1094">
        <f>INF_FC_EUR!BJ176</f>
        <v>0</v>
      </c>
      <c r="BC175" s="1082">
        <f>INF_FC_EUR!BK176</f>
        <v>0</v>
      </c>
      <c r="BD175" s="1094">
        <f>INF_FC_EUR!BL176</f>
        <v>0</v>
      </c>
      <c r="BE175" s="1082">
        <f>INF_FC_EUR!BM176</f>
        <v>0</v>
      </c>
      <c r="BF175" s="1094">
        <f>INF_FC_EUR!BN176</f>
        <v>0</v>
      </c>
      <c r="BG175" s="1082">
        <f>INF_FC_EUR!BO176</f>
        <v>0</v>
      </c>
      <c r="BH175" s="1094">
        <f>INF_FC_EUR!BP176</f>
        <v>0</v>
      </c>
      <c r="BI175" s="1082">
        <f>INF_FC_EUR!BQ176</f>
        <v>0</v>
      </c>
      <c r="BJ175" s="1094">
        <f>INF_FC_EUR!BR176</f>
        <v>0</v>
      </c>
      <c r="BK175" s="1082">
        <f>INF_FC_EUR!BS176</f>
        <v>0</v>
      </c>
      <c r="BL175" s="1094">
        <f>INF_FC_EUR!BT176</f>
        <v>0</v>
      </c>
      <c r="BM175" s="1082">
        <f>INF_FC_EUR!BU176</f>
        <v>0</v>
      </c>
      <c r="BN175" s="1094">
        <f>INF_FC_EUR!BV176</f>
        <v>0</v>
      </c>
      <c r="BO175" s="1082">
        <f>INF_FC_EUR!BW176</f>
        <v>0</v>
      </c>
      <c r="BP175" s="1094">
        <f>INF_FC_EUR!BX176</f>
        <v>0</v>
      </c>
      <c r="BQ175" s="1082">
        <f>INF_FC_EUR!BY176</f>
        <v>0</v>
      </c>
    </row>
    <row r="176" spans="1:69" s="1048" customFormat="1">
      <c r="A176" s="1080" t="str">
        <f>IF(OR(B176=0,B176=""),"",B176&amp;IF(COUNTIF(B$11:$B176,B176)&gt;1,COUNTIF(B$11:$B176,B176),""))</f>
        <v>Bartering</v>
      </c>
      <c r="B176" s="1080" t="str">
        <f>INF_FC_EUR!J177</f>
        <v>Bartering</v>
      </c>
      <c r="C176" s="1081"/>
      <c r="D176" s="1081">
        <f>INF_FC_EUR!L177</f>
        <v>0</v>
      </c>
      <c r="E176" s="1082">
        <f>INF_FC_EUR!M177</f>
        <v>0</v>
      </c>
      <c r="F176" s="1094">
        <f>INF_FC_EUR!N177</f>
        <v>0</v>
      </c>
      <c r="G176" s="1082">
        <f>INF_FC_EUR!O177</f>
        <v>0</v>
      </c>
      <c r="H176" s="1094">
        <f>INF_FC_EUR!P177</f>
        <v>0</v>
      </c>
      <c r="I176" s="1082">
        <f>INF_FC_EUR!Q177</f>
        <v>0</v>
      </c>
      <c r="J176" s="1094">
        <f>INF_FC_EUR!R177</f>
        <v>0</v>
      </c>
      <c r="K176" s="1082">
        <f>INF_FC_EUR!S177</f>
        <v>0</v>
      </c>
      <c r="L176" s="1094">
        <f>INF_FC_EUR!T177</f>
        <v>0</v>
      </c>
      <c r="M176" s="1082">
        <f>INF_FC_EUR!U177</f>
        <v>0</v>
      </c>
      <c r="N176" s="1094">
        <f>INF_FC_EUR!V177</f>
        <v>0</v>
      </c>
      <c r="O176" s="1082">
        <f>INF_FC_EUR!W177</f>
        <v>0</v>
      </c>
      <c r="P176" s="1094">
        <f>INF_FC_EUR!X177</f>
        <v>0</v>
      </c>
      <c r="Q176" s="1082">
        <f>INF_FC_EUR!Y177</f>
        <v>0</v>
      </c>
      <c r="R176" s="1094">
        <f>INF_FC_EUR!Z177</f>
        <v>0</v>
      </c>
      <c r="S176" s="1082">
        <f>INF_FC_EUR!AA177</f>
        <v>0</v>
      </c>
      <c r="T176" s="1094">
        <f>INF_FC_EUR!AB177</f>
        <v>0</v>
      </c>
      <c r="U176" s="1082">
        <f>INF_FC_EUR!AC177</f>
        <v>0</v>
      </c>
      <c r="V176" s="1094">
        <f>INF_FC_EUR!AD177</f>
        <v>0</v>
      </c>
      <c r="W176" s="1082">
        <f>INF_FC_EUR!AE177</f>
        <v>0</v>
      </c>
      <c r="X176" s="1094">
        <f>INF_FC_EUR!AF177</f>
        <v>0</v>
      </c>
      <c r="Y176" s="1082">
        <f>INF_FC_EUR!AG177</f>
        <v>0</v>
      </c>
      <c r="Z176" s="1094">
        <f>INF_FC_EUR!AH177</f>
        <v>0</v>
      </c>
      <c r="AA176" s="1082">
        <f>INF_FC_EUR!AI177</f>
        <v>0</v>
      </c>
      <c r="AB176" s="1094">
        <f>INF_FC_EUR!AJ177</f>
        <v>0</v>
      </c>
      <c r="AC176" s="1082">
        <f>INF_FC_EUR!AK177</f>
        <v>0</v>
      </c>
      <c r="AD176" s="1094">
        <f>INF_FC_EUR!AL177</f>
        <v>0</v>
      </c>
      <c r="AE176" s="1082">
        <f>INF_FC_EUR!AM177</f>
        <v>0</v>
      </c>
      <c r="AF176" s="1094">
        <f>INF_FC_EUR!AN177</f>
        <v>0</v>
      </c>
      <c r="AG176" s="1082">
        <f>INF_FC_EUR!AO177</f>
        <v>0</v>
      </c>
      <c r="AH176" s="1094">
        <f>INF_FC_EUR!AP177</f>
        <v>0</v>
      </c>
      <c r="AI176" s="1082">
        <f>INF_FC_EUR!AQ177</f>
        <v>0</v>
      </c>
      <c r="AJ176" s="1094">
        <f>INF_FC_EUR!AR177</f>
        <v>0</v>
      </c>
      <c r="AK176" s="1082">
        <f>INF_FC_EUR!AS177</f>
        <v>0</v>
      </c>
      <c r="AL176" s="1094">
        <f>INF_FC_EUR!AT177</f>
        <v>0</v>
      </c>
      <c r="AM176" s="1082">
        <f>INF_FC_EUR!AU177</f>
        <v>0</v>
      </c>
      <c r="AN176" s="1094">
        <f>INF_FC_EUR!AV177</f>
        <v>0</v>
      </c>
      <c r="AO176" s="1082">
        <f>INF_FC_EUR!AW177</f>
        <v>0</v>
      </c>
      <c r="AP176" s="1094">
        <f>INF_FC_EUR!AX177</f>
        <v>0</v>
      </c>
      <c r="AQ176" s="1082">
        <f>INF_FC_EUR!AY177</f>
        <v>0</v>
      </c>
      <c r="AR176" s="1094">
        <f>INF_FC_EUR!AZ177</f>
        <v>0</v>
      </c>
      <c r="AS176" s="1082">
        <f>INF_FC_EUR!BA177</f>
        <v>0</v>
      </c>
      <c r="AT176" s="1094">
        <f>INF_FC_EUR!BB177</f>
        <v>0</v>
      </c>
      <c r="AU176" s="1082">
        <f>INF_FC_EUR!BC177</f>
        <v>0</v>
      </c>
      <c r="AV176" s="1094">
        <f>INF_FC_EUR!BD177</f>
        <v>0</v>
      </c>
      <c r="AW176" s="1082">
        <f>INF_FC_EUR!BE177</f>
        <v>0</v>
      </c>
      <c r="AX176" s="1094">
        <f>INF_FC_EUR!BF177</f>
        <v>0</v>
      </c>
      <c r="AY176" s="1082">
        <f>INF_FC_EUR!BG177</f>
        <v>0</v>
      </c>
      <c r="AZ176" s="1094">
        <f>INF_FC_EUR!BH177</f>
        <v>0</v>
      </c>
      <c r="BA176" s="1082">
        <f>INF_FC_EUR!BI177</f>
        <v>0</v>
      </c>
      <c r="BB176" s="1094">
        <f>INF_FC_EUR!BJ177</f>
        <v>0</v>
      </c>
      <c r="BC176" s="1082">
        <f>INF_FC_EUR!BK177</f>
        <v>0</v>
      </c>
      <c r="BD176" s="1094">
        <f>INF_FC_EUR!BL177</f>
        <v>0</v>
      </c>
      <c r="BE176" s="1082">
        <f>INF_FC_EUR!BM177</f>
        <v>0</v>
      </c>
      <c r="BF176" s="1094">
        <f>INF_FC_EUR!BN177</f>
        <v>0</v>
      </c>
      <c r="BG176" s="1082">
        <f>INF_FC_EUR!BO177</f>
        <v>0</v>
      </c>
      <c r="BH176" s="1094">
        <f>INF_FC_EUR!BP177</f>
        <v>0</v>
      </c>
      <c r="BI176" s="1082">
        <f>INF_FC_EUR!BQ177</f>
        <v>0</v>
      </c>
      <c r="BJ176" s="1094">
        <f>INF_FC_EUR!BR177</f>
        <v>0</v>
      </c>
      <c r="BK176" s="1082">
        <f>INF_FC_EUR!BS177</f>
        <v>0</v>
      </c>
      <c r="BL176" s="1094">
        <f>INF_FC_EUR!BT177</f>
        <v>0</v>
      </c>
      <c r="BM176" s="1082">
        <f>INF_FC_EUR!BU177</f>
        <v>0</v>
      </c>
      <c r="BN176" s="1094">
        <f>INF_FC_EUR!BV177</f>
        <v>0</v>
      </c>
      <c r="BO176" s="1082">
        <f>INF_FC_EUR!BW177</f>
        <v>0</v>
      </c>
      <c r="BP176" s="1094">
        <f>INF_FC_EUR!BX177</f>
        <v>0</v>
      </c>
      <c r="BQ176" s="1082">
        <f>INF_FC_EUR!BY177</f>
        <v>0</v>
      </c>
    </row>
    <row r="177" spans="1:69" s="1048" customFormat="1">
      <c r="A177" s="1080" t="str">
        <f>IF(OR(B177=0,B177=""),"",B177&amp;IF(COUNTIF(B$11:$B177,B177)&gt;1,COUNTIF(B$11:$B177,B177),""))</f>
        <v>Papers4</v>
      </c>
      <c r="B177" s="1080" t="str">
        <f>INF_FC_EUR!J178</f>
        <v>Papers</v>
      </c>
      <c r="C177" s="1081"/>
      <c r="D177" s="1081">
        <f>INF_FC_EUR!L178</f>
        <v>0</v>
      </c>
      <c r="E177" s="1082">
        <f>INF_FC_EUR!M178</f>
        <v>0</v>
      </c>
      <c r="F177" s="1094">
        <f>INF_FC_EUR!N178</f>
        <v>0</v>
      </c>
      <c r="G177" s="1082">
        <f>INF_FC_EUR!O178</f>
        <v>0</v>
      </c>
      <c r="H177" s="1094">
        <f>INF_FC_EUR!P178</f>
        <v>0</v>
      </c>
      <c r="I177" s="1082">
        <f>INF_FC_EUR!Q178</f>
        <v>0</v>
      </c>
      <c r="J177" s="1094">
        <f>INF_FC_EUR!R178</f>
        <v>0</v>
      </c>
      <c r="K177" s="1082">
        <f>INF_FC_EUR!S178</f>
        <v>0</v>
      </c>
      <c r="L177" s="1094">
        <f>INF_FC_EUR!T178</f>
        <v>0</v>
      </c>
      <c r="M177" s="1082">
        <f>INF_FC_EUR!U178</f>
        <v>0</v>
      </c>
      <c r="N177" s="1094">
        <f>INF_FC_EUR!V178</f>
        <v>0</v>
      </c>
      <c r="O177" s="1082">
        <f>INF_FC_EUR!W178</f>
        <v>0</v>
      </c>
      <c r="P177" s="1094">
        <f>INF_FC_EUR!X178</f>
        <v>0</v>
      </c>
      <c r="Q177" s="1082">
        <f>INF_FC_EUR!Y178</f>
        <v>0</v>
      </c>
      <c r="R177" s="1094">
        <f>INF_FC_EUR!Z178</f>
        <v>0</v>
      </c>
      <c r="S177" s="1082">
        <f>INF_FC_EUR!AA178</f>
        <v>0</v>
      </c>
      <c r="T177" s="1094">
        <f>INF_FC_EUR!AB178</f>
        <v>0</v>
      </c>
      <c r="U177" s="1082">
        <f>INF_FC_EUR!AC178</f>
        <v>0</v>
      </c>
      <c r="V177" s="1094">
        <f>INF_FC_EUR!AD178</f>
        <v>0</v>
      </c>
      <c r="W177" s="1082">
        <f>INF_FC_EUR!AE178</f>
        <v>0</v>
      </c>
      <c r="X177" s="1094">
        <f>INF_FC_EUR!AF178</f>
        <v>0</v>
      </c>
      <c r="Y177" s="1082">
        <f>INF_FC_EUR!AG178</f>
        <v>0</v>
      </c>
      <c r="Z177" s="1094">
        <f>INF_FC_EUR!AH178</f>
        <v>0</v>
      </c>
      <c r="AA177" s="1082">
        <f>INF_FC_EUR!AI178</f>
        <v>0</v>
      </c>
      <c r="AB177" s="1094">
        <f>INF_FC_EUR!AJ178</f>
        <v>0</v>
      </c>
      <c r="AC177" s="1082">
        <f>INF_FC_EUR!AK178</f>
        <v>0</v>
      </c>
      <c r="AD177" s="1094">
        <f>INF_FC_EUR!AL178</f>
        <v>0</v>
      </c>
      <c r="AE177" s="1082">
        <f>INF_FC_EUR!AM178</f>
        <v>0</v>
      </c>
      <c r="AF177" s="1094">
        <f>INF_FC_EUR!AN178</f>
        <v>0</v>
      </c>
      <c r="AG177" s="1082">
        <f>INF_FC_EUR!AO178</f>
        <v>0</v>
      </c>
      <c r="AH177" s="1094">
        <f>INF_FC_EUR!AP178</f>
        <v>0</v>
      </c>
      <c r="AI177" s="1082">
        <f>INF_FC_EUR!AQ178</f>
        <v>0</v>
      </c>
      <c r="AJ177" s="1094">
        <f>INF_FC_EUR!AR178</f>
        <v>0</v>
      </c>
      <c r="AK177" s="1082">
        <f>INF_FC_EUR!AS178</f>
        <v>0</v>
      </c>
      <c r="AL177" s="1094">
        <f>INF_FC_EUR!AT178</f>
        <v>0</v>
      </c>
      <c r="AM177" s="1082">
        <f>INF_FC_EUR!AU178</f>
        <v>0</v>
      </c>
      <c r="AN177" s="1094">
        <f>INF_FC_EUR!AV178</f>
        <v>0</v>
      </c>
      <c r="AO177" s="1082">
        <f>INF_FC_EUR!AW178</f>
        <v>0</v>
      </c>
      <c r="AP177" s="1094">
        <f>INF_FC_EUR!AX178</f>
        <v>0</v>
      </c>
      <c r="AQ177" s="1082">
        <f>INF_FC_EUR!AY178</f>
        <v>0</v>
      </c>
      <c r="AR177" s="1094">
        <f>INF_FC_EUR!AZ178</f>
        <v>0</v>
      </c>
      <c r="AS177" s="1082">
        <f>INF_FC_EUR!BA178</f>
        <v>0</v>
      </c>
      <c r="AT177" s="1094">
        <f>INF_FC_EUR!BB178</f>
        <v>0</v>
      </c>
      <c r="AU177" s="1082">
        <f>INF_FC_EUR!BC178</f>
        <v>0</v>
      </c>
      <c r="AV177" s="1094">
        <f>INF_FC_EUR!BD178</f>
        <v>0</v>
      </c>
      <c r="AW177" s="1082">
        <f>INF_FC_EUR!BE178</f>
        <v>0</v>
      </c>
      <c r="AX177" s="1094">
        <f>INF_FC_EUR!BF178</f>
        <v>0</v>
      </c>
      <c r="AY177" s="1082">
        <f>INF_FC_EUR!BG178</f>
        <v>0</v>
      </c>
      <c r="AZ177" s="1094">
        <f>INF_FC_EUR!BH178</f>
        <v>0</v>
      </c>
      <c r="BA177" s="1082">
        <f>INF_FC_EUR!BI178</f>
        <v>0</v>
      </c>
      <c r="BB177" s="1094">
        <f>INF_FC_EUR!BJ178</f>
        <v>0</v>
      </c>
      <c r="BC177" s="1082">
        <f>INF_FC_EUR!BK178</f>
        <v>0</v>
      </c>
      <c r="BD177" s="1094">
        <f>INF_FC_EUR!BL178</f>
        <v>0</v>
      </c>
      <c r="BE177" s="1082">
        <f>INF_FC_EUR!BM178</f>
        <v>0</v>
      </c>
      <c r="BF177" s="1094">
        <f>INF_FC_EUR!BN178</f>
        <v>0</v>
      </c>
      <c r="BG177" s="1082">
        <f>INF_FC_EUR!BO178</f>
        <v>0</v>
      </c>
      <c r="BH177" s="1094">
        <f>INF_FC_EUR!BP178</f>
        <v>0</v>
      </c>
      <c r="BI177" s="1082">
        <f>INF_FC_EUR!BQ178</f>
        <v>0</v>
      </c>
      <c r="BJ177" s="1094">
        <f>INF_FC_EUR!BR178</f>
        <v>0</v>
      </c>
      <c r="BK177" s="1082">
        <f>INF_FC_EUR!BS178</f>
        <v>0</v>
      </c>
      <c r="BL177" s="1094">
        <f>INF_FC_EUR!BT178</f>
        <v>0</v>
      </c>
      <c r="BM177" s="1082">
        <f>INF_FC_EUR!BU178</f>
        <v>0</v>
      </c>
      <c r="BN177" s="1094">
        <f>INF_FC_EUR!BV178</f>
        <v>0</v>
      </c>
      <c r="BO177" s="1082">
        <f>INF_FC_EUR!BW178</f>
        <v>0</v>
      </c>
      <c r="BP177" s="1094">
        <f>INF_FC_EUR!BX178</f>
        <v>0</v>
      </c>
      <c r="BQ177" s="1082">
        <f>INF_FC_EUR!BY178</f>
        <v>0</v>
      </c>
    </row>
    <row r="178" spans="1:69" s="1048" customFormat="1">
      <c r="A178" s="1080" t="str">
        <f>IF(OR(B178=0,B178=""),"",B178&amp;IF(COUNTIF(B$11:$B178,B178)&gt;1,COUNTIF(B$11:$B178,B178),""))</f>
        <v>Plastics4</v>
      </c>
      <c r="B178" s="1080" t="str">
        <f>INF_FC_EUR!J179</f>
        <v>Plastics</v>
      </c>
      <c r="C178" s="1081"/>
      <c r="D178" s="1081">
        <f>INF_FC_EUR!L179</f>
        <v>0</v>
      </c>
      <c r="E178" s="1082">
        <f>INF_FC_EUR!M179</f>
        <v>0</v>
      </c>
      <c r="F178" s="1094">
        <f>INF_FC_EUR!N179</f>
        <v>0</v>
      </c>
      <c r="G178" s="1082">
        <f>INF_FC_EUR!O179</f>
        <v>0</v>
      </c>
      <c r="H178" s="1094">
        <f>INF_FC_EUR!P179</f>
        <v>0</v>
      </c>
      <c r="I178" s="1082">
        <f>INF_FC_EUR!Q179</f>
        <v>0</v>
      </c>
      <c r="J178" s="1094">
        <f>INF_FC_EUR!R179</f>
        <v>0</v>
      </c>
      <c r="K178" s="1082">
        <f>INF_FC_EUR!S179</f>
        <v>0</v>
      </c>
      <c r="L178" s="1094">
        <f>INF_FC_EUR!T179</f>
        <v>0</v>
      </c>
      <c r="M178" s="1082">
        <f>INF_FC_EUR!U179</f>
        <v>0</v>
      </c>
      <c r="N178" s="1094">
        <f>INF_FC_EUR!V179</f>
        <v>0</v>
      </c>
      <c r="O178" s="1082">
        <f>INF_FC_EUR!W179</f>
        <v>0</v>
      </c>
      <c r="P178" s="1094">
        <f>INF_FC_EUR!X179</f>
        <v>0</v>
      </c>
      <c r="Q178" s="1082">
        <f>INF_FC_EUR!Y179</f>
        <v>0</v>
      </c>
      <c r="R178" s="1094">
        <f>INF_FC_EUR!Z179</f>
        <v>0</v>
      </c>
      <c r="S178" s="1082">
        <f>INF_FC_EUR!AA179</f>
        <v>0</v>
      </c>
      <c r="T178" s="1094">
        <f>INF_FC_EUR!AB179</f>
        <v>0</v>
      </c>
      <c r="U178" s="1082">
        <f>INF_FC_EUR!AC179</f>
        <v>0</v>
      </c>
      <c r="V178" s="1094">
        <f>INF_FC_EUR!AD179</f>
        <v>0</v>
      </c>
      <c r="W178" s="1082">
        <f>INF_FC_EUR!AE179</f>
        <v>0</v>
      </c>
      <c r="X178" s="1094">
        <f>INF_FC_EUR!AF179</f>
        <v>0</v>
      </c>
      <c r="Y178" s="1082">
        <f>INF_FC_EUR!AG179</f>
        <v>0</v>
      </c>
      <c r="Z178" s="1094">
        <f>INF_FC_EUR!AH179</f>
        <v>0</v>
      </c>
      <c r="AA178" s="1082">
        <f>INF_FC_EUR!AI179</f>
        <v>0</v>
      </c>
      <c r="AB178" s="1094">
        <f>INF_FC_EUR!AJ179</f>
        <v>0</v>
      </c>
      <c r="AC178" s="1082">
        <f>INF_FC_EUR!AK179</f>
        <v>0</v>
      </c>
      <c r="AD178" s="1094">
        <f>INF_FC_EUR!AL179</f>
        <v>0</v>
      </c>
      <c r="AE178" s="1082">
        <f>INF_FC_EUR!AM179</f>
        <v>0</v>
      </c>
      <c r="AF178" s="1094">
        <f>INF_FC_EUR!AN179</f>
        <v>0</v>
      </c>
      <c r="AG178" s="1082">
        <f>INF_FC_EUR!AO179</f>
        <v>0</v>
      </c>
      <c r="AH178" s="1094">
        <f>INF_FC_EUR!AP179</f>
        <v>0</v>
      </c>
      <c r="AI178" s="1082">
        <f>INF_FC_EUR!AQ179</f>
        <v>0</v>
      </c>
      <c r="AJ178" s="1094">
        <f>INF_FC_EUR!AR179</f>
        <v>0</v>
      </c>
      <c r="AK178" s="1082">
        <f>INF_FC_EUR!AS179</f>
        <v>0</v>
      </c>
      <c r="AL178" s="1094">
        <f>INF_FC_EUR!AT179</f>
        <v>0</v>
      </c>
      <c r="AM178" s="1082">
        <f>INF_FC_EUR!AU179</f>
        <v>0</v>
      </c>
      <c r="AN178" s="1094">
        <f>INF_FC_EUR!AV179</f>
        <v>0</v>
      </c>
      <c r="AO178" s="1082">
        <f>INF_FC_EUR!AW179</f>
        <v>0</v>
      </c>
      <c r="AP178" s="1094">
        <f>INF_FC_EUR!AX179</f>
        <v>0</v>
      </c>
      <c r="AQ178" s="1082">
        <f>INF_FC_EUR!AY179</f>
        <v>0</v>
      </c>
      <c r="AR178" s="1094">
        <f>INF_FC_EUR!AZ179</f>
        <v>0</v>
      </c>
      <c r="AS178" s="1082">
        <f>INF_FC_EUR!BA179</f>
        <v>0</v>
      </c>
      <c r="AT178" s="1094">
        <f>INF_FC_EUR!BB179</f>
        <v>0</v>
      </c>
      <c r="AU178" s="1082">
        <f>INF_FC_EUR!BC179</f>
        <v>0</v>
      </c>
      <c r="AV178" s="1094">
        <f>INF_FC_EUR!BD179</f>
        <v>0</v>
      </c>
      <c r="AW178" s="1082">
        <f>INF_FC_EUR!BE179</f>
        <v>0</v>
      </c>
      <c r="AX178" s="1094">
        <f>INF_FC_EUR!BF179</f>
        <v>0</v>
      </c>
      <c r="AY178" s="1082">
        <f>INF_FC_EUR!BG179</f>
        <v>0</v>
      </c>
      <c r="AZ178" s="1094">
        <f>INF_FC_EUR!BH179</f>
        <v>0</v>
      </c>
      <c r="BA178" s="1082">
        <f>INF_FC_EUR!BI179</f>
        <v>0</v>
      </c>
      <c r="BB178" s="1094">
        <f>INF_FC_EUR!BJ179</f>
        <v>0</v>
      </c>
      <c r="BC178" s="1082">
        <f>INF_FC_EUR!BK179</f>
        <v>0</v>
      </c>
      <c r="BD178" s="1094">
        <f>INF_FC_EUR!BL179</f>
        <v>0</v>
      </c>
      <c r="BE178" s="1082">
        <f>INF_FC_EUR!BM179</f>
        <v>0</v>
      </c>
      <c r="BF178" s="1094">
        <f>INF_FC_EUR!BN179</f>
        <v>0</v>
      </c>
      <c r="BG178" s="1082">
        <f>INF_FC_EUR!BO179</f>
        <v>0</v>
      </c>
      <c r="BH178" s="1094">
        <f>INF_FC_EUR!BP179</f>
        <v>0</v>
      </c>
      <c r="BI178" s="1082">
        <f>INF_FC_EUR!BQ179</f>
        <v>0</v>
      </c>
      <c r="BJ178" s="1094">
        <f>INF_FC_EUR!BR179</f>
        <v>0</v>
      </c>
      <c r="BK178" s="1082">
        <f>INF_FC_EUR!BS179</f>
        <v>0</v>
      </c>
      <c r="BL178" s="1094">
        <f>INF_FC_EUR!BT179</f>
        <v>0</v>
      </c>
      <c r="BM178" s="1082">
        <f>INF_FC_EUR!BU179</f>
        <v>0</v>
      </c>
      <c r="BN178" s="1094">
        <f>INF_FC_EUR!BV179</f>
        <v>0</v>
      </c>
      <c r="BO178" s="1082">
        <f>INF_FC_EUR!BW179</f>
        <v>0</v>
      </c>
      <c r="BP178" s="1094">
        <f>INF_FC_EUR!BX179</f>
        <v>0</v>
      </c>
      <c r="BQ178" s="1082">
        <f>INF_FC_EUR!BY179</f>
        <v>0</v>
      </c>
    </row>
    <row r="179" spans="1:69" s="1048" customFormat="1">
      <c r="A179" s="1080" t="str">
        <f>IF(OR(B179=0,B179=""),"",B179&amp;IF(COUNTIF(B$11:$B179,B179)&gt;1,COUNTIF(B$11:$B179,B179),""))</f>
        <v>Refuse Derived Fuels4</v>
      </c>
      <c r="B179" s="1080" t="str">
        <f>INF_FC_EUR!J180</f>
        <v>Refuse Derived Fuels</v>
      </c>
      <c r="C179" s="1081"/>
      <c r="D179" s="1081">
        <f>INF_FC_EUR!L180</f>
        <v>0</v>
      </c>
      <c r="E179" s="1082">
        <f>INF_FC_EUR!M180</f>
        <v>0</v>
      </c>
      <c r="F179" s="1094">
        <f>INF_FC_EUR!N180</f>
        <v>0</v>
      </c>
      <c r="G179" s="1082">
        <f>INF_FC_EUR!O180</f>
        <v>0</v>
      </c>
      <c r="H179" s="1094">
        <f>INF_FC_EUR!P180</f>
        <v>0</v>
      </c>
      <c r="I179" s="1082">
        <f>INF_FC_EUR!Q180</f>
        <v>0</v>
      </c>
      <c r="J179" s="1094">
        <f>INF_FC_EUR!R180</f>
        <v>0</v>
      </c>
      <c r="K179" s="1082">
        <f>INF_FC_EUR!S180</f>
        <v>0</v>
      </c>
      <c r="L179" s="1094">
        <f>INF_FC_EUR!T180</f>
        <v>0</v>
      </c>
      <c r="M179" s="1082">
        <f>INF_FC_EUR!U180</f>
        <v>0</v>
      </c>
      <c r="N179" s="1094">
        <f>INF_FC_EUR!V180</f>
        <v>0</v>
      </c>
      <c r="O179" s="1082">
        <f>INF_FC_EUR!W180</f>
        <v>0</v>
      </c>
      <c r="P179" s="1094">
        <f>INF_FC_EUR!X180</f>
        <v>0</v>
      </c>
      <c r="Q179" s="1082">
        <f>INF_FC_EUR!Y180</f>
        <v>0</v>
      </c>
      <c r="R179" s="1094">
        <f>INF_FC_EUR!Z180</f>
        <v>0</v>
      </c>
      <c r="S179" s="1082">
        <f>INF_FC_EUR!AA180</f>
        <v>0</v>
      </c>
      <c r="T179" s="1094">
        <f>INF_FC_EUR!AB180</f>
        <v>0</v>
      </c>
      <c r="U179" s="1082">
        <f>INF_FC_EUR!AC180</f>
        <v>0</v>
      </c>
      <c r="V179" s="1094">
        <f>INF_FC_EUR!AD180</f>
        <v>0</v>
      </c>
      <c r="W179" s="1082">
        <f>INF_FC_EUR!AE180</f>
        <v>0</v>
      </c>
      <c r="X179" s="1094">
        <f>INF_FC_EUR!AF180</f>
        <v>0</v>
      </c>
      <c r="Y179" s="1082">
        <f>INF_FC_EUR!AG180</f>
        <v>0</v>
      </c>
      <c r="Z179" s="1094">
        <f>INF_FC_EUR!AH180</f>
        <v>0</v>
      </c>
      <c r="AA179" s="1082">
        <f>INF_FC_EUR!AI180</f>
        <v>0</v>
      </c>
      <c r="AB179" s="1094">
        <f>INF_FC_EUR!AJ180</f>
        <v>0</v>
      </c>
      <c r="AC179" s="1082">
        <f>INF_FC_EUR!AK180</f>
        <v>0</v>
      </c>
      <c r="AD179" s="1094">
        <f>INF_FC_EUR!AL180</f>
        <v>0</v>
      </c>
      <c r="AE179" s="1082">
        <f>INF_FC_EUR!AM180</f>
        <v>0</v>
      </c>
      <c r="AF179" s="1094">
        <f>INF_FC_EUR!AN180</f>
        <v>0</v>
      </c>
      <c r="AG179" s="1082">
        <f>INF_FC_EUR!AO180</f>
        <v>0</v>
      </c>
      <c r="AH179" s="1094">
        <f>INF_FC_EUR!AP180</f>
        <v>0</v>
      </c>
      <c r="AI179" s="1082">
        <f>INF_FC_EUR!AQ180</f>
        <v>0</v>
      </c>
      <c r="AJ179" s="1094">
        <f>INF_FC_EUR!AR180</f>
        <v>0</v>
      </c>
      <c r="AK179" s="1082">
        <f>INF_FC_EUR!AS180</f>
        <v>0</v>
      </c>
      <c r="AL179" s="1094">
        <f>INF_FC_EUR!AT180</f>
        <v>0</v>
      </c>
      <c r="AM179" s="1082">
        <f>INF_FC_EUR!AU180</f>
        <v>0</v>
      </c>
      <c r="AN179" s="1094">
        <f>INF_FC_EUR!AV180</f>
        <v>0</v>
      </c>
      <c r="AO179" s="1082">
        <f>INF_FC_EUR!AW180</f>
        <v>0</v>
      </c>
      <c r="AP179" s="1094">
        <f>INF_FC_EUR!AX180</f>
        <v>0</v>
      </c>
      <c r="AQ179" s="1082">
        <f>INF_FC_EUR!AY180</f>
        <v>0</v>
      </c>
      <c r="AR179" s="1094">
        <f>INF_FC_EUR!AZ180</f>
        <v>0</v>
      </c>
      <c r="AS179" s="1082">
        <f>INF_FC_EUR!BA180</f>
        <v>0</v>
      </c>
      <c r="AT179" s="1094">
        <f>INF_FC_EUR!BB180</f>
        <v>0</v>
      </c>
      <c r="AU179" s="1082">
        <f>INF_FC_EUR!BC180</f>
        <v>0</v>
      </c>
      <c r="AV179" s="1094">
        <f>INF_FC_EUR!BD180</f>
        <v>0</v>
      </c>
      <c r="AW179" s="1082">
        <f>INF_FC_EUR!BE180</f>
        <v>0</v>
      </c>
      <c r="AX179" s="1094">
        <f>INF_FC_EUR!BF180</f>
        <v>0</v>
      </c>
      <c r="AY179" s="1082">
        <f>INF_FC_EUR!BG180</f>
        <v>0</v>
      </c>
      <c r="AZ179" s="1094">
        <f>INF_FC_EUR!BH180</f>
        <v>0</v>
      </c>
      <c r="BA179" s="1082">
        <f>INF_FC_EUR!BI180</f>
        <v>0</v>
      </c>
      <c r="BB179" s="1094">
        <f>INF_FC_EUR!BJ180</f>
        <v>0</v>
      </c>
      <c r="BC179" s="1082">
        <f>INF_FC_EUR!BK180</f>
        <v>0</v>
      </c>
      <c r="BD179" s="1094">
        <f>INF_FC_EUR!BL180</f>
        <v>0</v>
      </c>
      <c r="BE179" s="1082">
        <f>INF_FC_EUR!BM180</f>
        <v>0</v>
      </c>
      <c r="BF179" s="1094">
        <f>INF_FC_EUR!BN180</f>
        <v>0</v>
      </c>
      <c r="BG179" s="1082">
        <f>INF_FC_EUR!BO180</f>
        <v>0</v>
      </c>
      <c r="BH179" s="1094">
        <f>INF_FC_EUR!BP180</f>
        <v>0</v>
      </c>
      <c r="BI179" s="1082">
        <f>INF_FC_EUR!BQ180</f>
        <v>0</v>
      </c>
      <c r="BJ179" s="1094">
        <f>INF_FC_EUR!BR180</f>
        <v>0</v>
      </c>
      <c r="BK179" s="1082">
        <f>INF_FC_EUR!BS180</f>
        <v>0</v>
      </c>
      <c r="BL179" s="1094">
        <f>INF_FC_EUR!BT180</f>
        <v>0</v>
      </c>
      <c r="BM179" s="1082">
        <f>INF_FC_EUR!BU180</f>
        <v>0</v>
      </c>
      <c r="BN179" s="1094">
        <f>INF_FC_EUR!BV180</f>
        <v>0</v>
      </c>
      <c r="BO179" s="1082">
        <f>INF_FC_EUR!BW180</f>
        <v>0</v>
      </c>
      <c r="BP179" s="1094">
        <f>INF_FC_EUR!BX180</f>
        <v>0</v>
      </c>
      <c r="BQ179" s="1082">
        <f>INF_FC_EUR!BY180</f>
        <v>0</v>
      </c>
    </row>
    <row r="180" spans="1:69" s="1048" customFormat="1">
      <c r="A180" s="1080" t="str">
        <f>IF(OR(B180=0,B180=""),"",B180&amp;IF(COUNTIF(B$11:$B180,B180)&gt;1,COUNTIF(B$11:$B180,B180),""))</f>
        <v>Metals4</v>
      </c>
      <c r="B180" s="1080" t="str">
        <f>INF_FC_EUR!J181</f>
        <v>Metals</v>
      </c>
      <c r="C180" s="1081"/>
      <c r="D180" s="1081">
        <f>INF_FC_EUR!L181</f>
        <v>0</v>
      </c>
      <c r="E180" s="1082">
        <f>INF_FC_EUR!M181</f>
        <v>0</v>
      </c>
      <c r="F180" s="1094">
        <f>INF_FC_EUR!N181</f>
        <v>0</v>
      </c>
      <c r="G180" s="1082">
        <f>INF_FC_EUR!O181</f>
        <v>0</v>
      </c>
      <c r="H180" s="1094">
        <f>INF_FC_EUR!P181</f>
        <v>0</v>
      </c>
      <c r="I180" s="1082">
        <f>INF_FC_EUR!Q181</f>
        <v>0</v>
      </c>
      <c r="J180" s="1094">
        <f>INF_FC_EUR!R181</f>
        <v>0</v>
      </c>
      <c r="K180" s="1082">
        <f>INF_FC_EUR!S181</f>
        <v>0</v>
      </c>
      <c r="L180" s="1094">
        <f>INF_FC_EUR!T181</f>
        <v>0</v>
      </c>
      <c r="M180" s="1082">
        <f>INF_FC_EUR!U181</f>
        <v>0</v>
      </c>
      <c r="N180" s="1094">
        <f>INF_FC_EUR!V181</f>
        <v>0</v>
      </c>
      <c r="O180" s="1082">
        <f>INF_FC_EUR!W181</f>
        <v>0</v>
      </c>
      <c r="P180" s="1094">
        <f>INF_FC_EUR!X181</f>
        <v>0</v>
      </c>
      <c r="Q180" s="1082">
        <f>INF_FC_EUR!Y181</f>
        <v>0</v>
      </c>
      <c r="R180" s="1094">
        <f>INF_FC_EUR!Z181</f>
        <v>0</v>
      </c>
      <c r="S180" s="1082">
        <f>INF_FC_EUR!AA181</f>
        <v>0</v>
      </c>
      <c r="T180" s="1094">
        <f>INF_FC_EUR!AB181</f>
        <v>0</v>
      </c>
      <c r="U180" s="1082">
        <f>INF_FC_EUR!AC181</f>
        <v>0</v>
      </c>
      <c r="V180" s="1094">
        <f>INF_FC_EUR!AD181</f>
        <v>0</v>
      </c>
      <c r="W180" s="1082">
        <f>INF_FC_EUR!AE181</f>
        <v>0</v>
      </c>
      <c r="X180" s="1094">
        <f>INF_FC_EUR!AF181</f>
        <v>0</v>
      </c>
      <c r="Y180" s="1082">
        <f>INF_FC_EUR!AG181</f>
        <v>0</v>
      </c>
      <c r="Z180" s="1094">
        <f>INF_FC_EUR!AH181</f>
        <v>0</v>
      </c>
      <c r="AA180" s="1082">
        <f>INF_FC_EUR!AI181</f>
        <v>0</v>
      </c>
      <c r="AB180" s="1094">
        <f>INF_FC_EUR!AJ181</f>
        <v>0</v>
      </c>
      <c r="AC180" s="1082">
        <f>INF_FC_EUR!AK181</f>
        <v>0</v>
      </c>
      <c r="AD180" s="1094">
        <f>INF_FC_EUR!AL181</f>
        <v>0</v>
      </c>
      <c r="AE180" s="1082">
        <f>INF_FC_EUR!AM181</f>
        <v>0</v>
      </c>
      <c r="AF180" s="1094">
        <f>INF_FC_EUR!AN181</f>
        <v>0</v>
      </c>
      <c r="AG180" s="1082">
        <f>INF_FC_EUR!AO181</f>
        <v>0</v>
      </c>
      <c r="AH180" s="1094">
        <f>INF_FC_EUR!AP181</f>
        <v>0</v>
      </c>
      <c r="AI180" s="1082">
        <f>INF_FC_EUR!AQ181</f>
        <v>0</v>
      </c>
      <c r="AJ180" s="1094">
        <f>INF_FC_EUR!AR181</f>
        <v>0</v>
      </c>
      <c r="AK180" s="1082">
        <f>INF_FC_EUR!AS181</f>
        <v>0</v>
      </c>
      <c r="AL180" s="1094">
        <f>INF_FC_EUR!AT181</f>
        <v>0</v>
      </c>
      <c r="AM180" s="1082">
        <f>INF_FC_EUR!AU181</f>
        <v>0</v>
      </c>
      <c r="AN180" s="1094">
        <f>INF_FC_EUR!AV181</f>
        <v>0</v>
      </c>
      <c r="AO180" s="1082">
        <f>INF_FC_EUR!AW181</f>
        <v>0</v>
      </c>
      <c r="AP180" s="1094">
        <f>INF_FC_EUR!AX181</f>
        <v>0</v>
      </c>
      <c r="AQ180" s="1082">
        <f>INF_FC_EUR!AY181</f>
        <v>0</v>
      </c>
      <c r="AR180" s="1094">
        <f>INF_FC_EUR!AZ181</f>
        <v>0</v>
      </c>
      <c r="AS180" s="1082">
        <f>INF_FC_EUR!BA181</f>
        <v>0</v>
      </c>
      <c r="AT180" s="1094">
        <f>INF_FC_EUR!BB181</f>
        <v>0</v>
      </c>
      <c r="AU180" s="1082">
        <f>INF_FC_EUR!BC181</f>
        <v>0</v>
      </c>
      <c r="AV180" s="1094">
        <f>INF_FC_EUR!BD181</f>
        <v>0</v>
      </c>
      <c r="AW180" s="1082">
        <f>INF_FC_EUR!BE181</f>
        <v>0</v>
      </c>
      <c r="AX180" s="1094">
        <f>INF_FC_EUR!BF181</f>
        <v>0</v>
      </c>
      <c r="AY180" s="1082">
        <f>INF_FC_EUR!BG181</f>
        <v>0</v>
      </c>
      <c r="AZ180" s="1094">
        <f>INF_FC_EUR!BH181</f>
        <v>0</v>
      </c>
      <c r="BA180" s="1082">
        <f>INF_FC_EUR!BI181</f>
        <v>0</v>
      </c>
      <c r="BB180" s="1094">
        <f>INF_FC_EUR!BJ181</f>
        <v>0</v>
      </c>
      <c r="BC180" s="1082">
        <f>INF_FC_EUR!BK181</f>
        <v>0</v>
      </c>
      <c r="BD180" s="1094">
        <f>INF_FC_EUR!BL181</f>
        <v>0</v>
      </c>
      <c r="BE180" s="1082">
        <f>INF_FC_EUR!BM181</f>
        <v>0</v>
      </c>
      <c r="BF180" s="1094">
        <f>INF_FC_EUR!BN181</f>
        <v>0</v>
      </c>
      <c r="BG180" s="1082">
        <f>INF_FC_EUR!BO181</f>
        <v>0</v>
      </c>
      <c r="BH180" s="1094">
        <f>INF_FC_EUR!BP181</f>
        <v>0</v>
      </c>
      <c r="BI180" s="1082">
        <f>INF_FC_EUR!BQ181</f>
        <v>0</v>
      </c>
      <c r="BJ180" s="1094">
        <f>INF_FC_EUR!BR181</f>
        <v>0</v>
      </c>
      <c r="BK180" s="1082">
        <f>INF_FC_EUR!BS181</f>
        <v>0</v>
      </c>
      <c r="BL180" s="1094">
        <f>INF_FC_EUR!BT181</f>
        <v>0</v>
      </c>
      <c r="BM180" s="1082">
        <f>INF_FC_EUR!BU181</f>
        <v>0</v>
      </c>
      <c r="BN180" s="1094">
        <f>INF_FC_EUR!BV181</f>
        <v>0</v>
      </c>
      <c r="BO180" s="1082">
        <f>INF_FC_EUR!BW181</f>
        <v>0</v>
      </c>
      <c r="BP180" s="1094">
        <f>INF_FC_EUR!BX181</f>
        <v>0</v>
      </c>
      <c r="BQ180" s="1082">
        <f>INF_FC_EUR!BY181</f>
        <v>0</v>
      </c>
    </row>
    <row r="181" spans="1:69" s="1048" customFormat="1">
      <c r="A181" s="1080" t="str">
        <f>IF(OR(B181=0,B181=""),"",B181&amp;IF(COUNTIF(B$11:$B181,B181)&gt;1,COUNTIF(B$11:$B181,B181),""))</f>
        <v>Glass4</v>
      </c>
      <c r="B181" s="1080" t="str">
        <f>INF_FC_EUR!J182</f>
        <v>Glass</v>
      </c>
      <c r="C181" s="1081"/>
      <c r="D181" s="1081">
        <f>INF_FC_EUR!L182</f>
        <v>0</v>
      </c>
      <c r="E181" s="1082">
        <f>INF_FC_EUR!M182</f>
        <v>0</v>
      </c>
      <c r="F181" s="1094">
        <f>INF_FC_EUR!N182</f>
        <v>0</v>
      </c>
      <c r="G181" s="1082">
        <f>INF_FC_EUR!O182</f>
        <v>0</v>
      </c>
      <c r="H181" s="1094">
        <f>INF_FC_EUR!P182</f>
        <v>0</v>
      </c>
      <c r="I181" s="1082">
        <f>INF_FC_EUR!Q182</f>
        <v>0</v>
      </c>
      <c r="J181" s="1094">
        <f>INF_FC_EUR!R182</f>
        <v>0</v>
      </c>
      <c r="K181" s="1082">
        <f>INF_FC_EUR!S182</f>
        <v>0</v>
      </c>
      <c r="L181" s="1094">
        <f>INF_FC_EUR!T182</f>
        <v>0</v>
      </c>
      <c r="M181" s="1082">
        <f>INF_FC_EUR!U182</f>
        <v>0</v>
      </c>
      <c r="N181" s="1094">
        <f>INF_FC_EUR!V182</f>
        <v>0</v>
      </c>
      <c r="O181" s="1082">
        <f>INF_FC_EUR!W182</f>
        <v>0</v>
      </c>
      <c r="P181" s="1094">
        <f>INF_FC_EUR!X182</f>
        <v>0</v>
      </c>
      <c r="Q181" s="1082">
        <f>INF_FC_EUR!Y182</f>
        <v>0</v>
      </c>
      <c r="R181" s="1094">
        <f>INF_FC_EUR!Z182</f>
        <v>0</v>
      </c>
      <c r="S181" s="1082">
        <f>INF_FC_EUR!AA182</f>
        <v>0</v>
      </c>
      <c r="T181" s="1094">
        <f>INF_FC_EUR!AB182</f>
        <v>0</v>
      </c>
      <c r="U181" s="1082">
        <f>INF_FC_EUR!AC182</f>
        <v>0</v>
      </c>
      <c r="V181" s="1094">
        <f>INF_FC_EUR!AD182</f>
        <v>0</v>
      </c>
      <c r="W181" s="1082">
        <f>INF_FC_EUR!AE182</f>
        <v>0</v>
      </c>
      <c r="X181" s="1094">
        <f>INF_FC_EUR!AF182</f>
        <v>0</v>
      </c>
      <c r="Y181" s="1082">
        <f>INF_FC_EUR!AG182</f>
        <v>0</v>
      </c>
      <c r="Z181" s="1094">
        <f>INF_FC_EUR!AH182</f>
        <v>0</v>
      </c>
      <c r="AA181" s="1082">
        <f>INF_FC_EUR!AI182</f>
        <v>0</v>
      </c>
      <c r="AB181" s="1094">
        <f>INF_FC_EUR!AJ182</f>
        <v>0</v>
      </c>
      <c r="AC181" s="1082">
        <f>INF_FC_EUR!AK182</f>
        <v>0</v>
      </c>
      <c r="AD181" s="1094">
        <f>INF_FC_EUR!AL182</f>
        <v>0</v>
      </c>
      <c r="AE181" s="1082">
        <f>INF_FC_EUR!AM182</f>
        <v>0</v>
      </c>
      <c r="AF181" s="1094">
        <f>INF_FC_EUR!AN182</f>
        <v>0</v>
      </c>
      <c r="AG181" s="1082">
        <f>INF_FC_EUR!AO182</f>
        <v>0</v>
      </c>
      <c r="AH181" s="1094">
        <f>INF_FC_EUR!AP182</f>
        <v>0</v>
      </c>
      <c r="AI181" s="1082">
        <f>INF_FC_EUR!AQ182</f>
        <v>0</v>
      </c>
      <c r="AJ181" s="1094">
        <f>INF_FC_EUR!AR182</f>
        <v>0</v>
      </c>
      <c r="AK181" s="1082">
        <f>INF_FC_EUR!AS182</f>
        <v>0</v>
      </c>
      <c r="AL181" s="1094">
        <f>INF_FC_EUR!AT182</f>
        <v>0</v>
      </c>
      <c r="AM181" s="1082">
        <f>INF_FC_EUR!AU182</f>
        <v>0</v>
      </c>
      <c r="AN181" s="1094">
        <f>INF_FC_EUR!AV182</f>
        <v>0</v>
      </c>
      <c r="AO181" s="1082">
        <f>INF_FC_EUR!AW182</f>
        <v>0</v>
      </c>
      <c r="AP181" s="1094">
        <f>INF_FC_EUR!AX182</f>
        <v>0</v>
      </c>
      <c r="AQ181" s="1082">
        <f>INF_FC_EUR!AY182</f>
        <v>0</v>
      </c>
      <c r="AR181" s="1094">
        <f>INF_FC_EUR!AZ182</f>
        <v>0</v>
      </c>
      <c r="AS181" s="1082">
        <f>INF_FC_EUR!BA182</f>
        <v>0</v>
      </c>
      <c r="AT181" s="1094">
        <f>INF_FC_EUR!BB182</f>
        <v>0</v>
      </c>
      <c r="AU181" s="1082">
        <f>INF_FC_EUR!BC182</f>
        <v>0</v>
      </c>
      <c r="AV181" s="1094">
        <f>INF_FC_EUR!BD182</f>
        <v>0</v>
      </c>
      <c r="AW181" s="1082">
        <f>INF_FC_EUR!BE182</f>
        <v>0</v>
      </c>
      <c r="AX181" s="1094">
        <f>INF_FC_EUR!BF182</f>
        <v>0</v>
      </c>
      <c r="AY181" s="1082">
        <f>INF_FC_EUR!BG182</f>
        <v>0</v>
      </c>
      <c r="AZ181" s="1094">
        <f>INF_FC_EUR!BH182</f>
        <v>0</v>
      </c>
      <c r="BA181" s="1082">
        <f>INF_FC_EUR!BI182</f>
        <v>0</v>
      </c>
      <c r="BB181" s="1094">
        <f>INF_FC_EUR!BJ182</f>
        <v>0</v>
      </c>
      <c r="BC181" s="1082">
        <f>INF_FC_EUR!BK182</f>
        <v>0</v>
      </c>
      <c r="BD181" s="1094">
        <f>INF_FC_EUR!BL182</f>
        <v>0</v>
      </c>
      <c r="BE181" s="1082">
        <f>INF_FC_EUR!BM182</f>
        <v>0</v>
      </c>
      <c r="BF181" s="1094">
        <f>INF_FC_EUR!BN182</f>
        <v>0</v>
      </c>
      <c r="BG181" s="1082">
        <f>INF_FC_EUR!BO182</f>
        <v>0</v>
      </c>
      <c r="BH181" s="1094">
        <f>INF_FC_EUR!BP182</f>
        <v>0</v>
      </c>
      <c r="BI181" s="1082">
        <f>INF_FC_EUR!BQ182</f>
        <v>0</v>
      </c>
      <c r="BJ181" s="1094">
        <f>INF_FC_EUR!BR182</f>
        <v>0</v>
      </c>
      <c r="BK181" s="1082">
        <f>INF_FC_EUR!BS182</f>
        <v>0</v>
      </c>
      <c r="BL181" s="1094">
        <f>INF_FC_EUR!BT182</f>
        <v>0</v>
      </c>
      <c r="BM181" s="1082">
        <f>INF_FC_EUR!BU182</f>
        <v>0</v>
      </c>
      <c r="BN181" s="1094">
        <f>INF_FC_EUR!BV182</f>
        <v>0</v>
      </c>
      <c r="BO181" s="1082">
        <f>INF_FC_EUR!BW182</f>
        <v>0</v>
      </c>
      <c r="BP181" s="1094">
        <f>INF_FC_EUR!BX182</f>
        <v>0</v>
      </c>
      <c r="BQ181" s="1082">
        <f>INF_FC_EUR!BY182</f>
        <v>0</v>
      </c>
    </row>
    <row r="182" spans="1:69" s="1048" customFormat="1">
      <c r="A182" s="1080" t="str">
        <f>IF(OR(B182=0,B182=""),"",B182&amp;IF(COUNTIF(B$11:$B182,B182)&gt;1,COUNTIF(B$11:$B182,B182),""))</f>
        <v>Wood4</v>
      </c>
      <c r="B182" s="1080" t="str">
        <f>INF_FC_EUR!J183</f>
        <v>Wood</v>
      </c>
      <c r="C182" s="1081"/>
      <c r="D182" s="1081">
        <f>INF_FC_EUR!L183</f>
        <v>0</v>
      </c>
      <c r="E182" s="1082">
        <f>INF_FC_EUR!M183</f>
        <v>0</v>
      </c>
      <c r="F182" s="1094">
        <f>INF_FC_EUR!N183</f>
        <v>0</v>
      </c>
      <c r="G182" s="1082">
        <f>INF_FC_EUR!O183</f>
        <v>0</v>
      </c>
      <c r="H182" s="1094">
        <f>INF_FC_EUR!P183</f>
        <v>0</v>
      </c>
      <c r="I182" s="1082">
        <f>INF_FC_EUR!Q183</f>
        <v>0</v>
      </c>
      <c r="J182" s="1094">
        <f>INF_FC_EUR!R183</f>
        <v>0</v>
      </c>
      <c r="K182" s="1082">
        <f>INF_FC_EUR!S183</f>
        <v>0</v>
      </c>
      <c r="L182" s="1094">
        <f>INF_FC_EUR!T183</f>
        <v>0</v>
      </c>
      <c r="M182" s="1082">
        <f>INF_FC_EUR!U183</f>
        <v>0</v>
      </c>
      <c r="N182" s="1094">
        <f>INF_FC_EUR!V183</f>
        <v>0</v>
      </c>
      <c r="O182" s="1082">
        <f>INF_FC_EUR!W183</f>
        <v>0</v>
      </c>
      <c r="P182" s="1094">
        <f>INF_FC_EUR!X183</f>
        <v>0</v>
      </c>
      <c r="Q182" s="1082">
        <f>INF_FC_EUR!Y183</f>
        <v>0</v>
      </c>
      <c r="R182" s="1094">
        <f>INF_FC_EUR!Z183</f>
        <v>0</v>
      </c>
      <c r="S182" s="1082">
        <f>INF_FC_EUR!AA183</f>
        <v>0</v>
      </c>
      <c r="T182" s="1094">
        <f>INF_FC_EUR!AB183</f>
        <v>0</v>
      </c>
      <c r="U182" s="1082">
        <f>INF_FC_EUR!AC183</f>
        <v>0</v>
      </c>
      <c r="V182" s="1094">
        <f>INF_FC_EUR!AD183</f>
        <v>0</v>
      </c>
      <c r="W182" s="1082">
        <f>INF_FC_EUR!AE183</f>
        <v>0</v>
      </c>
      <c r="X182" s="1094">
        <f>INF_FC_EUR!AF183</f>
        <v>0</v>
      </c>
      <c r="Y182" s="1082">
        <f>INF_FC_EUR!AG183</f>
        <v>0</v>
      </c>
      <c r="Z182" s="1094">
        <f>INF_FC_EUR!AH183</f>
        <v>0</v>
      </c>
      <c r="AA182" s="1082">
        <f>INF_FC_EUR!AI183</f>
        <v>0</v>
      </c>
      <c r="AB182" s="1094">
        <f>INF_FC_EUR!AJ183</f>
        <v>0</v>
      </c>
      <c r="AC182" s="1082">
        <f>INF_FC_EUR!AK183</f>
        <v>0</v>
      </c>
      <c r="AD182" s="1094">
        <f>INF_FC_EUR!AL183</f>
        <v>0</v>
      </c>
      <c r="AE182" s="1082">
        <f>INF_FC_EUR!AM183</f>
        <v>0</v>
      </c>
      <c r="AF182" s="1094">
        <f>INF_FC_EUR!AN183</f>
        <v>0</v>
      </c>
      <c r="AG182" s="1082">
        <f>INF_FC_EUR!AO183</f>
        <v>0</v>
      </c>
      <c r="AH182" s="1094">
        <f>INF_FC_EUR!AP183</f>
        <v>0</v>
      </c>
      <c r="AI182" s="1082">
        <f>INF_FC_EUR!AQ183</f>
        <v>0</v>
      </c>
      <c r="AJ182" s="1094">
        <f>INF_FC_EUR!AR183</f>
        <v>0</v>
      </c>
      <c r="AK182" s="1082">
        <f>INF_FC_EUR!AS183</f>
        <v>0</v>
      </c>
      <c r="AL182" s="1094">
        <f>INF_FC_EUR!AT183</f>
        <v>0</v>
      </c>
      <c r="AM182" s="1082">
        <f>INF_FC_EUR!AU183</f>
        <v>0</v>
      </c>
      <c r="AN182" s="1094">
        <f>INF_FC_EUR!AV183</f>
        <v>0</v>
      </c>
      <c r="AO182" s="1082">
        <f>INF_FC_EUR!AW183</f>
        <v>0</v>
      </c>
      <c r="AP182" s="1094">
        <f>INF_FC_EUR!AX183</f>
        <v>0</v>
      </c>
      <c r="AQ182" s="1082">
        <f>INF_FC_EUR!AY183</f>
        <v>0</v>
      </c>
      <c r="AR182" s="1094">
        <f>INF_FC_EUR!AZ183</f>
        <v>0</v>
      </c>
      <c r="AS182" s="1082">
        <f>INF_FC_EUR!BA183</f>
        <v>0</v>
      </c>
      <c r="AT182" s="1094">
        <f>INF_FC_EUR!BB183</f>
        <v>0</v>
      </c>
      <c r="AU182" s="1082">
        <f>INF_FC_EUR!BC183</f>
        <v>0</v>
      </c>
      <c r="AV182" s="1094">
        <f>INF_FC_EUR!BD183</f>
        <v>0</v>
      </c>
      <c r="AW182" s="1082">
        <f>INF_FC_EUR!BE183</f>
        <v>0</v>
      </c>
      <c r="AX182" s="1094">
        <f>INF_FC_EUR!BF183</f>
        <v>0</v>
      </c>
      <c r="AY182" s="1082">
        <f>INF_FC_EUR!BG183</f>
        <v>0</v>
      </c>
      <c r="AZ182" s="1094">
        <f>INF_FC_EUR!BH183</f>
        <v>0</v>
      </c>
      <c r="BA182" s="1082">
        <f>INF_FC_EUR!BI183</f>
        <v>0</v>
      </c>
      <c r="BB182" s="1094">
        <f>INF_FC_EUR!BJ183</f>
        <v>0</v>
      </c>
      <c r="BC182" s="1082">
        <f>INF_FC_EUR!BK183</f>
        <v>0</v>
      </c>
      <c r="BD182" s="1094">
        <f>INF_FC_EUR!BL183</f>
        <v>0</v>
      </c>
      <c r="BE182" s="1082">
        <f>INF_FC_EUR!BM183</f>
        <v>0</v>
      </c>
      <c r="BF182" s="1094">
        <f>INF_FC_EUR!BN183</f>
        <v>0</v>
      </c>
      <c r="BG182" s="1082">
        <f>INF_FC_EUR!BO183</f>
        <v>0</v>
      </c>
      <c r="BH182" s="1094">
        <f>INF_FC_EUR!BP183</f>
        <v>0</v>
      </c>
      <c r="BI182" s="1082">
        <f>INF_FC_EUR!BQ183</f>
        <v>0</v>
      </c>
      <c r="BJ182" s="1094">
        <f>INF_FC_EUR!BR183</f>
        <v>0</v>
      </c>
      <c r="BK182" s="1082">
        <f>INF_FC_EUR!BS183</f>
        <v>0</v>
      </c>
      <c r="BL182" s="1094">
        <f>INF_FC_EUR!BT183</f>
        <v>0</v>
      </c>
      <c r="BM182" s="1082">
        <f>INF_FC_EUR!BU183</f>
        <v>0</v>
      </c>
      <c r="BN182" s="1094">
        <f>INF_FC_EUR!BV183</f>
        <v>0</v>
      </c>
      <c r="BO182" s="1082">
        <f>INF_FC_EUR!BW183</f>
        <v>0</v>
      </c>
      <c r="BP182" s="1094">
        <f>INF_FC_EUR!BX183</f>
        <v>0</v>
      </c>
      <c r="BQ182" s="1082">
        <f>INF_FC_EUR!BY183</f>
        <v>0</v>
      </c>
    </row>
    <row r="183" spans="1:69" s="1048" customFormat="1">
      <c r="A183" s="1080" t="str">
        <f>IF(OR(B183=0,B183=""),"",B183&amp;IF(COUNTIF(B$11:$B183,B183)&gt;1,COUNTIF(B$11:$B183,B183),""))</f>
        <v>Final Goods4</v>
      </c>
      <c r="B183" s="1080" t="str">
        <f>INF_FC_EUR!J184</f>
        <v>Final Goods</v>
      </c>
      <c r="C183" s="1081"/>
      <c r="D183" s="1081">
        <f>INF_FC_EUR!L184</f>
        <v>0</v>
      </c>
      <c r="E183" s="1082">
        <f>INF_FC_EUR!M184</f>
        <v>0</v>
      </c>
      <c r="F183" s="1094">
        <f>INF_FC_EUR!N184</f>
        <v>0</v>
      </c>
      <c r="G183" s="1082">
        <f>INF_FC_EUR!O184</f>
        <v>0</v>
      </c>
      <c r="H183" s="1094">
        <f>INF_FC_EUR!P184</f>
        <v>0</v>
      </c>
      <c r="I183" s="1082">
        <f>INF_FC_EUR!Q184</f>
        <v>0</v>
      </c>
      <c r="J183" s="1094">
        <f>INF_FC_EUR!R184</f>
        <v>0</v>
      </c>
      <c r="K183" s="1082">
        <f>INF_FC_EUR!S184</f>
        <v>0</v>
      </c>
      <c r="L183" s="1094">
        <f>INF_FC_EUR!T184</f>
        <v>0</v>
      </c>
      <c r="M183" s="1082">
        <f>INF_FC_EUR!U184</f>
        <v>0</v>
      </c>
      <c r="N183" s="1094">
        <f>INF_FC_EUR!V184</f>
        <v>0</v>
      </c>
      <c r="O183" s="1082">
        <f>INF_FC_EUR!W184</f>
        <v>0</v>
      </c>
      <c r="P183" s="1094">
        <f>INF_FC_EUR!X184</f>
        <v>0</v>
      </c>
      <c r="Q183" s="1082">
        <f>INF_FC_EUR!Y184</f>
        <v>0</v>
      </c>
      <c r="R183" s="1094">
        <f>INF_FC_EUR!Z184</f>
        <v>0</v>
      </c>
      <c r="S183" s="1082">
        <f>INF_FC_EUR!AA184</f>
        <v>0</v>
      </c>
      <c r="T183" s="1094">
        <f>INF_FC_EUR!AB184</f>
        <v>0</v>
      </c>
      <c r="U183" s="1082">
        <f>INF_FC_EUR!AC184</f>
        <v>0</v>
      </c>
      <c r="V183" s="1094">
        <f>INF_FC_EUR!AD184</f>
        <v>0</v>
      </c>
      <c r="W183" s="1082">
        <f>INF_FC_EUR!AE184</f>
        <v>0</v>
      </c>
      <c r="X183" s="1094">
        <f>INF_FC_EUR!AF184</f>
        <v>0</v>
      </c>
      <c r="Y183" s="1082">
        <f>INF_FC_EUR!AG184</f>
        <v>0</v>
      </c>
      <c r="Z183" s="1094">
        <f>INF_FC_EUR!AH184</f>
        <v>0</v>
      </c>
      <c r="AA183" s="1082">
        <f>INF_FC_EUR!AI184</f>
        <v>0</v>
      </c>
      <c r="AB183" s="1094">
        <f>INF_FC_EUR!AJ184</f>
        <v>0</v>
      </c>
      <c r="AC183" s="1082">
        <f>INF_FC_EUR!AK184</f>
        <v>0</v>
      </c>
      <c r="AD183" s="1094">
        <f>INF_FC_EUR!AL184</f>
        <v>0</v>
      </c>
      <c r="AE183" s="1082">
        <f>INF_FC_EUR!AM184</f>
        <v>0</v>
      </c>
      <c r="AF183" s="1094">
        <f>INF_FC_EUR!AN184</f>
        <v>0</v>
      </c>
      <c r="AG183" s="1082">
        <f>INF_FC_EUR!AO184</f>
        <v>0</v>
      </c>
      <c r="AH183" s="1094">
        <f>INF_FC_EUR!AP184</f>
        <v>0</v>
      </c>
      <c r="AI183" s="1082">
        <f>INF_FC_EUR!AQ184</f>
        <v>0</v>
      </c>
      <c r="AJ183" s="1094">
        <f>INF_FC_EUR!AR184</f>
        <v>0</v>
      </c>
      <c r="AK183" s="1082">
        <f>INF_FC_EUR!AS184</f>
        <v>0</v>
      </c>
      <c r="AL183" s="1094">
        <f>INF_FC_EUR!AT184</f>
        <v>0</v>
      </c>
      <c r="AM183" s="1082">
        <f>INF_FC_EUR!AU184</f>
        <v>0</v>
      </c>
      <c r="AN183" s="1094">
        <f>INF_FC_EUR!AV184</f>
        <v>0</v>
      </c>
      <c r="AO183" s="1082">
        <f>INF_FC_EUR!AW184</f>
        <v>0</v>
      </c>
      <c r="AP183" s="1094">
        <f>INF_FC_EUR!AX184</f>
        <v>0</v>
      </c>
      <c r="AQ183" s="1082">
        <f>INF_FC_EUR!AY184</f>
        <v>0</v>
      </c>
      <c r="AR183" s="1094">
        <f>INF_FC_EUR!AZ184</f>
        <v>0</v>
      </c>
      <c r="AS183" s="1082">
        <f>INF_FC_EUR!BA184</f>
        <v>0</v>
      </c>
      <c r="AT183" s="1094">
        <f>INF_FC_EUR!BB184</f>
        <v>0</v>
      </c>
      <c r="AU183" s="1082">
        <f>INF_FC_EUR!BC184</f>
        <v>0</v>
      </c>
      <c r="AV183" s="1094">
        <f>INF_FC_EUR!BD184</f>
        <v>0</v>
      </c>
      <c r="AW183" s="1082">
        <f>INF_FC_EUR!BE184</f>
        <v>0</v>
      </c>
      <c r="AX183" s="1094">
        <f>INF_FC_EUR!BF184</f>
        <v>0</v>
      </c>
      <c r="AY183" s="1082">
        <f>INF_FC_EUR!BG184</f>
        <v>0</v>
      </c>
      <c r="AZ183" s="1094">
        <f>INF_FC_EUR!BH184</f>
        <v>0</v>
      </c>
      <c r="BA183" s="1082">
        <f>INF_FC_EUR!BI184</f>
        <v>0</v>
      </c>
      <c r="BB183" s="1094">
        <f>INF_FC_EUR!BJ184</f>
        <v>0</v>
      </c>
      <c r="BC183" s="1082">
        <f>INF_FC_EUR!BK184</f>
        <v>0</v>
      </c>
      <c r="BD183" s="1094">
        <f>INF_FC_EUR!BL184</f>
        <v>0</v>
      </c>
      <c r="BE183" s="1082">
        <f>INF_FC_EUR!BM184</f>
        <v>0</v>
      </c>
      <c r="BF183" s="1094">
        <f>INF_FC_EUR!BN184</f>
        <v>0</v>
      </c>
      <c r="BG183" s="1082">
        <f>INF_FC_EUR!BO184</f>
        <v>0</v>
      </c>
      <c r="BH183" s="1094">
        <f>INF_FC_EUR!BP184</f>
        <v>0</v>
      </c>
      <c r="BI183" s="1082">
        <f>INF_FC_EUR!BQ184</f>
        <v>0</v>
      </c>
      <c r="BJ183" s="1094">
        <f>INF_FC_EUR!BR184</f>
        <v>0</v>
      </c>
      <c r="BK183" s="1082">
        <f>INF_FC_EUR!BS184</f>
        <v>0</v>
      </c>
      <c r="BL183" s="1094">
        <f>INF_FC_EUR!BT184</f>
        <v>0</v>
      </c>
      <c r="BM183" s="1082">
        <f>INF_FC_EUR!BU184</f>
        <v>0</v>
      </c>
      <c r="BN183" s="1094">
        <f>INF_FC_EUR!BV184</f>
        <v>0</v>
      </c>
      <c r="BO183" s="1082">
        <f>INF_FC_EUR!BW184</f>
        <v>0</v>
      </c>
      <c r="BP183" s="1094">
        <f>INF_FC_EUR!BX184</f>
        <v>0</v>
      </c>
      <c r="BQ183" s="1082">
        <f>INF_FC_EUR!BY184</f>
        <v>0</v>
      </c>
    </row>
    <row r="184" spans="1:69" s="1048" customFormat="1">
      <c r="A184" s="1093" t="str">
        <f>IF(OR(B184=0,B184=""),"",B184&amp;IF(COUNTIF(B$11:$B184,B184)&gt;1,COUNTIF(B$11:$B184,B184),""))</f>
        <v>Compound4</v>
      </c>
      <c r="B184" s="1093" t="str">
        <f>INF_FC_EUR!J185</f>
        <v>Compound</v>
      </c>
      <c r="C184" s="1090"/>
      <c r="D184" s="1090">
        <f>INF_FC_EUR!L185</f>
        <v>0</v>
      </c>
      <c r="E184" s="1091">
        <f>INF_FC_EUR!M185</f>
        <v>0</v>
      </c>
      <c r="F184" s="1092">
        <f>INF_FC_EUR!N185</f>
        <v>0</v>
      </c>
      <c r="G184" s="1091">
        <f>INF_FC_EUR!O185</f>
        <v>0</v>
      </c>
      <c r="H184" s="1092">
        <f>INF_FC_EUR!P185</f>
        <v>0</v>
      </c>
      <c r="I184" s="1091">
        <f>INF_FC_EUR!Q185</f>
        <v>0</v>
      </c>
      <c r="J184" s="1092">
        <f>INF_FC_EUR!R185</f>
        <v>0</v>
      </c>
      <c r="K184" s="1091">
        <f>INF_FC_EUR!S185</f>
        <v>0</v>
      </c>
      <c r="L184" s="1092">
        <f>INF_FC_EUR!T185</f>
        <v>0</v>
      </c>
      <c r="M184" s="1091">
        <f>INF_FC_EUR!U185</f>
        <v>0</v>
      </c>
      <c r="N184" s="1092">
        <f>INF_FC_EUR!V185</f>
        <v>0</v>
      </c>
      <c r="O184" s="1091">
        <f>INF_FC_EUR!W185</f>
        <v>0</v>
      </c>
      <c r="P184" s="1092">
        <f>INF_FC_EUR!X185</f>
        <v>0</v>
      </c>
      <c r="Q184" s="1091">
        <f>INF_FC_EUR!Y185</f>
        <v>0</v>
      </c>
      <c r="R184" s="1092">
        <f>INF_FC_EUR!Z185</f>
        <v>0</v>
      </c>
      <c r="S184" s="1091">
        <f>INF_FC_EUR!AA185</f>
        <v>0</v>
      </c>
      <c r="T184" s="1092">
        <f>INF_FC_EUR!AB185</f>
        <v>0</v>
      </c>
      <c r="U184" s="1091">
        <f>INF_FC_EUR!AC185</f>
        <v>0</v>
      </c>
      <c r="V184" s="1092">
        <f>INF_FC_EUR!AD185</f>
        <v>0</v>
      </c>
      <c r="W184" s="1091">
        <f>INF_FC_EUR!AE185</f>
        <v>0</v>
      </c>
      <c r="X184" s="1092">
        <f>INF_FC_EUR!AF185</f>
        <v>0</v>
      </c>
      <c r="Y184" s="1091">
        <f>INF_FC_EUR!AG185</f>
        <v>0</v>
      </c>
      <c r="Z184" s="1092">
        <f>INF_FC_EUR!AH185</f>
        <v>0</v>
      </c>
      <c r="AA184" s="1091">
        <f>INF_FC_EUR!AI185</f>
        <v>0</v>
      </c>
      <c r="AB184" s="1092">
        <f>INF_FC_EUR!AJ185</f>
        <v>0</v>
      </c>
      <c r="AC184" s="1091">
        <f>INF_FC_EUR!AK185</f>
        <v>0</v>
      </c>
      <c r="AD184" s="1092">
        <f>INF_FC_EUR!AL185</f>
        <v>0</v>
      </c>
      <c r="AE184" s="1091">
        <f>INF_FC_EUR!AM185</f>
        <v>0</v>
      </c>
      <c r="AF184" s="1092">
        <f>INF_FC_EUR!AN185</f>
        <v>0</v>
      </c>
      <c r="AG184" s="1091">
        <f>INF_FC_EUR!AO185</f>
        <v>0</v>
      </c>
      <c r="AH184" s="1092">
        <f>INF_FC_EUR!AP185</f>
        <v>0</v>
      </c>
      <c r="AI184" s="1091">
        <f>INF_FC_EUR!AQ185</f>
        <v>0</v>
      </c>
      <c r="AJ184" s="1092">
        <f>INF_FC_EUR!AR185</f>
        <v>0</v>
      </c>
      <c r="AK184" s="1091">
        <f>INF_FC_EUR!AS185</f>
        <v>0</v>
      </c>
      <c r="AL184" s="1092">
        <f>INF_FC_EUR!AT185</f>
        <v>0</v>
      </c>
      <c r="AM184" s="1091">
        <f>INF_FC_EUR!AU185</f>
        <v>0</v>
      </c>
      <c r="AN184" s="1092">
        <f>INF_FC_EUR!AV185</f>
        <v>0</v>
      </c>
      <c r="AO184" s="1091">
        <f>INF_FC_EUR!AW185</f>
        <v>0</v>
      </c>
      <c r="AP184" s="1092">
        <f>INF_FC_EUR!AX185</f>
        <v>0</v>
      </c>
      <c r="AQ184" s="1091">
        <f>INF_FC_EUR!AY185</f>
        <v>0</v>
      </c>
      <c r="AR184" s="1092">
        <f>INF_FC_EUR!AZ185</f>
        <v>0</v>
      </c>
      <c r="AS184" s="1091">
        <f>INF_FC_EUR!BA185</f>
        <v>0</v>
      </c>
      <c r="AT184" s="1092">
        <f>INF_FC_EUR!BB185</f>
        <v>0</v>
      </c>
      <c r="AU184" s="1091">
        <f>INF_FC_EUR!BC185</f>
        <v>0</v>
      </c>
      <c r="AV184" s="1092">
        <f>INF_FC_EUR!BD185</f>
        <v>0</v>
      </c>
      <c r="AW184" s="1091">
        <f>INF_FC_EUR!BE185</f>
        <v>0</v>
      </c>
      <c r="AX184" s="1092">
        <f>INF_FC_EUR!BF185</f>
        <v>0</v>
      </c>
      <c r="AY184" s="1091">
        <f>INF_FC_EUR!BG185</f>
        <v>0</v>
      </c>
      <c r="AZ184" s="1092">
        <f>INF_FC_EUR!BH185</f>
        <v>0</v>
      </c>
      <c r="BA184" s="1091">
        <f>INF_FC_EUR!BI185</f>
        <v>0</v>
      </c>
      <c r="BB184" s="1092">
        <f>INF_FC_EUR!BJ185</f>
        <v>0</v>
      </c>
      <c r="BC184" s="1091">
        <f>INF_FC_EUR!BK185</f>
        <v>0</v>
      </c>
      <c r="BD184" s="1092">
        <f>INF_FC_EUR!BL185</f>
        <v>0</v>
      </c>
      <c r="BE184" s="1091">
        <f>INF_FC_EUR!BM185</f>
        <v>0</v>
      </c>
      <c r="BF184" s="1092">
        <f>INF_FC_EUR!BN185</f>
        <v>0</v>
      </c>
      <c r="BG184" s="1091">
        <f>INF_FC_EUR!BO185</f>
        <v>0</v>
      </c>
      <c r="BH184" s="1092">
        <f>INF_FC_EUR!BP185</f>
        <v>0</v>
      </c>
      <c r="BI184" s="1091">
        <f>INF_FC_EUR!BQ185</f>
        <v>0</v>
      </c>
      <c r="BJ184" s="1092">
        <f>INF_FC_EUR!BR185</f>
        <v>0</v>
      </c>
      <c r="BK184" s="1091">
        <f>INF_FC_EUR!BS185</f>
        <v>0</v>
      </c>
      <c r="BL184" s="1092">
        <f>INF_FC_EUR!BT185</f>
        <v>0</v>
      </c>
      <c r="BM184" s="1091">
        <f>INF_FC_EUR!BU185</f>
        <v>0</v>
      </c>
      <c r="BN184" s="1092">
        <f>INF_FC_EUR!BV185</f>
        <v>0</v>
      </c>
      <c r="BO184" s="1091">
        <f>INF_FC_EUR!BW185</f>
        <v>0</v>
      </c>
      <c r="BP184" s="1092">
        <f>INF_FC_EUR!BX185</f>
        <v>0</v>
      </c>
      <c r="BQ184" s="1091">
        <f>INF_FC_EUR!BY185</f>
        <v>0</v>
      </c>
    </row>
    <row r="185" spans="1:69" s="1048" customFormat="1">
      <c r="A185" s="1080" t="str">
        <f>IF(OR(B185=0,B185=""),"",B185&amp;IF(COUNTIF(B$11:$B185,B185)&gt;1,COUNTIF(B$11:$B185,B185),""))</f>
        <v>Waste4</v>
      </c>
      <c r="B185" s="1080" t="str">
        <f>INF_FC_EUR!J186</f>
        <v>Waste</v>
      </c>
      <c r="C185" s="1081"/>
      <c r="D185" s="1081">
        <f>INF_FC_EUR!L186</f>
        <v>0</v>
      </c>
      <c r="E185" s="1082">
        <f>INF_FC_EUR!M186</f>
        <v>0</v>
      </c>
      <c r="F185" s="1094">
        <f>INF_FC_EUR!N186</f>
        <v>0</v>
      </c>
      <c r="G185" s="1082">
        <f>INF_FC_EUR!O186</f>
        <v>0</v>
      </c>
      <c r="H185" s="1094">
        <f>INF_FC_EUR!P186</f>
        <v>0</v>
      </c>
      <c r="I185" s="1082">
        <f>INF_FC_EUR!Q186</f>
        <v>0</v>
      </c>
      <c r="J185" s="1094">
        <f>INF_FC_EUR!R186</f>
        <v>0</v>
      </c>
      <c r="K185" s="1082">
        <f>INF_FC_EUR!S186</f>
        <v>0</v>
      </c>
      <c r="L185" s="1094">
        <f>INF_FC_EUR!T186</f>
        <v>0</v>
      </c>
      <c r="M185" s="1082">
        <f>INF_FC_EUR!U186</f>
        <v>0</v>
      </c>
      <c r="N185" s="1094">
        <f>INF_FC_EUR!V186</f>
        <v>0</v>
      </c>
      <c r="O185" s="1082">
        <f>INF_FC_EUR!W186</f>
        <v>0</v>
      </c>
      <c r="P185" s="1094">
        <f>INF_FC_EUR!X186</f>
        <v>0</v>
      </c>
      <c r="Q185" s="1082">
        <f>INF_FC_EUR!Y186</f>
        <v>0</v>
      </c>
      <c r="R185" s="1094">
        <f>INF_FC_EUR!Z186</f>
        <v>0</v>
      </c>
      <c r="S185" s="1082">
        <f>INF_FC_EUR!AA186</f>
        <v>0</v>
      </c>
      <c r="T185" s="1094">
        <f>INF_FC_EUR!AB186</f>
        <v>0</v>
      </c>
      <c r="U185" s="1082">
        <f>INF_FC_EUR!AC186</f>
        <v>0</v>
      </c>
      <c r="V185" s="1094">
        <f>INF_FC_EUR!AD186</f>
        <v>0</v>
      </c>
      <c r="W185" s="1082">
        <f>INF_FC_EUR!AE186</f>
        <v>0</v>
      </c>
      <c r="X185" s="1094">
        <f>INF_FC_EUR!AF186</f>
        <v>0</v>
      </c>
      <c r="Y185" s="1082">
        <f>INF_FC_EUR!AG186</f>
        <v>0</v>
      </c>
      <c r="Z185" s="1094">
        <f>INF_FC_EUR!AH186</f>
        <v>0</v>
      </c>
      <c r="AA185" s="1082">
        <f>INF_FC_EUR!AI186</f>
        <v>0</v>
      </c>
      <c r="AB185" s="1094">
        <f>INF_FC_EUR!AJ186</f>
        <v>0</v>
      </c>
      <c r="AC185" s="1082">
        <f>INF_FC_EUR!AK186</f>
        <v>0</v>
      </c>
      <c r="AD185" s="1094">
        <f>INF_FC_EUR!AL186</f>
        <v>0</v>
      </c>
      <c r="AE185" s="1082">
        <f>INF_FC_EUR!AM186</f>
        <v>0</v>
      </c>
      <c r="AF185" s="1094">
        <f>INF_FC_EUR!AN186</f>
        <v>0</v>
      </c>
      <c r="AG185" s="1082">
        <f>INF_FC_EUR!AO186</f>
        <v>0</v>
      </c>
      <c r="AH185" s="1094">
        <f>INF_FC_EUR!AP186</f>
        <v>0</v>
      </c>
      <c r="AI185" s="1082">
        <f>INF_FC_EUR!AQ186</f>
        <v>0</v>
      </c>
      <c r="AJ185" s="1094">
        <f>INF_FC_EUR!AR186</f>
        <v>0</v>
      </c>
      <c r="AK185" s="1082">
        <f>INF_FC_EUR!AS186</f>
        <v>0</v>
      </c>
      <c r="AL185" s="1094">
        <f>INF_FC_EUR!AT186</f>
        <v>0</v>
      </c>
      <c r="AM185" s="1082">
        <f>INF_FC_EUR!AU186</f>
        <v>0</v>
      </c>
      <c r="AN185" s="1094">
        <f>INF_FC_EUR!AV186</f>
        <v>0</v>
      </c>
      <c r="AO185" s="1082">
        <f>INF_FC_EUR!AW186</f>
        <v>0</v>
      </c>
      <c r="AP185" s="1094">
        <f>INF_FC_EUR!AX186</f>
        <v>0</v>
      </c>
      <c r="AQ185" s="1082">
        <f>INF_FC_EUR!AY186</f>
        <v>0</v>
      </c>
      <c r="AR185" s="1094">
        <f>INF_FC_EUR!AZ186</f>
        <v>0</v>
      </c>
      <c r="AS185" s="1082">
        <f>INF_FC_EUR!BA186</f>
        <v>0</v>
      </c>
      <c r="AT185" s="1094">
        <f>INF_FC_EUR!BB186</f>
        <v>0</v>
      </c>
      <c r="AU185" s="1082">
        <f>INF_FC_EUR!BC186</f>
        <v>0</v>
      </c>
      <c r="AV185" s="1094">
        <f>INF_FC_EUR!BD186</f>
        <v>0</v>
      </c>
      <c r="AW185" s="1082">
        <f>INF_FC_EUR!BE186</f>
        <v>0</v>
      </c>
      <c r="AX185" s="1094">
        <f>INF_FC_EUR!BF186</f>
        <v>0</v>
      </c>
      <c r="AY185" s="1082">
        <f>INF_FC_EUR!BG186</f>
        <v>0</v>
      </c>
      <c r="AZ185" s="1094">
        <f>INF_FC_EUR!BH186</f>
        <v>0</v>
      </c>
      <c r="BA185" s="1082">
        <f>INF_FC_EUR!BI186</f>
        <v>0</v>
      </c>
      <c r="BB185" s="1094">
        <f>INF_FC_EUR!BJ186</f>
        <v>0</v>
      </c>
      <c r="BC185" s="1082">
        <f>INF_FC_EUR!BK186</f>
        <v>0</v>
      </c>
      <c r="BD185" s="1094">
        <f>INF_FC_EUR!BL186</f>
        <v>0</v>
      </c>
      <c r="BE185" s="1082">
        <f>INF_FC_EUR!BM186</f>
        <v>0</v>
      </c>
      <c r="BF185" s="1094">
        <f>INF_FC_EUR!BN186</f>
        <v>0</v>
      </c>
      <c r="BG185" s="1082">
        <f>INF_FC_EUR!BO186</f>
        <v>0</v>
      </c>
      <c r="BH185" s="1094">
        <f>INF_FC_EUR!BP186</f>
        <v>0</v>
      </c>
      <c r="BI185" s="1082">
        <f>INF_FC_EUR!BQ186</f>
        <v>0</v>
      </c>
      <c r="BJ185" s="1094">
        <f>INF_FC_EUR!BR186</f>
        <v>0</v>
      </c>
      <c r="BK185" s="1082">
        <f>INF_FC_EUR!BS186</f>
        <v>0</v>
      </c>
      <c r="BL185" s="1094">
        <f>INF_FC_EUR!BT186</f>
        <v>0</v>
      </c>
      <c r="BM185" s="1082">
        <f>INF_FC_EUR!BU186</f>
        <v>0</v>
      </c>
      <c r="BN185" s="1094">
        <f>INF_FC_EUR!BV186</f>
        <v>0</v>
      </c>
      <c r="BO185" s="1082">
        <f>INF_FC_EUR!BW186</f>
        <v>0</v>
      </c>
      <c r="BP185" s="1094">
        <f>INF_FC_EUR!BX186</f>
        <v>0</v>
      </c>
      <c r="BQ185" s="1082">
        <f>INF_FC_EUR!BY186</f>
        <v>0</v>
      </c>
    </row>
    <row r="186" spans="1:69" s="1048" customFormat="1">
      <c r="A186" s="1080" t="str">
        <f>IF(OR(B186=0,B186=""),"",B186&amp;IF(COUNTIF(B$11:$B186,B186)&gt;1,COUNTIF(B$11:$B186,B186),""))</f>
        <v>Commission &amp; Service</v>
      </c>
      <c r="B186" s="1080" t="str">
        <f>INF_FC_EUR!J187</f>
        <v>Commission &amp; Service</v>
      </c>
      <c r="C186" s="1081"/>
      <c r="D186" s="1081">
        <f>INF_FC_EUR!L187</f>
        <v>0</v>
      </c>
      <c r="E186" s="1082">
        <f>INF_FC_EUR!M187</f>
        <v>0</v>
      </c>
      <c r="F186" s="1094">
        <f>INF_FC_EUR!N187</f>
        <v>0</v>
      </c>
      <c r="G186" s="1082">
        <f>INF_FC_EUR!O187</f>
        <v>0</v>
      </c>
      <c r="H186" s="1094">
        <f>INF_FC_EUR!P187</f>
        <v>0</v>
      </c>
      <c r="I186" s="1082">
        <f>INF_FC_EUR!Q187</f>
        <v>0</v>
      </c>
      <c r="J186" s="1094">
        <f>INF_FC_EUR!R187</f>
        <v>0</v>
      </c>
      <c r="K186" s="1082">
        <f>INF_FC_EUR!S187</f>
        <v>0</v>
      </c>
      <c r="L186" s="1094">
        <f>INF_FC_EUR!T187</f>
        <v>0</v>
      </c>
      <c r="M186" s="1082">
        <f>INF_FC_EUR!U187</f>
        <v>0</v>
      </c>
      <c r="N186" s="1094">
        <f>INF_FC_EUR!V187</f>
        <v>0</v>
      </c>
      <c r="O186" s="1082">
        <f>INF_FC_EUR!W187</f>
        <v>0</v>
      </c>
      <c r="P186" s="1094">
        <f>INF_FC_EUR!X187</f>
        <v>0</v>
      </c>
      <c r="Q186" s="1082">
        <f>INF_FC_EUR!Y187</f>
        <v>0</v>
      </c>
      <c r="R186" s="1094">
        <f>INF_FC_EUR!Z187</f>
        <v>0</v>
      </c>
      <c r="S186" s="1082">
        <f>INF_FC_EUR!AA187</f>
        <v>0</v>
      </c>
      <c r="T186" s="1094">
        <f>INF_FC_EUR!AB187</f>
        <v>0</v>
      </c>
      <c r="U186" s="1082">
        <f>INF_FC_EUR!AC187</f>
        <v>0</v>
      </c>
      <c r="V186" s="1094">
        <f>INF_FC_EUR!AD187</f>
        <v>0</v>
      </c>
      <c r="W186" s="1082">
        <f>INF_FC_EUR!AE187</f>
        <v>0</v>
      </c>
      <c r="X186" s="1094">
        <f>INF_FC_EUR!AF187</f>
        <v>0</v>
      </c>
      <c r="Y186" s="1082">
        <f>INF_FC_EUR!AG187</f>
        <v>0</v>
      </c>
      <c r="Z186" s="1094">
        <f>INF_FC_EUR!AH187</f>
        <v>0</v>
      </c>
      <c r="AA186" s="1082">
        <f>INF_FC_EUR!AI187</f>
        <v>0</v>
      </c>
      <c r="AB186" s="1094">
        <f>INF_FC_EUR!AJ187</f>
        <v>0</v>
      </c>
      <c r="AC186" s="1082">
        <f>INF_FC_EUR!AK187</f>
        <v>0</v>
      </c>
      <c r="AD186" s="1094">
        <f>INF_FC_EUR!AL187</f>
        <v>0</v>
      </c>
      <c r="AE186" s="1082">
        <f>INF_FC_EUR!AM187</f>
        <v>0</v>
      </c>
      <c r="AF186" s="1094">
        <f>INF_FC_EUR!AN187</f>
        <v>0</v>
      </c>
      <c r="AG186" s="1082">
        <f>INF_FC_EUR!AO187</f>
        <v>0</v>
      </c>
      <c r="AH186" s="1094">
        <f>INF_FC_EUR!AP187</f>
        <v>0</v>
      </c>
      <c r="AI186" s="1082">
        <f>INF_FC_EUR!AQ187</f>
        <v>0</v>
      </c>
      <c r="AJ186" s="1094">
        <f>INF_FC_EUR!AR187</f>
        <v>0</v>
      </c>
      <c r="AK186" s="1082">
        <f>INF_FC_EUR!AS187</f>
        <v>0</v>
      </c>
      <c r="AL186" s="1094">
        <f>INF_FC_EUR!AT187</f>
        <v>0</v>
      </c>
      <c r="AM186" s="1082">
        <f>INF_FC_EUR!AU187</f>
        <v>0</v>
      </c>
      <c r="AN186" s="1094">
        <f>INF_FC_EUR!AV187</f>
        <v>0</v>
      </c>
      <c r="AO186" s="1082">
        <f>INF_FC_EUR!AW187</f>
        <v>0</v>
      </c>
      <c r="AP186" s="1094">
        <f>INF_FC_EUR!AX187</f>
        <v>0</v>
      </c>
      <c r="AQ186" s="1082">
        <f>INF_FC_EUR!AY187</f>
        <v>0</v>
      </c>
      <c r="AR186" s="1094">
        <f>INF_FC_EUR!AZ187</f>
        <v>0</v>
      </c>
      <c r="AS186" s="1082">
        <f>INF_FC_EUR!BA187</f>
        <v>0</v>
      </c>
      <c r="AT186" s="1094">
        <f>INF_FC_EUR!BB187</f>
        <v>0</v>
      </c>
      <c r="AU186" s="1082">
        <f>INF_FC_EUR!BC187</f>
        <v>0</v>
      </c>
      <c r="AV186" s="1094">
        <f>INF_FC_EUR!BD187</f>
        <v>0</v>
      </c>
      <c r="AW186" s="1082">
        <f>INF_FC_EUR!BE187</f>
        <v>0</v>
      </c>
      <c r="AX186" s="1094">
        <f>INF_FC_EUR!BF187</f>
        <v>0</v>
      </c>
      <c r="AY186" s="1082">
        <f>INF_FC_EUR!BG187</f>
        <v>0</v>
      </c>
      <c r="AZ186" s="1094">
        <f>INF_FC_EUR!BH187</f>
        <v>0</v>
      </c>
      <c r="BA186" s="1082">
        <f>INF_FC_EUR!BI187</f>
        <v>0</v>
      </c>
      <c r="BB186" s="1094">
        <f>INF_FC_EUR!BJ187</f>
        <v>0</v>
      </c>
      <c r="BC186" s="1082">
        <f>INF_FC_EUR!BK187</f>
        <v>0</v>
      </c>
      <c r="BD186" s="1094">
        <f>INF_FC_EUR!BL187</f>
        <v>0</v>
      </c>
      <c r="BE186" s="1082">
        <f>INF_FC_EUR!BM187</f>
        <v>0</v>
      </c>
      <c r="BF186" s="1094">
        <f>INF_FC_EUR!BN187</f>
        <v>0</v>
      </c>
      <c r="BG186" s="1082">
        <f>INF_FC_EUR!BO187</f>
        <v>0</v>
      </c>
      <c r="BH186" s="1094">
        <f>INF_FC_EUR!BP187</f>
        <v>0</v>
      </c>
      <c r="BI186" s="1082">
        <f>INF_FC_EUR!BQ187</f>
        <v>0</v>
      </c>
      <c r="BJ186" s="1094">
        <f>INF_FC_EUR!BR187</f>
        <v>0</v>
      </c>
      <c r="BK186" s="1082">
        <f>INF_FC_EUR!BS187</f>
        <v>0</v>
      </c>
      <c r="BL186" s="1094">
        <f>INF_FC_EUR!BT187</f>
        <v>0</v>
      </c>
      <c r="BM186" s="1082">
        <f>INF_FC_EUR!BU187</f>
        <v>0</v>
      </c>
      <c r="BN186" s="1094">
        <f>INF_FC_EUR!BV187</f>
        <v>0</v>
      </c>
      <c r="BO186" s="1082">
        <f>INF_FC_EUR!BW187</f>
        <v>0</v>
      </c>
      <c r="BP186" s="1094">
        <f>INF_FC_EUR!BX187</f>
        <v>0</v>
      </c>
      <c r="BQ186" s="1082">
        <f>INF_FC_EUR!BY187</f>
        <v>0</v>
      </c>
    </row>
    <row r="187" spans="1:69" s="1048" customFormat="1">
      <c r="A187" s="1080" t="str">
        <f>IF(OR(B187=0,B187=""),"",B187&amp;IF(COUNTIF(B$11:$B187,B187)&gt;1,COUNTIF(B$11:$B187,B187),""))</f>
        <v>Papers5</v>
      </c>
      <c r="B187" s="1080" t="str">
        <f>INF_FC_EUR!J188</f>
        <v>Papers</v>
      </c>
      <c r="C187" s="1081"/>
      <c r="D187" s="1081">
        <f>INF_FC_EUR!L188</f>
        <v>0</v>
      </c>
      <c r="E187" s="1082">
        <f>INF_FC_EUR!M188</f>
        <v>0</v>
      </c>
      <c r="F187" s="1094">
        <f>INF_FC_EUR!N188</f>
        <v>0</v>
      </c>
      <c r="G187" s="1082">
        <f>INF_FC_EUR!O188</f>
        <v>0</v>
      </c>
      <c r="H187" s="1094">
        <f>INF_FC_EUR!P188</f>
        <v>0</v>
      </c>
      <c r="I187" s="1082">
        <f>INF_FC_EUR!Q188</f>
        <v>0</v>
      </c>
      <c r="J187" s="1094">
        <f>INF_FC_EUR!R188</f>
        <v>0</v>
      </c>
      <c r="K187" s="1082">
        <f>INF_FC_EUR!S188</f>
        <v>0</v>
      </c>
      <c r="L187" s="1094">
        <f>INF_FC_EUR!T188</f>
        <v>0</v>
      </c>
      <c r="M187" s="1082">
        <f>INF_FC_EUR!U188</f>
        <v>0</v>
      </c>
      <c r="N187" s="1094">
        <f>INF_FC_EUR!V188</f>
        <v>0</v>
      </c>
      <c r="O187" s="1082">
        <f>INF_FC_EUR!W188</f>
        <v>0</v>
      </c>
      <c r="P187" s="1094">
        <f>INF_FC_EUR!X188</f>
        <v>0</v>
      </c>
      <c r="Q187" s="1082">
        <f>INF_FC_EUR!Y188</f>
        <v>0</v>
      </c>
      <c r="R187" s="1094">
        <f>INF_FC_EUR!Z188</f>
        <v>0</v>
      </c>
      <c r="S187" s="1082">
        <f>INF_FC_EUR!AA188</f>
        <v>0</v>
      </c>
      <c r="T187" s="1094">
        <f>INF_FC_EUR!AB188</f>
        <v>0</v>
      </c>
      <c r="U187" s="1082">
        <f>INF_FC_EUR!AC188</f>
        <v>0</v>
      </c>
      <c r="V187" s="1094">
        <f>INF_FC_EUR!AD188</f>
        <v>0</v>
      </c>
      <c r="W187" s="1082">
        <f>INF_FC_EUR!AE188</f>
        <v>0</v>
      </c>
      <c r="X187" s="1094">
        <f>INF_FC_EUR!AF188</f>
        <v>0</v>
      </c>
      <c r="Y187" s="1082">
        <f>INF_FC_EUR!AG188</f>
        <v>0</v>
      </c>
      <c r="Z187" s="1094">
        <f>INF_FC_EUR!AH188</f>
        <v>0</v>
      </c>
      <c r="AA187" s="1082">
        <f>INF_FC_EUR!AI188</f>
        <v>0</v>
      </c>
      <c r="AB187" s="1094">
        <f>INF_FC_EUR!AJ188</f>
        <v>0</v>
      </c>
      <c r="AC187" s="1082">
        <f>INF_FC_EUR!AK188</f>
        <v>0</v>
      </c>
      <c r="AD187" s="1094">
        <f>INF_FC_EUR!AL188</f>
        <v>0</v>
      </c>
      <c r="AE187" s="1082">
        <f>INF_FC_EUR!AM188</f>
        <v>0</v>
      </c>
      <c r="AF187" s="1094">
        <f>INF_FC_EUR!AN188</f>
        <v>0</v>
      </c>
      <c r="AG187" s="1082">
        <f>INF_FC_EUR!AO188</f>
        <v>0</v>
      </c>
      <c r="AH187" s="1094">
        <f>INF_FC_EUR!AP188</f>
        <v>0</v>
      </c>
      <c r="AI187" s="1082">
        <f>INF_FC_EUR!AQ188</f>
        <v>0</v>
      </c>
      <c r="AJ187" s="1094">
        <f>INF_FC_EUR!AR188</f>
        <v>0</v>
      </c>
      <c r="AK187" s="1082">
        <f>INF_FC_EUR!AS188</f>
        <v>0</v>
      </c>
      <c r="AL187" s="1094">
        <f>INF_FC_EUR!AT188</f>
        <v>0</v>
      </c>
      <c r="AM187" s="1082">
        <f>INF_FC_EUR!AU188</f>
        <v>0</v>
      </c>
      <c r="AN187" s="1094">
        <f>INF_FC_EUR!AV188</f>
        <v>0</v>
      </c>
      <c r="AO187" s="1082">
        <f>INF_FC_EUR!AW188</f>
        <v>0</v>
      </c>
      <c r="AP187" s="1094">
        <f>INF_FC_EUR!AX188</f>
        <v>0</v>
      </c>
      <c r="AQ187" s="1082">
        <f>INF_FC_EUR!AY188</f>
        <v>0</v>
      </c>
      <c r="AR187" s="1094">
        <f>INF_FC_EUR!AZ188</f>
        <v>0</v>
      </c>
      <c r="AS187" s="1082">
        <f>INF_FC_EUR!BA188</f>
        <v>0</v>
      </c>
      <c r="AT187" s="1094">
        <f>INF_FC_EUR!BB188</f>
        <v>0</v>
      </c>
      <c r="AU187" s="1082">
        <f>INF_FC_EUR!BC188</f>
        <v>0</v>
      </c>
      <c r="AV187" s="1094">
        <f>INF_FC_EUR!BD188</f>
        <v>0</v>
      </c>
      <c r="AW187" s="1082">
        <f>INF_FC_EUR!BE188</f>
        <v>0</v>
      </c>
      <c r="AX187" s="1094">
        <f>INF_FC_EUR!BF188</f>
        <v>0</v>
      </c>
      <c r="AY187" s="1082">
        <f>INF_FC_EUR!BG188</f>
        <v>0</v>
      </c>
      <c r="AZ187" s="1094">
        <f>INF_FC_EUR!BH188</f>
        <v>0</v>
      </c>
      <c r="BA187" s="1082">
        <f>INF_FC_EUR!BI188</f>
        <v>0</v>
      </c>
      <c r="BB187" s="1094">
        <f>INF_FC_EUR!BJ188</f>
        <v>0</v>
      </c>
      <c r="BC187" s="1082">
        <f>INF_FC_EUR!BK188</f>
        <v>0</v>
      </c>
      <c r="BD187" s="1094">
        <f>INF_FC_EUR!BL188</f>
        <v>0</v>
      </c>
      <c r="BE187" s="1082">
        <f>INF_FC_EUR!BM188</f>
        <v>0</v>
      </c>
      <c r="BF187" s="1094">
        <f>INF_FC_EUR!BN188</f>
        <v>0</v>
      </c>
      <c r="BG187" s="1082">
        <f>INF_FC_EUR!BO188</f>
        <v>0</v>
      </c>
      <c r="BH187" s="1094">
        <f>INF_FC_EUR!BP188</f>
        <v>0</v>
      </c>
      <c r="BI187" s="1082">
        <f>INF_FC_EUR!BQ188</f>
        <v>0</v>
      </c>
      <c r="BJ187" s="1094">
        <f>INF_FC_EUR!BR188</f>
        <v>0</v>
      </c>
      <c r="BK187" s="1082">
        <f>INF_FC_EUR!BS188</f>
        <v>0</v>
      </c>
      <c r="BL187" s="1094">
        <f>INF_FC_EUR!BT188</f>
        <v>0</v>
      </c>
      <c r="BM187" s="1082">
        <f>INF_FC_EUR!BU188</f>
        <v>0</v>
      </c>
      <c r="BN187" s="1094">
        <f>INF_FC_EUR!BV188</f>
        <v>0</v>
      </c>
      <c r="BO187" s="1082">
        <f>INF_FC_EUR!BW188</f>
        <v>0</v>
      </c>
      <c r="BP187" s="1094">
        <f>INF_FC_EUR!BX188</f>
        <v>0</v>
      </c>
      <c r="BQ187" s="1082">
        <f>INF_FC_EUR!BY188</f>
        <v>0</v>
      </c>
    </row>
    <row r="188" spans="1:69" s="1048" customFormat="1">
      <c r="A188" s="1080" t="str">
        <f>IF(OR(B188=0,B188=""),"",B188&amp;IF(COUNTIF(B$11:$B188,B188)&gt;1,COUNTIF(B$11:$B188,B188),""))</f>
        <v>Plastics5</v>
      </c>
      <c r="B188" s="1080" t="str">
        <f>INF_FC_EUR!J189</f>
        <v>Plastics</v>
      </c>
      <c r="C188" s="1081"/>
      <c r="D188" s="1081">
        <f>INF_FC_EUR!L189</f>
        <v>0</v>
      </c>
      <c r="E188" s="1082">
        <f>INF_FC_EUR!M189</f>
        <v>0</v>
      </c>
      <c r="F188" s="1094">
        <f>INF_FC_EUR!N189</f>
        <v>0</v>
      </c>
      <c r="G188" s="1082">
        <f>INF_FC_EUR!O189</f>
        <v>0</v>
      </c>
      <c r="H188" s="1094">
        <f>INF_FC_EUR!P189</f>
        <v>0</v>
      </c>
      <c r="I188" s="1082">
        <f>INF_FC_EUR!Q189</f>
        <v>0</v>
      </c>
      <c r="J188" s="1094">
        <f>INF_FC_EUR!R189</f>
        <v>0</v>
      </c>
      <c r="K188" s="1082">
        <f>INF_FC_EUR!S189</f>
        <v>0</v>
      </c>
      <c r="L188" s="1094">
        <f>INF_FC_EUR!T189</f>
        <v>0</v>
      </c>
      <c r="M188" s="1082">
        <f>INF_FC_EUR!U189</f>
        <v>0</v>
      </c>
      <c r="N188" s="1094">
        <f>INF_FC_EUR!V189</f>
        <v>0</v>
      </c>
      <c r="O188" s="1082">
        <f>INF_FC_EUR!W189</f>
        <v>0</v>
      </c>
      <c r="P188" s="1094">
        <f>INF_FC_EUR!X189</f>
        <v>0</v>
      </c>
      <c r="Q188" s="1082">
        <f>INF_FC_EUR!Y189</f>
        <v>0</v>
      </c>
      <c r="R188" s="1094">
        <f>INF_FC_EUR!Z189</f>
        <v>0</v>
      </c>
      <c r="S188" s="1082">
        <f>INF_FC_EUR!AA189</f>
        <v>0</v>
      </c>
      <c r="T188" s="1094">
        <f>INF_FC_EUR!AB189</f>
        <v>0</v>
      </c>
      <c r="U188" s="1082">
        <f>INF_FC_EUR!AC189</f>
        <v>0</v>
      </c>
      <c r="V188" s="1094">
        <f>INF_FC_EUR!AD189</f>
        <v>0</v>
      </c>
      <c r="W188" s="1082">
        <f>INF_FC_EUR!AE189</f>
        <v>0</v>
      </c>
      <c r="X188" s="1094">
        <f>INF_FC_EUR!AF189</f>
        <v>0</v>
      </c>
      <c r="Y188" s="1082">
        <f>INF_FC_EUR!AG189</f>
        <v>0</v>
      </c>
      <c r="Z188" s="1094">
        <f>INF_FC_EUR!AH189</f>
        <v>0</v>
      </c>
      <c r="AA188" s="1082">
        <f>INF_FC_EUR!AI189</f>
        <v>0</v>
      </c>
      <c r="AB188" s="1094">
        <f>INF_FC_EUR!AJ189</f>
        <v>0</v>
      </c>
      <c r="AC188" s="1082">
        <f>INF_FC_EUR!AK189</f>
        <v>0</v>
      </c>
      <c r="AD188" s="1094">
        <f>INF_FC_EUR!AL189</f>
        <v>0</v>
      </c>
      <c r="AE188" s="1082">
        <f>INF_FC_EUR!AM189</f>
        <v>0</v>
      </c>
      <c r="AF188" s="1094">
        <f>INF_FC_EUR!AN189</f>
        <v>0</v>
      </c>
      <c r="AG188" s="1082">
        <f>INF_FC_EUR!AO189</f>
        <v>0</v>
      </c>
      <c r="AH188" s="1094">
        <f>INF_FC_EUR!AP189</f>
        <v>0</v>
      </c>
      <c r="AI188" s="1082">
        <f>INF_FC_EUR!AQ189</f>
        <v>0</v>
      </c>
      <c r="AJ188" s="1094">
        <f>INF_FC_EUR!AR189</f>
        <v>0</v>
      </c>
      <c r="AK188" s="1082">
        <f>INF_FC_EUR!AS189</f>
        <v>0</v>
      </c>
      <c r="AL188" s="1094">
        <f>INF_FC_EUR!AT189</f>
        <v>0</v>
      </c>
      <c r="AM188" s="1082">
        <f>INF_FC_EUR!AU189</f>
        <v>0</v>
      </c>
      <c r="AN188" s="1094">
        <f>INF_FC_EUR!AV189</f>
        <v>0</v>
      </c>
      <c r="AO188" s="1082">
        <f>INF_FC_EUR!AW189</f>
        <v>0</v>
      </c>
      <c r="AP188" s="1094">
        <f>INF_FC_EUR!AX189</f>
        <v>0</v>
      </c>
      <c r="AQ188" s="1082">
        <f>INF_FC_EUR!AY189</f>
        <v>0</v>
      </c>
      <c r="AR188" s="1094">
        <f>INF_FC_EUR!AZ189</f>
        <v>0</v>
      </c>
      <c r="AS188" s="1082">
        <f>INF_FC_EUR!BA189</f>
        <v>0</v>
      </c>
      <c r="AT188" s="1094">
        <f>INF_FC_EUR!BB189</f>
        <v>0</v>
      </c>
      <c r="AU188" s="1082">
        <f>INF_FC_EUR!BC189</f>
        <v>0</v>
      </c>
      <c r="AV188" s="1094">
        <f>INF_FC_EUR!BD189</f>
        <v>0</v>
      </c>
      <c r="AW188" s="1082">
        <f>INF_FC_EUR!BE189</f>
        <v>0</v>
      </c>
      <c r="AX188" s="1094">
        <f>INF_FC_EUR!BF189</f>
        <v>0</v>
      </c>
      <c r="AY188" s="1082">
        <f>INF_FC_EUR!BG189</f>
        <v>0</v>
      </c>
      <c r="AZ188" s="1094">
        <f>INF_FC_EUR!BH189</f>
        <v>0</v>
      </c>
      <c r="BA188" s="1082">
        <f>INF_FC_EUR!BI189</f>
        <v>0</v>
      </c>
      <c r="BB188" s="1094">
        <f>INF_FC_EUR!BJ189</f>
        <v>0</v>
      </c>
      <c r="BC188" s="1082">
        <f>INF_FC_EUR!BK189</f>
        <v>0</v>
      </c>
      <c r="BD188" s="1094">
        <f>INF_FC_EUR!BL189</f>
        <v>0</v>
      </c>
      <c r="BE188" s="1082">
        <f>INF_FC_EUR!BM189</f>
        <v>0</v>
      </c>
      <c r="BF188" s="1094">
        <f>INF_FC_EUR!BN189</f>
        <v>0</v>
      </c>
      <c r="BG188" s="1082">
        <f>INF_FC_EUR!BO189</f>
        <v>0</v>
      </c>
      <c r="BH188" s="1094">
        <f>INF_FC_EUR!BP189</f>
        <v>0</v>
      </c>
      <c r="BI188" s="1082">
        <f>INF_FC_EUR!BQ189</f>
        <v>0</v>
      </c>
      <c r="BJ188" s="1094">
        <f>INF_FC_EUR!BR189</f>
        <v>0</v>
      </c>
      <c r="BK188" s="1082">
        <f>INF_FC_EUR!BS189</f>
        <v>0</v>
      </c>
      <c r="BL188" s="1094">
        <f>INF_FC_EUR!BT189</f>
        <v>0</v>
      </c>
      <c r="BM188" s="1082">
        <f>INF_FC_EUR!BU189</f>
        <v>0</v>
      </c>
      <c r="BN188" s="1094">
        <f>INF_FC_EUR!BV189</f>
        <v>0</v>
      </c>
      <c r="BO188" s="1082">
        <f>INF_FC_EUR!BW189</f>
        <v>0</v>
      </c>
      <c r="BP188" s="1094">
        <f>INF_FC_EUR!BX189</f>
        <v>0</v>
      </c>
      <c r="BQ188" s="1082">
        <f>INF_FC_EUR!BY189</f>
        <v>0</v>
      </c>
    </row>
    <row r="189" spans="1:69" s="1048" customFormat="1">
      <c r="A189" s="1080" t="str">
        <f>IF(OR(B189=0,B189=""),"",B189&amp;IF(COUNTIF(B$11:$B189,B189)&gt;1,COUNTIF(B$11:$B189,B189),""))</f>
        <v>Refuse Derived Fuels5</v>
      </c>
      <c r="B189" s="1080" t="str">
        <f>INF_FC_EUR!J190</f>
        <v>Refuse Derived Fuels</v>
      </c>
      <c r="C189" s="1081"/>
      <c r="D189" s="1081">
        <f>INF_FC_EUR!L190</f>
        <v>0</v>
      </c>
      <c r="E189" s="1082">
        <f>INF_FC_EUR!M190</f>
        <v>0</v>
      </c>
      <c r="F189" s="1094">
        <f>INF_FC_EUR!N190</f>
        <v>0</v>
      </c>
      <c r="G189" s="1082">
        <f>INF_FC_EUR!O190</f>
        <v>0</v>
      </c>
      <c r="H189" s="1094">
        <f>INF_FC_EUR!P190</f>
        <v>0</v>
      </c>
      <c r="I189" s="1082">
        <f>INF_FC_EUR!Q190</f>
        <v>0</v>
      </c>
      <c r="J189" s="1094">
        <f>INF_FC_EUR!R190</f>
        <v>0</v>
      </c>
      <c r="K189" s="1082">
        <f>INF_FC_EUR!S190</f>
        <v>0</v>
      </c>
      <c r="L189" s="1094">
        <f>INF_FC_EUR!T190</f>
        <v>0</v>
      </c>
      <c r="M189" s="1082">
        <f>INF_FC_EUR!U190</f>
        <v>0</v>
      </c>
      <c r="N189" s="1094">
        <f>INF_FC_EUR!V190</f>
        <v>0</v>
      </c>
      <c r="O189" s="1082">
        <f>INF_FC_EUR!W190</f>
        <v>0</v>
      </c>
      <c r="P189" s="1094">
        <f>INF_FC_EUR!X190</f>
        <v>0</v>
      </c>
      <c r="Q189" s="1082">
        <f>INF_FC_EUR!Y190</f>
        <v>0</v>
      </c>
      <c r="R189" s="1094">
        <f>INF_FC_EUR!Z190</f>
        <v>0</v>
      </c>
      <c r="S189" s="1082">
        <f>INF_FC_EUR!AA190</f>
        <v>0</v>
      </c>
      <c r="T189" s="1094">
        <f>INF_FC_EUR!AB190</f>
        <v>0</v>
      </c>
      <c r="U189" s="1082">
        <f>INF_FC_EUR!AC190</f>
        <v>0</v>
      </c>
      <c r="V189" s="1094">
        <f>INF_FC_EUR!AD190</f>
        <v>0</v>
      </c>
      <c r="W189" s="1082">
        <f>INF_FC_EUR!AE190</f>
        <v>0</v>
      </c>
      <c r="X189" s="1094">
        <f>INF_FC_EUR!AF190</f>
        <v>0</v>
      </c>
      <c r="Y189" s="1082">
        <f>INF_FC_EUR!AG190</f>
        <v>0</v>
      </c>
      <c r="Z189" s="1094">
        <f>INF_FC_EUR!AH190</f>
        <v>0</v>
      </c>
      <c r="AA189" s="1082">
        <f>INF_FC_EUR!AI190</f>
        <v>0</v>
      </c>
      <c r="AB189" s="1094">
        <f>INF_FC_EUR!AJ190</f>
        <v>0</v>
      </c>
      <c r="AC189" s="1082">
        <f>INF_FC_EUR!AK190</f>
        <v>0</v>
      </c>
      <c r="AD189" s="1094">
        <f>INF_FC_EUR!AL190</f>
        <v>0</v>
      </c>
      <c r="AE189" s="1082">
        <f>INF_FC_EUR!AM190</f>
        <v>0</v>
      </c>
      <c r="AF189" s="1094">
        <f>INF_FC_EUR!AN190</f>
        <v>0</v>
      </c>
      <c r="AG189" s="1082">
        <f>INF_FC_EUR!AO190</f>
        <v>0</v>
      </c>
      <c r="AH189" s="1094">
        <f>INF_FC_EUR!AP190</f>
        <v>0</v>
      </c>
      <c r="AI189" s="1082">
        <f>INF_FC_EUR!AQ190</f>
        <v>0</v>
      </c>
      <c r="AJ189" s="1094">
        <f>INF_FC_EUR!AR190</f>
        <v>0</v>
      </c>
      <c r="AK189" s="1082">
        <f>INF_FC_EUR!AS190</f>
        <v>0</v>
      </c>
      <c r="AL189" s="1094">
        <f>INF_FC_EUR!AT190</f>
        <v>0</v>
      </c>
      <c r="AM189" s="1082">
        <f>INF_FC_EUR!AU190</f>
        <v>0</v>
      </c>
      <c r="AN189" s="1094">
        <f>INF_FC_EUR!AV190</f>
        <v>0</v>
      </c>
      <c r="AO189" s="1082">
        <f>INF_FC_EUR!AW190</f>
        <v>0</v>
      </c>
      <c r="AP189" s="1094">
        <f>INF_FC_EUR!AX190</f>
        <v>0</v>
      </c>
      <c r="AQ189" s="1082">
        <f>INF_FC_EUR!AY190</f>
        <v>0</v>
      </c>
      <c r="AR189" s="1094">
        <f>INF_FC_EUR!AZ190</f>
        <v>0</v>
      </c>
      <c r="AS189" s="1082">
        <f>INF_FC_EUR!BA190</f>
        <v>0</v>
      </c>
      <c r="AT189" s="1094">
        <f>INF_FC_EUR!BB190</f>
        <v>0</v>
      </c>
      <c r="AU189" s="1082">
        <f>INF_FC_EUR!BC190</f>
        <v>0</v>
      </c>
      <c r="AV189" s="1094">
        <f>INF_FC_EUR!BD190</f>
        <v>0</v>
      </c>
      <c r="AW189" s="1082">
        <f>INF_FC_EUR!BE190</f>
        <v>0</v>
      </c>
      <c r="AX189" s="1094">
        <f>INF_FC_EUR!BF190</f>
        <v>0</v>
      </c>
      <c r="AY189" s="1082">
        <f>INF_FC_EUR!BG190</f>
        <v>0</v>
      </c>
      <c r="AZ189" s="1094">
        <f>INF_FC_EUR!BH190</f>
        <v>0</v>
      </c>
      <c r="BA189" s="1082">
        <f>INF_FC_EUR!BI190</f>
        <v>0</v>
      </c>
      <c r="BB189" s="1094">
        <f>INF_FC_EUR!BJ190</f>
        <v>0</v>
      </c>
      <c r="BC189" s="1082">
        <f>INF_FC_EUR!BK190</f>
        <v>0</v>
      </c>
      <c r="BD189" s="1094">
        <f>INF_FC_EUR!BL190</f>
        <v>0</v>
      </c>
      <c r="BE189" s="1082">
        <f>INF_FC_EUR!BM190</f>
        <v>0</v>
      </c>
      <c r="BF189" s="1094">
        <f>INF_FC_EUR!BN190</f>
        <v>0</v>
      </c>
      <c r="BG189" s="1082">
        <f>INF_FC_EUR!BO190</f>
        <v>0</v>
      </c>
      <c r="BH189" s="1094">
        <f>INF_FC_EUR!BP190</f>
        <v>0</v>
      </c>
      <c r="BI189" s="1082">
        <f>INF_FC_EUR!BQ190</f>
        <v>0</v>
      </c>
      <c r="BJ189" s="1094">
        <f>INF_FC_EUR!BR190</f>
        <v>0</v>
      </c>
      <c r="BK189" s="1082">
        <f>INF_FC_EUR!BS190</f>
        <v>0</v>
      </c>
      <c r="BL189" s="1094">
        <f>INF_FC_EUR!BT190</f>
        <v>0</v>
      </c>
      <c r="BM189" s="1082">
        <f>INF_FC_EUR!BU190</f>
        <v>0</v>
      </c>
      <c r="BN189" s="1094">
        <f>INF_FC_EUR!BV190</f>
        <v>0</v>
      </c>
      <c r="BO189" s="1082">
        <f>INF_FC_EUR!BW190</f>
        <v>0</v>
      </c>
      <c r="BP189" s="1094">
        <f>INF_FC_EUR!BX190</f>
        <v>0</v>
      </c>
      <c r="BQ189" s="1082">
        <f>INF_FC_EUR!BY190</f>
        <v>0</v>
      </c>
    </row>
    <row r="190" spans="1:69" s="1048" customFormat="1">
      <c r="A190" s="1080" t="str">
        <f>IF(OR(B190=0,B190=""),"",B190&amp;IF(COUNTIF(B$11:$B190,B190)&gt;1,COUNTIF(B$11:$B190,B190),""))</f>
        <v>Metals5</v>
      </c>
      <c r="B190" s="1080" t="str">
        <f>INF_FC_EUR!J191</f>
        <v>Metals</v>
      </c>
      <c r="C190" s="1081"/>
      <c r="D190" s="1081">
        <f>INF_FC_EUR!L191</f>
        <v>0</v>
      </c>
      <c r="E190" s="1082">
        <f>INF_FC_EUR!M191</f>
        <v>0</v>
      </c>
      <c r="F190" s="1094">
        <f>INF_FC_EUR!N191</f>
        <v>0</v>
      </c>
      <c r="G190" s="1082">
        <f>INF_FC_EUR!O191</f>
        <v>0</v>
      </c>
      <c r="H190" s="1094">
        <f>INF_FC_EUR!P191</f>
        <v>0</v>
      </c>
      <c r="I190" s="1082">
        <f>INF_FC_EUR!Q191</f>
        <v>0</v>
      </c>
      <c r="J190" s="1094">
        <f>INF_FC_EUR!R191</f>
        <v>0</v>
      </c>
      <c r="K190" s="1082">
        <f>INF_FC_EUR!S191</f>
        <v>0</v>
      </c>
      <c r="L190" s="1094">
        <f>INF_FC_EUR!T191</f>
        <v>0</v>
      </c>
      <c r="M190" s="1082">
        <f>INF_FC_EUR!U191</f>
        <v>0</v>
      </c>
      <c r="N190" s="1094">
        <f>INF_FC_EUR!V191</f>
        <v>0</v>
      </c>
      <c r="O190" s="1082">
        <f>INF_FC_EUR!W191</f>
        <v>0</v>
      </c>
      <c r="P190" s="1094">
        <f>INF_FC_EUR!X191</f>
        <v>0</v>
      </c>
      <c r="Q190" s="1082">
        <f>INF_FC_EUR!Y191</f>
        <v>0</v>
      </c>
      <c r="R190" s="1094">
        <f>INF_FC_EUR!Z191</f>
        <v>0</v>
      </c>
      <c r="S190" s="1082">
        <f>INF_FC_EUR!AA191</f>
        <v>0</v>
      </c>
      <c r="T190" s="1094">
        <f>INF_FC_EUR!AB191</f>
        <v>0</v>
      </c>
      <c r="U190" s="1082">
        <f>INF_FC_EUR!AC191</f>
        <v>0</v>
      </c>
      <c r="V190" s="1094">
        <f>INF_FC_EUR!AD191</f>
        <v>0</v>
      </c>
      <c r="W190" s="1082">
        <f>INF_FC_EUR!AE191</f>
        <v>0</v>
      </c>
      <c r="X190" s="1094">
        <f>INF_FC_EUR!AF191</f>
        <v>0</v>
      </c>
      <c r="Y190" s="1082">
        <f>INF_FC_EUR!AG191</f>
        <v>0</v>
      </c>
      <c r="Z190" s="1094">
        <f>INF_FC_EUR!AH191</f>
        <v>0</v>
      </c>
      <c r="AA190" s="1082">
        <f>INF_FC_EUR!AI191</f>
        <v>0</v>
      </c>
      <c r="AB190" s="1094">
        <f>INF_FC_EUR!AJ191</f>
        <v>0</v>
      </c>
      <c r="AC190" s="1082">
        <f>INF_FC_EUR!AK191</f>
        <v>0</v>
      </c>
      <c r="AD190" s="1094">
        <f>INF_FC_EUR!AL191</f>
        <v>0</v>
      </c>
      <c r="AE190" s="1082">
        <f>INF_FC_EUR!AM191</f>
        <v>0</v>
      </c>
      <c r="AF190" s="1094">
        <f>INF_FC_EUR!AN191</f>
        <v>0</v>
      </c>
      <c r="AG190" s="1082">
        <f>INF_FC_EUR!AO191</f>
        <v>0</v>
      </c>
      <c r="AH190" s="1094">
        <f>INF_FC_EUR!AP191</f>
        <v>0</v>
      </c>
      <c r="AI190" s="1082">
        <f>INF_FC_EUR!AQ191</f>
        <v>0</v>
      </c>
      <c r="AJ190" s="1094">
        <f>INF_FC_EUR!AR191</f>
        <v>0</v>
      </c>
      <c r="AK190" s="1082">
        <f>INF_FC_EUR!AS191</f>
        <v>0</v>
      </c>
      <c r="AL190" s="1094">
        <f>INF_FC_EUR!AT191</f>
        <v>0</v>
      </c>
      <c r="AM190" s="1082">
        <f>INF_FC_EUR!AU191</f>
        <v>0</v>
      </c>
      <c r="AN190" s="1094">
        <f>INF_FC_EUR!AV191</f>
        <v>0</v>
      </c>
      <c r="AO190" s="1082">
        <f>INF_FC_EUR!AW191</f>
        <v>0</v>
      </c>
      <c r="AP190" s="1094">
        <f>INF_FC_EUR!AX191</f>
        <v>0</v>
      </c>
      <c r="AQ190" s="1082">
        <f>INF_FC_EUR!AY191</f>
        <v>0</v>
      </c>
      <c r="AR190" s="1094">
        <f>INF_FC_EUR!AZ191</f>
        <v>0</v>
      </c>
      <c r="AS190" s="1082">
        <f>INF_FC_EUR!BA191</f>
        <v>0</v>
      </c>
      <c r="AT190" s="1094">
        <f>INF_FC_EUR!BB191</f>
        <v>0</v>
      </c>
      <c r="AU190" s="1082">
        <f>INF_FC_EUR!BC191</f>
        <v>0</v>
      </c>
      <c r="AV190" s="1094">
        <f>INF_FC_EUR!BD191</f>
        <v>0</v>
      </c>
      <c r="AW190" s="1082">
        <f>INF_FC_EUR!BE191</f>
        <v>0</v>
      </c>
      <c r="AX190" s="1094">
        <f>INF_FC_EUR!BF191</f>
        <v>0</v>
      </c>
      <c r="AY190" s="1082">
        <f>INF_FC_EUR!BG191</f>
        <v>0</v>
      </c>
      <c r="AZ190" s="1094">
        <f>INF_FC_EUR!BH191</f>
        <v>0</v>
      </c>
      <c r="BA190" s="1082">
        <f>INF_FC_EUR!BI191</f>
        <v>0</v>
      </c>
      <c r="BB190" s="1094">
        <f>INF_FC_EUR!BJ191</f>
        <v>0</v>
      </c>
      <c r="BC190" s="1082">
        <f>INF_FC_EUR!BK191</f>
        <v>0</v>
      </c>
      <c r="BD190" s="1094">
        <f>INF_FC_EUR!BL191</f>
        <v>0</v>
      </c>
      <c r="BE190" s="1082">
        <f>INF_FC_EUR!BM191</f>
        <v>0</v>
      </c>
      <c r="BF190" s="1094">
        <f>INF_FC_EUR!BN191</f>
        <v>0</v>
      </c>
      <c r="BG190" s="1082">
        <f>INF_FC_EUR!BO191</f>
        <v>0</v>
      </c>
      <c r="BH190" s="1094">
        <f>INF_FC_EUR!BP191</f>
        <v>0</v>
      </c>
      <c r="BI190" s="1082">
        <f>INF_FC_EUR!BQ191</f>
        <v>0</v>
      </c>
      <c r="BJ190" s="1094">
        <f>INF_FC_EUR!BR191</f>
        <v>0</v>
      </c>
      <c r="BK190" s="1082">
        <f>INF_FC_EUR!BS191</f>
        <v>0</v>
      </c>
      <c r="BL190" s="1094">
        <f>INF_FC_EUR!BT191</f>
        <v>0</v>
      </c>
      <c r="BM190" s="1082">
        <f>INF_FC_EUR!BU191</f>
        <v>0</v>
      </c>
      <c r="BN190" s="1094">
        <f>INF_FC_EUR!BV191</f>
        <v>0</v>
      </c>
      <c r="BO190" s="1082">
        <f>INF_FC_EUR!BW191</f>
        <v>0</v>
      </c>
      <c r="BP190" s="1094">
        <f>INF_FC_EUR!BX191</f>
        <v>0</v>
      </c>
      <c r="BQ190" s="1082">
        <f>INF_FC_EUR!BY191</f>
        <v>0</v>
      </c>
    </row>
    <row r="191" spans="1:69" s="1048" customFormat="1">
      <c r="A191" s="1080" t="str">
        <f>IF(OR(B191=0,B191=""),"",B191&amp;IF(COUNTIF(B$11:$B191,B191)&gt;1,COUNTIF(B$11:$B191,B191),""))</f>
        <v>Glass5</v>
      </c>
      <c r="B191" s="1080" t="str">
        <f>INF_FC_EUR!J192</f>
        <v>Glass</v>
      </c>
      <c r="C191" s="1081"/>
      <c r="D191" s="1081">
        <f>INF_FC_EUR!L192</f>
        <v>0</v>
      </c>
      <c r="E191" s="1082">
        <f>INF_FC_EUR!M192</f>
        <v>0</v>
      </c>
      <c r="F191" s="1094">
        <f>INF_FC_EUR!N192</f>
        <v>0</v>
      </c>
      <c r="G191" s="1082">
        <f>INF_FC_EUR!O192</f>
        <v>0</v>
      </c>
      <c r="H191" s="1094">
        <f>INF_FC_EUR!P192</f>
        <v>0</v>
      </c>
      <c r="I191" s="1082">
        <f>INF_FC_EUR!Q192</f>
        <v>0</v>
      </c>
      <c r="J191" s="1094">
        <f>INF_FC_EUR!R192</f>
        <v>0</v>
      </c>
      <c r="K191" s="1082">
        <f>INF_FC_EUR!S192</f>
        <v>0</v>
      </c>
      <c r="L191" s="1094">
        <f>INF_FC_EUR!T192</f>
        <v>0</v>
      </c>
      <c r="M191" s="1082">
        <f>INF_FC_EUR!U192</f>
        <v>0</v>
      </c>
      <c r="N191" s="1094">
        <f>INF_FC_EUR!V192</f>
        <v>0</v>
      </c>
      <c r="O191" s="1082">
        <f>INF_FC_EUR!W192</f>
        <v>0</v>
      </c>
      <c r="P191" s="1094">
        <f>INF_FC_EUR!X192</f>
        <v>0</v>
      </c>
      <c r="Q191" s="1082">
        <f>INF_FC_EUR!Y192</f>
        <v>0</v>
      </c>
      <c r="R191" s="1094">
        <f>INF_FC_EUR!Z192</f>
        <v>0</v>
      </c>
      <c r="S191" s="1082">
        <f>INF_FC_EUR!AA192</f>
        <v>0</v>
      </c>
      <c r="T191" s="1094">
        <f>INF_FC_EUR!AB192</f>
        <v>0</v>
      </c>
      <c r="U191" s="1082">
        <f>INF_FC_EUR!AC192</f>
        <v>0</v>
      </c>
      <c r="V191" s="1094">
        <f>INF_FC_EUR!AD192</f>
        <v>0</v>
      </c>
      <c r="W191" s="1082">
        <f>INF_FC_EUR!AE192</f>
        <v>0</v>
      </c>
      <c r="X191" s="1094">
        <f>INF_FC_EUR!AF192</f>
        <v>0</v>
      </c>
      <c r="Y191" s="1082">
        <f>INF_FC_EUR!AG192</f>
        <v>0</v>
      </c>
      <c r="Z191" s="1094">
        <f>INF_FC_EUR!AH192</f>
        <v>0</v>
      </c>
      <c r="AA191" s="1082">
        <f>INF_FC_EUR!AI192</f>
        <v>0</v>
      </c>
      <c r="AB191" s="1094">
        <f>INF_FC_EUR!AJ192</f>
        <v>0</v>
      </c>
      <c r="AC191" s="1082">
        <f>INF_FC_EUR!AK192</f>
        <v>0</v>
      </c>
      <c r="AD191" s="1094">
        <f>INF_FC_EUR!AL192</f>
        <v>0</v>
      </c>
      <c r="AE191" s="1082">
        <f>INF_FC_EUR!AM192</f>
        <v>0</v>
      </c>
      <c r="AF191" s="1094">
        <f>INF_FC_EUR!AN192</f>
        <v>0</v>
      </c>
      <c r="AG191" s="1082">
        <f>INF_FC_EUR!AO192</f>
        <v>0</v>
      </c>
      <c r="AH191" s="1094">
        <f>INF_FC_EUR!AP192</f>
        <v>0</v>
      </c>
      <c r="AI191" s="1082">
        <f>INF_FC_EUR!AQ192</f>
        <v>0</v>
      </c>
      <c r="AJ191" s="1094">
        <f>INF_FC_EUR!AR192</f>
        <v>0</v>
      </c>
      <c r="AK191" s="1082">
        <f>INF_FC_EUR!AS192</f>
        <v>0</v>
      </c>
      <c r="AL191" s="1094">
        <f>INF_FC_EUR!AT192</f>
        <v>0</v>
      </c>
      <c r="AM191" s="1082">
        <f>INF_FC_EUR!AU192</f>
        <v>0</v>
      </c>
      <c r="AN191" s="1094">
        <f>INF_FC_EUR!AV192</f>
        <v>0</v>
      </c>
      <c r="AO191" s="1082">
        <f>INF_FC_EUR!AW192</f>
        <v>0</v>
      </c>
      <c r="AP191" s="1094">
        <f>INF_FC_EUR!AX192</f>
        <v>0</v>
      </c>
      <c r="AQ191" s="1082">
        <f>INF_FC_EUR!AY192</f>
        <v>0</v>
      </c>
      <c r="AR191" s="1094">
        <f>INF_FC_EUR!AZ192</f>
        <v>0</v>
      </c>
      <c r="AS191" s="1082">
        <f>INF_FC_EUR!BA192</f>
        <v>0</v>
      </c>
      <c r="AT191" s="1094">
        <f>INF_FC_EUR!BB192</f>
        <v>0</v>
      </c>
      <c r="AU191" s="1082">
        <f>INF_FC_EUR!BC192</f>
        <v>0</v>
      </c>
      <c r="AV191" s="1094">
        <f>INF_FC_EUR!BD192</f>
        <v>0</v>
      </c>
      <c r="AW191" s="1082">
        <f>INF_FC_EUR!BE192</f>
        <v>0</v>
      </c>
      <c r="AX191" s="1094">
        <f>INF_FC_EUR!BF192</f>
        <v>0</v>
      </c>
      <c r="AY191" s="1082">
        <f>INF_FC_EUR!BG192</f>
        <v>0</v>
      </c>
      <c r="AZ191" s="1094">
        <f>INF_FC_EUR!BH192</f>
        <v>0</v>
      </c>
      <c r="BA191" s="1082">
        <f>INF_FC_EUR!BI192</f>
        <v>0</v>
      </c>
      <c r="BB191" s="1094">
        <f>INF_FC_EUR!BJ192</f>
        <v>0</v>
      </c>
      <c r="BC191" s="1082">
        <f>INF_FC_EUR!BK192</f>
        <v>0</v>
      </c>
      <c r="BD191" s="1094">
        <f>INF_FC_EUR!BL192</f>
        <v>0</v>
      </c>
      <c r="BE191" s="1082">
        <f>INF_FC_EUR!BM192</f>
        <v>0</v>
      </c>
      <c r="BF191" s="1094">
        <f>INF_FC_EUR!BN192</f>
        <v>0</v>
      </c>
      <c r="BG191" s="1082">
        <f>INF_FC_EUR!BO192</f>
        <v>0</v>
      </c>
      <c r="BH191" s="1094">
        <f>INF_FC_EUR!BP192</f>
        <v>0</v>
      </c>
      <c r="BI191" s="1082">
        <f>INF_FC_EUR!BQ192</f>
        <v>0</v>
      </c>
      <c r="BJ191" s="1094">
        <f>INF_FC_EUR!BR192</f>
        <v>0</v>
      </c>
      <c r="BK191" s="1082">
        <f>INF_FC_EUR!BS192</f>
        <v>0</v>
      </c>
      <c r="BL191" s="1094">
        <f>INF_FC_EUR!BT192</f>
        <v>0</v>
      </c>
      <c r="BM191" s="1082">
        <f>INF_FC_EUR!BU192</f>
        <v>0</v>
      </c>
      <c r="BN191" s="1094">
        <f>INF_FC_EUR!BV192</f>
        <v>0</v>
      </c>
      <c r="BO191" s="1082">
        <f>INF_FC_EUR!BW192</f>
        <v>0</v>
      </c>
      <c r="BP191" s="1094">
        <f>INF_FC_EUR!BX192</f>
        <v>0</v>
      </c>
      <c r="BQ191" s="1082">
        <f>INF_FC_EUR!BY192</f>
        <v>0</v>
      </c>
    </row>
    <row r="192" spans="1:69" s="1048" customFormat="1">
      <c r="A192" s="1080" t="str">
        <f>IF(OR(B192=0,B192=""),"",B192&amp;IF(COUNTIF(B$11:$B192,B192)&gt;1,COUNTIF(B$11:$B192,B192),""))</f>
        <v>Wood5</v>
      </c>
      <c r="B192" s="1080" t="str">
        <f>INF_FC_EUR!J193</f>
        <v>Wood</v>
      </c>
      <c r="C192" s="1081"/>
      <c r="D192" s="1081">
        <f>INF_FC_EUR!L193</f>
        <v>0</v>
      </c>
      <c r="E192" s="1082">
        <f>INF_FC_EUR!M193</f>
        <v>0</v>
      </c>
      <c r="F192" s="1094">
        <f>INF_FC_EUR!N193</f>
        <v>0</v>
      </c>
      <c r="G192" s="1082">
        <f>INF_FC_EUR!O193</f>
        <v>0</v>
      </c>
      <c r="H192" s="1094">
        <f>INF_FC_EUR!P193</f>
        <v>0</v>
      </c>
      <c r="I192" s="1082">
        <f>INF_FC_EUR!Q193</f>
        <v>0</v>
      </c>
      <c r="J192" s="1094">
        <f>INF_FC_EUR!R193</f>
        <v>0</v>
      </c>
      <c r="K192" s="1082">
        <f>INF_FC_EUR!S193</f>
        <v>0</v>
      </c>
      <c r="L192" s="1094">
        <f>INF_FC_EUR!T193</f>
        <v>0</v>
      </c>
      <c r="M192" s="1082">
        <f>INF_FC_EUR!U193</f>
        <v>0</v>
      </c>
      <c r="N192" s="1094">
        <f>INF_FC_EUR!V193</f>
        <v>0</v>
      </c>
      <c r="O192" s="1082">
        <f>INF_FC_EUR!W193</f>
        <v>0</v>
      </c>
      <c r="P192" s="1094">
        <f>INF_FC_EUR!X193</f>
        <v>0</v>
      </c>
      <c r="Q192" s="1082">
        <f>INF_FC_EUR!Y193</f>
        <v>0</v>
      </c>
      <c r="R192" s="1094">
        <f>INF_FC_EUR!Z193</f>
        <v>0</v>
      </c>
      <c r="S192" s="1082">
        <f>INF_FC_EUR!AA193</f>
        <v>0</v>
      </c>
      <c r="T192" s="1094">
        <f>INF_FC_EUR!AB193</f>
        <v>0</v>
      </c>
      <c r="U192" s="1082">
        <f>INF_FC_EUR!AC193</f>
        <v>0</v>
      </c>
      <c r="V192" s="1094">
        <f>INF_FC_EUR!AD193</f>
        <v>0</v>
      </c>
      <c r="W192" s="1082">
        <f>INF_FC_EUR!AE193</f>
        <v>0</v>
      </c>
      <c r="X192" s="1094">
        <f>INF_FC_EUR!AF193</f>
        <v>0</v>
      </c>
      <c r="Y192" s="1082">
        <f>INF_FC_EUR!AG193</f>
        <v>0</v>
      </c>
      <c r="Z192" s="1094">
        <f>INF_FC_EUR!AH193</f>
        <v>0</v>
      </c>
      <c r="AA192" s="1082">
        <f>INF_FC_EUR!AI193</f>
        <v>0</v>
      </c>
      <c r="AB192" s="1094">
        <f>INF_FC_EUR!AJ193</f>
        <v>0</v>
      </c>
      <c r="AC192" s="1082">
        <f>INF_FC_EUR!AK193</f>
        <v>0</v>
      </c>
      <c r="AD192" s="1094">
        <f>INF_FC_EUR!AL193</f>
        <v>0</v>
      </c>
      <c r="AE192" s="1082">
        <f>INF_FC_EUR!AM193</f>
        <v>0</v>
      </c>
      <c r="AF192" s="1094">
        <f>INF_FC_EUR!AN193</f>
        <v>0</v>
      </c>
      <c r="AG192" s="1082">
        <f>INF_FC_EUR!AO193</f>
        <v>0</v>
      </c>
      <c r="AH192" s="1094">
        <f>INF_FC_EUR!AP193</f>
        <v>0</v>
      </c>
      <c r="AI192" s="1082">
        <f>INF_FC_EUR!AQ193</f>
        <v>0</v>
      </c>
      <c r="AJ192" s="1094">
        <f>INF_FC_EUR!AR193</f>
        <v>0</v>
      </c>
      <c r="AK192" s="1082">
        <f>INF_FC_EUR!AS193</f>
        <v>0</v>
      </c>
      <c r="AL192" s="1094">
        <f>INF_FC_EUR!AT193</f>
        <v>0</v>
      </c>
      <c r="AM192" s="1082">
        <f>INF_FC_EUR!AU193</f>
        <v>0</v>
      </c>
      <c r="AN192" s="1094">
        <f>INF_FC_EUR!AV193</f>
        <v>0</v>
      </c>
      <c r="AO192" s="1082">
        <f>INF_FC_EUR!AW193</f>
        <v>0</v>
      </c>
      <c r="AP192" s="1094">
        <f>INF_FC_EUR!AX193</f>
        <v>0</v>
      </c>
      <c r="AQ192" s="1082">
        <f>INF_FC_EUR!AY193</f>
        <v>0</v>
      </c>
      <c r="AR192" s="1094">
        <f>INF_FC_EUR!AZ193</f>
        <v>0</v>
      </c>
      <c r="AS192" s="1082">
        <f>INF_FC_EUR!BA193</f>
        <v>0</v>
      </c>
      <c r="AT192" s="1094">
        <f>INF_FC_EUR!BB193</f>
        <v>0</v>
      </c>
      <c r="AU192" s="1082">
        <f>INF_FC_EUR!BC193</f>
        <v>0</v>
      </c>
      <c r="AV192" s="1094">
        <f>INF_FC_EUR!BD193</f>
        <v>0</v>
      </c>
      <c r="AW192" s="1082">
        <f>INF_FC_EUR!BE193</f>
        <v>0</v>
      </c>
      <c r="AX192" s="1094">
        <f>INF_FC_EUR!BF193</f>
        <v>0</v>
      </c>
      <c r="AY192" s="1082">
        <f>INF_FC_EUR!BG193</f>
        <v>0</v>
      </c>
      <c r="AZ192" s="1094">
        <f>INF_FC_EUR!BH193</f>
        <v>0</v>
      </c>
      <c r="BA192" s="1082">
        <f>INF_FC_EUR!BI193</f>
        <v>0</v>
      </c>
      <c r="BB192" s="1094">
        <f>INF_FC_EUR!BJ193</f>
        <v>0</v>
      </c>
      <c r="BC192" s="1082">
        <f>INF_FC_EUR!BK193</f>
        <v>0</v>
      </c>
      <c r="BD192" s="1094">
        <f>INF_FC_EUR!BL193</f>
        <v>0</v>
      </c>
      <c r="BE192" s="1082">
        <f>INF_FC_EUR!BM193</f>
        <v>0</v>
      </c>
      <c r="BF192" s="1094">
        <f>INF_FC_EUR!BN193</f>
        <v>0</v>
      </c>
      <c r="BG192" s="1082">
        <f>INF_FC_EUR!BO193</f>
        <v>0</v>
      </c>
      <c r="BH192" s="1094">
        <f>INF_FC_EUR!BP193</f>
        <v>0</v>
      </c>
      <c r="BI192" s="1082">
        <f>INF_FC_EUR!BQ193</f>
        <v>0</v>
      </c>
      <c r="BJ192" s="1094">
        <f>INF_FC_EUR!BR193</f>
        <v>0</v>
      </c>
      <c r="BK192" s="1082">
        <f>INF_FC_EUR!BS193</f>
        <v>0</v>
      </c>
      <c r="BL192" s="1094">
        <f>INF_FC_EUR!BT193</f>
        <v>0</v>
      </c>
      <c r="BM192" s="1082">
        <f>INF_FC_EUR!BU193</f>
        <v>0</v>
      </c>
      <c r="BN192" s="1094">
        <f>INF_FC_EUR!BV193</f>
        <v>0</v>
      </c>
      <c r="BO192" s="1082">
        <f>INF_FC_EUR!BW193</f>
        <v>0</v>
      </c>
      <c r="BP192" s="1094">
        <f>INF_FC_EUR!BX193</f>
        <v>0</v>
      </c>
      <c r="BQ192" s="1082">
        <f>INF_FC_EUR!BY193</f>
        <v>0</v>
      </c>
    </row>
    <row r="193" spans="1:69" s="1048" customFormat="1">
      <c r="A193" s="1080" t="str">
        <f>IF(OR(B193=0,B193=""),"",B193&amp;IF(COUNTIF(B$11:$B193,B193)&gt;1,COUNTIF(B$11:$B193,B193),""))</f>
        <v>Final Goods5</v>
      </c>
      <c r="B193" s="1080" t="str">
        <f>INF_FC_EUR!J194</f>
        <v>Final Goods</v>
      </c>
      <c r="C193" s="1081"/>
      <c r="D193" s="1081">
        <f>INF_FC_EUR!L194</f>
        <v>0</v>
      </c>
      <c r="E193" s="1082">
        <f>INF_FC_EUR!M194</f>
        <v>0</v>
      </c>
      <c r="F193" s="1094">
        <f>INF_FC_EUR!N194</f>
        <v>0</v>
      </c>
      <c r="G193" s="1082">
        <f>INF_FC_EUR!O194</f>
        <v>0</v>
      </c>
      <c r="H193" s="1094">
        <f>INF_FC_EUR!P194</f>
        <v>0</v>
      </c>
      <c r="I193" s="1082">
        <f>INF_FC_EUR!Q194</f>
        <v>0</v>
      </c>
      <c r="J193" s="1094">
        <f>INF_FC_EUR!R194</f>
        <v>0</v>
      </c>
      <c r="K193" s="1082">
        <f>INF_FC_EUR!S194</f>
        <v>0</v>
      </c>
      <c r="L193" s="1094">
        <f>INF_FC_EUR!T194</f>
        <v>0</v>
      </c>
      <c r="M193" s="1082">
        <f>INF_FC_EUR!U194</f>
        <v>0</v>
      </c>
      <c r="N193" s="1094">
        <f>INF_FC_EUR!V194</f>
        <v>0</v>
      </c>
      <c r="O193" s="1082">
        <f>INF_FC_EUR!W194</f>
        <v>0</v>
      </c>
      <c r="P193" s="1094">
        <f>INF_FC_EUR!X194</f>
        <v>0</v>
      </c>
      <c r="Q193" s="1082">
        <f>INF_FC_EUR!Y194</f>
        <v>0</v>
      </c>
      <c r="R193" s="1094">
        <f>INF_FC_EUR!Z194</f>
        <v>0</v>
      </c>
      <c r="S193" s="1082">
        <f>INF_FC_EUR!AA194</f>
        <v>0</v>
      </c>
      <c r="T193" s="1094">
        <f>INF_FC_EUR!AB194</f>
        <v>0</v>
      </c>
      <c r="U193" s="1082">
        <f>INF_FC_EUR!AC194</f>
        <v>0</v>
      </c>
      <c r="V193" s="1094">
        <f>INF_FC_EUR!AD194</f>
        <v>0</v>
      </c>
      <c r="W193" s="1082">
        <f>INF_FC_EUR!AE194</f>
        <v>0</v>
      </c>
      <c r="X193" s="1094">
        <f>INF_FC_EUR!AF194</f>
        <v>0</v>
      </c>
      <c r="Y193" s="1082">
        <f>INF_FC_EUR!AG194</f>
        <v>0</v>
      </c>
      <c r="Z193" s="1094">
        <f>INF_FC_EUR!AH194</f>
        <v>0</v>
      </c>
      <c r="AA193" s="1082">
        <f>INF_FC_EUR!AI194</f>
        <v>0</v>
      </c>
      <c r="AB193" s="1094">
        <f>INF_FC_EUR!AJ194</f>
        <v>0</v>
      </c>
      <c r="AC193" s="1082">
        <f>INF_FC_EUR!AK194</f>
        <v>0</v>
      </c>
      <c r="AD193" s="1094">
        <f>INF_FC_EUR!AL194</f>
        <v>0</v>
      </c>
      <c r="AE193" s="1082">
        <f>INF_FC_EUR!AM194</f>
        <v>0</v>
      </c>
      <c r="AF193" s="1094">
        <f>INF_FC_EUR!AN194</f>
        <v>0</v>
      </c>
      <c r="AG193" s="1082">
        <f>INF_FC_EUR!AO194</f>
        <v>0</v>
      </c>
      <c r="AH193" s="1094">
        <f>INF_FC_EUR!AP194</f>
        <v>0</v>
      </c>
      <c r="AI193" s="1082">
        <f>INF_FC_EUR!AQ194</f>
        <v>0</v>
      </c>
      <c r="AJ193" s="1094">
        <f>INF_FC_EUR!AR194</f>
        <v>0</v>
      </c>
      <c r="AK193" s="1082">
        <f>INF_FC_EUR!AS194</f>
        <v>0</v>
      </c>
      <c r="AL193" s="1094">
        <f>INF_FC_EUR!AT194</f>
        <v>0</v>
      </c>
      <c r="AM193" s="1082">
        <f>INF_FC_EUR!AU194</f>
        <v>0</v>
      </c>
      <c r="AN193" s="1094">
        <f>INF_FC_EUR!AV194</f>
        <v>0</v>
      </c>
      <c r="AO193" s="1082">
        <f>INF_FC_EUR!AW194</f>
        <v>0</v>
      </c>
      <c r="AP193" s="1094">
        <f>INF_FC_EUR!AX194</f>
        <v>0</v>
      </c>
      <c r="AQ193" s="1082">
        <f>INF_FC_EUR!AY194</f>
        <v>0</v>
      </c>
      <c r="AR193" s="1094">
        <f>INF_FC_EUR!AZ194</f>
        <v>0</v>
      </c>
      <c r="AS193" s="1082">
        <f>INF_FC_EUR!BA194</f>
        <v>0</v>
      </c>
      <c r="AT193" s="1094">
        <f>INF_FC_EUR!BB194</f>
        <v>0</v>
      </c>
      <c r="AU193" s="1082">
        <f>INF_FC_EUR!BC194</f>
        <v>0</v>
      </c>
      <c r="AV193" s="1094">
        <f>INF_FC_EUR!BD194</f>
        <v>0</v>
      </c>
      <c r="AW193" s="1082">
        <f>INF_FC_EUR!BE194</f>
        <v>0</v>
      </c>
      <c r="AX193" s="1094">
        <f>INF_FC_EUR!BF194</f>
        <v>0</v>
      </c>
      <c r="AY193" s="1082">
        <f>INF_FC_EUR!BG194</f>
        <v>0</v>
      </c>
      <c r="AZ193" s="1094">
        <f>INF_FC_EUR!BH194</f>
        <v>0</v>
      </c>
      <c r="BA193" s="1082">
        <f>INF_FC_EUR!BI194</f>
        <v>0</v>
      </c>
      <c r="BB193" s="1094">
        <f>INF_FC_EUR!BJ194</f>
        <v>0</v>
      </c>
      <c r="BC193" s="1082">
        <f>INF_FC_EUR!BK194</f>
        <v>0</v>
      </c>
      <c r="BD193" s="1094">
        <f>INF_FC_EUR!BL194</f>
        <v>0</v>
      </c>
      <c r="BE193" s="1082">
        <f>INF_FC_EUR!BM194</f>
        <v>0</v>
      </c>
      <c r="BF193" s="1094">
        <f>INF_FC_EUR!BN194</f>
        <v>0</v>
      </c>
      <c r="BG193" s="1082">
        <f>INF_FC_EUR!BO194</f>
        <v>0</v>
      </c>
      <c r="BH193" s="1094">
        <f>INF_FC_EUR!BP194</f>
        <v>0</v>
      </c>
      <c r="BI193" s="1082">
        <f>INF_FC_EUR!BQ194</f>
        <v>0</v>
      </c>
      <c r="BJ193" s="1094">
        <f>INF_FC_EUR!BR194</f>
        <v>0</v>
      </c>
      <c r="BK193" s="1082">
        <f>INF_FC_EUR!BS194</f>
        <v>0</v>
      </c>
      <c r="BL193" s="1094">
        <f>INF_FC_EUR!BT194</f>
        <v>0</v>
      </c>
      <c r="BM193" s="1082">
        <f>INF_FC_EUR!BU194</f>
        <v>0</v>
      </c>
      <c r="BN193" s="1094">
        <f>INF_FC_EUR!BV194</f>
        <v>0</v>
      </c>
      <c r="BO193" s="1082">
        <f>INF_FC_EUR!BW194</f>
        <v>0</v>
      </c>
      <c r="BP193" s="1094">
        <f>INF_FC_EUR!BX194</f>
        <v>0</v>
      </c>
      <c r="BQ193" s="1082">
        <f>INF_FC_EUR!BY194</f>
        <v>0</v>
      </c>
    </row>
    <row r="194" spans="1:69" s="1048" customFormat="1">
      <c r="A194" s="1093" t="str">
        <f>IF(OR(B194=0,B194=""),"",B194&amp;IF(COUNTIF(B$11:$B194,B194)&gt;1,COUNTIF(B$11:$B194,B194),""))</f>
        <v>Compound5</v>
      </c>
      <c r="B194" s="1093" t="str">
        <f>INF_FC_EUR!J195</f>
        <v>Compound</v>
      </c>
      <c r="C194" s="1090"/>
      <c r="D194" s="1090">
        <f>INF_FC_EUR!L195</f>
        <v>0</v>
      </c>
      <c r="E194" s="1091">
        <f>INF_FC_EUR!M195</f>
        <v>0</v>
      </c>
      <c r="F194" s="1092">
        <f>INF_FC_EUR!N195</f>
        <v>0</v>
      </c>
      <c r="G194" s="1091">
        <f>INF_FC_EUR!O195</f>
        <v>0</v>
      </c>
      <c r="H194" s="1092">
        <f>INF_FC_EUR!P195</f>
        <v>0</v>
      </c>
      <c r="I194" s="1091">
        <f>INF_FC_EUR!Q195</f>
        <v>0</v>
      </c>
      <c r="J194" s="1092">
        <f>INF_FC_EUR!R195</f>
        <v>0</v>
      </c>
      <c r="K194" s="1091">
        <f>INF_FC_EUR!S195</f>
        <v>0</v>
      </c>
      <c r="L194" s="1092">
        <f>INF_FC_EUR!T195</f>
        <v>0</v>
      </c>
      <c r="M194" s="1091">
        <f>INF_FC_EUR!U195</f>
        <v>0</v>
      </c>
      <c r="N194" s="1092">
        <f>INF_FC_EUR!V195</f>
        <v>0</v>
      </c>
      <c r="O194" s="1091">
        <f>INF_FC_EUR!W195</f>
        <v>0</v>
      </c>
      <c r="P194" s="1092">
        <f>INF_FC_EUR!X195</f>
        <v>0</v>
      </c>
      <c r="Q194" s="1091">
        <f>INF_FC_EUR!Y195</f>
        <v>0</v>
      </c>
      <c r="R194" s="1092">
        <f>INF_FC_EUR!Z195</f>
        <v>0</v>
      </c>
      <c r="S194" s="1091">
        <f>INF_FC_EUR!AA195</f>
        <v>0</v>
      </c>
      <c r="T194" s="1092">
        <f>INF_FC_EUR!AB195</f>
        <v>0</v>
      </c>
      <c r="U194" s="1091">
        <f>INF_FC_EUR!AC195</f>
        <v>0</v>
      </c>
      <c r="V194" s="1092">
        <f>INF_FC_EUR!AD195</f>
        <v>0</v>
      </c>
      <c r="W194" s="1091">
        <f>INF_FC_EUR!AE195</f>
        <v>0</v>
      </c>
      <c r="X194" s="1092">
        <f>INF_FC_EUR!AF195</f>
        <v>0</v>
      </c>
      <c r="Y194" s="1091">
        <f>INF_FC_EUR!AG195</f>
        <v>0</v>
      </c>
      <c r="Z194" s="1092">
        <f>INF_FC_EUR!AH195</f>
        <v>0</v>
      </c>
      <c r="AA194" s="1091">
        <f>INF_FC_EUR!AI195</f>
        <v>0</v>
      </c>
      <c r="AB194" s="1092">
        <f>INF_FC_EUR!AJ195</f>
        <v>0</v>
      </c>
      <c r="AC194" s="1091">
        <f>INF_FC_EUR!AK195</f>
        <v>0</v>
      </c>
      <c r="AD194" s="1092">
        <f>INF_FC_EUR!AL195</f>
        <v>0</v>
      </c>
      <c r="AE194" s="1091">
        <f>INF_FC_EUR!AM195</f>
        <v>0</v>
      </c>
      <c r="AF194" s="1092">
        <f>INF_FC_EUR!AN195</f>
        <v>0</v>
      </c>
      <c r="AG194" s="1091">
        <f>INF_FC_EUR!AO195</f>
        <v>0</v>
      </c>
      <c r="AH194" s="1092">
        <f>INF_FC_EUR!AP195</f>
        <v>0</v>
      </c>
      <c r="AI194" s="1091">
        <f>INF_FC_EUR!AQ195</f>
        <v>0</v>
      </c>
      <c r="AJ194" s="1092">
        <f>INF_FC_EUR!AR195</f>
        <v>0</v>
      </c>
      <c r="AK194" s="1091">
        <f>INF_FC_EUR!AS195</f>
        <v>0</v>
      </c>
      <c r="AL194" s="1092">
        <f>INF_FC_EUR!AT195</f>
        <v>0</v>
      </c>
      <c r="AM194" s="1091">
        <f>INF_FC_EUR!AU195</f>
        <v>0</v>
      </c>
      <c r="AN194" s="1092">
        <f>INF_FC_EUR!AV195</f>
        <v>0</v>
      </c>
      <c r="AO194" s="1091">
        <f>INF_FC_EUR!AW195</f>
        <v>0</v>
      </c>
      <c r="AP194" s="1092">
        <f>INF_FC_EUR!AX195</f>
        <v>0</v>
      </c>
      <c r="AQ194" s="1091">
        <f>INF_FC_EUR!AY195</f>
        <v>0</v>
      </c>
      <c r="AR194" s="1092">
        <f>INF_FC_EUR!AZ195</f>
        <v>0</v>
      </c>
      <c r="AS194" s="1091">
        <f>INF_FC_EUR!BA195</f>
        <v>0</v>
      </c>
      <c r="AT194" s="1092">
        <f>INF_FC_EUR!BB195</f>
        <v>0</v>
      </c>
      <c r="AU194" s="1091">
        <f>INF_FC_EUR!BC195</f>
        <v>0</v>
      </c>
      <c r="AV194" s="1092">
        <f>INF_FC_EUR!BD195</f>
        <v>0</v>
      </c>
      <c r="AW194" s="1091">
        <f>INF_FC_EUR!BE195</f>
        <v>0</v>
      </c>
      <c r="AX194" s="1092">
        <f>INF_FC_EUR!BF195</f>
        <v>0</v>
      </c>
      <c r="AY194" s="1091">
        <f>INF_FC_EUR!BG195</f>
        <v>0</v>
      </c>
      <c r="AZ194" s="1092">
        <f>INF_FC_EUR!BH195</f>
        <v>0</v>
      </c>
      <c r="BA194" s="1091">
        <f>INF_FC_EUR!BI195</f>
        <v>0</v>
      </c>
      <c r="BB194" s="1092">
        <f>INF_FC_EUR!BJ195</f>
        <v>0</v>
      </c>
      <c r="BC194" s="1091">
        <f>INF_FC_EUR!BK195</f>
        <v>0</v>
      </c>
      <c r="BD194" s="1092">
        <f>INF_FC_EUR!BL195</f>
        <v>0</v>
      </c>
      <c r="BE194" s="1091">
        <f>INF_FC_EUR!BM195</f>
        <v>0</v>
      </c>
      <c r="BF194" s="1092">
        <f>INF_FC_EUR!BN195</f>
        <v>0</v>
      </c>
      <c r="BG194" s="1091">
        <f>INF_FC_EUR!BO195</f>
        <v>0</v>
      </c>
      <c r="BH194" s="1092">
        <f>INF_FC_EUR!BP195</f>
        <v>0</v>
      </c>
      <c r="BI194" s="1091">
        <f>INF_FC_EUR!BQ195</f>
        <v>0</v>
      </c>
      <c r="BJ194" s="1092">
        <f>INF_FC_EUR!BR195</f>
        <v>0</v>
      </c>
      <c r="BK194" s="1091">
        <f>INF_FC_EUR!BS195</f>
        <v>0</v>
      </c>
      <c r="BL194" s="1092">
        <f>INF_FC_EUR!BT195</f>
        <v>0</v>
      </c>
      <c r="BM194" s="1091">
        <f>INF_FC_EUR!BU195</f>
        <v>0</v>
      </c>
      <c r="BN194" s="1092">
        <f>INF_FC_EUR!BV195</f>
        <v>0</v>
      </c>
      <c r="BO194" s="1091">
        <f>INF_FC_EUR!BW195</f>
        <v>0</v>
      </c>
      <c r="BP194" s="1092">
        <f>INF_FC_EUR!BX195</f>
        <v>0</v>
      </c>
      <c r="BQ194" s="1091">
        <f>INF_FC_EUR!BY195</f>
        <v>0</v>
      </c>
    </row>
    <row r="195" spans="1:69" s="1048" customFormat="1">
      <c r="A195" s="1080" t="str">
        <f>IF(OR(B195=0,B195=""),"",B195&amp;IF(COUNTIF(B$11:$B195,B195)&gt;1,COUNTIF(B$11:$B195,B195),""))</f>
        <v>Waste5</v>
      </c>
      <c r="B195" s="1080" t="str">
        <f>INF_FC_EUR!J196</f>
        <v>Waste</v>
      </c>
      <c r="C195" s="1081"/>
      <c r="D195" s="1081">
        <f>INF_FC_EUR!L196</f>
        <v>0</v>
      </c>
      <c r="E195" s="1082">
        <f>INF_FC_EUR!M196</f>
        <v>0</v>
      </c>
      <c r="F195" s="1094">
        <f>INF_FC_EUR!N196</f>
        <v>0</v>
      </c>
      <c r="G195" s="1082">
        <f>INF_FC_EUR!O196</f>
        <v>0</v>
      </c>
      <c r="H195" s="1094">
        <f>INF_FC_EUR!P196</f>
        <v>0</v>
      </c>
      <c r="I195" s="1082">
        <f>INF_FC_EUR!Q196</f>
        <v>0</v>
      </c>
      <c r="J195" s="1094">
        <f>INF_FC_EUR!R196</f>
        <v>0</v>
      </c>
      <c r="K195" s="1082">
        <f>INF_FC_EUR!S196</f>
        <v>0</v>
      </c>
      <c r="L195" s="1094">
        <f>INF_FC_EUR!T196</f>
        <v>0</v>
      </c>
      <c r="M195" s="1082">
        <f>INF_FC_EUR!U196</f>
        <v>0</v>
      </c>
      <c r="N195" s="1094">
        <f>INF_FC_EUR!V196</f>
        <v>0</v>
      </c>
      <c r="O195" s="1082">
        <f>INF_FC_EUR!W196</f>
        <v>0</v>
      </c>
      <c r="P195" s="1094">
        <f>INF_FC_EUR!X196</f>
        <v>0</v>
      </c>
      <c r="Q195" s="1082">
        <f>INF_FC_EUR!Y196</f>
        <v>0</v>
      </c>
      <c r="R195" s="1094">
        <f>INF_FC_EUR!Z196</f>
        <v>0</v>
      </c>
      <c r="S195" s="1082">
        <f>INF_FC_EUR!AA196</f>
        <v>0</v>
      </c>
      <c r="T195" s="1094">
        <f>INF_FC_EUR!AB196</f>
        <v>0</v>
      </c>
      <c r="U195" s="1082">
        <f>INF_FC_EUR!AC196</f>
        <v>0</v>
      </c>
      <c r="V195" s="1094">
        <f>INF_FC_EUR!AD196</f>
        <v>0</v>
      </c>
      <c r="W195" s="1082">
        <f>INF_FC_EUR!AE196</f>
        <v>0</v>
      </c>
      <c r="X195" s="1094">
        <f>INF_FC_EUR!AF196</f>
        <v>0</v>
      </c>
      <c r="Y195" s="1082">
        <f>INF_FC_EUR!AG196</f>
        <v>0</v>
      </c>
      <c r="Z195" s="1094">
        <f>INF_FC_EUR!AH196</f>
        <v>0</v>
      </c>
      <c r="AA195" s="1082">
        <f>INF_FC_EUR!AI196</f>
        <v>0</v>
      </c>
      <c r="AB195" s="1094">
        <f>INF_FC_EUR!AJ196</f>
        <v>0</v>
      </c>
      <c r="AC195" s="1082">
        <f>INF_FC_EUR!AK196</f>
        <v>0</v>
      </c>
      <c r="AD195" s="1094">
        <f>INF_FC_EUR!AL196</f>
        <v>0</v>
      </c>
      <c r="AE195" s="1082">
        <f>INF_FC_EUR!AM196</f>
        <v>0</v>
      </c>
      <c r="AF195" s="1094">
        <f>INF_FC_EUR!AN196</f>
        <v>0</v>
      </c>
      <c r="AG195" s="1082">
        <f>INF_FC_EUR!AO196</f>
        <v>0</v>
      </c>
      <c r="AH195" s="1094">
        <f>INF_FC_EUR!AP196</f>
        <v>0</v>
      </c>
      <c r="AI195" s="1082">
        <f>INF_FC_EUR!AQ196</f>
        <v>0</v>
      </c>
      <c r="AJ195" s="1094">
        <f>INF_FC_EUR!AR196</f>
        <v>0</v>
      </c>
      <c r="AK195" s="1082">
        <f>INF_FC_EUR!AS196</f>
        <v>0</v>
      </c>
      <c r="AL195" s="1094">
        <f>INF_FC_EUR!AT196</f>
        <v>0</v>
      </c>
      <c r="AM195" s="1082">
        <f>INF_FC_EUR!AU196</f>
        <v>0</v>
      </c>
      <c r="AN195" s="1094">
        <f>INF_FC_EUR!AV196</f>
        <v>0</v>
      </c>
      <c r="AO195" s="1082">
        <f>INF_FC_EUR!AW196</f>
        <v>0</v>
      </c>
      <c r="AP195" s="1094">
        <f>INF_FC_EUR!AX196</f>
        <v>0</v>
      </c>
      <c r="AQ195" s="1082">
        <f>INF_FC_EUR!AY196</f>
        <v>0</v>
      </c>
      <c r="AR195" s="1094">
        <f>INF_FC_EUR!AZ196</f>
        <v>0</v>
      </c>
      <c r="AS195" s="1082">
        <f>INF_FC_EUR!BA196</f>
        <v>0</v>
      </c>
      <c r="AT195" s="1094">
        <f>INF_FC_EUR!BB196</f>
        <v>0</v>
      </c>
      <c r="AU195" s="1082">
        <f>INF_FC_EUR!BC196</f>
        <v>0</v>
      </c>
      <c r="AV195" s="1094">
        <f>INF_FC_EUR!BD196</f>
        <v>0</v>
      </c>
      <c r="AW195" s="1082">
        <f>INF_FC_EUR!BE196</f>
        <v>0</v>
      </c>
      <c r="AX195" s="1094">
        <f>INF_FC_EUR!BF196</f>
        <v>0</v>
      </c>
      <c r="AY195" s="1082">
        <f>INF_FC_EUR!BG196</f>
        <v>0</v>
      </c>
      <c r="AZ195" s="1094">
        <f>INF_FC_EUR!BH196</f>
        <v>0</v>
      </c>
      <c r="BA195" s="1082">
        <f>INF_FC_EUR!BI196</f>
        <v>0</v>
      </c>
      <c r="BB195" s="1094">
        <f>INF_FC_EUR!BJ196</f>
        <v>0</v>
      </c>
      <c r="BC195" s="1082">
        <f>INF_FC_EUR!BK196</f>
        <v>0</v>
      </c>
      <c r="BD195" s="1094">
        <f>INF_FC_EUR!BL196</f>
        <v>0</v>
      </c>
      <c r="BE195" s="1082">
        <f>INF_FC_EUR!BM196</f>
        <v>0</v>
      </c>
      <c r="BF195" s="1094">
        <f>INF_FC_EUR!BN196</f>
        <v>0</v>
      </c>
      <c r="BG195" s="1082">
        <f>INF_FC_EUR!BO196</f>
        <v>0</v>
      </c>
      <c r="BH195" s="1094">
        <f>INF_FC_EUR!BP196</f>
        <v>0</v>
      </c>
      <c r="BI195" s="1082">
        <f>INF_FC_EUR!BQ196</f>
        <v>0</v>
      </c>
      <c r="BJ195" s="1094">
        <f>INF_FC_EUR!BR196</f>
        <v>0</v>
      </c>
      <c r="BK195" s="1082">
        <f>INF_FC_EUR!BS196</f>
        <v>0</v>
      </c>
      <c r="BL195" s="1094">
        <f>INF_FC_EUR!BT196</f>
        <v>0</v>
      </c>
      <c r="BM195" s="1082">
        <f>INF_FC_EUR!BU196</f>
        <v>0</v>
      </c>
      <c r="BN195" s="1094">
        <f>INF_FC_EUR!BV196</f>
        <v>0</v>
      </c>
      <c r="BO195" s="1082">
        <f>INF_FC_EUR!BW196</f>
        <v>0</v>
      </c>
      <c r="BP195" s="1094">
        <f>INF_FC_EUR!BX196</f>
        <v>0</v>
      </c>
      <c r="BQ195" s="1082">
        <f>INF_FC_EUR!BY196</f>
        <v>0</v>
      </c>
    </row>
    <row r="196" spans="1:69" s="1048" customFormat="1">
      <c r="A196" s="1080" t="str">
        <f>IF(OR(B196=0,B196=""),"",B196&amp;IF(COUNTIF(B$11:$B196,B196)&gt;1,COUNTIF(B$11:$B196,B196),""))</f>
        <v>Others</v>
      </c>
      <c r="B196" s="1080" t="str">
        <f>INF_FC_EUR!J197</f>
        <v>Others</v>
      </c>
      <c r="C196" s="1081"/>
      <c r="D196" s="1081">
        <f>INF_FC_EUR!L197</f>
        <v>0</v>
      </c>
      <c r="E196" s="1082">
        <f>INF_FC_EUR!M197</f>
        <v>0</v>
      </c>
      <c r="F196" s="1094">
        <f>INF_FC_EUR!N197</f>
        <v>0</v>
      </c>
      <c r="G196" s="1082">
        <f>INF_FC_EUR!O197</f>
        <v>0</v>
      </c>
      <c r="H196" s="1094">
        <f>INF_FC_EUR!P197</f>
        <v>0</v>
      </c>
      <c r="I196" s="1082">
        <f>INF_FC_EUR!Q197</f>
        <v>0</v>
      </c>
      <c r="J196" s="1094">
        <f>INF_FC_EUR!R197</f>
        <v>0</v>
      </c>
      <c r="K196" s="1082">
        <f>INF_FC_EUR!S197</f>
        <v>0</v>
      </c>
      <c r="L196" s="1094">
        <f>INF_FC_EUR!T197</f>
        <v>0</v>
      </c>
      <c r="M196" s="1082">
        <f>INF_FC_EUR!U197</f>
        <v>0</v>
      </c>
      <c r="N196" s="1094">
        <f>INF_FC_EUR!V197</f>
        <v>0</v>
      </c>
      <c r="O196" s="1082">
        <f>INF_FC_EUR!W197</f>
        <v>0</v>
      </c>
      <c r="P196" s="1094">
        <f>INF_FC_EUR!X197</f>
        <v>0</v>
      </c>
      <c r="Q196" s="1082">
        <f>INF_FC_EUR!Y197</f>
        <v>0</v>
      </c>
      <c r="R196" s="1094">
        <f>INF_FC_EUR!Z197</f>
        <v>0</v>
      </c>
      <c r="S196" s="1082">
        <f>INF_FC_EUR!AA197</f>
        <v>0</v>
      </c>
      <c r="T196" s="1094">
        <f>INF_FC_EUR!AB197</f>
        <v>0</v>
      </c>
      <c r="U196" s="1082">
        <f>INF_FC_EUR!AC197</f>
        <v>0</v>
      </c>
      <c r="V196" s="1094">
        <f>INF_FC_EUR!AD197</f>
        <v>0</v>
      </c>
      <c r="W196" s="1082">
        <f>INF_FC_EUR!AE197</f>
        <v>0</v>
      </c>
      <c r="X196" s="1094">
        <f>INF_FC_EUR!AF197</f>
        <v>0</v>
      </c>
      <c r="Y196" s="1082">
        <f>INF_FC_EUR!AG197</f>
        <v>0</v>
      </c>
      <c r="Z196" s="1094">
        <f>INF_FC_EUR!AH197</f>
        <v>0</v>
      </c>
      <c r="AA196" s="1082">
        <f>INF_FC_EUR!AI197</f>
        <v>0</v>
      </c>
      <c r="AB196" s="1094">
        <f>INF_FC_EUR!AJ197</f>
        <v>0</v>
      </c>
      <c r="AC196" s="1082">
        <f>INF_FC_EUR!AK197</f>
        <v>0</v>
      </c>
      <c r="AD196" s="1094">
        <f>INF_FC_EUR!AL197</f>
        <v>0</v>
      </c>
      <c r="AE196" s="1082">
        <f>INF_FC_EUR!AM197</f>
        <v>0</v>
      </c>
      <c r="AF196" s="1094">
        <f>INF_FC_EUR!AN197</f>
        <v>0</v>
      </c>
      <c r="AG196" s="1082">
        <f>INF_FC_EUR!AO197</f>
        <v>0</v>
      </c>
      <c r="AH196" s="1094">
        <f>INF_FC_EUR!AP197</f>
        <v>0</v>
      </c>
      <c r="AI196" s="1082">
        <f>INF_FC_EUR!AQ197</f>
        <v>0</v>
      </c>
      <c r="AJ196" s="1094">
        <f>INF_FC_EUR!AR197</f>
        <v>0</v>
      </c>
      <c r="AK196" s="1082">
        <f>INF_FC_EUR!AS197</f>
        <v>0</v>
      </c>
      <c r="AL196" s="1094">
        <f>INF_FC_EUR!AT197</f>
        <v>0</v>
      </c>
      <c r="AM196" s="1082">
        <f>INF_FC_EUR!AU197</f>
        <v>0</v>
      </c>
      <c r="AN196" s="1094">
        <f>INF_FC_EUR!AV197</f>
        <v>0</v>
      </c>
      <c r="AO196" s="1082">
        <f>INF_FC_EUR!AW197</f>
        <v>0</v>
      </c>
      <c r="AP196" s="1094">
        <f>INF_FC_EUR!AX197</f>
        <v>0</v>
      </c>
      <c r="AQ196" s="1082">
        <f>INF_FC_EUR!AY197</f>
        <v>0</v>
      </c>
      <c r="AR196" s="1094">
        <f>INF_FC_EUR!AZ197</f>
        <v>0</v>
      </c>
      <c r="AS196" s="1082">
        <f>INF_FC_EUR!BA197</f>
        <v>0</v>
      </c>
      <c r="AT196" s="1094">
        <f>INF_FC_EUR!BB197</f>
        <v>0</v>
      </c>
      <c r="AU196" s="1082">
        <f>INF_FC_EUR!BC197</f>
        <v>0</v>
      </c>
      <c r="AV196" s="1094">
        <f>INF_FC_EUR!BD197</f>
        <v>0</v>
      </c>
      <c r="AW196" s="1082">
        <f>INF_FC_EUR!BE197</f>
        <v>0</v>
      </c>
      <c r="AX196" s="1094">
        <f>INF_FC_EUR!BF197</f>
        <v>0</v>
      </c>
      <c r="AY196" s="1082">
        <f>INF_FC_EUR!BG197</f>
        <v>0</v>
      </c>
      <c r="AZ196" s="1094">
        <f>INF_FC_EUR!BH197</f>
        <v>0</v>
      </c>
      <c r="BA196" s="1082">
        <f>INF_FC_EUR!BI197</f>
        <v>0</v>
      </c>
      <c r="BB196" s="1094">
        <f>INF_FC_EUR!BJ197</f>
        <v>0</v>
      </c>
      <c r="BC196" s="1082">
        <f>INF_FC_EUR!BK197</f>
        <v>0</v>
      </c>
      <c r="BD196" s="1094">
        <f>INF_FC_EUR!BL197</f>
        <v>0</v>
      </c>
      <c r="BE196" s="1082">
        <f>INF_FC_EUR!BM197</f>
        <v>0</v>
      </c>
      <c r="BF196" s="1094">
        <f>INF_FC_EUR!BN197</f>
        <v>0</v>
      </c>
      <c r="BG196" s="1082">
        <f>INF_FC_EUR!BO197</f>
        <v>0</v>
      </c>
      <c r="BH196" s="1094">
        <f>INF_FC_EUR!BP197</f>
        <v>0</v>
      </c>
      <c r="BI196" s="1082">
        <f>INF_FC_EUR!BQ197</f>
        <v>0</v>
      </c>
      <c r="BJ196" s="1094">
        <f>INF_FC_EUR!BR197</f>
        <v>0</v>
      </c>
      <c r="BK196" s="1082">
        <f>INF_FC_EUR!BS197</f>
        <v>0</v>
      </c>
      <c r="BL196" s="1094">
        <f>INF_FC_EUR!BT197</f>
        <v>0</v>
      </c>
      <c r="BM196" s="1082">
        <f>INF_FC_EUR!BU197</f>
        <v>0</v>
      </c>
      <c r="BN196" s="1094">
        <f>INF_FC_EUR!BV197</f>
        <v>0</v>
      </c>
      <c r="BO196" s="1082">
        <f>INF_FC_EUR!BW197</f>
        <v>0</v>
      </c>
      <c r="BP196" s="1094">
        <f>INF_FC_EUR!BX197</f>
        <v>0</v>
      </c>
      <c r="BQ196" s="1082">
        <f>INF_FC_EUR!BY197</f>
        <v>0</v>
      </c>
    </row>
    <row r="197" spans="1:69" s="1048" customFormat="1">
      <c r="A197" s="1080" t="str">
        <f>IF(OR(B197=0,B197=""),"",B197&amp;IF(COUNTIF(B$11:$B197,B197)&gt;1,COUNTIF(B$11:$B197,B197),""))</f>
        <v>Papers6</v>
      </c>
      <c r="B197" s="1080" t="str">
        <f>INF_FC_EUR!J198</f>
        <v>Papers</v>
      </c>
      <c r="C197" s="1081"/>
      <c r="D197" s="1081">
        <f>INF_FC_EUR!L198</f>
        <v>0</v>
      </c>
      <c r="E197" s="1082">
        <f>INF_FC_EUR!M198</f>
        <v>0</v>
      </c>
      <c r="F197" s="1094">
        <f>INF_FC_EUR!N198</f>
        <v>0</v>
      </c>
      <c r="G197" s="1082">
        <f>INF_FC_EUR!O198</f>
        <v>0</v>
      </c>
      <c r="H197" s="1094">
        <f>INF_FC_EUR!P198</f>
        <v>0</v>
      </c>
      <c r="I197" s="1082">
        <f>INF_FC_EUR!Q198</f>
        <v>0</v>
      </c>
      <c r="J197" s="1094">
        <f>INF_FC_EUR!R198</f>
        <v>0</v>
      </c>
      <c r="K197" s="1082">
        <f>INF_FC_EUR!S198</f>
        <v>0</v>
      </c>
      <c r="L197" s="1094">
        <f>INF_FC_EUR!T198</f>
        <v>0</v>
      </c>
      <c r="M197" s="1082">
        <f>INF_FC_EUR!U198</f>
        <v>0</v>
      </c>
      <c r="N197" s="1094">
        <f>INF_FC_EUR!V198</f>
        <v>0</v>
      </c>
      <c r="O197" s="1082">
        <f>INF_FC_EUR!W198</f>
        <v>0</v>
      </c>
      <c r="P197" s="1094">
        <f>INF_FC_EUR!X198</f>
        <v>0</v>
      </c>
      <c r="Q197" s="1082">
        <f>INF_FC_EUR!Y198</f>
        <v>0</v>
      </c>
      <c r="R197" s="1094">
        <f>INF_FC_EUR!Z198</f>
        <v>0</v>
      </c>
      <c r="S197" s="1082">
        <f>INF_FC_EUR!AA198</f>
        <v>0</v>
      </c>
      <c r="T197" s="1094">
        <f>INF_FC_EUR!AB198</f>
        <v>0</v>
      </c>
      <c r="U197" s="1082">
        <f>INF_FC_EUR!AC198</f>
        <v>0</v>
      </c>
      <c r="V197" s="1094">
        <f>INF_FC_EUR!AD198</f>
        <v>0</v>
      </c>
      <c r="W197" s="1082">
        <f>INF_FC_EUR!AE198</f>
        <v>0</v>
      </c>
      <c r="X197" s="1094">
        <f>INF_FC_EUR!AF198</f>
        <v>0</v>
      </c>
      <c r="Y197" s="1082">
        <f>INF_FC_EUR!AG198</f>
        <v>0</v>
      </c>
      <c r="Z197" s="1094">
        <f>INF_FC_EUR!AH198</f>
        <v>0</v>
      </c>
      <c r="AA197" s="1082">
        <f>INF_FC_EUR!AI198</f>
        <v>0</v>
      </c>
      <c r="AB197" s="1094">
        <f>INF_FC_EUR!AJ198</f>
        <v>0</v>
      </c>
      <c r="AC197" s="1082">
        <f>INF_FC_EUR!AK198</f>
        <v>0</v>
      </c>
      <c r="AD197" s="1094">
        <f>INF_FC_EUR!AL198</f>
        <v>0</v>
      </c>
      <c r="AE197" s="1082">
        <f>INF_FC_EUR!AM198</f>
        <v>0</v>
      </c>
      <c r="AF197" s="1094">
        <f>INF_FC_EUR!AN198</f>
        <v>0</v>
      </c>
      <c r="AG197" s="1082">
        <f>INF_FC_EUR!AO198</f>
        <v>0</v>
      </c>
      <c r="AH197" s="1094">
        <f>INF_FC_EUR!AP198</f>
        <v>0</v>
      </c>
      <c r="AI197" s="1082">
        <f>INF_FC_EUR!AQ198</f>
        <v>0</v>
      </c>
      <c r="AJ197" s="1094">
        <f>INF_FC_EUR!AR198</f>
        <v>0</v>
      </c>
      <c r="AK197" s="1082">
        <f>INF_FC_EUR!AS198</f>
        <v>0</v>
      </c>
      <c r="AL197" s="1094">
        <f>INF_FC_EUR!AT198</f>
        <v>0</v>
      </c>
      <c r="AM197" s="1082">
        <f>INF_FC_EUR!AU198</f>
        <v>0</v>
      </c>
      <c r="AN197" s="1094">
        <f>INF_FC_EUR!AV198</f>
        <v>0</v>
      </c>
      <c r="AO197" s="1082">
        <f>INF_FC_EUR!AW198</f>
        <v>0</v>
      </c>
      <c r="AP197" s="1094">
        <f>INF_FC_EUR!AX198</f>
        <v>0</v>
      </c>
      <c r="AQ197" s="1082">
        <f>INF_FC_EUR!AY198</f>
        <v>0</v>
      </c>
      <c r="AR197" s="1094">
        <f>INF_FC_EUR!AZ198</f>
        <v>0</v>
      </c>
      <c r="AS197" s="1082">
        <f>INF_FC_EUR!BA198</f>
        <v>0</v>
      </c>
      <c r="AT197" s="1094">
        <f>INF_FC_EUR!BB198</f>
        <v>0</v>
      </c>
      <c r="AU197" s="1082">
        <f>INF_FC_EUR!BC198</f>
        <v>0</v>
      </c>
      <c r="AV197" s="1094">
        <f>INF_FC_EUR!BD198</f>
        <v>0</v>
      </c>
      <c r="AW197" s="1082">
        <f>INF_FC_EUR!BE198</f>
        <v>0</v>
      </c>
      <c r="AX197" s="1094">
        <f>INF_FC_EUR!BF198</f>
        <v>0</v>
      </c>
      <c r="AY197" s="1082">
        <f>INF_FC_EUR!BG198</f>
        <v>0</v>
      </c>
      <c r="AZ197" s="1094">
        <f>INF_FC_EUR!BH198</f>
        <v>0</v>
      </c>
      <c r="BA197" s="1082">
        <f>INF_FC_EUR!BI198</f>
        <v>0</v>
      </c>
      <c r="BB197" s="1094">
        <f>INF_FC_EUR!BJ198</f>
        <v>0</v>
      </c>
      <c r="BC197" s="1082">
        <f>INF_FC_EUR!BK198</f>
        <v>0</v>
      </c>
      <c r="BD197" s="1094">
        <f>INF_FC_EUR!BL198</f>
        <v>0</v>
      </c>
      <c r="BE197" s="1082">
        <f>INF_FC_EUR!BM198</f>
        <v>0</v>
      </c>
      <c r="BF197" s="1094">
        <f>INF_FC_EUR!BN198</f>
        <v>0</v>
      </c>
      <c r="BG197" s="1082">
        <f>INF_FC_EUR!BO198</f>
        <v>0</v>
      </c>
      <c r="BH197" s="1094">
        <f>INF_FC_EUR!BP198</f>
        <v>0</v>
      </c>
      <c r="BI197" s="1082">
        <f>INF_FC_EUR!BQ198</f>
        <v>0</v>
      </c>
      <c r="BJ197" s="1094">
        <f>INF_FC_EUR!BR198</f>
        <v>0</v>
      </c>
      <c r="BK197" s="1082">
        <f>INF_FC_EUR!BS198</f>
        <v>0</v>
      </c>
      <c r="BL197" s="1094">
        <f>INF_FC_EUR!BT198</f>
        <v>0</v>
      </c>
      <c r="BM197" s="1082">
        <f>INF_FC_EUR!BU198</f>
        <v>0</v>
      </c>
      <c r="BN197" s="1094">
        <f>INF_FC_EUR!BV198</f>
        <v>0</v>
      </c>
      <c r="BO197" s="1082">
        <f>INF_FC_EUR!BW198</f>
        <v>0</v>
      </c>
      <c r="BP197" s="1094">
        <f>INF_FC_EUR!BX198</f>
        <v>0</v>
      </c>
      <c r="BQ197" s="1082">
        <f>INF_FC_EUR!BY198</f>
        <v>0</v>
      </c>
    </row>
    <row r="198" spans="1:69" s="1048" customFormat="1">
      <c r="A198" s="1080" t="str">
        <f>IF(OR(B198=0,B198=""),"",B198&amp;IF(COUNTIF(B$11:$B198,B198)&gt;1,COUNTIF(B$11:$B198,B198),""))</f>
        <v>Plastics6</v>
      </c>
      <c r="B198" s="1080" t="str">
        <f>INF_FC_EUR!J199</f>
        <v>Plastics</v>
      </c>
      <c r="C198" s="1081"/>
      <c r="D198" s="1081">
        <f>INF_FC_EUR!L199</f>
        <v>0</v>
      </c>
      <c r="E198" s="1082">
        <f>INF_FC_EUR!M199</f>
        <v>0</v>
      </c>
      <c r="F198" s="1094">
        <f>INF_FC_EUR!N199</f>
        <v>0</v>
      </c>
      <c r="G198" s="1082">
        <f>INF_FC_EUR!O199</f>
        <v>0</v>
      </c>
      <c r="H198" s="1094">
        <f>INF_FC_EUR!P199</f>
        <v>0</v>
      </c>
      <c r="I198" s="1082">
        <f>INF_FC_EUR!Q199</f>
        <v>0</v>
      </c>
      <c r="J198" s="1094">
        <f>INF_FC_EUR!R199</f>
        <v>0</v>
      </c>
      <c r="K198" s="1082">
        <f>INF_FC_EUR!S199</f>
        <v>0</v>
      </c>
      <c r="L198" s="1094">
        <f>INF_FC_EUR!T199</f>
        <v>0</v>
      </c>
      <c r="M198" s="1082">
        <f>INF_FC_EUR!U199</f>
        <v>0</v>
      </c>
      <c r="N198" s="1094">
        <f>INF_FC_EUR!V199</f>
        <v>0</v>
      </c>
      <c r="O198" s="1082">
        <f>INF_FC_EUR!W199</f>
        <v>0</v>
      </c>
      <c r="P198" s="1094">
        <f>INF_FC_EUR!X199</f>
        <v>0</v>
      </c>
      <c r="Q198" s="1082">
        <f>INF_FC_EUR!Y199</f>
        <v>0</v>
      </c>
      <c r="R198" s="1094">
        <f>INF_FC_EUR!Z199</f>
        <v>0</v>
      </c>
      <c r="S198" s="1082">
        <f>INF_FC_EUR!AA199</f>
        <v>0</v>
      </c>
      <c r="T198" s="1094">
        <f>INF_FC_EUR!AB199</f>
        <v>0</v>
      </c>
      <c r="U198" s="1082">
        <f>INF_FC_EUR!AC199</f>
        <v>0</v>
      </c>
      <c r="V198" s="1094">
        <f>INF_FC_EUR!AD199</f>
        <v>0</v>
      </c>
      <c r="W198" s="1082">
        <f>INF_FC_EUR!AE199</f>
        <v>0</v>
      </c>
      <c r="X198" s="1094">
        <f>INF_FC_EUR!AF199</f>
        <v>0</v>
      </c>
      <c r="Y198" s="1082">
        <f>INF_FC_EUR!AG199</f>
        <v>0</v>
      </c>
      <c r="Z198" s="1094">
        <f>INF_FC_EUR!AH199</f>
        <v>0</v>
      </c>
      <c r="AA198" s="1082">
        <f>INF_FC_EUR!AI199</f>
        <v>0</v>
      </c>
      <c r="AB198" s="1094">
        <f>INF_FC_EUR!AJ199</f>
        <v>0</v>
      </c>
      <c r="AC198" s="1082">
        <f>INF_FC_EUR!AK199</f>
        <v>0</v>
      </c>
      <c r="AD198" s="1094">
        <f>INF_FC_EUR!AL199</f>
        <v>0</v>
      </c>
      <c r="AE198" s="1082">
        <f>INF_FC_EUR!AM199</f>
        <v>0</v>
      </c>
      <c r="AF198" s="1094">
        <f>INF_FC_EUR!AN199</f>
        <v>0</v>
      </c>
      <c r="AG198" s="1082">
        <f>INF_FC_EUR!AO199</f>
        <v>0</v>
      </c>
      <c r="AH198" s="1094">
        <f>INF_FC_EUR!AP199</f>
        <v>0</v>
      </c>
      <c r="AI198" s="1082">
        <f>INF_FC_EUR!AQ199</f>
        <v>0</v>
      </c>
      <c r="AJ198" s="1094">
        <f>INF_FC_EUR!AR199</f>
        <v>0</v>
      </c>
      <c r="AK198" s="1082">
        <f>INF_FC_EUR!AS199</f>
        <v>0</v>
      </c>
      <c r="AL198" s="1094">
        <f>INF_FC_EUR!AT199</f>
        <v>0</v>
      </c>
      <c r="AM198" s="1082">
        <f>INF_FC_EUR!AU199</f>
        <v>0</v>
      </c>
      <c r="AN198" s="1094">
        <f>INF_FC_EUR!AV199</f>
        <v>0</v>
      </c>
      <c r="AO198" s="1082">
        <f>INF_FC_EUR!AW199</f>
        <v>0</v>
      </c>
      <c r="AP198" s="1094">
        <f>INF_FC_EUR!AX199</f>
        <v>0</v>
      </c>
      <c r="AQ198" s="1082">
        <f>INF_FC_EUR!AY199</f>
        <v>0</v>
      </c>
      <c r="AR198" s="1094">
        <f>INF_FC_EUR!AZ199</f>
        <v>0</v>
      </c>
      <c r="AS198" s="1082">
        <f>INF_FC_EUR!BA199</f>
        <v>0</v>
      </c>
      <c r="AT198" s="1094">
        <f>INF_FC_EUR!BB199</f>
        <v>0</v>
      </c>
      <c r="AU198" s="1082">
        <f>INF_FC_EUR!BC199</f>
        <v>0</v>
      </c>
      <c r="AV198" s="1094">
        <f>INF_FC_EUR!BD199</f>
        <v>0</v>
      </c>
      <c r="AW198" s="1082">
        <f>INF_FC_EUR!BE199</f>
        <v>0</v>
      </c>
      <c r="AX198" s="1094">
        <f>INF_FC_EUR!BF199</f>
        <v>0</v>
      </c>
      <c r="AY198" s="1082">
        <f>INF_FC_EUR!BG199</f>
        <v>0</v>
      </c>
      <c r="AZ198" s="1094">
        <f>INF_FC_EUR!BH199</f>
        <v>0</v>
      </c>
      <c r="BA198" s="1082">
        <f>INF_FC_EUR!BI199</f>
        <v>0</v>
      </c>
      <c r="BB198" s="1094">
        <f>INF_FC_EUR!BJ199</f>
        <v>0</v>
      </c>
      <c r="BC198" s="1082">
        <f>INF_FC_EUR!BK199</f>
        <v>0</v>
      </c>
      <c r="BD198" s="1094">
        <f>INF_FC_EUR!BL199</f>
        <v>0</v>
      </c>
      <c r="BE198" s="1082">
        <f>INF_FC_EUR!BM199</f>
        <v>0</v>
      </c>
      <c r="BF198" s="1094">
        <f>INF_FC_EUR!BN199</f>
        <v>0</v>
      </c>
      <c r="BG198" s="1082">
        <f>INF_FC_EUR!BO199</f>
        <v>0</v>
      </c>
      <c r="BH198" s="1094">
        <f>INF_FC_EUR!BP199</f>
        <v>0</v>
      </c>
      <c r="BI198" s="1082">
        <f>INF_FC_EUR!BQ199</f>
        <v>0</v>
      </c>
      <c r="BJ198" s="1094">
        <f>INF_FC_EUR!BR199</f>
        <v>0</v>
      </c>
      <c r="BK198" s="1082">
        <f>INF_FC_EUR!BS199</f>
        <v>0</v>
      </c>
      <c r="BL198" s="1094">
        <f>INF_FC_EUR!BT199</f>
        <v>0</v>
      </c>
      <c r="BM198" s="1082">
        <f>INF_FC_EUR!BU199</f>
        <v>0</v>
      </c>
      <c r="BN198" s="1094">
        <f>INF_FC_EUR!BV199</f>
        <v>0</v>
      </c>
      <c r="BO198" s="1082">
        <f>INF_FC_EUR!BW199</f>
        <v>0</v>
      </c>
      <c r="BP198" s="1094">
        <f>INF_FC_EUR!BX199</f>
        <v>0</v>
      </c>
      <c r="BQ198" s="1082">
        <f>INF_FC_EUR!BY199</f>
        <v>0</v>
      </c>
    </row>
    <row r="199" spans="1:69" s="1048" customFormat="1">
      <c r="A199" s="1080" t="str">
        <f>IF(OR(B199=0,B199=""),"",B199&amp;IF(COUNTIF(B$11:$B199,B199)&gt;1,COUNTIF(B$11:$B199,B199),""))</f>
        <v>Refuse Derived Fuels6</v>
      </c>
      <c r="B199" s="1080" t="str">
        <f>INF_FC_EUR!J200</f>
        <v>Refuse Derived Fuels</v>
      </c>
      <c r="C199" s="1081"/>
      <c r="D199" s="1081">
        <f>INF_FC_EUR!L200</f>
        <v>0</v>
      </c>
      <c r="E199" s="1082">
        <f>INF_FC_EUR!M200</f>
        <v>0</v>
      </c>
      <c r="F199" s="1094">
        <f>INF_FC_EUR!N200</f>
        <v>0</v>
      </c>
      <c r="G199" s="1082">
        <f>INF_FC_EUR!O200</f>
        <v>0</v>
      </c>
      <c r="H199" s="1094">
        <f>INF_FC_EUR!P200</f>
        <v>0</v>
      </c>
      <c r="I199" s="1082">
        <f>INF_FC_EUR!Q200</f>
        <v>0</v>
      </c>
      <c r="J199" s="1094">
        <f>INF_FC_EUR!R200</f>
        <v>0</v>
      </c>
      <c r="K199" s="1082">
        <f>INF_FC_EUR!S200</f>
        <v>0</v>
      </c>
      <c r="L199" s="1094">
        <f>INF_FC_EUR!T200</f>
        <v>0</v>
      </c>
      <c r="M199" s="1082">
        <f>INF_FC_EUR!U200</f>
        <v>0</v>
      </c>
      <c r="N199" s="1094">
        <f>INF_FC_EUR!V200</f>
        <v>0</v>
      </c>
      <c r="O199" s="1082">
        <f>INF_FC_EUR!W200</f>
        <v>0</v>
      </c>
      <c r="P199" s="1094">
        <f>INF_FC_EUR!X200</f>
        <v>0</v>
      </c>
      <c r="Q199" s="1082">
        <f>INF_FC_EUR!Y200</f>
        <v>0</v>
      </c>
      <c r="R199" s="1094">
        <f>INF_FC_EUR!Z200</f>
        <v>0</v>
      </c>
      <c r="S199" s="1082">
        <f>INF_FC_EUR!AA200</f>
        <v>0</v>
      </c>
      <c r="T199" s="1094">
        <f>INF_FC_EUR!AB200</f>
        <v>0</v>
      </c>
      <c r="U199" s="1082">
        <f>INF_FC_EUR!AC200</f>
        <v>0</v>
      </c>
      <c r="V199" s="1094">
        <f>INF_FC_EUR!AD200</f>
        <v>0</v>
      </c>
      <c r="W199" s="1082">
        <f>INF_FC_EUR!AE200</f>
        <v>0</v>
      </c>
      <c r="X199" s="1094">
        <f>INF_FC_EUR!AF200</f>
        <v>0</v>
      </c>
      <c r="Y199" s="1082">
        <f>INF_FC_EUR!AG200</f>
        <v>0</v>
      </c>
      <c r="Z199" s="1094">
        <f>INF_FC_EUR!AH200</f>
        <v>0</v>
      </c>
      <c r="AA199" s="1082">
        <f>INF_FC_EUR!AI200</f>
        <v>0</v>
      </c>
      <c r="AB199" s="1094">
        <f>INF_FC_EUR!AJ200</f>
        <v>0</v>
      </c>
      <c r="AC199" s="1082">
        <f>INF_FC_EUR!AK200</f>
        <v>0</v>
      </c>
      <c r="AD199" s="1094">
        <f>INF_FC_EUR!AL200</f>
        <v>0</v>
      </c>
      <c r="AE199" s="1082">
        <f>INF_FC_EUR!AM200</f>
        <v>0</v>
      </c>
      <c r="AF199" s="1094">
        <f>INF_FC_EUR!AN200</f>
        <v>0</v>
      </c>
      <c r="AG199" s="1082">
        <f>INF_FC_EUR!AO200</f>
        <v>0</v>
      </c>
      <c r="AH199" s="1094">
        <f>INF_FC_EUR!AP200</f>
        <v>0</v>
      </c>
      <c r="AI199" s="1082">
        <f>INF_FC_EUR!AQ200</f>
        <v>0</v>
      </c>
      <c r="AJ199" s="1094">
        <f>INF_FC_EUR!AR200</f>
        <v>0</v>
      </c>
      <c r="AK199" s="1082">
        <f>INF_FC_EUR!AS200</f>
        <v>0</v>
      </c>
      <c r="AL199" s="1094">
        <f>INF_FC_EUR!AT200</f>
        <v>0</v>
      </c>
      <c r="AM199" s="1082">
        <f>INF_FC_EUR!AU200</f>
        <v>0</v>
      </c>
      <c r="AN199" s="1094">
        <f>INF_FC_EUR!AV200</f>
        <v>0</v>
      </c>
      <c r="AO199" s="1082">
        <f>INF_FC_EUR!AW200</f>
        <v>0</v>
      </c>
      <c r="AP199" s="1094">
        <f>INF_FC_EUR!AX200</f>
        <v>0</v>
      </c>
      <c r="AQ199" s="1082">
        <f>INF_FC_EUR!AY200</f>
        <v>0</v>
      </c>
      <c r="AR199" s="1094">
        <f>INF_FC_EUR!AZ200</f>
        <v>0</v>
      </c>
      <c r="AS199" s="1082">
        <f>INF_FC_EUR!BA200</f>
        <v>0</v>
      </c>
      <c r="AT199" s="1094">
        <f>INF_FC_EUR!BB200</f>
        <v>0</v>
      </c>
      <c r="AU199" s="1082">
        <f>INF_FC_EUR!BC200</f>
        <v>0</v>
      </c>
      <c r="AV199" s="1094">
        <f>INF_FC_EUR!BD200</f>
        <v>0</v>
      </c>
      <c r="AW199" s="1082">
        <f>INF_FC_EUR!BE200</f>
        <v>0</v>
      </c>
      <c r="AX199" s="1094">
        <f>INF_FC_EUR!BF200</f>
        <v>0</v>
      </c>
      <c r="AY199" s="1082">
        <f>INF_FC_EUR!BG200</f>
        <v>0</v>
      </c>
      <c r="AZ199" s="1094">
        <f>INF_FC_EUR!BH200</f>
        <v>0</v>
      </c>
      <c r="BA199" s="1082">
        <f>INF_FC_EUR!BI200</f>
        <v>0</v>
      </c>
      <c r="BB199" s="1094">
        <f>INF_FC_EUR!BJ200</f>
        <v>0</v>
      </c>
      <c r="BC199" s="1082">
        <f>INF_FC_EUR!BK200</f>
        <v>0</v>
      </c>
      <c r="BD199" s="1094">
        <f>INF_FC_EUR!BL200</f>
        <v>0</v>
      </c>
      <c r="BE199" s="1082">
        <f>INF_FC_EUR!BM200</f>
        <v>0</v>
      </c>
      <c r="BF199" s="1094">
        <f>INF_FC_EUR!BN200</f>
        <v>0</v>
      </c>
      <c r="BG199" s="1082">
        <f>INF_FC_EUR!BO200</f>
        <v>0</v>
      </c>
      <c r="BH199" s="1094">
        <f>INF_FC_EUR!BP200</f>
        <v>0</v>
      </c>
      <c r="BI199" s="1082">
        <f>INF_FC_EUR!BQ200</f>
        <v>0</v>
      </c>
      <c r="BJ199" s="1094">
        <f>INF_FC_EUR!BR200</f>
        <v>0</v>
      </c>
      <c r="BK199" s="1082">
        <f>INF_FC_EUR!BS200</f>
        <v>0</v>
      </c>
      <c r="BL199" s="1094">
        <f>INF_FC_EUR!BT200</f>
        <v>0</v>
      </c>
      <c r="BM199" s="1082">
        <f>INF_FC_EUR!BU200</f>
        <v>0</v>
      </c>
      <c r="BN199" s="1094">
        <f>INF_FC_EUR!BV200</f>
        <v>0</v>
      </c>
      <c r="BO199" s="1082">
        <f>INF_FC_EUR!BW200</f>
        <v>0</v>
      </c>
      <c r="BP199" s="1094">
        <f>INF_FC_EUR!BX200</f>
        <v>0</v>
      </c>
      <c r="BQ199" s="1082">
        <f>INF_FC_EUR!BY200</f>
        <v>0</v>
      </c>
    </row>
    <row r="200" spans="1:69" s="1048" customFormat="1">
      <c r="A200" s="1080" t="str">
        <f>IF(OR(B200=0,B200=""),"",B200&amp;IF(COUNTIF(B$11:$B200,B200)&gt;1,COUNTIF(B$11:$B200,B200),""))</f>
        <v>Metals6</v>
      </c>
      <c r="B200" s="1080" t="str">
        <f>INF_FC_EUR!J201</f>
        <v>Metals</v>
      </c>
      <c r="C200" s="1081"/>
      <c r="D200" s="1081">
        <f>INF_FC_EUR!L201</f>
        <v>0</v>
      </c>
      <c r="E200" s="1082">
        <f>INF_FC_EUR!M201</f>
        <v>0</v>
      </c>
      <c r="F200" s="1094">
        <f>INF_FC_EUR!N201</f>
        <v>0</v>
      </c>
      <c r="G200" s="1082">
        <f>INF_FC_EUR!O201</f>
        <v>0</v>
      </c>
      <c r="H200" s="1094">
        <f>INF_FC_EUR!P201</f>
        <v>0</v>
      </c>
      <c r="I200" s="1082">
        <f>INF_FC_EUR!Q201</f>
        <v>0</v>
      </c>
      <c r="J200" s="1094">
        <f>INF_FC_EUR!R201</f>
        <v>0</v>
      </c>
      <c r="K200" s="1082">
        <f>INF_FC_EUR!S201</f>
        <v>0</v>
      </c>
      <c r="L200" s="1094">
        <f>INF_FC_EUR!T201</f>
        <v>0</v>
      </c>
      <c r="M200" s="1082">
        <f>INF_FC_EUR!U201</f>
        <v>0</v>
      </c>
      <c r="N200" s="1094">
        <f>INF_FC_EUR!V201</f>
        <v>0</v>
      </c>
      <c r="O200" s="1082">
        <f>INF_FC_EUR!W201</f>
        <v>0</v>
      </c>
      <c r="P200" s="1094">
        <f>INF_FC_EUR!X201</f>
        <v>0</v>
      </c>
      <c r="Q200" s="1082">
        <f>INF_FC_EUR!Y201</f>
        <v>0</v>
      </c>
      <c r="R200" s="1094">
        <f>INF_FC_EUR!Z201</f>
        <v>0</v>
      </c>
      <c r="S200" s="1082">
        <f>INF_FC_EUR!AA201</f>
        <v>0</v>
      </c>
      <c r="T200" s="1094">
        <f>INF_FC_EUR!AB201</f>
        <v>0</v>
      </c>
      <c r="U200" s="1082">
        <f>INF_FC_EUR!AC201</f>
        <v>0</v>
      </c>
      <c r="V200" s="1094">
        <f>INF_FC_EUR!AD201</f>
        <v>0</v>
      </c>
      <c r="W200" s="1082">
        <f>INF_FC_EUR!AE201</f>
        <v>0</v>
      </c>
      <c r="X200" s="1094">
        <f>INF_FC_EUR!AF201</f>
        <v>0</v>
      </c>
      <c r="Y200" s="1082">
        <f>INF_FC_EUR!AG201</f>
        <v>0</v>
      </c>
      <c r="Z200" s="1094">
        <f>INF_FC_EUR!AH201</f>
        <v>0</v>
      </c>
      <c r="AA200" s="1082">
        <f>INF_FC_EUR!AI201</f>
        <v>0</v>
      </c>
      <c r="AB200" s="1094">
        <f>INF_FC_EUR!AJ201</f>
        <v>0</v>
      </c>
      <c r="AC200" s="1082">
        <f>INF_FC_EUR!AK201</f>
        <v>0</v>
      </c>
      <c r="AD200" s="1094">
        <f>INF_FC_EUR!AL201</f>
        <v>0</v>
      </c>
      <c r="AE200" s="1082">
        <f>INF_FC_EUR!AM201</f>
        <v>0</v>
      </c>
      <c r="AF200" s="1094">
        <f>INF_FC_EUR!AN201</f>
        <v>0</v>
      </c>
      <c r="AG200" s="1082">
        <f>INF_FC_EUR!AO201</f>
        <v>0</v>
      </c>
      <c r="AH200" s="1094">
        <f>INF_FC_EUR!AP201</f>
        <v>0</v>
      </c>
      <c r="AI200" s="1082">
        <f>INF_FC_EUR!AQ201</f>
        <v>0</v>
      </c>
      <c r="AJ200" s="1094">
        <f>INF_FC_EUR!AR201</f>
        <v>0</v>
      </c>
      <c r="AK200" s="1082">
        <f>INF_FC_EUR!AS201</f>
        <v>0</v>
      </c>
      <c r="AL200" s="1094">
        <f>INF_FC_EUR!AT201</f>
        <v>0</v>
      </c>
      <c r="AM200" s="1082">
        <f>INF_FC_EUR!AU201</f>
        <v>0</v>
      </c>
      <c r="AN200" s="1094">
        <f>INF_FC_EUR!AV201</f>
        <v>0</v>
      </c>
      <c r="AO200" s="1082">
        <f>INF_FC_EUR!AW201</f>
        <v>0</v>
      </c>
      <c r="AP200" s="1094">
        <f>INF_FC_EUR!AX201</f>
        <v>0</v>
      </c>
      <c r="AQ200" s="1082">
        <f>INF_FC_EUR!AY201</f>
        <v>0</v>
      </c>
      <c r="AR200" s="1094">
        <f>INF_FC_EUR!AZ201</f>
        <v>0</v>
      </c>
      <c r="AS200" s="1082">
        <f>INF_FC_EUR!BA201</f>
        <v>0</v>
      </c>
      <c r="AT200" s="1094">
        <f>INF_FC_EUR!BB201</f>
        <v>0</v>
      </c>
      <c r="AU200" s="1082">
        <f>INF_FC_EUR!BC201</f>
        <v>0</v>
      </c>
      <c r="AV200" s="1094">
        <f>INF_FC_EUR!BD201</f>
        <v>0</v>
      </c>
      <c r="AW200" s="1082">
        <f>INF_FC_EUR!BE201</f>
        <v>0</v>
      </c>
      <c r="AX200" s="1094">
        <f>INF_FC_EUR!BF201</f>
        <v>0</v>
      </c>
      <c r="AY200" s="1082">
        <f>INF_FC_EUR!BG201</f>
        <v>0</v>
      </c>
      <c r="AZ200" s="1094">
        <f>INF_FC_EUR!BH201</f>
        <v>0</v>
      </c>
      <c r="BA200" s="1082">
        <f>INF_FC_EUR!BI201</f>
        <v>0</v>
      </c>
      <c r="BB200" s="1094">
        <f>INF_FC_EUR!BJ201</f>
        <v>0</v>
      </c>
      <c r="BC200" s="1082">
        <f>INF_FC_EUR!BK201</f>
        <v>0</v>
      </c>
      <c r="BD200" s="1094">
        <f>INF_FC_EUR!BL201</f>
        <v>0</v>
      </c>
      <c r="BE200" s="1082">
        <f>INF_FC_EUR!BM201</f>
        <v>0</v>
      </c>
      <c r="BF200" s="1094">
        <f>INF_FC_EUR!BN201</f>
        <v>0</v>
      </c>
      <c r="BG200" s="1082">
        <f>INF_FC_EUR!BO201</f>
        <v>0</v>
      </c>
      <c r="BH200" s="1094">
        <f>INF_FC_EUR!BP201</f>
        <v>0</v>
      </c>
      <c r="BI200" s="1082">
        <f>INF_FC_EUR!BQ201</f>
        <v>0</v>
      </c>
      <c r="BJ200" s="1094">
        <f>INF_FC_EUR!BR201</f>
        <v>0</v>
      </c>
      <c r="BK200" s="1082">
        <f>INF_FC_EUR!BS201</f>
        <v>0</v>
      </c>
      <c r="BL200" s="1094">
        <f>INF_FC_EUR!BT201</f>
        <v>0</v>
      </c>
      <c r="BM200" s="1082">
        <f>INF_FC_EUR!BU201</f>
        <v>0</v>
      </c>
      <c r="BN200" s="1094">
        <f>INF_FC_EUR!BV201</f>
        <v>0</v>
      </c>
      <c r="BO200" s="1082">
        <f>INF_FC_EUR!BW201</f>
        <v>0</v>
      </c>
      <c r="BP200" s="1094">
        <f>INF_FC_EUR!BX201</f>
        <v>0</v>
      </c>
      <c r="BQ200" s="1082">
        <f>INF_FC_EUR!BY201</f>
        <v>0</v>
      </c>
    </row>
    <row r="201" spans="1:69" s="1048" customFormat="1">
      <c r="A201" s="1080" t="str">
        <f>IF(OR(B201=0,B201=""),"",B201&amp;IF(COUNTIF(B$11:$B201,B201)&gt;1,COUNTIF(B$11:$B201,B201),""))</f>
        <v>Glass6</v>
      </c>
      <c r="B201" s="1080" t="str">
        <f>INF_FC_EUR!J202</f>
        <v>Glass</v>
      </c>
      <c r="C201" s="1081"/>
      <c r="D201" s="1081">
        <f>INF_FC_EUR!L202</f>
        <v>0</v>
      </c>
      <c r="E201" s="1082">
        <f>INF_FC_EUR!M202</f>
        <v>0</v>
      </c>
      <c r="F201" s="1094">
        <f>INF_FC_EUR!N202</f>
        <v>0</v>
      </c>
      <c r="G201" s="1082">
        <f>INF_FC_EUR!O202</f>
        <v>0</v>
      </c>
      <c r="H201" s="1094">
        <f>INF_FC_EUR!P202</f>
        <v>0</v>
      </c>
      <c r="I201" s="1082">
        <f>INF_FC_EUR!Q202</f>
        <v>0</v>
      </c>
      <c r="J201" s="1094">
        <f>INF_FC_EUR!R202</f>
        <v>0</v>
      </c>
      <c r="K201" s="1082">
        <f>INF_FC_EUR!S202</f>
        <v>0</v>
      </c>
      <c r="L201" s="1094">
        <f>INF_FC_EUR!T202</f>
        <v>0</v>
      </c>
      <c r="M201" s="1082">
        <f>INF_FC_EUR!U202</f>
        <v>0</v>
      </c>
      <c r="N201" s="1094">
        <f>INF_FC_EUR!V202</f>
        <v>0</v>
      </c>
      <c r="O201" s="1082">
        <f>INF_FC_EUR!W202</f>
        <v>0</v>
      </c>
      <c r="P201" s="1094">
        <f>INF_FC_EUR!X202</f>
        <v>0</v>
      </c>
      <c r="Q201" s="1082">
        <f>INF_FC_EUR!Y202</f>
        <v>0</v>
      </c>
      <c r="R201" s="1094">
        <f>INF_FC_EUR!Z202</f>
        <v>0</v>
      </c>
      <c r="S201" s="1082">
        <f>INF_FC_EUR!AA202</f>
        <v>0</v>
      </c>
      <c r="T201" s="1094">
        <f>INF_FC_EUR!AB202</f>
        <v>0</v>
      </c>
      <c r="U201" s="1082">
        <f>INF_FC_EUR!AC202</f>
        <v>0</v>
      </c>
      <c r="V201" s="1094">
        <f>INF_FC_EUR!AD202</f>
        <v>0</v>
      </c>
      <c r="W201" s="1082">
        <f>INF_FC_EUR!AE202</f>
        <v>0</v>
      </c>
      <c r="X201" s="1094">
        <f>INF_FC_EUR!AF202</f>
        <v>0</v>
      </c>
      <c r="Y201" s="1082">
        <f>INF_FC_EUR!AG202</f>
        <v>0</v>
      </c>
      <c r="Z201" s="1094">
        <f>INF_FC_EUR!AH202</f>
        <v>0</v>
      </c>
      <c r="AA201" s="1082">
        <f>INF_FC_EUR!AI202</f>
        <v>0</v>
      </c>
      <c r="AB201" s="1094">
        <f>INF_FC_EUR!AJ202</f>
        <v>0</v>
      </c>
      <c r="AC201" s="1082">
        <f>INF_FC_EUR!AK202</f>
        <v>0</v>
      </c>
      <c r="AD201" s="1094">
        <f>INF_FC_EUR!AL202</f>
        <v>0</v>
      </c>
      <c r="AE201" s="1082">
        <f>INF_FC_EUR!AM202</f>
        <v>0</v>
      </c>
      <c r="AF201" s="1094">
        <f>INF_FC_EUR!AN202</f>
        <v>0</v>
      </c>
      <c r="AG201" s="1082">
        <f>INF_FC_EUR!AO202</f>
        <v>0</v>
      </c>
      <c r="AH201" s="1094">
        <f>INF_FC_EUR!AP202</f>
        <v>0</v>
      </c>
      <c r="AI201" s="1082">
        <f>INF_FC_EUR!AQ202</f>
        <v>0</v>
      </c>
      <c r="AJ201" s="1094">
        <f>INF_FC_EUR!AR202</f>
        <v>0</v>
      </c>
      <c r="AK201" s="1082">
        <f>INF_FC_EUR!AS202</f>
        <v>0</v>
      </c>
      <c r="AL201" s="1094">
        <f>INF_FC_EUR!AT202</f>
        <v>0</v>
      </c>
      <c r="AM201" s="1082">
        <f>INF_FC_EUR!AU202</f>
        <v>0</v>
      </c>
      <c r="AN201" s="1094">
        <f>INF_FC_EUR!AV202</f>
        <v>0</v>
      </c>
      <c r="AO201" s="1082">
        <f>INF_FC_EUR!AW202</f>
        <v>0</v>
      </c>
      <c r="AP201" s="1094">
        <f>INF_FC_EUR!AX202</f>
        <v>0</v>
      </c>
      <c r="AQ201" s="1082">
        <f>INF_FC_EUR!AY202</f>
        <v>0</v>
      </c>
      <c r="AR201" s="1094">
        <f>INF_FC_EUR!AZ202</f>
        <v>0</v>
      </c>
      <c r="AS201" s="1082">
        <f>INF_FC_EUR!BA202</f>
        <v>0</v>
      </c>
      <c r="AT201" s="1094">
        <f>INF_FC_EUR!BB202</f>
        <v>0</v>
      </c>
      <c r="AU201" s="1082">
        <f>INF_FC_EUR!BC202</f>
        <v>0</v>
      </c>
      <c r="AV201" s="1094">
        <f>INF_FC_EUR!BD202</f>
        <v>0</v>
      </c>
      <c r="AW201" s="1082">
        <f>INF_FC_EUR!BE202</f>
        <v>0</v>
      </c>
      <c r="AX201" s="1094">
        <f>INF_FC_EUR!BF202</f>
        <v>0</v>
      </c>
      <c r="AY201" s="1082">
        <f>INF_FC_EUR!BG202</f>
        <v>0</v>
      </c>
      <c r="AZ201" s="1094">
        <f>INF_FC_EUR!BH202</f>
        <v>0</v>
      </c>
      <c r="BA201" s="1082">
        <f>INF_FC_EUR!BI202</f>
        <v>0</v>
      </c>
      <c r="BB201" s="1094">
        <f>INF_FC_EUR!BJ202</f>
        <v>0</v>
      </c>
      <c r="BC201" s="1082">
        <f>INF_FC_EUR!BK202</f>
        <v>0</v>
      </c>
      <c r="BD201" s="1094">
        <f>INF_FC_EUR!BL202</f>
        <v>0</v>
      </c>
      <c r="BE201" s="1082">
        <f>INF_FC_EUR!BM202</f>
        <v>0</v>
      </c>
      <c r="BF201" s="1094">
        <f>INF_FC_EUR!BN202</f>
        <v>0</v>
      </c>
      <c r="BG201" s="1082">
        <f>INF_FC_EUR!BO202</f>
        <v>0</v>
      </c>
      <c r="BH201" s="1094">
        <f>INF_FC_EUR!BP202</f>
        <v>0</v>
      </c>
      <c r="BI201" s="1082">
        <f>INF_FC_EUR!BQ202</f>
        <v>0</v>
      </c>
      <c r="BJ201" s="1094">
        <f>INF_FC_EUR!BR202</f>
        <v>0</v>
      </c>
      <c r="BK201" s="1082">
        <f>INF_FC_EUR!BS202</f>
        <v>0</v>
      </c>
      <c r="BL201" s="1094">
        <f>INF_FC_EUR!BT202</f>
        <v>0</v>
      </c>
      <c r="BM201" s="1082">
        <f>INF_FC_EUR!BU202</f>
        <v>0</v>
      </c>
      <c r="BN201" s="1094">
        <f>INF_FC_EUR!BV202</f>
        <v>0</v>
      </c>
      <c r="BO201" s="1082">
        <f>INF_FC_EUR!BW202</f>
        <v>0</v>
      </c>
      <c r="BP201" s="1094">
        <f>INF_FC_EUR!BX202</f>
        <v>0</v>
      </c>
      <c r="BQ201" s="1082">
        <f>INF_FC_EUR!BY202</f>
        <v>0</v>
      </c>
    </row>
    <row r="202" spans="1:69" s="1048" customFormat="1">
      <c r="A202" s="1080" t="str">
        <f>IF(OR(B202=0,B202=""),"",B202&amp;IF(COUNTIF(B$11:$B202,B202)&gt;1,COUNTIF(B$11:$B202,B202),""))</f>
        <v>Wood6</v>
      </c>
      <c r="B202" s="1080" t="str">
        <f>INF_FC_EUR!J203</f>
        <v>Wood</v>
      </c>
      <c r="C202" s="1081"/>
      <c r="D202" s="1081">
        <f>INF_FC_EUR!L203</f>
        <v>0</v>
      </c>
      <c r="E202" s="1082">
        <f>INF_FC_EUR!M203</f>
        <v>0</v>
      </c>
      <c r="F202" s="1094">
        <f>INF_FC_EUR!N203</f>
        <v>0</v>
      </c>
      <c r="G202" s="1082">
        <f>INF_FC_EUR!O203</f>
        <v>0</v>
      </c>
      <c r="H202" s="1094">
        <f>INF_FC_EUR!P203</f>
        <v>0</v>
      </c>
      <c r="I202" s="1082">
        <f>INF_FC_EUR!Q203</f>
        <v>0</v>
      </c>
      <c r="J202" s="1094">
        <f>INF_FC_EUR!R203</f>
        <v>0</v>
      </c>
      <c r="K202" s="1082">
        <f>INF_FC_EUR!S203</f>
        <v>0</v>
      </c>
      <c r="L202" s="1094">
        <f>INF_FC_EUR!T203</f>
        <v>0</v>
      </c>
      <c r="M202" s="1082">
        <f>INF_FC_EUR!U203</f>
        <v>0</v>
      </c>
      <c r="N202" s="1094">
        <f>INF_FC_EUR!V203</f>
        <v>0</v>
      </c>
      <c r="O202" s="1082">
        <f>INF_FC_EUR!W203</f>
        <v>0</v>
      </c>
      <c r="P202" s="1094">
        <f>INF_FC_EUR!X203</f>
        <v>0</v>
      </c>
      <c r="Q202" s="1082">
        <f>INF_FC_EUR!Y203</f>
        <v>0</v>
      </c>
      <c r="R202" s="1094">
        <f>INF_FC_EUR!Z203</f>
        <v>0</v>
      </c>
      <c r="S202" s="1082">
        <f>INF_FC_EUR!AA203</f>
        <v>0</v>
      </c>
      <c r="T202" s="1094">
        <f>INF_FC_EUR!AB203</f>
        <v>0</v>
      </c>
      <c r="U202" s="1082">
        <f>INF_FC_EUR!AC203</f>
        <v>0</v>
      </c>
      <c r="V202" s="1094">
        <f>INF_FC_EUR!AD203</f>
        <v>0</v>
      </c>
      <c r="W202" s="1082">
        <f>INF_FC_EUR!AE203</f>
        <v>0</v>
      </c>
      <c r="X202" s="1094">
        <f>INF_FC_EUR!AF203</f>
        <v>0</v>
      </c>
      <c r="Y202" s="1082">
        <f>INF_FC_EUR!AG203</f>
        <v>0</v>
      </c>
      <c r="Z202" s="1094">
        <f>INF_FC_EUR!AH203</f>
        <v>0</v>
      </c>
      <c r="AA202" s="1082">
        <f>INF_FC_EUR!AI203</f>
        <v>0</v>
      </c>
      <c r="AB202" s="1094">
        <f>INF_FC_EUR!AJ203</f>
        <v>0</v>
      </c>
      <c r="AC202" s="1082">
        <f>INF_FC_EUR!AK203</f>
        <v>0</v>
      </c>
      <c r="AD202" s="1094">
        <f>INF_FC_EUR!AL203</f>
        <v>0</v>
      </c>
      <c r="AE202" s="1082">
        <f>INF_FC_EUR!AM203</f>
        <v>0</v>
      </c>
      <c r="AF202" s="1094">
        <f>INF_FC_EUR!AN203</f>
        <v>0</v>
      </c>
      <c r="AG202" s="1082">
        <f>INF_FC_EUR!AO203</f>
        <v>0</v>
      </c>
      <c r="AH202" s="1094">
        <f>INF_FC_EUR!AP203</f>
        <v>0</v>
      </c>
      <c r="AI202" s="1082">
        <f>INF_FC_EUR!AQ203</f>
        <v>0</v>
      </c>
      <c r="AJ202" s="1094">
        <f>INF_FC_EUR!AR203</f>
        <v>0</v>
      </c>
      <c r="AK202" s="1082">
        <f>INF_FC_EUR!AS203</f>
        <v>0</v>
      </c>
      <c r="AL202" s="1094">
        <f>INF_FC_EUR!AT203</f>
        <v>0</v>
      </c>
      <c r="AM202" s="1082">
        <f>INF_FC_EUR!AU203</f>
        <v>0</v>
      </c>
      <c r="AN202" s="1094">
        <f>INF_FC_EUR!AV203</f>
        <v>0</v>
      </c>
      <c r="AO202" s="1082">
        <f>INF_FC_EUR!AW203</f>
        <v>0</v>
      </c>
      <c r="AP202" s="1094">
        <f>INF_FC_EUR!AX203</f>
        <v>0</v>
      </c>
      <c r="AQ202" s="1082">
        <f>INF_FC_EUR!AY203</f>
        <v>0</v>
      </c>
      <c r="AR202" s="1094">
        <f>INF_FC_EUR!AZ203</f>
        <v>0</v>
      </c>
      <c r="AS202" s="1082">
        <f>INF_FC_EUR!BA203</f>
        <v>0</v>
      </c>
      <c r="AT202" s="1094">
        <f>INF_FC_EUR!BB203</f>
        <v>0</v>
      </c>
      <c r="AU202" s="1082">
        <f>INF_FC_EUR!BC203</f>
        <v>0</v>
      </c>
      <c r="AV202" s="1094">
        <f>INF_FC_EUR!BD203</f>
        <v>0</v>
      </c>
      <c r="AW202" s="1082">
        <f>INF_FC_EUR!BE203</f>
        <v>0</v>
      </c>
      <c r="AX202" s="1094">
        <f>INF_FC_EUR!BF203</f>
        <v>0</v>
      </c>
      <c r="AY202" s="1082">
        <f>INF_FC_EUR!BG203</f>
        <v>0</v>
      </c>
      <c r="AZ202" s="1094">
        <f>INF_FC_EUR!BH203</f>
        <v>0</v>
      </c>
      <c r="BA202" s="1082">
        <f>INF_FC_EUR!BI203</f>
        <v>0</v>
      </c>
      <c r="BB202" s="1094">
        <f>INF_FC_EUR!BJ203</f>
        <v>0</v>
      </c>
      <c r="BC202" s="1082">
        <f>INF_FC_EUR!BK203</f>
        <v>0</v>
      </c>
      <c r="BD202" s="1094">
        <f>INF_FC_EUR!BL203</f>
        <v>0</v>
      </c>
      <c r="BE202" s="1082">
        <f>INF_FC_EUR!BM203</f>
        <v>0</v>
      </c>
      <c r="BF202" s="1094">
        <f>INF_FC_EUR!BN203</f>
        <v>0</v>
      </c>
      <c r="BG202" s="1082">
        <f>INF_FC_EUR!BO203</f>
        <v>0</v>
      </c>
      <c r="BH202" s="1094">
        <f>INF_FC_EUR!BP203</f>
        <v>0</v>
      </c>
      <c r="BI202" s="1082">
        <f>INF_FC_EUR!BQ203</f>
        <v>0</v>
      </c>
      <c r="BJ202" s="1094">
        <f>INF_FC_EUR!BR203</f>
        <v>0</v>
      </c>
      <c r="BK202" s="1082">
        <f>INF_FC_EUR!BS203</f>
        <v>0</v>
      </c>
      <c r="BL202" s="1094">
        <f>INF_FC_EUR!BT203</f>
        <v>0</v>
      </c>
      <c r="BM202" s="1082">
        <f>INF_FC_EUR!BU203</f>
        <v>0</v>
      </c>
      <c r="BN202" s="1094">
        <f>INF_FC_EUR!BV203</f>
        <v>0</v>
      </c>
      <c r="BO202" s="1082">
        <f>INF_FC_EUR!BW203</f>
        <v>0</v>
      </c>
      <c r="BP202" s="1094">
        <f>INF_FC_EUR!BX203</f>
        <v>0</v>
      </c>
      <c r="BQ202" s="1082">
        <f>INF_FC_EUR!BY203</f>
        <v>0</v>
      </c>
    </row>
    <row r="203" spans="1:69" s="1048" customFormat="1">
      <c r="A203" s="1080" t="str">
        <f>IF(OR(B203=0,B203=""),"",B203&amp;IF(COUNTIF(B$11:$B203,B203)&gt;1,COUNTIF(B$11:$B203,B203),""))</f>
        <v>Final Goods6</v>
      </c>
      <c r="B203" s="1080" t="str">
        <f>INF_FC_EUR!J204</f>
        <v>Final Goods</v>
      </c>
      <c r="C203" s="1081"/>
      <c r="D203" s="1081">
        <f>INF_FC_EUR!L204</f>
        <v>0</v>
      </c>
      <c r="E203" s="1082">
        <f>INF_FC_EUR!M204</f>
        <v>0</v>
      </c>
      <c r="F203" s="1094">
        <f>INF_FC_EUR!N204</f>
        <v>0</v>
      </c>
      <c r="G203" s="1082">
        <f>INF_FC_EUR!O204</f>
        <v>0</v>
      </c>
      <c r="H203" s="1094">
        <f>INF_FC_EUR!P204</f>
        <v>0</v>
      </c>
      <c r="I203" s="1082">
        <f>INF_FC_EUR!Q204</f>
        <v>0</v>
      </c>
      <c r="J203" s="1094">
        <f>INF_FC_EUR!R204</f>
        <v>0</v>
      </c>
      <c r="K203" s="1082">
        <f>INF_FC_EUR!S204</f>
        <v>0</v>
      </c>
      <c r="L203" s="1094">
        <f>INF_FC_EUR!T204</f>
        <v>0</v>
      </c>
      <c r="M203" s="1082">
        <f>INF_FC_EUR!U204</f>
        <v>0</v>
      </c>
      <c r="N203" s="1094">
        <f>INF_FC_EUR!V204</f>
        <v>0</v>
      </c>
      <c r="O203" s="1082">
        <f>INF_FC_EUR!W204</f>
        <v>0</v>
      </c>
      <c r="P203" s="1094">
        <f>INF_FC_EUR!X204</f>
        <v>0</v>
      </c>
      <c r="Q203" s="1082">
        <f>INF_FC_EUR!Y204</f>
        <v>0</v>
      </c>
      <c r="R203" s="1094">
        <f>INF_FC_EUR!Z204</f>
        <v>0</v>
      </c>
      <c r="S203" s="1082">
        <f>INF_FC_EUR!AA204</f>
        <v>0</v>
      </c>
      <c r="T203" s="1094">
        <f>INF_FC_EUR!AB204</f>
        <v>0</v>
      </c>
      <c r="U203" s="1082">
        <f>INF_FC_EUR!AC204</f>
        <v>0</v>
      </c>
      <c r="V203" s="1094">
        <f>INF_FC_EUR!AD204</f>
        <v>0</v>
      </c>
      <c r="W203" s="1082">
        <f>INF_FC_EUR!AE204</f>
        <v>0</v>
      </c>
      <c r="X203" s="1094">
        <f>INF_FC_EUR!AF204</f>
        <v>0</v>
      </c>
      <c r="Y203" s="1082">
        <f>INF_FC_EUR!AG204</f>
        <v>0</v>
      </c>
      <c r="Z203" s="1094">
        <f>INF_FC_EUR!AH204</f>
        <v>0</v>
      </c>
      <c r="AA203" s="1082">
        <f>INF_FC_EUR!AI204</f>
        <v>0</v>
      </c>
      <c r="AB203" s="1094">
        <f>INF_FC_EUR!AJ204</f>
        <v>0</v>
      </c>
      <c r="AC203" s="1082">
        <f>INF_FC_EUR!AK204</f>
        <v>0</v>
      </c>
      <c r="AD203" s="1094">
        <f>INF_FC_EUR!AL204</f>
        <v>0</v>
      </c>
      <c r="AE203" s="1082">
        <f>INF_FC_EUR!AM204</f>
        <v>0</v>
      </c>
      <c r="AF203" s="1094">
        <f>INF_FC_EUR!AN204</f>
        <v>0</v>
      </c>
      <c r="AG203" s="1082">
        <f>INF_FC_EUR!AO204</f>
        <v>0</v>
      </c>
      <c r="AH203" s="1094">
        <f>INF_FC_EUR!AP204</f>
        <v>0</v>
      </c>
      <c r="AI203" s="1082">
        <f>INF_FC_EUR!AQ204</f>
        <v>0</v>
      </c>
      <c r="AJ203" s="1094">
        <f>INF_FC_EUR!AR204</f>
        <v>0</v>
      </c>
      <c r="AK203" s="1082">
        <f>INF_FC_EUR!AS204</f>
        <v>0</v>
      </c>
      <c r="AL203" s="1094">
        <f>INF_FC_EUR!AT204</f>
        <v>0</v>
      </c>
      <c r="AM203" s="1082">
        <f>INF_FC_EUR!AU204</f>
        <v>0</v>
      </c>
      <c r="AN203" s="1094">
        <f>INF_FC_EUR!AV204</f>
        <v>0</v>
      </c>
      <c r="AO203" s="1082">
        <f>INF_FC_EUR!AW204</f>
        <v>0</v>
      </c>
      <c r="AP203" s="1094">
        <f>INF_FC_EUR!AX204</f>
        <v>0</v>
      </c>
      <c r="AQ203" s="1082">
        <f>INF_FC_EUR!AY204</f>
        <v>0</v>
      </c>
      <c r="AR203" s="1094">
        <f>INF_FC_EUR!AZ204</f>
        <v>0</v>
      </c>
      <c r="AS203" s="1082">
        <f>INF_FC_EUR!BA204</f>
        <v>0</v>
      </c>
      <c r="AT203" s="1094">
        <f>INF_FC_EUR!BB204</f>
        <v>0</v>
      </c>
      <c r="AU203" s="1082">
        <f>INF_FC_EUR!BC204</f>
        <v>0</v>
      </c>
      <c r="AV203" s="1094">
        <f>INF_FC_EUR!BD204</f>
        <v>0</v>
      </c>
      <c r="AW203" s="1082">
        <f>INF_FC_EUR!BE204</f>
        <v>0</v>
      </c>
      <c r="AX203" s="1094">
        <f>INF_FC_EUR!BF204</f>
        <v>0</v>
      </c>
      <c r="AY203" s="1082">
        <f>INF_FC_EUR!BG204</f>
        <v>0</v>
      </c>
      <c r="AZ203" s="1094">
        <f>INF_FC_EUR!BH204</f>
        <v>0</v>
      </c>
      <c r="BA203" s="1082">
        <f>INF_FC_EUR!BI204</f>
        <v>0</v>
      </c>
      <c r="BB203" s="1094">
        <f>INF_FC_EUR!BJ204</f>
        <v>0</v>
      </c>
      <c r="BC203" s="1082">
        <f>INF_FC_EUR!BK204</f>
        <v>0</v>
      </c>
      <c r="BD203" s="1094">
        <f>INF_FC_EUR!BL204</f>
        <v>0</v>
      </c>
      <c r="BE203" s="1082">
        <f>INF_FC_EUR!BM204</f>
        <v>0</v>
      </c>
      <c r="BF203" s="1094">
        <f>INF_FC_EUR!BN204</f>
        <v>0</v>
      </c>
      <c r="BG203" s="1082">
        <f>INF_FC_EUR!BO204</f>
        <v>0</v>
      </c>
      <c r="BH203" s="1094">
        <f>INF_FC_EUR!BP204</f>
        <v>0</v>
      </c>
      <c r="BI203" s="1082">
        <f>INF_FC_EUR!BQ204</f>
        <v>0</v>
      </c>
      <c r="BJ203" s="1094">
        <f>INF_FC_EUR!BR204</f>
        <v>0</v>
      </c>
      <c r="BK203" s="1082">
        <f>INF_FC_EUR!BS204</f>
        <v>0</v>
      </c>
      <c r="BL203" s="1094">
        <f>INF_FC_EUR!BT204</f>
        <v>0</v>
      </c>
      <c r="BM203" s="1082">
        <f>INF_FC_EUR!BU204</f>
        <v>0</v>
      </c>
      <c r="BN203" s="1094">
        <f>INF_FC_EUR!BV204</f>
        <v>0</v>
      </c>
      <c r="BO203" s="1082">
        <f>INF_FC_EUR!BW204</f>
        <v>0</v>
      </c>
      <c r="BP203" s="1094">
        <f>INF_FC_EUR!BX204</f>
        <v>0</v>
      </c>
      <c r="BQ203" s="1082">
        <f>INF_FC_EUR!BY204</f>
        <v>0</v>
      </c>
    </row>
    <row r="204" spans="1:69" s="1048" customFormat="1">
      <c r="A204" s="1093" t="str">
        <f>IF(OR(B204=0,B204=""),"",B204&amp;IF(COUNTIF(B$11:$B204,B204)&gt;1,COUNTIF(B$11:$B204,B204),""))</f>
        <v>Compound6</v>
      </c>
      <c r="B204" s="1093" t="str">
        <f>INF_FC_EUR!J205</f>
        <v>Compound</v>
      </c>
      <c r="C204" s="1090"/>
      <c r="D204" s="1090">
        <f>INF_FC_EUR!L205</f>
        <v>0</v>
      </c>
      <c r="E204" s="1091">
        <f>INF_FC_EUR!M205</f>
        <v>0</v>
      </c>
      <c r="F204" s="1092">
        <f>INF_FC_EUR!N205</f>
        <v>0</v>
      </c>
      <c r="G204" s="1091">
        <f>INF_FC_EUR!O205</f>
        <v>0</v>
      </c>
      <c r="H204" s="1092">
        <f>INF_FC_EUR!P205</f>
        <v>0</v>
      </c>
      <c r="I204" s="1091">
        <f>INF_FC_EUR!Q205</f>
        <v>0</v>
      </c>
      <c r="J204" s="1092">
        <f>INF_FC_EUR!R205</f>
        <v>0</v>
      </c>
      <c r="K204" s="1091">
        <f>INF_FC_EUR!S205</f>
        <v>0</v>
      </c>
      <c r="L204" s="1092">
        <f>INF_FC_EUR!T205</f>
        <v>0</v>
      </c>
      <c r="M204" s="1091">
        <f>INF_FC_EUR!U205</f>
        <v>0</v>
      </c>
      <c r="N204" s="1092">
        <f>INF_FC_EUR!V205</f>
        <v>0</v>
      </c>
      <c r="O204" s="1091">
        <f>INF_FC_EUR!W205</f>
        <v>0</v>
      </c>
      <c r="P204" s="1092">
        <f>INF_FC_EUR!X205</f>
        <v>0</v>
      </c>
      <c r="Q204" s="1091">
        <f>INF_FC_EUR!Y205</f>
        <v>0</v>
      </c>
      <c r="R204" s="1092">
        <f>INF_FC_EUR!Z205</f>
        <v>0</v>
      </c>
      <c r="S204" s="1091">
        <f>INF_FC_EUR!AA205</f>
        <v>0</v>
      </c>
      <c r="T204" s="1092">
        <f>INF_FC_EUR!AB205</f>
        <v>0</v>
      </c>
      <c r="U204" s="1091">
        <f>INF_FC_EUR!AC205</f>
        <v>0</v>
      </c>
      <c r="V204" s="1092">
        <f>INF_FC_EUR!AD205</f>
        <v>0</v>
      </c>
      <c r="W204" s="1091">
        <f>INF_FC_EUR!AE205</f>
        <v>0</v>
      </c>
      <c r="X204" s="1092">
        <f>INF_FC_EUR!AF205</f>
        <v>0</v>
      </c>
      <c r="Y204" s="1091">
        <f>INF_FC_EUR!AG205</f>
        <v>0</v>
      </c>
      <c r="Z204" s="1092">
        <f>INF_FC_EUR!AH205</f>
        <v>0</v>
      </c>
      <c r="AA204" s="1091">
        <f>INF_FC_EUR!AI205</f>
        <v>0</v>
      </c>
      <c r="AB204" s="1092">
        <f>INF_FC_EUR!AJ205</f>
        <v>0</v>
      </c>
      <c r="AC204" s="1091">
        <f>INF_FC_EUR!AK205</f>
        <v>0</v>
      </c>
      <c r="AD204" s="1092">
        <f>INF_FC_EUR!AL205</f>
        <v>0</v>
      </c>
      <c r="AE204" s="1091">
        <f>INF_FC_EUR!AM205</f>
        <v>0</v>
      </c>
      <c r="AF204" s="1092">
        <f>INF_FC_EUR!AN205</f>
        <v>0</v>
      </c>
      <c r="AG204" s="1091">
        <f>INF_FC_EUR!AO205</f>
        <v>0</v>
      </c>
      <c r="AH204" s="1092">
        <f>INF_FC_EUR!AP205</f>
        <v>0</v>
      </c>
      <c r="AI204" s="1091">
        <f>INF_FC_EUR!AQ205</f>
        <v>0</v>
      </c>
      <c r="AJ204" s="1092">
        <f>INF_FC_EUR!AR205</f>
        <v>0</v>
      </c>
      <c r="AK204" s="1091">
        <f>INF_FC_EUR!AS205</f>
        <v>0</v>
      </c>
      <c r="AL204" s="1092">
        <f>INF_FC_EUR!AT205</f>
        <v>0</v>
      </c>
      <c r="AM204" s="1091">
        <f>INF_FC_EUR!AU205</f>
        <v>0</v>
      </c>
      <c r="AN204" s="1092">
        <f>INF_FC_EUR!AV205</f>
        <v>0</v>
      </c>
      <c r="AO204" s="1091">
        <f>INF_FC_EUR!AW205</f>
        <v>0</v>
      </c>
      <c r="AP204" s="1092">
        <f>INF_FC_EUR!AX205</f>
        <v>0</v>
      </c>
      <c r="AQ204" s="1091">
        <f>INF_FC_EUR!AY205</f>
        <v>0</v>
      </c>
      <c r="AR204" s="1092">
        <f>INF_FC_EUR!AZ205</f>
        <v>0</v>
      </c>
      <c r="AS204" s="1091">
        <f>INF_FC_EUR!BA205</f>
        <v>0</v>
      </c>
      <c r="AT204" s="1092">
        <f>INF_FC_EUR!BB205</f>
        <v>0</v>
      </c>
      <c r="AU204" s="1091">
        <f>INF_FC_EUR!BC205</f>
        <v>0</v>
      </c>
      <c r="AV204" s="1092">
        <f>INF_FC_EUR!BD205</f>
        <v>0</v>
      </c>
      <c r="AW204" s="1091">
        <f>INF_FC_EUR!BE205</f>
        <v>0</v>
      </c>
      <c r="AX204" s="1092">
        <f>INF_FC_EUR!BF205</f>
        <v>0</v>
      </c>
      <c r="AY204" s="1091">
        <f>INF_FC_EUR!BG205</f>
        <v>0</v>
      </c>
      <c r="AZ204" s="1092">
        <f>INF_FC_EUR!BH205</f>
        <v>0</v>
      </c>
      <c r="BA204" s="1091">
        <f>INF_FC_EUR!BI205</f>
        <v>0</v>
      </c>
      <c r="BB204" s="1092">
        <f>INF_FC_EUR!BJ205</f>
        <v>0</v>
      </c>
      <c r="BC204" s="1091">
        <f>INF_FC_EUR!BK205</f>
        <v>0</v>
      </c>
      <c r="BD204" s="1092">
        <f>INF_FC_EUR!BL205</f>
        <v>0</v>
      </c>
      <c r="BE204" s="1091">
        <f>INF_FC_EUR!BM205</f>
        <v>0</v>
      </c>
      <c r="BF204" s="1092">
        <f>INF_FC_EUR!BN205</f>
        <v>0</v>
      </c>
      <c r="BG204" s="1091">
        <f>INF_FC_EUR!BO205</f>
        <v>0</v>
      </c>
      <c r="BH204" s="1092">
        <f>INF_FC_EUR!BP205</f>
        <v>0</v>
      </c>
      <c r="BI204" s="1091">
        <f>INF_FC_EUR!BQ205</f>
        <v>0</v>
      </c>
      <c r="BJ204" s="1092">
        <f>INF_FC_EUR!BR205</f>
        <v>0</v>
      </c>
      <c r="BK204" s="1091">
        <f>INF_FC_EUR!BS205</f>
        <v>0</v>
      </c>
      <c r="BL204" s="1092">
        <f>INF_FC_EUR!BT205</f>
        <v>0</v>
      </c>
      <c r="BM204" s="1091">
        <f>INF_FC_EUR!BU205</f>
        <v>0</v>
      </c>
      <c r="BN204" s="1092">
        <f>INF_FC_EUR!BV205</f>
        <v>0</v>
      </c>
      <c r="BO204" s="1091">
        <f>INF_FC_EUR!BW205</f>
        <v>0</v>
      </c>
      <c r="BP204" s="1092">
        <f>INF_FC_EUR!BX205</f>
        <v>0</v>
      </c>
      <c r="BQ204" s="1091">
        <f>INF_FC_EUR!BY205</f>
        <v>0</v>
      </c>
    </row>
    <row r="205" spans="1:69" s="1048" customFormat="1">
      <c r="A205" s="1080" t="str">
        <f>IF(OR(B205=0,B205=""),"",B205&amp;IF(COUNTIF(B$11:$B205,B205)&gt;1,COUNTIF(B$11:$B205,B205),""))</f>
        <v>Waste6</v>
      </c>
      <c r="B205" s="1080" t="str">
        <f>INF_FC_EUR!J206</f>
        <v>Waste</v>
      </c>
      <c r="C205" s="1081"/>
      <c r="D205" s="1081">
        <f>INF_FC_EUR!L206</f>
        <v>0</v>
      </c>
      <c r="E205" s="1082">
        <f>INF_FC_EUR!M206</f>
        <v>0</v>
      </c>
      <c r="F205" s="1094">
        <f>INF_FC_EUR!N206</f>
        <v>0</v>
      </c>
      <c r="G205" s="1082">
        <f>INF_FC_EUR!O206</f>
        <v>0</v>
      </c>
      <c r="H205" s="1094">
        <f>INF_FC_EUR!P206</f>
        <v>0</v>
      </c>
      <c r="I205" s="1082">
        <f>INF_FC_EUR!Q206</f>
        <v>0</v>
      </c>
      <c r="J205" s="1094">
        <f>INF_FC_EUR!R206</f>
        <v>0</v>
      </c>
      <c r="K205" s="1082">
        <f>INF_FC_EUR!S206</f>
        <v>0</v>
      </c>
      <c r="L205" s="1094">
        <f>INF_FC_EUR!T206</f>
        <v>0</v>
      </c>
      <c r="M205" s="1082">
        <f>INF_FC_EUR!U206</f>
        <v>0</v>
      </c>
      <c r="N205" s="1094">
        <f>INF_FC_EUR!V206</f>
        <v>0</v>
      </c>
      <c r="O205" s="1082">
        <f>INF_FC_EUR!W206</f>
        <v>0</v>
      </c>
      <c r="P205" s="1094">
        <f>INF_FC_EUR!X206</f>
        <v>0</v>
      </c>
      <c r="Q205" s="1082">
        <f>INF_FC_EUR!Y206</f>
        <v>0</v>
      </c>
      <c r="R205" s="1094">
        <f>INF_FC_EUR!Z206</f>
        <v>0</v>
      </c>
      <c r="S205" s="1082">
        <f>INF_FC_EUR!AA206</f>
        <v>0</v>
      </c>
      <c r="T205" s="1094">
        <f>INF_FC_EUR!AB206</f>
        <v>0</v>
      </c>
      <c r="U205" s="1082">
        <f>INF_FC_EUR!AC206</f>
        <v>0</v>
      </c>
      <c r="V205" s="1094">
        <f>INF_FC_EUR!AD206</f>
        <v>0</v>
      </c>
      <c r="W205" s="1082">
        <f>INF_FC_EUR!AE206</f>
        <v>0</v>
      </c>
      <c r="X205" s="1094">
        <f>INF_FC_EUR!AF206</f>
        <v>0</v>
      </c>
      <c r="Y205" s="1082">
        <f>INF_FC_EUR!AG206</f>
        <v>0</v>
      </c>
      <c r="Z205" s="1094">
        <f>INF_FC_EUR!AH206</f>
        <v>0</v>
      </c>
      <c r="AA205" s="1082">
        <f>INF_FC_EUR!AI206</f>
        <v>0</v>
      </c>
      <c r="AB205" s="1094">
        <f>INF_FC_EUR!AJ206</f>
        <v>0</v>
      </c>
      <c r="AC205" s="1082">
        <f>INF_FC_EUR!AK206</f>
        <v>0</v>
      </c>
      <c r="AD205" s="1094">
        <f>INF_FC_EUR!AL206</f>
        <v>0</v>
      </c>
      <c r="AE205" s="1082">
        <f>INF_FC_EUR!AM206</f>
        <v>0</v>
      </c>
      <c r="AF205" s="1094">
        <f>INF_FC_EUR!AN206</f>
        <v>0</v>
      </c>
      <c r="AG205" s="1082">
        <f>INF_FC_EUR!AO206</f>
        <v>0</v>
      </c>
      <c r="AH205" s="1094">
        <f>INF_FC_EUR!AP206</f>
        <v>0</v>
      </c>
      <c r="AI205" s="1082">
        <f>INF_FC_EUR!AQ206</f>
        <v>0</v>
      </c>
      <c r="AJ205" s="1094">
        <f>INF_FC_EUR!AR206</f>
        <v>0</v>
      </c>
      <c r="AK205" s="1082">
        <f>INF_FC_EUR!AS206</f>
        <v>0</v>
      </c>
      <c r="AL205" s="1094">
        <f>INF_FC_EUR!AT206</f>
        <v>0</v>
      </c>
      <c r="AM205" s="1082">
        <f>INF_FC_EUR!AU206</f>
        <v>0</v>
      </c>
      <c r="AN205" s="1094">
        <f>INF_FC_EUR!AV206</f>
        <v>0</v>
      </c>
      <c r="AO205" s="1082">
        <f>INF_FC_EUR!AW206</f>
        <v>0</v>
      </c>
      <c r="AP205" s="1094">
        <f>INF_FC_EUR!AX206</f>
        <v>0</v>
      </c>
      <c r="AQ205" s="1082">
        <f>INF_FC_EUR!AY206</f>
        <v>0</v>
      </c>
      <c r="AR205" s="1094">
        <f>INF_FC_EUR!AZ206</f>
        <v>0</v>
      </c>
      <c r="AS205" s="1082">
        <f>INF_FC_EUR!BA206</f>
        <v>0</v>
      </c>
      <c r="AT205" s="1094">
        <f>INF_FC_EUR!BB206</f>
        <v>0</v>
      </c>
      <c r="AU205" s="1082">
        <f>INF_FC_EUR!BC206</f>
        <v>0</v>
      </c>
      <c r="AV205" s="1094">
        <f>INF_FC_EUR!BD206</f>
        <v>0</v>
      </c>
      <c r="AW205" s="1082">
        <f>INF_FC_EUR!BE206</f>
        <v>0</v>
      </c>
      <c r="AX205" s="1094">
        <f>INF_FC_EUR!BF206</f>
        <v>0</v>
      </c>
      <c r="AY205" s="1082">
        <f>INF_FC_EUR!BG206</f>
        <v>0</v>
      </c>
      <c r="AZ205" s="1094">
        <f>INF_FC_EUR!BH206</f>
        <v>0</v>
      </c>
      <c r="BA205" s="1082">
        <f>INF_FC_EUR!BI206</f>
        <v>0</v>
      </c>
      <c r="BB205" s="1094">
        <f>INF_FC_EUR!BJ206</f>
        <v>0</v>
      </c>
      <c r="BC205" s="1082">
        <f>INF_FC_EUR!BK206</f>
        <v>0</v>
      </c>
      <c r="BD205" s="1094">
        <f>INF_FC_EUR!BL206</f>
        <v>0</v>
      </c>
      <c r="BE205" s="1082">
        <f>INF_FC_EUR!BM206</f>
        <v>0</v>
      </c>
      <c r="BF205" s="1094">
        <f>INF_FC_EUR!BN206</f>
        <v>0</v>
      </c>
      <c r="BG205" s="1082">
        <f>INF_FC_EUR!BO206</f>
        <v>0</v>
      </c>
      <c r="BH205" s="1094">
        <f>INF_FC_EUR!BP206</f>
        <v>0</v>
      </c>
      <c r="BI205" s="1082">
        <f>INF_FC_EUR!BQ206</f>
        <v>0</v>
      </c>
      <c r="BJ205" s="1094">
        <f>INF_FC_EUR!BR206</f>
        <v>0</v>
      </c>
      <c r="BK205" s="1082">
        <f>INF_FC_EUR!BS206</f>
        <v>0</v>
      </c>
      <c r="BL205" s="1094">
        <f>INF_FC_EUR!BT206</f>
        <v>0</v>
      </c>
      <c r="BM205" s="1082">
        <f>INF_FC_EUR!BU206</f>
        <v>0</v>
      </c>
      <c r="BN205" s="1094">
        <f>INF_FC_EUR!BV206</f>
        <v>0</v>
      </c>
      <c r="BO205" s="1082">
        <f>INF_FC_EUR!BW206</f>
        <v>0</v>
      </c>
      <c r="BP205" s="1094">
        <f>INF_FC_EUR!BX206</f>
        <v>0</v>
      </c>
      <c r="BQ205" s="1082">
        <f>INF_FC_EUR!BY206</f>
        <v>0</v>
      </c>
    </row>
    <row r="206" spans="1:69" s="1048" customFormat="1">
      <c r="A206" s="1080" t="str">
        <f>IF(OR(B206=0,B206=""),"",B206&amp;IF(COUNTIF(B$11:$B206,B206)&gt;1,COUNTIF(B$11:$B206,B206),""))</f>
        <v>All Business Types2</v>
      </c>
      <c r="B206" s="1080" t="str">
        <f>INF_FC_EUR!J207</f>
        <v>All Business Types</v>
      </c>
      <c r="C206" s="1081"/>
      <c r="D206" s="1081">
        <f>INF_FC_EUR!L207</f>
        <v>0</v>
      </c>
      <c r="E206" s="1082">
        <f>INF_FC_EUR!M207</f>
        <v>0</v>
      </c>
      <c r="F206" s="1094">
        <f>INF_FC_EUR!N207</f>
        <v>0</v>
      </c>
      <c r="G206" s="1082">
        <f>INF_FC_EUR!O207</f>
        <v>0</v>
      </c>
      <c r="H206" s="1094">
        <f>INF_FC_EUR!P207</f>
        <v>0</v>
      </c>
      <c r="I206" s="1082">
        <f>INF_FC_EUR!Q207</f>
        <v>0</v>
      </c>
      <c r="J206" s="1094">
        <f>INF_FC_EUR!R207</f>
        <v>0</v>
      </c>
      <c r="K206" s="1082">
        <f>INF_FC_EUR!S207</f>
        <v>0</v>
      </c>
      <c r="L206" s="1094">
        <f>INF_FC_EUR!T207</f>
        <v>0</v>
      </c>
      <c r="M206" s="1082">
        <f>INF_FC_EUR!U207</f>
        <v>0</v>
      </c>
      <c r="N206" s="1094">
        <f>INF_FC_EUR!V207</f>
        <v>0</v>
      </c>
      <c r="O206" s="1082">
        <f>INF_FC_EUR!W207</f>
        <v>0</v>
      </c>
      <c r="P206" s="1094">
        <f>INF_FC_EUR!X207</f>
        <v>0</v>
      </c>
      <c r="Q206" s="1082">
        <f>INF_FC_EUR!Y207</f>
        <v>0</v>
      </c>
      <c r="R206" s="1094">
        <f>INF_FC_EUR!Z207</f>
        <v>0</v>
      </c>
      <c r="S206" s="1082">
        <f>INF_FC_EUR!AA207</f>
        <v>0</v>
      </c>
      <c r="T206" s="1094">
        <f>INF_FC_EUR!AB207</f>
        <v>0</v>
      </c>
      <c r="U206" s="1082">
        <f>INF_FC_EUR!AC207</f>
        <v>0</v>
      </c>
      <c r="V206" s="1094">
        <f>INF_FC_EUR!AD207</f>
        <v>0</v>
      </c>
      <c r="W206" s="1082">
        <f>INF_FC_EUR!AE207</f>
        <v>0</v>
      </c>
      <c r="X206" s="1094">
        <f>INF_FC_EUR!AF207</f>
        <v>0</v>
      </c>
      <c r="Y206" s="1082">
        <f>INF_FC_EUR!AG207</f>
        <v>0</v>
      </c>
      <c r="Z206" s="1094">
        <f>INF_FC_EUR!AH207</f>
        <v>0</v>
      </c>
      <c r="AA206" s="1082">
        <f>INF_FC_EUR!AI207</f>
        <v>0</v>
      </c>
      <c r="AB206" s="1094">
        <f>INF_FC_EUR!AJ207</f>
        <v>0</v>
      </c>
      <c r="AC206" s="1082">
        <f>INF_FC_EUR!AK207</f>
        <v>0</v>
      </c>
      <c r="AD206" s="1094">
        <f>INF_FC_EUR!AL207</f>
        <v>0</v>
      </c>
      <c r="AE206" s="1082">
        <f>INF_FC_EUR!AM207</f>
        <v>0</v>
      </c>
      <c r="AF206" s="1094">
        <f>INF_FC_EUR!AN207</f>
        <v>0</v>
      </c>
      <c r="AG206" s="1082">
        <f>INF_FC_EUR!AO207</f>
        <v>0</v>
      </c>
      <c r="AH206" s="1094">
        <f>INF_FC_EUR!AP207</f>
        <v>0</v>
      </c>
      <c r="AI206" s="1082">
        <f>INF_FC_EUR!AQ207</f>
        <v>0</v>
      </c>
      <c r="AJ206" s="1094">
        <f>INF_FC_EUR!AR207</f>
        <v>0</v>
      </c>
      <c r="AK206" s="1082">
        <f>INF_FC_EUR!AS207</f>
        <v>0</v>
      </c>
      <c r="AL206" s="1094">
        <f>INF_FC_EUR!AT207</f>
        <v>0</v>
      </c>
      <c r="AM206" s="1082">
        <f>INF_FC_EUR!AU207</f>
        <v>0</v>
      </c>
      <c r="AN206" s="1094">
        <f>INF_FC_EUR!AV207</f>
        <v>0</v>
      </c>
      <c r="AO206" s="1082">
        <f>INF_FC_EUR!AW207</f>
        <v>0</v>
      </c>
      <c r="AP206" s="1094">
        <f>INF_FC_EUR!AX207</f>
        <v>0</v>
      </c>
      <c r="AQ206" s="1082">
        <f>INF_FC_EUR!AY207</f>
        <v>0</v>
      </c>
      <c r="AR206" s="1094">
        <f>INF_FC_EUR!AZ207</f>
        <v>0</v>
      </c>
      <c r="AS206" s="1082">
        <f>INF_FC_EUR!BA207</f>
        <v>0</v>
      </c>
      <c r="AT206" s="1094">
        <f>INF_FC_EUR!BB207</f>
        <v>0</v>
      </c>
      <c r="AU206" s="1082">
        <f>INF_FC_EUR!BC207</f>
        <v>0</v>
      </c>
      <c r="AV206" s="1094">
        <f>INF_FC_EUR!BD207</f>
        <v>0</v>
      </c>
      <c r="AW206" s="1082">
        <f>INF_FC_EUR!BE207</f>
        <v>0</v>
      </c>
      <c r="AX206" s="1094">
        <f>INF_FC_EUR!BF207</f>
        <v>0</v>
      </c>
      <c r="AY206" s="1082">
        <f>INF_FC_EUR!BG207</f>
        <v>0</v>
      </c>
      <c r="AZ206" s="1094">
        <f>INF_FC_EUR!BH207</f>
        <v>0</v>
      </c>
      <c r="BA206" s="1082">
        <f>INF_FC_EUR!BI207</f>
        <v>0</v>
      </c>
      <c r="BB206" s="1094">
        <f>INF_FC_EUR!BJ207</f>
        <v>0</v>
      </c>
      <c r="BC206" s="1082">
        <f>INF_FC_EUR!BK207</f>
        <v>0</v>
      </c>
      <c r="BD206" s="1094">
        <f>INF_FC_EUR!BL207</f>
        <v>0</v>
      </c>
      <c r="BE206" s="1082">
        <f>INF_FC_EUR!BM207</f>
        <v>0</v>
      </c>
      <c r="BF206" s="1094">
        <f>INF_FC_EUR!BN207</f>
        <v>0</v>
      </c>
      <c r="BG206" s="1082">
        <f>INF_FC_EUR!BO207</f>
        <v>0</v>
      </c>
      <c r="BH206" s="1094">
        <f>INF_FC_EUR!BP207</f>
        <v>0</v>
      </c>
      <c r="BI206" s="1082">
        <f>INF_FC_EUR!BQ207</f>
        <v>0</v>
      </c>
      <c r="BJ206" s="1094">
        <f>INF_FC_EUR!BR207</f>
        <v>0</v>
      </c>
      <c r="BK206" s="1082">
        <f>INF_FC_EUR!BS207</f>
        <v>0</v>
      </c>
      <c r="BL206" s="1094">
        <f>INF_FC_EUR!BT207</f>
        <v>0</v>
      </c>
      <c r="BM206" s="1082">
        <f>INF_FC_EUR!BU207</f>
        <v>0</v>
      </c>
      <c r="BN206" s="1094">
        <f>INF_FC_EUR!BV207</f>
        <v>0</v>
      </c>
      <c r="BO206" s="1082">
        <f>INF_FC_EUR!BW207</f>
        <v>0</v>
      </c>
      <c r="BP206" s="1094">
        <f>INF_FC_EUR!BX207</f>
        <v>0</v>
      </c>
      <c r="BQ206" s="1082">
        <f>INF_FC_EUR!BY207</f>
        <v>0</v>
      </c>
    </row>
    <row r="207" spans="1:69" s="1048" customFormat="1">
      <c r="A207" s="1080" t="str">
        <f>IF(OR(B207=0,B207=""),"",B207&amp;IF(COUNTIF(B$11:$B207,B207)&gt;1,COUNTIF(B$11:$B207,B207),""))</f>
        <v xml:space="preserve">External Customers </v>
      </c>
      <c r="B207" s="1080" t="str">
        <f>INF_FC_EUR!J208</f>
        <v xml:space="preserve">External Customers </v>
      </c>
      <c r="C207" s="1081"/>
      <c r="D207" s="1081">
        <f>INF_FC_EUR!L208</f>
        <v>0</v>
      </c>
      <c r="E207" s="1082">
        <f>INF_FC_EUR!M208</f>
        <v>0</v>
      </c>
      <c r="F207" s="1094">
        <f>INF_FC_EUR!N208</f>
        <v>0</v>
      </c>
      <c r="G207" s="1082">
        <f>INF_FC_EUR!O208</f>
        <v>0</v>
      </c>
      <c r="H207" s="1094">
        <f>INF_FC_EUR!P208</f>
        <v>0</v>
      </c>
      <c r="I207" s="1082">
        <f>INF_FC_EUR!Q208</f>
        <v>0</v>
      </c>
      <c r="J207" s="1094">
        <f>INF_FC_EUR!R208</f>
        <v>0</v>
      </c>
      <c r="K207" s="1082">
        <f>INF_FC_EUR!S208</f>
        <v>0</v>
      </c>
      <c r="L207" s="1094">
        <f>INF_FC_EUR!T208</f>
        <v>0</v>
      </c>
      <c r="M207" s="1082">
        <f>INF_FC_EUR!U208</f>
        <v>0</v>
      </c>
      <c r="N207" s="1094">
        <f>INF_FC_EUR!V208</f>
        <v>0</v>
      </c>
      <c r="O207" s="1082">
        <f>INF_FC_EUR!W208</f>
        <v>0</v>
      </c>
      <c r="P207" s="1094">
        <f>INF_FC_EUR!X208</f>
        <v>0</v>
      </c>
      <c r="Q207" s="1082">
        <f>INF_FC_EUR!Y208</f>
        <v>0</v>
      </c>
      <c r="R207" s="1094">
        <f>INF_FC_EUR!Z208</f>
        <v>0</v>
      </c>
      <c r="S207" s="1082">
        <f>INF_FC_EUR!AA208</f>
        <v>0</v>
      </c>
      <c r="T207" s="1094">
        <f>INF_FC_EUR!AB208</f>
        <v>0</v>
      </c>
      <c r="U207" s="1082">
        <f>INF_FC_EUR!AC208</f>
        <v>0</v>
      </c>
      <c r="V207" s="1094">
        <f>INF_FC_EUR!AD208</f>
        <v>0</v>
      </c>
      <c r="W207" s="1082">
        <f>INF_FC_EUR!AE208</f>
        <v>0</v>
      </c>
      <c r="X207" s="1094">
        <f>INF_FC_EUR!AF208</f>
        <v>0</v>
      </c>
      <c r="Y207" s="1082">
        <f>INF_FC_EUR!AG208</f>
        <v>0</v>
      </c>
      <c r="Z207" s="1094">
        <f>INF_FC_EUR!AH208</f>
        <v>0</v>
      </c>
      <c r="AA207" s="1082">
        <f>INF_FC_EUR!AI208</f>
        <v>0</v>
      </c>
      <c r="AB207" s="1094">
        <f>INF_FC_EUR!AJ208</f>
        <v>0</v>
      </c>
      <c r="AC207" s="1082">
        <f>INF_FC_EUR!AK208</f>
        <v>0</v>
      </c>
      <c r="AD207" s="1094">
        <f>INF_FC_EUR!AL208</f>
        <v>0</v>
      </c>
      <c r="AE207" s="1082">
        <f>INF_FC_EUR!AM208</f>
        <v>0</v>
      </c>
      <c r="AF207" s="1094">
        <f>INF_FC_EUR!AN208</f>
        <v>0</v>
      </c>
      <c r="AG207" s="1082">
        <f>INF_FC_EUR!AO208</f>
        <v>0</v>
      </c>
      <c r="AH207" s="1094">
        <f>INF_FC_EUR!AP208</f>
        <v>0</v>
      </c>
      <c r="AI207" s="1082">
        <f>INF_FC_EUR!AQ208</f>
        <v>0</v>
      </c>
      <c r="AJ207" s="1094">
        <f>INF_FC_EUR!AR208</f>
        <v>0</v>
      </c>
      <c r="AK207" s="1082">
        <f>INF_FC_EUR!AS208</f>
        <v>0</v>
      </c>
      <c r="AL207" s="1094">
        <f>INF_FC_EUR!AT208</f>
        <v>0</v>
      </c>
      <c r="AM207" s="1082">
        <f>INF_FC_EUR!AU208</f>
        <v>0</v>
      </c>
      <c r="AN207" s="1094">
        <f>INF_FC_EUR!AV208</f>
        <v>0</v>
      </c>
      <c r="AO207" s="1082">
        <f>INF_FC_EUR!AW208</f>
        <v>0</v>
      </c>
      <c r="AP207" s="1094">
        <f>INF_FC_EUR!AX208</f>
        <v>0</v>
      </c>
      <c r="AQ207" s="1082">
        <f>INF_FC_EUR!AY208</f>
        <v>0</v>
      </c>
      <c r="AR207" s="1094">
        <f>INF_FC_EUR!AZ208</f>
        <v>0</v>
      </c>
      <c r="AS207" s="1082">
        <f>INF_FC_EUR!BA208</f>
        <v>0</v>
      </c>
      <c r="AT207" s="1094">
        <f>INF_FC_EUR!BB208</f>
        <v>0</v>
      </c>
      <c r="AU207" s="1082">
        <f>INF_FC_EUR!BC208</f>
        <v>0</v>
      </c>
      <c r="AV207" s="1094">
        <f>INF_FC_EUR!BD208</f>
        <v>0</v>
      </c>
      <c r="AW207" s="1082">
        <f>INF_FC_EUR!BE208</f>
        <v>0</v>
      </c>
      <c r="AX207" s="1094">
        <f>INF_FC_EUR!BF208</f>
        <v>0</v>
      </c>
      <c r="AY207" s="1082">
        <f>INF_FC_EUR!BG208</f>
        <v>0</v>
      </c>
      <c r="AZ207" s="1094">
        <f>INF_FC_EUR!BH208</f>
        <v>0</v>
      </c>
      <c r="BA207" s="1082">
        <f>INF_FC_EUR!BI208</f>
        <v>0</v>
      </c>
      <c r="BB207" s="1094">
        <f>INF_FC_EUR!BJ208</f>
        <v>0</v>
      </c>
      <c r="BC207" s="1082">
        <f>INF_FC_EUR!BK208</f>
        <v>0</v>
      </c>
      <c r="BD207" s="1094">
        <f>INF_FC_EUR!BL208</f>
        <v>0</v>
      </c>
      <c r="BE207" s="1082">
        <f>INF_FC_EUR!BM208</f>
        <v>0</v>
      </c>
      <c r="BF207" s="1094">
        <f>INF_FC_EUR!BN208</f>
        <v>0</v>
      </c>
      <c r="BG207" s="1082">
        <f>INF_FC_EUR!BO208</f>
        <v>0</v>
      </c>
      <c r="BH207" s="1094">
        <f>INF_FC_EUR!BP208</f>
        <v>0</v>
      </c>
      <c r="BI207" s="1082">
        <f>INF_FC_EUR!BQ208</f>
        <v>0</v>
      </c>
      <c r="BJ207" s="1094">
        <f>INF_FC_EUR!BR208</f>
        <v>0</v>
      </c>
      <c r="BK207" s="1082">
        <f>INF_FC_EUR!BS208</f>
        <v>0</v>
      </c>
      <c r="BL207" s="1094">
        <f>INF_FC_EUR!BT208</f>
        <v>0</v>
      </c>
      <c r="BM207" s="1082">
        <f>INF_FC_EUR!BU208</f>
        <v>0</v>
      </c>
      <c r="BN207" s="1094">
        <f>INF_FC_EUR!BV208</f>
        <v>0</v>
      </c>
      <c r="BO207" s="1082">
        <f>INF_FC_EUR!BW208</f>
        <v>0</v>
      </c>
      <c r="BP207" s="1094">
        <f>INF_FC_EUR!BX208</f>
        <v>0</v>
      </c>
      <c r="BQ207" s="1082">
        <f>INF_FC_EUR!BY208</f>
        <v>0</v>
      </c>
    </row>
    <row r="208" spans="1:69" s="1048" customFormat="1">
      <c r="A208" s="1093" t="str">
        <f>IF(OR(B208=0,B208=""),"",B208&amp;IF(COUNTIF(B$11:$B208,B208)&gt;1,COUNTIF(B$11:$B208,B208),""))</f>
        <v xml:space="preserve">Intra-Divisional </v>
      </c>
      <c r="B208" s="1093" t="str">
        <f>INF_FC_EUR!J209</f>
        <v xml:space="preserve">Intra-Divisional </v>
      </c>
      <c r="C208" s="1090"/>
      <c r="D208" s="1090">
        <f>INF_FC_EUR!L209</f>
        <v>0</v>
      </c>
      <c r="E208" s="1091">
        <f>INF_FC_EUR!M209</f>
        <v>0</v>
      </c>
      <c r="F208" s="1092">
        <f>INF_FC_EUR!N209</f>
        <v>0</v>
      </c>
      <c r="G208" s="1091">
        <f>INF_FC_EUR!O209</f>
        <v>0</v>
      </c>
      <c r="H208" s="1092">
        <f>INF_FC_EUR!P209</f>
        <v>0</v>
      </c>
      <c r="I208" s="1091">
        <f>INF_FC_EUR!Q209</f>
        <v>0</v>
      </c>
      <c r="J208" s="1092">
        <f>INF_FC_EUR!R209</f>
        <v>0</v>
      </c>
      <c r="K208" s="1091">
        <f>INF_FC_EUR!S209</f>
        <v>0</v>
      </c>
      <c r="L208" s="1092">
        <f>INF_FC_EUR!T209</f>
        <v>0</v>
      </c>
      <c r="M208" s="1091">
        <f>INF_FC_EUR!U209</f>
        <v>0</v>
      </c>
      <c r="N208" s="1092">
        <f>INF_FC_EUR!V209</f>
        <v>0</v>
      </c>
      <c r="O208" s="1091">
        <f>INF_FC_EUR!W209</f>
        <v>0</v>
      </c>
      <c r="P208" s="1092">
        <f>INF_FC_EUR!X209</f>
        <v>0</v>
      </c>
      <c r="Q208" s="1091">
        <f>INF_FC_EUR!Y209</f>
        <v>0</v>
      </c>
      <c r="R208" s="1092">
        <f>INF_FC_EUR!Z209</f>
        <v>0</v>
      </c>
      <c r="S208" s="1091">
        <f>INF_FC_EUR!AA209</f>
        <v>0</v>
      </c>
      <c r="T208" s="1092">
        <f>INF_FC_EUR!AB209</f>
        <v>0</v>
      </c>
      <c r="U208" s="1091">
        <f>INF_FC_EUR!AC209</f>
        <v>0</v>
      </c>
      <c r="V208" s="1092">
        <f>INF_FC_EUR!AD209</f>
        <v>0</v>
      </c>
      <c r="W208" s="1091">
        <f>INF_FC_EUR!AE209</f>
        <v>0</v>
      </c>
      <c r="X208" s="1092">
        <f>INF_FC_EUR!AF209</f>
        <v>0</v>
      </c>
      <c r="Y208" s="1091">
        <f>INF_FC_EUR!AG209</f>
        <v>0</v>
      </c>
      <c r="Z208" s="1092">
        <f>INF_FC_EUR!AH209</f>
        <v>0</v>
      </c>
      <c r="AA208" s="1091">
        <f>INF_FC_EUR!AI209</f>
        <v>0</v>
      </c>
      <c r="AB208" s="1092">
        <f>INF_FC_EUR!AJ209</f>
        <v>0</v>
      </c>
      <c r="AC208" s="1091">
        <f>INF_FC_EUR!AK209</f>
        <v>0</v>
      </c>
      <c r="AD208" s="1092">
        <f>INF_FC_EUR!AL209</f>
        <v>0</v>
      </c>
      <c r="AE208" s="1091">
        <f>INF_FC_EUR!AM209</f>
        <v>0</v>
      </c>
      <c r="AF208" s="1092">
        <f>INF_FC_EUR!AN209</f>
        <v>0</v>
      </c>
      <c r="AG208" s="1091">
        <f>INF_FC_EUR!AO209</f>
        <v>0</v>
      </c>
      <c r="AH208" s="1092">
        <f>INF_FC_EUR!AP209</f>
        <v>0</v>
      </c>
      <c r="AI208" s="1091">
        <f>INF_FC_EUR!AQ209</f>
        <v>0</v>
      </c>
      <c r="AJ208" s="1092">
        <f>INF_FC_EUR!AR209</f>
        <v>0</v>
      </c>
      <c r="AK208" s="1091">
        <f>INF_FC_EUR!AS209</f>
        <v>0</v>
      </c>
      <c r="AL208" s="1092">
        <f>INF_FC_EUR!AT209</f>
        <v>0</v>
      </c>
      <c r="AM208" s="1091">
        <f>INF_FC_EUR!AU209</f>
        <v>0</v>
      </c>
      <c r="AN208" s="1092">
        <f>INF_FC_EUR!AV209</f>
        <v>0</v>
      </c>
      <c r="AO208" s="1091">
        <f>INF_FC_EUR!AW209</f>
        <v>0</v>
      </c>
      <c r="AP208" s="1092">
        <f>INF_FC_EUR!AX209</f>
        <v>0</v>
      </c>
      <c r="AQ208" s="1091">
        <f>INF_FC_EUR!AY209</f>
        <v>0</v>
      </c>
      <c r="AR208" s="1092">
        <f>INF_FC_EUR!AZ209</f>
        <v>0</v>
      </c>
      <c r="AS208" s="1091">
        <f>INF_FC_EUR!BA209</f>
        <v>0</v>
      </c>
      <c r="AT208" s="1092">
        <f>INF_FC_EUR!BB209</f>
        <v>0</v>
      </c>
      <c r="AU208" s="1091">
        <f>INF_FC_EUR!BC209</f>
        <v>0</v>
      </c>
      <c r="AV208" s="1092">
        <f>INF_FC_EUR!BD209</f>
        <v>0</v>
      </c>
      <c r="AW208" s="1091">
        <f>INF_FC_EUR!BE209</f>
        <v>0</v>
      </c>
      <c r="AX208" s="1092">
        <f>INF_FC_EUR!BF209</f>
        <v>0</v>
      </c>
      <c r="AY208" s="1091">
        <f>INF_FC_EUR!BG209</f>
        <v>0</v>
      </c>
      <c r="AZ208" s="1092">
        <f>INF_FC_EUR!BH209</f>
        <v>0</v>
      </c>
      <c r="BA208" s="1091">
        <f>INF_FC_EUR!BI209</f>
        <v>0</v>
      </c>
      <c r="BB208" s="1092">
        <f>INF_FC_EUR!BJ209</f>
        <v>0</v>
      </c>
      <c r="BC208" s="1091">
        <f>INF_FC_EUR!BK209</f>
        <v>0</v>
      </c>
      <c r="BD208" s="1092">
        <f>INF_FC_EUR!BL209</f>
        <v>0</v>
      </c>
      <c r="BE208" s="1091">
        <f>INF_FC_EUR!BM209</f>
        <v>0</v>
      </c>
      <c r="BF208" s="1092">
        <f>INF_FC_EUR!BN209</f>
        <v>0</v>
      </c>
      <c r="BG208" s="1091">
        <f>INF_FC_EUR!BO209</f>
        <v>0</v>
      </c>
      <c r="BH208" s="1092">
        <f>INF_FC_EUR!BP209</f>
        <v>0</v>
      </c>
      <c r="BI208" s="1091">
        <f>INF_FC_EUR!BQ209</f>
        <v>0</v>
      </c>
      <c r="BJ208" s="1092">
        <f>INF_FC_EUR!BR209</f>
        <v>0</v>
      </c>
      <c r="BK208" s="1091">
        <f>INF_FC_EUR!BS209</f>
        <v>0</v>
      </c>
      <c r="BL208" s="1092">
        <f>INF_FC_EUR!BT209</f>
        <v>0</v>
      </c>
      <c r="BM208" s="1091">
        <f>INF_FC_EUR!BU209</f>
        <v>0</v>
      </c>
      <c r="BN208" s="1092">
        <f>INF_FC_EUR!BV209</f>
        <v>0</v>
      </c>
      <c r="BO208" s="1091">
        <f>INF_FC_EUR!BW209</f>
        <v>0</v>
      </c>
      <c r="BP208" s="1092">
        <f>INF_FC_EUR!BX209</f>
        <v>0</v>
      </c>
      <c r="BQ208" s="1091">
        <f>INF_FC_EUR!BY209</f>
        <v>0</v>
      </c>
    </row>
    <row r="209" spans="1:69" s="1048" customFormat="1">
      <c r="A209" s="1080" t="str">
        <f>IF(OR(B209=0,B209=""),"",B209&amp;IF(COUNTIF(B$11:$B209,B209)&gt;1,COUNTIF(B$11:$B209,B209),""))</f>
        <v xml:space="preserve">Inter-Divisional </v>
      </c>
      <c r="B209" s="1080" t="str">
        <f>INF_FC_EUR!J210</f>
        <v xml:space="preserve">Inter-Divisional </v>
      </c>
      <c r="C209" s="1081"/>
      <c r="D209" s="1081">
        <f>INF_FC_EUR!L210</f>
        <v>0</v>
      </c>
      <c r="E209" s="1082">
        <f>INF_FC_EUR!M210</f>
        <v>0</v>
      </c>
      <c r="F209" s="1094">
        <f>INF_FC_EUR!N210</f>
        <v>0</v>
      </c>
      <c r="G209" s="1082">
        <f>INF_FC_EUR!O210</f>
        <v>0</v>
      </c>
      <c r="H209" s="1094">
        <f>INF_FC_EUR!P210</f>
        <v>0</v>
      </c>
      <c r="I209" s="1082">
        <f>INF_FC_EUR!Q210</f>
        <v>0</v>
      </c>
      <c r="J209" s="1094">
        <f>INF_FC_EUR!R210</f>
        <v>0</v>
      </c>
      <c r="K209" s="1082">
        <f>INF_FC_EUR!S210</f>
        <v>0</v>
      </c>
      <c r="L209" s="1094">
        <f>INF_FC_EUR!T210</f>
        <v>0</v>
      </c>
      <c r="M209" s="1082">
        <f>INF_FC_EUR!U210</f>
        <v>0</v>
      </c>
      <c r="N209" s="1094">
        <f>INF_FC_EUR!V210</f>
        <v>0</v>
      </c>
      <c r="O209" s="1082">
        <f>INF_FC_EUR!W210</f>
        <v>0</v>
      </c>
      <c r="P209" s="1094">
        <f>INF_FC_EUR!X210</f>
        <v>0</v>
      </c>
      <c r="Q209" s="1082">
        <f>INF_FC_EUR!Y210</f>
        <v>0</v>
      </c>
      <c r="R209" s="1094">
        <f>INF_FC_EUR!Z210</f>
        <v>0</v>
      </c>
      <c r="S209" s="1082">
        <f>INF_FC_EUR!AA210</f>
        <v>0</v>
      </c>
      <c r="T209" s="1094">
        <f>INF_FC_EUR!AB210</f>
        <v>0</v>
      </c>
      <c r="U209" s="1082">
        <f>INF_FC_EUR!AC210</f>
        <v>0</v>
      </c>
      <c r="V209" s="1094">
        <f>INF_FC_EUR!AD210</f>
        <v>0</v>
      </c>
      <c r="W209" s="1082">
        <f>INF_FC_EUR!AE210</f>
        <v>0</v>
      </c>
      <c r="X209" s="1094">
        <f>INF_FC_EUR!AF210</f>
        <v>0</v>
      </c>
      <c r="Y209" s="1082">
        <f>INF_FC_EUR!AG210</f>
        <v>0</v>
      </c>
      <c r="Z209" s="1094">
        <f>INF_FC_EUR!AH210</f>
        <v>0</v>
      </c>
      <c r="AA209" s="1082">
        <f>INF_FC_EUR!AI210</f>
        <v>0</v>
      </c>
      <c r="AB209" s="1094">
        <f>INF_FC_EUR!AJ210</f>
        <v>0</v>
      </c>
      <c r="AC209" s="1082">
        <f>INF_FC_EUR!AK210</f>
        <v>0</v>
      </c>
      <c r="AD209" s="1094">
        <f>INF_FC_EUR!AL210</f>
        <v>0</v>
      </c>
      <c r="AE209" s="1082">
        <f>INF_FC_EUR!AM210</f>
        <v>0</v>
      </c>
      <c r="AF209" s="1094">
        <f>INF_FC_EUR!AN210</f>
        <v>0</v>
      </c>
      <c r="AG209" s="1082">
        <f>INF_FC_EUR!AO210</f>
        <v>0</v>
      </c>
      <c r="AH209" s="1094">
        <f>INF_FC_EUR!AP210</f>
        <v>0</v>
      </c>
      <c r="AI209" s="1082">
        <f>INF_FC_EUR!AQ210</f>
        <v>0</v>
      </c>
      <c r="AJ209" s="1094">
        <f>INF_FC_EUR!AR210</f>
        <v>0</v>
      </c>
      <c r="AK209" s="1082">
        <f>INF_FC_EUR!AS210</f>
        <v>0</v>
      </c>
      <c r="AL209" s="1094">
        <f>INF_FC_EUR!AT210</f>
        <v>0</v>
      </c>
      <c r="AM209" s="1082">
        <f>INF_FC_EUR!AU210</f>
        <v>0</v>
      </c>
      <c r="AN209" s="1094">
        <f>INF_FC_EUR!AV210</f>
        <v>0</v>
      </c>
      <c r="AO209" s="1082">
        <f>INF_FC_EUR!AW210</f>
        <v>0</v>
      </c>
      <c r="AP209" s="1094">
        <f>INF_FC_EUR!AX210</f>
        <v>0</v>
      </c>
      <c r="AQ209" s="1082">
        <f>INF_FC_EUR!AY210</f>
        <v>0</v>
      </c>
      <c r="AR209" s="1094">
        <f>INF_FC_EUR!AZ210</f>
        <v>0</v>
      </c>
      <c r="AS209" s="1082">
        <f>INF_FC_EUR!BA210</f>
        <v>0</v>
      </c>
      <c r="AT209" s="1094">
        <f>INF_FC_EUR!BB210</f>
        <v>0</v>
      </c>
      <c r="AU209" s="1082">
        <f>INF_FC_EUR!BC210</f>
        <v>0</v>
      </c>
      <c r="AV209" s="1094">
        <f>INF_FC_EUR!BD210</f>
        <v>0</v>
      </c>
      <c r="AW209" s="1082">
        <f>INF_FC_EUR!BE210</f>
        <v>0</v>
      </c>
      <c r="AX209" s="1094">
        <f>INF_FC_EUR!BF210</f>
        <v>0</v>
      </c>
      <c r="AY209" s="1082">
        <f>INF_FC_EUR!BG210</f>
        <v>0</v>
      </c>
      <c r="AZ209" s="1094">
        <f>INF_FC_EUR!BH210</f>
        <v>0</v>
      </c>
      <c r="BA209" s="1082">
        <f>INF_FC_EUR!BI210</f>
        <v>0</v>
      </c>
      <c r="BB209" s="1094">
        <f>INF_FC_EUR!BJ210</f>
        <v>0</v>
      </c>
      <c r="BC209" s="1082">
        <f>INF_FC_EUR!BK210</f>
        <v>0</v>
      </c>
      <c r="BD209" s="1094">
        <f>INF_FC_EUR!BL210</f>
        <v>0</v>
      </c>
      <c r="BE209" s="1082">
        <f>INF_FC_EUR!BM210</f>
        <v>0</v>
      </c>
      <c r="BF209" s="1094">
        <f>INF_FC_EUR!BN210</f>
        <v>0</v>
      </c>
      <c r="BG209" s="1082">
        <f>INF_FC_EUR!BO210</f>
        <v>0</v>
      </c>
      <c r="BH209" s="1094">
        <f>INF_FC_EUR!BP210</f>
        <v>0</v>
      </c>
      <c r="BI209" s="1082">
        <f>INF_FC_EUR!BQ210</f>
        <v>0</v>
      </c>
      <c r="BJ209" s="1094">
        <f>INF_FC_EUR!BR210</f>
        <v>0</v>
      </c>
      <c r="BK209" s="1082">
        <f>INF_FC_EUR!BS210</f>
        <v>0</v>
      </c>
      <c r="BL209" s="1094">
        <f>INF_FC_EUR!BT210</f>
        <v>0</v>
      </c>
      <c r="BM209" s="1082">
        <f>INF_FC_EUR!BU210</f>
        <v>0</v>
      </c>
      <c r="BN209" s="1094">
        <f>INF_FC_EUR!BV210</f>
        <v>0</v>
      </c>
      <c r="BO209" s="1082">
        <f>INF_FC_EUR!BW210</f>
        <v>0</v>
      </c>
      <c r="BP209" s="1094">
        <f>INF_FC_EUR!BX210</f>
        <v>0</v>
      </c>
      <c r="BQ209" s="1082">
        <f>INF_FC_EUR!BY210</f>
        <v>0</v>
      </c>
    </row>
    <row r="210" spans="1:69" s="1048" customFormat="1">
      <c r="A210" s="1080" t="str">
        <f>IF(OR(B210=0,B210=""),"",B210&amp;IF(COUNTIF(B$11:$B210,B210)&gt;1,COUNTIF(B$11:$B210,B210),""))</f>
        <v>Collection2</v>
      </c>
      <c r="B210" s="1080" t="str">
        <f>INF_FC_EUR!J211</f>
        <v>Collection</v>
      </c>
      <c r="C210" s="1081"/>
      <c r="D210" s="1081">
        <f>INF_FC_EUR!L211</f>
        <v>0</v>
      </c>
      <c r="E210" s="1082">
        <f>INF_FC_EUR!M211</f>
        <v>0</v>
      </c>
      <c r="F210" s="1094">
        <f>INF_FC_EUR!N211</f>
        <v>0</v>
      </c>
      <c r="G210" s="1082">
        <f>INF_FC_EUR!O211</f>
        <v>0</v>
      </c>
      <c r="H210" s="1094">
        <f>INF_FC_EUR!P211</f>
        <v>0</v>
      </c>
      <c r="I210" s="1082">
        <f>INF_FC_EUR!Q211</f>
        <v>0</v>
      </c>
      <c r="J210" s="1094">
        <f>INF_FC_EUR!R211</f>
        <v>0</v>
      </c>
      <c r="K210" s="1082">
        <f>INF_FC_EUR!S211</f>
        <v>0</v>
      </c>
      <c r="L210" s="1094">
        <f>INF_FC_EUR!T211</f>
        <v>0</v>
      </c>
      <c r="M210" s="1082">
        <f>INF_FC_EUR!U211</f>
        <v>0</v>
      </c>
      <c r="N210" s="1094">
        <f>INF_FC_EUR!V211</f>
        <v>0</v>
      </c>
      <c r="O210" s="1082">
        <f>INF_FC_EUR!W211</f>
        <v>0</v>
      </c>
      <c r="P210" s="1094">
        <f>INF_FC_EUR!X211</f>
        <v>0</v>
      </c>
      <c r="Q210" s="1082">
        <f>INF_FC_EUR!Y211</f>
        <v>0</v>
      </c>
      <c r="R210" s="1094">
        <f>INF_FC_EUR!Z211</f>
        <v>0</v>
      </c>
      <c r="S210" s="1082">
        <f>INF_FC_EUR!AA211</f>
        <v>0</v>
      </c>
      <c r="T210" s="1094">
        <f>INF_FC_EUR!AB211</f>
        <v>0</v>
      </c>
      <c r="U210" s="1082">
        <f>INF_FC_EUR!AC211</f>
        <v>0</v>
      </c>
      <c r="V210" s="1094">
        <f>INF_FC_EUR!AD211</f>
        <v>0</v>
      </c>
      <c r="W210" s="1082">
        <f>INF_FC_EUR!AE211</f>
        <v>0</v>
      </c>
      <c r="X210" s="1094">
        <f>INF_FC_EUR!AF211</f>
        <v>0</v>
      </c>
      <c r="Y210" s="1082">
        <f>INF_FC_EUR!AG211</f>
        <v>0</v>
      </c>
      <c r="Z210" s="1094">
        <f>INF_FC_EUR!AH211</f>
        <v>0</v>
      </c>
      <c r="AA210" s="1082">
        <f>INF_FC_EUR!AI211</f>
        <v>0</v>
      </c>
      <c r="AB210" s="1094">
        <f>INF_FC_EUR!AJ211</f>
        <v>0</v>
      </c>
      <c r="AC210" s="1082">
        <f>INF_FC_EUR!AK211</f>
        <v>0</v>
      </c>
      <c r="AD210" s="1094">
        <f>INF_FC_EUR!AL211</f>
        <v>0</v>
      </c>
      <c r="AE210" s="1082">
        <f>INF_FC_EUR!AM211</f>
        <v>0</v>
      </c>
      <c r="AF210" s="1094">
        <f>INF_FC_EUR!AN211</f>
        <v>0</v>
      </c>
      <c r="AG210" s="1082">
        <f>INF_FC_EUR!AO211</f>
        <v>0</v>
      </c>
      <c r="AH210" s="1094">
        <f>INF_FC_EUR!AP211</f>
        <v>0</v>
      </c>
      <c r="AI210" s="1082">
        <f>INF_FC_EUR!AQ211</f>
        <v>0</v>
      </c>
      <c r="AJ210" s="1094">
        <f>INF_FC_EUR!AR211</f>
        <v>0</v>
      </c>
      <c r="AK210" s="1082">
        <f>INF_FC_EUR!AS211</f>
        <v>0</v>
      </c>
      <c r="AL210" s="1094">
        <f>INF_FC_EUR!AT211</f>
        <v>0</v>
      </c>
      <c r="AM210" s="1082">
        <f>INF_FC_EUR!AU211</f>
        <v>0</v>
      </c>
      <c r="AN210" s="1094">
        <f>INF_FC_EUR!AV211</f>
        <v>0</v>
      </c>
      <c r="AO210" s="1082">
        <f>INF_FC_EUR!AW211</f>
        <v>0</v>
      </c>
      <c r="AP210" s="1094">
        <f>INF_FC_EUR!AX211</f>
        <v>0</v>
      </c>
      <c r="AQ210" s="1082">
        <f>INF_FC_EUR!AY211</f>
        <v>0</v>
      </c>
      <c r="AR210" s="1094">
        <f>INF_FC_EUR!AZ211</f>
        <v>0</v>
      </c>
      <c r="AS210" s="1082">
        <f>INF_FC_EUR!BA211</f>
        <v>0</v>
      </c>
      <c r="AT210" s="1094">
        <f>INF_FC_EUR!BB211</f>
        <v>0</v>
      </c>
      <c r="AU210" s="1082">
        <f>INF_FC_EUR!BC211</f>
        <v>0</v>
      </c>
      <c r="AV210" s="1094">
        <f>INF_FC_EUR!BD211</f>
        <v>0</v>
      </c>
      <c r="AW210" s="1082">
        <f>INF_FC_EUR!BE211</f>
        <v>0</v>
      </c>
      <c r="AX210" s="1094">
        <f>INF_FC_EUR!BF211</f>
        <v>0</v>
      </c>
      <c r="AY210" s="1082">
        <f>INF_FC_EUR!BG211</f>
        <v>0</v>
      </c>
      <c r="AZ210" s="1094">
        <f>INF_FC_EUR!BH211</f>
        <v>0</v>
      </c>
      <c r="BA210" s="1082">
        <f>INF_FC_EUR!BI211</f>
        <v>0</v>
      </c>
      <c r="BB210" s="1094">
        <f>INF_FC_EUR!BJ211</f>
        <v>0</v>
      </c>
      <c r="BC210" s="1082">
        <f>INF_FC_EUR!BK211</f>
        <v>0</v>
      </c>
      <c r="BD210" s="1094">
        <f>INF_FC_EUR!BL211</f>
        <v>0</v>
      </c>
      <c r="BE210" s="1082">
        <f>INF_FC_EUR!BM211</f>
        <v>0</v>
      </c>
      <c r="BF210" s="1094">
        <f>INF_FC_EUR!BN211</f>
        <v>0</v>
      </c>
      <c r="BG210" s="1082">
        <f>INF_FC_EUR!BO211</f>
        <v>0</v>
      </c>
      <c r="BH210" s="1094">
        <f>INF_FC_EUR!BP211</f>
        <v>0</v>
      </c>
      <c r="BI210" s="1082">
        <f>INF_FC_EUR!BQ211</f>
        <v>0</v>
      </c>
      <c r="BJ210" s="1094">
        <f>INF_FC_EUR!BR211</f>
        <v>0</v>
      </c>
      <c r="BK210" s="1082">
        <f>INF_FC_EUR!BS211</f>
        <v>0</v>
      </c>
      <c r="BL210" s="1094">
        <f>INF_FC_EUR!BT211</f>
        <v>0</v>
      </c>
      <c r="BM210" s="1082">
        <f>INF_FC_EUR!BU211</f>
        <v>0</v>
      </c>
      <c r="BN210" s="1094">
        <f>INF_FC_EUR!BV211</f>
        <v>0</v>
      </c>
      <c r="BO210" s="1082">
        <f>INF_FC_EUR!BW211</f>
        <v>0</v>
      </c>
      <c r="BP210" s="1094">
        <f>INF_FC_EUR!BX211</f>
        <v>0</v>
      </c>
      <c r="BQ210" s="1082">
        <f>INF_FC_EUR!BY211</f>
        <v>0</v>
      </c>
    </row>
    <row r="211" spans="1:69" s="1048" customFormat="1">
      <c r="A211" s="1080" t="str">
        <f>IF(OR(B211=0,B211=""),"",B211&amp;IF(COUNTIF(B$11:$B211,B211)&gt;1,COUNTIF(B$11:$B211,B211),""))</f>
        <v>External Customers 2</v>
      </c>
      <c r="B211" s="1080" t="str">
        <f>INF_FC_EUR!J212</f>
        <v xml:space="preserve">External Customers </v>
      </c>
      <c r="C211" s="1081"/>
      <c r="D211" s="1081">
        <f>INF_FC_EUR!L212</f>
        <v>0</v>
      </c>
      <c r="E211" s="1082">
        <f>INF_FC_EUR!M212</f>
        <v>0</v>
      </c>
      <c r="F211" s="1094">
        <f>INF_FC_EUR!N212</f>
        <v>0</v>
      </c>
      <c r="G211" s="1082">
        <f>INF_FC_EUR!O212</f>
        <v>0</v>
      </c>
      <c r="H211" s="1094">
        <f>INF_FC_EUR!P212</f>
        <v>0</v>
      </c>
      <c r="I211" s="1082">
        <f>INF_FC_EUR!Q212</f>
        <v>0</v>
      </c>
      <c r="J211" s="1094">
        <f>INF_FC_EUR!R212</f>
        <v>0</v>
      </c>
      <c r="K211" s="1082">
        <f>INF_FC_EUR!S212</f>
        <v>0</v>
      </c>
      <c r="L211" s="1094">
        <f>INF_FC_EUR!T212</f>
        <v>0</v>
      </c>
      <c r="M211" s="1082">
        <f>INF_FC_EUR!U212</f>
        <v>0</v>
      </c>
      <c r="N211" s="1094">
        <f>INF_FC_EUR!V212</f>
        <v>0</v>
      </c>
      <c r="O211" s="1082">
        <f>INF_FC_EUR!W212</f>
        <v>0</v>
      </c>
      <c r="P211" s="1094">
        <f>INF_FC_EUR!X212</f>
        <v>0</v>
      </c>
      <c r="Q211" s="1082">
        <f>INF_FC_EUR!Y212</f>
        <v>0</v>
      </c>
      <c r="R211" s="1094">
        <f>INF_FC_EUR!Z212</f>
        <v>0</v>
      </c>
      <c r="S211" s="1082">
        <f>INF_FC_EUR!AA212</f>
        <v>0</v>
      </c>
      <c r="T211" s="1094">
        <f>INF_FC_EUR!AB212</f>
        <v>0</v>
      </c>
      <c r="U211" s="1082">
        <f>INF_FC_EUR!AC212</f>
        <v>0</v>
      </c>
      <c r="V211" s="1094">
        <f>INF_FC_EUR!AD212</f>
        <v>0</v>
      </c>
      <c r="W211" s="1082">
        <f>INF_FC_EUR!AE212</f>
        <v>0</v>
      </c>
      <c r="X211" s="1094">
        <f>INF_FC_EUR!AF212</f>
        <v>0</v>
      </c>
      <c r="Y211" s="1082">
        <f>INF_FC_EUR!AG212</f>
        <v>0</v>
      </c>
      <c r="Z211" s="1094">
        <f>INF_FC_EUR!AH212</f>
        <v>0</v>
      </c>
      <c r="AA211" s="1082">
        <f>INF_FC_EUR!AI212</f>
        <v>0</v>
      </c>
      <c r="AB211" s="1094">
        <f>INF_FC_EUR!AJ212</f>
        <v>0</v>
      </c>
      <c r="AC211" s="1082">
        <f>INF_FC_EUR!AK212</f>
        <v>0</v>
      </c>
      <c r="AD211" s="1094">
        <f>INF_FC_EUR!AL212</f>
        <v>0</v>
      </c>
      <c r="AE211" s="1082">
        <f>INF_FC_EUR!AM212</f>
        <v>0</v>
      </c>
      <c r="AF211" s="1094">
        <f>INF_FC_EUR!AN212</f>
        <v>0</v>
      </c>
      <c r="AG211" s="1082">
        <f>INF_FC_EUR!AO212</f>
        <v>0</v>
      </c>
      <c r="AH211" s="1094">
        <f>INF_FC_EUR!AP212</f>
        <v>0</v>
      </c>
      <c r="AI211" s="1082">
        <f>INF_FC_EUR!AQ212</f>
        <v>0</v>
      </c>
      <c r="AJ211" s="1094">
        <f>INF_FC_EUR!AR212</f>
        <v>0</v>
      </c>
      <c r="AK211" s="1082">
        <f>INF_FC_EUR!AS212</f>
        <v>0</v>
      </c>
      <c r="AL211" s="1094">
        <f>INF_FC_EUR!AT212</f>
        <v>0</v>
      </c>
      <c r="AM211" s="1082">
        <f>INF_FC_EUR!AU212</f>
        <v>0</v>
      </c>
      <c r="AN211" s="1094">
        <f>INF_FC_EUR!AV212</f>
        <v>0</v>
      </c>
      <c r="AO211" s="1082">
        <f>INF_FC_EUR!AW212</f>
        <v>0</v>
      </c>
      <c r="AP211" s="1094">
        <f>INF_FC_EUR!AX212</f>
        <v>0</v>
      </c>
      <c r="AQ211" s="1082">
        <f>INF_FC_EUR!AY212</f>
        <v>0</v>
      </c>
      <c r="AR211" s="1094">
        <f>INF_FC_EUR!AZ212</f>
        <v>0</v>
      </c>
      <c r="AS211" s="1082">
        <f>INF_FC_EUR!BA212</f>
        <v>0</v>
      </c>
      <c r="AT211" s="1094">
        <f>INF_FC_EUR!BB212</f>
        <v>0</v>
      </c>
      <c r="AU211" s="1082">
        <f>INF_FC_EUR!BC212</f>
        <v>0</v>
      </c>
      <c r="AV211" s="1094">
        <f>INF_FC_EUR!BD212</f>
        <v>0</v>
      </c>
      <c r="AW211" s="1082">
        <f>INF_FC_EUR!BE212</f>
        <v>0</v>
      </c>
      <c r="AX211" s="1094">
        <f>INF_FC_EUR!BF212</f>
        <v>0</v>
      </c>
      <c r="AY211" s="1082">
        <f>INF_FC_EUR!BG212</f>
        <v>0</v>
      </c>
      <c r="AZ211" s="1094">
        <f>INF_FC_EUR!BH212</f>
        <v>0</v>
      </c>
      <c r="BA211" s="1082">
        <f>INF_FC_EUR!BI212</f>
        <v>0</v>
      </c>
      <c r="BB211" s="1094">
        <f>INF_FC_EUR!BJ212</f>
        <v>0</v>
      </c>
      <c r="BC211" s="1082">
        <f>INF_FC_EUR!BK212</f>
        <v>0</v>
      </c>
      <c r="BD211" s="1094">
        <f>INF_FC_EUR!BL212</f>
        <v>0</v>
      </c>
      <c r="BE211" s="1082">
        <f>INF_FC_EUR!BM212</f>
        <v>0</v>
      </c>
      <c r="BF211" s="1094">
        <f>INF_FC_EUR!BN212</f>
        <v>0</v>
      </c>
      <c r="BG211" s="1082">
        <f>INF_FC_EUR!BO212</f>
        <v>0</v>
      </c>
      <c r="BH211" s="1094">
        <f>INF_FC_EUR!BP212</f>
        <v>0</v>
      </c>
      <c r="BI211" s="1082">
        <f>INF_FC_EUR!BQ212</f>
        <v>0</v>
      </c>
      <c r="BJ211" s="1094">
        <f>INF_FC_EUR!BR212</f>
        <v>0</v>
      </c>
      <c r="BK211" s="1082">
        <f>INF_FC_EUR!BS212</f>
        <v>0</v>
      </c>
      <c r="BL211" s="1094">
        <f>INF_FC_EUR!BT212</f>
        <v>0</v>
      </c>
      <c r="BM211" s="1082">
        <f>INF_FC_EUR!BU212</f>
        <v>0</v>
      </c>
      <c r="BN211" s="1094">
        <f>INF_FC_EUR!BV212</f>
        <v>0</v>
      </c>
      <c r="BO211" s="1082">
        <f>INF_FC_EUR!BW212</f>
        <v>0</v>
      </c>
      <c r="BP211" s="1094">
        <f>INF_FC_EUR!BX212</f>
        <v>0</v>
      </c>
      <c r="BQ211" s="1082">
        <f>INF_FC_EUR!BY212</f>
        <v>0</v>
      </c>
    </row>
    <row r="212" spans="1:69" s="1048" customFormat="1">
      <c r="A212" s="1093" t="str">
        <f>IF(OR(B212=0,B212=""),"",B212&amp;IF(COUNTIF(B$11:$B212,B212)&gt;1,COUNTIF(B$11:$B212,B212),""))</f>
        <v>Intra-Divisional 2</v>
      </c>
      <c r="B212" s="1093" t="str">
        <f>INF_FC_EUR!J213</f>
        <v xml:space="preserve">Intra-Divisional </v>
      </c>
      <c r="C212" s="1090"/>
      <c r="D212" s="1090">
        <f>INF_FC_EUR!L213</f>
        <v>0</v>
      </c>
      <c r="E212" s="1091">
        <f>INF_FC_EUR!M213</f>
        <v>0</v>
      </c>
      <c r="F212" s="1092">
        <f>INF_FC_EUR!N213</f>
        <v>0</v>
      </c>
      <c r="G212" s="1091">
        <f>INF_FC_EUR!O213</f>
        <v>0</v>
      </c>
      <c r="H212" s="1092">
        <f>INF_FC_EUR!P213</f>
        <v>0</v>
      </c>
      <c r="I212" s="1091">
        <f>INF_FC_EUR!Q213</f>
        <v>0</v>
      </c>
      <c r="J212" s="1092">
        <f>INF_FC_EUR!R213</f>
        <v>0</v>
      </c>
      <c r="K212" s="1091">
        <f>INF_FC_EUR!S213</f>
        <v>0</v>
      </c>
      <c r="L212" s="1092">
        <f>INF_FC_EUR!T213</f>
        <v>0</v>
      </c>
      <c r="M212" s="1091">
        <f>INF_FC_EUR!U213</f>
        <v>0</v>
      </c>
      <c r="N212" s="1092">
        <f>INF_FC_EUR!V213</f>
        <v>0</v>
      </c>
      <c r="O212" s="1091">
        <f>INF_FC_EUR!W213</f>
        <v>0</v>
      </c>
      <c r="P212" s="1092">
        <f>INF_FC_EUR!X213</f>
        <v>0</v>
      </c>
      <c r="Q212" s="1091">
        <f>INF_FC_EUR!Y213</f>
        <v>0</v>
      </c>
      <c r="R212" s="1092">
        <f>INF_FC_EUR!Z213</f>
        <v>0</v>
      </c>
      <c r="S212" s="1091">
        <f>INF_FC_EUR!AA213</f>
        <v>0</v>
      </c>
      <c r="T212" s="1092">
        <f>INF_FC_EUR!AB213</f>
        <v>0</v>
      </c>
      <c r="U212" s="1091">
        <f>INF_FC_EUR!AC213</f>
        <v>0</v>
      </c>
      <c r="V212" s="1092">
        <f>INF_FC_EUR!AD213</f>
        <v>0</v>
      </c>
      <c r="W212" s="1091">
        <f>INF_FC_EUR!AE213</f>
        <v>0</v>
      </c>
      <c r="X212" s="1092">
        <f>INF_FC_EUR!AF213</f>
        <v>0</v>
      </c>
      <c r="Y212" s="1091">
        <f>INF_FC_EUR!AG213</f>
        <v>0</v>
      </c>
      <c r="Z212" s="1092">
        <f>INF_FC_EUR!AH213</f>
        <v>0</v>
      </c>
      <c r="AA212" s="1091">
        <f>INF_FC_EUR!AI213</f>
        <v>0</v>
      </c>
      <c r="AB212" s="1092">
        <f>INF_FC_EUR!AJ213</f>
        <v>0</v>
      </c>
      <c r="AC212" s="1091">
        <f>INF_FC_EUR!AK213</f>
        <v>0</v>
      </c>
      <c r="AD212" s="1092">
        <f>INF_FC_EUR!AL213</f>
        <v>0</v>
      </c>
      <c r="AE212" s="1091">
        <f>INF_FC_EUR!AM213</f>
        <v>0</v>
      </c>
      <c r="AF212" s="1092">
        <f>INF_FC_EUR!AN213</f>
        <v>0</v>
      </c>
      <c r="AG212" s="1091">
        <f>INF_FC_EUR!AO213</f>
        <v>0</v>
      </c>
      <c r="AH212" s="1092">
        <f>INF_FC_EUR!AP213</f>
        <v>0</v>
      </c>
      <c r="AI212" s="1091">
        <f>INF_FC_EUR!AQ213</f>
        <v>0</v>
      </c>
      <c r="AJ212" s="1092">
        <f>INF_FC_EUR!AR213</f>
        <v>0</v>
      </c>
      <c r="AK212" s="1091">
        <f>INF_FC_EUR!AS213</f>
        <v>0</v>
      </c>
      <c r="AL212" s="1092">
        <f>INF_FC_EUR!AT213</f>
        <v>0</v>
      </c>
      <c r="AM212" s="1091">
        <f>INF_FC_EUR!AU213</f>
        <v>0</v>
      </c>
      <c r="AN212" s="1092">
        <f>INF_FC_EUR!AV213</f>
        <v>0</v>
      </c>
      <c r="AO212" s="1091">
        <f>INF_FC_EUR!AW213</f>
        <v>0</v>
      </c>
      <c r="AP212" s="1092">
        <f>INF_FC_EUR!AX213</f>
        <v>0</v>
      </c>
      <c r="AQ212" s="1091">
        <f>INF_FC_EUR!AY213</f>
        <v>0</v>
      </c>
      <c r="AR212" s="1092">
        <f>INF_FC_EUR!AZ213</f>
        <v>0</v>
      </c>
      <c r="AS212" s="1091">
        <f>INF_FC_EUR!BA213</f>
        <v>0</v>
      </c>
      <c r="AT212" s="1092">
        <f>INF_FC_EUR!BB213</f>
        <v>0</v>
      </c>
      <c r="AU212" s="1091">
        <f>INF_FC_EUR!BC213</f>
        <v>0</v>
      </c>
      <c r="AV212" s="1092">
        <f>INF_FC_EUR!BD213</f>
        <v>0</v>
      </c>
      <c r="AW212" s="1091">
        <f>INF_FC_EUR!BE213</f>
        <v>0</v>
      </c>
      <c r="AX212" s="1092">
        <f>INF_FC_EUR!BF213</f>
        <v>0</v>
      </c>
      <c r="AY212" s="1091">
        <f>INF_FC_EUR!BG213</f>
        <v>0</v>
      </c>
      <c r="AZ212" s="1092">
        <f>INF_FC_EUR!BH213</f>
        <v>0</v>
      </c>
      <c r="BA212" s="1091">
        <f>INF_FC_EUR!BI213</f>
        <v>0</v>
      </c>
      <c r="BB212" s="1092">
        <f>INF_FC_EUR!BJ213</f>
        <v>0</v>
      </c>
      <c r="BC212" s="1091">
        <f>INF_FC_EUR!BK213</f>
        <v>0</v>
      </c>
      <c r="BD212" s="1092">
        <f>INF_FC_EUR!BL213</f>
        <v>0</v>
      </c>
      <c r="BE212" s="1091">
        <f>INF_FC_EUR!BM213</f>
        <v>0</v>
      </c>
      <c r="BF212" s="1092">
        <f>INF_FC_EUR!BN213</f>
        <v>0</v>
      </c>
      <c r="BG212" s="1091">
        <f>INF_FC_EUR!BO213</f>
        <v>0</v>
      </c>
      <c r="BH212" s="1092">
        <f>INF_FC_EUR!BP213</f>
        <v>0</v>
      </c>
      <c r="BI212" s="1091">
        <f>INF_FC_EUR!BQ213</f>
        <v>0</v>
      </c>
      <c r="BJ212" s="1092">
        <f>INF_FC_EUR!BR213</f>
        <v>0</v>
      </c>
      <c r="BK212" s="1091">
        <f>INF_FC_EUR!BS213</f>
        <v>0</v>
      </c>
      <c r="BL212" s="1092">
        <f>INF_FC_EUR!BT213</f>
        <v>0</v>
      </c>
      <c r="BM212" s="1091">
        <f>INF_FC_EUR!BU213</f>
        <v>0</v>
      </c>
      <c r="BN212" s="1092">
        <f>INF_FC_EUR!BV213</f>
        <v>0</v>
      </c>
      <c r="BO212" s="1091">
        <f>INF_FC_EUR!BW213</f>
        <v>0</v>
      </c>
      <c r="BP212" s="1092">
        <f>INF_FC_EUR!BX213</f>
        <v>0</v>
      </c>
      <c r="BQ212" s="1091">
        <f>INF_FC_EUR!BY213</f>
        <v>0</v>
      </c>
    </row>
    <row r="213" spans="1:69" s="1048" customFormat="1">
      <c r="A213" s="1080" t="str">
        <f>IF(OR(B213=0,B213=""),"",B213&amp;IF(COUNTIF(B$11:$B213,B213)&gt;1,COUNTIF(B$11:$B213,B213),""))</f>
        <v>Inter-Divisional 2</v>
      </c>
      <c r="B213" s="1080" t="str">
        <f>INF_FC_EUR!J214</f>
        <v xml:space="preserve">Inter-Divisional </v>
      </c>
      <c r="C213" s="1081"/>
      <c r="D213" s="1081">
        <f>INF_FC_EUR!L214</f>
        <v>0</v>
      </c>
      <c r="E213" s="1082">
        <f>INF_FC_EUR!M214</f>
        <v>0</v>
      </c>
      <c r="F213" s="1094">
        <f>INF_FC_EUR!N214</f>
        <v>0</v>
      </c>
      <c r="G213" s="1082">
        <f>INF_FC_EUR!O214</f>
        <v>0</v>
      </c>
      <c r="H213" s="1094">
        <f>INF_FC_EUR!P214</f>
        <v>0</v>
      </c>
      <c r="I213" s="1082">
        <f>INF_FC_EUR!Q214</f>
        <v>0</v>
      </c>
      <c r="J213" s="1094">
        <f>INF_FC_EUR!R214</f>
        <v>0</v>
      </c>
      <c r="K213" s="1082">
        <f>INF_FC_EUR!S214</f>
        <v>0</v>
      </c>
      <c r="L213" s="1094">
        <f>INF_FC_EUR!T214</f>
        <v>0</v>
      </c>
      <c r="M213" s="1082">
        <f>INF_FC_EUR!U214</f>
        <v>0</v>
      </c>
      <c r="N213" s="1094">
        <f>INF_FC_EUR!V214</f>
        <v>0</v>
      </c>
      <c r="O213" s="1082">
        <f>INF_FC_EUR!W214</f>
        <v>0</v>
      </c>
      <c r="P213" s="1094">
        <f>INF_FC_EUR!X214</f>
        <v>0</v>
      </c>
      <c r="Q213" s="1082">
        <f>INF_FC_EUR!Y214</f>
        <v>0</v>
      </c>
      <c r="R213" s="1094">
        <f>INF_FC_EUR!Z214</f>
        <v>0</v>
      </c>
      <c r="S213" s="1082">
        <f>INF_FC_EUR!AA214</f>
        <v>0</v>
      </c>
      <c r="T213" s="1094">
        <f>INF_FC_EUR!AB214</f>
        <v>0</v>
      </c>
      <c r="U213" s="1082">
        <f>INF_FC_EUR!AC214</f>
        <v>0</v>
      </c>
      <c r="V213" s="1094">
        <f>INF_FC_EUR!AD214</f>
        <v>0</v>
      </c>
      <c r="W213" s="1082">
        <f>INF_FC_EUR!AE214</f>
        <v>0</v>
      </c>
      <c r="X213" s="1094">
        <f>INF_FC_EUR!AF214</f>
        <v>0</v>
      </c>
      <c r="Y213" s="1082">
        <f>INF_FC_EUR!AG214</f>
        <v>0</v>
      </c>
      <c r="Z213" s="1094">
        <f>INF_FC_EUR!AH214</f>
        <v>0</v>
      </c>
      <c r="AA213" s="1082">
        <f>INF_FC_EUR!AI214</f>
        <v>0</v>
      </c>
      <c r="AB213" s="1094">
        <f>INF_FC_EUR!AJ214</f>
        <v>0</v>
      </c>
      <c r="AC213" s="1082">
        <f>INF_FC_EUR!AK214</f>
        <v>0</v>
      </c>
      <c r="AD213" s="1094">
        <f>INF_FC_EUR!AL214</f>
        <v>0</v>
      </c>
      <c r="AE213" s="1082">
        <f>INF_FC_EUR!AM214</f>
        <v>0</v>
      </c>
      <c r="AF213" s="1094">
        <f>INF_FC_EUR!AN214</f>
        <v>0</v>
      </c>
      <c r="AG213" s="1082">
        <f>INF_FC_EUR!AO214</f>
        <v>0</v>
      </c>
      <c r="AH213" s="1094">
        <f>INF_FC_EUR!AP214</f>
        <v>0</v>
      </c>
      <c r="AI213" s="1082">
        <f>INF_FC_EUR!AQ214</f>
        <v>0</v>
      </c>
      <c r="AJ213" s="1094">
        <f>INF_FC_EUR!AR214</f>
        <v>0</v>
      </c>
      <c r="AK213" s="1082">
        <f>INF_FC_EUR!AS214</f>
        <v>0</v>
      </c>
      <c r="AL213" s="1094">
        <f>INF_FC_EUR!AT214</f>
        <v>0</v>
      </c>
      <c r="AM213" s="1082">
        <f>INF_FC_EUR!AU214</f>
        <v>0</v>
      </c>
      <c r="AN213" s="1094">
        <f>INF_FC_EUR!AV214</f>
        <v>0</v>
      </c>
      <c r="AO213" s="1082">
        <f>INF_FC_EUR!AW214</f>
        <v>0</v>
      </c>
      <c r="AP213" s="1094">
        <f>INF_FC_EUR!AX214</f>
        <v>0</v>
      </c>
      <c r="AQ213" s="1082">
        <f>INF_FC_EUR!AY214</f>
        <v>0</v>
      </c>
      <c r="AR213" s="1094">
        <f>INF_FC_EUR!AZ214</f>
        <v>0</v>
      </c>
      <c r="AS213" s="1082">
        <f>INF_FC_EUR!BA214</f>
        <v>0</v>
      </c>
      <c r="AT213" s="1094">
        <f>INF_FC_EUR!BB214</f>
        <v>0</v>
      </c>
      <c r="AU213" s="1082">
        <f>INF_FC_EUR!BC214</f>
        <v>0</v>
      </c>
      <c r="AV213" s="1094">
        <f>INF_FC_EUR!BD214</f>
        <v>0</v>
      </c>
      <c r="AW213" s="1082">
        <f>INF_FC_EUR!BE214</f>
        <v>0</v>
      </c>
      <c r="AX213" s="1094">
        <f>INF_FC_EUR!BF214</f>
        <v>0</v>
      </c>
      <c r="AY213" s="1082">
        <f>INF_FC_EUR!BG214</f>
        <v>0</v>
      </c>
      <c r="AZ213" s="1094">
        <f>INF_FC_EUR!BH214</f>
        <v>0</v>
      </c>
      <c r="BA213" s="1082">
        <f>INF_FC_EUR!BI214</f>
        <v>0</v>
      </c>
      <c r="BB213" s="1094">
        <f>INF_FC_EUR!BJ214</f>
        <v>0</v>
      </c>
      <c r="BC213" s="1082">
        <f>INF_FC_EUR!BK214</f>
        <v>0</v>
      </c>
      <c r="BD213" s="1094">
        <f>INF_FC_EUR!BL214</f>
        <v>0</v>
      </c>
      <c r="BE213" s="1082">
        <f>INF_FC_EUR!BM214</f>
        <v>0</v>
      </c>
      <c r="BF213" s="1094">
        <f>INF_FC_EUR!BN214</f>
        <v>0</v>
      </c>
      <c r="BG213" s="1082">
        <f>INF_FC_EUR!BO214</f>
        <v>0</v>
      </c>
      <c r="BH213" s="1094">
        <f>INF_FC_EUR!BP214</f>
        <v>0</v>
      </c>
      <c r="BI213" s="1082">
        <f>INF_FC_EUR!BQ214</f>
        <v>0</v>
      </c>
      <c r="BJ213" s="1094">
        <f>INF_FC_EUR!BR214</f>
        <v>0</v>
      </c>
      <c r="BK213" s="1082">
        <f>INF_FC_EUR!BS214</f>
        <v>0</v>
      </c>
      <c r="BL213" s="1094">
        <f>INF_FC_EUR!BT214</f>
        <v>0</v>
      </c>
      <c r="BM213" s="1082">
        <f>INF_FC_EUR!BU214</f>
        <v>0</v>
      </c>
      <c r="BN213" s="1094">
        <f>INF_FC_EUR!BV214</f>
        <v>0</v>
      </c>
      <c r="BO213" s="1082">
        <f>INF_FC_EUR!BW214</f>
        <v>0</v>
      </c>
      <c r="BP213" s="1094">
        <f>INF_FC_EUR!BX214</f>
        <v>0</v>
      </c>
      <c r="BQ213" s="1082">
        <f>INF_FC_EUR!BY214</f>
        <v>0</v>
      </c>
    </row>
    <row r="214" spans="1:69" s="1048" customFormat="1">
      <c r="A214" s="1080" t="str">
        <f>IF(OR(B214=0,B214=""),"",B214&amp;IF(COUNTIF(B$11:$B214,B214)&gt;1,COUNTIF(B$11:$B214,B214),""))</f>
        <v>Trade2</v>
      </c>
      <c r="B214" s="1080" t="str">
        <f>INF_FC_EUR!J215</f>
        <v>Trade</v>
      </c>
      <c r="C214" s="1081"/>
      <c r="D214" s="1081">
        <f>INF_FC_EUR!L215</f>
        <v>0</v>
      </c>
      <c r="E214" s="1082">
        <f>INF_FC_EUR!M215</f>
        <v>0</v>
      </c>
      <c r="F214" s="1094">
        <f>INF_FC_EUR!N215</f>
        <v>0</v>
      </c>
      <c r="G214" s="1082">
        <f>INF_FC_EUR!O215</f>
        <v>0</v>
      </c>
      <c r="H214" s="1094">
        <f>INF_FC_EUR!P215</f>
        <v>0</v>
      </c>
      <c r="I214" s="1082">
        <f>INF_FC_EUR!Q215</f>
        <v>0</v>
      </c>
      <c r="J214" s="1094">
        <f>INF_FC_EUR!R215</f>
        <v>0</v>
      </c>
      <c r="K214" s="1082">
        <f>INF_FC_EUR!S215</f>
        <v>0</v>
      </c>
      <c r="L214" s="1094">
        <f>INF_FC_EUR!T215</f>
        <v>0</v>
      </c>
      <c r="M214" s="1082">
        <f>INF_FC_EUR!U215</f>
        <v>0</v>
      </c>
      <c r="N214" s="1094">
        <f>INF_FC_EUR!V215</f>
        <v>0</v>
      </c>
      <c r="O214" s="1082">
        <f>INF_FC_EUR!W215</f>
        <v>0</v>
      </c>
      <c r="P214" s="1094">
        <f>INF_FC_EUR!X215</f>
        <v>0</v>
      </c>
      <c r="Q214" s="1082">
        <f>INF_FC_EUR!Y215</f>
        <v>0</v>
      </c>
      <c r="R214" s="1094">
        <f>INF_FC_EUR!Z215</f>
        <v>0</v>
      </c>
      <c r="S214" s="1082">
        <f>INF_FC_EUR!AA215</f>
        <v>0</v>
      </c>
      <c r="T214" s="1094">
        <f>INF_FC_EUR!AB215</f>
        <v>0</v>
      </c>
      <c r="U214" s="1082">
        <f>INF_FC_EUR!AC215</f>
        <v>0</v>
      </c>
      <c r="V214" s="1094">
        <f>INF_FC_EUR!AD215</f>
        <v>0</v>
      </c>
      <c r="W214" s="1082">
        <f>INF_FC_EUR!AE215</f>
        <v>0</v>
      </c>
      <c r="X214" s="1094">
        <f>INF_FC_EUR!AF215</f>
        <v>0</v>
      </c>
      <c r="Y214" s="1082">
        <f>INF_FC_EUR!AG215</f>
        <v>0</v>
      </c>
      <c r="Z214" s="1094">
        <f>INF_FC_EUR!AH215</f>
        <v>0</v>
      </c>
      <c r="AA214" s="1082">
        <f>INF_FC_EUR!AI215</f>
        <v>0</v>
      </c>
      <c r="AB214" s="1094">
        <f>INF_FC_EUR!AJ215</f>
        <v>0</v>
      </c>
      <c r="AC214" s="1082">
        <f>INF_FC_EUR!AK215</f>
        <v>0</v>
      </c>
      <c r="AD214" s="1094">
        <f>INF_FC_EUR!AL215</f>
        <v>0</v>
      </c>
      <c r="AE214" s="1082">
        <f>INF_FC_EUR!AM215</f>
        <v>0</v>
      </c>
      <c r="AF214" s="1094">
        <f>INF_FC_EUR!AN215</f>
        <v>0</v>
      </c>
      <c r="AG214" s="1082">
        <f>INF_FC_EUR!AO215</f>
        <v>0</v>
      </c>
      <c r="AH214" s="1094">
        <f>INF_FC_EUR!AP215</f>
        <v>0</v>
      </c>
      <c r="AI214" s="1082">
        <f>INF_FC_EUR!AQ215</f>
        <v>0</v>
      </c>
      <c r="AJ214" s="1094">
        <f>INF_FC_EUR!AR215</f>
        <v>0</v>
      </c>
      <c r="AK214" s="1082">
        <f>INF_FC_EUR!AS215</f>
        <v>0</v>
      </c>
      <c r="AL214" s="1094">
        <f>INF_FC_EUR!AT215</f>
        <v>0</v>
      </c>
      <c r="AM214" s="1082">
        <f>INF_FC_EUR!AU215</f>
        <v>0</v>
      </c>
      <c r="AN214" s="1094">
        <f>INF_FC_EUR!AV215</f>
        <v>0</v>
      </c>
      <c r="AO214" s="1082">
        <f>INF_FC_EUR!AW215</f>
        <v>0</v>
      </c>
      <c r="AP214" s="1094">
        <f>INF_FC_EUR!AX215</f>
        <v>0</v>
      </c>
      <c r="AQ214" s="1082">
        <f>INF_FC_EUR!AY215</f>
        <v>0</v>
      </c>
      <c r="AR214" s="1094">
        <f>INF_FC_EUR!AZ215</f>
        <v>0</v>
      </c>
      <c r="AS214" s="1082">
        <f>INF_FC_EUR!BA215</f>
        <v>0</v>
      </c>
      <c r="AT214" s="1094">
        <f>INF_FC_EUR!BB215</f>
        <v>0</v>
      </c>
      <c r="AU214" s="1082">
        <f>INF_FC_EUR!BC215</f>
        <v>0</v>
      </c>
      <c r="AV214" s="1094">
        <f>INF_FC_EUR!BD215</f>
        <v>0</v>
      </c>
      <c r="AW214" s="1082">
        <f>INF_FC_EUR!BE215</f>
        <v>0</v>
      </c>
      <c r="AX214" s="1094">
        <f>INF_FC_EUR!BF215</f>
        <v>0</v>
      </c>
      <c r="AY214" s="1082">
        <f>INF_FC_EUR!BG215</f>
        <v>0</v>
      </c>
      <c r="AZ214" s="1094">
        <f>INF_FC_EUR!BH215</f>
        <v>0</v>
      </c>
      <c r="BA214" s="1082">
        <f>INF_FC_EUR!BI215</f>
        <v>0</v>
      </c>
      <c r="BB214" s="1094">
        <f>INF_FC_EUR!BJ215</f>
        <v>0</v>
      </c>
      <c r="BC214" s="1082">
        <f>INF_FC_EUR!BK215</f>
        <v>0</v>
      </c>
      <c r="BD214" s="1094">
        <f>INF_FC_EUR!BL215</f>
        <v>0</v>
      </c>
      <c r="BE214" s="1082">
        <f>INF_FC_EUR!BM215</f>
        <v>0</v>
      </c>
      <c r="BF214" s="1094">
        <f>INF_FC_EUR!BN215</f>
        <v>0</v>
      </c>
      <c r="BG214" s="1082">
        <f>INF_FC_EUR!BO215</f>
        <v>0</v>
      </c>
      <c r="BH214" s="1094">
        <f>INF_FC_EUR!BP215</f>
        <v>0</v>
      </c>
      <c r="BI214" s="1082">
        <f>INF_FC_EUR!BQ215</f>
        <v>0</v>
      </c>
      <c r="BJ214" s="1094">
        <f>INF_FC_EUR!BR215</f>
        <v>0</v>
      </c>
      <c r="BK214" s="1082">
        <f>INF_FC_EUR!BS215</f>
        <v>0</v>
      </c>
      <c r="BL214" s="1094">
        <f>INF_FC_EUR!BT215</f>
        <v>0</v>
      </c>
      <c r="BM214" s="1082">
        <f>INF_FC_EUR!BU215</f>
        <v>0</v>
      </c>
      <c r="BN214" s="1094">
        <f>INF_FC_EUR!BV215</f>
        <v>0</v>
      </c>
      <c r="BO214" s="1082">
        <f>INF_FC_EUR!BW215</f>
        <v>0</v>
      </c>
      <c r="BP214" s="1094">
        <f>INF_FC_EUR!BX215</f>
        <v>0</v>
      </c>
      <c r="BQ214" s="1082">
        <f>INF_FC_EUR!BY215</f>
        <v>0</v>
      </c>
    </row>
    <row r="215" spans="1:69" s="1048" customFormat="1">
      <c r="A215" s="1080" t="str">
        <f>IF(OR(B215=0,B215=""),"",B215&amp;IF(COUNTIF(B$11:$B215,B215)&gt;1,COUNTIF(B$11:$B215,B215),""))</f>
        <v>External Customers 3</v>
      </c>
      <c r="B215" s="1080" t="str">
        <f>INF_FC_EUR!J216</f>
        <v xml:space="preserve">External Customers </v>
      </c>
      <c r="C215" s="1081"/>
      <c r="D215" s="1081">
        <f>INF_FC_EUR!L216</f>
        <v>0</v>
      </c>
      <c r="E215" s="1082">
        <f>INF_FC_EUR!M216</f>
        <v>0</v>
      </c>
      <c r="F215" s="1094">
        <f>INF_FC_EUR!N216</f>
        <v>0</v>
      </c>
      <c r="G215" s="1082">
        <f>INF_FC_EUR!O216</f>
        <v>0</v>
      </c>
      <c r="H215" s="1094">
        <f>INF_FC_EUR!P216</f>
        <v>0</v>
      </c>
      <c r="I215" s="1082">
        <f>INF_FC_EUR!Q216</f>
        <v>0</v>
      </c>
      <c r="J215" s="1094">
        <f>INF_FC_EUR!R216</f>
        <v>0</v>
      </c>
      <c r="K215" s="1082">
        <f>INF_FC_EUR!S216</f>
        <v>0</v>
      </c>
      <c r="L215" s="1094">
        <f>INF_FC_EUR!T216</f>
        <v>0</v>
      </c>
      <c r="M215" s="1082">
        <f>INF_FC_EUR!U216</f>
        <v>0</v>
      </c>
      <c r="N215" s="1094">
        <f>INF_FC_EUR!V216</f>
        <v>0</v>
      </c>
      <c r="O215" s="1082">
        <f>INF_FC_EUR!W216</f>
        <v>0</v>
      </c>
      <c r="P215" s="1094">
        <f>INF_FC_EUR!X216</f>
        <v>0</v>
      </c>
      <c r="Q215" s="1082">
        <f>INF_FC_EUR!Y216</f>
        <v>0</v>
      </c>
      <c r="R215" s="1094">
        <f>INF_FC_EUR!Z216</f>
        <v>0</v>
      </c>
      <c r="S215" s="1082">
        <f>INF_FC_EUR!AA216</f>
        <v>0</v>
      </c>
      <c r="T215" s="1094">
        <f>INF_FC_EUR!AB216</f>
        <v>0</v>
      </c>
      <c r="U215" s="1082">
        <f>INF_FC_EUR!AC216</f>
        <v>0</v>
      </c>
      <c r="V215" s="1094">
        <f>INF_FC_EUR!AD216</f>
        <v>0</v>
      </c>
      <c r="W215" s="1082">
        <f>INF_FC_EUR!AE216</f>
        <v>0</v>
      </c>
      <c r="X215" s="1094">
        <f>INF_FC_EUR!AF216</f>
        <v>0</v>
      </c>
      <c r="Y215" s="1082">
        <f>INF_FC_EUR!AG216</f>
        <v>0</v>
      </c>
      <c r="Z215" s="1094">
        <f>INF_FC_EUR!AH216</f>
        <v>0</v>
      </c>
      <c r="AA215" s="1082">
        <f>INF_FC_EUR!AI216</f>
        <v>0</v>
      </c>
      <c r="AB215" s="1094">
        <f>INF_FC_EUR!AJ216</f>
        <v>0</v>
      </c>
      <c r="AC215" s="1082">
        <f>INF_FC_EUR!AK216</f>
        <v>0</v>
      </c>
      <c r="AD215" s="1094">
        <f>INF_FC_EUR!AL216</f>
        <v>0</v>
      </c>
      <c r="AE215" s="1082">
        <f>INF_FC_EUR!AM216</f>
        <v>0</v>
      </c>
      <c r="AF215" s="1094">
        <f>INF_FC_EUR!AN216</f>
        <v>0</v>
      </c>
      <c r="AG215" s="1082">
        <f>INF_FC_EUR!AO216</f>
        <v>0</v>
      </c>
      <c r="AH215" s="1094">
        <f>INF_FC_EUR!AP216</f>
        <v>0</v>
      </c>
      <c r="AI215" s="1082">
        <f>INF_FC_EUR!AQ216</f>
        <v>0</v>
      </c>
      <c r="AJ215" s="1094">
        <f>INF_FC_EUR!AR216</f>
        <v>0</v>
      </c>
      <c r="AK215" s="1082">
        <f>INF_FC_EUR!AS216</f>
        <v>0</v>
      </c>
      <c r="AL215" s="1094">
        <f>INF_FC_EUR!AT216</f>
        <v>0</v>
      </c>
      <c r="AM215" s="1082">
        <f>INF_FC_EUR!AU216</f>
        <v>0</v>
      </c>
      <c r="AN215" s="1094">
        <f>INF_FC_EUR!AV216</f>
        <v>0</v>
      </c>
      <c r="AO215" s="1082">
        <f>INF_FC_EUR!AW216</f>
        <v>0</v>
      </c>
      <c r="AP215" s="1094">
        <f>INF_FC_EUR!AX216</f>
        <v>0</v>
      </c>
      <c r="AQ215" s="1082">
        <f>INF_FC_EUR!AY216</f>
        <v>0</v>
      </c>
      <c r="AR215" s="1094">
        <f>INF_FC_EUR!AZ216</f>
        <v>0</v>
      </c>
      <c r="AS215" s="1082">
        <f>INF_FC_EUR!BA216</f>
        <v>0</v>
      </c>
      <c r="AT215" s="1094">
        <f>INF_FC_EUR!BB216</f>
        <v>0</v>
      </c>
      <c r="AU215" s="1082">
        <f>INF_FC_EUR!BC216</f>
        <v>0</v>
      </c>
      <c r="AV215" s="1094">
        <f>INF_FC_EUR!BD216</f>
        <v>0</v>
      </c>
      <c r="AW215" s="1082">
        <f>INF_FC_EUR!BE216</f>
        <v>0</v>
      </c>
      <c r="AX215" s="1094">
        <f>INF_FC_EUR!BF216</f>
        <v>0</v>
      </c>
      <c r="AY215" s="1082">
        <f>INF_FC_EUR!BG216</f>
        <v>0</v>
      </c>
      <c r="AZ215" s="1094">
        <f>INF_FC_EUR!BH216</f>
        <v>0</v>
      </c>
      <c r="BA215" s="1082">
        <f>INF_FC_EUR!BI216</f>
        <v>0</v>
      </c>
      <c r="BB215" s="1094">
        <f>INF_FC_EUR!BJ216</f>
        <v>0</v>
      </c>
      <c r="BC215" s="1082">
        <f>INF_FC_EUR!BK216</f>
        <v>0</v>
      </c>
      <c r="BD215" s="1094">
        <f>INF_FC_EUR!BL216</f>
        <v>0</v>
      </c>
      <c r="BE215" s="1082">
        <f>INF_FC_EUR!BM216</f>
        <v>0</v>
      </c>
      <c r="BF215" s="1094">
        <f>INF_FC_EUR!BN216</f>
        <v>0</v>
      </c>
      <c r="BG215" s="1082">
        <f>INF_FC_EUR!BO216</f>
        <v>0</v>
      </c>
      <c r="BH215" s="1094">
        <f>INF_FC_EUR!BP216</f>
        <v>0</v>
      </c>
      <c r="BI215" s="1082">
        <f>INF_FC_EUR!BQ216</f>
        <v>0</v>
      </c>
      <c r="BJ215" s="1094">
        <f>INF_FC_EUR!BR216</f>
        <v>0</v>
      </c>
      <c r="BK215" s="1082">
        <f>INF_FC_EUR!BS216</f>
        <v>0</v>
      </c>
      <c r="BL215" s="1094">
        <f>INF_FC_EUR!BT216</f>
        <v>0</v>
      </c>
      <c r="BM215" s="1082">
        <f>INF_FC_EUR!BU216</f>
        <v>0</v>
      </c>
      <c r="BN215" s="1094">
        <f>INF_FC_EUR!BV216</f>
        <v>0</v>
      </c>
      <c r="BO215" s="1082">
        <f>INF_FC_EUR!BW216</f>
        <v>0</v>
      </c>
      <c r="BP215" s="1094">
        <f>INF_FC_EUR!BX216</f>
        <v>0</v>
      </c>
      <c r="BQ215" s="1082">
        <f>INF_FC_EUR!BY216</f>
        <v>0</v>
      </c>
    </row>
    <row r="216" spans="1:69" s="1048" customFormat="1">
      <c r="A216" s="1093" t="str">
        <f>IF(OR(B216=0,B216=""),"",B216&amp;IF(COUNTIF(B$11:$B216,B216)&gt;1,COUNTIF(B$11:$B216,B216),""))</f>
        <v>Intra-Divisional 3</v>
      </c>
      <c r="B216" s="1093" t="str">
        <f>INF_FC_EUR!J217</f>
        <v xml:space="preserve">Intra-Divisional </v>
      </c>
      <c r="C216" s="1090"/>
      <c r="D216" s="1090">
        <f>INF_FC_EUR!L217</f>
        <v>0</v>
      </c>
      <c r="E216" s="1091">
        <f>INF_FC_EUR!M217</f>
        <v>0</v>
      </c>
      <c r="F216" s="1092">
        <f>INF_FC_EUR!N217</f>
        <v>0</v>
      </c>
      <c r="G216" s="1091">
        <f>INF_FC_EUR!O217</f>
        <v>0</v>
      </c>
      <c r="H216" s="1092">
        <f>INF_FC_EUR!P217</f>
        <v>0</v>
      </c>
      <c r="I216" s="1091">
        <f>INF_FC_EUR!Q217</f>
        <v>0</v>
      </c>
      <c r="J216" s="1092">
        <f>INF_FC_EUR!R217</f>
        <v>0</v>
      </c>
      <c r="K216" s="1091">
        <f>INF_FC_EUR!S217</f>
        <v>0</v>
      </c>
      <c r="L216" s="1092">
        <f>INF_FC_EUR!T217</f>
        <v>0</v>
      </c>
      <c r="M216" s="1091">
        <f>INF_FC_EUR!U217</f>
        <v>0</v>
      </c>
      <c r="N216" s="1092">
        <f>INF_FC_EUR!V217</f>
        <v>0</v>
      </c>
      <c r="O216" s="1091">
        <f>INF_FC_EUR!W217</f>
        <v>0</v>
      </c>
      <c r="P216" s="1092">
        <f>INF_FC_EUR!X217</f>
        <v>0</v>
      </c>
      <c r="Q216" s="1091">
        <f>INF_FC_EUR!Y217</f>
        <v>0</v>
      </c>
      <c r="R216" s="1092">
        <f>INF_FC_EUR!Z217</f>
        <v>0</v>
      </c>
      <c r="S216" s="1091">
        <f>INF_FC_EUR!AA217</f>
        <v>0</v>
      </c>
      <c r="T216" s="1092">
        <f>INF_FC_EUR!AB217</f>
        <v>0</v>
      </c>
      <c r="U216" s="1091">
        <f>INF_FC_EUR!AC217</f>
        <v>0</v>
      </c>
      <c r="V216" s="1092">
        <f>INF_FC_EUR!AD217</f>
        <v>0</v>
      </c>
      <c r="W216" s="1091">
        <f>INF_FC_EUR!AE217</f>
        <v>0</v>
      </c>
      <c r="X216" s="1092">
        <f>INF_FC_EUR!AF217</f>
        <v>0</v>
      </c>
      <c r="Y216" s="1091">
        <f>INF_FC_EUR!AG217</f>
        <v>0</v>
      </c>
      <c r="Z216" s="1092">
        <f>INF_FC_EUR!AH217</f>
        <v>0</v>
      </c>
      <c r="AA216" s="1091">
        <f>INF_FC_EUR!AI217</f>
        <v>0</v>
      </c>
      <c r="AB216" s="1092">
        <f>INF_FC_EUR!AJ217</f>
        <v>0</v>
      </c>
      <c r="AC216" s="1091">
        <f>INF_FC_EUR!AK217</f>
        <v>0</v>
      </c>
      <c r="AD216" s="1092">
        <f>INF_FC_EUR!AL217</f>
        <v>0</v>
      </c>
      <c r="AE216" s="1091">
        <f>INF_FC_EUR!AM217</f>
        <v>0</v>
      </c>
      <c r="AF216" s="1092">
        <f>INF_FC_EUR!AN217</f>
        <v>0</v>
      </c>
      <c r="AG216" s="1091">
        <f>INF_FC_EUR!AO217</f>
        <v>0</v>
      </c>
      <c r="AH216" s="1092">
        <f>INF_FC_EUR!AP217</f>
        <v>0</v>
      </c>
      <c r="AI216" s="1091">
        <f>INF_FC_EUR!AQ217</f>
        <v>0</v>
      </c>
      <c r="AJ216" s="1092">
        <f>INF_FC_EUR!AR217</f>
        <v>0</v>
      </c>
      <c r="AK216" s="1091">
        <f>INF_FC_EUR!AS217</f>
        <v>0</v>
      </c>
      <c r="AL216" s="1092">
        <f>INF_FC_EUR!AT217</f>
        <v>0</v>
      </c>
      <c r="AM216" s="1091">
        <f>INF_FC_EUR!AU217</f>
        <v>0</v>
      </c>
      <c r="AN216" s="1092">
        <f>INF_FC_EUR!AV217</f>
        <v>0</v>
      </c>
      <c r="AO216" s="1091">
        <f>INF_FC_EUR!AW217</f>
        <v>0</v>
      </c>
      <c r="AP216" s="1092">
        <f>INF_FC_EUR!AX217</f>
        <v>0</v>
      </c>
      <c r="AQ216" s="1091">
        <f>INF_FC_EUR!AY217</f>
        <v>0</v>
      </c>
      <c r="AR216" s="1092">
        <f>INF_FC_EUR!AZ217</f>
        <v>0</v>
      </c>
      <c r="AS216" s="1091">
        <f>INF_FC_EUR!BA217</f>
        <v>0</v>
      </c>
      <c r="AT216" s="1092">
        <f>INF_FC_EUR!BB217</f>
        <v>0</v>
      </c>
      <c r="AU216" s="1091">
        <f>INF_FC_EUR!BC217</f>
        <v>0</v>
      </c>
      <c r="AV216" s="1092">
        <f>INF_FC_EUR!BD217</f>
        <v>0</v>
      </c>
      <c r="AW216" s="1091">
        <f>INF_FC_EUR!BE217</f>
        <v>0</v>
      </c>
      <c r="AX216" s="1092">
        <f>INF_FC_EUR!BF217</f>
        <v>0</v>
      </c>
      <c r="AY216" s="1091">
        <f>INF_FC_EUR!BG217</f>
        <v>0</v>
      </c>
      <c r="AZ216" s="1092">
        <f>INF_FC_EUR!BH217</f>
        <v>0</v>
      </c>
      <c r="BA216" s="1091">
        <f>INF_FC_EUR!BI217</f>
        <v>0</v>
      </c>
      <c r="BB216" s="1092">
        <f>INF_FC_EUR!BJ217</f>
        <v>0</v>
      </c>
      <c r="BC216" s="1091">
        <f>INF_FC_EUR!BK217</f>
        <v>0</v>
      </c>
      <c r="BD216" s="1092">
        <f>INF_FC_EUR!BL217</f>
        <v>0</v>
      </c>
      <c r="BE216" s="1091">
        <f>INF_FC_EUR!BM217</f>
        <v>0</v>
      </c>
      <c r="BF216" s="1092">
        <f>INF_FC_EUR!BN217</f>
        <v>0</v>
      </c>
      <c r="BG216" s="1091">
        <f>INF_FC_EUR!BO217</f>
        <v>0</v>
      </c>
      <c r="BH216" s="1092">
        <f>INF_FC_EUR!BP217</f>
        <v>0</v>
      </c>
      <c r="BI216" s="1091">
        <f>INF_FC_EUR!BQ217</f>
        <v>0</v>
      </c>
      <c r="BJ216" s="1092">
        <f>INF_FC_EUR!BR217</f>
        <v>0</v>
      </c>
      <c r="BK216" s="1091">
        <f>INF_FC_EUR!BS217</f>
        <v>0</v>
      </c>
      <c r="BL216" s="1092">
        <f>INF_FC_EUR!BT217</f>
        <v>0</v>
      </c>
      <c r="BM216" s="1091">
        <f>INF_FC_EUR!BU217</f>
        <v>0</v>
      </c>
      <c r="BN216" s="1092">
        <f>INF_FC_EUR!BV217</f>
        <v>0</v>
      </c>
      <c r="BO216" s="1091">
        <f>INF_FC_EUR!BW217</f>
        <v>0</v>
      </c>
      <c r="BP216" s="1092">
        <f>INF_FC_EUR!BX217</f>
        <v>0</v>
      </c>
      <c r="BQ216" s="1091">
        <f>INF_FC_EUR!BY217</f>
        <v>0</v>
      </c>
    </row>
    <row r="217" spans="1:69" s="1048" customFormat="1">
      <c r="A217" s="1080" t="str">
        <f>IF(OR(B217=0,B217=""),"",B217&amp;IF(COUNTIF(B$11:$B217,B217)&gt;1,COUNTIF(B$11:$B217,B217),""))</f>
        <v>Inter-Divisional 3</v>
      </c>
      <c r="B217" s="1080" t="str">
        <f>INF_FC_EUR!J218</f>
        <v xml:space="preserve">Inter-Divisional </v>
      </c>
      <c r="C217" s="1081"/>
      <c r="D217" s="1081">
        <f>INF_FC_EUR!L218</f>
        <v>0</v>
      </c>
      <c r="E217" s="1082">
        <f>INF_FC_EUR!M218</f>
        <v>0</v>
      </c>
      <c r="F217" s="1094">
        <f>INF_FC_EUR!N218</f>
        <v>0</v>
      </c>
      <c r="G217" s="1082">
        <f>INF_FC_EUR!O218</f>
        <v>0</v>
      </c>
      <c r="H217" s="1094">
        <f>INF_FC_EUR!P218</f>
        <v>0</v>
      </c>
      <c r="I217" s="1082">
        <f>INF_FC_EUR!Q218</f>
        <v>0</v>
      </c>
      <c r="J217" s="1094">
        <f>INF_FC_EUR!R218</f>
        <v>0</v>
      </c>
      <c r="K217" s="1082">
        <f>INF_FC_EUR!S218</f>
        <v>0</v>
      </c>
      <c r="L217" s="1094">
        <f>INF_FC_EUR!T218</f>
        <v>0</v>
      </c>
      <c r="M217" s="1082">
        <f>INF_FC_EUR!U218</f>
        <v>0</v>
      </c>
      <c r="N217" s="1094">
        <f>INF_FC_EUR!V218</f>
        <v>0</v>
      </c>
      <c r="O217" s="1082">
        <f>INF_FC_EUR!W218</f>
        <v>0</v>
      </c>
      <c r="P217" s="1094">
        <f>INF_FC_EUR!X218</f>
        <v>0</v>
      </c>
      <c r="Q217" s="1082">
        <f>INF_FC_EUR!Y218</f>
        <v>0</v>
      </c>
      <c r="R217" s="1094">
        <f>INF_FC_EUR!Z218</f>
        <v>0</v>
      </c>
      <c r="S217" s="1082">
        <f>INF_FC_EUR!AA218</f>
        <v>0</v>
      </c>
      <c r="T217" s="1094">
        <f>INF_FC_EUR!AB218</f>
        <v>0</v>
      </c>
      <c r="U217" s="1082">
        <f>INF_FC_EUR!AC218</f>
        <v>0</v>
      </c>
      <c r="V217" s="1094">
        <f>INF_FC_EUR!AD218</f>
        <v>0</v>
      </c>
      <c r="W217" s="1082">
        <f>INF_FC_EUR!AE218</f>
        <v>0</v>
      </c>
      <c r="X217" s="1094">
        <f>INF_FC_EUR!AF218</f>
        <v>0</v>
      </c>
      <c r="Y217" s="1082">
        <f>INF_FC_EUR!AG218</f>
        <v>0</v>
      </c>
      <c r="Z217" s="1094">
        <f>INF_FC_EUR!AH218</f>
        <v>0</v>
      </c>
      <c r="AA217" s="1082">
        <f>INF_FC_EUR!AI218</f>
        <v>0</v>
      </c>
      <c r="AB217" s="1094">
        <f>INF_FC_EUR!AJ218</f>
        <v>0</v>
      </c>
      <c r="AC217" s="1082">
        <f>INF_FC_EUR!AK218</f>
        <v>0</v>
      </c>
      <c r="AD217" s="1094">
        <f>INF_FC_EUR!AL218</f>
        <v>0</v>
      </c>
      <c r="AE217" s="1082">
        <f>INF_FC_EUR!AM218</f>
        <v>0</v>
      </c>
      <c r="AF217" s="1094">
        <f>INF_FC_EUR!AN218</f>
        <v>0</v>
      </c>
      <c r="AG217" s="1082">
        <f>INF_FC_EUR!AO218</f>
        <v>0</v>
      </c>
      <c r="AH217" s="1094">
        <f>INF_FC_EUR!AP218</f>
        <v>0</v>
      </c>
      <c r="AI217" s="1082">
        <f>INF_FC_EUR!AQ218</f>
        <v>0</v>
      </c>
      <c r="AJ217" s="1094">
        <f>INF_FC_EUR!AR218</f>
        <v>0</v>
      </c>
      <c r="AK217" s="1082">
        <f>INF_FC_EUR!AS218</f>
        <v>0</v>
      </c>
      <c r="AL217" s="1094">
        <f>INF_FC_EUR!AT218</f>
        <v>0</v>
      </c>
      <c r="AM217" s="1082">
        <f>INF_FC_EUR!AU218</f>
        <v>0</v>
      </c>
      <c r="AN217" s="1094">
        <f>INF_FC_EUR!AV218</f>
        <v>0</v>
      </c>
      <c r="AO217" s="1082">
        <f>INF_FC_EUR!AW218</f>
        <v>0</v>
      </c>
      <c r="AP217" s="1094">
        <f>INF_FC_EUR!AX218</f>
        <v>0</v>
      </c>
      <c r="AQ217" s="1082">
        <f>INF_FC_EUR!AY218</f>
        <v>0</v>
      </c>
      <c r="AR217" s="1094">
        <f>INF_FC_EUR!AZ218</f>
        <v>0</v>
      </c>
      <c r="AS217" s="1082">
        <f>INF_FC_EUR!BA218</f>
        <v>0</v>
      </c>
      <c r="AT217" s="1094">
        <f>INF_FC_EUR!BB218</f>
        <v>0</v>
      </c>
      <c r="AU217" s="1082">
        <f>INF_FC_EUR!BC218</f>
        <v>0</v>
      </c>
      <c r="AV217" s="1094">
        <f>INF_FC_EUR!BD218</f>
        <v>0</v>
      </c>
      <c r="AW217" s="1082">
        <f>INF_FC_EUR!BE218</f>
        <v>0</v>
      </c>
      <c r="AX217" s="1094">
        <f>INF_FC_EUR!BF218</f>
        <v>0</v>
      </c>
      <c r="AY217" s="1082">
        <f>INF_FC_EUR!BG218</f>
        <v>0</v>
      </c>
      <c r="AZ217" s="1094">
        <f>INF_FC_EUR!BH218</f>
        <v>0</v>
      </c>
      <c r="BA217" s="1082">
        <f>INF_FC_EUR!BI218</f>
        <v>0</v>
      </c>
      <c r="BB217" s="1094">
        <f>INF_FC_EUR!BJ218</f>
        <v>0</v>
      </c>
      <c r="BC217" s="1082">
        <f>INF_FC_EUR!BK218</f>
        <v>0</v>
      </c>
      <c r="BD217" s="1094">
        <f>INF_FC_EUR!BL218</f>
        <v>0</v>
      </c>
      <c r="BE217" s="1082">
        <f>INF_FC_EUR!BM218</f>
        <v>0</v>
      </c>
      <c r="BF217" s="1094">
        <f>INF_FC_EUR!BN218</f>
        <v>0</v>
      </c>
      <c r="BG217" s="1082">
        <f>INF_FC_EUR!BO218</f>
        <v>0</v>
      </c>
      <c r="BH217" s="1094">
        <f>INF_FC_EUR!BP218</f>
        <v>0</v>
      </c>
      <c r="BI217" s="1082">
        <f>INF_FC_EUR!BQ218</f>
        <v>0</v>
      </c>
      <c r="BJ217" s="1094">
        <f>INF_FC_EUR!BR218</f>
        <v>0</v>
      </c>
      <c r="BK217" s="1082">
        <f>INF_FC_EUR!BS218</f>
        <v>0</v>
      </c>
      <c r="BL217" s="1094">
        <f>INF_FC_EUR!BT218</f>
        <v>0</v>
      </c>
      <c r="BM217" s="1082">
        <f>INF_FC_EUR!BU218</f>
        <v>0</v>
      </c>
      <c r="BN217" s="1094">
        <f>INF_FC_EUR!BV218</f>
        <v>0</v>
      </c>
      <c r="BO217" s="1082">
        <f>INF_FC_EUR!BW218</f>
        <v>0</v>
      </c>
      <c r="BP217" s="1094">
        <f>INF_FC_EUR!BX218</f>
        <v>0</v>
      </c>
      <c r="BQ217" s="1082">
        <f>INF_FC_EUR!BY218</f>
        <v>0</v>
      </c>
    </row>
    <row r="218" spans="1:69" s="1048" customFormat="1">
      <c r="A218" s="1080" t="str">
        <f>IF(OR(B218=0,B218=""),"",B218&amp;IF(COUNTIF(B$11:$B218,B218)&gt;1,COUNTIF(B$11:$B218,B218),""))</f>
        <v>Bartering2</v>
      </c>
      <c r="B218" s="1080" t="str">
        <f>INF_FC_EUR!J219</f>
        <v>Bartering</v>
      </c>
      <c r="C218" s="1081"/>
      <c r="D218" s="1081">
        <f>INF_FC_EUR!L219</f>
        <v>0</v>
      </c>
      <c r="E218" s="1082">
        <f>INF_FC_EUR!M219</f>
        <v>0</v>
      </c>
      <c r="F218" s="1094">
        <f>INF_FC_EUR!N219</f>
        <v>0</v>
      </c>
      <c r="G218" s="1082">
        <f>INF_FC_EUR!O219</f>
        <v>0</v>
      </c>
      <c r="H218" s="1094">
        <f>INF_FC_EUR!P219</f>
        <v>0</v>
      </c>
      <c r="I218" s="1082">
        <f>INF_FC_EUR!Q219</f>
        <v>0</v>
      </c>
      <c r="J218" s="1094">
        <f>INF_FC_EUR!R219</f>
        <v>0</v>
      </c>
      <c r="K218" s="1082">
        <f>INF_FC_EUR!S219</f>
        <v>0</v>
      </c>
      <c r="L218" s="1094">
        <f>INF_FC_EUR!T219</f>
        <v>0</v>
      </c>
      <c r="M218" s="1082">
        <f>INF_FC_EUR!U219</f>
        <v>0</v>
      </c>
      <c r="N218" s="1094">
        <f>INF_FC_EUR!V219</f>
        <v>0</v>
      </c>
      <c r="O218" s="1082">
        <f>INF_FC_EUR!W219</f>
        <v>0</v>
      </c>
      <c r="P218" s="1094">
        <f>INF_FC_EUR!X219</f>
        <v>0</v>
      </c>
      <c r="Q218" s="1082">
        <f>INF_FC_EUR!Y219</f>
        <v>0</v>
      </c>
      <c r="R218" s="1094">
        <f>INF_FC_EUR!Z219</f>
        <v>0</v>
      </c>
      <c r="S218" s="1082">
        <f>INF_FC_EUR!AA219</f>
        <v>0</v>
      </c>
      <c r="T218" s="1094">
        <f>INF_FC_EUR!AB219</f>
        <v>0</v>
      </c>
      <c r="U218" s="1082">
        <f>INF_FC_EUR!AC219</f>
        <v>0</v>
      </c>
      <c r="V218" s="1094">
        <f>INF_FC_EUR!AD219</f>
        <v>0</v>
      </c>
      <c r="W218" s="1082">
        <f>INF_FC_EUR!AE219</f>
        <v>0</v>
      </c>
      <c r="X218" s="1094">
        <f>INF_FC_EUR!AF219</f>
        <v>0</v>
      </c>
      <c r="Y218" s="1082">
        <f>INF_FC_EUR!AG219</f>
        <v>0</v>
      </c>
      <c r="Z218" s="1094">
        <f>INF_FC_EUR!AH219</f>
        <v>0</v>
      </c>
      <c r="AA218" s="1082">
        <f>INF_FC_EUR!AI219</f>
        <v>0</v>
      </c>
      <c r="AB218" s="1094">
        <f>INF_FC_EUR!AJ219</f>
        <v>0</v>
      </c>
      <c r="AC218" s="1082">
        <f>INF_FC_EUR!AK219</f>
        <v>0</v>
      </c>
      <c r="AD218" s="1094">
        <f>INF_FC_EUR!AL219</f>
        <v>0</v>
      </c>
      <c r="AE218" s="1082">
        <f>INF_FC_EUR!AM219</f>
        <v>0</v>
      </c>
      <c r="AF218" s="1094">
        <f>INF_FC_EUR!AN219</f>
        <v>0</v>
      </c>
      <c r="AG218" s="1082">
        <f>INF_FC_EUR!AO219</f>
        <v>0</v>
      </c>
      <c r="AH218" s="1094">
        <f>INF_FC_EUR!AP219</f>
        <v>0</v>
      </c>
      <c r="AI218" s="1082">
        <f>INF_FC_EUR!AQ219</f>
        <v>0</v>
      </c>
      <c r="AJ218" s="1094">
        <f>INF_FC_EUR!AR219</f>
        <v>0</v>
      </c>
      <c r="AK218" s="1082">
        <f>INF_FC_EUR!AS219</f>
        <v>0</v>
      </c>
      <c r="AL218" s="1094">
        <f>INF_FC_EUR!AT219</f>
        <v>0</v>
      </c>
      <c r="AM218" s="1082">
        <f>INF_FC_EUR!AU219</f>
        <v>0</v>
      </c>
      <c r="AN218" s="1094">
        <f>INF_FC_EUR!AV219</f>
        <v>0</v>
      </c>
      <c r="AO218" s="1082">
        <f>INF_FC_EUR!AW219</f>
        <v>0</v>
      </c>
      <c r="AP218" s="1094">
        <f>INF_FC_EUR!AX219</f>
        <v>0</v>
      </c>
      <c r="AQ218" s="1082">
        <f>INF_FC_EUR!AY219</f>
        <v>0</v>
      </c>
      <c r="AR218" s="1094">
        <f>INF_FC_EUR!AZ219</f>
        <v>0</v>
      </c>
      <c r="AS218" s="1082">
        <f>INF_FC_EUR!BA219</f>
        <v>0</v>
      </c>
      <c r="AT218" s="1094">
        <f>INF_FC_EUR!BB219</f>
        <v>0</v>
      </c>
      <c r="AU218" s="1082">
        <f>INF_FC_EUR!BC219</f>
        <v>0</v>
      </c>
      <c r="AV218" s="1094">
        <f>INF_FC_EUR!BD219</f>
        <v>0</v>
      </c>
      <c r="AW218" s="1082">
        <f>INF_FC_EUR!BE219</f>
        <v>0</v>
      </c>
      <c r="AX218" s="1094">
        <f>INF_FC_EUR!BF219</f>
        <v>0</v>
      </c>
      <c r="AY218" s="1082">
        <f>INF_FC_EUR!BG219</f>
        <v>0</v>
      </c>
      <c r="AZ218" s="1094">
        <f>INF_FC_EUR!BH219</f>
        <v>0</v>
      </c>
      <c r="BA218" s="1082">
        <f>INF_FC_EUR!BI219</f>
        <v>0</v>
      </c>
      <c r="BB218" s="1094">
        <f>INF_FC_EUR!BJ219</f>
        <v>0</v>
      </c>
      <c r="BC218" s="1082">
        <f>INF_FC_EUR!BK219</f>
        <v>0</v>
      </c>
      <c r="BD218" s="1094">
        <f>INF_FC_EUR!BL219</f>
        <v>0</v>
      </c>
      <c r="BE218" s="1082">
        <f>INF_FC_EUR!BM219</f>
        <v>0</v>
      </c>
      <c r="BF218" s="1094">
        <f>INF_FC_EUR!BN219</f>
        <v>0</v>
      </c>
      <c r="BG218" s="1082">
        <f>INF_FC_EUR!BO219</f>
        <v>0</v>
      </c>
      <c r="BH218" s="1094">
        <f>INF_FC_EUR!BP219</f>
        <v>0</v>
      </c>
      <c r="BI218" s="1082">
        <f>INF_FC_EUR!BQ219</f>
        <v>0</v>
      </c>
      <c r="BJ218" s="1094">
        <f>INF_FC_EUR!BR219</f>
        <v>0</v>
      </c>
      <c r="BK218" s="1082">
        <f>INF_FC_EUR!BS219</f>
        <v>0</v>
      </c>
      <c r="BL218" s="1094">
        <f>INF_FC_EUR!BT219</f>
        <v>0</v>
      </c>
      <c r="BM218" s="1082">
        <f>INF_FC_EUR!BU219</f>
        <v>0</v>
      </c>
      <c r="BN218" s="1094">
        <f>INF_FC_EUR!BV219</f>
        <v>0</v>
      </c>
      <c r="BO218" s="1082">
        <f>INF_FC_EUR!BW219</f>
        <v>0</v>
      </c>
      <c r="BP218" s="1094">
        <f>INF_FC_EUR!BX219</f>
        <v>0</v>
      </c>
      <c r="BQ218" s="1082">
        <f>INF_FC_EUR!BY219</f>
        <v>0</v>
      </c>
    </row>
    <row r="219" spans="1:69" s="1048" customFormat="1">
      <c r="A219" s="1080" t="str">
        <f>IF(OR(B219=0,B219=""),"",B219&amp;IF(COUNTIF(B$11:$B219,B219)&gt;1,COUNTIF(B$11:$B219,B219),""))</f>
        <v>External Customers 4</v>
      </c>
      <c r="B219" s="1080" t="str">
        <f>INF_FC_EUR!J220</f>
        <v xml:space="preserve">External Customers </v>
      </c>
      <c r="C219" s="1081"/>
      <c r="D219" s="1081">
        <f>INF_FC_EUR!L220</f>
        <v>0</v>
      </c>
      <c r="E219" s="1082">
        <f>INF_FC_EUR!M220</f>
        <v>0</v>
      </c>
      <c r="F219" s="1094">
        <f>INF_FC_EUR!N220</f>
        <v>0</v>
      </c>
      <c r="G219" s="1082">
        <f>INF_FC_EUR!O220</f>
        <v>0</v>
      </c>
      <c r="H219" s="1094">
        <f>INF_FC_EUR!P220</f>
        <v>0</v>
      </c>
      <c r="I219" s="1082">
        <f>INF_FC_EUR!Q220</f>
        <v>0</v>
      </c>
      <c r="J219" s="1094">
        <f>INF_FC_EUR!R220</f>
        <v>0</v>
      </c>
      <c r="K219" s="1082">
        <f>INF_FC_EUR!S220</f>
        <v>0</v>
      </c>
      <c r="L219" s="1094">
        <f>INF_FC_EUR!T220</f>
        <v>0</v>
      </c>
      <c r="M219" s="1082">
        <f>INF_FC_EUR!U220</f>
        <v>0</v>
      </c>
      <c r="N219" s="1094">
        <f>INF_FC_EUR!V220</f>
        <v>0</v>
      </c>
      <c r="O219" s="1082">
        <f>INF_FC_EUR!W220</f>
        <v>0</v>
      </c>
      <c r="P219" s="1094">
        <f>INF_FC_EUR!X220</f>
        <v>0</v>
      </c>
      <c r="Q219" s="1082">
        <f>INF_FC_EUR!Y220</f>
        <v>0</v>
      </c>
      <c r="R219" s="1094">
        <f>INF_FC_EUR!Z220</f>
        <v>0</v>
      </c>
      <c r="S219" s="1082">
        <f>INF_FC_EUR!AA220</f>
        <v>0</v>
      </c>
      <c r="T219" s="1094">
        <f>INF_FC_EUR!AB220</f>
        <v>0</v>
      </c>
      <c r="U219" s="1082">
        <f>INF_FC_EUR!AC220</f>
        <v>0</v>
      </c>
      <c r="V219" s="1094">
        <f>INF_FC_EUR!AD220</f>
        <v>0</v>
      </c>
      <c r="W219" s="1082">
        <f>INF_FC_EUR!AE220</f>
        <v>0</v>
      </c>
      <c r="X219" s="1094">
        <f>INF_FC_EUR!AF220</f>
        <v>0</v>
      </c>
      <c r="Y219" s="1082">
        <f>INF_FC_EUR!AG220</f>
        <v>0</v>
      </c>
      <c r="Z219" s="1094">
        <f>INF_FC_EUR!AH220</f>
        <v>0</v>
      </c>
      <c r="AA219" s="1082">
        <f>INF_FC_EUR!AI220</f>
        <v>0</v>
      </c>
      <c r="AB219" s="1094">
        <f>INF_FC_EUR!AJ220</f>
        <v>0</v>
      </c>
      <c r="AC219" s="1082">
        <f>INF_FC_EUR!AK220</f>
        <v>0</v>
      </c>
      <c r="AD219" s="1094">
        <f>INF_FC_EUR!AL220</f>
        <v>0</v>
      </c>
      <c r="AE219" s="1082">
        <f>INF_FC_EUR!AM220</f>
        <v>0</v>
      </c>
      <c r="AF219" s="1094">
        <f>INF_FC_EUR!AN220</f>
        <v>0</v>
      </c>
      <c r="AG219" s="1082">
        <f>INF_FC_EUR!AO220</f>
        <v>0</v>
      </c>
      <c r="AH219" s="1094">
        <f>INF_FC_EUR!AP220</f>
        <v>0</v>
      </c>
      <c r="AI219" s="1082">
        <f>INF_FC_EUR!AQ220</f>
        <v>0</v>
      </c>
      <c r="AJ219" s="1094">
        <f>INF_FC_EUR!AR220</f>
        <v>0</v>
      </c>
      <c r="AK219" s="1082">
        <f>INF_FC_EUR!AS220</f>
        <v>0</v>
      </c>
      <c r="AL219" s="1094">
        <f>INF_FC_EUR!AT220</f>
        <v>0</v>
      </c>
      <c r="AM219" s="1082">
        <f>INF_FC_EUR!AU220</f>
        <v>0</v>
      </c>
      <c r="AN219" s="1094">
        <f>INF_FC_EUR!AV220</f>
        <v>0</v>
      </c>
      <c r="AO219" s="1082">
        <f>INF_FC_EUR!AW220</f>
        <v>0</v>
      </c>
      <c r="AP219" s="1094">
        <f>INF_FC_EUR!AX220</f>
        <v>0</v>
      </c>
      <c r="AQ219" s="1082">
        <f>INF_FC_EUR!AY220</f>
        <v>0</v>
      </c>
      <c r="AR219" s="1094">
        <f>INF_FC_EUR!AZ220</f>
        <v>0</v>
      </c>
      <c r="AS219" s="1082">
        <f>INF_FC_EUR!BA220</f>
        <v>0</v>
      </c>
      <c r="AT219" s="1094">
        <f>INF_FC_EUR!BB220</f>
        <v>0</v>
      </c>
      <c r="AU219" s="1082">
        <f>INF_FC_EUR!BC220</f>
        <v>0</v>
      </c>
      <c r="AV219" s="1094">
        <f>INF_FC_EUR!BD220</f>
        <v>0</v>
      </c>
      <c r="AW219" s="1082">
        <f>INF_FC_EUR!BE220</f>
        <v>0</v>
      </c>
      <c r="AX219" s="1094">
        <f>INF_FC_EUR!BF220</f>
        <v>0</v>
      </c>
      <c r="AY219" s="1082">
        <f>INF_FC_EUR!BG220</f>
        <v>0</v>
      </c>
      <c r="AZ219" s="1094">
        <f>INF_FC_EUR!BH220</f>
        <v>0</v>
      </c>
      <c r="BA219" s="1082">
        <f>INF_FC_EUR!BI220</f>
        <v>0</v>
      </c>
      <c r="BB219" s="1094">
        <f>INF_FC_EUR!BJ220</f>
        <v>0</v>
      </c>
      <c r="BC219" s="1082">
        <f>INF_FC_EUR!BK220</f>
        <v>0</v>
      </c>
      <c r="BD219" s="1094">
        <f>INF_FC_EUR!BL220</f>
        <v>0</v>
      </c>
      <c r="BE219" s="1082">
        <f>INF_FC_EUR!BM220</f>
        <v>0</v>
      </c>
      <c r="BF219" s="1094">
        <f>INF_FC_EUR!BN220</f>
        <v>0</v>
      </c>
      <c r="BG219" s="1082">
        <f>INF_FC_EUR!BO220</f>
        <v>0</v>
      </c>
      <c r="BH219" s="1094">
        <f>INF_FC_EUR!BP220</f>
        <v>0</v>
      </c>
      <c r="BI219" s="1082">
        <f>INF_FC_EUR!BQ220</f>
        <v>0</v>
      </c>
      <c r="BJ219" s="1094">
        <f>INF_FC_EUR!BR220</f>
        <v>0</v>
      </c>
      <c r="BK219" s="1082">
        <f>INF_FC_EUR!BS220</f>
        <v>0</v>
      </c>
      <c r="BL219" s="1094">
        <f>INF_FC_EUR!BT220</f>
        <v>0</v>
      </c>
      <c r="BM219" s="1082">
        <f>INF_FC_EUR!BU220</f>
        <v>0</v>
      </c>
      <c r="BN219" s="1094">
        <f>INF_FC_EUR!BV220</f>
        <v>0</v>
      </c>
      <c r="BO219" s="1082">
        <f>INF_FC_EUR!BW220</f>
        <v>0</v>
      </c>
      <c r="BP219" s="1094">
        <f>INF_FC_EUR!BX220</f>
        <v>0</v>
      </c>
      <c r="BQ219" s="1082">
        <f>INF_FC_EUR!BY220</f>
        <v>0</v>
      </c>
    </row>
    <row r="220" spans="1:69" s="1048" customFormat="1">
      <c r="A220" s="1093" t="str">
        <f>IF(OR(B220=0,B220=""),"",B220&amp;IF(COUNTIF(B$11:$B220,B220)&gt;1,COUNTIF(B$11:$B220,B220),""))</f>
        <v>Intra-Divisional 4</v>
      </c>
      <c r="B220" s="1093" t="str">
        <f>INF_FC_EUR!J221</f>
        <v xml:space="preserve">Intra-Divisional </v>
      </c>
      <c r="C220" s="1090"/>
      <c r="D220" s="1090">
        <f>INF_FC_EUR!L221</f>
        <v>0</v>
      </c>
      <c r="E220" s="1091">
        <f>INF_FC_EUR!M221</f>
        <v>0</v>
      </c>
      <c r="F220" s="1092">
        <f>INF_FC_EUR!N221</f>
        <v>0</v>
      </c>
      <c r="G220" s="1091">
        <f>INF_FC_EUR!O221</f>
        <v>0</v>
      </c>
      <c r="H220" s="1092">
        <f>INF_FC_EUR!P221</f>
        <v>0</v>
      </c>
      <c r="I220" s="1091">
        <f>INF_FC_EUR!Q221</f>
        <v>0</v>
      </c>
      <c r="J220" s="1092">
        <f>INF_FC_EUR!R221</f>
        <v>0</v>
      </c>
      <c r="K220" s="1091">
        <f>INF_FC_EUR!S221</f>
        <v>0</v>
      </c>
      <c r="L220" s="1092">
        <f>INF_FC_EUR!T221</f>
        <v>0</v>
      </c>
      <c r="M220" s="1091">
        <f>INF_FC_EUR!U221</f>
        <v>0</v>
      </c>
      <c r="N220" s="1092">
        <f>INF_FC_EUR!V221</f>
        <v>0</v>
      </c>
      <c r="O220" s="1091">
        <f>INF_FC_EUR!W221</f>
        <v>0</v>
      </c>
      <c r="P220" s="1092">
        <f>INF_FC_EUR!X221</f>
        <v>0</v>
      </c>
      <c r="Q220" s="1091">
        <f>INF_FC_EUR!Y221</f>
        <v>0</v>
      </c>
      <c r="R220" s="1092">
        <f>INF_FC_EUR!Z221</f>
        <v>0</v>
      </c>
      <c r="S220" s="1091">
        <f>INF_FC_EUR!AA221</f>
        <v>0</v>
      </c>
      <c r="T220" s="1092">
        <f>INF_FC_EUR!AB221</f>
        <v>0</v>
      </c>
      <c r="U220" s="1091">
        <f>INF_FC_EUR!AC221</f>
        <v>0</v>
      </c>
      <c r="V220" s="1092">
        <f>INF_FC_EUR!AD221</f>
        <v>0</v>
      </c>
      <c r="W220" s="1091">
        <f>INF_FC_EUR!AE221</f>
        <v>0</v>
      </c>
      <c r="X220" s="1092">
        <f>INF_FC_EUR!AF221</f>
        <v>0</v>
      </c>
      <c r="Y220" s="1091">
        <f>INF_FC_EUR!AG221</f>
        <v>0</v>
      </c>
      <c r="Z220" s="1092">
        <f>INF_FC_EUR!AH221</f>
        <v>0</v>
      </c>
      <c r="AA220" s="1091">
        <f>INF_FC_EUR!AI221</f>
        <v>0</v>
      </c>
      <c r="AB220" s="1092">
        <f>INF_FC_EUR!AJ221</f>
        <v>0</v>
      </c>
      <c r="AC220" s="1091">
        <f>INF_FC_EUR!AK221</f>
        <v>0</v>
      </c>
      <c r="AD220" s="1092">
        <f>INF_FC_EUR!AL221</f>
        <v>0</v>
      </c>
      <c r="AE220" s="1091">
        <f>INF_FC_EUR!AM221</f>
        <v>0</v>
      </c>
      <c r="AF220" s="1092">
        <f>INF_FC_EUR!AN221</f>
        <v>0</v>
      </c>
      <c r="AG220" s="1091">
        <f>INF_FC_EUR!AO221</f>
        <v>0</v>
      </c>
      <c r="AH220" s="1092">
        <f>INF_FC_EUR!AP221</f>
        <v>0</v>
      </c>
      <c r="AI220" s="1091">
        <f>INF_FC_EUR!AQ221</f>
        <v>0</v>
      </c>
      <c r="AJ220" s="1092">
        <f>INF_FC_EUR!AR221</f>
        <v>0</v>
      </c>
      <c r="AK220" s="1091">
        <f>INF_FC_EUR!AS221</f>
        <v>0</v>
      </c>
      <c r="AL220" s="1092">
        <f>INF_FC_EUR!AT221</f>
        <v>0</v>
      </c>
      <c r="AM220" s="1091">
        <f>INF_FC_EUR!AU221</f>
        <v>0</v>
      </c>
      <c r="AN220" s="1092">
        <f>INF_FC_EUR!AV221</f>
        <v>0</v>
      </c>
      <c r="AO220" s="1091">
        <f>INF_FC_EUR!AW221</f>
        <v>0</v>
      </c>
      <c r="AP220" s="1092">
        <f>INF_FC_EUR!AX221</f>
        <v>0</v>
      </c>
      <c r="AQ220" s="1091">
        <f>INF_FC_EUR!AY221</f>
        <v>0</v>
      </c>
      <c r="AR220" s="1092">
        <f>INF_FC_EUR!AZ221</f>
        <v>0</v>
      </c>
      <c r="AS220" s="1091">
        <f>INF_FC_EUR!BA221</f>
        <v>0</v>
      </c>
      <c r="AT220" s="1092">
        <f>INF_FC_EUR!BB221</f>
        <v>0</v>
      </c>
      <c r="AU220" s="1091">
        <f>INF_FC_EUR!BC221</f>
        <v>0</v>
      </c>
      <c r="AV220" s="1092">
        <f>INF_FC_EUR!BD221</f>
        <v>0</v>
      </c>
      <c r="AW220" s="1091">
        <f>INF_FC_EUR!BE221</f>
        <v>0</v>
      </c>
      <c r="AX220" s="1092">
        <f>INF_FC_EUR!BF221</f>
        <v>0</v>
      </c>
      <c r="AY220" s="1091">
        <f>INF_FC_EUR!BG221</f>
        <v>0</v>
      </c>
      <c r="AZ220" s="1092">
        <f>INF_FC_EUR!BH221</f>
        <v>0</v>
      </c>
      <c r="BA220" s="1091">
        <f>INF_FC_EUR!BI221</f>
        <v>0</v>
      </c>
      <c r="BB220" s="1092">
        <f>INF_FC_EUR!BJ221</f>
        <v>0</v>
      </c>
      <c r="BC220" s="1091">
        <f>INF_FC_EUR!BK221</f>
        <v>0</v>
      </c>
      <c r="BD220" s="1092">
        <f>INF_FC_EUR!BL221</f>
        <v>0</v>
      </c>
      <c r="BE220" s="1091">
        <f>INF_FC_EUR!BM221</f>
        <v>0</v>
      </c>
      <c r="BF220" s="1092">
        <f>INF_FC_EUR!BN221</f>
        <v>0</v>
      </c>
      <c r="BG220" s="1091">
        <f>INF_FC_EUR!BO221</f>
        <v>0</v>
      </c>
      <c r="BH220" s="1092">
        <f>INF_FC_EUR!BP221</f>
        <v>0</v>
      </c>
      <c r="BI220" s="1091">
        <f>INF_FC_EUR!BQ221</f>
        <v>0</v>
      </c>
      <c r="BJ220" s="1092">
        <f>INF_FC_EUR!BR221</f>
        <v>0</v>
      </c>
      <c r="BK220" s="1091">
        <f>INF_FC_EUR!BS221</f>
        <v>0</v>
      </c>
      <c r="BL220" s="1092">
        <f>INF_FC_EUR!BT221</f>
        <v>0</v>
      </c>
      <c r="BM220" s="1091">
        <f>INF_FC_EUR!BU221</f>
        <v>0</v>
      </c>
      <c r="BN220" s="1092">
        <f>INF_FC_EUR!BV221</f>
        <v>0</v>
      </c>
      <c r="BO220" s="1091">
        <f>INF_FC_EUR!BW221</f>
        <v>0</v>
      </c>
      <c r="BP220" s="1092">
        <f>INF_FC_EUR!BX221</f>
        <v>0</v>
      </c>
      <c r="BQ220" s="1091">
        <f>INF_FC_EUR!BY221</f>
        <v>0</v>
      </c>
    </row>
    <row r="221" spans="1:69" s="1048" customFormat="1">
      <c r="A221" s="1080" t="str">
        <f>IF(OR(B221=0,B221=""),"",B221&amp;IF(COUNTIF(B$11:$B221,B221)&gt;1,COUNTIF(B$11:$B221,B221),""))</f>
        <v>Inter-Divisional 4</v>
      </c>
      <c r="B221" s="1080" t="str">
        <f>INF_FC_EUR!J222</f>
        <v xml:space="preserve">Inter-Divisional </v>
      </c>
      <c r="C221" s="1081"/>
      <c r="D221" s="1081">
        <f>INF_FC_EUR!L222</f>
        <v>0</v>
      </c>
      <c r="E221" s="1082">
        <f>INF_FC_EUR!M222</f>
        <v>0</v>
      </c>
      <c r="F221" s="1094">
        <f>INF_FC_EUR!N222</f>
        <v>0</v>
      </c>
      <c r="G221" s="1082">
        <f>INF_FC_EUR!O222</f>
        <v>0</v>
      </c>
      <c r="H221" s="1094">
        <f>INF_FC_EUR!P222</f>
        <v>0</v>
      </c>
      <c r="I221" s="1082">
        <f>INF_FC_EUR!Q222</f>
        <v>0</v>
      </c>
      <c r="J221" s="1094">
        <f>INF_FC_EUR!R222</f>
        <v>0</v>
      </c>
      <c r="K221" s="1082">
        <f>INF_FC_EUR!S222</f>
        <v>0</v>
      </c>
      <c r="L221" s="1094">
        <f>INF_FC_EUR!T222</f>
        <v>0</v>
      </c>
      <c r="M221" s="1082">
        <f>INF_FC_EUR!U222</f>
        <v>0</v>
      </c>
      <c r="N221" s="1094">
        <f>INF_FC_EUR!V222</f>
        <v>0</v>
      </c>
      <c r="O221" s="1082">
        <f>INF_FC_EUR!W222</f>
        <v>0</v>
      </c>
      <c r="P221" s="1094">
        <f>INF_FC_EUR!X222</f>
        <v>0</v>
      </c>
      <c r="Q221" s="1082">
        <f>INF_FC_EUR!Y222</f>
        <v>0</v>
      </c>
      <c r="R221" s="1094">
        <f>INF_FC_EUR!Z222</f>
        <v>0</v>
      </c>
      <c r="S221" s="1082">
        <f>INF_FC_EUR!AA222</f>
        <v>0</v>
      </c>
      <c r="T221" s="1094">
        <f>INF_FC_EUR!AB222</f>
        <v>0</v>
      </c>
      <c r="U221" s="1082">
        <f>INF_FC_EUR!AC222</f>
        <v>0</v>
      </c>
      <c r="V221" s="1094">
        <f>INF_FC_EUR!AD222</f>
        <v>0</v>
      </c>
      <c r="W221" s="1082">
        <f>INF_FC_EUR!AE222</f>
        <v>0</v>
      </c>
      <c r="X221" s="1094">
        <f>INF_FC_EUR!AF222</f>
        <v>0</v>
      </c>
      <c r="Y221" s="1082">
        <f>INF_FC_EUR!AG222</f>
        <v>0</v>
      </c>
      <c r="Z221" s="1094">
        <f>INF_FC_EUR!AH222</f>
        <v>0</v>
      </c>
      <c r="AA221" s="1082">
        <f>INF_FC_EUR!AI222</f>
        <v>0</v>
      </c>
      <c r="AB221" s="1094">
        <f>INF_FC_EUR!AJ222</f>
        <v>0</v>
      </c>
      <c r="AC221" s="1082">
        <f>INF_FC_EUR!AK222</f>
        <v>0</v>
      </c>
      <c r="AD221" s="1094">
        <f>INF_FC_EUR!AL222</f>
        <v>0</v>
      </c>
      <c r="AE221" s="1082">
        <f>INF_FC_EUR!AM222</f>
        <v>0</v>
      </c>
      <c r="AF221" s="1094">
        <f>INF_FC_EUR!AN222</f>
        <v>0</v>
      </c>
      <c r="AG221" s="1082">
        <f>INF_FC_EUR!AO222</f>
        <v>0</v>
      </c>
      <c r="AH221" s="1094">
        <f>INF_FC_EUR!AP222</f>
        <v>0</v>
      </c>
      <c r="AI221" s="1082">
        <f>INF_FC_EUR!AQ222</f>
        <v>0</v>
      </c>
      <c r="AJ221" s="1094">
        <f>INF_FC_EUR!AR222</f>
        <v>0</v>
      </c>
      <c r="AK221" s="1082">
        <f>INF_FC_EUR!AS222</f>
        <v>0</v>
      </c>
      <c r="AL221" s="1094">
        <f>INF_FC_EUR!AT222</f>
        <v>0</v>
      </c>
      <c r="AM221" s="1082">
        <f>INF_FC_EUR!AU222</f>
        <v>0</v>
      </c>
      <c r="AN221" s="1094">
        <f>INF_FC_EUR!AV222</f>
        <v>0</v>
      </c>
      <c r="AO221" s="1082">
        <f>INF_FC_EUR!AW222</f>
        <v>0</v>
      </c>
      <c r="AP221" s="1094">
        <f>INF_FC_EUR!AX222</f>
        <v>0</v>
      </c>
      <c r="AQ221" s="1082">
        <f>INF_FC_EUR!AY222</f>
        <v>0</v>
      </c>
      <c r="AR221" s="1094">
        <f>INF_FC_EUR!AZ222</f>
        <v>0</v>
      </c>
      <c r="AS221" s="1082">
        <f>INF_FC_EUR!BA222</f>
        <v>0</v>
      </c>
      <c r="AT221" s="1094">
        <f>INF_FC_EUR!BB222</f>
        <v>0</v>
      </c>
      <c r="AU221" s="1082">
        <f>INF_FC_EUR!BC222</f>
        <v>0</v>
      </c>
      <c r="AV221" s="1094">
        <f>INF_FC_EUR!BD222</f>
        <v>0</v>
      </c>
      <c r="AW221" s="1082">
        <f>INF_FC_EUR!BE222</f>
        <v>0</v>
      </c>
      <c r="AX221" s="1094">
        <f>INF_FC_EUR!BF222</f>
        <v>0</v>
      </c>
      <c r="AY221" s="1082">
        <f>INF_FC_EUR!BG222</f>
        <v>0</v>
      </c>
      <c r="AZ221" s="1094">
        <f>INF_FC_EUR!BH222</f>
        <v>0</v>
      </c>
      <c r="BA221" s="1082">
        <f>INF_FC_EUR!BI222</f>
        <v>0</v>
      </c>
      <c r="BB221" s="1094">
        <f>INF_FC_EUR!BJ222</f>
        <v>0</v>
      </c>
      <c r="BC221" s="1082">
        <f>INF_FC_EUR!BK222</f>
        <v>0</v>
      </c>
      <c r="BD221" s="1094">
        <f>INF_FC_EUR!BL222</f>
        <v>0</v>
      </c>
      <c r="BE221" s="1082">
        <f>INF_FC_EUR!BM222</f>
        <v>0</v>
      </c>
      <c r="BF221" s="1094">
        <f>INF_FC_EUR!BN222</f>
        <v>0</v>
      </c>
      <c r="BG221" s="1082">
        <f>INF_FC_EUR!BO222</f>
        <v>0</v>
      </c>
      <c r="BH221" s="1094">
        <f>INF_FC_EUR!BP222</f>
        <v>0</v>
      </c>
      <c r="BI221" s="1082">
        <f>INF_FC_EUR!BQ222</f>
        <v>0</v>
      </c>
      <c r="BJ221" s="1094">
        <f>INF_FC_EUR!BR222</f>
        <v>0</v>
      </c>
      <c r="BK221" s="1082">
        <f>INF_FC_EUR!BS222</f>
        <v>0</v>
      </c>
      <c r="BL221" s="1094">
        <f>INF_FC_EUR!BT222</f>
        <v>0</v>
      </c>
      <c r="BM221" s="1082">
        <f>INF_FC_EUR!BU222</f>
        <v>0</v>
      </c>
      <c r="BN221" s="1094">
        <f>INF_FC_EUR!BV222</f>
        <v>0</v>
      </c>
      <c r="BO221" s="1082">
        <f>INF_FC_EUR!BW222</f>
        <v>0</v>
      </c>
      <c r="BP221" s="1094">
        <f>INF_FC_EUR!BX222</f>
        <v>0</v>
      </c>
      <c r="BQ221" s="1082">
        <f>INF_FC_EUR!BY222</f>
        <v>0</v>
      </c>
    </row>
    <row r="222" spans="1:69" s="1048" customFormat="1">
      <c r="A222" s="1080" t="str">
        <f>IF(OR(B222=0,B222=""),"",B222&amp;IF(COUNTIF(B$11:$B222,B222)&gt;1,COUNTIF(B$11:$B222,B222),""))</f>
        <v>Commission &amp; Service2</v>
      </c>
      <c r="B222" s="1080" t="str">
        <f>INF_FC_EUR!J223</f>
        <v>Commission &amp; Service</v>
      </c>
      <c r="C222" s="1081"/>
      <c r="D222" s="1081">
        <f>INF_FC_EUR!L223</f>
        <v>0</v>
      </c>
      <c r="E222" s="1082">
        <f>INF_FC_EUR!M223</f>
        <v>0</v>
      </c>
      <c r="F222" s="1094">
        <f>INF_FC_EUR!N223</f>
        <v>0</v>
      </c>
      <c r="G222" s="1082">
        <f>INF_FC_EUR!O223</f>
        <v>0</v>
      </c>
      <c r="H222" s="1094">
        <f>INF_FC_EUR!P223</f>
        <v>0</v>
      </c>
      <c r="I222" s="1082">
        <f>INF_FC_EUR!Q223</f>
        <v>0</v>
      </c>
      <c r="J222" s="1094">
        <f>INF_FC_EUR!R223</f>
        <v>0</v>
      </c>
      <c r="K222" s="1082">
        <f>INF_FC_EUR!S223</f>
        <v>0</v>
      </c>
      <c r="L222" s="1094">
        <f>INF_FC_EUR!T223</f>
        <v>0</v>
      </c>
      <c r="M222" s="1082">
        <f>INF_FC_EUR!U223</f>
        <v>0</v>
      </c>
      <c r="N222" s="1094">
        <f>INF_FC_EUR!V223</f>
        <v>0</v>
      </c>
      <c r="O222" s="1082">
        <f>INF_FC_EUR!W223</f>
        <v>0</v>
      </c>
      <c r="P222" s="1094">
        <f>INF_FC_EUR!X223</f>
        <v>0</v>
      </c>
      <c r="Q222" s="1082">
        <f>INF_FC_EUR!Y223</f>
        <v>0</v>
      </c>
      <c r="R222" s="1094">
        <f>INF_FC_EUR!Z223</f>
        <v>0</v>
      </c>
      <c r="S222" s="1082">
        <f>INF_FC_EUR!AA223</f>
        <v>0</v>
      </c>
      <c r="T222" s="1094">
        <f>INF_FC_EUR!AB223</f>
        <v>0</v>
      </c>
      <c r="U222" s="1082">
        <f>INF_FC_EUR!AC223</f>
        <v>0</v>
      </c>
      <c r="V222" s="1094">
        <f>INF_FC_EUR!AD223</f>
        <v>0</v>
      </c>
      <c r="W222" s="1082">
        <f>INF_FC_EUR!AE223</f>
        <v>0</v>
      </c>
      <c r="X222" s="1094">
        <f>INF_FC_EUR!AF223</f>
        <v>0</v>
      </c>
      <c r="Y222" s="1082">
        <f>INF_FC_EUR!AG223</f>
        <v>0</v>
      </c>
      <c r="Z222" s="1094">
        <f>INF_FC_EUR!AH223</f>
        <v>0</v>
      </c>
      <c r="AA222" s="1082">
        <f>INF_FC_EUR!AI223</f>
        <v>0</v>
      </c>
      <c r="AB222" s="1094">
        <f>INF_FC_EUR!AJ223</f>
        <v>0</v>
      </c>
      <c r="AC222" s="1082">
        <f>INF_FC_EUR!AK223</f>
        <v>0</v>
      </c>
      <c r="AD222" s="1094">
        <f>INF_FC_EUR!AL223</f>
        <v>0</v>
      </c>
      <c r="AE222" s="1082">
        <f>INF_FC_EUR!AM223</f>
        <v>0</v>
      </c>
      <c r="AF222" s="1094">
        <f>INF_FC_EUR!AN223</f>
        <v>0</v>
      </c>
      <c r="AG222" s="1082">
        <f>INF_FC_EUR!AO223</f>
        <v>0</v>
      </c>
      <c r="AH222" s="1094">
        <f>INF_FC_EUR!AP223</f>
        <v>0</v>
      </c>
      <c r="AI222" s="1082">
        <f>INF_FC_EUR!AQ223</f>
        <v>0</v>
      </c>
      <c r="AJ222" s="1094">
        <f>INF_FC_EUR!AR223</f>
        <v>0</v>
      </c>
      <c r="AK222" s="1082">
        <f>INF_FC_EUR!AS223</f>
        <v>0</v>
      </c>
      <c r="AL222" s="1094">
        <f>INF_FC_EUR!AT223</f>
        <v>0</v>
      </c>
      <c r="AM222" s="1082">
        <f>INF_FC_EUR!AU223</f>
        <v>0</v>
      </c>
      <c r="AN222" s="1094">
        <f>INF_FC_EUR!AV223</f>
        <v>0</v>
      </c>
      <c r="AO222" s="1082">
        <f>INF_FC_EUR!AW223</f>
        <v>0</v>
      </c>
      <c r="AP222" s="1094">
        <f>INF_FC_EUR!AX223</f>
        <v>0</v>
      </c>
      <c r="AQ222" s="1082">
        <f>INF_FC_EUR!AY223</f>
        <v>0</v>
      </c>
      <c r="AR222" s="1094">
        <f>INF_FC_EUR!AZ223</f>
        <v>0</v>
      </c>
      <c r="AS222" s="1082">
        <f>INF_FC_EUR!BA223</f>
        <v>0</v>
      </c>
      <c r="AT222" s="1094">
        <f>INF_FC_EUR!BB223</f>
        <v>0</v>
      </c>
      <c r="AU222" s="1082">
        <f>INF_FC_EUR!BC223</f>
        <v>0</v>
      </c>
      <c r="AV222" s="1094">
        <f>INF_FC_EUR!BD223</f>
        <v>0</v>
      </c>
      <c r="AW222" s="1082">
        <f>INF_FC_EUR!BE223</f>
        <v>0</v>
      </c>
      <c r="AX222" s="1094">
        <f>INF_FC_EUR!BF223</f>
        <v>0</v>
      </c>
      <c r="AY222" s="1082">
        <f>INF_FC_EUR!BG223</f>
        <v>0</v>
      </c>
      <c r="AZ222" s="1094">
        <f>INF_FC_EUR!BH223</f>
        <v>0</v>
      </c>
      <c r="BA222" s="1082">
        <f>INF_FC_EUR!BI223</f>
        <v>0</v>
      </c>
      <c r="BB222" s="1094">
        <f>INF_FC_EUR!BJ223</f>
        <v>0</v>
      </c>
      <c r="BC222" s="1082">
        <f>INF_FC_EUR!BK223</f>
        <v>0</v>
      </c>
      <c r="BD222" s="1094">
        <f>INF_FC_EUR!BL223</f>
        <v>0</v>
      </c>
      <c r="BE222" s="1082">
        <f>INF_FC_EUR!BM223</f>
        <v>0</v>
      </c>
      <c r="BF222" s="1094">
        <f>INF_FC_EUR!BN223</f>
        <v>0</v>
      </c>
      <c r="BG222" s="1082">
        <f>INF_FC_EUR!BO223</f>
        <v>0</v>
      </c>
      <c r="BH222" s="1094">
        <f>INF_FC_EUR!BP223</f>
        <v>0</v>
      </c>
      <c r="BI222" s="1082">
        <f>INF_FC_EUR!BQ223</f>
        <v>0</v>
      </c>
      <c r="BJ222" s="1094">
        <f>INF_FC_EUR!BR223</f>
        <v>0</v>
      </c>
      <c r="BK222" s="1082">
        <f>INF_FC_EUR!BS223</f>
        <v>0</v>
      </c>
      <c r="BL222" s="1094">
        <f>INF_FC_EUR!BT223</f>
        <v>0</v>
      </c>
      <c r="BM222" s="1082">
        <f>INF_FC_EUR!BU223</f>
        <v>0</v>
      </c>
      <c r="BN222" s="1094">
        <f>INF_FC_EUR!BV223</f>
        <v>0</v>
      </c>
      <c r="BO222" s="1082">
        <f>INF_FC_EUR!BW223</f>
        <v>0</v>
      </c>
      <c r="BP222" s="1094">
        <f>INF_FC_EUR!BX223</f>
        <v>0</v>
      </c>
      <c r="BQ222" s="1082">
        <f>INF_FC_EUR!BY223</f>
        <v>0</v>
      </c>
    </row>
    <row r="223" spans="1:69" s="1048" customFormat="1">
      <c r="A223" s="1080" t="str">
        <f>IF(OR(B223=0,B223=""),"",B223&amp;IF(COUNTIF(B$11:$B223,B223)&gt;1,COUNTIF(B$11:$B223,B223),""))</f>
        <v>External Customers 5</v>
      </c>
      <c r="B223" s="1080" t="str">
        <f>INF_FC_EUR!J224</f>
        <v xml:space="preserve">External Customers </v>
      </c>
      <c r="C223" s="1081"/>
      <c r="D223" s="1081">
        <f>INF_FC_EUR!L224</f>
        <v>0</v>
      </c>
      <c r="E223" s="1082">
        <f>INF_FC_EUR!M224</f>
        <v>0</v>
      </c>
      <c r="F223" s="1094">
        <f>INF_FC_EUR!N224</f>
        <v>0</v>
      </c>
      <c r="G223" s="1082">
        <f>INF_FC_EUR!O224</f>
        <v>0</v>
      </c>
      <c r="H223" s="1094">
        <f>INF_FC_EUR!P224</f>
        <v>0</v>
      </c>
      <c r="I223" s="1082">
        <f>INF_FC_EUR!Q224</f>
        <v>0</v>
      </c>
      <c r="J223" s="1094">
        <f>INF_FC_EUR!R224</f>
        <v>0</v>
      </c>
      <c r="K223" s="1082">
        <f>INF_FC_EUR!S224</f>
        <v>0</v>
      </c>
      <c r="L223" s="1094">
        <f>INF_FC_EUR!T224</f>
        <v>0</v>
      </c>
      <c r="M223" s="1082">
        <f>INF_FC_EUR!U224</f>
        <v>0</v>
      </c>
      <c r="N223" s="1094">
        <f>INF_FC_EUR!V224</f>
        <v>0</v>
      </c>
      <c r="O223" s="1082">
        <f>INF_FC_EUR!W224</f>
        <v>0</v>
      </c>
      <c r="P223" s="1094">
        <f>INF_FC_EUR!X224</f>
        <v>0</v>
      </c>
      <c r="Q223" s="1082">
        <f>INF_FC_EUR!Y224</f>
        <v>0</v>
      </c>
      <c r="R223" s="1094">
        <f>INF_FC_EUR!Z224</f>
        <v>0</v>
      </c>
      <c r="S223" s="1082">
        <f>INF_FC_EUR!AA224</f>
        <v>0</v>
      </c>
      <c r="T223" s="1094">
        <f>INF_FC_EUR!AB224</f>
        <v>0</v>
      </c>
      <c r="U223" s="1082">
        <f>INF_FC_EUR!AC224</f>
        <v>0</v>
      </c>
      <c r="V223" s="1094">
        <f>INF_FC_EUR!AD224</f>
        <v>0</v>
      </c>
      <c r="W223" s="1082">
        <f>INF_FC_EUR!AE224</f>
        <v>0</v>
      </c>
      <c r="X223" s="1094">
        <f>INF_FC_EUR!AF224</f>
        <v>0</v>
      </c>
      <c r="Y223" s="1082">
        <f>INF_FC_EUR!AG224</f>
        <v>0</v>
      </c>
      <c r="Z223" s="1094">
        <f>INF_FC_EUR!AH224</f>
        <v>0</v>
      </c>
      <c r="AA223" s="1082">
        <f>INF_FC_EUR!AI224</f>
        <v>0</v>
      </c>
      <c r="AB223" s="1094">
        <f>INF_FC_EUR!AJ224</f>
        <v>0</v>
      </c>
      <c r="AC223" s="1082">
        <f>INF_FC_EUR!AK224</f>
        <v>0</v>
      </c>
      <c r="AD223" s="1094">
        <f>INF_FC_EUR!AL224</f>
        <v>0</v>
      </c>
      <c r="AE223" s="1082">
        <f>INF_FC_EUR!AM224</f>
        <v>0</v>
      </c>
      <c r="AF223" s="1094">
        <f>INF_FC_EUR!AN224</f>
        <v>0</v>
      </c>
      <c r="AG223" s="1082">
        <f>INF_FC_EUR!AO224</f>
        <v>0</v>
      </c>
      <c r="AH223" s="1094">
        <f>INF_FC_EUR!AP224</f>
        <v>0</v>
      </c>
      <c r="AI223" s="1082">
        <f>INF_FC_EUR!AQ224</f>
        <v>0</v>
      </c>
      <c r="AJ223" s="1094">
        <f>INF_FC_EUR!AR224</f>
        <v>0</v>
      </c>
      <c r="AK223" s="1082">
        <f>INF_FC_EUR!AS224</f>
        <v>0</v>
      </c>
      <c r="AL223" s="1094">
        <f>INF_FC_EUR!AT224</f>
        <v>0</v>
      </c>
      <c r="AM223" s="1082">
        <f>INF_FC_EUR!AU224</f>
        <v>0</v>
      </c>
      <c r="AN223" s="1094">
        <f>INF_FC_EUR!AV224</f>
        <v>0</v>
      </c>
      <c r="AO223" s="1082">
        <f>INF_FC_EUR!AW224</f>
        <v>0</v>
      </c>
      <c r="AP223" s="1094">
        <f>INF_FC_EUR!AX224</f>
        <v>0</v>
      </c>
      <c r="AQ223" s="1082">
        <f>INF_FC_EUR!AY224</f>
        <v>0</v>
      </c>
      <c r="AR223" s="1094">
        <f>INF_FC_EUR!AZ224</f>
        <v>0</v>
      </c>
      <c r="AS223" s="1082">
        <f>INF_FC_EUR!BA224</f>
        <v>0</v>
      </c>
      <c r="AT223" s="1094">
        <f>INF_FC_EUR!BB224</f>
        <v>0</v>
      </c>
      <c r="AU223" s="1082">
        <f>INF_FC_EUR!BC224</f>
        <v>0</v>
      </c>
      <c r="AV223" s="1094">
        <f>INF_FC_EUR!BD224</f>
        <v>0</v>
      </c>
      <c r="AW223" s="1082">
        <f>INF_FC_EUR!BE224</f>
        <v>0</v>
      </c>
      <c r="AX223" s="1094">
        <f>INF_FC_EUR!BF224</f>
        <v>0</v>
      </c>
      <c r="AY223" s="1082">
        <f>INF_FC_EUR!BG224</f>
        <v>0</v>
      </c>
      <c r="AZ223" s="1094">
        <f>INF_FC_EUR!BH224</f>
        <v>0</v>
      </c>
      <c r="BA223" s="1082">
        <f>INF_FC_EUR!BI224</f>
        <v>0</v>
      </c>
      <c r="BB223" s="1094">
        <f>INF_FC_EUR!BJ224</f>
        <v>0</v>
      </c>
      <c r="BC223" s="1082">
        <f>INF_FC_EUR!BK224</f>
        <v>0</v>
      </c>
      <c r="BD223" s="1094">
        <f>INF_FC_EUR!BL224</f>
        <v>0</v>
      </c>
      <c r="BE223" s="1082">
        <f>INF_FC_EUR!BM224</f>
        <v>0</v>
      </c>
      <c r="BF223" s="1094">
        <f>INF_FC_EUR!BN224</f>
        <v>0</v>
      </c>
      <c r="BG223" s="1082">
        <f>INF_FC_EUR!BO224</f>
        <v>0</v>
      </c>
      <c r="BH223" s="1094">
        <f>INF_FC_EUR!BP224</f>
        <v>0</v>
      </c>
      <c r="BI223" s="1082">
        <f>INF_FC_EUR!BQ224</f>
        <v>0</v>
      </c>
      <c r="BJ223" s="1094">
        <f>INF_FC_EUR!BR224</f>
        <v>0</v>
      </c>
      <c r="BK223" s="1082">
        <f>INF_FC_EUR!BS224</f>
        <v>0</v>
      </c>
      <c r="BL223" s="1094">
        <f>INF_FC_EUR!BT224</f>
        <v>0</v>
      </c>
      <c r="BM223" s="1082">
        <f>INF_FC_EUR!BU224</f>
        <v>0</v>
      </c>
      <c r="BN223" s="1094">
        <f>INF_FC_EUR!BV224</f>
        <v>0</v>
      </c>
      <c r="BO223" s="1082">
        <f>INF_FC_EUR!BW224</f>
        <v>0</v>
      </c>
      <c r="BP223" s="1094">
        <f>INF_FC_EUR!BX224</f>
        <v>0</v>
      </c>
      <c r="BQ223" s="1082">
        <f>INF_FC_EUR!BY224</f>
        <v>0</v>
      </c>
    </row>
    <row r="224" spans="1:69" s="1048" customFormat="1">
      <c r="A224" s="1093" t="str">
        <f>IF(OR(B224=0,B224=""),"",B224&amp;IF(COUNTIF(B$11:$B224,B224)&gt;1,COUNTIF(B$11:$B224,B224),""))</f>
        <v>Intra-Divisional 5</v>
      </c>
      <c r="B224" s="1093" t="str">
        <f>INF_FC_EUR!J225</f>
        <v xml:space="preserve">Intra-Divisional </v>
      </c>
      <c r="C224" s="1090"/>
      <c r="D224" s="1090">
        <f>INF_FC_EUR!L225</f>
        <v>0</v>
      </c>
      <c r="E224" s="1091">
        <f>INF_FC_EUR!M225</f>
        <v>0</v>
      </c>
      <c r="F224" s="1092">
        <f>INF_FC_EUR!N225</f>
        <v>0</v>
      </c>
      <c r="G224" s="1091">
        <f>INF_FC_EUR!O225</f>
        <v>0</v>
      </c>
      <c r="H224" s="1092">
        <f>INF_FC_EUR!P225</f>
        <v>0</v>
      </c>
      <c r="I224" s="1091">
        <f>INF_FC_EUR!Q225</f>
        <v>0</v>
      </c>
      <c r="J224" s="1092">
        <f>INF_FC_EUR!R225</f>
        <v>0</v>
      </c>
      <c r="K224" s="1091">
        <f>INF_FC_EUR!S225</f>
        <v>0</v>
      </c>
      <c r="L224" s="1092">
        <f>INF_FC_EUR!T225</f>
        <v>0</v>
      </c>
      <c r="M224" s="1091">
        <f>INF_FC_EUR!U225</f>
        <v>0</v>
      </c>
      <c r="N224" s="1092">
        <f>INF_FC_EUR!V225</f>
        <v>0</v>
      </c>
      <c r="O224" s="1091">
        <f>INF_FC_EUR!W225</f>
        <v>0</v>
      </c>
      <c r="P224" s="1092">
        <f>INF_FC_EUR!X225</f>
        <v>0</v>
      </c>
      <c r="Q224" s="1091">
        <f>INF_FC_EUR!Y225</f>
        <v>0</v>
      </c>
      <c r="R224" s="1092">
        <f>INF_FC_EUR!Z225</f>
        <v>0</v>
      </c>
      <c r="S224" s="1091">
        <f>INF_FC_EUR!AA225</f>
        <v>0</v>
      </c>
      <c r="T224" s="1092">
        <f>INF_FC_EUR!AB225</f>
        <v>0</v>
      </c>
      <c r="U224" s="1091">
        <f>INF_FC_EUR!AC225</f>
        <v>0</v>
      </c>
      <c r="V224" s="1092">
        <f>INF_FC_EUR!AD225</f>
        <v>0</v>
      </c>
      <c r="W224" s="1091">
        <f>INF_FC_EUR!AE225</f>
        <v>0</v>
      </c>
      <c r="X224" s="1092">
        <f>INF_FC_EUR!AF225</f>
        <v>0</v>
      </c>
      <c r="Y224" s="1091">
        <f>INF_FC_EUR!AG225</f>
        <v>0</v>
      </c>
      <c r="Z224" s="1092">
        <f>INF_FC_EUR!AH225</f>
        <v>0</v>
      </c>
      <c r="AA224" s="1091">
        <f>INF_FC_EUR!AI225</f>
        <v>0</v>
      </c>
      <c r="AB224" s="1092">
        <f>INF_FC_EUR!AJ225</f>
        <v>0</v>
      </c>
      <c r="AC224" s="1091">
        <f>INF_FC_EUR!AK225</f>
        <v>0</v>
      </c>
      <c r="AD224" s="1092">
        <f>INF_FC_EUR!AL225</f>
        <v>0</v>
      </c>
      <c r="AE224" s="1091">
        <f>INF_FC_EUR!AM225</f>
        <v>0</v>
      </c>
      <c r="AF224" s="1092">
        <f>INF_FC_EUR!AN225</f>
        <v>0</v>
      </c>
      <c r="AG224" s="1091">
        <f>INF_FC_EUR!AO225</f>
        <v>0</v>
      </c>
      <c r="AH224" s="1092">
        <f>INF_FC_EUR!AP225</f>
        <v>0</v>
      </c>
      <c r="AI224" s="1091">
        <f>INF_FC_EUR!AQ225</f>
        <v>0</v>
      </c>
      <c r="AJ224" s="1092">
        <f>INF_FC_EUR!AR225</f>
        <v>0</v>
      </c>
      <c r="AK224" s="1091">
        <f>INF_FC_EUR!AS225</f>
        <v>0</v>
      </c>
      <c r="AL224" s="1092">
        <f>INF_FC_EUR!AT225</f>
        <v>0</v>
      </c>
      <c r="AM224" s="1091">
        <f>INF_FC_EUR!AU225</f>
        <v>0</v>
      </c>
      <c r="AN224" s="1092">
        <f>INF_FC_EUR!AV225</f>
        <v>0</v>
      </c>
      <c r="AO224" s="1091">
        <f>INF_FC_EUR!AW225</f>
        <v>0</v>
      </c>
      <c r="AP224" s="1092">
        <f>INF_FC_EUR!AX225</f>
        <v>0</v>
      </c>
      <c r="AQ224" s="1091">
        <f>INF_FC_EUR!AY225</f>
        <v>0</v>
      </c>
      <c r="AR224" s="1092">
        <f>INF_FC_EUR!AZ225</f>
        <v>0</v>
      </c>
      <c r="AS224" s="1091">
        <f>INF_FC_EUR!BA225</f>
        <v>0</v>
      </c>
      <c r="AT224" s="1092">
        <f>INF_FC_EUR!BB225</f>
        <v>0</v>
      </c>
      <c r="AU224" s="1091">
        <f>INF_FC_EUR!BC225</f>
        <v>0</v>
      </c>
      <c r="AV224" s="1092">
        <f>INF_FC_EUR!BD225</f>
        <v>0</v>
      </c>
      <c r="AW224" s="1091">
        <f>INF_FC_EUR!BE225</f>
        <v>0</v>
      </c>
      <c r="AX224" s="1092">
        <f>INF_FC_EUR!BF225</f>
        <v>0</v>
      </c>
      <c r="AY224" s="1091">
        <f>INF_FC_EUR!BG225</f>
        <v>0</v>
      </c>
      <c r="AZ224" s="1092">
        <f>INF_FC_EUR!BH225</f>
        <v>0</v>
      </c>
      <c r="BA224" s="1091">
        <f>INF_FC_EUR!BI225</f>
        <v>0</v>
      </c>
      <c r="BB224" s="1092">
        <f>INF_FC_EUR!BJ225</f>
        <v>0</v>
      </c>
      <c r="BC224" s="1091">
        <f>INF_FC_EUR!BK225</f>
        <v>0</v>
      </c>
      <c r="BD224" s="1092">
        <f>INF_FC_EUR!BL225</f>
        <v>0</v>
      </c>
      <c r="BE224" s="1091">
        <f>INF_FC_EUR!BM225</f>
        <v>0</v>
      </c>
      <c r="BF224" s="1092">
        <f>INF_FC_EUR!BN225</f>
        <v>0</v>
      </c>
      <c r="BG224" s="1091">
        <f>INF_FC_EUR!BO225</f>
        <v>0</v>
      </c>
      <c r="BH224" s="1092">
        <f>INF_FC_EUR!BP225</f>
        <v>0</v>
      </c>
      <c r="BI224" s="1091">
        <f>INF_FC_EUR!BQ225</f>
        <v>0</v>
      </c>
      <c r="BJ224" s="1092">
        <f>INF_FC_EUR!BR225</f>
        <v>0</v>
      </c>
      <c r="BK224" s="1091">
        <f>INF_FC_EUR!BS225</f>
        <v>0</v>
      </c>
      <c r="BL224" s="1092">
        <f>INF_FC_EUR!BT225</f>
        <v>0</v>
      </c>
      <c r="BM224" s="1091">
        <f>INF_FC_EUR!BU225</f>
        <v>0</v>
      </c>
      <c r="BN224" s="1092">
        <f>INF_FC_EUR!BV225</f>
        <v>0</v>
      </c>
      <c r="BO224" s="1091">
        <f>INF_FC_EUR!BW225</f>
        <v>0</v>
      </c>
      <c r="BP224" s="1092">
        <f>INF_FC_EUR!BX225</f>
        <v>0</v>
      </c>
      <c r="BQ224" s="1091">
        <f>INF_FC_EUR!BY225</f>
        <v>0</v>
      </c>
    </row>
    <row r="225" spans="1:69" s="1048" customFormat="1">
      <c r="A225" s="1080" t="str">
        <f>IF(OR(B225=0,B225=""),"",B225&amp;IF(COUNTIF(B$11:$B225,B225)&gt;1,COUNTIF(B$11:$B225,B225),""))</f>
        <v>Inter-Divisional 5</v>
      </c>
      <c r="B225" s="1080" t="str">
        <f>INF_FC_EUR!J226</f>
        <v xml:space="preserve">Inter-Divisional </v>
      </c>
      <c r="C225" s="1081"/>
      <c r="D225" s="1081">
        <f>INF_FC_EUR!L226</f>
        <v>0</v>
      </c>
      <c r="E225" s="1082">
        <f>INF_FC_EUR!M226</f>
        <v>0</v>
      </c>
      <c r="F225" s="1094">
        <f>INF_FC_EUR!N226</f>
        <v>0</v>
      </c>
      <c r="G225" s="1082">
        <f>INF_FC_EUR!O226</f>
        <v>0</v>
      </c>
      <c r="H225" s="1094">
        <f>INF_FC_EUR!P226</f>
        <v>0</v>
      </c>
      <c r="I225" s="1082">
        <f>INF_FC_EUR!Q226</f>
        <v>0</v>
      </c>
      <c r="J225" s="1094">
        <f>INF_FC_EUR!R226</f>
        <v>0</v>
      </c>
      <c r="K225" s="1082">
        <f>INF_FC_EUR!S226</f>
        <v>0</v>
      </c>
      <c r="L225" s="1094">
        <f>INF_FC_EUR!T226</f>
        <v>0</v>
      </c>
      <c r="M225" s="1082">
        <f>INF_FC_EUR!U226</f>
        <v>0</v>
      </c>
      <c r="N225" s="1094">
        <f>INF_FC_EUR!V226</f>
        <v>0</v>
      </c>
      <c r="O225" s="1082">
        <f>INF_FC_EUR!W226</f>
        <v>0</v>
      </c>
      <c r="P225" s="1094">
        <f>INF_FC_EUR!X226</f>
        <v>0</v>
      </c>
      <c r="Q225" s="1082">
        <f>INF_FC_EUR!Y226</f>
        <v>0</v>
      </c>
      <c r="R225" s="1094">
        <f>INF_FC_EUR!Z226</f>
        <v>0</v>
      </c>
      <c r="S225" s="1082">
        <f>INF_FC_EUR!AA226</f>
        <v>0</v>
      </c>
      <c r="T225" s="1094">
        <f>INF_FC_EUR!AB226</f>
        <v>0</v>
      </c>
      <c r="U225" s="1082">
        <f>INF_FC_EUR!AC226</f>
        <v>0</v>
      </c>
      <c r="V225" s="1094">
        <f>INF_FC_EUR!AD226</f>
        <v>0</v>
      </c>
      <c r="W225" s="1082">
        <f>INF_FC_EUR!AE226</f>
        <v>0</v>
      </c>
      <c r="X225" s="1094">
        <f>INF_FC_EUR!AF226</f>
        <v>0</v>
      </c>
      <c r="Y225" s="1082">
        <f>INF_FC_EUR!AG226</f>
        <v>0</v>
      </c>
      <c r="Z225" s="1094">
        <f>INF_FC_EUR!AH226</f>
        <v>0</v>
      </c>
      <c r="AA225" s="1082">
        <f>INF_FC_EUR!AI226</f>
        <v>0</v>
      </c>
      <c r="AB225" s="1094">
        <f>INF_FC_EUR!AJ226</f>
        <v>0</v>
      </c>
      <c r="AC225" s="1082">
        <f>INF_FC_EUR!AK226</f>
        <v>0</v>
      </c>
      <c r="AD225" s="1094">
        <f>INF_FC_EUR!AL226</f>
        <v>0</v>
      </c>
      <c r="AE225" s="1082">
        <f>INF_FC_EUR!AM226</f>
        <v>0</v>
      </c>
      <c r="AF225" s="1094">
        <f>INF_FC_EUR!AN226</f>
        <v>0</v>
      </c>
      <c r="AG225" s="1082">
        <f>INF_FC_EUR!AO226</f>
        <v>0</v>
      </c>
      <c r="AH225" s="1094">
        <f>INF_FC_EUR!AP226</f>
        <v>0</v>
      </c>
      <c r="AI225" s="1082">
        <f>INF_FC_EUR!AQ226</f>
        <v>0</v>
      </c>
      <c r="AJ225" s="1094">
        <f>INF_FC_EUR!AR226</f>
        <v>0</v>
      </c>
      <c r="AK225" s="1082">
        <f>INF_FC_EUR!AS226</f>
        <v>0</v>
      </c>
      <c r="AL225" s="1094">
        <f>INF_FC_EUR!AT226</f>
        <v>0</v>
      </c>
      <c r="AM225" s="1082">
        <f>INF_FC_EUR!AU226</f>
        <v>0</v>
      </c>
      <c r="AN225" s="1094">
        <f>INF_FC_EUR!AV226</f>
        <v>0</v>
      </c>
      <c r="AO225" s="1082">
        <f>INF_FC_EUR!AW226</f>
        <v>0</v>
      </c>
      <c r="AP225" s="1094">
        <f>INF_FC_EUR!AX226</f>
        <v>0</v>
      </c>
      <c r="AQ225" s="1082">
        <f>INF_FC_EUR!AY226</f>
        <v>0</v>
      </c>
      <c r="AR225" s="1094">
        <f>INF_FC_EUR!AZ226</f>
        <v>0</v>
      </c>
      <c r="AS225" s="1082">
        <f>INF_FC_EUR!BA226</f>
        <v>0</v>
      </c>
      <c r="AT225" s="1094">
        <f>INF_FC_EUR!BB226</f>
        <v>0</v>
      </c>
      <c r="AU225" s="1082">
        <f>INF_FC_EUR!BC226</f>
        <v>0</v>
      </c>
      <c r="AV225" s="1094">
        <f>INF_FC_EUR!BD226</f>
        <v>0</v>
      </c>
      <c r="AW225" s="1082">
        <f>INF_FC_EUR!BE226</f>
        <v>0</v>
      </c>
      <c r="AX225" s="1094">
        <f>INF_FC_EUR!BF226</f>
        <v>0</v>
      </c>
      <c r="AY225" s="1082">
        <f>INF_FC_EUR!BG226</f>
        <v>0</v>
      </c>
      <c r="AZ225" s="1094">
        <f>INF_FC_EUR!BH226</f>
        <v>0</v>
      </c>
      <c r="BA225" s="1082">
        <f>INF_FC_EUR!BI226</f>
        <v>0</v>
      </c>
      <c r="BB225" s="1094">
        <f>INF_FC_EUR!BJ226</f>
        <v>0</v>
      </c>
      <c r="BC225" s="1082">
        <f>INF_FC_EUR!BK226</f>
        <v>0</v>
      </c>
      <c r="BD225" s="1094">
        <f>INF_FC_EUR!BL226</f>
        <v>0</v>
      </c>
      <c r="BE225" s="1082">
        <f>INF_FC_EUR!BM226</f>
        <v>0</v>
      </c>
      <c r="BF225" s="1094">
        <f>INF_FC_EUR!BN226</f>
        <v>0</v>
      </c>
      <c r="BG225" s="1082">
        <f>INF_FC_EUR!BO226</f>
        <v>0</v>
      </c>
      <c r="BH225" s="1094">
        <f>INF_FC_EUR!BP226</f>
        <v>0</v>
      </c>
      <c r="BI225" s="1082">
        <f>INF_FC_EUR!BQ226</f>
        <v>0</v>
      </c>
      <c r="BJ225" s="1094">
        <f>INF_FC_EUR!BR226</f>
        <v>0</v>
      </c>
      <c r="BK225" s="1082">
        <f>INF_FC_EUR!BS226</f>
        <v>0</v>
      </c>
      <c r="BL225" s="1094">
        <f>INF_FC_EUR!BT226</f>
        <v>0</v>
      </c>
      <c r="BM225" s="1082">
        <f>INF_FC_EUR!BU226</f>
        <v>0</v>
      </c>
      <c r="BN225" s="1094">
        <f>INF_FC_EUR!BV226</f>
        <v>0</v>
      </c>
      <c r="BO225" s="1082">
        <f>INF_FC_EUR!BW226</f>
        <v>0</v>
      </c>
      <c r="BP225" s="1094">
        <f>INF_FC_EUR!BX226</f>
        <v>0</v>
      </c>
      <c r="BQ225" s="1082">
        <f>INF_FC_EUR!BY226</f>
        <v>0</v>
      </c>
    </row>
    <row r="226" spans="1:69" s="1048" customFormat="1">
      <c r="A226" s="1080" t="str">
        <f>IF(OR(B226=0,B226=""),"",B226&amp;IF(COUNTIF(B$11:$B226,B226)&gt;1,COUNTIF(B$11:$B226,B226),""))</f>
        <v>Others2</v>
      </c>
      <c r="B226" s="1080" t="str">
        <f>INF_FC_EUR!J227</f>
        <v>Others</v>
      </c>
      <c r="C226" s="1081"/>
      <c r="D226" s="1081">
        <f>INF_FC_EUR!L227</f>
        <v>0</v>
      </c>
      <c r="E226" s="1082">
        <f>INF_FC_EUR!M227</f>
        <v>0</v>
      </c>
      <c r="F226" s="1094">
        <f>INF_FC_EUR!N227</f>
        <v>0</v>
      </c>
      <c r="G226" s="1082">
        <f>INF_FC_EUR!O227</f>
        <v>0</v>
      </c>
      <c r="H226" s="1094">
        <f>INF_FC_EUR!P227</f>
        <v>0</v>
      </c>
      <c r="I226" s="1082">
        <f>INF_FC_EUR!Q227</f>
        <v>0</v>
      </c>
      <c r="J226" s="1094">
        <f>INF_FC_EUR!R227</f>
        <v>0</v>
      </c>
      <c r="K226" s="1082">
        <f>INF_FC_EUR!S227</f>
        <v>0</v>
      </c>
      <c r="L226" s="1094">
        <f>INF_FC_EUR!T227</f>
        <v>0</v>
      </c>
      <c r="M226" s="1082">
        <f>INF_FC_EUR!U227</f>
        <v>0</v>
      </c>
      <c r="N226" s="1094">
        <f>INF_FC_EUR!V227</f>
        <v>0</v>
      </c>
      <c r="O226" s="1082">
        <f>INF_FC_EUR!W227</f>
        <v>0</v>
      </c>
      <c r="P226" s="1094">
        <f>INF_FC_EUR!X227</f>
        <v>0</v>
      </c>
      <c r="Q226" s="1082">
        <f>INF_FC_EUR!Y227</f>
        <v>0</v>
      </c>
      <c r="R226" s="1094">
        <f>INF_FC_EUR!Z227</f>
        <v>0</v>
      </c>
      <c r="S226" s="1082">
        <f>INF_FC_EUR!AA227</f>
        <v>0</v>
      </c>
      <c r="T226" s="1094">
        <f>INF_FC_EUR!AB227</f>
        <v>0</v>
      </c>
      <c r="U226" s="1082">
        <f>INF_FC_EUR!AC227</f>
        <v>0</v>
      </c>
      <c r="V226" s="1094">
        <f>INF_FC_EUR!AD227</f>
        <v>0</v>
      </c>
      <c r="W226" s="1082">
        <f>INF_FC_EUR!AE227</f>
        <v>0</v>
      </c>
      <c r="X226" s="1094">
        <f>INF_FC_EUR!AF227</f>
        <v>0</v>
      </c>
      <c r="Y226" s="1082">
        <f>INF_FC_EUR!AG227</f>
        <v>0</v>
      </c>
      <c r="Z226" s="1094">
        <f>INF_FC_EUR!AH227</f>
        <v>0</v>
      </c>
      <c r="AA226" s="1082">
        <f>INF_FC_EUR!AI227</f>
        <v>0</v>
      </c>
      <c r="AB226" s="1094">
        <f>INF_FC_EUR!AJ227</f>
        <v>0</v>
      </c>
      <c r="AC226" s="1082">
        <f>INF_FC_EUR!AK227</f>
        <v>0</v>
      </c>
      <c r="AD226" s="1094">
        <f>INF_FC_EUR!AL227</f>
        <v>0</v>
      </c>
      <c r="AE226" s="1082">
        <f>INF_FC_EUR!AM227</f>
        <v>0</v>
      </c>
      <c r="AF226" s="1094">
        <f>INF_FC_EUR!AN227</f>
        <v>0</v>
      </c>
      <c r="AG226" s="1082">
        <f>INF_FC_EUR!AO227</f>
        <v>0</v>
      </c>
      <c r="AH226" s="1094">
        <f>INF_FC_EUR!AP227</f>
        <v>0</v>
      </c>
      <c r="AI226" s="1082">
        <f>INF_FC_EUR!AQ227</f>
        <v>0</v>
      </c>
      <c r="AJ226" s="1094">
        <f>INF_FC_EUR!AR227</f>
        <v>0</v>
      </c>
      <c r="AK226" s="1082">
        <f>INF_FC_EUR!AS227</f>
        <v>0</v>
      </c>
      <c r="AL226" s="1094">
        <f>INF_FC_EUR!AT227</f>
        <v>0</v>
      </c>
      <c r="AM226" s="1082">
        <f>INF_FC_EUR!AU227</f>
        <v>0</v>
      </c>
      <c r="AN226" s="1094">
        <f>INF_FC_EUR!AV227</f>
        <v>0</v>
      </c>
      <c r="AO226" s="1082">
        <f>INF_FC_EUR!AW227</f>
        <v>0</v>
      </c>
      <c r="AP226" s="1094">
        <f>INF_FC_EUR!AX227</f>
        <v>0</v>
      </c>
      <c r="AQ226" s="1082">
        <f>INF_FC_EUR!AY227</f>
        <v>0</v>
      </c>
      <c r="AR226" s="1094">
        <f>INF_FC_EUR!AZ227</f>
        <v>0</v>
      </c>
      <c r="AS226" s="1082">
        <f>INF_FC_EUR!BA227</f>
        <v>0</v>
      </c>
      <c r="AT226" s="1094">
        <f>INF_FC_EUR!BB227</f>
        <v>0</v>
      </c>
      <c r="AU226" s="1082">
        <f>INF_FC_EUR!BC227</f>
        <v>0</v>
      </c>
      <c r="AV226" s="1094">
        <f>INF_FC_EUR!BD227</f>
        <v>0</v>
      </c>
      <c r="AW226" s="1082">
        <f>INF_FC_EUR!BE227</f>
        <v>0</v>
      </c>
      <c r="AX226" s="1094">
        <f>INF_FC_EUR!BF227</f>
        <v>0</v>
      </c>
      <c r="AY226" s="1082">
        <f>INF_FC_EUR!BG227</f>
        <v>0</v>
      </c>
      <c r="AZ226" s="1094">
        <f>INF_FC_EUR!BH227</f>
        <v>0</v>
      </c>
      <c r="BA226" s="1082">
        <f>INF_FC_EUR!BI227</f>
        <v>0</v>
      </c>
      <c r="BB226" s="1094">
        <f>INF_FC_EUR!BJ227</f>
        <v>0</v>
      </c>
      <c r="BC226" s="1082">
        <f>INF_FC_EUR!BK227</f>
        <v>0</v>
      </c>
      <c r="BD226" s="1094">
        <f>INF_FC_EUR!BL227</f>
        <v>0</v>
      </c>
      <c r="BE226" s="1082">
        <f>INF_FC_EUR!BM227</f>
        <v>0</v>
      </c>
      <c r="BF226" s="1094">
        <f>INF_FC_EUR!BN227</f>
        <v>0</v>
      </c>
      <c r="BG226" s="1082">
        <f>INF_FC_EUR!BO227</f>
        <v>0</v>
      </c>
      <c r="BH226" s="1094">
        <f>INF_FC_EUR!BP227</f>
        <v>0</v>
      </c>
      <c r="BI226" s="1082">
        <f>INF_FC_EUR!BQ227</f>
        <v>0</v>
      </c>
      <c r="BJ226" s="1094">
        <f>INF_FC_EUR!BR227</f>
        <v>0</v>
      </c>
      <c r="BK226" s="1082">
        <f>INF_FC_EUR!BS227</f>
        <v>0</v>
      </c>
      <c r="BL226" s="1094">
        <f>INF_FC_EUR!BT227</f>
        <v>0</v>
      </c>
      <c r="BM226" s="1082">
        <f>INF_FC_EUR!BU227</f>
        <v>0</v>
      </c>
      <c r="BN226" s="1094">
        <f>INF_FC_EUR!BV227</f>
        <v>0</v>
      </c>
      <c r="BO226" s="1082">
        <f>INF_FC_EUR!BW227</f>
        <v>0</v>
      </c>
      <c r="BP226" s="1094">
        <f>INF_FC_EUR!BX227</f>
        <v>0</v>
      </c>
      <c r="BQ226" s="1082">
        <f>INF_FC_EUR!BY227</f>
        <v>0</v>
      </c>
    </row>
    <row r="227" spans="1:69" s="1048" customFormat="1">
      <c r="A227" s="1080" t="str">
        <f>IF(OR(B227=0,B227=""),"",B227&amp;IF(COUNTIF(B$11:$B227,B227)&gt;1,COUNTIF(B$11:$B227,B227),""))</f>
        <v>External Customers 6</v>
      </c>
      <c r="B227" s="1080" t="str">
        <f>INF_FC_EUR!J228</f>
        <v xml:space="preserve">External Customers </v>
      </c>
      <c r="C227" s="1081"/>
      <c r="D227" s="1081">
        <f>INF_FC_EUR!L228</f>
        <v>0</v>
      </c>
      <c r="E227" s="1082">
        <f>INF_FC_EUR!M228</f>
        <v>0</v>
      </c>
      <c r="F227" s="1094">
        <f>INF_FC_EUR!N228</f>
        <v>0</v>
      </c>
      <c r="G227" s="1082">
        <f>INF_FC_EUR!O228</f>
        <v>0</v>
      </c>
      <c r="H227" s="1094">
        <f>INF_FC_EUR!P228</f>
        <v>0</v>
      </c>
      <c r="I227" s="1082">
        <f>INF_FC_EUR!Q228</f>
        <v>0</v>
      </c>
      <c r="J227" s="1094">
        <f>INF_FC_EUR!R228</f>
        <v>0</v>
      </c>
      <c r="K227" s="1082">
        <f>INF_FC_EUR!S228</f>
        <v>0</v>
      </c>
      <c r="L227" s="1094">
        <f>INF_FC_EUR!T228</f>
        <v>0</v>
      </c>
      <c r="M227" s="1082">
        <f>INF_FC_EUR!U228</f>
        <v>0</v>
      </c>
      <c r="N227" s="1094">
        <f>INF_FC_EUR!V228</f>
        <v>0</v>
      </c>
      <c r="O227" s="1082">
        <f>INF_FC_EUR!W228</f>
        <v>0</v>
      </c>
      <c r="P227" s="1094">
        <f>INF_FC_EUR!X228</f>
        <v>0</v>
      </c>
      <c r="Q227" s="1082">
        <f>INF_FC_EUR!Y228</f>
        <v>0</v>
      </c>
      <c r="R227" s="1094">
        <f>INF_FC_EUR!Z228</f>
        <v>0</v>
      </c>
      <c r="S227" s="1082">
        <f>INF_FC_EUR!AA228</f>
        <v>0</v>
      </c>
      <c r="T227" s="1094">
        <f>INF_FC_EUR!AB228</f>
        <v>0</v>
      </c>
      <c r="U227" s="1082">
        <f>INF_FC_EUR!AC228</f>
        <v>0</v>
      </c>
      <c r="V227" s="1094">
        <f>INF_FC_EUR!AD228</f>
        <v>0</v>
      </c>
      <c r="W227" s="1082">
        <f>INF_FC_EUR!AE228</f>
        <v>0</v>
      </c>
      <c r="X227" s="1094">
        <f>INF_FC_EUR!AF228</f>
        <v>0</v>
      </c>
      <c r="Y227" s="1082">
        <f>INF_FC_EUR!AG228</f>
        <v>0</v>
      </c>
      <c r="Z227" s="1094">
        <f>INF_FC_EUR!AH228</f>
        <v>0</v>
      </c>
      <c r="AA227" s="1082">
        <f>INF_FC_EUR!AI228</f>
        <v>0</v>
      </c>
      <c r="AB227" s="1094">
        <f>INF_FC_EUR!AJ228</f>
        <v>0</v>
      </c>
      <c r="AC227" s="1082">
        <f>INF_FC_EUR!AK228</f>
        <v>0</v>
      </c>
      <c r="AD227" s="1094">
        <f>INF_FC_EUR!AL228</f>
        <v>0</v>
      </c>
      <c r="AE227" s="1082">
        <f>INF_FC_EUR!AM228</f>
        <v>0</v>
      </c>
      <c r="AF227" s="1094">
        <f>INF_FC_EUR!AN228</f>
        <v>0</v>
      </c>
      <c r="AG227" s="1082">
        <f>INF_FC_EUR!AO228</f>
        <v>0</v>
      </c>
      <c r="AH227" s="1094">
        <f>INF_FC_EUR!AP228</f>
        <v>0</v>
      </c>
      <c r="AI227" s="1082">
        <f>INF_FC_EUR!AQ228</f>
        <v>0</v>
      </c>
      <c r="AJ227" s="1094">
        <f>INF_FC_EUR!AR228</f>
        <v>0</v>
      </c>
      <c r="AK227" s="1082">
        <f>INF_FC_EUR!AS228</f>
        <v>0</v>
      </c>
      <c r="AL227" s="1094">
        <f>INF_FC_EUR!AT228</f>
        <v>0</v>
      </c>
      <c r="AM227" s="1082">
        <f>INF_FC_EUR!AU228</f>
        <v>0</v>
      </c>
      <c r="AN227" s="1094">
        <f>INF_FC_EUR!AV228</f>
        <v>0</v>
      </c>
      <c r="AO227" s="1082">
        <f>INF_FC_EUR!AW228</f>
        <v>0</v>
      </c>
      <c r="AP227" s="1094">
        <f>INF_FC_EUR!AX228</f>
        <v>0</v>
      </c>
      <c r="AQ227" s="1082">
        <f>INF_FC_EUR!AY228</f>
        <v>0</v>
      </c>
      <c r="AR227" s="1094">
        <f>INF_FC_EUR!AZ228</f>
        <v>0</v>
      </c>
      <c r="AS227" s="1082">
        <f>INF_FC_EUR!BA228</f>
        <v>0</v>
      </c>
      <c r="AT227" s="1094">
        <f>INF_FC_EUR!BB228</f>
        <v>0</v>
      </c>
      <c r="AU227" s="1082">
        <f>INF_FC_EUR!BC228</f>
        <v>0</v>
      </c>
      <c r="AV227" s="1094">
        <f>INF_FC_EUR!BD228</f>
        <v>0</v>
      </c>
      <c r="AW227" s="1082">
        <f>INF_FC_EUR!BE228</f>
        <v>0</v>
      </c>
      <c r="AX227" s="1094">
        <f>INF_FC_EUR!BF228</f>
        <v>0</v>
      </c>
      <c r="AY227" s="1082">
        <f>INF_FC_EUR!BG228</f>
        <v>0</v>
      </c>
      <c r="AZ227" s="1094">
        <f>INF_FC_EUR!BH228</f>
        <v>0</v>
      </c>
      <c r="BA227" s="1082">
        <f>INF_FC_EUR!BI228</f>
        <v>0</v>
      </c>
      <c r="BB227" s="1094">
        <f>INF_FC_EUR!BJ228</f>
        <v>0</v>
      </c>
      <c r="BC227" s="1082">
        <f>INF_FC_EUR!BK228</f>
        <v>0</v>
      </c>
      <c r="BD227" s="1094">
        <f>INF_FC_EUR!BL228</f>
        <v>0</v>
      </c>
      <c r="BE227" s="1082">
        <f>INF_FC_EUR!BM228</f>
        <v>0</v>
      </c>
      <c r="BF227" s="1094">
        <f>INF_FC_EUR!BN228</f>
        <v>0</v>
      </c>
      <c r="BG227" s="1082">
        <f>INF_FC_EUR!BO228</f>
        <v>0</v>
      </c>
      <c r="BH227" s="1094">
        <f>INF_FC_EUR!BP228</f>
        <v>0</v>
      </c>
      <c r="BI227" s="1082">
        <f>INF_FC_EUR!BQ228</f>
        <v>0</v>
      </c>
      <c r="BJ227" s="1094">
        <f>INF_FC_EUR!BR228</f>
        <v>0</v>
      </c>
      <c r="BK227" s="1082">
        <f>INF_FC_EUR!BS228</f>
        <v>0</v>
      </c>
      <c r="BL227" s="1094">
        <f>INF_FC_EUR!BT228</f>
        <v>0</v>
      </c>
      <c r="BM227" s="1082">
        <f>INF_FC_EUR!BU228</f>
        <v>0</v>
      </c>
      <c r="BN227" s="1094">
        <f>INF_FC_EUR!BV228</f>
        <v>0</v>
      </c>
      <c r="BO227" s="1082">
        <f>INF_FC_EUR!BW228</f>
        <v>0</v>
      </c>
      <c r="BP227" s="1094">
        <f>INF_FC_EUR!BX228</f>
        <v>0</v>
      </c>
      <c r="BQ227" s="1082">
        <f>INF_FC_EUR!BY228</f>
        <v>0</v>
      </c>
    </row>
    <row r="228" spans="1:69" s="1048" customFormat="1">
      <c r="A228" s="1074" t="str">
        <f>IF(OR(B228=0,B228=""),"",B228&amp;IF(COUNTIF(B$11:$B228,B228)&gt;1,COUNTIF(B$11:$B228,B228),""))</f>
        <v>Intra-Divisional 6</v>
      </c>
      <c r="B228" s="1074" t="str">
        <f>INF_FC_EUR!J229</f>
        <v xml:space="preserve">Intra-Divisional </v>
      </c>
      <c r="C228" s="1074"/>
      <c r="D228" s="1074">
        <f>INF_FC_EUR!L229</f>
        <v>0</v>
      </c>
      <c r="E228" s="1074">
        <f>INF_FC_EUR!M229</f>
        <v>0</v>
      </c>
      <c r="F228" s="1074">
        <f>INF_FC_EUR!N229</f>
        <v>0</v>
      </c>
      <c r="G228" s="1074">
        <f>INF_FC_EUR!O229</f>
        <v>0</v>
      </c>
      <c r="H228" s="1074">
        <f>INF_FC_EUR!P229</f>
        <v>0</v>
      </c>
      <c r="I228" s="1074">
        <f>INF_FC_EUR!Q229</f>
        <v>0</v>
      </c>
      <c r="J228" s="1074">
        <f>INF_FC_EUR!R229</f>
        <v>0</v>
      </c>
      <c r="K228" s="1074">
        <f>INF_FC_EUR!S229</f>
        <v>0</v>
      </c>
      <c r="L228" s="1074">
        <f>INF_FC_EUR!T229</f>
        <v>0</v>
      </c>
      <c r="M228" s="1074">
        <f>INF_FC_EUR!U229</f>
        <v>0</v>
      </c>
      <c r="N228" s="1074">
        <f>INF_FC_EUR!V229</f>
        <v>0</v>
      </c>
      <c r="O228" s="1074">
        <f>INF_FC_EUR!W229</f>
        <v>0</v>
      </c>
      <c r="P228" s="1074">
        <f>INF_FC_EUR!X229</f>
        <v>0</v>
      </c>
      <c r="Q228" s="1074">
        <f>INF_FC_EUR!Y229</f>
        <v>0</v>
      </c>
      <c r="R228" s="1074">
        <f>INF_FC_EUR!Z229</f>
        <v>0</v>
      </c>
      <c r="S228" s="1074">
        <f>INF_FC_EUR!AA229</f>
        <v>0</v>
      </c>
      <c r="T228" s="1074">
        <f>INF_FC_EUR!AB229</f>
        <v>0</v>
      </c>
      <c r="U228" s="1074">
        <f>INF_FC_EUR!AC229</f>
        <v>0</v>
      </c>
      <c r="V228" s="1074">
        <f>INF_FC_EUR!AD229</f>
        <v>0</v>
      </c>
      <c r="W228" s="1074">
        <f>INF_FC_EUR!AE229</f>
        <v>0</v>
      </c>
      <c r="X228" s="1074">
        <f>INF_FC_EUR!AF229</f>
        <v>0</v>
      </c>
      <c r="Y228" s="1074">
        <f>INF_FC_EUR!AG229</f>
        <v>0</v>
      </c>
      <c r="Z228" s="1074">
        <f>INF_FC_EUR!AH229</f>
        <v>0</v>
      </c>
      <c r="AA228" s="1074">
        <f>INF_FC_EUR!AI229</f>
        <v>0</v>
      </c>
      <c r="AB228" s="1074">
        <f>INF_FC_EUR!AJ229</f>
        <v>0</v>
      </c>
      <c r="AC228" s="1074">
        <f>INF_FC_EUR!AK229</f>
        <v>0</v>
      </c>
      <c r="AD228" s="1074">
        <f>INF_FC_EUR!AL229</f>
        <v>0</v>
      </c>
      <c r="AE228" s="1074">
        <f>INF_FC_EUR!AM229</f>
        <v>0</v>
      </c>
      <c r="AF228" s="1074">
        <f>INF_FC_EUR!AN229</f>
        <v>0</v>
      </c>
      <c r="AG228" s="1074">
        <f>INF_FC_EUR!AO229</f>
        <v>0</v>
      </c>
      <c r="AH228" s="1074">
        <f>INF_FC_EUR!AP229</f>
        <v>0</v>
      </c>
      <c r="AI228" s="1074">
        <f>INF_FC_EUR!AQ229</f>
        <v>0</v>
      </c>
      <c r="AJ228" s="1074">
        <f>INF_FC_EUR!AR229</f>
        <v>0</v>
      </c>
      <c r="AK228" s="1074">
        <f>INF_FC_EUR!AS229</f>
        <v>0</v>
      </c>
      <c r="AL228" s="1074">
        <f>INF_FC_EUR!AT229</f>
        <v>0</v>
      </c>
      <c r="AM228" s="1074">
        <f>INF_FC_EUR!AU229</f>
        <v>0</v>
      </c>
      <c r="AN228" s="1074">
        <f>INF_FC_EUR!AV229</f>
        <v>0</v>
      </c>
      <c r="AO228" s="1074">
        <f>INF_FC_EUR!AW229</f>
        <v>0</v>
      </c>
      <c r="AP228" s="1074">
        <f>INF_FC_EUR!AX229</f>
        <v>0</v>
      </c>
      <c r="AQ228" s="1074">
        <f>INF_FC_EUR!AY229</f>
        <v>0</v>
      </c>
      <c r="AR228" s="1074">
        <f>INF_FC_EUR!AZ229</f>
        <v>0</v>
      </c>
      <c r="AS228" s="1074">
        <f>INF_FC_EUR!BA229</f>
        <v>0</v>
      </c>
      <c r="AT228" s="1074">
        <f>INF_FC_EUR!BB229</f>
        <v>0</v>
      </c>
      <c r="AU228" s="1074">
        <f>INF_FC_EUR!BC229</f>
        <v>0</v>
      </c>
      <c r="AV228" s="1074">
        <f>INF_FC_EUR!BD229</f>
        <v>0</v>
      </c>
      <c r="AW228" s="1074">
        <f>INF_FC_EUR!BE229</f>
        <v>0</v>
      </c>
      <c r="AX228" s="1074">
        <f>INF_FC_EUR!BF229</f>
        <v>0</v>
      </c>
      <c r="AY228" s="1074">
        <f>INF_FC_EUR!BG229</f>
        <v>0</v>
      </c>
      <c r="AZ228" s="1074">
        <f>INF_FC_EUR!BH229</f>
        <v>0</v>
      </c>
      <c r="BA228" s="1074">
        <f>INF_FC_EUR!BI229</f>
        <v>0</v>
      </c>
      <c r="BB228" s="1074">
        <f>INF_FC_EUR!BJ229</f>
        <v>0</v>
      </c>
      <c r="BC228" s="1074">
        <f>INF_FC_EUR!BK229</f>
        <v>0</v>
      </c>
      <c r="BD228" s="1074">
        <f>INF_FC_EUR!BL229</f>
        <v>0</v>
      </c>
      <c r="BE228" s="1074">
        <f>INF_FC_EUR!BM229</f>
        <v>0</v>
      </c>
      <c r="BF228" s="1074">
        <f>INF_FC_EUR!BN229</f>
        <v>0</v>
      </c>
      <c r="BG228" s="1074">
        <f>INF_FC_EUR!BO229</f>
        <v>0</v>
      </c>
      <c r="BH228" s="1074">
        <f>INF_FC_EUR!BP229</f>
        <v>0</v>
      </c>
      <c r="BI228" s="1074">
        <f>INF_FC_EUR!BQ229</f>
        <v>0</v>
      </c>
      <c r="BJ228" s="1074">
        <f>INF_FC_EUR!BR229</f>
        <v>0</v>
      </c>
      <c r="BK228" s="1074">
        <f>INF_FC_EUR!BS229</f>
        <v>0</v>
      </c>
      <c r="BL228" s="1074">
        <f>INF_FC_EUR!BT229</f>
        <v>0</v>
      </c>
      <c r="BM228" s="1074">
        <f>INF_FC_EUR!BU229</f>
        <v>0</v>
      </c>
      <c r="BN228" s="1074">
        <f>INF_FC_EUR!BV229</f>
        <v>0</v>
      </c>
      <c r="BO228" s="1074">
        <f>INF_FC_EUR!BW229</f>
        <v>0</v>
      </c>
      <c r="BP228" s="1074">
        <f>INF_FC_EUR!BX229</f>
        <v>0</v>
      </c>
      <c r="BQ228" s="1074">
        <f>INF_FC_EUR!BY229</f>
        <v>0</v>
      </c>
    </row>
    <row r="229" spans="1:69" s="1048" customFormat="1">
      <c r="A229" s="1065" t="str">
        <f>IF(OR(B229=0,B229=""),"",B229&amp;IF(COUNTIF(B$11:$B229,B229)&gt;1,COUNTIF(B$11:$B229,B229),""))</f>
        <v>Inter-Divisional 6</v>
      </c>
      <c r="B229" s="1065" t="str">
        <f>INF_FC_EUR!J230</f>
        <v xml:space="preserve">Inter-Divisional </v>
      </c>
      <c r="C229" s="1065"/>
      <c r="D229" s="1066">
        <f>INF_FC_EUR!L230</f>
        <v>0</v>
      </c>
      <c r="E229" s="1067">
        <f>INF_FC_EUR!M230</f>
        <v>0</v>
      </c>
      <c r="F229" s="1066">
        <f>INF_FC_EUR!N230</f>
        <v>0</v>
      </c>
      <c r="G229" s="1067">
        <f>INF_FC_EUR!O230</f>
        <v>0</v>
      </c>
      <c r="H229" s="1066">
        <f>INF_FC_EUR!P230</f>
        <v>0</v>
      </c>
      <c r="I229" s="1067">
        <f>INF_FC_EUR!Q230</f>
        <v>0</v>
      </c>
      <c r="J229" s="1066">
        <f>INF_FC_EUR!R230</f>
        <v>0</v>
      </c>
      <c r="K229" s="1067">
        <f>INF_FC_EUR!S230</f>
        <v>0</v>
      </c>
      <c r="L229" s="1066">
        <f>INF_FC_EUR!T230</f>
        <v>0</v>
      </c>
      <c r="M229" s="1067">
        <f>INF_FC_EUR!U230</f>
        <v>0</v>
      </c>
      <c r="N229" s="1066">
        <f>INF_FC_EUR!V230</f>
        <v>0</v>
      </c>
      <c r="O229" s="1067">
        <f>INF_FC_EUR!W230</f>
        <v>0</v>
      </c>
      <c r="P229" s="1066">
        <f>INF_FC_EUR!X230</f>
        <v>0</v>
      </c>
      <c r="Q229" s="1067">
        <f>INF_FC_EUR!Y230</f>
        <v>0</v>
      </c>
      <c r="R229" s="1066">
        <f>INF_FC_EUR!Z230</f>
        <v>0</v>
      </c>
      <c r="S229" s="1067">
        <f>INF_FC_EUR!AA230</f>
        <v>0</v>
      </c>
      <c r="T229" s="1066">
        <f>INF_FC_EUR!AB230</f>
        <v>0</v>
      </c>
      <c r="U229" s="1067">
        <f>INF_FC_EUR!AC230</f>
        <v>0</v>
      </c>
      <c r="V229" s="1066">
        <f>INF_FC_EUR!AD230</f>
        <v>0</v>
      </c>
      <c r="W229" s="1067">
        <f>INF_FC_EUR!AE230</f>
        <v>0</v>
      </c>
      <c r="X229" s="1066">
        <f>INF_FC_EUR!AF230</f>
        <v>0</v>
      </c>
      <c r="Y229" s="1067">
        <f>INF_FC_EUR!AG230</f>
        <v>0</v>
      </c>
      <c r="Z229" s="1066">
        <f>INF_FC_EUR!AH230</f>
        <v>0</v>
      </c>
      <c r="AA229" s="1067">
        <f>INF_FC_EUR!AI230</f>
        <v>0</v>
      </c>
      <c r="AB229" s="1066">
        <f>INF_FC_EUR!AJ230</f>
        <v>0</v>
      </c>
      <c r="AC229" s="1067">
        <f>INF_FC_EUR!AK230</f>
        <v>0</v>
      </c>
      <c r="AD229" s="1066">
        <f>INF_FC_EUR!AL230</f>
        <v>0</v>
      </c>
      <c r="AE229" s="1067">
        <f>INF_FC_EUR!AM230</f>
        <v>0</v>
      </c>
      <c r="AF229" s="1066">
        <f>INF_FC_EUR!AN230</f>
        <v>0</v>
      </c>
      <c r="AG229" s="1067">
        <f>INF_FC_EUR!AO230</f>
        <v>0</v>
      </c>
      <c r="AH229" s="1066">
        <f>INF_FC_EUR!AP230</f>
        <v>0</v>
      </c>
      <c r="AI229" s="1067">
        <f>INF_FC_EUR!AQ230</f>
        <v>0</v>
      </c>
      <c r="AJ229" s="1066">
        <f>INF_FC_EUR!AR230</f>
        <v>0</v>
      </c>
      <c r="AK229" s="1067">
        <f>INF_FC_EUR!AS230</f>
        <v>0</v>
      </c>
      <c r="AL229" s="1066">
        <f>INF_FC_EUR!AT230</f>
        <v>0</v>
      </c>
      <c r="AM229" s="1067">
        <f>INF_FC_EUR!AU230</f>
        <v>0</v>
      </c>
      <c r="AN229" s="1066">
        <f>INF_FC_EUR!AV230</f>
        <v>0</v>
      </c>
      <c r="AO229" s="1067">
        <f>INF_FC_EUR!AW230</f>
        <v>0</v>
      </c>
      <c r="AP229" s="1066">
        <f>INF_FC_EUR!AX230</f>
        <v>0</v>
      </c>
      <c r="AQ229" s="1067">
        <f>INF_FC_EUR!AY230</f>
        <v>0</v>
      </c>
      <c r="AR229" s="1066">
        <f>INF_FC_EUR!AZ230</f>
        <v>0</v>
      </c>
      <c r="AS229" s="1067">
        <f>INF_FC_EUR!BA230</f>
        <v>0</v>
      </c>
      <c r="AT229" s="1066">
        <f>INF_FC_EUR!BB230</f>
        <v>0</v>
      </c>
      <c r="AU229" s="1067">
        <f>INF_FC_EUR!BC230</f>
        <v>0</v>
      </c>
      <c r="AV229" s="1066">
        <f>INF_FC_EUR!BD230</f>
        <v>0</v>
      </c>
      <c r="AW229" s="1067">
        <f>INF_FC_EUR!BE230</f>
        <v>0</v>
      </c>
      <c r="AX229" s="1066">
        <f>INF_FC_EUR!BF230</f>
        <v>0</v>
      </c>
      <c r="AY229" s="1067">
        <f>INF_FC_EUR!BG230</f>
        <v>0</v>
      </c>
      <c r="AZ229" s="1066">
        <f>INF_FC_EUR!BH230</f>
        <v>0</v>
      </c>
      <c r="BA229" s="1067">
        <f>INF_FC_EUR!BI230</f>
        <v>0</v>
      </c>
      <c r="BB229" s="1066">
        <f>INF_FC_EUR!BJ230</f>
        <v>0</v>
      </c>
      <c r="BC229" s="1067">
        <f>INF_FC_EUR!BK230</f>
        <v>0</v>
      </c>
      <c r="BD229" s="1066">
        <f>INF_FC_EUR!BL230</f>
        <v>0</v>
      </c>
      <c r="BE229" s="1067">
        <f>INF_FC_EUR!BM230</f>
        <v>0</v>
      </c>
      <c r="BF229" s="1066">
        <f>INF_FC_EUR!BN230</f>
        <v>0</v>
      </c>
      <c r="BG229" s="1067">
        <f>INF_FC_EUR!BO230</f>
        <v>0</v>
      </c>
      <c r="BH229" s="1066">
        <f>INF_FC_EUR!BP230</f>
        <v>0</v>
      </c>
      <c r="BI229" s="1067">
        <f>INF_FC_EUR!BQ230</f>
        <v>0</v>
      </c>
      <c r="BJ229" s="1066">
        <f>INF_FC_EUR!BR230</f>
        <v>0</v>
      </c>
      <c r="BK229" s="1067">
        <f>INF_FC_EUR!BS230</f>
        <v>0</v>
      </c>
      <c r="BL229" s="1066">
        <f>INF_FC_EUR!BT230</f>
        <v>0</v>
      </c>
      <c r="BM229" s="1067">
        <f>INF_FC_EUR!BU230</f>
        <v>0</v>
      </c>
      <c r="BN229" s="1066">
        <f>INF_FC_EUR!BV230</f>
        <v>0</v>
      </c>
      <c r="BO229" s="1067">
        <f>INF_FC_EUR!BW230</f>
        <v>0</v>
      </c>
      <c r="BP229" s="1066">
        <f>INF_FC_EUR!BX230</f>
        <v>0</v>
      </c>
      <c r="BQ229" s="1067">
        <f>INF_FC_EUR!BY230</f>
        <v>0</v>
      </c>
    </row>
    <row r="230" spans="1:69" s="1048" customFormat="1">
      <c r="A230" s="1080" t="str">
        <f>IF(OR(B230=0,B230=""),"",B230&amp;IF(COUNTIF(B$11:$B230,B230)&gt;1,COUNTIF(B$11:$B230,B230),""))</f>
        <v/>
      </c>
      <c r="B230" s="1080">
        <f>INF_FC_EUR!J231</f>
        <v>0</v>
      </c>
      <c r="C230" s="1081"/>
      <c r="D230" s="1095">
        <f>INF_FC_EUR!L231</f>
        <v>0</v>
      </c>
      <c r="E230" s="1096">
        <f>INF_FC_EUR!M231</f>
        <v>0</v>
      </c>
      <c r="F230" s="1095">
        <f>INF_FC_EUR!N231</f>
        <v>0</v>
      </c>
      <c r="G230" s="1096">
        <f>INF_FC_EUR!O231</f>
        <v>0</v>
      </c>
      <c r="H230" s="1095">
        <f>INF_FC_EUR!P231</f>
        <v>0</v>
      </c>
      <c r="I230" s="1096">
        <f>INF_FC_EUR!Q231</f>
        <v>0</v>
      </c>
      <c r="J230" s="1095">
        <f>INF_FC_EUR!R231</f>
        <v>0</v>
      </c>
      <c r="K230" s="1096">
        <f>INF_FC_EUR!S231</f>
        <v>0</v>
      </c>
      <c r="L230" s="1095">
        <f>INF_FC_EUR!T231</f>
        <v>0</v>
      </c>
      <c r="M230" s="1096">
        <f>INF_FC_EUR!U231</f>
        <v>0</v>
      </c>
      <c r="N230" s="1095">
        <f>INF_FC_EUR!V231</f>
        <v>0</v>
      </c>
      <c r="O230" s="1096">
        <f>INF_FC_EUR!W231</f>
        <v>0</v>
      </c>
      <c r="P230" s="1095">
        <f>INF_FC_EUR!X231</f>
        <v>0</v>
      </c>
      <c r="Q230" s="1096">
        <f>INF_FC_EUR!Y231</f>
        <v>0</v>
      </c>
      <c r="R230" s="1095">
        <f>INF_FC_EUR!Z231</f>
        <v>0</v>
      </c>
      <c r="S230" s="1096">
        <f>INF_FC_EUR!AA231</f>
        <v>0</v>
      </c>
      <c r="T230" s="1095">
        <f>INF_FC_EUR!AB231</f>
        <v>0</v>
      </c>
      <c r="U230" s="1096">
        <f>INF_FC_EUR!AC231</f>
        <v>0</v>
      </c>
      <c r="V230" s="1095">
        <f>INF_FC_EUR!AD231</f>
        <v>0</v>
      </c>
      <c r="W230" s="1096">
        <f>INF_FC_EUR!AE231</f>
        <v>0</v>
      </c>
      <c r="X230" s="1095">
        <f>INF_FC_EUR!AF231</f>
        <v>0</v>
      </c>
      <c r="Y230" s="1096">
        <f>INF_FC_EUR!AG231</f>
        <v>0</v>
      </c>
      <c r="Z230" s="1095">
        <f>INF_FC_EUR!AH231</f>
        <v>0</v>
      </c>
      <c r="AA230" s="1096">
        <f>INF_FC_EUR!AI231</f>
        <v>0</v>
      </c>
      <c r="AB230" s="1095">
        <f>INF_FC_EUR!AJ231</f>
        <v>0</v>
      </c>
      <c r="AC230" s="1096">
        <f>INF_FC_EUR!AK231</f>
        <v>0</v>
      </c>
      <c r="AD230" s="1095">
        <f>INF_FC_EUR!AL231</f>
        <v>0</v>
      </c>
      <c r="AE230" s="1096">
        <f>INF_FC_EUR!AM231</f>
        <v>0</v>
      </c>
      <c r="AF230" s="1095">
        <f>INF_FC_EUR!AN231</f>
        <v>0</v>
      </c>
      <c r="AG230" s="1096">
        <f>INF_FC_EUR!AO231</f>
        <v>0</v>
      </c>
      <c r="AH230" s="1095">
        <f>INF_FC_EUR!AP231</f>
        <v>0</v>
      </c>
      <c r="AI230" s="1096">
        <f>INF_FC_EUR!AQ231</f>
        <v>0</v>
      </c>
      <c r="AJ230" s="1095">
        <f>INF_FC_EUR!AR231</f>
        <v>0</v>
      </c>
      <c r="AK230" s="1096">
        <f>INF_FC_EUR!AS231</f>
        <v>0</v>
      </c>
      <c r="AL230" s="1095">
        <f>INF_FC_EUR!AT231</f>
        <v>0</v>
      </c>
      <c r="AM230" s="1096">
        <f>INF_FC_EUR!AU231</f>
        <v>0</v>
      </c>
      <c r="AN230" s="1095">
        <f>INF_FC_EUR!AV231</f>
        <v>0</v>
      </c>
      <c r="AO230" s="1096">
        <f>INF_FC_EUR!AW231</f>
        <v>0</v>
      </c>
      <c r="AP230" s="1095">
        <f>INF_FC_EUR!AX231</f>
        <v>0</v>
      </c>
      <c r="AQ230" s="1096">
        <f>INF_FC_EUR!AY231</f>
        <v>0</v>
      </c>
      <c r="AR230" s="1095">
        <f>INF_FC_EUR!AZ231</f>
        <v>0</v>
      </c>
      <c r="AS230" s="1096">
        <f>INF_FC_EUR!BA231</f>
        <v>0</v>
      </c>
      <c r="AT230" s="1095">
        <f>INF_FC_EUR!BB231</f>
        <v>0</v>
      </c>
      <c r="AU230" s="1096">
        <f>INF_FC_EUR!BC231</f>
        <v>0</v>
      </c>
      <c r="AV230" s="1095">
        <f>INF_FC_EUR!BD231</f>
        <v>0</v>
      </c>
      <c r="AW230" s="1096">
        <f>INF_FC_EUR!BE231</f>
        <v>0</v>
      </c>
      <c r="AX230" s="1095">
        <f>INF_FC_EUR!BF231</f>
        <v>0</v>
      </c>
      <c r="AY230" s="1096">
        <f>INF_FC_EUR!BG231</f>
        <v>0</v>
      </c>
      <c r="AZ230" s="1095">
        <f>INF_FC_EUR!BH231</f>
        <v>0</v>
      </c>
      <c r="BA230" s="1096">
        <f>INF_FC_EUR!BI231</f>
        <v>0</v>
      </c>
      <c r="BB230" s="1095">
        <f>INF_FC_EUR!BJ231</f>
        <v>0</v>
      </c>
      <c r="BC230" s="1096">
        <f>INF_FC_EUR!BK231</f>
        <v>0</v>
      </c>
      <c r="BD230" s="1095">
        <f>INF_FC_EUR!BL231</f>
        <v>0</v>
      </c>
      <c r="BE230" s="1096">
        <f>INF_FC_EUR!BM231</f>
        <v>0</v>
      </c>
      <c r="BF230" s="1095">
        <f>INF_FC_EUR!BN231</f>
        <v>0</v>
      </c>
      <c r="BG230" s="1096">
        <f>INF_FC_EUR!BO231</f>
        <v>0</v>
      </c>
      <c r="BH230" s="1095">
        <f>INF_FC_EUR!BP231</f>
        <v>0</v>
      </c>
      <c r="BI230" s="1096">
        <f>INF_FC_EUR!BQ231</f>
        <v>0</v>
      </c>
      <c r="BJ230" s="1095">
        <f>INF_FC_EUR!BR231</f>
        <v>0</v>
      </c>
      <c r="BK230" s="1096">
        <f>INF_FC_EUR!BS231</f>
        <v>0</v>
      </c>
      <c r="BL230" s="1095">
        <f>INF_FC_EUR!BT231</f>
        <v>0</v>
      </c>
      <c r="BM230" s="1096">
        <f>INF_FC_EUR!BU231</f>
        <v>0</v>
      </c>
      <c r="BN230" s="1095">
        <f>INF_FC_EUR!BV231</f>
        <v>0</v>
      </c>
      <c r="BO230" s="1096">
        <f>INF_FC_EUR!BW231</f>
        <v>0</v>
      </c>
      <c r="BP230" s="1095">
        <f>INF_FC_EUR!BX231</f>
        <v>0</v>
      </c>
      <c r="BQ230" s="1096">
        <f>INF_FC_EUR!BY231</f>
        <v>0</v>
      </c>
    </row>
    <row r="231" spans="1:69" s="1048" customFormat="1">
      <c r="A231" s="1080" t="str">
        <f>IF(OR(B231=0,B231=""),"",B231&amp;IF(COUNTIF(B$11:$B231,B231)&gt;1,COUNTIF(B$11:$B231,B231),""))</f>
        <v>Keyfigures Collection [per ton]</v>
      </c>
      <c r="B231" s="1080" t="str">
        <f>INF_FC_EUR!J232</f>
        <v>Keyfigures Collection [per ton]</v>
      </c>
      <c r="C231" s="1081"/>
      <c r="D231" s="1095">
        <f>INF_FC_EUR!L232</f>
        <v>0</v>
      </c>
      <c r="E231" s="1096">
        <f>INF_FC_EUR!M232</f>
        <v>0</v>
      </c>
      <c r="F231" s="1095">
        <f>INF_FC_EUR!N232</f>
        <v>0</v>
      </c>
      <c r="G231" s="1096">
        <f>INF_FC_EUR!O232</f>
        <v>0</v>
      </c>
      <c r="H231" s="1095">
        <f>INF_FC_EUR!P232</f>
        <v>0</v>
      </c>
      <c r="I231" s="1096">
        <f>INF_FC_EUR!Q232</f>
        <v>0</v>
      </c>
      <c r="J231" s="1095">
        <f>INF_FC_EUR!R232</f>
        <v>0</v>
      </c>
      <c r="K231" s="1096">
        <f>INF_FC_EUR!S232</f>
        <v>0</v>
      </c>
      <c r="L231" s="1095">
        <f>INF_FC_EUR!T232</f>
        <v>0</v>
      </c>
      <c r="M231" s="1096">
        <f>INF_FC_EUR!U232</f>
        <v>0</v>
      </c>
      <c r="N231" s="1095">
        <f>INF_FC_EUR!V232</f>
        <v>0</v>
      </c>
      <c r="O231" s="1096">
        <f>INF_FC_EUR!W232</f>
        <v>0</v>
      </c>
      <c r="P231" s="1095">
        <f>INF_FC_EUR!X232</f>
        <v>0</v>
      </c>
      <c r="Q231" s="1096">
        <f>INF_FC_EUR!Y232</f>
        <v>0</v>
      </c>
      <c r="R231" s="1095">
        <f>INF_FC_EUR!Z232</f>
        <v>0</v>
      </c>
      <c r="S231" s="1096">
        <f>INF_FC_EUR!AA232</f>
        <v>0</v>
      </c>
      <c r="T231" s="1095">
        <f>INF_FC_EUR!AB232</f>
        <v>0</v>
      </c>
      <c r="U231" s="1096">
        <f>INF_FC_EUR!AC232</f>
        <v>0</v>
      </c>
      <c r="V231" s="1095">
        <f>INF_FC_EUR!AD232</f>
        <v>0</v>
      </c>
      <c r="W231" s="1096">
        <f>INF_FC_EUR!AE232</f>
        <v>0</v>
      </c>
      <c r="X231" s="1095">
        <f>INF_FC_EUR!AF232</f>
        <v>0</v>
      </c>
      <c r="Y231" s="1096">
        <f>INF_FC_EUR!AG232</f>
        <v>0</v>
      </c>
      <c r="Z231" s="1095">
        <f>INF_FC_EUR!AH232</f>
        <v>0</v>
      </c>
      <c r="AA231" s="1096">
        <f>INF_FC_EUR!AI232</f>
        <v>0</v>
      </c>
      <c r="AB231" s="1095">
        <f>INF_FC_EUR!AJ232</f>
        <v>0</v>
      </c>
      <c r="AC231" s="1096">
        <f>INF_FC_EUR!AK232</f>
        <v>0</v>
      </c>
      <c r="AD231" s="1095">
        <f>INF_FC_EUR!AL232</f>
        <v>0</v>
      </c>
      <c r="AE231" s="1096">
        <f>INF_FC_EUR!AM232</f>
        <v>0</v>
      </c>
      <c r="AF231" s="1095">
        <f>INF_FC_EUR!AN232</f>
        <v>0</v>
      </c>
      <c r="AG231" s="1096">
        <f>INF_FC_EUR!AO232</f>
        <v>0</v>
      </c>
      <c r="AH231" s="1095">
        <f>INF_FC_EUR!AP232</f>
        <v>0</v>
      </c>
      <c r="AI231" s="1096">
        <f>INF_FC_EUR!AQ232</f>
        <v>0</v>
      </c>
      <c r="AJ231" s="1095">
        <f>INF_FC_EUR!AR232</f>
        <v>0</v>
      </c>
      <c r="AK231" s="1096">
        <f>INF_FC_EUR!AS232</f>
        <v>0</v>
      </c>
      <c r="AL231" s="1095">
        <f>INF_FC_EUR!AT232</f>
        <v>0</v>
      </c>
      <c r="AM231" s="1096">
        <f>INF_FC_EUR!AU232</f>
        <v>0</v>
      </c>
      <c r="AN231" s="1095">
        <f>INF_FC_EUR!AV232</f>
        <v>0</v>
      </c>
      <c r="AO231" s="1096">
        <f>INF_FC_EUR!AW232</f>
        <v>0</v>
      </c>
      <c r="AP231" s="1095">
        <f>INF_FC_EUR!AX232</f>
        <v>0</v>
      </c>
      <c r="AQ231" s="1096">
        <f>INF_FC_EUR!AY232</f>
        <v>0</v>
      </c>
      <c r="AR231" s="1095">
        <f>INF_FC_EUR!AZ232</f>
        <v>0</v>
      </c>
      <c r="AS231" s="1096">
        <f>INF_FC_EUR!BA232</f>
        <v>0</v>
      </c>
      <c r="AT231" s="1095">
        <f>INF_FC_EUR!BB232</f>
        <v>0</v>
      </c>
      <c r="AU231" s="1096">
        <f>INF_FC_EUR!BC232</f>
        <v>0</v>
      </c>
      <c r="AV231" s="1095">
        <f>INF_FC_EUR!BD232</f>
        <v>0</v>
      </c>
      <c r="AW231" s="1096">
        <f>INF_FC_EUR!BE232</f>
        <v>0</v>
      </c>
      <c r="AX231" s="1095">
        <f>INF_FC_EUR!BF232</f>
        <v>0</v>
      </c>
      <c r="AY231" s="1096">
        <f>INF_FC_EUR!BG232</f>
        <v>0</v>
      </c>
      <c r="AZ231" s="1095">
        <f>INF_FC_EUR!BH232</f>
        <v>0</v>
      </c>
      <c r="BA231" s="1096">
        <f>INF_FC_EUR!BI232</f>
        <v>0</v>
      </c>
      <c r="BB231" s="1095">
        <f>INF_FC_EUR!BJ232</f>
        <v>0</v>
      </c>
      <c r="BC231" s="1096">
        <f>INF_FC_EUR!BK232</f>
        <v>0</v>
      </c>
      <c r="BD231" s="1095">
        <f>INF_FC_EUR!BL232</f>
        <v>0</v>
      </c>
      <c r="BE231" s="1096">
        <f>INF_FC_EUR!BM232</f>
        <v>0</v>
      </c>
      <c r="BF231" s="1095">
        <f>INF_FC_EUR!BN232</f>
        <v>0</v>
      </c>
      <c r="BG231" s="1096">
        <f>INF_FC_EUR!BO232</f>
        <v>0</v>
      </c>
      <c r="BH231" s="1095">
        <f>INF_FC_EUR!BP232</f>
        <v>0</v>
      </c>
      <c r="BI231" s="1096">
        <f>INF_FC_EUR!BQ232</f>
        <v>0</v>
      </c>
      <c r="BJ231" s="1095">
        <f>INF_FC_EUR!BR232</f>
        <v>0</v>
      </c>
      <c r="BK231" s="1096">
        <f>INF_FC_EUR!BS232</f>
        <v>0</v>
      </c>
      <c r="BL231" s="1095">
        <f>INF_FC_EUR!BT232</f>
        <v>0</v>
      </c>
      <c r="BM231" s="1096">
        <f>INF_FC_EUR!BU232</f>
        <v>0</v>
      </c>
      <c r="BN231" s="1095">
        <f>INF_FC_EUR!BV232</f>
        <v>0</v>
      </c>
      <c r="BO231" s="1096">
        <f>INF_FC_EUR!BW232</f>
        <v>0</v>
      </c>
      <c r="BP231" s="1095">
        <f>INF_FC_EUR!BX232</f>
        <v>0</v>
      </c>
      <c r="BQ231" s="1096">
        <f>INF_FC_EUR!BY232</f>
        <v>0</v>
      </c>
    </row>
    <row r="232" spans="1:69" s="1048" customFormat="1">
      <c r="A232" s="1080" t="str">
        <f>IF(OR(B232=0,B232=""),"",B232&amp;IF(COUNTIF(B$11:$B232,B232)&gt;1,COUNTIF(B$11:$B232,B232),""))</f>
        <v>Sales in tons</v>
      </c>
      <c r="B232" s="1080" t="str">
        <f>INF_FC_EUR!J233</f>
        <v>Sales in tons</v>
      </c>
      <c r="C232" s="1081"/>
      <c r="D232" s="1095">
        <f>INF_FC_EUR!L233</f>
        <v>0</v>
      </c>
      <c r="E232" s="1096">
        <f>INF_FC_EUR!M233</f>
        <v>0</v>
      </c>
      <c r="F232" s="1095">
        <f>INF_FC_EUR!N233</f>
        <v>0</v>
      </c>
      <c r="G232" s="1096">
        <f>INF_FC_EUR!O233</f>
        <v>0</v>
      </c>
      <c r="H232" s="1095">
        <f>INF_FC_EUR!P233</f>
        <v>0</v>
      </c>
      <c r="I232" s="1096">
        <f>INF_FC_EUR!Q233</f>
        <v>0</v>
      </c>
      <c r="J232" s="1095">
        <f>INF_FC_EUR!R233</f>
        <v>0</v>
      </c>
      <c r="K232" s="1096">
        <f>INF_FC_EUR!S233</f>
        <v>0</v>
      </c>
      <c r="L232" s="1095">
        <f>INF_FC_EUR!T233</f>
        <v>0</v>
      </c>
      <c r="M232" s="1096">
        <f>INF_FC_EUR!U233</f>
        <v>0</v>
      </c>
      <c r="N232" s="1095">
        <f>INF_FC_EUR!V233</f>
        <v>0</v>
      </c>
      <c r="O232" s="1096">
        <f>INF_FC_EUR!W233</f>
        <v>0</v>
      </c>
      <c r="P232" s="1095">
        <f>INF_FC_EUR!X233</f>
        <v>0</v>
      </c>
      <c r="Q232" s="1096">
        <f>INF_FC_EUR!Y233</f>
        <v>0</v>
      </c>
      <c r="R232" s="1095">
        <f>INF_FC_EUR!Z233</f>
        <v>0</v>
      </c>
      <c r="S232" s="1096">
        <f>INF_FC_EUR!AA233</f>
        <v>0</v>
      </c>
      <c r="T232" s="1095">
        <f>INF_FC_EUR!AB233</f>
        <v>0</v>
      </c>
      <c r="U232" s="1096">
        <f>INF_FC_EUR!AC233</f>
        <v>0</v>
      </c>
      <c r="V232" s="1095">
        <f>INF_FC_EUR!AD233</f>
        <v>0</v>
      </c>
      <c r="W232" s="1096">
        <f>INF_FC_EUR!AE233</f>
        <v>0</v>
      </c>
      <c r="X232" s="1095">
        <f>INF_FC_EUR!AF233</f>
        <v>0</v>
      </c>
      <c r="Y232" s="1096">
        <f>INF_FC_EUR!AG233</f>
        <v>0</v>
      </c>
      <c r="Z232" s="1095">
        <f>INF_FC_EUR!AH233</f>
        <v>0</v>
      </c>
      <c r="AA232" s="1096">
        <f>INF_FC_EUR!AI233</f>
        <v>0</v>
      </c>
      <c r="AB232" s="1095">
        <f>INF_FC_EUR!AJ233</f>
        <v>0</v>
      </c>
      <c r="AC232" s="1096">
        <f>INF_FC_EUR!AK233</f>
        <v>0</v>
      </c>
      <c r="AD232" s="1095">
        <f>INF_FC_EUR!AL233</f>
        <v>0</v>
      </c>
      <c r="AE232" s="1096">
        <f>INF_FC_EUR!AM233</f>
        <v>0</v>
      </c>
      <c r="AF232" s="1095">
        <f>INF_FC_EUR!AN233</f>
        <v>0</v>
      </c>
      <c r="AG232" s="1096">
        <f>INF_FC_EUR!AO233</f>
        <v>0</v>
      </c>
      <c r="AH232" s="1095">
        <f>INF_FC_EUR!AP233</f>
        <v>0</v>
      </c>
      <c r="AI232" s="1096">
        <f>INF_FC_EUR!AQ233</f>
        <v>0</v>
      </c>
      <c r="AJ232" s="1095">
        <f>INF_FC_EUR!AR233</f>
        <v>0</v>
      </c>
      <c r="AK232" s="1096">
        <f>INF_FC_EUR!AS233</f>
        <v>0</v>
      </c>
      <c r="AL232" s="1095">
        <f>INF_FC_EUR!AT233</f>
        <v>0</v>
      </c>
      <c r="AM232" s="1096">
        <f>INF_FC_EUR!AU233</f>
        <v>0</v>
      </c>
      <c r="AN232" s="1095">
        <f>INF_FC_EUR!AV233</f>
        <v>0</v>
      </c>
      <c r="AO232" s="1096">
        <f>INF_FC_EUR!AW233</f>
        <v>0</v>
      </c>
      <c r="AP232" s="1095">
        <f>INF_FC_EUR!AX233</f>
        <v>0</v>
      </c>
      <c r="AQ232" s="1096">
        <f>INF_FC_EUR!AY233</f>
        <v>0</v>
      </c>
      <c r="AR232" s="1095">
        <f>INF_FC_EUR!AZ233</f>
        <v>0</v>
      </c>
      <c r="AS232" s="1096">
        <f>INF_FC_EUR!BA233</f>
        <v>0</v>
      </c>
      <c r="AT232" s="1095">
        <f>INF_FC_EUR!BB233</f>
        <v>0</v>
      </c>
      <c r="AU232" s="1096">
        <f>INF_FC_EUR!BC233</f>
        <v>0</v>
      </c>
      <c r="AV232" s="1095">
        <f>INF_FC_EUR!BD233</f>
        <v>0</v>
      </c>
      <c r="AW232" s="1096">
        <f>INF_FC_EUR!BE233</f>
        <v>0</v>
      </c>
      <c r="AX232" s="1095">
        <f>INF_FC_EUR!BF233</f>
        <v>0</v>
      </c>
      <c r="AY232" s="1096">
        <f>INF_FC_EUR!BG233</f>
        <v>0</v>
      </c>
      <c r="AZ232" s="1095">
        <f>INF_FC_EUR!BH233</f>
        <v>0</v>
      </c>
      <c r="BA232" s="1096">
        <f>INF_FC_EUR!BI233</f>
        <v>0</v>
      </c>
      <c r="BB232" s="1095">
        <f>INF_FC_EUR!BJ233</f>
        <v>0</v>
      </c>
      <c r="BC232" s="1096">
        <f>INF_FC_EUR!BK233</f>
        <v>0</v>
      </c>
      <c r="BD232" s="1095">
        <f>INF_FC_EUR!BL233</f>
        <v>0</v>
      </c>
      <c r="BE232" s="1096">
        <f>INF_FC_EUR!BM233</f>
        <v>0</v>
      </c>
      <c r="BF232" s="1095">
        <f>INF_FC_EUR!BN233</f>
        <v>0</v>
      </c>
      <c r="BG232" s="1096">
        <f>INF_FC_EUR!BO233</f>
        <v>0</v>
      </c>
      <c r="BH232" s="1095">
        <f>INF_FC_EUR!BP233</f>
        <v>0</v>
      </c>
      <c r="BI232" s="1096">
        <f>INF_FC_EUR!BQ233</f>
        <v>0</v>
      </c>
      <c r="BJ232" s="1095">
        <f>INF_FC_EUR!BR233</f>
        <v>0</v>
      </c>
      <c r="BK232" s="1096">
        <f>INF_FC_EUR!BS233</f>
        <v>0</v>
      </c>
      <c r="BL232" s="1095">
        <f>INF_FC_EUR!BT233</f>
        <v>0</v>
      </c>
      <c r="BM232" s="1096">
        <f>INF_FC_EUR!BU233</f>
        <v>0</v>
      </c>
      <c r="BN232" s="1095">
        <f>INF_FC_EUR!BV233</f>
        <v>0</v>
      </c>
      <c r="BO232" s="1096">
        <f>INF_FC_EUR!BW233</f>
        <v>0</v>
      </c>
      <c r="BP232" s="1095">
        <f>INF_FC_EUR!BX233</f>
        <v>0</v>
      </c>
      <c r="BQ232" s="1096">
        <f>INF_FC_EUR!BY233</f>
        <v>0</v>
      </c>
    </row>
    <row r="233" spans="1:69" s="1048" customFormat="1">
      <c r="A233" s="1097" t="str">
        <f>IF(OR(B233=0,B233=""),"",B233&amp;IF(COUNTIF(B$11:$B233,B233)&gt;1,COUNTIF(B$11:$B233,B233),""))</f>
        <v>Operating Income - Collection</v>
      </c>
      <c r="B233" s="1097" t="str">
        <f>INF_FC_EUR!J234</f>
        <v>Operating Income - Collection</v>
      </c>
      <c r="C233" s="1097"/>
      <c r="D233" s="1095">
        <f>INF_FC_EUR!L234</f>
        <v>0</v>
      </c>
      <c r="E233" s="1098">
        <f>INF_FC_EUR!M234</f>
        <v>0</v>
      </c>
      <c r="F233" s="1095">
        <f>INF_FC_EUR!N234</f>
        <v>0</v>
      </c>
      <c r="G233" s="1098">
        <f>INF_FC_EUR!O234</f>
        <v>0</v>
      </c>
      <c r="H233" s="1095">
        <f>INF_FC_EUR!P234</f>
        <v>0</v>
      </c>
      <c r="I233" s="1098">
        <f>INF_FC_EUR!Q234</f>
        <v>0</v>
      </c>
      <c r="J233" s="1095">
        <f>INF_FC_EUR!R234</f>
        <v>0</v>
      </c>
      <c r="K233" s="1098">
        <f>INF_FC_EUR!S234</f>
        <v>0</v>
      </c>
      <c r="L233" s="1095">
        <f>INF_FC_EUR!T234</f>
        <v>0</v>
      </c>
      <c r="M233" s="1098">
        <f>INF_FC_EUR!U234</f>
        <v>0</v>
      </c>
      <c r="N233" s="1095">
        <f>INF_FC_EUR!V234</f>
        <v>0</v>
      </c>
      <c r="O233" s="1098">
        <f>INF_FC_EUR!W234</f>
        <v>0</v>
      </c>
      <c r="P233" s="1095">
        <f>INF_FC_EUR!X234</f>
        <v>0</v>
      </c>
      <c r="Q233" s="1098">
        <f>INF_FC_EUR!Y234</f>
        <v>0</v>
      </c>
      <c r="R233" s="1095">
        <f>INF_FC_EUR!Z234</f>
        <v>0</v>
      </c>
      <c r="S233" s="1098">
        <f>INF_FC_EUR!AA234</f>
        <v>0</v>
      </c>
      <c r="T233" s="1095">
        <f>INF_FC_EUR!AB234</f>
        <v>0</v>
      </c>
      <c r="U233" s="1098">
        <f>INF_FC_EUR!AC234</f>
        <v>0</v>
      </c>
      <c r="V233" s="1095">
        <f>INF_FC_EUR!AD234</f>
        <v>0</v>
      </c>
      <c r="W233" s="1098">
        <f>INF_FC_EUR!AE234</f>
        <v>0</v>
      </c>
      <c r="X233" s="1095">
        <f>INF_FC_EUR!AF234</f>
        <v>0</v>
      </c>
      <c r="Y233" s="1098">
        <f>INF_FC_EUR!AG234</f>
        <v>0</v>
      </c>
      <c r="Z233" s="1095">
        <f>INF_FC_EUR!AH234</f>
        <v>0</v>
      </c>
      <c r="AA233" s="1098">
        <f>INF_FC_EUR!AI234</f>
        <v>0</v>
      </c>
      <c r="AB233" s="1095">
        <f>INF_FC_EUR!AJ234</f>
        <v>0</v>
      </c>
      <c r="AC233" s="1098">
        <f>INF_FC_EUR!AK234</f>
        <v>0</v>
      </c>
      <c r="AD233" s="1095">
        <f>INF_FC_EUR!AL234</f>
        <v>0</v>
      </c>
      <c r="AE233" s="1098">
        <f>INF_FC_EUR!AM234</f>
        <v>0</v>
      </c>
      <c r="AF233" s="1095">
        <f>INF_FC_EUR!AN234</f>
        <v>0</v>
      </c>
      <c r="AG233" s="1098">
        <f>INF_FC_EUR!AO234</f>
        <v>0</v>
      </c>
      <c r="AH233" s="1095">
        <f>INF_FC_EUR!AP234</f>
        <v>0</v>
      </c>
      <c r="AI233" s="1098">
        <f>INF_FC_EUR!AQ234</f>
        <v>0</v>
      </c>
      <c r="AJ233" s="1095">
        <f>INF_FC_EUR!AR234</f>
        <v>0</v>
      </c>
      <c r="AK233" s="1098">
        <f>INF_FC_EUR!AS234</f>
        <v>0</v>
      </c>
      <c r="AL233" s="1095">
        <f>INF_FC_EUR!AT234</f>
        <v>0</v>
      </c>
      <c r="AM233" s="1098">
        <f>INF_FC_EUR!AU234</f>
        <v>0</v>
      </c>
      <c r="AN233" s="1095">
        <f>INF_FC_EUR!AV234</f>
        <v>0</v>
      </c>
      <c r="AO233" s="1098">
        <f>INF_FC_EUR!AW234</f>
        <v>0</v>
      </c>
      <c r="AP233" s="1095">
        <f>INF_FC_EUR!AX234</f>
        <v>0</v>
      </c>
      <c r="AQ233" s="1098">
        <f>INF_FC_EUR!AY234</f>
        <v>0</v>
      </c>
      <c r="AR233" s="1095">
        <f>INF_FC_EUR!AZ234</f>
        <v>0</v>
      </c>
      <c r="AS233" s="1098">
        <f>INF_FC_EUR!BA234</f>
        <v>0</v>
      </c>
      <c r="AT233" s="1095">
        <f>INF_FC_EUR!BB234</f>
        <v>0</v>
      </c>
      <c r="AU233" s="1098">
        <f>INF_FC_EUR!BC234</f>
        <v>0</v>
      </c>
      <c r="AV233" s="1095">
        <f>INF_FC_EUR!BD234</f>
        <v>0</v>
      </c>
      <c r="AW233" s="1098">
        <f>INF_FC_EUR!BE234</f>
        <v>0</v>
      </c>
      <c r="AX233" s="1095">
        <f>INF_FC_EUR!BF234</f>
        <v>0</v>
      </c>
      <c r="AY233" s="1098">
        <f>INF_FC_EUR!BG234</f>
        <v>0</v>
      </c>
      <c r="AZ233" s="1095">
        <f>INF_FC_EUR!BH234</f>
        <v>0</v>
      </c>
      <c r="BA233" s="1098">
        <f>INF_FC_EUR!BI234</f>
        <v>0</v>
      </c>
      <c r="BB233" s="1095">
        <f>INF_FC_EUR!BJ234</f>
        <v>0</v>
      </c>
      <c r="BC233" s="1098">
        <f>INF_FC_EUR!BK234</f>
        <v>0</v>
      </c>
      <c r="BD233" s="1095">
        <f>INF_FC_EUR!BL234</f>
        <v>0</v>
      </c>
      <c r="BE233" s="1098">
        <f>INF_FC_EUR!BM234</f>
        <v>0</v>
      </c>
      <c r="BF233" s="1095">
        <f>INF_FC_EUR!BN234</f>
        <v>0</v>
      </c>
      <c r="BG233" s="1098">
        <f>INF_FC_EUR!BO234</f>
        <v>0</v>
      </c>
      <c r="BH233" s="1095">
        <f>INF_FC_EUR!BP234</f>
        <v>0</v>
      </c>
      <c r="BI233" s="1098">
        <f>INF_FC_EUR!BQ234</f>
        <v>0</v>
      </c>
      <c r="BJ233" s="1095">
        <f>INF_FC_EUR!BR234</f>
        <v>0</v>
      </c>
      <c r="BK233" s="1098">
        <f>INF_FC_EUR!BS234</f>
        <v>0</v>
      </c>
      <c r="BL233" s="1095">
        <f>INF_FC_EUR!BT234</f>
        <v>0</v>
      </c>
      <c r="BM233" s="1098">
        <f>INF_FC_EUR!BU234</f>
        <v>0</v>
      </c>
      <c r="BN233" s="1095">
        <f>INF_FC_EUR!BV234</f>
        <v>0</v>
      </c>
      <c r="BO233" s="1098">
        <f>INF_FC_EUR!BW234</f>
        <v>0</v>
      </c>
      <c r="BP233" s="1095">
        <f>INF_FC_EUR!BX234</f>
        <v>0</v>
      </c>
      <c r="BQ233" s="1098">
        <f>INF_FC_EUR!BY234</f>
        <v>0</v>
      </c>
    </row>
    <row r="234" spans="1:69" s="1048" customFormat="1">
      <c r="A234" s="1080" t="str">
        <f>IF(OR(B234=0,B234=""),"",B234&amp;IF(COUNTIF(B$11:$B234,B234)&gt;1,COUNTIF(B$11:$B234,B234),""))</f>
        <v>Shipping expenses</v>
      </c>
      <c r="B234" s="1080" t="str">
        <f>INF_FC_EUR!J235</f>
        <v>Shipping expenses</v>
      </c>
      <c r="C234" s="1081"/>
      <c r="D234" s="1095">
        <f>INF_FC_EUR!L235</f>
        <v>0</v>
      </c>
      <c r="E234" s="1096">
        <f>INF_FC_EUR!M235</f>
        <v>0</v>
      </c>
      <c r="F234" s="1095">
        <f>INF_FC_EUR!N235</f>
        <v>0</v>
      </c>
      <c r="G234" s="1096">
        <f>INF_FC_EUR!O235</f>
        <v>0</v>
      </c>
      <c r="H234" s="1095">
        <f>INF_FC_EUR!P235</f>
        <v>0</v>
      </c>
      <c r="I234" s="1096">
        <f>INF_FC_EUR!Q235</f>
        <v>0</v>
      </c>
      <c r="J234" s="1095">
        <f>INF_FC_EUR!R235</f>
        <v>0</v>
      </c>
      <c r="K234" s="1096">
        <f>INF_FC_EUR!S235</f>
        <v>0</v>
      </c>
      <c r="L234" s="1095">
        <f>INF_FC_EUR!T235</f>
        <v>0</v>
      </c>
      <c r="M234" s="1096">
        <f>INF_FC_EUR!U235</f>
        <v>0</v>
      </c>
      <c r="N234" s="1095">
        <f>INF_FC_EUR!V235</f>
        <v>0</v>
      </c>
      <c r="O234" s="1096">
        <f>INF_FC_EUR!W235</f>
        <v>0</v>
      </c>
      <c r="P234" s="1095">
        <f>INF_FC_EUR!X235</f>
        <v>0</v>
      </c>
      <c r="Q234" s="1096">
        <f>INF_FC_EUR!Y235</f>
        <v>0</v>
      </c>
      <c r="R234" s="1095">
        <f>INF_FC_EUR!Z235</f>
        <v>0</v>
      </c>
      <c r="S234" s="1096">
        <f>INF_FC_EUR!AA235</f>
        <v>0</v>
      </c>
      <c r="T234" s="1095">
        <f>INF_FC_EUR!AB235</f>
        <v>0</v>
      </c>
      <c r="U234" s="1096">
        <f>INF_FC_EUR!AC235</f>
        <v>0</v>
      </c>
      <c r="V234" s="1095">
        <f>INF_FC_EUR!AD235</f>
        <v>0</v>
      </c>
      <c r="W234" s="1096">
        <f>INF_FC_EUR!AE235</f>
        <v>0</v>
      </c>
      <c r="X234" s="1095">
        <f>INF_FC_EUR!AF235</f>
        <v>0</v>
      </c>
      <c r="Y234" s="1096">
        <f>INF_FC_EUR!AG235</f>
        <v>0</v>
      </c>
      <c r="Z234" s="1095">
        <f>INF_FC_EUR!AH235</f>
        <v>0</v>
      </c>
      <c r="AA234" s="1096">
        <f>INF_FC_EUR!AI235</f>
        <v>0</v>
      </c>
      <c r="AB234" s="1095">
        <f>INF_FC_EUR!AJ235</f>
        <v>0</v>
      </c>
      <c r="AC234" s="1096">
        <f>INF_FC_EUR!AK235</f>
        <v>0</v>
      </c>
      <c r="AD234" s="1095">
        <f>INF_FC_EUR!AL235</f>
        <v>0</v>
      </c>
      <c r="AE234" s="1096">
        <f>INF_FC_EUR!AM235</f>
        <v>0</v>
      </c>
      <c r="AF234" s="1095">
        <f>INF_FC_EUR!AN235</f>
        <v>0</v>
      </c>
      <c r="AG234" s="1096">
        <f>INF_FC_EUR!AO235</f>
        <v>0</v>
      </c>
      <c r="AH234" s="1095">
        <f>INF_FC_EUR!AP235</f>
        <v>0</v>
      </c>
      <c r="AI234" s="1096">
        <f>INF_FC_EUR!AQ235</f>
        <v>0</v>
      </c>
      <c r="AJ234" s="1095">
        <f>INF_FC_EUR!AR235</f>
        <v>0</v>
      </c>
      <c r="AK234" s="1096">
        <f>INF_FC_EUR!AS235</f>
        <v>0</v>
      </c>
      <c r="AL234" s="1095">
        <f>INF_FC_EUR!AT235</f>
        <v>0</v>
      </c>
      <c r="AM234" s="1096">
        <f>INF_FC_EUR!AU235</f>
        <v>0</v>
      </c>
      <c r="AN234" s="1095">
        <f>INF_FC_EUR!AV235</f>
        <v>0</v>
      </c>
      <c r="AO234" s="1096">
        <f>INF_FC_EUR!AW235</f>
        <v>0</v>
      </c>
      <c r="AP234" s="1095">
        <f>INF_FC_EUR!AX235</f>
        <v>0</v>
      </c>
      <c r="AQ234" s="1096">
        <f>INF_FC_EUR!AY235</f>
        <v>0</v>
      </c>
      <c r="AR234" s="1095">
        <f>INF_FC_EUR!AZ235</f>
        <v>0</v>
      </c>
      <c r="AS234" s="1096">
        <f>INF_FC_EUR!BA235</f>
        <v>0</v>
      </c>
      <c r="AT234" s="1095">
        <f>INF_FC_EUR!BB235</f>
        <v>0</v>
      </c>
      <c r="AU234" s="1096">
        <f>INF_FC_EUR!BC235</f>
        <v>0</v>
      </c>
      <c r="AV234" s="1095">
        <f>INF_FC_EUR!BD235</f>
        <v>0</v>
      </c>
      <c r="AW234" s="1096">
        <f>INF_FC_EUR!BE235</f>
        <v>0</v>
      </c>
      <c r="AX234" s="1095">
        <f>INF_FC_EUR!BF235</f>
        <v>0</v>
      </c>
      <c r="AY234" s="1096">
        <f>INF_FC_EUR!BG235</f>
        <v>0</v>
      </c>
      <c r="AZ234" s="1095">
        <f>INF_FC_EUR!BH235</f>
        <v>0</v>
      </c>
      <c r="BA234" s="1096">
        <f>INF_FC_EUR!BI235</f>
        <v>0</v>
      </c>
      <c r="BB234" s="1095">
        <f>INF_FC_EUR!BJ235</f>
        <v>0</v>
      </c>
      <c r="BC234" s="1096">
        <f>INF_FC_EUR!BK235</f>
        <v>0</v>
      </c>
      <c r="BD234" s="1095">
        <f>INF_FC_EUR!BL235</f>
        <v>0</v>
      </c>
      <c r="BE234" s="1096">
        <f>INF_FC_EUR!BM235</f>
        <v>0</v>
      </c>
      <c r="BF234" s="1095">
        <f>INF_FC_EUR!BN235</f>
        <v>0</v>
      </c>
      <c r="BG234" s="1096">
        <f>INF_FC_EUR!BO235</f>
        <v>0</v>
      </c>
      <c r="BH234" s="1095">
        <f>INF_FC_EUR!BP235</f>
        <v>0</v>
      </c>
      <c r="BI234" s="1096">
        <f>INF_FC_EUR!BQ235</f>
        <v>0</v>
      </c>
      <c r="BJ234" s="1095">
        <f>INF_FC_EUR!BR235</f>
        <v>0</v>
      </c>
      <c r="BK234" s="1096">
        <f>INF_FC_EUR!BS235</f>
        <v>0</v>
      </c>
      <c r="BL234" s="1095">
        <f>INF_FC_EUR!BT235</f>
        <v>0</v>
      </c>
      <c r="BM234" s="1096">
        <f>INF_FC_EUR!BU235</f>
        <v>0</v>
      </c>
      <c r="BN234" s="1095">
        <f>INF_FC_EUR!BV235</f>
        <v>0</v>
      </c>
      <c r="BO234" s="1096">
        <f>INF_FC_EUR!BW235</f>
        <v>0</v>
      </c>
      <c r="BP234" s="1095">
        <f>INF_FC_EUR!BX235</f>
        <v>0</v>
      </c>
      <c r="BQ234" s="1096">
        <f>INF_FC_EUR!BY235</f>
        <v>0</v>
      </c>
    </row>
    <row r="235" spans="1:69" s="1048" customFormat="1">
      <c r="A235" s="1084" t="str">
        <f>IF(OR(B235=0,B235=""),"",B235&amp;IF(COUNTIF(B$11:$B235,B235)&gt;1,COUNTIF(B$11:$B235,B235),""))</f>
        <v xml:space="preserve">     Shipping expenses (FCA)</v>
      </c>
      <c r="B235" s="1084" t="str">
        <f>INF_FC_EUR!J236</f>
        <v xml:space="preserve">     Shipping expenses (FCA)</v>
      </c>
      <c r="C235" s="1084"/>
      <c r="D235" s="1099">
        <f>INF_FC_EUR!L236</f>
        <v>0</v>
      </c>
      <c r="E235" s="1100">
        <f>INF_FC_EUR!M236</f>
        <v>0</v>
      </c>
      <c r="F235" s="1099">
        <f>INF_FC_EUR!N236</f>
        <v>0</v>
      </c>
      <c r="G235" s="1100">
        <f>INF_FC_EUR!O236</f>
        <v>0</v>
      </c>
      <c r="H235" s="1099">
        <f>INF_FC_EUR!P236</f>
        <v>0</v>
      </c>
      <c r="I235" s="1100">
        <f>INF_FC_EUR!Q236</f>
        <v>0</v>
      </c>
      <c r="J235" s="1099">
        <f>INF_FC_EUR!R236</f>
        <v>0</v>
      </c>
      <c r="K235" s="1100">
        <f>INF_FC_EUR!S236</f>
        <v>0</v>
      </c>
      <c r="L235" s="1099">
        <f>INF_FC_EUR!T236</f>
        <v>0</v>
      </c>
      <c r="M235" s="1100">
        <f>INF_FC_EUR!U236</f>
        <v>0</v>
      </c>
      <c r="N235" s="1099">
        <f>INF_FC_EUR!V236</f>
        <v>0</v>
      </c>
      <c r="O235" s="1100">
        <f>INF_FC_EUR!W236</f>
        <v>0</v>
      </c>
      <c r="P235" s="1099">
        <f>INF_FC_EUR!X236</f>
        <v>0</v>
      </c>
      <c r="Q235" s="1100">
        <f>INF_FC_EUR!Y236</f>
        <v>0</v>
      </c>
      <c r="R235" s="1099">
        <f>INF_FC_EUR!Z236</f>
        <v>0</v>
      </c>
      <c r="S235" s="1100">
        <f>INF_FC_EUR!AA236</f>
        <v>0</v>
      </c>
      <c r="T235" s="1099">
        <f>INF_FC_EUR!AB236</f>
        <v>0</v>
      </c>
      <c r="U235" s="1100">
        <f>INF_FC_EUR!AC236</f>
        <v>0</v>
      </c>
      <c r="V235" s="1099">
        <f>INF_FC_EUR!AD236</f>
        <v>0</v>
      </c>
      <c r="W235" s="1100">
        <f>INF_FC_EUR!AE236</f>
        <v>0</v>
      </c>
      <c r="X235" s="1099">
        <f>INF_FC_EUR!AF236</f>
        <v>0</v>
      </c>
      <c r="Y235" s="1100">
        <f>INF_FC_EUR!AG236</f>
        <v>0</v>
      </c>
      <c r="Z235" s="1099">
        <f>INF_FC_EUR!AH236</f>
        <v>0</v>
      </c>
      <c r="AA235" s="1100">
        <f>INF_FC_EUR!AI236</f>
        <v>0</v>
      </c>
      <c r="AB235" s="1099">
        <f>INF_FC_EUR!AJ236</f>
        <v>0</v>
      </c>
      <c r="AC235" s="1100">
        <f>INF_FC_EUR!AK236</f>
        <v>0</v>
      </c>
      <c r="AD235" s="1099">
        <f>INF_FC_EUR!AL236</f>
        <v>0</v>
      </c>
      <c r="AE235" s="1100">
        <f>INF_FC_EUR!AM236</f>
        <v>0</v>
      </c>
      <c r="AF235" s="1099">
        <f>INF_FC_EUR!AN236</f>
        <v>0</v>
      </c>
      <c r="AG235" s="1100">
        <f>INF_FC_EUR!AO236</f>
        <v>0</v>
      </c>
      <c r="AH235" s="1099">
        <f>INF_FC_EUR!AP236</f>
        <v>0</v>
      </c>
      <c r="AI235" s="1100">
        <f>INF_FC_EUR!AQ236</f>
        <v>0</v>
      </c>
      <c r="AJ235" s="1099">
        <f>INF_FC_EUR!AR236</f>
        <v>0</v>
      </c>
      <c r="AK235" s="1100">
        <f>INF_FC_EUR!AS236</f>
        <v>0</v>
      </c>
      <c r="AL235" s="1099">
        <f>INF_FC_EUR!AT236</f>
        <v>0</v>
      </c>
      <c r="AM235" s="1100">
        <f>INF_FC_EUR!AU236</f>
        <v>0</v>
      </c>
      <c r="AN235" s="1099">
        <f>INF_FC_EUR!AV236</f>
        <v>0</v>
      </c>
      <c r="AO235" s="1100">
        <f>INF_FC_EUR!AW236</f>
        <v>0</v>
      </c>
      <c r="AP235" s="1099">
        <f>INF_FC_EUR!AX236</f>
        <v>0</v>
      </c>
      <c r="AQ235" s="1100">
        <f>INF_FC_EUR!AY236</f>
        <v>0</v>
      </c>
      <c r="AR235" s="1099">
        <f>INF_FC_EUR!AZ236</f>
        <v>0</v>
      </c>
      <c r="AS235" s="1100">
        <f>INF_FC_EUR!BA236</f>
        <v>0</v>
      </c>
      <c r="AT235" s="1099">
        <f>INF_FC_EUR!BB236</f>
        <v>0</v>
      </c>
      <c r="AU235" s="1100">
        <f>INF_FC_EUR!BC236</f>
        <v>0</v>
      </c>
      <c r="AV235" s="1099">
        <f>INF_FC_EUR!BD236</f>
        <v>0</v>
      </c>
      <c r="AW235" s="1100">
        <f>INF_FC_EUR!BE236</f>
        <v>0</v>
      </c>
      <c r="AX235" s="1099">
        <f>INF_FC_EUR!BF236</f>
        <v>0</v>
      </c>
      <c r="AY235" s="1100">
        <f>INF_FC_EUR!BG236</f>
        <v>0</v>
      </c>
      <c r="AZ235" s="1099">
        <f>INF_FC_EUR!BH236</f>
        <v>0</v>
      </c>
      <c r="BA235" s="1100">
        <f>INF_FC_EUR!BI236</f>
        <v>0</v>
      </c>
      <c r="BB235" s="1099">
        <f>INF_FC_EUR!BJ236</f>
        <v>0</v>
      </c>
      <c r="BC235" s="1100">
        <f>INF_FC_EUR!BK236</f>
        <v>0</v>
      </c>
      <c r="BD235" s="1099">
        <f>INF_FC_EUR!BL236</f>
        <v>0</v>
      </c>
      <c r="BE235" s="1100">
        <f>INF_FC_EUR!BM236</f>
        <v>0</v>
      </c>
      <c r="BF235" s="1099">
        <f>INF_FC_EUR!BN236</f>
        <v>0</v>
      </c>
      <c r="BG235" s="1100">
        <f>INF_FC_EUR!BO236</f>
        <v>0</v>
      </c>
      <c r="BH235" s="1099">
        <f>INF_FC_EUR!BP236</f>
        <v>0</v>
      </c>
      <c r="BI235" s="1100">
        <f>INF_FC_EUR!BQ236</f>
        <v>0</v>
      </c>
      <c r="BJ235" s="1099">
        <f>INF_FC_EUR!BR236</f>
        <v>0</v>
      </c>
      <c r="BK235" s="1100">
        <f>INF_FC_EUR!BS236</f>
        <v>0</v>
      </c>
      <c r="BL235" s="1099">
        <f>INF_FC_EUR!BT236</f>
        <v>0</v>
      </c>
      <c r="BM235" s="1100">
        <f>INF_FC_EUR!BU236</f>
        <v>0</v>
      </c>
      <c r="BN235" s="1099">
        <f>INF_FC_EUR!BV236</f>
        <v>0</v>
      </c>
      <c r="BO235" s="1100">
        <f>INF_FC_EUR!BW236</f>
        <v>0</v>
      </c>
      <c r="BP235" s="1099">
        <f>INF_FC_EUR!BX236</f>
        <v>0</v>
      </c>
      <c r="BQ235" s="1100">
        <f>INF_FC_EUR!BY236</f>
        <v>0</v>
      </c>
    </row>
    <row r="236" spans="1:69" s="1048" customFormat="1">
      <c r="A236" s="1084" t="str">
        <f>IF(OR(B236=0,B236=""),"",B236&amp;IF(COUNTIF(B$11:$B236,B236)&gt;1,COUNTIF(B$11:$B236,B236),""))</f>
        <v>Other Sales expenses</v>
      </c>
      <c r="B236" s="1084" t="str">
        <f>INF_FC_EUR!J237</f>
        <v>Other Sales expenses</v>
      </c>
      <c r="C236" s="1084"/>
      <c r="D236" s="1099">
        <f>INF_FC_EUR!L237</f>
        <v>0</v>
      </c>
      <c r="E236" s="1100">
        <f>INF_FC_EUR!M237</f>
        <v>0</v>
      </c>
      <c r="F236" s="1099">
        <f>INF_FC_EUR!N237</f>
        <v>0</v>
      </c>
      <c r="G236" s="1100">
        <f>INF_FC_EUR!O237</f>
        <v>0</v>
      </c>
      <c r="H236" s="1099">
        <f>INF_FC_EUR!P237</f>
        <v>0</v>
      </c>
      <c r="I236" s="1100">
        <f>INF_FC_EUR!Q237</f>
        <v>0</v>
      </c>
      <c r="J236" s="1099">
        <f>INF_FC_EUR!R237</f>
        <v>0</v>
      </c>
      <c r="K236" s="1100">
        <f>INF_FC_EUR!S237</f>
        <v>0</v>
      </c>
      <c r="L236" s="1099">
        <f>INF_FC_EUR!T237</f>
        <v>0</v>
      </c>
      <c r="M236" s="1100">
        <f>INF_FC_EUR!U237</f>
        <v>0</v>
      </c>
      <c r="N236" s="1099">
        <f>INF_FC_EUR!V237</f>
        <v>0</v>
      </c>
      <c r="O236" s="1100">
        <f>INF_FC_EUR!W237</f>
        <v>0</v>
      </c>
      <c r="P236" s="1099">
        <f>INF_FC_EUR!X237</f>
        <v>0</v>
      </c>
      <c r="Q236" s="1100">
        <f>INF_FC_EUR!Y237</f>
        <v>0</v>
      </c>
      <c r="R236" s="1099">
        <f>INF_FC_EUR!Z237</f>
        <v>0</v>
      </c>
      <c r="S236" s="1100">
        <f>INF_FC_EUR!AA237</f>
        <v>0</v>
      </c>
      <c r="T236" s="1099">
        <f>INF_FC_EUR!AB237</f>
        <v>0</v>
      </c>
      <c r="U236" s="1100">
        <f>INF_FC_EUR!AC237</f>
        <v>0</v>
      </c>
      <c r="V236" s="1099">
        <f>INF_FC_EUR!AD237</f>
        <v>0</v>
      </c>
      <c r="W236" s="1100">
        <f>INF_FC_EUR!AE237</f>
        <v>0</v>
      </c>
      <c r="X236" s="1099">
        <f>INF_FC_EUR!AF237</f>
        <v>0</v>
      </c>
      <c r="Y236" s="1100">
        <f>INF_FC_EUR!AG237</f>
        <v>0</v>
      </c>
      <c r="Z236" s="1099">
        <f>INF_FC_EUR!AH237</f>
        <v>0</v>
      </c>
      <c r="AA236" s="1100">
        <f>INF_FC_EUR!AI237</f>
        <v>0</v>
      </c>
      <c r="AB236" s="1099">
        <f>INF_FC_EUR!AJ237</f>
        <v>0</v>
      </c>
      <c r="AC236" s="1100">
        <f>INF_FC_EUR!AK237</f>
        <v>0</v>
      </c>
      <c r="AD236" s="1099">
        <f>INF_FC_EUR!AL237</f>
        <v>0</v>
      </c>
      <c r="AE236" s="1100">
        <f>INF_FC_EUR!AM237</f>
        <v>0</v>
      </c>
      <c r="AF236" s="1099">
        <f>INF_FC_EUR!AN237</f>
        <v>0</v>
      </c>
      <c r="AG236" s="1100">
        <f>INF_FC_EUR!AO237</f>
        <v>0</v>
      </c>
      <c r="AH236" s="1099">
        <f>INF_FC_EUR!AP237</f>
        <v>0</v>
      </c>
      <c r="AI236" s="1100">
        <f>INF_FC_EUR!AQ237</f>
        <v>0</v>
      </c>
      <c r="AJ236" s="1099">
        <f>INF_FC_EUR!AR237</f>
        <v>0</v>
      </c>
      <c r="AK236" s="1100">
        <f>INF_FC_EUR!AS237</f>
        <v>0</v>
      </c>
      <c r="AL236" s="1099">
        <f>INF_FC_EUR!AT237</f>
        <v>0</v>
      </c>
      <c r="AM236" s="1100">
        <f>INF_FC_EUR!AU237</f>
        <v>0</v>
      </c>
      <c r="AN236" s="1099">
        <f>INF_FC_EUR!AV237</f>
        <v>0</v>
      </c>
      <c r="AO236" s="1100">
        <f>INF_FC_EUR!AW237</f>
        <v>0</v>
      </c>
      <c r="AP236" s="1099">
        <f>INF_FC_EUR!AX237</f>
        <v>0</v>
      </c>
      <c r="AQ236" s="1100">
        <f>INF_FC_EUR!AY237</f>
        <v>0</v>
      </c>
      <c r="AR236" s="1099">
        <f>INF_FC_EUR!AZ237</f>
        <v>0</v>
      </c>
      <c r="AS236" s="1100">
        <f>INF_FC_EUR!BA237</f>
        <v>0</v>
      </c>
      <c r="AT236" s="1099">
        <f>INF_FC_EUR!BB237</f>
        <v>0</v>
      </c>
      <c r="AU236" s="1100">
        <f>INF_FC_EUR!BC237</f>
        <v>0</v>
      </c>
      <c r="AV236" s="1099">
        <f>INF_FC_EUR!BD237</f>
        <v>0</v>
      </c>
      <c r="AW236" s="1100">
        <f>INF_FC_EUR!BE237</f>
        <v>0</v>
      </c>
      <c r="AX236" s="1099">
        <f>INF_FC_EUR!BF237</f>
        <v>0</v>
      </c>
      <c r="AY236" s="1100">
        <f>INF_FC_EUR!BG237</f>
        <v>0</v>
      </c>
      <c r="AZ236" s="1099">
        <f>INF_FC_EUR!BH237</f>
        <v>0</v>
      </c>
      <c r="BA236" s="1100">
        <f>INF_FC_EUR!BI237</f>
        <v>0</v>
      </c>
      <c r="BB236" s="1099">
        <f>INF_FC_EUR!BJ237</f>
        <v>0</v>
      </c>
      <c r="BC236" s="1100">
        <f>INF_FC_EUR!BK237</f>
        <v>0</v>
      </c>
      <c r="BD236" s="1099">
        <f>INF_FC_EUR!BL237</f>
        <v>0</v>
      </c>
      <c r="BE236" s="1100">
        <f>INF_FC_EUR!BM237</f>
        <v>0</v>
      </c>
      <c r="BF236" s="1099">
        <f>INF_FC_EUR!BN237</f>
        <v>0</v>
      </c>
      <c r="BG236" s="1100">
        <f>INF_FC_EUR!BO237</f>
        <v>0</v>
      </c>
      <c r="BH236" s="1099">
        <f>INF_FC_EUR!BP237</f>
        <v>0</v>
      </c>
      <c r="BI236" s="1100">
        <f>INF_FC_EUR!BQ237</f>
        <v>0</v>
      </c>
      <c r="BJ236" s="1099">
        <f>INF_FC_EUR!BR237</f>
        <v>0</v>
      </c>
      <c r="BK236" s="1100">
        <f>INF_FC_EUR!BS237</f>
        <v>0</v>
      </c>
      <c r="BL236" s="1099">
        <f>INF_FC_EUR!BT237</f>
        <v>0</v>
      </c>
      <c r="BM236" s="1100">
        <f>INF_FC_EUR!BU237</f>
        <v>0</v>
      </c>
      <c r="BN236" s="1099">
        <f>INF_FC_EUR!BV237</f>
        <v>0</v>
      </c>
      <c r="BO236" s="1100">
        <f>INF_FC_EUR!BW237</f>
        <v>0</v>
      </c>
      <c r="BP236" s="1099">
        <f>INF_FC_EUR!BX237</f>
        <v>0</v>
      </c>
      <c r="BQ236" s="1100">
        <f>INF_FC_EUR!BY237</f>
        <v>0</v>
      </c>
    </row>
    <row r="237" spans="1:69" s="1048" customFormat="1">
      <c r="A237" s="1084" t="str">
        <f>IF(OR(B237=0,B237=""),"",B237&amp;IF(COUNTIF(B$11:$B237,B237)&gt;1,COUNTIF(B$11:$B237,B237),""))</f>
        <v xml:space="preserve">Net Revenue Production (ex works) </v>
      </c>
      <c r="B237" s="1084" t="str">
        <f>INF_FC_EUR!J238</f>
        <v xml:space="preserve">Net Revenue Production (ex works) </v>
      </c>
      <c r="C237" s="1084"/>
      <c r="D237" s="1099">
        <f>INF_FC_EUR!L238</f>
        <v>0</v>
      </c>
      <c r="E237" s="1100">
        <f>INF_FC_EUR!M238</f>
        <v>0</v>
      </c>
      <c r="F237" s="1099">
        <f>INF_FC_EUR!N238</f>
        <v>0</v>
      </c>
      <c r="G237" s="1100">
        <f>INF_FC_EUR!O238</f>
        <v>0</v>
      </c>
      <c r="H237" s="1099">
        <f>INF_FC_EUR!P238</f>
        <v>0</v>
      </c>
      <c r="I237" s="1100">
        <f>INF_FC_EUR!Q238</f>
        <v>0</v>
      </c>
      <c r="J237" s="1099">
        <f>INF_FC_EUR!R238</f>
        <v>0</v>
      </c>
      <c r="K237" s="1100">
        <f>INF_FC_EUR!S238</f>
        <v>0</v>
      </c>
      <c r="L237" s="1099">
        <f>INF_FC_EUR!T238</f>
        <v>0</v>
      </c>
      <c r="M237" s="1100">
        <f>INF_FC_EUR!U238</f>
        <v>0</v>
      </c>
      <c r="N237" s="1099">
        <f>INF_FC_EUR!V238</f>
        <v>0</v>
      </c>
      <c r="O237" s="1100">
        <f>INF_FC_EUR!W238</f>
        <v>0</v>
      </c>
      <c r="P237" s="1099">
        <f>INF_FC_EUR!X238</f>
        <v>0</v>
      </c>
      <c r="Q237" s="1100">
        <f>INF_FC_EUR!Y238</f>
        <v>0</v>
      </c>
      <c r="R237" s="1099">
        <f>INF_FC_EUR!Z238</f>
        <v>0</v>
      </c>
      <c r="S237" s="1100">
        <f>INF_FC_EUR!AA238</f>
        <v>0</v>
      </c>
      <c r="T237" s="1099">
        <f>INF_FC_EUR!AB238</f>
        <v>0</v>
      </c>
      <c r="U237" s="1100">
        <f>INF_FC_EUR!AC238</f>
        <v>0</v>
      </c>
      <c r="V237" s="1099">
        <f>INF_FC_EUR!AD238</f>
        <v>0</v>
      </c>
      <c r="W237" s="1100">
        <f>INF_FC_EUR!AE238</f>
        <v>0</v>
      </c>
      <c r="X237" s="1099">
        <f>INF_FC_EUR!AF238</f>
        <v>0</v>
      </c>
      <c r="Y237" s="1100">
        <f>INF_FC_EUR!AG238</f>
        <v>0</v>
      </c>
      <c r="Z237" s="1099">
        <f>INF_FC_EUR!AH238</f>
        <v>0</v>
      </c>
      <c r="AA237" s="1100">
        <f>INF_FC_EUR!AI238</f>
        <v>0</v>
      </c>
      <c r="AB237" s="1099">
        <f>INF_FC_EUR!AJ238</f>
        <v>0</v>
      </c>
      <c r="AC237" s="1100">
        <f>INF_FC_EUR!AK238</f>
        <v>0</v>
      </c>
      <c r="AD237" s="1099">
        <f>INF_FC_EUR!AL238</f>
        <v>0</v>
      </c>
      <c r="AE237" s="1100">
        <f>INF_FC_EUR!AM238</f>
        <v>0</v>
      </c>
      <c r="AF237" s="1099">
        <f>INF_FC_EUR!AN238</f>
        <v>0</v>
      </c>
      <c r="AG237" s="1100">
        <f>INF_FC_EUR!AO238</f>
        <v>0</v>
      </c>
      <c r="AH237" s="1099">
        <f>INF_FC_EUR!AP238</f>
        <v>0</v>
      </c>
      <c r="AI237" s="1100">
        <f>INF_FC_EUR!AQ238</f>
        <v>0</v>
      </c>
      <c r="AJ237" s="1099">
        <f>INF_FC_EUR!AR238</f>
        <v>0</v>
      </c>
      <c r="AK237" s="1100">
        <f>INF_FC_EUR!AS238</f>
        <v>0</v>
      </c>
      <c r="AL237" s="1099">
        <f>INF_FC_EUR!AT238</f>
        <v>0</v>
      </c>
      <c r="AM237" s="1100">
        <f>INF_FC_EUR!AU238</f>
        <v>0</v>
      </c>
      <c r="AN237" s="1099">
        <f>INF_FC_EUR!AV238</f>
        <v>0</v>
      </c>
      <c r="AO237" s="1100">
        <f>INF_FC_EUR!AW238</f>
        <v>0</v>
      </c>
      <c r="AP237" s="1099">
        <f>INF_FC_EUR!AX238</f>
        <v>0</v>
      </c>
      <c r="AQ237" s="1100">
        <f>INF_FC_EUR!AY238</f>
        <v>0</v>
      </c>
      <c r="AR237" s="1099">
        <f>INF_FC_EUR!AZ238</f>
        <v>0</v>
      </c>
      <c r="AS237" s="1100">
        <f>INF_FC_EUR!BA238</f>
        <v>0</v>
      </c>
      <c r="AT237" s="1099">
        <f>INF_FC_EUR!BB238</f>
        <v>0</v>
      </c>
      <c r="AU237" s="1100">
        <f>INF_FC_EUR!BC238</f>
        <v>0</v>
      </c>
      <c r="AV237" s="1099">
        <f>INF_FC_EUR!BD238</f>
        <v>0</v>
      </c>
      <c r="AW237" s="1100">
        <f>INF_FC_EUR!BE238</f>
        <v>0</v>
      </c>
      <c r="AX237" s="1099">
        <f>INF_FC_EUR!BF238</f>
        <v>0</v>
      </c>
      <c r="AY237" s="1100">
        <f>INF_FC_EUR!BG238</f>
        <v>0</v>
      </c>
      <c r="AZ237" s="1099">
        <f>INF_FC_EUR!BH238</f>
        <v>0</v>
      </c>
      <c r="BA237" s="1100">
        <f>INF_FC_EUR!BI238</f>
        <v>0</v>
      </c>
      <c r="BB237" s="1099">
        <f>INF_FC_EUR!BJ238</f>
        <v>0</v>
      </c>
      <c r="BC237" s="1100">
        <f>INF_FC_EUR!BK238</f>
        <v>0</v>
      </c>
      <c r="BD237" s="1099">
        <f>INF_FC_EUR!BL238</f>
        <v>0</v>
      </c>
      <c r="BE237" s="1100">
        <f>INF_FC_EUR!BM238</f>
        <v>0</v>
      </c>
      <c r="BF237" s="1099">
        <f>INF_FC_EUR!BN238</f>
        <v>0</v>
      </c>
      <c r="BG237" s="1100">
        <f>INF_FC_EUR!BO238</f>
        <v>0</v>
      </c>
      <c r="BH237" s="1099">
        <f>INF_FC_EUR!BP238</f>
        <v>0</v>
      </c>
      <c r="BI237" s="1100">
        <f>INF_FC_EUR!BQ238</f>
        <v>0</v>
      </c>
      <c r="BJ237" s="1099">
        <f>INF_FC_EUR!BR238</f>
        <v>0</v>
      </c>
      <c r="BK237" s="1100">
        <f>INF_FC_EUR!BS238</f>
        <v>0</v>
      </c>
      <c r="BL237" s="1099">
        <f>INF_FC_EUR!BT238</f>
        <v>0</v>
      </c>
      <c r="BM237" s="1100">
        <f>INF_FC_EUR!BU238</f>
        <v>0</v>
      </c>
      <c r="BN237" s="1099">
        <f>INF_FC_EUR!BV238</f>
        <v>0</v>
      </c>
      <c r="BO237" s="1100">
        <f>INF_FC_EUR!BW238</f>
        <v>0</v>
      </c>
      <c r="BP237" s="1099">
        <f>INF_FC_EUR!BX238</f>
        <v>0</v>
      </c>
      <c r="BQ237" s="1100">
        <f>INF_FC_EUR!BY238</f>
        <v>0</v>
      </c>
    </row>
    <row r="238" spans="1:69" s="1048" customFormat="1">
      <c r="A238" s="1084" t="str">
        <f>IF(OR(B238=0,B238=""),"",B238&amp;IF(COUNTIF(B$11:$B238,B238)&gt;1,COUNTIF(B$11:$B238,B238),""))</f>
        <v>Raw Materials</v>
      </c>
      <c r="B238" s="1084" t="str">
        <f>INF_FC_EUR!J239</f>
        <v>Raw Materials</v>
      </c>
      <c r="C238" s="1084"/>
      <c r="D238" s="1099">
        <f>INF_FC_EUR!L239</f>
        <v>0</v>
      </c>
      <c r="E238" s="1100">
        <f>INF_FC_EUR!M239</f>
        <v>0</v>
      </c>
      <c r="F238" s="1099">
        <f>INF_FC_EUR!N239</f>
        <v>0</v>
      </c>
      <c r="G238" s="1100">
        <f>INF_FC_EUR!O239</f>
        <v>0</v>
      </c>
      <c r="H238" s="1099">
        <f>INF_FC_EUR!P239</f>
        <v>0</v>
      </c>
      <c r="I238" s="1100">
        <f>INF_FC_EUR!Q239</f>
        <v>0</v>
      </c>
      <c r="J238" s="1099">
        <f>INF_FC_EUR!R239</f>
        <v>0</v>
      </c>
      <c r="K238" s="1100">
        <f>INF_FC_EUR!S239</f>
        <v>0</v>
      </c>
      <c r="L238" s="1099">
        <f>INF_FC_EUR!T239</f>
        <v>0</v>
      </c>
      <c r="M238" s="1100">
        <f>INF_FC_EUR!U239</f>
        <v>0</v>
      </c>
      <c r="N238" s="1099">
        <f>INF_FC_EUR!V239</f>
        <v>0</v>
      </c>
      <c r="O238" s="1100">
        <f>INF_FC_EUR!W239</f>
        <v>0</v>
      </c>
      <c r="P238" s="1099">
        <f>INF_FC_EUR!X239</f>
        <v>0</v>
      </c>
      <c r="Q238" s="1100">
        <f>INF_FC_EUR!Y239</f>
        <v>0</v>
      </c>
      <c r="R238" s="1099">
        <f>INF_FC_EUR!Z239</f>
        <v>0</v>
      </c>
      <c r="S238" s="1100">
        <f>INF_FC_EUR!AA239</f>
        <v>0</v>
      </c>
      <c r="T238" s="1099">
        <f>INF_FC_EUR!AB239</f>
        <v>0</v>
      </c>
      <c r="U238" s="1100">
        <f>INF_FC_EUR!AC239</f>
        <v>0</v>
      </c>
      <c r="V238" s="1099">
        <f>INF_FC_EUR!AD239</f>
        <v>0</v>
      </c>
      <c r="W238" s="1100">
        <f>INF_FC_EUR!AE239</f>
        <v>0</v>
      </c>
      <c r="X238" s="1099">
        <f>INF_FC_EUR!AF239</f>
        <v>0</v>
      </c>
      <c r="Y238" s="1100">
        <f>INF_FC_EUR!AG239</f>
        <v>0</v>
      </c>
      <c r="Z238" s="1099">
        <f>INF_FC_EUR!AH239</f>
        <v>0</v>
      </c>
      <c r="AA238" s="1100">
        <f>INF_FC_EUR!AI239</f>
        <v>0</v>
      </c>
      <c r="AB238" s="1099">
        <f>INF_FC_EUR!AJ239</f>
        <v>0</v>
      </c>
      <c r="AC238" s="1100">
        <f>INF_FC_EUR!AK239</f>
        <v>0</v>
      </c>
      <c r="AD238" s="1099">
        <f>INF_FC_EUR!AL239</f>
        <v>0</v>
      </c>
      <c r="AE238" s="1100">
        <f>INF_FC_EUR!AM239</f>
        <v>0</v>
      </c>
      <c r="AF238" s="1099">
        <f>INF_FC_EUR!AN239</f>
        <v>0</v>
      </c>
      <c r="AG238" s="1100">
        <f>INF_FC_EUR!AO239</f>
        <v>0</v>
      </c>
      <c r="AH238" s="1099">
        <f>INF_FC_EUR!AP239</f>
        <v>0</v>
      </c>
      <c r="AI238" s="1100">
        <f>INF_FC_EUR!AQ239</f>
        <v>0</v>
      </c>
      <c r="AJ238" s="1099">
        <f>INF_FC_EUR!AR239</f>
        <v>0</v>
      </c>
      <c r="AK238" s="1100">
        <f>INF_FC_EUR!AS239</f>
        <v>0</v>
      </c>
      <c r="AL238" s="1099">
        <f>INF_FC_EUR!AT239</f>
        <v>0</v>
      </c>
      <c r="AM238" s="1100">
        <f>INF_FC_EUR!AU239</f>
        <v>0</v>
      </c>
      <c r="AN238" s="1099">
        <f>INF_FC_EUR!AV239</f>
        <v>0</v>
      </c>
      <c r="AO238" s="1100">
        <f>INF_FC_EUR!AW239</f>
        <v>0</v>
      </c>
      <c r="AP238" s="1099">
        <f>INF_FC_EUR!AX239</f>
        <v>0</v>
      </c>
      <c r="AQ238" s="1100">
        <f>INF_FC_EUR!AY239</f>
        <v>0</v>
      </c>
      <c r="AR238" s="1099">
        <f>INF_FC_EUR!AZ239</f>
        <v>0</v>
      </c>
      <c r="AS238" s="1100">
        <f>INF_FC_EUR!BA239</f>
        <v>0</v>
      </c>
      <c r="AT238" s="1099">
        <f>INF_FC_EUR!BB239</f>
        <v>0</v>
      </c>
      <c r="AU238" s="1100">
        <f>INF_FC_EUR!BC239</f>
        <v>0</v>
      </c>
      <c r="AV238" s="1099">
        <f>INF_FC_EUR!BD239</f>
        <v>0</v>
      </c>
      <c r="AW238" s="1100">
        <f>INF_FC_EUR!BE239</f>
        <v>0</v>
      </c>
      <c r="AX238" s="1099">
        <f>INF_FC_EUR!BF239</f>
        <v>0</v>
      </c>
      <c r="AY238" s="1100">
        <f>INF_FC_EUR!BG239</f>
        <v>0</v>
      </c>
      <c r="AZ238" s="1099">
        <f>INF_FC_EUR!BH239</f>
        <v>0</v>
      </c>
      <c r="BA238" s="1100">
        <f>INF_FC_EUR!BI239</f>
        <v>0</v>
      </c>
      <c r="BB238" s="1099">
        <f>INF_FC_EUR!BJ239</f>
        <v>0</v>
      </c>
      <c r="BC238" s="1100">
        <f>INF_FC_EUR!BK239</f>
        <v>0</v>
      </c>
      <c r="BD238" s="1099">
        <f>INF_FC_EUR!BL239</f>
        <v>0</v>
      </c>
      <c r="BE238" s="1100">
        <f>INF_FC_EUR!BM239</f>
        <v>0</v>
      </c>
      <c r="BF238" s="1099">
        <f>INF_FC_EUR!BN239</f>
        <v>0</v>
      </c>
      <c r="BG238" s="1100">
        <f>INF_FC_EUR!BO239</f>
        <v>0</v>
      </c>
      <c r="BH238" s="1099">
        <f>INF_FC_EUR!BP239</f>
        <v>0</v>
      </c>
      <c r="BI238" s="1100">
        <f>INF_FC_EUR!BQ239</f>
        <v>0</v>
      </c>
      <c r="BJ238" s="1099">
        <f>INF_FC_EUR!BR239</f>
        <v>0</v>
      </c>
      <c r="BK238" s="1100">
        <f>INF_FC_EUR!BS239</f>
        <v>0</v>
      </c>
      <c r="BL238" s="1099">
        <f>INF_FC_EUR!BT239</f>
        <v>0</v>
      </c>
      <c r="BM238" s="1100">
        <f>INF_FC_EUR!BU239</f>
        <v>0</v>
      </c>
      <c r="BN238" s="1099">
        <f>INF_FC_EUR!BV239</f>
        <v>0</v>
      </c>
      <c r="BO238" s="1100">
        <f>INF_FC_EUR!BW239</f>
        <v>0</v>
      </c>
      <c r="BP238" s="1099">
        <f>INF_FC_EUR!BX239</f>
        <v>0</v>
      </c>
      <c r="BQ238" s="1100">
        <f>INF_FC_EUR!BY239</f>
        <v>0</v>
      </c>
    </row>
    <row r="239" spans="1:69" s="1048" customFormat="1">
      <c r="A239" s="1080" t="str">
        <f>IF(OR(B239=0,B239=""),"",B239&amp;IF(COUNTIF(B$11:$B239,B239)&gt;1,COUNTIF(B$11:$B239,B239),""))</f>
        <v>Gross Margin I</v>
      </c>
      <c r="B239" s="1080" t="str">
        <f>INF_FC_EUR!J240</f>
        <v>Gross Margin I</v>
      </c>
      <c r="C239" s="1081"/>
      <c r="D239" s="1095">
        <f>INF_FC_EUR!L240</f>
        <v>0</v>
      </c>
      <c r="E239" s="1096">
        <f>INF_FC_EUR!M240</f>
        <v>0</v>
      </c>
      <c r="F239" s="1095">
        <f>INF_FC_EUR!N240</f>
        <v>0</v>
      </c>
      <c r="G239" s="1096">
        <f>INF_FC_EUR!O240</f>
        <v>0</v>
      </c>
      <c r="H239" s="1095">
        <f>INF_FC_EUR!P240</f>
        <v>0</v>
      </c>
      <c r="I239" s="1096">
        <f>INF_FC_EUR!Q240</f>
        <v>0</v>
      </c>
      <c r="J239" s="1095">
        <f>INF_FC_EUR!R240</f>
        <v>0</v>
      </c>
      <c r="K239" s="1096">
        <f>INF_FC_EUR!S240</f>
        <v>0</v>
      </c>
      <c r="L239" s="1095">
        <f>INF_FC_EUR!T240</f>
        <v>0</v>
      </c>
      <c r="M239" s="1096">
        <f>INF_FC_EUR!U240</f>
        <v>0</v>
      </c>
      <c r="N239" s="1095">
        <f>INF_FC_EUR!V240</f>
        <v>0</v>
      </c>
      <c r="O239" s="1096">
        <f>INF_FC_EUR!W240</f>
        <v>0</v>
      </c>
      <c r="P239" s="1095">
        <f>INF_FC_EUR!X240</f>
        <v>0</v>
      </c>
      <c r="Q239" s="1096">
        <f>INF_FC_EUR!Y240</f>
        <v>0</v>
      </c>
      <c r="R239" s="1095">
        <f>INF_FC_EUR!Z240</f>
        <v>0</v>
      </c>
      <c r="S239" s="1096">
        <f>INF_FC_EUR!AA240</f>
        <v>0</v>
      </c>
      <c r="T239" s="1095">
        <f>INF_FC_EUR!AB240</f>
        <v>0</v>
      </c>
      <c r="U239" s="1096">
        <f>INF_FC_EUR!AC240</f>
        <v>0</v>
      </c>
      <c r="V239" s="1095">
        <f>INF_FC_EUR!AD240</f>
        <v>0</v>
      </c>
      <c r="W239" s="1096">
        <f>INF_FC_EUR!AE240</f>
        <v>0</v>
      </c>
      <c r="X239" s="1095">
        <f>INF_FC_EUR!AF240</f>
        <v>0</v>
      </c>
      <c r="Y239" s="1096">
        <f>INF_FC_EUR!AG240</f>
        <v>0</v>
      </c>
      <c r="Z239" s="1095">
        <f>INF_FC_EUR!AH240</f>
        <v>0</v>
      </c>
      <c r="AA239" s="1096">
        <f>INF_FC_EUR!AI240</f>
        <v>0</v>
      </c>
      <c r="AB239" s="1095">
        <f>INF_FC_EUR!AJ240</f>
        <v>0</v>
      </c>
      <c r="AC239" s="1096">
        <f>INF_FC_EUR!AK240</f>
        <v>0</v>
      </c>
      <c r="AD239" s="1095">
        <f>INF_FC_EUR!AL240</f>
        <v>0</v>
      </c>
      <c r="AE239" s="1096">
        <f>INF_FC_EUR!AM240</f>
        <v>0</v>
      </c>
      <c r="AF239" s="1095">
        <f>INF_FC_EUR!AN240</f>
        <v>0</v>
      </c>
      <c r="AG239" s="1096">
        <f>INF_FC_EUR!AO240</f>
        <v>0</v>
      </c>
      <c r="AH239" s="1095">
        <f>INF_FC_EUR!AP240</f>
        <v>0</v>
      </c>
      <c r="AI239" s="1096">
        <f>INF_FC_EUR!AQ240</f>
        <v>0</v>
      </c>
      <c r="AJ239" s="1095">
        <f>INF_FC_EUR!AR240</f>
        <v>0</v>
      </c>
      <c r="AK239" s="1096">
        <f>INF_FC_EUR!AS240</f>
        <v>0</v>
      </c>
      <c r="AL239" s="1095">
        <f>INF_FC_EUR!AT240</f>
        <v>0</v>
      </c>
      <c r="AM239" s="1096">
        <f>INF_FC_EUR!AU240</f>
        <v>0</v>
      </c>
      <c r="AN239" s="1095">
        <f>INF_FC_EUR!AV240</f>
        <v>0</v>
      </c>
      <c r="AO239" s="1096">
        <f>INF_FC_EUR!AW240</f>
        <v>0</v>
      </c>
      <c r="AP239" s="1095">
        <f>INF_FC_EUR!AX240</f>
        <v>0</v>
      </c>
      <c r="AQ239" s="1096">
        <f>INF_FC_EUR!AY240</f>
        <v>0</v>
      </c>
      <c r="AR239" s="1095">
        <f>INF_FC_EUR!AZ240</f>
        <v>0</v>
      </c>
      <c r="AS239" s="1096">
        <f>INF_FC_EUR!BA240</f>
        <v>0</v>
      </c>
      <c r="AT239" s="1095">
        <f>INF_FC_EUR!BB240</f>
        <v>0</v>
      </c>
      <c r="AU239" s="1096">
        <f>INF_FC_EUR!BC240</f>
        <v>0</v>
      </c>
      <c r="AV239" s="1095">
        <f>INF_FC_EUR!BD240</f>
        <v>0</v>
      </c>
      <c r="AW239" s="1096">
        <f>INF_FC_EUR!BE240</f>
        <v>0</v>
      </c>
      <c r="AX239" s="1095">
        <f>INF_FC_EUR!BF240</f>
        <v>0</v>
      </c>
      <c r="AY239" s="1096">
        <f>INF_FC_EUR!BG240</f>
        <v>0</v>
      </c>
      <c r="AZ239" s="1095">
        <f>INF_FC_EUR!BH240</f>
        <v>0</v>
      </c>
      <c r="BA239" s="1096">
        <f>INF_FC_EUR!BI240</f>
        <v>0</v>
      </c>
      <c r="BB239" s="1095">
        <f>INF_FC_EUR!BJ240</f>
        <v>0</v>
      </c>
      <c r="BC239" s="1096">
        <f>INF_FC_EUR!BK240</f>
        <v>0</v>
      </c>
      <c r="BD239" s="1095">
        <f>INF_FC_EUR!BL240</f>
        <v>0</v>
      </c>
      <c r="BE239" s="1096">
        <f>INF_FC_EUR!BM240</f>
        <v>0</v>
      </c>
      <c r="BF239" s="1095">
        <f>INF_FC_EUR!BN240</f>
        <v>0</v>
      </c>
      <c r="BG239" s="1096">
        <f>INF_FC_EUR!BO240</f>
        <v>0</v>
      </c>
      <c r="BH239" s="1095">
        <f>INF_FC_EUR!BP240</f>
        <v>0</v>
      </c>
      <c r="BI239" s="1096">
        <f>INF_FC_EUR!BQ240</f>
        <v>0</v>
      </c>
      <c r="BJ239" s="1095">
        <f>INF_FC_EUR!BR240</f>
        <v>0</v>
      </c>
      <c r="BK239" s="1096">
        <f>INF_FC_EUR!BS240</f>
        <v>0</v>
      </c>
      <c r="BL239" s="1095">
        <f>INF_FC_EUR!BT240</f>
        <v>0</v>
      </c>
      <c r="BM239" s="1096">
        <f>INF_FC_EUR!BU240</f>
        <v>0</v>
      </c>
      <c r="BN239" s="1095">
        <f>INF_FC_EUR!BV240</f>
        <v>0</v>
      </c>
      <c r="BO239" s="1096">
        <f>INF_FC_EUR!BW240</f>
        <v>0</v>
      </c>
      <c r="BP239" s="1095">
        <f>INF_FC_EUR!BX240</f>
        <v>0</v>
      </c>
      <c r="BQ239" s="1096">
        <f>INF_FC_EUR!BY240</f>
        <v>0</v>
      </c>
    </row>
    <row r="240" spans="1:69" s="1048" customFormat="1">
      <c r="A240" s="1080" t="str">
        <f>IF(OR(B240=0,B240=""),"",B240&amp;IF(COUNTIF(B$11:$B240,B240)&gt;1,COUNTIF(B$11:$B240,B240),""))</f>
        <v>Freight inbound external</v>
      </c>
      <c r="B240" s="1080" t="str">
        <f>INF_FC_EUR!J241</f>
        <v>Freight inbound external</v>
      </c>
      <c r="C240" s="1081"/>
      <c r="D240" s="1095">
        <f>INF_FC_EUR!L241</f>
        <v>0</v>
      </c>
      <c r="E240" s="1096">
        <f>INF_FC_EUR!M241</f>
        <v>0</v>
      </c>
      <c r="F240" s="1095">
        <f>INF_FC_EUR!N241</f>
        <v>0</v>
      </c>
      <c r="G240" s="1096">
        <f>INF_FC_EUR!O241</f>
        <v>0</v>
      </c>
      <c r="H240" s="1095">
        <f>INF_FC_EUR!P241</f>
        <v>0</v>
      </c>
      <c r="I240" s="1096">
        <f>INF_FC_EUR!Q241</f>
        <v>0</v>
      </c>
      <c r="J240" s="1095">
        <f>INF_FC_EUR!R241</f>
        <v>0</v>
      </c>
      <c r="K240" s="1096">
        <f>INF_FC_EUR!S241</f>
        <v>0</v>
      </c>
      <c r="L240" s="1095">
        <f>INF_FC_EUR!T241</f>
        <v>0</v>
      </c>
      <c r="M240" s="1096">
        <f>INF_FC_EUR!U241</f>
        <v>0</v>
      </c>
      <c r="N240" s="1095">
        <f>INF_FC_EUR!V241</f>
        <v>0</v>
      </c>
      <c r="O240" s="1096">
        <f>INF_FC_EUR!W241</f>
        <v>0</v>
      </c>
      <c r="P240" s="1095">
        <f>INF_FC_EUR!X241</f>
        <v>0</v>
      </c>
      <c r="Q240" s="1096">
        <f>INF_FC_EUR!Y241</f>
        <v>0</v>
      </c>
      <c r="R240" s="1095">
        <f>INF_FC_EUR!Z241</f>
        <v>0</v>
      </c>
      <c r="S240" s="1096">
        <f>INF_FC_EUR!AA241</f>
        <v>0</v>
      </c>
      <c r="T240" s="1095">
        <f>INF_FC_EUR!AB241</f>
        <v>0</v>
      </c>
      <c r="U240" s="1096">
        <f>INF_FC_EUR!AC241</f>
        <v>0</v>
      </c>
      <c r="V240" s="1095">
        <f>INF_FC_EUR!AD241</f>
        <v>0</v>
      </c>
      <c r="W240" s="1096">
        <f>INF_FC_EUR!AE241</f>
        <v>0</v>
      </c>
      <c r="X240" s="1095">
        <f>INF_FC_EUR!AF241</f>
        <v>0</v>
      </c>
      <c r="Y240" s="1096">
        <f>INF_FC_EUR!AG241</f>
        <v>0</v>
      </c>
      <c r="Z240" s="1095">
        <f>INF_FC_EUR!AH241</f>
        <v>0</v>
      </c>
      <c r="AA240" s="1096">
        <f>INF_FC_EUR!AI241</f>
        <v>0</v>
      </c>
      <c r="AB240" s="1095">
        <f>INF_FC_EUR!AJ241</f>
        <v>0</v>
      </c>
      <c r="AC240" s="1096">
        <f>INF_FC_EUR!AK241</f>
        <v>0</v>
      </c>
      <c r="AD240" s="1095">
        <f>INF_FC_EUR!AL241</f>
        <v>0</v>
      </c>
      <c r="AE240" s="1096">
        <f>INF_FC_EUR!AM241</f>
        <v>0</v>
      </c>
      <c r="AF240" s="1095">
        <f>INF_FC_EUR!AN241</f>
        <v>0</v>
      </c>
      <c r="AG240" s="1096">
        <f>INF_FC_EUR!AO241</f>
        <v>0</v>
      </c>
      <c r="AH240" s="1095">
        <f>INF_FC_EUR!AP241</f>
        <v>0</v>
      </c>
      <c r="AI240" s="1096">
        <f>INF_FC_EUR!AQ241</f>
        <v>0</v>
      </c>
      <c r="AJ240" s="1095">
        <f>INF_FC_EUR!AR241</f>
        <v>0</v>
      </c>
      <c r="AK240" s="1096">
        <f>INF_FC_EUR!AS241</f>
        <v>0</v>
      </c>
      <c r="AL240" s="1095">
        <f>INF_FC_EUR!AT241</f>
        <v>0</v>
      </c>
      <c r="AM240" s="1096">
        <f>INF_FC_EUR!AU241</f>
        <v>0</v>
      </c>
      <c r="AN240" s="1095">
        <f>INF_FC_EUR!AV241</f>
        <v>0</v>
      </c>
      <c r="AO240" s="1096">
        <f>INF_FC_EUR!AW241</f>
        <v>0</v>
      </c>
      <c r="AP240" s="1095">
        <f>INF_FC_EUR!AX241</f>
        <v>0</v>
      </c>
      <c r="AQ240" s="1096">
        <f>INF_FC_EUR!AY241</f>
        <v>0</v>
      </c>
      <c r="AR240" s="1095">
        <f>INF_FC_EUR!AZ241</f>
        <v>0</v>
      </c>
      <c r="AS240" s="1096">
        <f>INF_FC_EUR!BA241</f>
        <v>0</v>
      </c>
      <c r="AT240" s="1095">
        <f>INF_FC_EUR!BB241</f>
        <v>0</v>
      </c>
      <c r="AU240" s="1096">
        <f>INF_FC_EUR!BC241</f>
        <v>0</v>
      </c>
      <c r="AV240" s="1095">
        <f>INF_FC_EUR!BD241</f>
        <v>0</v>
      </c>
      <c r="AW240" s="1096">
        <f>INF_FC_EUR!BE241</f>
        <v>0</v>
      </c>
      <c r="AX240" s="1095">
        <f>INF_FC_EUR!BF241</f>
        <v>0</v>
      </c>
      <c r="AY240" s="1096">
        <f>INF_FC_EUR!BG241</f>
        <v>0</v>
      </c>
      <c r="AZ240" s="1095">
        <f>INF_FC_EUR!BH241</f>
        <v>0</v>
      </c>
      <c r="BA240" s="1096">
        <f>INF_FC_EUR!BI241</f>
        <v>0</v>
      </c>
      <c r="BB240" s="1095">
        <f>INF_FC_EUR!BJ241</f>
        <v>0</v>
      </c>
      <c r="BC240" s="1096">
        <f>INF_FC_EUR!BK241</f>
        <v>0</v>
      </c>
      <c r="BD240" s="1095">
        <f>INF_FC_EUR!BL241</f>
        <v>0</v>
      </c>
      <c r="BE240" s="1096">
        <f>INF_FC_EUR!BM241</f>
        <v>0</v>
      </c>
      <c r="BF240" s="1095">
        <f>INF_FC_EUR!BN241</f>
        <v>0</v>
      </c>
      <c r="BG240" s="1096">
        <f>INF_FC_EUR!BO241</f>
        <v>0</v>
      </c>
      <c r="BH240" s="1095">
        <f>INF_FC_EUR!BP241</f>
        <v>0</v>
      </c>
      <c r="BI240" s="1096">
        <f>INF_FC_EUR!BQ241</f>
        <v>0</v>
      </c>
      <c r="BJ240" s="1095">
        <f>INF_FC_EUR!BR241</f>
        <v>0</v>
      </c>
      <c r="BK240" s="1096">
        <f>INF_FC_EUR!BS241</f>
        <v>0</v>
      </c>
      <c r="BL240" s="1095">
        <f>INF_FC_EUR!BT241</f>
        <v>0</v>
      </c>
      <c r="BM240" s="1096">
        <f>INF_FC_EUR!BU241</f>
        <v>0</v>
      </c>
      <c r="BN240" s="1095">
        <f>INF_FC_EUR!BV241</f>
        <v>0</v>
      </c>
      <c r="BO240" s="1096">
        <f>INF_FC_EUR!BW241</f>
        <v>0</v>
      </c>
      <c r="BP240" s="1095">
        <f>INF_FC_EUR!BX241</f>
        <v>0</v>
      </c>
      <c r="BQ240" s="1096">
        <f>INF_FC_EUR!BY241</f>
        <v>0</v>
      </c>
    </row>
    <row r="241" spans="1:69" s="1048" customFormat="1">
      <c r="A241" s="1080" t="str">
        <f>IF(OR(B241=0,B241=""),"",B241&amp;IF(COUNTIF(B$11:$B241,B241)&gt;1,COUNTIF(B$11:$B241,B241),""))</f>
        <v>Personnel expenses</v>
      </c>
      <c r="B241" s="1080" t="str">
        <f>INF_FC_EUR!J242</f>
        <v>Personnel expenses</v>
      </c>
      <c r="C241" s="1081"/>
      <c r="D241" s="1095">
        <f>INF_FC_EUR!L242</f>
        <v>0</v>
      </c>
      <c r="E241" s="1096">
        <f>INF_FC_EUR!M242</f>
        <v>0</v>
      </c>
      <c r="F241" s="1095">
        <f>INF_FC_EUR!N242</f>
        <v>0</v>
      </c>
      <c r="G241" s="1096">
        <f>INF_FC_EUR!O242</f>
        <v>0</v>
      </c>
      <c r="H241" s="1095">
        <f>INF_FC_EUR!P242</f>
        <v>0</v>
      </c>
      <c r="I241" s="1096">
        <f>INF_FC_EUR!Q242</f>
        <v>0</v>
      </c>
      <c r="J241" s="1095">
        <f>INF_FC_EUR!R242</f>
        <v>0</v>
      </c>
      <c r="K241" s="1096">
        <f>INF_FC_EUR!S242</f>
        <v>0</v>
      </c>
      <c r="L241" s="1095">
        <f>INF_FC_EUR!T242</f>
        <v>0</v>
      </c>
      <c r="M241" s="1096">
        <f>INF_FC_EUR!U242</f>
        <v>0</v>
      </c>
      <c r="N241" s="1095">
        <f>INF_FC_EUR!V242</f>
        <v>0</v>
      </c>
      <c r="O241" s="1096">
        <f>INF_FC_EUR!W242</f>
        <v>0</v>
      </c>
      <c r="P241" s="1095">
        <f>INF_FC_EUR!X242</f>
        <v>0</v>
      </c>
      <c r="Q241" s="1096">
        <f>INF_FC_EUR!Y242</f>
        <v>0</v>
      </c>
      <c r="R241" s="1095">
        <f>INF_FC_EUR!Z242</f>
        <v>0</v>
      </c>
      <c r="S241" s="1096">
        <f>INF_FC_EUR!AA242</f>
        <v>0</v>
      </c>
      <c r="T241" s="1095">
        <f>INF_FC_EUR!AB242</f>
        <v>0</v>
      </c>
      <c r="U241" s="1096">
        <f>INF_FC_EUR!AC242</f>
        <v>0</v>
      </c>
      <c r="V241" s="1095">
        <f>INF_FC_EUR!AD242</f>
        <v>0</v>
      </c>
      <c r="W241" s="1096">
        <f>INF_FC_EUR!AE242</f>
        <v>0</v>
      </c>
      <c r="X241" s="1095">
        <f>INF_FC_EUR!AF242</f>
        <v>0</v>
      </c>
      <c r="Y241" s="1096">
        <f>INF_FC_EUR!AG242</f>
        <v>0</v>
      </c>
      <c r="Z241" s="1095">
        <f>INF_FC_EUR!AH242</f>
        <v>0</v>
      </c>
      <c r="AA241" s="1096">
        <f>INF_FC_EUR!AI242</f>
        <v>0</v>
      </c>
      <c r="AB241" s="1095">
        <f>INF_FC_EUR!AJ242</f>
        <v>0</v>
      </c>
      <c r="AC241" s="1096">
        <f>INF_FC_EUR!AK242</f>
        <v>0</v>
      </c>
      <c r="AD241" s="1095">
        <f>INF_FC_EUR!AL242</f>
        <v>0</v>
      </c>
      <c r="AE241" s="1096">
        <f>INF_FC_EUR!AM242</f>
        <v>0</v>
      </c>
      <c r="AF241" s="1095">
        <f>INF_FC_EUR!AN242</f>
        <v>0</v>
      </c>
      <c r="AG241" s="1096">
        <f>INF_FC_EUR!AO242</f>
        <v>0</v>
      </c>
      <c r="AH241" s="1095">
        <f>INF_FC_EUR!AP242</f>
        <v>0</v>
      </c>
      <c r="AI241" s="1096">
        <f>INF_FC_EUR!AQ242</f>
        <v>0</v>
      </c>
      <c r="AJ241" s="1095">
        <f>INF_FC_EUR!AR242</f>
        <v>0</v>
      </c>
      <c r="AK241" s="1096">
        <f>INF_FC_EUR!AS242</f>
        <v>0</v>
      </c>
      <c r="AL241" s="1095">
        <f>INF_FC_EUR!AT242</f>
        <v>0</v>
      </c>
      <c r="AM241" s="1096">
        <f>INF_FC_EUR!AU242</f>
        <v>0</v>
      </c>
      <c r="AN241" s="1095">
        <f>INF_FC_EUR!AV242</f>
        <v>0</v>
      </c>
      <c r="AO241" s="1096">
        <f>INF_FC_EUR!AW242</f>
        <v>0</v>
      </c>
      <c r="AP241" s="1095">
        <f>INF_FC_EUR!AX242</f>
        <v>0</v>
      </c>
      <c r="AQ241" s="1096">
        <f>INF_FC_EUR!AY242</f>
        <v>0</v>
      </c>
      <c r="AR241" s="1095">
        <f>INF_FC_EUR!AZ242</f>
        <v>0</v>
      </c>
      <c r="AS241" s="1096">
        <f>INF_FC_EUR!BA242</f>
        <v>0</v>
      </c>
      <c r="AT241" s="1095">
        <f>INF_FC_EUR!BB242</f>
        <v>0</v>
      </c>
      <c r="AU241" s="1096">
        <f>INF_FC_EUR!BC242</f>
        <v>0</v>
      </c>
      <c r="AV241" s="1095">
        <f>INF_FC_EUR!BD242</f>
        <v>0</v>
      </c>
      <c r="AW241" s="1096">
        <f>INF_FC_EUR!BE242</f>
        <v>0</v>
      </c>
      <c r="AX241" s="1095">
        <f>INF_FC_EUR!BF242</f>
        <v>0</v>
      </c>
      <c r="AY241" s="1096">
        <f>INF_FC_EUR!BG242</f>
        <v>0</v>
      </c>
      <c r="AZ241" s="1095">
        <f>INF_FC_EUR!BH242</f>
        <v>0</v>
      </c>
      <c r="BA241" s="1096">
        <f>INF_FC_EUR!BI242</f>
        <v>0</v>
      </c>
      <c r="BB241" s="1095">
        <f>INF_FC_EUR!BJ242</f>
        <v>0</v>
      </c>
      <c r="BC241" s="1096">
        <f>INF_FC_EUR!BK242</f>
        <v>0</v>
      </c>
      <c r="BD241" s="1095">
        <f>INF_FC_EUR!BL242</f>
        <v>0</v>
      </c>
      <c r="BE241" s="1096">
        <f>INF_FC_EUR!BM242</f>
        <v>0</v>
      </c>
      <c r="BF241" s="1095">
        <f>INF_FC_EUR!BN242</f>
        <v>0</v>
      </c>
      <c r="BG241" s="1096">
        <f>INF_FC_EUR!BO242</f>
        <v>0</v>
      </c>
      <c r="BH241" s="1095">
        <f>INF_FC_EUR!BP242</f>
        <v>0</v>
      </c>
      <c r="BI241" s="1096">
        <f>INF_FC_EUR!BQ242</f>
        <v>0</v>
      </c>
      <c r="BJ241" s="1095">
        <f>INF_FC_EUR!BR242</f>
        <v>0</v>
      </c>
      <c r="BK241" s="1096">
        <f>INF_FC_EUR!BS242</f>
        <v>0</v>
      </c>
      <c r="BL241" s="1095">
        <f>INF_FC_EUR!BT242</f>
        <v>0</v>
      </c>
      <c r="BM241" s="1096">
        <f>INF_FC_EUR!BU242</f>
        <v>0</v>
      </c>
      <c r="BN241" s="1095">
        <f>INF_FC_EUR!BV242</f>
        <v>0</v>
      </c>
      <c r="BO241" s="1096">
        <f>INF_FC_EUR!BW242</f>
        <v>0</v>
      </c>
      <c r="BP241" s="1095">
        <f>INF_FC_EUR!BX242</f>
        <v>0</v>
      </c>
      <c r="BQ241" s="1096">
        <f>INF_FC_EUR!BY242</f>
        <v>0</v>
      </c>
    </row>
    <row r="242" spans="1:69" s="1048" customFormat="1">
      <c r="A242" s="1080" t="str">
        <f>IF(OR(B242=0,B242=""),"",B242&amp;IF(COUNTIF(B$11:$B242,B242)&gt;1,COUNTIF(B$11:$B242,B242),""))</f>
        <v>Third Party Services</v>
      </c>
      <c r="B242" s="1080" t="str">
        <f>INF_FC_EUR!J243</f>
        <v>Third Party Services</v>
      </c>
      <c r="C242" s="1081"/>
      <c r="D242" s="1095">
        <f>INF_FC_EUR!L243</f>
        <v>0</v>
      </c>
      <c r="E242" s="1096">
        <f>INF_FC_EUR!M243</f>
        <v>0</v>
      </c>
      <c r="F242" s="1095">
        <f>INF_FC_EUR!N243</f>
        <v>0</v>
      </c>
      <c r="G242" s="1096">
        <f>INF_FC_EUR!O243</f>
        <v>0</v>
      </c>
      <c r="H242" s="1095">
        <f>INF_FC_EUR!P243</f>
        <v>0</v>
      </c>
      <c r="I242" s="1096">
        <f>INF_FC_EUR!Q243</f>
        <v>0</v>
      </c>
      <c r="J242" s="1095">
        <f>INF_FC_EUR!R243</f>
        <v>0</v>
      </c>
      <c r="K242" s="1096">
        <f>INF_FC_EUR!S243</f>
        <v>0</v>
      </c>
      <c r="L242" s="1095">
        <f>INF_FC_EUR!T243</f>
        <v>0</v>
      </c>
      <c r="M242" s="1096">
        <f>INF_FC_EUR!U243</f>
        <v>0</v>
      </c>
      <c r="N242" s="1095">
        <f>INF_FC_EUR!V243</f>
        <v>0</v>
      </c>
      <c r="O242" s="1096">
        <f>INF_FC_EUR!W243</f>
        <v>0</v>
      </c>
      <c r="P242" s="1095">
        <f>INF_FC_EUR!X243</f>
        <v>0</v>
      </c>
      <c r="Q242" s="1096">
        <f>INF_FC_EUR!Y243</f>
        <v>0</v>
      </c>
      <c r="R242" s="1095">
        <f>INF_FC_EUR!Z243</f>
        <v>0</v>
      </c>
      <c r="S242" s="1096">
        <f>INF_FC_EUR!AA243</f>
        <v>0</v>
      </c>
      <c r="T242" s="1095">
        <f>INF_FC_EUR!AB243</f>
        <v>0</v>
      </c>
      <c r="U242" s="1096">
        <f>INF_FC_EUR!AC243</f>
        <v>0</v>
      </c>
      <c r="V242" s="1095">
        <f>INF_FC_EUR!AD243</f>
        <v>0</v>
      </c>
      <c r="W242" s="1096">
        <f>INF_FC_EUR!AE243</f>
        <v>0</v>
      </c>
      <c r="X242" s="1095">
        <f>INF_FC_EUR!AF243</f>
        <v>0</v>
      </c>
      <c r="Y242" s="1096">
        <f>INF_FC_EUR!AG243</f>
        <v>0</v>
      </c>
      <c r="Z242" s="1095">
        <f>INF_FC_EUR!AH243</f>
        <v>0</v>
      </c>
      <c r="AA242" s="1096">
        <f>INF_FC_EUR!AI243</f>
        <v>0</v>
      </c>
      <c r="AB242" s="1095">
        <f>INF_FC_EUR!AJ243</f>
        <v>0</v>
      </c>
      <c r="AC242" s="1096">
        <f>INF_FC_EUR!AK243</f>
        <v>0</v>
      </c>
      <c r="AD242" s="1095">
        <f>INF_FC_EUR!AL243</f>
        <v>0</v>
      </c>
      <c r="AE242" s="1096">
        <f>INF_FC_EUR!AM243</f>
        <v>0</v>
      </c>
      <c r="AF242" s="1095">
        <f>INF_FC_EUR!AN243</f>
        <v>0</v>
      </c>
      <c r="AG242" s="1096">
        <f>INF_FC_EUR!AO243</f>
        <v>0</v>
      </c>
      <c r="AH242" s="1095">
        <f>INF_FC_EUR!AP243</f>
        <v>0</v>
      </c>
      <c r="AI242" s="1096">
        <f>INF_FC_EUR!AQ243</f>
        <v>0</v>
      </c>
      <c r="AJ242" s="1095">
        <f>INF_FC_EUR!AR243</f>
        <v>0</v>
      </c>
      <c r="AK242" s="1096">
        <f>INF_FC_EUR!AS243</f>
        <v>0</v>
      </c>
      <c r="AL242" s="1095">
        <f>INF_FC_EUR!AT243</f>
        <v>0</v>
      </c>
      <c r="AM242" s="1096">
        <f>INF_FC_EUR!AU243</f>
        <v>0</v>
      </c>
      <c r="AN242" s="1095">
        <f>INF_FC_EUR!AV243</f>
        <v>0</v>
      </c>
      <c r="AO242" s="1096">
        <f>INF_FC_EUR!AW243</f>
        <v>0</v>
      </c>
      <c r="AP242" s="1095">
        <f>INF_FC_EUR!AX243</f>
        <v>0</v>
      </c>
      <c r="AQ242" s="1096">
        <f>INF_FC_EUR!AY243</f>
        <v>0</v>
      </c>
      <c r="AR242" s="1095">
        <f>INF_FC_EUR!AZ243</f>
        <v>0</v>
      </c>
      <c r="AS242" s="1096">
        <f>INF_FC_EUR!BA243</f>
        <v>0</v>
      </c>
      <c r="AT242" s="1095">
        <f>INF_FC_EUR!BB243</f>
        <v>0</v>
      </c>
      <c r="AU242" s="1096">
        <f>INF_FC_EUR!BC243</f>
        <v>0</v>
      </c>
      <c r="AV242" s="1095">
        <f>INF_FC_EUR!BD243</f>
        <v>0</v>
      </c>
      <c r="AW242" s="1096">
        <f>INF_FC_EUR!BE243</f>
        <v>0</v>
      </c>
      <c r="AX242" s="1095">
        <f>INF_FC_EUR!BF243</f>
        <v>0</v>
      </c>
      <c r="AY242" s="1096">
        <f>INF_FC_EUR!BG243</f>
        <v>0</v>
      </c>
      <c r="AZ242" s="1095">
        <f>INF_FC_EUR!BH243</f>
        <v>0</v>
      </c>
      <c r="BA242" s="1096">
        <f>INF_FC_EUR!BI243</f>
        <v>0</v>
      </c>
      <c r="BB242" s="1095">
        <f>INF_FC_EUR!BJ243</f>
        <v>0</v>
      </c>
      <c r="BC242" s="1096">
        <f>INF_FC_EUR!BK243</f>
        <v>0</v>
      </c>
      <c r="BD242" s="1095">
        <f>INF_FC_EUR!BL243</f>
        <v>0</v>
      </c>
      <c r="BE242" s="1096">
        <f>INF_FC_EUR!BM243</f>
        <v>0</v>
      </c>
      <c r="BF242" s="1095">
        <f>INF_FC_EUR!BN243</f>
        <v>0</v>
      </c>
      <c r="BG242" s="1096">
        <f>INF_FC_EUR!BO243</f>
        <v>0</v>
      </c>
      <c r="BH242" s="1095">
        <f>INF_FC_EUR!BP243</f>
        <v>0</v>
      </c>
      <c r="BI242" s="1096">
        <f>INF_FC_EUR!BQ243</f>
        <v>0</v>
      </c>
      <c r="BJ242" s="1095">
        <f>INF_FC_EUR!BR243</f>
        <v>0</v>
      </c>
      <c r="BK242" s="1096">
        <f>INF_FC_EUR!BS243</f>
        <v>0</v>
      </c>
      <c r="BL242" s="1095">
        <f>INF_FC_EUR!BT243</f>
        <v>0</v>
      </c>
      <c r="BM242" s="1096">
        <f>INF_FC_EUR!BU243</f>
        <v>0</v>
      </c>
      <c r="BN242" s="1095">
        <f>INF_FC_EUR!BV243</f>
        <v>0</v>
      </c>
      <c r="BO242" s="1096">
        <f>INF_FC_EUR!BW243</f>
        <v>0</v>
      </c>
      <c r="BP242" s="1095">
        <f>INF_FC_EUR!BX243</f>
        <v>0</v>
      </c>
      <c r="BQ242" s="1096">
        <f>INF_FC_EUR!BY243</f>
        <v>0</v>
      </c>
    </row>
    <row r="243" spans="1:69" s="1048" customFormat="1">
      <c r="A243" s="1080" t="str">
        <f>IF(OR(B243=0,B243=""),"",B243&amp;IF(COUNTIF(B$11:$B243,B243)&gt;1,COUNTIF(B$11:$B243,B243),""))</f>
        <v>Fuel</v>
      </c>
      <c r="B243" s="1080" t="str">
        <f>INF_FC_EUR!J244</f>
        <v>Fuel</v>
      </c>
      <c r="C243" s="1081"/>
      <c r="D243" s="1095">
        <f>INF_FC_EUR!L244</f>
        <v>0</v>
      </c>
      <c r="E243" s="1096">
        <f>INF_FC_EUR!M244</f>
        <v>0</v>
      </c>
      <c r="F243" s="1095">
        <f>INF_FC_EUR!N244</f>
        <v>0</v>
      </c>
      <c r="G243" s="1096">
        <f>INF_FC_EUR!O244</f>
        <v>0</v>
      </c>
      <c r="H243" s="1095">
        <f>INF_FC_EUR!P244</f>
        <v>0</v>
      </c>
      <c r="I243" s="1096">
        <f>INF_FC_EUR!Q244</f>
        <v>0</v>
      </c>
      <c r="J243" s="1095">
        <f>INF_FC_EUR!R244</f>
        <v>0</v>
      </c>
      <c r="K243" s="1096">
        <f>INF_FC_EUR!S244</f>
        <v>0</v>
      </c>
      <c r="L243" s="1095">
        <f>INF_FC_EUR!T244</f>
        <v>0</v>
      </c>
      <c r="M243" s="1096">
        <f>INF_FC_EUR!U244</f>
        <v>0</v>
      </c>
      <c r="N243" s="1095">
        <f>INF_FC_EUR!V244</f>
        <v>0</v>
      </c>
      <c r="O243" s="1096">
        <f>INF_FC_EUR!W244</f>
        <v>0</v>
      </c>
      <c r="P243" s="1095">
        <f>INF_FC_EUR!X244</f>
        <v>0</v>
      </c>
      <c r="Q243" s="1096">
        <f>INF_FC_EUR!Y244</f>
        <v>0</v>
      </c>
      <c r="R243" s="1095">
        <f>INF_FC_EUR!Z244</f>
        <v>0</v>
      </c>
      <c r="S243" s="1096">
        <f>INF_FC_EUR!AA244</f>
        <v>0</v>
      </c>
      <c r="T243" s="1095">
        <f>INF_FC_EUR!AB244</f>
        <v>0</v>
      </c>
      <c r="U243" s="1096">
        <f>INF_FC_EUR!AC244</f>
        <v>0</v>
      </c>
      <c r="V243" s="1095">
        <f>INF_FC_EUR!AD244</f>
        <v>0</v>
      </c>
      <c r="W243" s="1096">
        <f>INF_FC_EUR!AE244</f>
        <v>0</v>
      </c>
      <c r="X243" s="1095">
        <f>INF_FC_EUR!AF244</f>
        <v>0</v>
      </c>
      <c r="Y243" s="1096">
        <f>INF_FC_EUR!AG244</f>
        <v>0</v>
      </c>
      <c r="Z243" s="1095">
        <f>INF_FC_EUR!AH244</f>
        <v>0</v>
      </c>
      <c r="AA243" s="1096">
        <f>INF_FC_EUR!AI244</f>
        <v>0</v>
      </c>
      <c r="AB243" s="1095">
        <f>INF_FC_EUR!AJ244</f>
        <v>0</v>
      </c>
      <c r="AC243" s="1096">
        <f>INF_FC_EUR!AK244</f>
        <v>0</v>
      </c>
      <c r="AD243" s="1095">
        <f>INF_FC_EUR!AL244</f>
        <v>0</v>
      </c>
      <c r="AE243" s="1096">
        <f>INF_FC_EUR!AM244</f>
        <v>0</v>
      </c>
      <c r="AF243" s="1095">
        <f>INF_FC_EUR!AN244</f>
        <v>0</v>
      </c>
      <c r="AG243" s="1096">
        <f>INF_FC_EUR!AO244</f>
        <v>0</v>
      </c>
      <c r="AH243" s="1095">
        <f>INF_FC_EUR!AP244</f>
        <v>0</v>
      </c>
      <c r="AI243" s="1096">
        <f>INF_FC_EUR!AQ244</f>
        <v>0</v>
      </c>
      <c r="AJ243" s="1095">
        <f>INF_FC_EUR!AR244</f>
        <v>0</v>
      </c>
      <c r="AK243" s="1096">
        <f>INF_FC_EUR!AS244</f>
        <v>0</v>
      </c>
      <c r="AL243" s="1095">
        <f>INF_FC_EUR!AT244</f>
        <v>0</v>
      </c>
      <c r="AM243" s="1096">
        <f>INF_FC_EUR!AU244</f>
        <v>0</v>
      </c>
      <c r="AN243" s="1095">
        <f>INF_FC_EUR!AV244</f>
        <v>0</v>
      </c>
      <c r="AO243" s="1096">
        <f>INF_FC_EUR!AW244</f>
        <v>0</v>
      </c>
      <c r="AP243" s="1095">
        <f>INF_FC_EUR!AX244</f>
        <v>0</v>
      </c>
      <c r="AQ243" s="1096">
        <f>INF_FC_EUR!AY244</f>
        <v>0</v>
      </c>
      <c r="AR243" s="1095">
        <f>INF_FC_EUR!AZ244</f>
        <v>0</v>
      </c>
      <c r="AS243" s="1096">
        <f>INF_FC_EUR!BA244</f>
        <v>0</v>
      </c>
      <c r="AT243" s="1095">
        <f>INF_FC_EUR!BB244</f>
        <v>0</v>
      </c>
      <c r="AU243" s="1096">
        <f>INF_FC_EUR!BC244</f>
        <v>0</v>
      </c>
      <c r="AV243" s="1095">
        <f>INF_FC_EUR!BD244</f>
        <v>0</v>
      </c>
      <c r="AW243" s="1096">
        <f>INF_FC_EUR!BE244</f>
        <v>0</v>
      </c>
      <c r="AX243" s="1095">
        <f>INF_FC_EUR!BF244</f>
        <v>0</v>
      </c>
      <c r="AY243" s="1096">
        <f>INF_FC_EUR!BG244</f>
        <v>0</v>
      </c>
      <c r="AZ243" s="1095">
        <f>INF_FC_EUR!BH244</f>
        <v>0</v>
      </c>
      <c r="BA243" s="1096">
        <f>INF_FC_EUR!BI244</f>
        <v>0</v>
      </c>
      <c r="BB243" s="1095">
        <f>INF_FC_EUR!BJ244</f>
        <v>0</v>
      </c>
      <c r="BC243" s="1096">
        <f>INF_FC_EUR!BK244</f>
        <v>0</v>
      </c>
      <c r="BD243" s="1095">
        <f>INF_FC_EUR!BL244</f>
        <v>0</v>
      </c>
      <c r="BE243" s="1096">
        <f>INF_FC_EUR!BM244</f>
        <v>0</v>
      </c>
      <c r="BF243" s="1095">
        <f>INF_FC_EUR!BN244</f>
        <v>0</v>
      </c>
      <c r="BG243" s="1096">
        <f>INF_FC_EUR!BO244</f>
        <v>0</v>
      </c>
      <c r="BH243" s="1095">
        <f>INF_FC_EUR!BP244</f>
        <v>0</v>
      </c>
      <c r="BI243" s="1096">
        <f>INF_FC_EUR!BQ244</f>
        <v>0</v>
      </c>
      <c r="BJ243" s="1095">
        <f>INF_FC_EUR!BR244</f>
        <v>0</v>
      </c>
      <c r="BK243" s="1096">
        <f>INF_FC_EUR!BS244</f>
        <v>0</v>
      </c>
      <c r="BL243" s="1095">
        <f>INF_FC_EUR!BT244</f>
        <v>0</v>
      </c>
      <c r="BM243" s="1096">
        <f>INF_FC_EUR!BU244</f>
        <v>0</v>
      </c>
      <c r="BN243" s="1095">
        <f>INF_FC_EUR!BV244</f>
        <v>0</v>
      </c>
      <c r="BO243" s="1096">
        <f>INF_FC_EUR!BW244</f>
        <v>0</v>
      </c>
      <c r="BP243" s="1095">
        <f>INF_FC_EUR!BX244</f>
        <v>0</v>
      </c>
      <c r="BQ243" s="1096">
        <f>INF_FC_EUR!BY244</f>
        <v>0</v>
      </c>
    </row>
    <row r="244" spans="1:69" s="1048" customFormat="1">
      <c r="A244" s="1080" t="str">
        <f>IF(OR(B244=0,B244=""),"",B244&amp;IF(COUNTIF(B$11:$B244,B244)&gt;1,COUNTIF(B$11:$B244,B244),""))</f>
        <v>Maintenance (foreign maintenance +  other auxiliary and operation material</v>
      </c>
      <c r="B244" s="1080" t="str">
        <f>INF_FC_EUR!J245</f>
        <v>Maintenance (foreign maintenance +  other auxiliary and operation material</v>
      </c>
      <c r="C244" s="1081"/>
      <c r="D244" s="1095">
        <f>INF_FC_EUR!L245</f>
        <v>0</v>
      </c>
      <c r="E244" s="1096">
        <f>INF_FC_EUR!M245</f>
        <v>0</v>
      </c>
      <c r="F244" s="1095">
        <f>INF_FC_EUR!N245</f>
        <v>0</v>
      </c>
      <c r="G244" s="1096">
        <f>INF_FC_EUR!O245</f>
        <v>0</v>
      </c>
      <c r="H244" s="1095">
        <f>INF_FC_EUR!P245</f>
        <v>0</v>
      </c>
      <c r="I244" s="1096">
        <f>INF_FC_EUR!Q245</f>
        <v>0</v>
      </c>
      <c r="J244" s="1095">
        <f>INF_FC_EUR!R245</f>
        <v>0</v>
      </c>
      <c r="K244" s="1096">
        <f>INF_FC_EUR!S245</f>
        <v>0</v>
      </c>
      <c r="L244" s="1095">
        <f>INF_FC_EUR!T245</f>
        <v>0</v>
      </c>
      <c r="M244" s="1096">
        <f>INF_FC_EUR!U245</f>
        <v>0</v>
      </c>
      <c r="N244" s="1095">
        <f>INF_FC_EUR!V245</f>
        <v>0</v>
      </c>
      <c r="O244" s="1096">
        <f>INF_FC_EUR!W245</f>
        <v>0</v>
      </c>
      <c r="P244" s="1095">
        <f>INF_FC_EUR!X245</f>
        <v>0</v>
      </c>
      <c r="Q244" s="1096">
        <f>INF_FC_EUR!Y245</f>
        <v>0</v>
      </c>
      <c r="R244" s="1095">
        <f>INF_FC_EUR!Z245</f>
        <v>0</v>
      </c>
      <c r="S244" s="1096">
        <f>INF_FC_EUR!AA245</f>
        <v>0</v>
      </c>
      <c r="T244" s="1095">
        <f>INF_FC_EUR!AB245</f>
        <v>0</v>
      </c>
      <c r="U244" s="1096">
        <f>INF_FC_EUR!AC245</f>
        <v>0</v>
      </c>
      <c r="V244" s="1095">
        <f>INF_FC_EUR!AD245</f>
        <v>0</v>
      </c>
      <c r="W244" s="1096">
        <f>INF_FC_EUR!AE245</f>
        <v>0</v>
      </c>
      <c r="X244" s="1095">
        <f>INF_FC_EUR!AF245</f>
        <v>0</v>
      </c>
      <c r="Y244" s="1096">
        <f>INF_FC_EUR!AG245</f>
        <v>0</v>
      </c>
      <c r="Z244" s="1095">
        <f>INF_FC_EUR!AH245</f>
        <v>0</v>
      </c>
      <c r="AA244" s="1096">
        <f>INF_FC_EUR!AI245</f>
        <v>0</v>
      </c>
      <c r="AB244" s="1095">
        <f>INF_FC_EUR!AJ245</f>
        <v>0</v>
      </c>
      <c r="AC244" s="1096">
        <f>INF_FC_EUR!AK245</f>
        <v>0</v>
      </c>
      <c r="AD244" s="1095">
        <f>INF_FC_EUR!AL245</f>
        <v>0</v>
      </c>
      <c r="AE244" s="1096">
        <f>INF_FC_EUR!AM245</f>
        <v>0</v>
      </c>
      <c r="AF244" s="1095">
        <f>INF_FC_EUR!AN245</f>
        <v>0</v>
      </c>
      <c r="AG244" s="1096">
        <f>INF_FC_EUR!AO245</f>
        <v>0</v>
      </c>
      <c r="AH244" s="1095">
        <f>INF_FC_EUR!AP245</f>
        <v>0</v>
      </c>
      <c r="AI244" s="1096">
        <f>INF_FC_EUR!AQ245</f>
        <v>0</v>
      </c>
      <c r="AJ244" s="1095">
        <f>INF_FC_EUR!AR245</f>
        <v>0</v>
      </c>
      <c r="AK244" s="1096">
        <f>INF_FC_EUR!AS245</f>
        <v>0</v>
      </c>
      <c r="AL244" s="1095">
        <f>INF_FC_EUR!AT245</f>
        <v>0</v>
      </c>
      <c r="AM244" s="1096">
        <f>INF_FC_EUR!AU245</f>
        <v>0</v>
      </c>
      <c r="AN244" s="1095">
        <f>INF_FC_EUR!AV245</f>
        <v>0</v>
      </c>
      <c r="AO244" s="1096">
        <f>INF_FC_EUR!AW245</f>
        <v>0</v>
      </c>
      <c r="AP244" s="1095">
        <f>INF_FC_EUR!AX245</f>
        <v>0</v>
      </c>
      <c r="AQ244" s="1096">
        <f>INF_FC_EUR!AY245</f>
        <v>0</v>
      </c>
      <c r="AR244" s="1095">
        <f>INF_FC_EUR!AZ245</f>
        <v>0</v>
      </c>
      <c r="AS244" s="1096">
        <f>INF_FC_EUR!BA245</f>
        <v>0</v>
      </c>
      <c r="AT244" s="1095">
        <f>INF_FC_EUR!BB245</f>
        <v>0</v>
      </c>
      <c r="AU244" s="1096">
        <f>INF_FC_EUR!BC245</f>
        <v>0</v>
      </c>
      <c r="AV244" s="1095">
        <f>INF_FC_EUR!BD245</f>
        <v>0</v>
      </c>
      <c r="AW244" s="1096">
        <f>INF_FC_EUR!BE245</f>
        <v>0</v>
      </c>
      <c r="AX244" s="1095">
        <f>INF_FC_EUR!BF245</f>
        <v>0</v>
      </c>
      <c r="AY244" s="1096">
        <f>INF_FC_EUR!BG245</f>
        <v>0</v>
      </c>
      <c r="AZ244" s="1095">
        <f>INF_FC_EUR!BH245</f>
        <v>0</v>
      </c>
      <c r="BA244" s="1096">
        <f>INF_FC_EUR!BI245</f>
        <v>0</v>
      </c>
      <c r="BB244" s="1095">
        <f>INF_FC_EUR!BJ245</f>
        <v>0</v>
      </c>
      <c r="BC244" s="1096">
        <f>INF_FC_EUR!BK245</f>
        <v>0</v>
      </c>
      <c r="BD244" s="1095">
        <f>INF_FC_EUR!BL245</f>
        <v>0</v>
      </c>
      <c r="BE244" s="1096">
        <f>INF_FC_EUR!BM245</f>
        <v>0</v>
      </c>
      <c r="BF244" s="1095">
        <f>INF_FC_EUR!BN245</f>
        <v>0</v>
      </c>
      <c r="BG244" s="1096">
        <f>INF_FC_EUR!BO245</f>
        <v>0</v>
      </c>
      <c r="BH244" s="1095">
        <f>INF_FC_EUR!BP245</f>
        <v>0</v>
      </c>
      <c r="BI244" s="1096">
        <f>INF_FC_EUR!BQ245</f>
        <v>0</v>
      </c>
      <c r="BJ244" s="1095">
        <f>INF_FC_EUR!BR245</f>
        <v>0</v>
      </c>
      <c r="BK244" s="1096">
        <f>INF_FC_EUR!BS245</f>
        <v>0</v>
      </c>
      <c r="BL244" s="1095">
        <f>INF_FC_EUR!BT245</f>
        <v>0</v>
      </c>
      <c r="BM244" s="1096">
        <f>INF_FC_EUR!BU245</f>
        <v>0</v>
      </c>
      <c r="BN244" s="1095">
        <f>INF_FC_EUR!BV245</f>
        <v>0</v>
      </c>
      <c r="BO244" s="1096">
        <f>INF_FC_EUR!BW245</f>
        <v>0</v>
      </c>
      <c r="BP244" s="1095">
        <f>INF_FC_EUR!BX245</f>
        <v>0</v>
      </c>
      <c r="BQ244" s="1096">
        <f>INF_FC_EUR!BY245</f>
        <v>0</v>
      </c>
    </row>
    <row r="245" spans="1:69" s="1048" customFormat="1">
      <c r="A245" s="1080" t="str">
        <f>IF(OR(B245=0,B245=""),"",B245&amp;IF(COUNTIF(B$11:$B245,B245)&gt;1,COUNTIF(B$11:$B245,B245),""))</f>
        <v>Insurance</v>
      </c>
      <c r="B245" s="1080" t="str">
        <f>INF_FC_EUR!J246</f>
        <v>Insurance</v>
      </c>
      <c r="C245" s="1081"/>
      <c r="D245" s="1095">
        <f>INF_FC_EUR!L246</f>
        <v>0</v>
      </c>
      <c r="E245" s="1096">
        <f>INF_FC_EUR!M246</f>
        <v>0</v>
      </c>
      <c r="F245" s="1095">
        <f>INF_FC_EUR!N246</f>
        <v>0</v>
      </c>
      <c r="G245" s="1096">
        <f>INF_FC_EUR!O246</f>
        <v>0</v>
      </c>
      <c r="H245" s="1095">
        <f>INF_FC_EUR!P246</f>
        <v>0</v>
      </c>
      <c r="I245" s="1096">
        <f>INF_FC_EUR!Q246</f>
        <v>0</v>
      </c>
      <c r="J245" s="1095">
        <f>INF_FC_EUR!R246</f>
        <v>0</v>
      </c>
      <c r="K245" s="1096">
        <f>INF_FC_EUR!S246</f>
        <v>0</v>
      </c>
      <c r="L245" s="1095">
        <f>INF_FC_EUR!T246</f>
        <v>0</v>
      </c>
      <c r="M245" s="1096">
        <f>INF_FC_EUR!U246</f>
        <v>0</v>
      </c>
      <c r="N245" s="1095">
        <f>INF_FC_EUR!V246</f>
        <v>0</v>
      </c>
      <c r="O245" s="1096">
        <f>INF_FC_EUR!W246</f>
        <v>0</v>
      </c>
      <c r="P245" s="1095">
        <f>INF_FC_EUR!X246</f>
        <v>0</v>
      </c>
      <c r="Q245" s="1096">
        <f>INF_FC_EUR!Y246</f>
        <v>0</v>
      </c>
      <c r="R245" s="1095">
        <f>INF_FC_EUR!Z246</f>
        <v>0</v>
      </c>
      <c r="S245" s="1096">
        <f>INF_FC_EUR!AA246</f>
        <v>0</v>
      </c>
      <c r="T245" s="1095">
        <f>INF_FC_EUR!AB246</f>
        <v>0</v>
      </c>
      <c r="U245" s="1096">
        <f>INF_FC_EUR!AC246</f>
        <v>0</v>
      </c>
      <c r="V245" s="1095">
        <f>INF_FC_EUR!AD246</f>
        <v>0</v>
      </c>
      <c r="W245" s="1096">
        <f>INF_FC_EUR!AE246</f>
        <v>0</v>
      </c>
      <c r="X245" s="1095">
        <f>INF_FC_EUR!AF246</f>
        <v>0</v>
      </c>
      <c r="Y245" s="1096">
        <f>INF_FC_EUR!AG246</f>
        <v>0</v>
      </c>
      <c r="Z245" s="1095">
        <f>INF_FC_EUR!AH246</f>
        <v>0</v>
      </c>
      <c r="AA245" s="1096">
        <f>INF_FC_EUR!AI246</f>
        <v>0</v>
      </c>
      <c r="AB245" s="1095">
        <f>INF_FC_EUR!AJ246</f>
        <v>0</v>
      </c>
      <c r="AC245" s="1096">
        <f>INF_FC_EUR!AK246</f>
        <v>0</v>
      </c>
      <c r="AD245" s="1095">
        <f>INF_FC_EUR!AL246</f>
        <v>0</v>
      </c>
      <c r="AE245" s="1096">
        <f>INF_FC_EUR!AM246</f>
        <v>0</v>
      </c>
      <c r="AF245" s="1095">
        <f>INF_FC_EUR!AN246</f>
        <v>0</v>
      </c>
      <c r="AG245" s="1096">
        <f>INF_FC_EUR!AO246</f>
        <v>0</v>
      </c>
      <c r="AH245" s="1095">
        <f>INF_FC_EUR!AP246</f>
        <v>0</v>
      </c>
      <c r="AI245" s="1096">
        <f>INF_FC_EUR!AQ246</f>
        <v>0</v>
      </c>
      <c r="AJ245" s="1095">
        <f>INF_FC_EUR!AR246</f>
        <v>0</v>
      </c>
      <c r="AK245" s="1096">
        <f>INF_FC_EUR!AS246</f>
        <v>0</v>
      </c>
      <c r="AL245" s="1095">
        <f>INF_FC_EUR!AT246</f>
        <v>0</v>
      </c>
      <c r="AM245" s="1096">
        <f>INF_FC_EUR!AU246</f>
        <v>0</v>
      </c>
      <c r="AN245" s="1095">
        <f>INF_FC_EUR!AV246</f>
        <v>0</v>
      </c>
      <c r="AO245" s="1096">
        <f>INF_FC_EUR!AW246</f>
        <v>0</v>
      </c>
      <c r="AP245" s="1095">
        <f>INF_FC_EUR!AX246</f>
        <v>0</v>
      </c>
      <c r="AQ245" s="1096">
        <f>INF_FC_EUR!AY246</f>
        <v>0</v>
      </c>
      <c r="AR245" s="1095">
        <f>INF_FC_EUR!AZ246</f>
        <v>0</v>
      </c>
      <c r="AS245" s="1096">
        <f>INF_FC_EUR!BA246</f>
        <v>0</v>
      </c>
      <c r="AT245" s="1095">
        <f>INF_FC_EUR!BB246</f>
        <v>0</v>
      </c>
      <c r="AU245" s="1096">
        <f>INF_FC_EUR!BC246</f>
        <v>0</v>
      </c>
      <c r="AV245" s="1095">
        <f>INF_FC_EUR!BD246</f>
        <v>0</v>
      </c>
      <c r="AW245" s="1096">
        <f>INF_FC_EUR!BE246</f>
        <v>0</v>
      </c>
      <c r="AX245" s="1095">
        <f>INF_FC_EUR!BF246</f>
        <v>0</v>
      </c>
      <c r="AY245" s="1096">
        <f>INF_FC_EUR!BG246</f>
        <v>0</v>
      </c>
      <c r="AZ245" s="1095">
        <f>INF_FC_EUR!BH246</f>
        <v>0</v>
      </c>
      <c r="BA245" s="1096">
        <f>INF_FC_EUR!BI246</f>
        <v>0</v>
      </c>
      <c r="BB245" s="1095">
        <f>INF_FC_EUR!BJ246</f>
        <v>0</v>
      </c>
      <c r="BC245" s="1096">
        <f>INF_FC_EUR!BK246</f>
        <v>0</v>
      </c>
      <c r="BD245" s="1095">
        <f>INF_FC_EUR!BL246</f>
        <v>0</v>
      </c>
      <c r="BE245" s="1096">
        <f>INF_FC_EUR!BM246</f>
        <v>0</v>
      </c>
      <c r="BF245" s="1095">
        <f>INF_FC_EUR!BN246</f>
        <v>0</v>
      </c>
      <c r="BG245" s="1096">
        <f>INF_FC_EUR!BO246</f>
        <v>0</v>
      </c>
      <c r="BH245" s="1095">
        <f>INF_FC_EUR!BP246</f>
        <v>0</v>
      </c>
      <c r="BI245" s="1096">
        <f>INF_FC_EUR!BQ246</f>
        <v>0</v>
      </c>
      <c r="BJ245" s="1095">
        <f>INF_FC_EUR!BR246</f>
        <v>0</v>
      </c>
      <c r="BK245" s="1096">
        <f>INF_FC_EUR!BS246</f>
        <v>0</v>
      </c>
      <c r="BL245" s="1095">
        <f>INF_FC_EUR!BT246</f>
        <v>0</v>
      </c>
      <c r="BM245" s="1096">
        <f>INF_FC_EUR!BU246</f>
        <v>0</v>
      </c>
      <c r="BN245" s="1095">
        <f>INF_FC_EUR!BV246</f>
        <v>0</v>
      </c>
      <c r="BO245" s="1096">
        <f>INF_FC_EUR!BW246</f>
        <v>0</v>
      </c>
      <c r="BP245" s="1095">
        <f>INF_FC_EUR!BX246</f>
        <v>0</v>
      </c>
      <c r="BQ245" s="1096">
        <f>INF_FC_EUR!BY246</f>
        <v>0</v>
      </c>
    </row>
    <row r="246" spans="1:69" s="1048" customFormat="1">
      <c r="A246" s="1080" t="str">
        <f>IF(OR(B246=0,B246=""),"",B246&amp;IF(COUNTIF(B$11:$B246,B246)&gt;1,COUNTIF(B$11:$B246,B246),""))</f>
        <v>Taxes</v>
      </c>
      <c r="B246" s="1080" t="str">
        <f>INF_FC_EUR!J247</f>
        <v>Taxes</v>
      </c>
      <c r="C246" s="1081"/>
      <c r="D246" s="1095">
        <f>INF_FC_EUR!L247</f>
        <v>0</v>
      </c>
      <c r="E246" s="1096">
        <f>INF_FC_EUR!M247</f>
        <v>0</v>
      </c>
      <c r="F246" s="1095">
        <f>INF_FC_EUR!N247</f>
        <v>0</v>
      </c>
      <c r="G246" s="1096">
        <f>INF_FC_EUR!O247</f>
        <v>0</v>
      </c>
      <c r="H246" s="1095">
        <f>INF_FC_EUR!P247</f>
        <v>0</v>
      </c>
      <c r="I246" s="1096">
        <f>INF_FC_EUR!Q247</f>
        <v>0</v>
      </c>
      <c r="J246" s="1095">
        <f>INF_FC_EUR!R247</f>
        <v>0</v>
      </c>
      <c r="K246" s="1096">
        <f>INF_FC_EUR!S247</f>
        <v>0</v>
      </c>
      <c r="L246" s="1095">
        <f>INF_FC_EUR!T247</f>
        <v>0</v>
      </c>
      <c r="M246" s="1096">
        <f>INF_FC_EUR!U247</f>
        <v>0</v>
      </c>
      <c r="N246" s="1095">
        <f>INF_FC_EUR!V247</f>
        <v>0</v>
      </c>
      <c r="O246" s="1096">
        <f>INF_FC_EUR!W247</f>
        <v>0</v>
      </c>
      <c r="P246" s="1095">
        <f>INF_FC_EUR!X247</f>
        <v>0</v>
      </c>
      <c r="Q246" s="1096">
        <f>INF_FC_EUR!Y247</f>
        <v>0</v>
      </c>
      <c r="R246" s="1095">
        <f>INF_FC_EUR!Z247</f>
        <v>0</v>
      </c>
      <c r="S246" s="1096">
        <f>INF_FC_EUR!AA247</f>
        <v>0</v>
      </c>
      <c r="T246" s="1095">
        <f>INF_FC_EUR!AB247</f>
        <v>0</v>
      </c>
      <c r="U246" s="1096">
        <f>INF_FC_EUR!AC247</f>
        <v>0</v>
      </c>
      <c r="V246" s="1095">
        <f>INF_FC_EUR!AD247</f>
        <v>0</v>
      </c>
      <c r="W246" s="1096">
        <f>INF_FC_EUR!AE247</f>
        <v>0</v>
      </c>
      <c r="X246" s="1095">
        <f>INF_FC_EUR!AF247</f>
        <v>0</v>
      </c>
      <c r="Y246" s="1096">
        <f>INF_FC_EUR!AG247</f>
        <v>0</v>
      </c>
      <c r="Z246" s="1095">
        <f>INF_FC_EUR!AH247</f>
        <v>0</v>
      </c>
      <c r="AA246" s="1096">
        <f>INF_FC_EUR!AI247</f>
        <v>0</v>
      </c>
      <c r="AB246" s="1095">
        <f>INF_FC_EUR!AJ247</f>
        <v>0</v>
      </c>
      <c r="AC246" s="1096">
        <f>INF_FC_EUR!AK247</f>
        <v>0</v>
      </c>
      <c r="AD246" s="1095">
        <f>INF_FC_EUR!AL247</f>
        <v>0</v>
      </c>
      <c r="AE246" s="1096">
        <f>INF_FC_EUR!AM247</f>
        <v>0</v>
      </c>
      <c r="AF246" s="1095">
        <f>INF_FC_EUR!AN247</f>
        <v>0</v>
      </c>
      <c r="AG246" s="1096">
        <f>INF_FC_EUR!AO247</f>
        <v>0</v>
      </c>
      <c r="AH246" s="1095">
        <f>INF_FC_EUR!AP247</f>
        <v>0</v>
      </c>
      <c r="AI246" s="1096">
        <f>INF_FC_EUR!AQ247</f>
        <v>0</v>
      </c>
      <c r="AJ246" s="1095">
        <f>INF_FC_EUR!AR247</f>
        <v>0</v>
      </c>
      <c r="AK246" s="1096">
        <f>INF_FC_EUR!AS247</f>
        <v>0</v>
      </c>
      <c r="AL246" s="1095">
        <f>INF_FC_EUR!AT247</f>
        <v>0</v>
      </c>
      <c r="AM246" s="1096">
        <f>INF_FC_EUR!AU247</f>
        <v>0</v>
      </c>
      <c r="AN246" s="1095">
        <f>INF_FC_EUR!AV247</f>
        <v>0</v>
      </c>
      <c r="AO246" s="1096">
        <f>INF_FC_EUR!AW247</f>
        <v>0</v>
      </c>
      <c r="AP246" s="1095">
        <f>INF_FC_EUR!AX247</f>
        <v>0</v>
      </c>
      <c r="AQ246" s="1096">
        <f>INF_FC_EUR!AY247</f>
        <v>0</v>
      </c>
      <c r="AR246" s="1095">
        <f>INF_FC_EUR!AZ247</f>
        <v>0</v>
      </c>
      <c r="AS246" s="1096">
        <f>INF_FC_EUR!BA247</f>
        <v>0</v>
      </c>
      <c r="AT246" s="1095">
        <f>INF_FC_EUR!BB247</f>
        <v>0</v>
      </c>
      <c r="AU246" s="1096">
        <f>INF_FC_EUR!BC247</f>
        <v>0</v>
      </c>
      <c r="AV246" s="1095">
        <f>INF_FC_EUR!BD247</f>
        <v>0</v>
      </c>
      <c r="AW246" s="1096">
        <f>INF_FC_EUR!BE247</f>
        <v>0</v>
      </c>
      <c r="AX246" s="1095">
        <f>INF_FC_EUR!BF247</f>
        <v>0</v>
      </c>
      <c r="AY246" s="1096">
        <f>INF_FC_EUR!BG247</f>
        <v>0</v>
      </c>
      <c r="AZ246" s="1095">
        <f>INF_FC_EUR!BH247</f>
        <v>0</v>
      </c>
      <c r="BA246" s="1096">
        <f>INF_FC_EUR!BI247</f>
        <v>0</v>
      </c>
      <c r="BB246" s="1095">
        <f>INF_FC_EUR!BJ247</f>
        <v>0</v>
      </c>
      <c r="BC246" s="1096">
        <f>INF_FC_EUR!BK247</f>
        <v>0</v>
      </c>
      <c r="BD246" s="1095">
        <f>INF_FC_EUR!BL247</f>
        <v>0</v>
      </c>
      <c r="BE246" s="1096">
        <f>INF_FC_EUR!BM247</f>
        <v>0</v>
      </c>
      <c r="BF246" s="1095">
        <f>INF_FC_EUR!BN247</f>
        <v>0</v>
      </c>
      <c r="BG246" s="1096">
        <f>INF_FC_EUR!BO247</f>
        <v>0</v>
      </c>
      <c r="BH246" s="1095">
        <f>INF_FC_EUR!BP247</f>
        <v>0</v>
      </c>
      <c r="BI246" s="1096">
        <f>INF_FC_EUR!BQ247</f>
        <v>0</v>
      </c>
      <c r="BJ246" s="1095">
        <f>INF_FC_EUR!BR247</f>
        <v>0</v>
      </c>
      <c r="BK246" s="1096">
        <f>INF_FC_EUR!BS247</f>
        <v>0</v>
      </c>
      <c r="BL246" s="1095">
        <f>INF_FC_EUR!BT247</f>
        <v>0</v>
      </c>
      <c r="BM246" s="1096">
        <f>INF_FC_EUR!BU247</f>
        <v>0</v>
      </c>
      <c r="BN246" s="1095">
        <f>INF_FC_EUR!BV247</f>
        <v>0</v>
      </c>
      <c r="BO246" s="1096">
        <f>INF_FC_EUR!BW247</f>
        <v>0</v>
      </c>
      <c r="BP246" s="1095">
        <f>INF_FC_EUR!BX247</f>
        <v>0</v>
      </c>
      <c r="BQ246" s="1096">
        <f>INF_FC_EUR!BY247</f>
        <v>0</v>
      </c>
    </row>
    <row r="247" spans="1:69" s="1048" customFormat="1">
      <c r="A247" s="1084" t="str">
        <f>IF(OR(B247=0,B247=""),"",B247&amp;IF(COUNTIF(B$11:$B247,B247)&gt;1,COUNTIF(B$11:$B247,B247),""))</f>
        <v>Depreciation</v>
      </c>
      <c r="B247" s="1084" t="str">
        <f>INF_FC_EUR!J248</f>
        <v>Depreciation</v>
      </c>
      <c r="C247" s="1084"/>
      <c r="D247" s="1099">
        <f>INF_FC_EUR!L248</f>
        <v>0</v>
      </c>
      <c r="E247" s="1100">
        <f>INF_FC_EUR!M248</f>
        <v>0</v>
      </c>
      <c r="F247" s="1099">
        <f>INF_FC_EUR!N248</f>
        <v>0</v>
      </c>
      <c r="G247" s="1100">
        <f>INF_FC_EUR!O248</f>
        <v>0</v>
      </c>
      <c r="H247" s="1099">
        <f>INF_FC_EUR!P248</f>
        <v>0</v>
      </c>
      <c r="I247" s="1100">
        <f>INF_FC_EUR!Q248</f>
        <v>0</v>
      </c>
      <c r="J247" s="1099">
        <f>INF_FC_EUR!R248</f>
        <v>0</v>
      </c>
      <c r="K247" s="1100">
        <f>INF_FC_EUR!S248</f>
        <v>0</v>
      </c>
      <c r="L247" s="1099">
        <f>INF_FC_EUR!T248</f>
        <v>0</v>
      </c>
      <c r="M247" s="1100">
        <f>INF_FC_EUR!U248</f>
        <v>0</v>
      </c>
      <c r="N247" s="1099">
        <f>INF_FC_EUR!V248</f>
        <v>0</v>
      </c>
      <c r="O247" s="1100">
        <f>INF_FC_EUR!W248</f>
        <v>0</v>
      </c>
      <c r="P247" s="1099">
        <f>INF_FC_EUR!X248</f>
        <v>0</v>
      </c>
      <c r="Q247" s="1100">
        <f>INF_FC_EUR!Y248</f>
        <v>0</v>
      </c>
      <c r="R247" s="1099">
        <f>INF_FC_EUR!Z248</f>
        <v>0</v>
      </c>
      <c r="S247" s="1100">
        <f>INF_FC_EUR!AA248</f>
        <v>0</v>
      </c>
      <c r="T247" s="1099">
        <f>INF_FC_EUR!AB248</f>
        <v>0</v>
      </c>
      <c r="U247" s="1100">
        <f>INF_FC_EUR!AC248</f>
        <v>0</v>
      </c>
      <c r="V247" s="1099">
        <f>INF_FC_EUR!AD248</f>
        <v>0</v>
      </c>
      <c r="W247" s="1100">
        <f>INF_FC_EUR!AE248</f>
        <v>0</v>
      </c>
      <c r="X247" s="1099">
        <f>INF_FC_EUR!AF248</f>
        <v>0</v>
      </c>
      <c r="Y247" s="1100">
        <f>INF_FC_EUR!AG248</f>
        <v>0</v>
      </c>
      <c r="Z247" s="1099">
        <f>INF_FC_EUR!AH248</f>
        <v>0</v>
      </c>
      <c r="AA247" s="1100">
        <f>INF_FC_EUR!AI248</f>
        <v>0</v>
      </c>
      <c r="AB247" s="1099">
        <f>INF_FC_EUR!AJ248</f>
        <v>0</v>
      </c>
      <c r="AC247" s="1100">
        <f>INF_FC_EUR!AK248</f>
        <v>0</v>
      </c>
      <c r="AD247" s="1099">
        <f>INF_FC_EUR!AL248</f>
        <v>0</v>
      </c>
      <c r="AE247" s="1100">
        <f>INF_FC_EUR!AM248</f>
        <v>0</v>
      </c>
      <c r="AF247" s="1099">
        <f>INF_FC_EUR!AN248</f>
        <v>0</v>
      </c>
      <c r="AG247" s="1100">
        <f>INF_FC_EUR!AO248</f>
        <v>0</v>
      </c>
      <c r="AH247" s="1099">
        <f>INF_FC_EUR!AP248</f>
        <v>0</v>
      </c>
      <c r="AI247" s="1100">
        <f>INF_FC_EUR!AQ248</f>
        <v>0</v>
      </c>
      <c r="AJ247" s="1099">
        <f>INF_FC_EUR!AR248</f>
        <v>0</v>
      </c>
      <c r="AK247" s="1100">
        <f>INF_FC_EUR!AS248</f>
        <v>0</v>
      </c>
      <c r="AL247" s="1099">
        <f>INF_FC_EUR!AT248</f>
        <v>0</v>
      </c>
      <c r="AM247" s="1100">
        <f>INF_FC_EUR!AU248</f>
        <v>0</v>
      </c>
      <c r="AN247" s="1099">
        <f>INF_FC_EUR!AV248</f>
        <v>0</v>
      </c>
      <c r="AO247" s="1100">
        <f>INF_FC_EUR!AW248</f>
        <v>0</v>
      </c>
      <c r="AP247" s="1099">
        <f>INF_FC_EUR!AX248</f>
        <v>0</v>
      </c>
      <c r="AQ247" s="1100">
        <f>INF_FC_EUR!AY248</f>
        <v>0</v>
      </c>
      <c r="AR247" s="1099">
        <f>INF_FC_EUR!AZ248</f>
        <v>0</v>
      </c>
      <c r="AS247" s="1100">
        <f>INF_FC_EUR!BA248</f>
        <v>0</v>
      </c>
      <c r="AT247" s="1099">
        <f>INF_FC_EUR!BB248</f>
        <v>0</v>
      </c>
      <c r="AU247" s="1100">
        <f>INF_FC_EUR!BC248</f>
        <v>0</v>
      </c>
      <c r="AV247" s="1099">
        <f>INF_FC_EUR!BD248</f>
        <v>0</v>
      </c>
      <c r="AW247" s="1100">
        <f>INF_FC_EUR!BE248</f>
        <v>0</v>
      </c>
      <c r="AX247" s="1099">
        <f>INF_FC_EUR!BF248</f>
        <v>0</v>
      </c>
      <c r="AY247" s="1100">
        <f>INF_FC_EUR!BG248</f>
        <v>0</v>
      </c>
      <c r="AZ247" s="1099">
        <f>INF_FC_EUR!BH248</f>
        <v>0</v>
      </c>
      <c r="BA247" s="1100">
        <f>INF_FC_EUR!BI248</f>
        <v>0</v>
      </c>
      <c r="BB247" s="1099">
        <f>INF_FC_EUR!BJ248</f>
        <v>0</v>
      </c>
      <c r="BC247" s="1100">
        <f>INF_FC_EUR!BK248</f>
        <v>0</v>
      </c>
      <c r="BD247" s="1099">
        <f>INF_FC_EUR!BL248</f>
        <v>0</v>
      </c>
      <c r="BE247" s="1100">
        <f>INF_FC_EUR!BM248</f>
        <v>0</v>
      </c>
      <c r="BF247" s="1099">
        <f>INF_FC_EUR!BN248</f>
        <v>0</v>
      </c>
      <c r="BG247" s="1100">
        <f>INF_FC_EUR!BO248</f>
        <v>0</v>
      </c>
      <c r="BH247" s="1099">
        <f>INF_FC_EUR!BP248</f>
        <v>0</v>
      </c>
      <c r="BI247" s="1100">
        <f>INF_FC_EUR!BQ248</f>
        <v>0</v>
      </c>
      <c r="BJ247" s="1099">
        <f>INF_FC_EUR!BR248</f>
        <v>0</v>
      </c>
      <c r="BK247" s="1100">
        <f>INF_FC_EUR!BS248</f>
        <v>0</v>
      </c>
      <c r="BL247" s="1099">
        <f>INF_FC_EUR!BT248</f>
        <v>0</v>
      </c>
      <c r="BM247" s="1100">
        <f>INF_FC_EUR!BU248</f>
        <v>0</v>
      </c>
      <c r="BN247" s="1099">
        <f>INF_FC_EUR!BV248</f>
        <v>0</v>
      </c>
      <c r="BO247" s="1100">
        <f>INF_FC_EUR!BW248</f>
        <v>0</v>
      </c>
      <c r="BP247" s="1099">
        <f>INF_FC_EUR!BX248</f>
        <v>0</v>
      </c>
      <c r="BQ247" s="1100">
        <f>INF_FC_EUR!BY248</f>
        <v>0</v>
      </c>
    </row>
    <row r="248" spans="1:69" s="1048" customFormat="1">
      <c r="A248" s="1084" t="str">
        <f>IF(OR(B248=0,B248=""),"",B248&amp;IF(COUNTIF(B$11:$B248,B248)&gt;1,COUNTIF(B$11:$B248,B248),""))</f>
        <v>Others3</v>
      </c>
      <c r="B248" s="1084" t="str">
        <f>INF_FC_EUR!J249</f>
        <v>Others</v>
      </c>
      <c r="C248" s="1084"/>
      <c r="D248" s="1099">
        <f>INF_FC_EUR!L249</f>
        <v>0</v>
      </c>
      <c r="E248" s="1100">
        <f>INF_FC_EUR!M249</f>
        <v>0</v>
      </c>
      <c r="F248" s="1099">
        <f>INF_FC_EUR!N249</f>
        <v>0</v>
      </c>
      <c r="G248" s="1100">
        <f>INF_FC_EUR!O249</f>
        <v>0</v>
      </c>
      <c r="H248" s="1099">
        <f>INF_FC_EUR!P249</f>
        <v>0</v>
      </c>
      <c r="I248" s="1100">
        <f>INF_FC_EUR!Q249</f>
        <v>0</v>
      </c>
      <c r="J248" s="1099">
        <f>INF_FC_EUR!R249</f>
        <v>0</v>
      </c>
      <c r="K248" s="1100">
        <f>INF_FC_EUR!S249</f>
        <v>0</v>
      </c>
      <c r="L248" s="1099">
        <f>INF_FC_EUR!T249</f>
        <v>0</v>
      </c>
      <c r="M248" s="1100">
        <f>INF_FC_EUR!U249</f>
        <v>0</v>
      </c>
      <c r="N248" s="1099">
        <f>INF_FC_EUR!V249</f>
        <v>0</v>
      </c>
      <c r="O248" s="1100">
        <f>INF_FC_EUR!W249</f>
        <v>0</v>
      </c>
      <c r="P248" s="1099">
        <f>INF_FC_EUR!X249</f>
        <v>0</v>
      </c>
      <c r="Q248" s="1100">
        <f>INF_FC_EUR!Y249</f>
        <v>0</v>
      </c>
      <c r="R248" s="1099">
        <f>INF_FC_EUR!Z249</f>
        <v>0</v>
      </c>
      <c r="S248" s="1100">
        <f>INF_FC_EUR!AA249</f>
        <v>0</v>
      </c>
      <c r="T248" s="1099">
        <f>INF_FC_EUR!AB249</f>
        <v>0</v>
      </c>
      <c r="U248" s="1100">
        <f>INF_FC_EUR!AC249</f>
        <v>0</v>
      </c>
      <c r="V248" s="1099">
        <f>INF_FC_EUR!AD249</f>
        <v>0</v>
      </c>
      <c r="W248" s="1100">
        <f>INF_FC_EUR!AE249</f>
        <v>0</v>
      </c>
      <c r="X248" s="1099">
        <f>INF_FC_EUR!AF249</f>
        <v>0</v>
      </c>
      <c r="Y248" s="1100">
        <f>INF_FC_EUR!AG249</f>
        <v>0</v>
      </c>
      <c r="Z248" s="1099">
        <f>INF_FC_EUR!AH249</f>
        <v>0</v>
      </c>
      <c r="AA248" s="1100">
        <f>INF_FC_EUR!AI249</f>
        <v>0</v>
      </c>
      <c r="AB248" s="1099">
        <f>INF_FC_EUR!AJ249</f>
        <v>0</v>
      </c>
      <c r="AC248" s="1100">
        <f>INF_FC_EUR!AK249</f>
        <v>0</v>
      </c>
      <c r="AD248" s="1099">
        <f>INF_FC_EUR!AL249</f>
        <v>0</v>
      </c>
      <c r="AE248" s="1100">
        <f>INF_FC_EUR!AM249</f>
        <v>0</v>
      </c>
      <c r="AF248" s="1099">
        <f>INF_FC_EUR!AN249</f>
        <v>0</v>
      </c>
      <c r="AG248" s="1100">
        <f>INF_FC_EUR!AO249</f>
        <v>0</v>
      </c>
      <c r="AH248" s="1099">
        <f>INF_FC_EUR!AP249</f>
        <v>0</v>
      </c>
      <c r="AI248" s="1100">
        <f>INF_FC_EUR!AQ249</f>
        <v>0</v>
      </c>
      <c r="AJ248" s="1099">
        <f>INF_FC_EUR!AR249</f>
        <v>0</v>
      </c>
      <c r="AK248" s="1100">
        <f>INF_FC_EUR!AS249</f>
        <v>0</v>
      </c>
      <c r="AL248" s="1099">
        <f>INF_FC_EUR!AT249</f>
        <v>0</v>
      </c>
      <c r="AM248" s="1100">
        <f>INF_FC_EUR!AU249</f>
        <v>0</v>
      </c>
      <c r="AN248" s="1099">
        <f>INF_FC_EUR!AV249</f>
        <v>0</v>
      </c>
      <c r="AO248" s="1100">
        <f>INF_FC_EUR!AW249</f>
        <v>0</v>
      </c>
      <c r="AP248" s="1099">
        <f>INF_FC_EUR!AX249</f>
        <v>0</v>
      </c>
      <c r="AQ248" s="1100">
        <f>INF_FC_EUR!AY249</f>
        <v>0</v>
      </c>
      <c r="AR248" s="1099">
        <f>INF_FC_EUR!AZ249</f>
        <v>0</v>
      </c>
      <c r="AS248" s="1100">
        <f>INF_FC_EUR!BA249</f>
        <v>0</v>
      </c>
      <c r="AT248" s="1099">
        <f>INF_FC_EUR!BB249</f>
        <v>0</v>
      </c>
      <c r="AU248" s="1100">
        <f>INF_FC_EUR!BC249</f>
        <v>0</v>
      </c>
      <c r="AV248" s="1099">
        <f>INF_FC_EUR!BD249</f>
        <v>0</v>
      </c>
      <c r="AW248" s="1100">
        <f>INF_FC_EUR!BE249</f>
        <v>0</v>
      </c>
      <c r="AX248" s="1099">
        <f>INF_FC_EUR!BF249</f>
        <v>0</v>
      </c>
      <c r="AY248" s="1100">
        <f>INF_FC_EUR!BG249</f>
        <v>0</v>
      </c>
      <c r="AZ248" s="1099">
        <f>INF_FC_EUR!BH249</f>
        <v>0</v>
      </c>
      <c r="BA248" s="1100">
        <f>INF_FC_EUR!BI249</f>
        <v>0</v>
      </c>
      <c r="BB248" s="1099">
        <f>INF_FC_EUR!BJ249</f>
        <v>0</v>
      </c>
      <c r="BC248" s="1100">
        <f>INF_FC_EUR!BK249</f>
        <v>0</v>
      </c>
      <c r="BD248" s="1099">
        <f>INF_FC_EUR!BL249</f>
        <v>0</v>
      </c>
      <c r="BE248" s="1100">
        <f>INF_FC_EUR!BM249</f>
        <v>0</v>
      </c>
      <c r="BF248" s="1099">
        <f>INF_FC_EUR!BN249</f>
        <v>0</v>
      </c>
      <c r="BG248" s="1100">
        <f>INF_FC_EUR!BO249</f>
        <v>0</v>
      </c>
      <c r="BH248" s="1099">
        <f>INF_FC_EUR!BP249</f>
        <v>0</v>
      </c>
      <c r="BI248" s="1100">
        <f>INF_FC_EUR!BQ249</f>
        <v>0</v>
      </c>
      <c r="BJ248" s="1099">
        <f>INF_FC_EUR!BR249</f>
        <v>0</v>
      </c>
      <c r="BK248" s="1100">
        <f>INF_FC_EUR!BS249</f>
        <v>0</v>
      </c>
      <c r="BL248" s="1099">
        <f>INF_FC_EUR!BT249</f>
        <v>0</v>
      </c>
      <c r="BM248" s="1100">
        <f>INF_FC_EUR!BU249</f>
        <v>0</v>
      </c>
      <c r="BN248" s="1099">
        <f>INF_FC_EUR!BV249</f>
        <v>0</v>
      </c>
      <c r="BO248" s="1100">
        <f>INF_FC_EUR!BW249</f>
        <v>0</v>
      </c>
      <c r="BP248" s="1099">
        <f>INF_FC_EUR!BX249</f>
        <v>0</v>
      </c>
      <c r="BQ248" s="1100">
        <f>INF_FC_EUR!BY249</f>
        <v>0</v>
      </c>
    </row>
    <row r="249" spans="1:69" s="1048" customFormat="1">
      <c r="A249" s="1084" t="str">
        <f>IF(OR(B249=0,B249=""),"",B249&amp;IF(COUNTIF(B$11:$B249,B249)&gt;1,COUNTIF(B$11:$B249,B249),""))</f>
        <v>Freight inbound internal</v>
      </c>
      <c r="B249" s="1084" t="str">
        <f>INF_FC_EUR!J250</f>
        <v>Freight inbound internal</v>
      </c>
      <c r="C249" s="1084"/>
      <c r="D249" s="1099">
        <f>INF_FC_EUR!L250</f>
        <v>0</v>
      </c>
      <c r="E249" s="1100">
        <f>INF_FC_EUR!M250</f>
        <v>0</v>
      </c>
      <c r="F249" s="1099">
        <f>INF_FC_EUR!N250</f>
        <v>0</v>
      </c>
      <c r="G249" s="1100">
        <f>INF_FC_EUR!O250</f>
        <v>0</v>
      </c>
      <c r="H249" s="1099">
        <f>INF_FC_EUR!P250</f>
        <v>0</v>
      </c>
      <c r="I249" s="1100">
        <f>INF_FC_EUR!Q250</f>
        <v>0</v>
      </c>
      <c r="J249" s="1099">
        <f>INF_FC_EUR!R250</f>
        <v>0</v>
      </c>
      <c r="K249" s="1100">
        <f>INF_FC_EUR!S250</f>
        <v>0</v>
      </c>
      <c r="L249" s="1099">
        <f>INF_FC_EUR!T250</f>
        <v>0</v>
      </c>
      <c r="M249" s="1100">
        <f>INF_FC_EUR!U250</f>
        <v>0</v>
      </c>
      <c r="N249" s="1099">
        <f>INF_FC_EUR!V250</f>
        <v>0</v>
      </c>
      <c r="O249" s="1100">
        <f>INF_FC_EUR!W250</f>
        <v>0</v>
      </c>
      <c r="P249" s="1099">
        <f>INF_FC_EUR!X250</f>
        <v>0</v>
      </c>
      <c r="Q249" s="1100">
        <f>INF_FC_EUR!Y250</f>
        <v>0</v>
      </c>
      <c r="R249" s="1099">
        <f>INF_FC_EUR!Z250</f>
        <v>0</v>
      </c>
      <c r="S249" s="1100">
        <f>INF_FC_EUR!AA250</f>
        <v>0</v>
      </c>
      <c r="T249" s="1099">
        <f>INF_FC_EUR!AB250</f>
        <v>0</v>
      </c>
      <c r="U249" s="1100">
        <f>INF_FC_EUR!AC250</f>
        <v>0</v>
      </c>
      <c r="V249" s="1099">
        <f>INF_FC_EUR!AD250</f>
        <v>0</v>
      </c>
      <c r="W249" s="1100">
        <f>INF_FC_EUR!AE250</f>
        <v>0</v>
      </c>
      <c r="X249" s="1099">
        <f>INF_FC_EUR!AF250</f>
        <v>0</v>
      </c>
      <c r="Y249" s="1100">
        <f>INF_FC_EUR!AG250</f>
        <v>0</v>
      </c>
      <c r="Z249" s="1099">
        <f>INF_FC_EUR!AH250</f>
        <v>0</v>
      </c>
      <c r="AA249" s="1100">
        <f>INF_FC_EUR!AI250</f>
        <v>0</v>
      </c>
      <c r="AB249" s="1099">
        <f>INF_FC_EUR!AJ250</f>
        <v>0</v>
      </c>
      <c r="AC249" s="1100">
        <f>INF_FC_EUR!AK250</f>
        <v>0</v>
      </c>
      <c r="AD249" s="1099">
        <f>INF_FC_EUR!AL250</f>
        <v>0</v>
      </c>
      <c r="AE249" s="1100">
        <f>INF_FC_EUR!AM250</f>
        <v>0</v>
      </c>
      <c r="AF249" s="1099">
        <f>INF_FC_EUR!AN250</f>
        <v>0</v>
      </c>
      <c r="AG249" s="1100">
        <f>INF_FC_EUR!AO250</f>
        <v>0</v>
      </c>
      <c r="AH249" s="1099">
        <f>INF_FC_EUR!AP250</f>
        <v>0</v>
      </c>
      <c r="AI249" s="1100">
        <f>INF_FC_EUR!AQ250</f>
        <v>0</v>
      </c>
      <c r="AJ249" s="1099">
        <f>INF_FC_EUR!AR250</f>
        <v>0</v>
      </c>
      <c r="AK249" s="1100">
        <f>INF_FC_EUR!AS250</f>
        <v>0</v>
      </c>
      <c r="AL249" s="1099">
        <f>INF_FC_EUR!AT250</f>
        <v>0</v>
      </c>
      <c r="AM249" s="1100">
        <f>INF_FC_EUR!AU250</f>
        <v>0</v>
      </c>
      <c r="AN249" s="1099">
        <f>INF_FC_EUR!AV250</f>
        <v>0</v>
      </c>
      <c r="AO249" s="1100">
        <f>INF_FC_EUR!AW250</f>
        <v>0</v>
      </c>
      <c r="AP249" s="1099">
        <f>INF_FC_EUR!AX250</f>
        <v>0</v>
      </c>
      <c r="AQ249" s="1100">
        <f>INF_FC_EUR!AY250</f>
        <v>0</v>
      </c>
      <c r="AR249" s="1099">
        <f>INF_FC_EUR!AZ250</f>
        <v>0</v>
      </c>
      <c r="AS249" s="1100">
        <f>INF_FC_EUR!BA250</f>
        <v>0</v>
      </c>
      <c r="AT249" s="1099">
        <f>INF_FC_EUR!BB250</f>
        <v>0</v>
      </c>
      <c r="AU249" s="1100">
        <f>INF_FC_EUR!BC250</f>
        <v>0</v>
      </c>
      <c r="AV249" s="1099">
        <f>INF_FC_EUR!BD250</f>
        <v>0</v>
      </c>
      <c r="AW249" s="1100">
        <f>INF_FC_EUR!BE250</f>
        <v>0</v>
      </c>
      <c r="AX249" s="1099">
        <f>INF_FC_EUR!BF250</f>
        <v>0</v>
      </c>
      <c r="AY249" s="1100">
        <f>INF_FC_EUR!BG250</f>
        <v>0</v>
      </c>
      <c r="AZ249" s="1099">
        <f>INF_FC_EUR!BH250</f>
        <v>0</v>
      </c>
      <c r="BA249" s="1100">
        <f>INF_FC_EUR!BI250</f>
        <v>0</v>
      </c>
      <c r="BB249" s="1099">
        <f>INF_FC_EUR!BJ250</f>
        <v>0</v>
      </c>
      <c r="BC249" s="1100">
        <f>INF_FC_EUR!BK250</f>
        <v>0</v>
      </c>
      <c r="BD249" s="1099">
        <f>INF_FC_EUR!BL250</f>
        <v>0</v>
      </c>
      <c r="BE249" s="1100">
        <f>INF_FC_EUR!BM250</f>
        <v>0</v>
      </c>
      <c r="BF249" s="1099">
        <f>INF_FC_EUR!BN250</f>
        <v>0</v>
      </c>
      <c r="BG249" s="1100">
        <f>INF_FC_EUR!BO250</f>
        <v>0</v>
      </c>
      <c r="BH249" s="1099">
        <f>INF_FC_EUR!BP250</f>
        <v>0</v>
      </c>
      <c r="BI249" s="1100">
        <f>INF_FC_EUR!BQ250</f>
        <v>0</v>
      </c>
      <c r="BJ249" s="1099">
        <f>INF_FC_EUR!BR250</f>
        <v>0</v>
      </c>
      <c r="BK249" s="1100">
        <f>INF_FC_EUR!BS250</f>
        <v>0</v>
      </c>
      <c r="BL249" s="1099">
        <f>INF_FC_EUR!BT250</f>
        <v>0</v>
      </c>
      <c r="BM249" s="1100">
        <f>INF_FC_EUR!BU250</f>
        <v>0</v>
      </c>
      <c r="BN249" s="1099">
        <f>INF_FC_EUR!BV250</f>
        <v>0</v>
      </c>
      <c r="BO249" s="1100">
        <f>INF_FC_EUR!BW250</f>
        <v>0</v>
      </c>
      <c r="BP249" s="1099">
        <f>INF_FC_EUR!BX250</f>
        <v>0</v>
      </c>
      <c r="BQ249" s="1100">
        <f>INF_FC_EUR!BY250</f>
        <v>0</v>
      </c>
    </row>
    <row r="250" spans="1:69" s="1048" customFormat="1">
      <c r="A250" s="1084" t="str">
        <f>IF(OR(B250=0,B250=""),"",B250&amp;IF(COUNTIF(B$11:$B250,B250)&gt;1,COUNTIF(B$11:$B250,B250),""))</f>
        <v>Gross Margin II</v>
      </c>
      <c r="B250" s="1084" t="str">
        <f>INF_FC_EUR!J251</f>
        <v>Gross Margin II</v>
      </c>
      <c r="C250" s="1084"/>
      <c r="D250" s="1099">
        <f>INF_FC_EUR!L251</f>
        <v>0</v>
      </c>
      <c r="E250" s="1100">
        <f>INF_FC_EUR!M251</f>
        <v>0</v>
      </c>
      <c r="F250" s="1099">
        <f>INF_FC_EUR!N251</f>
        <v>0</v>
      </c>
      <c r="G250" s="1100">
        <f>INF_FC_EUR!O251</f>
        <v>0</v>
      </c>
      <c r="H250" s="1099">
        <f>INF_FC_EUR!P251</f>
        <v>0</v>
      </c>
      <c r="I250" s="1100">
        <f>INF_FC_EUR!Q251</f>
        <v>0</v>
      </c>
      <c r="J250" s="1099">
        <f>INF_FC_EUR!R251</f>
        <v>0</v>
      </c>
      <c r="K250" s="1100">
        <f>INF_FC_EUR!S251</f>
        <v>0</v>
      </c>
      <c r="L250" s="1099">
        <f>INF_FC_EUR!T251</f>
        <v>0</v>
      </c>
      <c r="M250" s="1100">
        <f>INF_FC_EUR!U251</f>
        <v>0</v>
      </c>
      <c r="N250" s="1099">
        <f>INF_FC_EUR!V251</f>
        <v>0</v>
      </c>
      <c r="O250" s="1100">
        <f>INF_FC_EUR!W251</f>
        <v>0</v>
      </c>
      <c r="P250" s="1099">
        <f>INF_FC_EUR!X251</f>
        <v>0</v>
      </c>
      <c r="Q250" s="1100">
        <f>INF_FC_EUR!Y251</f>
        <v>0</v>
      </c>
      <c r="R250" s="1099">
        <f>INF_FC_EUR!Z251</f>
        <v>0</v>
      </c>
      <c r="S250" s="1100">
        <f>INF_FC_EUR!AA251</f>
        <v>0</v>
      </c>
      <c r="T250" s="1099">
        <f>INF_FC_EUR!AB251</f>
        <v>0</v>
      </c>
      <c r="U250" s="1100">
        <f>INF_FC_EUR!AC251</f>
        <v>0</v>
      </c>
      <c r="V250" s="1099">
        <f>INF_FC_EUR!AD251</f>
        <v>0</v>
      </c>
      <c r="W250" s="1100">
        <f>INF_FC_EUR!AE251</f>
        <v>0</v>
      </c>
      <c r="X250" s="1099">
        <f>INF_FC_EUR!AF251</f>
        <v>0</v>
      </c>
      <c r="Y250" s="1100">
        <f>INF_FC_EUR!AG251</f>
        <v>0</v>
      </c>
      <c r="Z250" s="1099">
        <f>INF_FC_EUR!AH251</f>
        <v>0</v>
      </c>
      <c r="AA250" s="1100">
        <f>INF_FC_EUR!AI251</f>
        <v>0</v>
      </c>
      <c r="AB250" s="1099">
        <f>INF_FC_EUR!AJ251</f>
        <v>0</v>
      </c>
      <c r="AC250" s="1100">
        <f>INF_FC_EUR!AK251</f>
        <v>0</v>
      </c>
      <c r="AD250" s="1099">
        <f>INF_FC_EUR!AL251</f>
        <v>0</v>
      </c>
      <c r="AE250" s="1100">
        <f>INF_FC_EUR!AM251</f>
        <v>0</v>
      </c>
      <c r="AF250" s="1099">
        <f>INF_FC_EUR!AN251</f>
        <v>0</v>
      </c>
      <c r="AG250" s="1100">
        <f>INF_FC_EUR!AO251</f>
        <v>0</v>
      </c>
      <c r="AH250" s="1099">
        <f>INF_FC_EUR!AP251</f>
        <v>0</v>
      </c>
      <c r="AI250" s="1100">
        <f>INF_FC_EUR!AQ251</f>
        <v>0</v>
      </c>
      <c r="AJ250" s="1099">
        <f>INF_FC_EUR!AR251</f>
        <v>0</v>
      </c>
      <c r="AK250" s="1100">
        <f>INF_FC_EUR!AS251</f>
        <v>0</v>
      </c>
      <c r="AL250" s="1099">
        <f>INF_FC_EUR!AT251</f>
        <v>0</v>
      </c>
      <c r="AM250" s="1100">
        <f>INF_FC_EUR!AU251</f>
        <v>0</v>
      </c>
      <c r="AN250" s="1099">
        <f>INF_FC_EUR!AV251</f>
        <v>0</v>
      </c>
      <c r="AO250" s="1100">
        <f>INF_FC_EUR!AW251</f>
        <v>0</v>
      </c>
      <c r="AP250" s="1099">
        <f>INF_FC_EUR!AX251</f>
        <v>0</v>
      </c>
      <c r="AQ250" s="1100">
        <f>INF_FC_EUR!AY251</f>
        <v>0</v>
      </c>
      <c r="AR250" s="1099">
        <f>INF_FC_EUR!AZ251</f>
        <v>0</v>
      </c>
      <c r="AS250" s="1100">
        <f>INF_FC_EUR!BA251</f>
        <v>0</v>
      </c>
      <c r="AT250" s="1099">
        <f>INF_FC_EUR!BB251</f>
        <v>0</v>
      </c>
      <c r="AU250" s="1100">
        <f>INF_FC_EUR!BC251</f>
        <v>0</v>
      </c>
      <c r="AV250" s="1099">
        <f>INF_FC_EUR!BD251</f>
        <v>0</v>
      </c>
      <c r="AW250" s="1100">
        <f>INF_FC_EUR!BE251</f>
        <v>0</v>
      </c>
      <c r="AX250" s="1099">
        <f>INF_FC_EUR!BF251</f>
        <v>0</v>
      </c>
      <c r="AY250" s="1100">
        <f>INF_FC_EUR!BG251</f>
        <v>0</v>
      </c>
      <c r="AZ250" s="1099">
        <f>INF_FC_EUR!BH251</f>
        <v>0</v>
      </c>
      <c r="BA250" s="1100">
        <f>INF_FC_EUR!BI251</f>
        <v>0</v>
      </c>
      <c r="BB250" s="1099">
        <f>INF_FC_EUR!BJ251</f>
        <v>0</v>
      </c>
      <c r="BC250" s="1100">
        <f>INF_FC_EUR!BK251</f>
        <v>0</v>
      </c>
      <c r="BD250" s="1099">
        <f>INF_FC_EUR!BL251</f>
        <v>0</v>
      </c>
      <c r="BE250" s="1100">
        <f>INF_FC_EUR!BM251</f>
        <v>0</v>
      </c>
      <c r="BF250" s="1099">
        <f>INF_FC_EUR!BN251</f>
        <v>0</v>
      </c>
      <c r="BG250" s="1100">
        <f>INF_FC_EUR!BO251</f>
        <v>0</v>
      </c>
      <c r="BH250" s="1099">
        <f>INF_FC_EUR!BP251</f>
        <v>0</v>
      </c>
      <c r="BI250" s="1100">
        <f>INF_FC_EUR!BQ251</f>
        <v>0</v>
      </c>
      <c r="BJ250" s="1099">
        <f>INF_FC_EUR!BR251</f>
        <v>0</v>
      </c>
      <c r="BK250" s="1100">
        <f>INF_FC_EUR!BS251</f>
        <v>0</v>
      </c>
      <c r="BL250" s="1099">
        <f>INF_FC_EUR!BT251</f>
        <v>0</v>
      </c>
      <c r="BM250" s="1100">
        <f>INF_FC_EUR!BU251</f>
        <v>0</v>
      </c>
      <c r="BN250" s="1099">
        <f>INF_FC_EUR!BV251</f>
        <v>0</v>
      </c>
      <c r="BO250" s="1100">
        <f>INF_FC_EUR!BW251</f>
        <v>0</v>
      </c>
      <c r="BP250" s="1099">
        <f>INF_FC_EUR!BX251</f>
        <v>0</v>
      </c>
      <c r="BQ250" s="1100">
        <f>INF_FC_EUR!BY251</f>
        <v>0</v>
      </c>
    </row>
    <row r="251" spans="1:69" s="1048" customFormat="1">
      <c r="A251" s="1080" t="str">
        <f>IF(OR(B251=0,B251=""),"",B251&amp;IF(COUNTIF(B$11:$B251,B251)&gt;1,COUNTIF(B$11:$B251,B251),""))</f>
        <v>Other auxiliary and consumables &amp; Wire - felt</v>
      </c>
      <c r="B251" s="1080" t="str">
        <f>INF_FC_EUR!J252</f>
        <v>Other auxiliary and consumables &amp; Wire - felt</v>
      </c>
      <c r="C251" s="1081"/>
      <c r="D251" s="1095">
        <f>INF_FC_EUR!L252</f>
        <v>0</v>
      </c>
      <c r="E251" s="1096">
        <f>INF_FC_EUR!M252</f>
        <v>0</v>
      </c>
      <c r="F251" s="1095">
        <f>INF_FC_EUR!N252</f>
        <v>0</v>
      </c>
      <c r="G251" s="1096">
        <f>INF_FC_EUR!O252</f>
        <v>0</v>
      </c>
      <c r="H251" s="1095">
        <f>INF_FC_EUR!P252</f>
        <v>0</v>
      </c>
      <c r="I251" s="1096">
        <f>INF_FC_EUR!Q252</f>
        <v>0</v>
      </c>
      <c r="J251" s="1095">
        <f>INF_FC_EUR!R252</f>
        <v>0</v>
      </c>
      <c r="K251" s="1096">
        <f>INF_FC_EUR!S252</f>
        <v>0</v>
      </c>
      <c r="L251" s="1095">
        <f>INF_FC_EUR!T252</f>
        <v>0</v>
      </c>
      <c r="M251" s="1096">
        <f>INF_FC_EUR!U252</f>
        <v>0</v>
      </c>
      <c r="N251" s="1095">
        <f>INF_FC_EUR!V252</f>
        <v>0</v>
      </c>
      <c r="O251" s="1096">
        <f>INF_FC_EUR!W252</f>
        <v>0</v>
      </c>
      <c r="P251" s="1095">
        <f>INF_FC_EUR!X252</f>
        <v>0</v>
      </c>
      <c r="Q251" s="1096">
        <f>INF_FC_EUR!Y252</f>
        <v>0</v>
      </c>
      <c r="R251" s="1095">
        <f>INF_FC_EUR!Z252</f>
        <v>0</v>
      </c>
      <c r="S251" s="1096">
        <f>INF_FC_EUR!AA252</f>
        <v>0</v>
      </c>
      <c r="T251" s="1095">
        <f>INF_FC_EUR!AB252</f>
        <v>0</v>
      </c>
      <c r="U251" s="1096">
        <f>INF_FC_EUR!AC252</f>
        <v>0</v>
      </c>
      <c r="V251" s="1095">
        <f>INF_FC_EUR!AD252</f>
        <v>0</v>
      </c>
      <c r="W251" s="1096">
        <f>INF_FC_EUR!AE252</f>
        <v>0</v>
      </c>
      <c r="X251" s="1095">
        <f>INF_FC_EUR!AF252</f>
        <v>0</v>
      </c>
      <c r="Y251" s="1096">
        <f>INF_FC_EUR!AG252</f>
        <v>0</v>
      </c>
      <c r="Z251" s="1095">
        <f>INF_FC_EUR!AH252</f>
        <v>0</v>
      </c>
      <c r="AA251" s="1096">
        <f>INF_FC_EUR!AI252</f>
        <v>0</v>
      </c>
      <c r="AB251" s="1095">
        <f>INF_FC_EUR!AJ252</f>
        <v>0</v>
      </c>
      <c r="AC251" s="1096">
        <f>INF_FC_EUR!AK252</f>
        <v>0</v>
      </c>
      <c r="AD251" s="1095">
        <f>INF_FC_EUR!AL252</f>
        <v>0</v>
      </c>
      <c r="AE251" s="1096">
        <f>INF_FC_EUR!AM252</f>
        <v>0</v>
      </c>
      <c r="AF251" s="1095">
        <f>INF_FC_EUR!AN252</f>
        <v>0</v>
      </c>
      <c r="AG251" s="1096">
        <f>INF_FC_EUR!AO252</f>
        <v>0</v>
      </c>
      <c r="AH251" s="1095">
        <f>INF_FC_EUR!AP252</f>
        <v>0</v>
      </c>
      <c r="AI251" s="1096">
        <f>INF_FC_EUR!AQ252</f>
        <v>0</v>
      </c>
      <c r="AJ251" s="1095">
        <f>INF_FC_EUR!AR252</f>
        <v>0</v>
      </c>
      <c r="AK251" s="1096">
        <f>INF_FC_EUR!AS252</f>
        <v>0</v>
      </c>
      <c r="AL251" s="1095">
        <f>INF_FC_EUR!AT252</f>
        <v>0</v>
      </c>
      <c r="AM251" s="1096">
        <f>INF_FC_EUR!AU252</f>
        <v>0</v>
      </c>
      <c r="AN251" s="1095">
        <f>INF_FC_EUR!AV252</f>
        <v>0</v>
      </c>
      <c r="AO251" s="1096">
        <f>INF_FC_EUR!AW252</f>
        <v>0</v>
      </c>
      <c r="AP251" s="1095">
        <f>INF_FC_EUR!AX252</f>
        <v>0</v>
      </c>
      <c r="AQ251" s="1096">
        <f>INF_FC_EUR!AY252</f>
        <v>0</v>
      </c>
      <c r="AR251" s="1095">
        <f>INF_FC_EUR!AZ252</f>
        <v>0</v>
      </c>
      <c r="AS251" s="1096">
        <f>INF_FC_EUR!BA252</f>
        <v>0</v>
      </c>
      <c r="AT251" s="1095">
        <f>INF_FC_EUR!BB252</f>
        <v>0</v>
      </c>
      <c r="AU251" s="1096">
        <f>INF_FC_EUR!BC252</f>
        <v>0</v>
      </c>
      <c r="AV251" s="1095">
        <f>INF_FC_EUR!BD252</f>
        <v>0</v>
      </c>
      <c r="AW251" s="1096">
        <f>INF_FC_EUR!BE252</f>
        <v>0</v>
      </c>
      <c r="AX251" s="1095">
        <f>INF_FC_EUR!BF252</f>
        <v>0</v>
      </c>
      <c r="AY251" s="1096">
        <f>INF_FC_EUR!BG252</f>
        <v>0</v>
      </c>
      <c r="AZ251" s="1095">
        <f>INF_FC_EUR!BH252</f>
        <v>0</v>
      </c>
      <c r="BA251" s="1096">
        <f>INF_FC_EUR!BI252</f>
        <v>0</v>
      </c>
      <c r="BB251" s="1095">
        <f>INF_FC_EUR!BJ252</f>
        <v>0</v>
      </c>
      <c r="BC251" s="1096">
        <f>INF_FC_EUR!BK252</f>
        <v>0</v>
      </c>
      <c r="BD251" s="1095">
        <f>INF_FC_EUR!BL252</f>
        <v>0</v>
      </c>
      <c r="BE251" s="1096">
        <f>INF_FC_EUR!BM252</f>
        <v>0</v>
      </c>
      <c r="BF251" s="1095">
        <f>INF_FC_EUR!BN252</f>
        <v>0</v>
      </c>
      <c r="BG251" s="1096">
        <f>INF_FC_EUR!BO252</f>
        <v>0</v>
      </c>
      <c r="BH251" s="1095">
        <f>INF_FC_EUR!BP252</f>
        <v>0</v>
      </c>
      <c r="BI251" s="1096">
        <f>INF_FC_EUR!BQ252</f>
        <v>0</v>
      </c>
      <c r="BJ251" s="1095">
        <f>INF_FC_EUR!BR252</f>
        <v>0</v>
      </c>
      <c r="BK251" s="1096">
        <f>INF_FC_EUR!BS252</f>
        <v>0</v>
      </c>
      <c r="BL251" s="1095">
        <f>INF_FC_EUR!BT252</f>
        <v>0</v>
      </c>
      <c r="BM251" s="1096">
        <f>INF_FC_EUR!BU252</f>
        <v>0</v>
      </c>
      <c r="BN251" s="1095">
        <f>INF_FC_EUR!BV252</f>
        <v>0</v>
      </c>
      <c r="BO251" s="1096">
        <f>INF_FC_EUR!BW252</f>
        <v>0</v>
      </c>
      <c r="BP251" s="1095">
        <f>INF_FC_EUR!BX252</f>
        <v>0</v>
      </c>
      <c r="BQ251" s="1096">
        <f>INF_FC_EUR!BY252</f>
        <v>0</v>
      </c>
    </row>
    <row r="252" spans="1:69" s="1048" customFormat="1">
      <c r="A252" s="1080" t="str">
        <f>IF(OR(B252=0,B252=""),"",B252&amp;IF(COUNTIF(B$11:$B252,B252)&gt;1,COUNTIF(B$11:$B252,B252),""))</f>
        <v>Energy consumption</v>
      </c>
      <c r="B252" s="1080" t="str">
        <f>INF_FC_EUR!J253</f>
        <v>Energy consumption</v>
      </c>
      <c r="C252" s="1081"/>
      <c r="D252" s="1095">
        <f>INF_FC_EUR!L253</f>
        <v>0</v>
      </c>
      <c r="E252" s="1096">
        <f>INF_FC_EUR!M253</f>
        <v>0</v>
      </c>
      <c r="F252" s="1095">
        <f>INF_FC_EUR!N253</f>
        <v>0</v>
      </c>
      <c r="G252" s="1096">
        <f>INF_FC_EUR!O253</f>
        <v>0</v>
      </c>
      <c r="H252" s="1095">
        <f>INF_FC_EUR!P253</f>
        <v>0</v>
      </c>
      <c r="I252" s="1096">
        <f>INF_FC_EUR!Q253</f>
        <v>0</v>
      </c>
      <c r="J252" s="1095">
        <f>INF_FC_EUR!R253</f>
        <v>0</v>
      </c>
      <c r="K252" s="1096">
        <f>INF_FC_EUR!S253</f>
        <v>0</v>
      </c>
      <c r="L252" s="1095">
        <f>INF_FC_EUR!T253</f>
        <v>0</v>
      </c>
      <c r="M252" s="1096">
        <f>INF_FC_EUR!U253</f>
        <v>0</v>
      </c>
      <c r="N252" s="1095">
        <f>INF_FC_EUR!V253</f>
        <v>0</v>
      </c>
      <c r="O252" s="1096">
        <f>INF_FC_EUR!W253</f>
        <v>0</v>
      </c>
      <c r="P252" s="1095">
        <f>INF_FC_EUR!X253</f>
        <v>0</v>
      </c>
      <c r="Q252" s="1096">
        <f>INF_FC_EUR!Y253</f>
        <v>0</v>
      </c>
      <c r="R252" s="1095">
        <f>INF_FC_EUR!Z253</f>
        <v>0</v>
      </c>
      <c r="S252" s="1096">
        <f>INF_FC_EUR!AA253</f>
        <v>0</v>
      </c>
      <c r="T252" s="1095">
        <f>INF_FC_EUR!AB253</f>
        <v>0</v>
      </c>
      <c r="U252" s="1096">
        <f>INF_FC_EUR!AC253</f>
        <v>0</v>
      </c>
      <c r="V252" s="1095">
        <f>INF_FC_EUR!AD253</f>
        <v>0</v>
      </c>
      <c r="W252" s="1096">
        <f>INF_FC_EUR!AE253</f>
        <v>0</v>
      </c>
      <c r="X252" s="1095">
        <f>INF_FC_EUR!AF253</f>
        <v>0</v>
      </c>
      <c r="Y252" s="1096">
        <f>INF_FC_EUR!AG253</f>
        <v>0</v>
      </c>
      <c r="Z252" s="1095">
        <f>INF_FC_EUR!AH253</f>
        <v>0</v>
      </c>
      <c r="AA252" s="1096">
        <f>INF_FC_EUR!AI253</f>
        <v>0</v>
      </c>
      <c r="AB252" s="1095">
        <f>INF_FC_EUR!AJ253</f>
        <v>0</v>
      </c>
      <c r="AC252" s="1096">
        <f>INF_FC_EUR!AK253</f>
        <v>0</v>
      </c>
      <c r="AD252" s="1095">
        <f>INF_FC_EUR!AL253</f>
        <v>0</v>
      </c>
      <c r="AE252" s="1096">
        <f>INF_FC_EUR!AM253</f>
        <v>0</v>
      </c>
      <c r="AF252" s="1095">
        <f>INF_FC_EUR!AN253</f>
        <v>0</v>
      </c>
      <c r="AG252" s="1096">
        <f>INF_FC_EUR!AO253</f>
        <v>0</v>
      </c>
      <c r="AH252" s="1095">
        <f>INF_FC_EUR!AP253</f>
        <v>0</v>
      </c>
      <c r="AI252" s="1096">
        <f>INF_FC_EUR!AQ253</f>
        <v>0</v>
      </c>
      <c r="AJ252" s="1095">
        <f>INF_FC_EUR!AR253</f>
        <v>0</v>
      </c>
      <c r="AK252" s="1096">
        <f>INF_FC_EUR!AS253</f>
        <v>0</v>
      </c>
      <c r="AL252" s="1095">
        <f>INF_FC_EUR!AT253</f>
        <v>0</v>
      </c>
      <c r="AM252" s="1096">
        <f>INF_FC_EUR!AU253</f>
        <v>0</v>
      </c>
      <c r="AN252" s="1095">
        <f>INF_FC_EUR!AV253</f>
        <v>0</v>
      </c>
      <c r="AO252" s="1096">
        <f>INF_FC_EUR!AW253</f>
        <v>0</v>
      </c>
      <c r="AP252" s="1095">
        <f>INF_FC_EUR!AX253</f>
        <v>0</v>
      </c>
      <c r="AQ252" s="1096">
        <f>INF_FC_EUR!AY253</f>
        <v>0</v>
      </c>
      <c r="AR252" s="1095">
        <f>INF_FC_EUR!AZ253</f>
        <v>0</v>
      </c>
      <c r="AS252" s="1096">
        <f>INF_FC_EUR!BA253</f>
        <v>0</v>
      </c>
      <c r="AT252" s="1095">
        <f>INF_FC_EUR!BB253</f>
        <v>0</v>
      </c>
      <c r="AU252" s="1096">
        <f>INF_FC_EUR!BC253</f>
        <v>0</v>
      </c>
      <c r="AV252" s="1095">
        <f>INF_FC_EUR!BD253</f>
        <v>0</v>
      </c>
      <c r="AW252" s="1096">
        <f>INF_FC_EUR!BE253</f>
        <v>0</v>
      </c>
      <c r="AX252" s="1095">
        <f>INF_FC_EUR!BF253</f>
        <v>0</v>
      </c>
      <c r="AY252" s="1096">
        <f>INF_FC_EUR!BG253</f>
        <v>0</v>
      </c>
      <c r="AZ252" s="1095">
        <f>INF_FC_EUR!BH253</f>
        <v>0</v>
      </c>
      <c r="BA252" s="1096">
        <f>INF_FC_EUR!BI253</f>
        <v>0</v>
      </c>
      <c r="BB252" s="1095">
        <f>INF_FC_EUR!BJ253</f>
        <v>0</v>
      </c>
      <c r="BC252" s="1096">
        <f>INF_FC_EUR!BK253</f>
        <v>0</v>
      </c>
      <c r="BD252" s="1095">
        <f>INF_FC_EUR!BL253</f>
        <v>0</v>
      </c>
      <c r="BE252" s="1096">
        <f>INF_FC_EUR!BM253</f>
        <v>0</v>
      </c>
      <c r="BF252" s="1095">
        <f>INF_FC_EUR!BN253</f>
        <v>0</v>
      </c>
      <c r="BG252" s="1096">
        <f>INF_FC_EUR!BO253</f>
        <v>0</v>
      </c>
      <c r="BH252" s="1095">
        <f>INF_FC_EUR!BP253</f>
        <v>0</v>
      </c>
      <c r="BI252" s="1096">
        <f>INF_FC_EUR!BQ253</f>
        <v>0</v>
      </c>
      <c r="BJ252" s="1095">
        <f>INF_FC_EUR!BR253</f>
        <v>0</v>
      </c>
      <c r="BK252" s="1096">
        <f>INF_FC_EUR!BS253</f>
        <v>0</v>
      </c>
      <c r="BL252" s="1095">
        <f>INF_FC_EUR!BT253</f>
        <v>0</v>
      </c>
      <c r="BM252" s="1096">
        <f>INF_FC_EUR!BU253</f>
        <v>0</v>
      </c>
      <c r="BN252" s="1095">
        <f>INF_FC_EUR!BV253</f>
        <v>0</v>
      </c>
      <c r="BO252" s="1096">
        <f>INF_FC_EUR!BW253</f>
        <v>0</v>
      </c>
      <c r="BP252" s="1095">
        <f>INF_FC_EUR!BX253</f>
        <v>0</v>
      </c>
      <c r="BQ252" s="1096">
        <f>INF_FC_EUR!BY253</f>
        <v>0</v>
      </c>
    </row>
    <row r="253" spans="1:69" s="1048" customFormat="1">
      <c r="A253" s="1080" t="str">
        <f>IF(OR(B253=0,B253=""),"",B253&amp;IF(COUNTIF(B$11:$B253,B253)&gt;1,COUNTIF(B$11:$B253,B253),""))</f>
        <v>Wages</v>
      </c>
      <c r="B253" s="1080" t="str">
        <f>INF_FC_EUR!J254</f>
        <v>Wages</v>
      </c>
      <c r="C253" s="1081"/>
      <c r="D253" s="1095">
        <f>INF_FC_EUR!L254</f>
        <v>0</v>
      </c>
      <c r="E253" s="1096">
        <f>INF_FC_EUR!M254</f>
        <v>0</v>
      </c>
      <c r="F253" s="1095">
        <f>INF_FC_EUR!N254</f>
        <v>0</v>
      </c>
      <c r="G253" s="1096">
        <f>INF_FC_EUR!O254</f>
        <v>0</v>
      </c>
      <c r="H253" s="1095">
        <f>INF_FC_EUR!P254</f>
        <v>0</v>
      </c>
      <c r="I253" s="1096">
        <f>INF_FC_EUR!Q254</f>
        <v>0</v>
      </c>
      <c r="J253" s="1095">
        <f>INF_FC_EUR!R254</f>
        <v>0</v>
      </c>
      <c r="K253" s="1096">
        <f>INF_FC_EUR!S254</f>
        <v>0</v>
      </c>
      <c r="L253" s="1095">
        <f>INF_FC_EUR!T254</f>
        <v>0</v>
      </c>
      <c r="M253" s="1096">
        <f>INF_FC_EUR!U254</f>
        <v>0</v>
      </c>
      <c r="N253" s="1095">
        <f>INF_FC_EUR!V254</f>
        <v>0</v>
      </c>
      <c r="O253" s="1096">
        <f>INF_FC_EUR!W254</f>
        <v>0</v>
      </c>
      <c r="P253" s="1095">
        <f>INF_FC_EUR!X254</f>
        <v>0</v>
      </c>
      <c r="Q253" s="1096">
        <f>INF_FC_EUR!Y254</f>
        <v>0</v>
      </c>
      <c r="R253" s="1095">
        <f>INF_FC_EUR!Z254</f>
        <v>0</v>
      </c>
      <c r="S253" s="1096">
        <f>INF_FC_EUR!AA254</f>
        <v>0</v>
      </c>
      <c r="T253" s="1095">
        <f>INF_FC_EUR!AB254</f>
        <v>0</v>
      </c>
      <c r="U253" s="1096">
        <f>INF_FC_EUR!AC254</f>
        <v>0</v>
      </c>
      <c r="V253" s="1095">
        <f>INF_FC_EUR!AD254</f>
        <v>0</v>
      </c>
      <c r="W253" s="1096">
        <f>INF_FC_EUR!AE254</f>
        <v>0</v>
      </c>
      <c r="X253" s="1095">
        <f>INF_FC_EUR!AF254</f>
        <v>0</v>
      </c>
      <c r="Y253" s="1096">
        <f>INF_FC_EUR!AG254</f>
        <v>0</v>
      </c>
      <c r="Z253" s="1095">
        <f>INF_FC_EUR!AH254</f>
        <v>0</v>
      </c>
      <c r="AA253" s="1096">
        <f>INF_FC_EUR!AI254</f>
        <v>0</v>
      </c>
      <c r="AB253" s="1095">
        <f>INF_FC_EUR!AJ254</f>
        <v>0</v>
      </c>
      <c r="AC253" s="1096">
        <f>INF_FC_EUR!AK254</f>
        <v>0</v>
      </c>
      <c r="AD253" s="1095">
        <f>INF_FC_EUR!AL254</f>
        <v>0</v>
      </c>
      <c r="AE253" s="1096">
        <f>INF_FC_EUR!AM254</f>
        <v>0</v>
      </c>
      <c r="AF253" s="1095">
        <f>INF_FC_EUR!AN254</f>
        <v>0</v>
      </c>
      <c r="AG253" s="1096">
        <f>INF_FC_EUR!AO254</f>
        <v>0</v>
      </c>
      <c r="AH253" s="1095">
        <f>INF_FC_EUR!AP254</f>
        <v>0</v>
      </c>
      <c r="AI253" s="1096">
        <f>INF_FC_EUR!AQ254</f>
        <v>0</v>
      </c>
      <c r="AJ253" s="1095">
        <f>INF_FC_EUR!AR254</f>
        <v>0</v>
      </c>
      <c r="AK253" s="1096">
        <f>INF_FC_EUR!AS254</f>
        <v>0</v>
      </c>
      <c r="AL253" s="1095">
        <f>INF_FC_EUR!AT254</f>
        <v>0</v>
      </c>
      <c r="AM253" s="1096">
        <f>INF_FC_EUR!AU254</f>
        <v>0</v>
      </c>
      <c r="AN253" s="1095">
        <f>INF_FC_EUR!AV254</f>
        <v>0</v>
      </c>
      <c r="AO253" s="1096">
        <f>INF_FC_EUR!AW254</f>
        <v>0</v>
      </c>
      <c r="AP253" s="1095">
        <f>INF_FC_EUR!AX254</f>
        <v>0</v>
      </c>
      <c r="AQ253" s="1096">
        <f>INF_FC_EUR!AY254</f>
        <v>0</v>
      </c>
      <c r="AR253" s="1095">
        <f>INF_FC_EUR!AZ254</f>
        <v>0</v>
      </c>
      <c r="AS253" s="1096">
        <f>INF_FC_EUR!BA254</f>
        <v>0</v>
      </c>
      <c r="AT253" s="1095">
        <f>INF_FC_EUR!BB254</f>
        <v>0</v>
      </c>
      <c r="AU253" s="1096">
        <f>INF_FC_EUR!BC254</f>
        <v>0</v>
      </c>
      <c r="AV253" s="1095">
        <f>INF_FC_EUR!BD254</f>
        <v>0</v>
      </c>
      <c r="AW253" s="1096">
        <f>INF_FC_EUR!BE254</f>
        <v>0</v>
      </c>
      <c r="AX253" s="1095">
        <f>INF_FC_EUR!BF254</f>
        <v>0</v>
      </c>
      <c r="AY253" s="1096">
        <f>INF_FC_EUR!BG254</f>
        <v>0</v>
      </c>
      <c r="AZ253" s="1095">
        <f>INF_FC_EUR!BH254</f>
        <v>0</v>
      </c>
      <c r="BA253" s="1096">
        <f>INF_FC_EUR!BI254</f>
        <v>0</v>
      </c>
      <c r="BB253" s="1095">
        <f>INF_FC_EUR!BJ254</f>
        <v>0</v>
      </c>
      <c r="BC253" s="1096">
        <f>INF_FC_EUR!BK254</f>
        <v>0</v>
      </c>
      <c r="BD253" s="1095">
        <f>INF_FC_EUR!BL254</f>
        <v>0</v>
      </c>
      <c r="BE253" s="1096">
        <f>INF_FC_EUR!BM254</f>
        <v>0</v>
      </c>
      <c r="BF253" s="1095">
        <f>INF_FC_EUR!BN254</f>
        <v>0</v>
      </c>
      <c r="BG253" s="1096">
        <f>INF_FC_EUR!BO254</f>
        <v>0</v>
      </c>
      <c r="BH253" s="1095">
        <f>INF_FC_EUR!BP254</f>
        <v>0</v>
      </c>
      <c r="BI253" s="1096">
        <f>INF_FC_EUR!BQ254</f>
        <v>0</v>
      </c>
      <c r="BJ253" s="1095">
        <f>INF_FC_EUR!BR254</f>
        <v>0</v>
      </c>
      <c r="BK253" s="1096">
        <f>INF_FC_EUR!BS254</f>
        <v>0</v>
      </c>
      <c r="BL253" s="1095">
        <f>INF_FC_EUR!BT254</f>
        <v>0</v>
      </c>
      <c r="BM253" s="1096">
        <f>INF_FC_EUR!BU254</f>
        <v>0</v>
      </c>
      <c r="BN253" s="1095">
        <f>INF_FC_EUR!BV254</f>
        <v>0</v>
      </c>
      <c r="BO253" s="1096">
        <f>INF_FC_EUR!BW254</f>
        <v>0</v>
      </c>
      <c r="BP253" s="1095">
        <f>INF_FC_EUR!BX254</f>
        <v>0</v>
      </c>
      <c r="BQ253" s="1096">
        <f>INF_FC_EUR!BY254</f>
        <v>0</v>
      </c>
    </row>
    <row r="254" spans="1:69" s="1048" customFormat="1">
      <c r="A254" s="1080" t="str">
        <f>IF(OR(B254=0,B254=""),"",B254&amp;IF(COUNTIF(B$11:$B254,B254)&gt;1,COUNTIF(B$11:$B254,B254),""))</f>
        <v>Salaries</v>
      </c>
      <c r="B254" s="1080" t="str">
        <f>INF_FC_EUR!J255</f>
        <v>Salaries</v>
      </c>
      <c r="C254" s="1081"/>
      <c r="D254" s="1095">
        <f>INF_FC_EUR!L255</f>
        <v>0</v>
      </c>
      <c r="E254" s="1096">
        <f>INF_FC_EUR!M255</f>
        <v>0</v>
      </c>
      <c r="F254" s="1095">
        <f>INF_FC_EUR!N255</f>
        <v>0</v>
      </c>
      <c r="G254" s="1096">
        <f>INF_FC_EUR!O255</f>
        <v>0</v>
      </c>
      <c r="H254" s="1095">
        <f>INF_FC_EUR!P255</f>
        <v>0</v>
      </c>
      <c r="I254" s="1096">
        <f>INF_FC_EUR!Q255</f>
        <v>0</v>
      </c>
      <c r="J254" s="1095">
        <f>INF_FC_EUR!R255</f>
        <v>0</v>
      </c>
      <c r="K254" s="1096">
        <f>INF_FC_EUR!S255</f>
        <v>0</v>
      </c>
      <c r="L254" s="1095">
        <f>INF_FC_EUR!T255</f>
        <v>0</v>
      </c>
      <c r="M254" s="1096">
        <f>INF_FC_EUR!U255</f>
        <v>0</v>
      </c>
      <c r="N254" s="1095">
        <f>INF_FC_EUR!V255</f>
        <v>0</v>
      </c>
      <c r="O254" s="1096">
        <f>INF_FC_EUR!W255</f>
        <v>0</v>
      </c>
      <c r="P254" s="1095">
        <f>INF_FC_EUR!X255</f>
        <v>0</v>
      </c>
      <c r="Q254" s="1096">
        <f>INF_FC_EUR!Y255</f>
        <v>0</v>
      </c>
      <c r="R254" s="1095">
        <f>INF_FC_EUR!Z255</f>
        <v>0</v>
      </c>
      <c r="S254" s="1096">
        <f>INF_FC_EUR!AA255</f>
        <v>0</v>
      </c>
      <c r="T254" s="1095">
        <f>INF_FC_EUR!AB255</f>
        <v>0</v>
      </c>
      <c r="U254" s="1096">
        <f>INF_FC_EUR!AC255</f>
        <v>0</v>
      </c>
      <c r="V254" s="1095">
        <f>INF_FC_EUR!AD255</f>
        <v>0</v>
      </c>
      <c r="W254" s="1096">
        <f>INF_FC_EUR!AE255</f>
        <v>0</v>
      </c>
      <c r="X254" s="1095">
        <f>INF_FC_EUR!AF255</f>
        <v>0</v>
      </c>
      <c r="Y254" s="1096">
        <f>INF_FC_EUR!AG255</f>
        <v>0</v>
      </c>
      <c r="Z254" s="1095">
        <f>INF_FC_EUR!AH255</f>
        <v>0</v>
      </c>
      <c r="AA254" s="1096">
        <f>INF_FC_EUR!AI255</f>
        <v>0</v>
      </c>
      <c r="AB254" s="1095">
        <f>INF_FC_EUR!AJ255</f>
        <v>0</v>
      </c>
      <c r="AC254" s="1096">
        <f>INF_FC_EUR!AK255</f>
        <v>0</v>
      </c>
      <c r="AD254" s="1095">
        <f>INF_FC_EUR!AL255</f>
        <v>0</v>
      </c>
      <c r="AE254" s="1096">
        <f>INF_FC_EUR!AM255</f>
        <v>0</v>
      </c>
      <c r="AF254" s="1095">
        <f>INF_FC_EUR!AN255</f>
        <v>0</v>
      </c>
      <c r="AG254" s="1096">
        <f>INF_FC_EUR!AO255</f>
        <v>0</v>
      </c>
      <c r="AH254" s="1095">
        <f>INF_FC_EUR!AP255</f>
        <v>0</v>
      </c>
      <c r="AI254" s="1096">
        <f>INF_FC_EUR!AQ255</f>
        <v>0</v>
      </c>
      <c r="AJ254" s="1095">
        <f>INF_FC_EUR!AR255</f>
        <v>0</v>
      </c>
      <c r="AK254" s="1096">
        <f>INF_FC_EUR!AS255</f>
        <v>0</v>
      </c>
      <c r="AL254" s="1095">
        <f>INF_FC_EUR!AT255</f>
        <v>0</v>
      </c>
      <c r="AM254" s="1096">
        <f>INF_FC_EUR!AU255</f>
        <v>0</v>
      </c>
      <c r="AN254" s="1095">
        <f>INF_FC_EUR!AV255</f>
        <v>0</v>
      </c>
      <c r="AO254" s="1096">
        <f>INF_FC_EUR!AW255</f>
        <v>0</v>
      </c>
      <c r="AP254" s="1095">
        <f>INF_FC_EUR!AX255</f>
        <v>0</v>
      </c>
      <c r="AQ254" s="1096">
        <f>INF_FC_EUR!AY255</f>
        <v>0</v>
      </c>
      <c r="AR254" s="1095">
        <f>INF_FC_EUR!AZ255</f>
        <v>0</v>
      </c>
      <c r="AS254" s="1096">
        <f>INF_FC_EUR!BA255</f>
        <v>0</v>
      </c>
      <c r="AT254" s="1095">
        <f>INF_FC_EUR!BB255</f>
        <v>0</v>
      </c>
      <c r="AU254" s="1096">
        <f>INF_FC_EUR!BC255</f>
        <v>0</v>
      </c>
      <c r="AV254" s="1095">
        <f>INF_FC_EUR!BD255</f>
        <v>0</v>
      </c>
      <c r="AW254" s="1096">
        <f>INF_FC_EUR!BE255</f>
        <v>0</v>
      </c>
      <c r="AX254" s="1095">
        <f>INF_FC_EUR!BF255</f>
        <v>0</v>
      </c>
      <c r="AY254" s="1096">
        <f>INF_FC_EUR!BG255</f>
        <v>0</v>
      </c>
      <c r="AZ254" s="1095">
        <f>INF_FC_EUR!BH255</f>
        <v>0</v>
      </c>
      <c r="BA254" s="1096">
        <f>INF_FC_EUR!BI255</f>
        <v>0</v>
      </c>
      <c r="BB254" s="1095">
        <f>INF_FC_EUR!BJ255</f>
        <v>0</v>
      </c>
      <c r="BC254" s="1096">
        <f>INF_FC_EUR!BK255</f>
        <v>0</v>
      </c>
      <c r="BD254" s="1095">
        <f>INF_FC_EUR!BL255</f>
        <v>0</v>
      </c>
      <c r="BE254" s="1096">
        <f>INF_FC_EUR!BM255</f>
        <v>0</v>
      </c>
      <c r="BF254" s="1095">
        <f>INF_FC_EUR!BN255</f>
        <v>0</v>
      </c>
      <c r="BG254" s="1096">
        <f>INF_FC_EUR!BO255</f>
        <v>0</v>
      </c>
      <c r="BH254" s="1095">
        <f>INF_FC_EUR!BP255</f>
        <v>0</v>
      </c>
      <c r="BI254" s="1096">
        <f>INF_FC_EUR!BQ255</f>
        <v>0</v>
      </c>
      <c r="BJ254" s="1095">
        <f>INF_FC_EUR!BR255</f>
        <v>0</v>
      </c>
      <c r="BK254" s="1096">
        <f>INF_FC_EUR!BS255</f>
        <v>0</v>
      </c>
      <c r="BL254" s="1095">
        <f>INF_FC_EUR!BT255</f>
        <v>0</v>
      </c>
      <c r="BM254" s="1096">
        <f>INF_FC_EUR!BU255</f>
        <v>0</v>
      </c>
      <c r="BN254" s="1095">
        <f>INF_FC_EUR!BV255</f>
        <v>0</v>
      </c>
      <c r="BO254" s="1096">
        <f>INF_FC_EUR!BW255</f>
        <v>0</v>
      </c>
      <c r="BP254" s="1095">
        <f>INF_FC_EUR!BX255</f>
        <v>0</v>
      </c>
      <c r="BQ254" s="1096">
        <f>INF_FC_EUR!BY255</f>
        <v>0</v>
      </c>
    </row>
    <row r="255" spans="1:69" s="1048" customFormat="1">
      <c r="A255" s="1084" t="str">
        <f>IF(OR(B255=0,B255=""),"",B255&amp;IF(COUNTIF(B$11:$B255,B255)&gt;1,COUNTIF(B$11:$B255,B255),""))</f>
        <v>other Personnel expenses</v>
      </c>
      <c r="B255" s="1084" t="str">
        <f>INF_FC_EUR!J256</f>
        <v>other Personnel expenses</v>
      </c>
      <c r="C255" s="1084"/>
      <c r="D255" s="1099">
        <f>INF_FC_EUR!L256</f>
        <v>0</v>
      </c>
      <c r="E255" s="1100">
        <f>INF_FC_EUR!M256</f>
        <v>0</v>
      </c>
      <c r="F255" s="1099">
        <f>INF_FC_EUR!N256</f>
        <v>0</v>
      </c>
      <c r="G255" s="1100">
        <f>INF_FC_EUR!O256</f>
        <v>0</v>
      </c>
      <c r="H255" s="1099">
        <f>INF_FC_EUR!P256</f>
        <v>0</v>
      </c>
      <c r="I255" s="1100">
        <f>INF_FC_EUR!Q256</f>
        <v>0</v>
      </c>
      <c r="J255" s="1099">
        <f>INF_FC_EUR!R256</f>
        <v>0</v>
      </c>
      <c r="K255" s="1100">
        <f>INF_FC_EUR!S256</f>
        <v>0</v>
      </c>
      <c r="L255" s="1099">
        <f>INF_FC_EUR!T256</f>
        <v>0</v>
      </c>
      <c r="M255" s="1100">
        <f>INF_FC_EUR!U256</f>
        <v>0</v>
      </c>
      <c r="N255" s="1099">
        <f>INF_FC_EUR!V256</f>
        <v>0</v>
      </c>
      <c r="O255" s="1100">
        <f>INF_FC_EUR!W256</f>
        <v>0</v>
      </c>
      <c r="P255" s="1099">
        <f>INF_FC_EUR!X256</f>
        <v>0</v>
      </c>
      <c r="Q255" s="1100">
        <f>INF_FC_EUR!Y256</f>
        <v>0</v>
      </c>
      <c r="R255" s="1099">
        <f>INF_FC_EUR!Z256</f>
        <v>0</v>
      </c>
      <c r="S255" s="1100">
        <f>INF_FC_EUR!AA256</f>
        <v>0</v>
      </c>
      <c r="T255" s="1099">
        <f>INF_FC_EUR!AB256</f>
        <v>0</v>
      </c>
      <c r="U255" s="1100">
        <f>INF_FC_EUR!AC256</f>
        <v>0</v>
      </c>
      <c r="V255" s="1099">
        <f>INF_FC_EUR!AD256</f>
        <v>0</v>
      </c>
      <c r="W255" s="1100">
        <f>INF_FC_EUR!AE256</f>
        <v>0</v>
      </c>
      <c r="X255" s="1099">
        <f>INF_FC_EUR!AF256</f>
        <v>0</v>
      </c>
      <c r="Y255" s="1100">
        <f>INF_FC_EUR!AG256</f>
        <v>0</v>
      </c>
      <c r="Z255" s="1099">
        <f>INF_FC_EUR!AH256</f>
        <v>0</v>
      </c>
      <c r="AA255" s="1100">
        <f>INF_FC_EUR!AI256</f>
        <v>0</v>
      </c>
      <c r="AB255" s="1099">
        <f>INF_FC_EUR!AJ256</f>
        <v>0</v>
      </c>
      <c r="AC255" s="1100">
        <f>INF_FC_EUR!AK256</f>
        <v>0</v>
      </c>
      <c r="AD255" s="1099">
        <f>INF_FC_EUR!AL256</f>
        <v>0</v>
      </c>
      <c r="AE255" s="1100">
        <f>INF_FC_EUR!AM256</f>
        <v>0</v>
      </c>
      <c r="AF255" s="1099">
        <f>INF_FC_EUR!AN256</f>
        <v>0</v>
      </c>
      <c r="AG255" s="1100">
        <f>INF_FC_EUR!AO256</f>
        <v>0</v>
      </c>
      <c r="AH255" s="1099">
        <f>INF_FC_EUR!AP256</f>
        <v>0</v>
      </c>
      <c r="AI255" s="1100">
        <f>INF_FC_EUR!AQ256</f>
        <v>0</v>
      </c>
      <c r="AJ255" s="1099">
        <f>INF_FC_EUR!AR256</f>
        <v>0</v>
      </c>
      <c r="AK255" s="1100">
        <f>INF_FC_EUR!AS256</f>
        <v>0</v>
      </c>
      <c r="AL255" s="1099">
        <f>INF_FC_EUR!AT256</f>
        <v>0</v>
      </c>
      <c r="AM255" s="1100">
        <f>INF_FC_EUR!AU256</f>
        <v>0</v>
      </c>
      <c r="AN255" s="1099">
        <f>INF_FC_EUR!AV256</f>
        <v>0</v>
      </c>
      <c r="AO255" s="1100">
        <f>INF_FC_EUR!AW256</f>
        <v>0</v>
      </c>
      <c r="AP255" s="1099">
        <f>INF_FC_EUR!AX256</f>
        <v>0</v>
      </c>
      <c r="AQ255" s="1100">
        <f>INF_FC_EUR!AY256</f>
        <v>0</v>
      </c>
      <c r="AR255" s="1099">
        <f>INF_FC_EUR!AZ256</f>
        <v>0</v>
      </c>
      <c r="AS255" s="1100">
        <f>INF_FC_EUR!BA256</f>
        <v>0</v>
      </c>
      <c r="AT255" s="1099">
        <f>INF_FC_EUR!BB256</f>
        <v>0</v>
      </c>
      <c r="AU255" s="1100">
        <f>INF_FC_EUR!BC256</f>
        <v>0</v>
      </c>
      <c r="AV255" s="1099">
        <f>INF_FC_EUR!BD256</f>
        <v>0</v>
      </c>
      <c r="AW255" s="1100">
        <f>INF_FC_EUR!BE256</f>
        <v>0</v>
      </c>
      <c r="AX255" s="1099">
        <f>INF_FC_EUR!BF256</f>
        <v>0</v>
      </c>
      <c r="AY255" s="1100">
        <f>INF_FC_EUR!BG256</f>
        <v>0</v>
      </c>
      <c r="AZ255" s="1099">
        <f>INF_FC_EUR!BH256</f>
        <v>0</v>
      </c>
      <c r="BA255" s="1100">
        <f>INF_FC_EUR!BI256</f>
        <v>0</v>
      </c>
      <c r="BB255" s="1099">
        <f>INF_FC_EUR!BJ256</f>
        <v>0</v>
      </c>
      <c r="BC255" s="1100">
        <f>INF_FC_EUR!BK256</f>
        <v>0</v>
      </c>
      <c r="BD255" s="1099">
        <f>INF_FC_EUR!BL256</f>
        <v>0</v>
      </c>
      <c r="BE255" s="1100">
        <f>INF_FC_EUR!BM256</f>
        <v>0</v>
      </c>
      <c r="BF255" s="1099">
        <f>INF_FC_EUR!BN256</f>
        <v>0</v>
      </c>
      <c r="BG255" s="1100">
        <f>INF_FC_EUR!BO256</f>
        <v>0</v>
      </c>
      <c r="BH255" s="1099">
        <f>INF_FC_EUR!BP256</f>
        <v>0</v>
      </c>
      <c r="BI255" s="1100">
        <f>INF_FC_EUR!BQ256</f>
        <v>0</v>
      </c>
      <c r="BJ255" s="1099">
        <f>INF_FC_EUR!BR256</f>
        <v>0</v>
      </c>
      <c r="BK255" s="1100">
        <f>INF_FC_EUR!BS256</f>
        <v>0</v>
      </c>
      <c r="BL255" s="1099">
        <f>INF_FC_EUR!BT256</f>
        <v>0</v>
      </c>
      <c r="BM255" s="1100">
        <f>INF_FC_EUR!BU256</f>
        <v>0</v>
      </c>
      <c r="BN255" s="1099">
        <f>INF_FC_EUR!BV256</f>
        <v>0</v>
      </c>
      <c r="BO255" s="1100">
        <f>INF_FC_EUR!BW256</f>
        <v>0</v>
      </c>
      <c r="BP255" s="1099">
        <f>INF_FC_EUR!BX256</f>
        <v>0</v>
      </c>
      <c r="BQ255" s="1100">
        <f>INF_FC_EUR!BY256</f>
        <v>0</v>
      </c>
    </row>
    <row r="256" spans="1:69" s="1048" customFormat="1">
      <c r="A256" s="1080" t="str">
        <f>IF(OR(B256=0,B256=""),"",B256&amp;IF(COUNTIF(B$11:$B256,B256)&gt;1,COUNTIF(B$11:$B256,B256),""))</f>
        <v>Comissions ( foreign salaries )</v>
      </c>
      <c r="B256" s="1080" t="str">
        <f>INF_FC_EUR!J257</f>
        <v>Comissions ( foreign salaries )</v>
      </c>
      <c r="C256" s="1081"/>
      <c r="D256" s="1095">
        <f>INF_FC_EUR!L257</f>
        <v>0</v>
      </c>
      <c r="E256" s="1096">
        <f>INF_FC_EUR!M257</f>
        <v>0</v>
      </c>
      <c r="F256" s="1095">
        <f>INF_FC_EUR!N257</f>
        <v>0</v>
      </c>
      <c r="G256" s="1096">
        <f>INF_FC_EUR!O257</f>
        <v>0</v>
      </c>
      <c r="H256" s="1095">
        <f>INF_FC_EUR!P257</f>
        <v>0</v>
      </c>
      <c r="I256" s="1096">
        <f>INF_FC_EUR!Q257</f>
        <v>0</v>
      </c>
      <c r="J256" s="1095">
        <f>INF_FC_EUR!R257</f>
        <v>0</v>
      </c>
      <c r="K256" s="1096">
        <f>INF_FC_EUR!S257</f>
        <v>0</v>
      </c>
      <c r="L256" s="1095">
        <f>INF_FC_EUR!T257</f>
        <v>0</v>
      </c>
      <c r="M256" s="1096">
        <f>INF_FC_EUR!U257</f>
        <v>0</v>
      </c>
      <c r="N256" s="1095">
        <f>INF_FC_EUR!V257</f>
        <v>0</v>
      </c>
      <c r="O256" s="1096">
        <f>INF_FC_EUR!W257</f>
        <v>0</v>
      </c>
      <c r="P256" s="1095">
        <f>INF_FC_EUR!X257</f>
        <v>0</v>
      </c>
      <c r="Q256" s="1096">
        <f>INF_FC_EUR!Y257</f>
        <v>0</v>
      </c>
      <c r="R256" s="1095">
        <f>INF_FC_EUR!Z257</f>
        <v>0</v>
      </c>
      <c r="S256" s="1096">
        <f>INF_FC_EUR!AA257</f>
        <v>0</v>
      </c>
      <c r="T256" s="1095">
        <f>INF_FC_EUR!AB257</f>
        <v>0</v>
      </c>
      <c r="U256" s="1096">
        <f>INF_FC_EUR!AC257</f>
        <v>0</v>
      </c>
      <c r="V256" s="1095">
        <f>INF_FC_EUR!AD257</f>
        <v>0</v>
      </c>
      <c r="W256" s="1096">
        <f>INF_FC_EUR!AE257</f>
        <v>0</v>
      </c>
      <c r="X256" s="1095">
        <f>INF_FC_EUR!AF257</f>
        <v>0</v>
      </c>
      <c r="Y256" s="1096">
        <f>INF_FC_EUR!AG257</f>
        <v>0</v>
      </c>
      <c r="Z256" s="1095">
        <f>INF_FC_EUR!AH257</f>
        <v>0</v>
      </c>
      <c r="AA256" s="1096">
        <f>INF_FC_EUR!AI257</f>
        <v>0</v>
      </c>
      <c r="AB256" s="1095">
        <f>INF_FC_EUR!AJ257</f>
        <v>0</v>
      </c>
      <c r="AC256" s="1096">
        <f>INF_FC_EUR!AK257</f>
        <v>0</v>
      </c>
      <c r="AD256" s="1095">
        <f>INF_FC_EUR!AL257</f>
        <v>0</v>
      </c>
      <c r="AE256" s="1096">
        <f>INF_FC_EUR!AM257</f>
        <v>0</v>
      </c>
      <c r="AF256" s="1095">
        <f>INF_FC_EUR!AN257</f>
        <v>0</v>
      </c>
      <c r="AG256" s="1096">
        <f>INF_FC_EUR!AO257</f>
        <v>0</v>
      </c>
      <c r="AH256" s="1095">
        <f>INF_FC_EUR!AP257</f>
        <v>0</v>
      </c>
      <c r="AI256" s="1096">
        <f>INF_FC_EUR!AQ257</f>
        <v>0</v>
      </c>
      <c r="AJ256" s="1095">
        <f>INF_FC_EUR!AR257</f>
        <v>0</v>
      </c>
      <c r="AK256" s="1096">
        <f>INF_FC_EUR!AS257</f>
        <v>0</v>
      </c>
      <c r="AL256" s="1095">
        <f>INF_FC_EUR!AT257</f>
        <v>0</v>
      </c>
      <c r="AM256" s="1096">
        <f>INF_FC_EUR!AU257</f>
        <v>0</v>
      </c>
      <c r="AN256" s="1095">
        <f>INF_FC_EUR!AV257</f>
        <v>0</v>
      </c>
      <c r="AO256" s="1096">
        <f>INF_FC_EUR!AW257</f>
        <v>0</v>
      </c>
      <c r="AP256" s="1095">
        <f>INF_FC_EUR!AX257</f>
        <v>0</v>
      </c>
      <c r="AQ256" s="1096">
        <f>INF_FC_EUR!AY257</f>
        <v>0</v>
      </c>
      <c r="AR256" s="1095">
        <f>INF_FC_EUR!AZ257</f>
        <v>0</v>
      </c>
      <c r="AS256" s="1096">
        <f>INF_FC_EUR!BA257</f>
        <v>0</v>
      </c>
      <c r="AT256" s="1095">
        <f>INF_FC_EUR!BB257</f>
        <v>0</v>
      </c>
      <c r="AU256" s="1096">
        <f>INF_FC_EUR!BC257</f>
        <v>0</v>
      </c>
      <c r="AV256" s="1095">
        <f>INF_FC_EUR!BD257</f>
        <v>0</v>
      </c>
      <c r="AW256" s="1096">
        <f>INF_FC_EUR!BE257</f>
        <v>0</v>
      </c>
      <c r="AX256" s="1095">
        <f>INF_FC_EUR!BF257</f>
        <v>0</v>
      </c>
      <c r="AY256" s="1096">
        <f>INF_FC_EUR!BG257</f>
        <v>0</v>
      </c>
      <c r="AZ256" s="1095">
        <f>INF_FC_EUR!BH257</f>
        <v>0</v>
      </c>
      <c r="BA256" s="1096">
        <f>INF_FC_EUR!BI257</f>
        <v>0</v>
      </c>
      <c r="BB256" s="1095">
        <f>INF_FC_EUR!BJ257</f>
        <v>0</v>
      </c>
      <c r="BC256" s="1096">
        <f>INF_FC_EUR!BK257</f>
        <v>0</v>
      </c>
      <c r="BD256" s="1095">
        <f>INF_FC_EUR!BL257</f>
        <v>0</v>
      </c>
      <c r="BE256" s="1096">
        <f>INF_FC_EUR!BM257</f>
        <v>0</v>
      </c>
      <c r="BF256" s="1095">
        <f>INF_FC_EUR!BN257</f>
        <v>0</v>
      </c>
      <c r="BG256" s="1096">
        <f>INF_FC_EUR!BO257</f>
        <v>0</v>
      </c>
      <c r="BH256" s="1095">
        <f>INF_FC_EUR!BP257</f>
        <v>0</v>
      </c>
      <c r="BI256" s="1096">
        <f>INF_FC_EUR!BQ257</f>
        <v>0</v>
      </c>
      <c r="BJ256" s="1095">
        <f>INF_FC_EUR!BR257</f>
        <v>0</v>
      </c>
      <c r="BK256" s="1096">
        <f>INF_FC_EUR!BS257</f>
        <v>0</v>
      </c>
      <c r="BL256" s="1095">
        <f>INF_FC_EUR!BT257</f>
        <v>0</v>
      </c>
      <c r="BM256" s="1096">
        <f>INF_FC_EUR!BU257</f>
        <v>0</v>
      </c>
      <c r="BN256" s="1095">
        <f>INF_FC_EUR!BV257</f>
        <v>0</v>
      </c>
      <c r="BO256" s="1096">
        <f>INF_FC_EUR!BW257</f>
        <v>0</v>
      </c>
      <c r="BP256" s="1095">
        <f>INF_FC_EUR!BX257</f>
        <v>0</v>
      </c>
      <c r="BQ256" s="1096">
        <f>INF_FC_EUR!BY257</f>
        <v>0</v>
      </c>
    </row>
    <row r="257" spans="1:69" s="1048" customFormat="1">
      <c r="A257" s="1080" t="str">
        <f>IF(OR(B257=0,B257=""),"",B257&amp;IF(COUNTIF(B$11:$B257,B257)&gt;1,COUNTIF(B$11:$B257,B257),""))</f>
        <v>Staff costs</v>
      </c>
      <c r="B257" s="1080" t="str">
        <f>INF_FC_EUR!J258</f>
        <v>Staff costs</v>
      </c>
      <c r="C257" s="1081"/>
      <c r="D257" s="1095">
        <f>INF_FC_EUR!L258</f>
        <v>0</v>
      </c>
      <c r="E257" s="1096">
        <f>INF_FC_EUR!M258</f>
        <v>0</v>
      </c>
      <c r="F257" s="1095">
        <f>INF_FC_EUR!N258</f>
        <v>0</v>
      </c>
      <c r="G257" s="1096">
        <f>INF_FC_EUR!O258</f>
        <v>0</v>
      </c>
      <c r="H257" s="1095">
        <f>INF_FC_EUR!P258</f>
        <v>0</v>
      </c>
      <c r="I257" s="1096">
        <f>INF_FC_EUR!Q258</f>
        <v>0</v>
      </c>
      <c r="J257" s="1095">
        <f>INF_FC_EUR!R258</f>
        <v>0</v>
      </c>
      <c r="K257" s="1096">
        <f>INF_FC_EUR!S258</f>
        <v>0</v>
      </c>
      <c r="L257" s="1095">
        <f>INF_FC_EUR!T258</f>
        <v>0</v>
      </c>
      <c r="M257" s="1096">
        <f>INF_FC_EUR!U258</f>
        <v>0</v>
      </c>
      <c r="N257" s="1095">
        <f>INF_FC_EUR!V258</f>
        <v>0</v>
      </c>
      <c r="O257" s="1096">
        <f>INF_FC_EUR!W258</f>
        <v>0</v>
      </c>
      <c r="P257" s="1095">
        <f>INF_FC_EUR!X258</f>
        <v>0</v>
      </c>
      <c r="Q257" s="1096">
        <f>INF_FC_EUR!Y258</f>
        <v>0</v>
      </c>
      <c r="R257" s="1095">
        <f>INF_FC_EUR!Z258</f>
        <v>0</v>
      </c>
      <c r="S257" s="1096">
        <f>INF_FC_EUR!AA258</f>
        <v>0</v>
      </c>
      <c r="T257" s="1095">
        <f>INF_FC_EUR!AB258</f>
        <v>0</v>
      </c>
      <c r="U257" s="1096">
        <f>INF_FC_EUR!AC258</f>
        <v>0</v>
      </c>
      <c r="V257" s="1095">
        <f>INF_FC_EUR!AD258</f>
        <v>0</v>
      </c>
      <c r="W257" s="1096">
        <f>INF_FC_EUR!AE258</f>
        <v>0</v>
      </c>
      <c r="X257" s="1095">
        <f>INF_FC_EUR!AF258</f>
        <v>0</v>
      </c>
      <c r="Y257" s="1096">
        <f>INF_FC_EUR!AG258</f>
        <v>0</v>
      </c>
      <c r="Z257" s="1095">
        <f>INF_FC_EUR!AH258</f>
        <v>0</v>
      </c>
      <c r="AA257" s="1096">
        <f>INF_FC_EUR!AI258</f>
        <v>0</v>
      </c>
      <c r="AB257" s="1095">
        <f>INF_FC_EUR!AJ258</f>
        <v>0</v>
      </c>
      <c r="AC257" s="1096">
        <f>INF_FC_EUR!AK258</f>
        <v>0</v>
      </c>
      <c r="AD257" s="1095">
        <f>INF_FC_EUR!AL258</f>
        <v>0</v>
      </c>
      <c r="AE257" s="1096">
        <f>INF_FC_EUR!AM258</f>
        <v>0</v>
      </c>
      <c r="AF257" s="1095">
        <f>INF_FC_EUR!AN258</f>
        <v>0</v>
      </c>
      <c r="AG257" s="1096">
        <f>INF_FC_EUR!AO258</f>
        <v>0</v>
      </c>
      <c r="AH257" s="1095">
        <f>INF_FC_EUR!AP258</f>
        <v>0</v>
      </c>
      <c r="AI257" s="1096">
        <f>INF_FC_EUR!AQ258</f>
        <v>0</v>
      </c>
      <c r="AJ257" s="1095">
        <f>INF_FC_EUR!AR258</f>
        <v>0</v>
      </c>
      <c r="AK257" s="1096">
        <f>INF_FC_EUR!AS258</f>
        <v>0</v>
      </c>
      <c r="AL257" s="1095">
        <f>INF_FC_EUR!AT258</f>
        <v>0</v>
      </c>
      <c r="AM257" s="1096">
        <f>INF_FC_EUR!AU258</f>
        <v>0</v>
      </c>
      <c r="AN257" s="1095">
        <f>INF_FC_EUR!AV258</f>
        <v>0</v>
      </c>
      <c r="AO257" s="1096">
        <f>INF_FC_EUR!AW258</f>
        <v>0</v>
      </c>
      <c r="AP257" s="1095">
        <f>INF_FC_EUR!AX258</f>
        <v>0</v>
      </c>
      <c r="AQ257" s="1096">
        <f>INF_FC_EUR!AY258</f>
        <v>0</v>
      </c>
      <c r="AR257" s="1095">
        <f>INF_FC_EUR!AZ258</f>
        <v>0</v>
      </c>
      <c r="AS257" s="1096">
        <f>INF_FC_EUR!BA258</f>
        <v>0</v>
      </c>
      <c r="AT257" s="1095">
        <f>INF_FC_EUR!BB258</f>
        <v>0</v>
      </c>
      <c r="AU257" s="1096">
        <f>INF_FC_EUR!BC258</f>
        <v>0</v>
      </c>
      <c r="AV257" s="1095">
        <f>INF_FC_EUR!BD258</f>
        <v>0</v>
      </c>
      <c r="AW257" s="1096">
        <f>INF_FC_EUR!BE258</f>
        <v>0</v>
      </c>
      <c r="AX257" s="1095">
        <f>INF_FC_EUR!BF258</f>
        <v>0</v>
      </c>
      <c r="AY257" s="1096">
        <f>INF_FC_EUR!BG258</f>
        <v>0</v>
      </c>
      <c r="AZ257" s="1095">
        <f>INF_FC_EUR!BH258</f>
        <v>0</v>
      </c>
      <c r="BA257" s="1096">
        <f>INF_FC_EUR!BI258</f>
        <v>0</v>
      </c>
      <c r="BB257" s="1095">
        <f>INF_FC_EUR!BJ258</f>
        <v>0</v>
      </c>
      <c r="BC257" s="1096">
        <f>INF_FC_EUR!BK258</f>
        <v>0</v>
      </c>
      <c r="BD257" s="1095">
        <f>INF_FC_EUR!BL258</f>
        <v>0</v>
      </c>
      <c r="BE257" s="1096">
        <f>INF_FC_EUR!BM258</f>
        <v>0</v>
      </c>
      <c r="BF257" s="1095">
        <f>INF_FC_EUR!BN258</f>
        <v>0</v>
      </c>
      <c r="BG257" s="1096">
        <f>INF_FC_EUR!BO258</f>
        <v>0</v>
      </c>
      <c r="BH257" s="1095">
        <f>INF_FC_EUR!BP258</f>
        <v>0</v>
      </c>
      <c r="BI257" s="1096">
        <f>INF_FC_EUR!BQ258</f>
        <v>0</v>
      </c>
      <c r="BJ257" s="1095">
        <f>INF_FC_EUR!BR258</f>
        <v>0</v>
      </c>
      <c r="BK257" s="1096">
        <f>INF_FC_EUR!BS258</f>
        <v>0</v>
      </c>
      <c r="BL257" s="1095">
        <f>INF_FC_EUR!BT258</f>
        <v>0</v>
      </c>
      <c r="BM257" s="1096">
        <f>INF_FC_EUR!BU258</f>
        <v>0</v>
      </c>
      <c r="BN257" s="1095">
        <f>INF_FC_EUR!BV258</f>
        <v>0</v>
      </c>
      <c r="BO257" s="1096">
        <f>INF_FC_EUR!BW258</f>
        <v>0</v>
      </c>
      <c r="BP257" s="1095">
        <f>INF_FC_EUR!BX258</f>
        <v>0</v>
      </c>
      <c r="BQ257" s="1096">
        <f>INF_FC_EUR!BY258</f>
        <v>0</v>
      </c>
    </row>
    <row r="258" spans="1:69" s="1048" customFormat="1">
      <c r="A258" s="1080" t="str">
        <f>IF(OR(B258=0,B258=""),"",B258&amp;IF(COUNTIF(B$11:$B258,B258)&gt;1,COUNTIF(B$11:$B258,B258),""))</f>
        <v>Maintenance costs</v>
      </c>
      <c r="B258" s="1080" t="str">
        <f>INF_FC_EUR!J259</f>
        <v>Maintenance costs</v>
      </c>
      <c r="C258" s="1081"/>
      <c r="D258" s="1095">
        <f>INF_FC_EUR!L259</f>
        <v>0</v>
      </c>
      <c r="E258" s="1096">
        <f>INF_FC_EUR!M259</f>
        <v>0</v>
      </c>
      <c r="F258" s="1095">
        <f>INF_FC_EUR!N259</f>
        <v>0</v>
      </c>
      <c r="G258" s="1096">
        <f>INF_FC_EUR!O259</f>
        <v>0</v>
      </c>
      <c r="H258" s="1095">
        <f>INF_FC_EUR!P259</f>
        <v>0</v>
      </c>
      <c r="I258" s="1096">
        <f>INF_FC_EUR!Q259</f>
        <v>0</v>
      </c>
      <c r="J258" s="1095">
        <f>INF_FC_EUR!R259</f>
        <v>0</v>
      </c>
      <c r="K258" s="1096">
        <f>INF_FC_EUR!S259</f>
        <v>0</v>
      </c>
      <c r="L258" s="1095">
        <f>INF_FC_EUR!T259</f>
        <v>0</v>
      </c>
      <c r="M258" s="1096">
        <f>INF_FC_EUR!U259</f>
        <v>0</v>
      </c>
      <c r="N258" s="1095">
        <f>INF_FC_EUR!V259</f>
        <v>0</v>
      </c>
      <c r="O258" s="1096">
        <f>INF_FC_EUR!W259</f>
        <v>0</v>
      </c>
      <c r="P258" s="1095">
        <f>INF_FC_EUR!X259</f>
        <v>0</v>
      </c>
      <c r="Q258" s="1096">
        <f>INF_FC_EUR!Y259</f>
        <v>0</v>
      </c>
      <c r="R258" s="1095">
        <f>INF_FC_EUR!Z259</f>
        <v>0</v>
      </c>
      <c r="S258" s="1096">
        <f>INF_FC_EUR!AA259</f>
        <v>0</v>
      </c>
      <c r="T258" s="1095">
        <f>INF_FC_EUR!AB259</f>
        <v>0</v>
      </c>
      <c r="U258" s="1096">
        <f>INF_FC_EUR!AC259</f>
        <v>0</v>
      </c>
      <c r="V258" s="1095">
        <f>INF_FC_EUR!AD259</f>
        <v>0</v>
      </c>
      <c r="W258" s="1096">
        <f>INF_FC_EUR!AE259</f>
        <v>0</v>
      </c>
      <c r="X258" s="1095">
        <f>INF_FC_EUR!AF259</f>
        <v>0</v>
      </c>
      <c r="Y258" s="1096">
        <f>INF_FC_EUR!AG259</f>
        <v>0</v>
      </c>
      <c r="Z258" s="1095">
        <f>INF_FC_EUR!AH259</f>
        <v>0</v>
      </c>
      <c r="AA258" s="1096">
        <f>INF_FC_EUR!AI259</f>
        <v>0</v>
      </c>
      <c r="AB258" s="1095">
        <f>INF_FC_EUR!AJ259</f>
        <v>0</v>
      </c>
      <c r="AC258" s="1096">
        <f>INF_FC_EUR!AK259</f>
        <v>0</v>
      </c>
      <c r="AD258" s="1095">
        <f>INF_FC_EUR!AL259</f>
        <v>0</v>
      </c>
      <c r="AE258" s="1096">
        <f>INF_FC_EUR!AM259</f>
        <v>0</v>
      </c>
      <c r="AF258" s="1095">
        <f>INF_FC_EUR!AN259</f>
        <v>0</v>
      </c>
      <c r="AG258" s="1096">
        <f>INF_FC_EUR!AO259</f>
        <v>0</v>
      </c>
      <c r="AH258" s="1095">
        <f>INF_FC_EUR!AP259</f>
        <v>0</v>
      </c>
      <c r="AI258" s="1096">
        <f>INF_FC_EUR!AQ259</f>
        <v>0</v>
      </c>
      <c r="AJ258" s="1095">
        <f>INF_FC_EUR!AR259</f>
        <v>0</v>
      </c>
      <c r="AK258" s="1096">
        <f>INF_FC_EUR!AS259</f>
        <v>0</v>
      </c>
      <c r="AL258" s="1095">
        <f>INF_FC_EUR!AT259</f>
        <v>0</v>
      </c>
      <c r="AM258" s="1096">
        <f>INF_FC_EUR!AU259</f>
        <v>0</v>
      </c>
      <c r="AN258" s="1095">
        <f>INF_FC_EUR!AV259</f>
        <v>0</v>
      </c>
      <c r="AO258" s="1096">
        <f>INF_FC_EUR!AW259</f>
        <v>0</v>
      </c>
      <c r="AP258" s="1095">
        <f>INF_FC_EUR!AX259</f>
        <v>0</v>
      </c>
      <c r="AQ258" s="1096">
        <f>INF_FC_EUR!AY259</f>
        <v>0</v>
      </c>
      <c r="AR258" s="1095">
        <f>INF_FC_EUR!AZ259</f>
        <v>0</v>
      </c>
      <c r="AS258" s="1096">
        <f>INF_FC_EUR!BA259</f>
        <v>0</v>
      </c>
      <c r="AT258" s="1095">
        <f>INF_FC_EUR!BB259</f>
        <v>0</v>
      </c>
      <c r="AU258" s="1096">
        <f>INF_FC_EUR!BC259</f>
        <v>0</v>
      </c>
      <c r="AV258" s="1095">
        <f>INF_FC_EUR!BD259</f>
        <v>0</v>
      </c>
      <c r="AW258" s="1096">
        <f>INF_FC_EUR!BE259</f>
        <v>0</v>
      </c>
      <c r="AX258" s="1095">
        <f>INF_FC_EUR!BF259</f>
        <v>0</v>
      </c>
      <c r="AY258" s="1096">
        <f>INF_FC_EUR!BG259</f>
        <v>0</v>
      </c>
      <c r="AZ258" s="1095">
        <f>INF_FC_EUR!BH259</f>
        <v>0</v>
      </c>
      <c r="BA258" s="1096">
        <f>INF_FC_EUR!BI259</f>
        <v>0</v>
      </c>
      <c r="BB258" s="1095">
        <f>INF_FC_EUR!BJ259</f>
        <v>0</v>
      </c>
      <c r="BC258" s="1096">
        <f>INF_FC_EUR!BK259</f>
        <v>0</v>
      </c>
      <c r="BD258" s="1095">
        <f>INF_FC_EUR!BL259</f>
        <v>0</v>
      </c>
      <c r="BE258" s="1096">
        <f>INF_FC_EUR!BM259</f>
        <v>0</v>
      </c>
      <c r="BF258" s="1095">
        <f>INF_FC_EUR!BN259</f>
        <v>0</v>
      </c>
      <c r="BG258" s="1096">
        <f>INF_FC_EUR!BO259</f>
        <v>0</v>
      </c>
      <c r="BH258" s="1095">
        <f>INF_FC_EUR!BP259</f>
        <v>0</v>
      </c>
      <c r="BI258" s="1096">
        <f>INF_FC_EUR!BQ259</f>
        <v>0</v>
      </c>
      <c r="BJ258" s="1095">
        <f>INF_FC_EUR!BR259</f>
        <v>0</v>
      </c>
      <c r="BK258" s="1096">
        <f>INF_FC_EUR!BS259</f>
        <v>0</v>
      </c>
      <c r="BL258" s="1095">
        <f>INF_FC_EUR!BT259</f>
        <v>0</v>
      </c>
      <c r="BM258" s="1096">
        <f>INF_FC_EUR!BU259</f>
        <v>0</v>
      </c>
      <c r="BN258" s="1095">
        <f>INF_FC_EUR!BV259</f>
        <v>0</v>
      </c>
      <c r="BO258" s="1096">
        <f>INF_FC_EUR!BW259</f>
        <v>0</v>
      </c>
      <c r="BP258" s="1095">
        <f>INF_FC_EUR!BX259</f>
        <v>0</v>
      </c>
      <c r="BQ258" s="1096">
        <f>INF_FC_EUR!BY259</f>
        <v>0</v>
      </c>
    </row>
    <row r="259" spans="1:69" s="1048" customFormat="1">
      <c r="A259" s="1084" t="str">
        <f>IF(OR(B259=0,B259=""),"",B259&amp;IF(COUNTIF(B$11:$B259,B259)&gt;1,COUNTIF(B$11:$B259,B259),""))</f>
        <v>Rental charges</v>
      </c>
      <c r="B259" s="1084" t="str">
        <f>INF_FC_EUR!J260</f>
        <v>Rental charges</v>
      </c>
      <c r="C259" s="1084"/>
      <c r="D259" s="1099">
        <f>INF_FC_EUR!L260</f>
        <v>0</v>
      </c>
      <c r="E259" s="1100">
        <f>INF_FC_EUR!M260</f>
        <v>0</v>
      </c>
      <c r="F259" s="1099">
        <f>INF_FC_EUR!N260</f>
        <v>0</v>
      </c>
      <c r="G259" s="1100">
        <f>INF_FC_EUR!O260</f>
        <v>0</v>
      </c>
      <c r="H259" s="1099">
        <f>INF_FC_EUR!P260</f>
        <v>0</v>
      </c>
      <c r="I259" s="1100">
        <f>INF_FC_EUR!Q260</f>
        <v>0</v>
      </c>
      <c r="J259" s="1099">
        <f>INF_FC_EUR!R260</f>
        <v>0</v>
      </c>
      <c r="K259" s="1100">
        <f>INF_FC_EUR!S260</f>
        <v>0</v>
      </c>
      <c r="L259" s="1099">
        <f>INF_FC_EUR!T260</f>
        <v>0</v>
      </c>
      <c r="M259" s="1100">
        <f>INF_FC_EUR!U260</f>
        <v>0</v>
      </c>
      <c r="N259" s="1099">
        <f>INF_FC_EUR!V260</f>
        <v>0</v>
      </c>
      <c r="O259" s="1100">
        <f>INF_FC_EUR!W260</f>
        <v>0</v>
      </c>
      <c r="P259" s="1099">
        <f>INF_FC_EUR!X260</f>
        <v>0</v>
      </c>
      <c r="Q259" s="1100">
        <f>INF_FC_EUR!Y260</f>
        <v>0</v>
      </c>
      <c r="R259" s="1099">
        <f>INF_FC_EUR!Z260</f>
        <v>0</v>
      </c>
      <c r="S259" s="1100">
        <f>INF_FC_EUR!AA260</f>
        <v>0</v>
      </c>
      <c r="T259" s="1099">
        <f>INF_FC_EUR!AB260</f>
        <v>0</v>
      </c>
      <c r="U259" s="1100">
        <f>INF_FC_EUR!AC260</f>
        <v>0</v>
      </c>
      <c r="V259" s="1099">
        <f>INF_FC_EUR!AD260</f>
        <v>0</v>
      </c>
      <c r="W259" s="1100">
        <f>INF_FC_EUR!AE260</f>
        <v>0</v>
      </c>
      <c r="X259" s="1099">
        <f>INF_FC_EUR!AF260</f>
        <v>0</v>
      </c>
      <c r="Y259" s="1100">
        <f>INF_FC_EUR!AG260</f>
        <v>0</v>
      </c>
      <c r="Z259" s="1099">
        <f>INF_FC_EUR!AH260</f>
        <v>0</v>
      </c>
      <c r="AA259" s="1100">
        <f>INF_FC_EUR!AI260</f>
        <v>0</v>
      </c>
      <c r="AB259" s="1099">
        <f>INF_FC_EUR!AJ260</f>
        <v>0</v>
      </c>
      <c r="AC259" s="1100">
        <f>INF_FC_EUR!AK260</f>
        <v>0</v>
      </c>
      <c r="AD259" s="1099">
        <f>INF_FC_EUR!AL260</f>
        <v>0</v>
      </c>
      <c r="AE259" s="1100">
        <f>INF_FC_EUR!AM260</f>
        <v>0</v>
      </c>
      <c r="AF259" s="1099">
        <f>INF_FC_EUR!AN260</f>
        <v>0</v>
      </c>
      <c r="AG259" s="1100">
        <f>INF_FC_EUR!AO260</f>
        <v>0</v>
      </c>
      <c r="AH259" s="1099">
        <f>INF_FC_EUR!AP260</f>
        <v>0</v>
      </c>
      <c r="AI259" s="1100">
        <f>INF_FC_EUR!AQ260</f>
        <v>0</v>
      </c>
      <c r="AJ259" s="1099">
        <f>INF_FC_EUR!AR260</f>
        <v>0</v>
      </c>
      <c r="AK259" s="1100">
        <f>INF_FC_EUR!AS260</f>
        <v>0</v>
      </c>
      <c r="AL259" s="1099">
        <f>INF_FC_EUR!AT260</f>
        <v>0</v>
      </c>
      <c r="AM259" s="1100">
        <f>INF_FC_EUR!AU260</f>
        <v>0</v>
      </c>
      <c r="AN259" s="1099">
        <f>INF_FC_EUR!AV260</f>
        <v>0</v>
      </c>
      <c r="AO259" s="1100">
        <f>INF_FC_EUR!AW260</f>
        <v>0</v>
      </c>
      <c r="AP259" s="1099">
        <f>INF_FC_EUR!AX260</f>
        <v>0</v>
      </c>
      <c r="AQ259" s="1100">
        <f>INF_FC_EUR!AY260</f>
        <v>0</v>
      </c>
      <c r="AR259" s="1099">
        <f>INF_FC_EUR!AZ260</f>
        <v>0</v>
      </c>
      <c r="AS259" s="1100">
        <f>INF_FC_EUR!BA260</f>
        <v>0</v>
      </c>
      <c r="AT259" s="1099">
        <f>INF_FC_EUR!BB260</f>
        <v>0</v>
      </c>
      <c r="AU259" s="1100">
        <f>INF_FC_EUR!BC260</f>
        <v>0</v>
      </c>
      <c r="AV259" s="1099">
        <f>INF_FC_EUR!BD260</f>
        <v>0</v>
      </c>
      <c r="AW259" s="1100">
        <f>INF_FC_EUR!BE260</f>
        <v>0</v>
      </c>
      <c r="AX259" s="1099">
        <f>INF_FC_EUR!BF260</f>
        <v>0</v>
      </c>
      <c r="AY259" s="1100">
        <f>INF_FC_EUR!BG260</f>
        <v>0</v>
      </c>
      <c r="AZ259" s="1099">
        <f>INF_FC_EUR!BH260</f>
        <v>0</v>
      </c>
      <c r="BA259" s="1100">
        <f>INF_FC_EUR!BI260</f>
        <v>0</v>
      </c>
      <c r="BB259" s="1099">
        <f>INF_FC_EUR!BJ260</f>
        <v>0</v>
      </c>
      <c r="BC259" s="1100">
        <f>INF_FC_EUR!BK260</f>
        <v>0</v>
      </c>
      <c r="BD259" s="1099">
        <f>INF_FC_EUR!BL260</f>
        <v>0</v>
      </c>
      <c r="BE259" s="1100">
        <f>INF_FC_EUR!BM260</f>
        <v>0</v>
      </c>
      <c r="BF259" s="1099">
        <f>INF_FC_EUR!BN260</f>
        <v>0</v>
      </c>
      <c r="BG259" s="1100">
        <f>INF_FC_EUR!BO260</f>
        <v>0</v>
      </c>
      <c r="BH259" s="1099">
        <f>INF_FC_EUR!BP260</f>
        <v>0</v>
      </c>
      <c r="BI259" s="1100">
        <f>INF_FC_EUR!BQ260</f>
        <v>0</v>
      </c>
      <c r="BJ259" s="1099">
        <f>INF_FC_EUR!BR260</f>
        <v>0</v>
      </c>
      <c r="BK259" s="1100">
        <f>INF_FC_EUR!BS260</f>
        <v>0</v>
      </c>
      <c r="BL259" s="1099">
        <f>INF_FC_EUR!BT260</f>
        <v>0</v>
      </c>
      <c r="BM259" s="1100">
        <f>INF_FC_EUR!BU260</f>
        <v>0</v>
      </c>
      <c r="BN259" s="1099">
        <f>INF_FC_EUR!BV260</f>
        <v>0</v>
      </c>
      <c r="BO259" s="1100">
        <f>INF_FC_EUR!BW260</f>
        <v>0</v>
      </c>
      <c r="BP259" s="1099">
        <f>INF_FC_EUR!BX260</f>
        <v>0</v>
      </c>
      <c r="BQ259" s="1100">
        <f>INF_FC_EUR!BY260</f>
        <v>0</v>
      </c>
    </row>
    <row r="260" spans="1:69" s="1048" customFormat="1">
      <c r="A260" s="1080" t="str">
        <f>IF(OR(B260=0,B260=""),"",B260&amp;IF(COUNTIF(B$11:$B260,B260)&gt;1,COUNTIF(B$11:$B260,B260),""))</f>
        <v>Other costs</v>
      </c>
      <c r="B260" s="1080" t="str">
        <f>INF_FC_EUR!J261</f>
        <v>Other costs</v>
      </c>
      <c r="C260" s="1081"/>
      <c r="D260" s="1095">
        <f>INF_FC_EUR!L261</f>
        <v>0</v>
      </c>
      <c r="E260" s="1096">
        <f>INF_FC_EUR!M261</f>
        <v>0</v>
      </c>
      <c r="F260" s="1095">
        <f>INF_FC_EUR!N261</f>
        <v>0</v>
      </c>
      <c r="G260" s="1096">
        <f>INF_FC_EUR!O261</f>
        <v>0</v>
      </c>
      <c r="H260" s="1095">
        <f>INF_FC_EUR!P261</f>
        <v>0</v>
      </c>
      <c r="I260" s="1096">
        <f>INF_FC_EUR!Q261</f>
        <v>0</v>
      </c>
      <c r="J260" s="1095">
        <f>INF_FC_EUR!R261</f>
        <v>0</v>
      </c>
      <c r="K260" s="1096">
        <f>INF_FC_EUR!S261</f>
        <v>0</v>
      </c>
      <c r="L260" s="1095">
        <f>INF_FC_EUR!T261</f>
        <v>0</v>
      </c>
      <c r="M260" s="1096">
        <f>INF_FC_EUR!U261</f>
        <v>0</v>
      </c>
      <c r="N260" s="1095">
        <f>INF_FC_EUR!V261</f>
        <v>0</v>
      </c>
      <c r="O260" s="1096">
        <f>INF_FC_EUR!W261</f>
        <v>0</v>
      </c>
      <c r="P260" s="1095">
        <f>INF_FC_EUR!X261</f>
        <v>0</v>
      </c>
      <c r="Q260" s="1096">
        <f>INF_FC_EUR!Y261</f>
        <v>0</v>
      </c>
      <c r="R260" s="1095">
        <f>INF_FC_EUR!Z261</f>
        <v>0</v>
      </c>
      <c r="S260" s="1096">
        <f>INF_FC_EUR!AA261</f>
        <v>0</v>
      </c>
      <c r="T260" s="1095">
        <f>INF_FC_EUR!AB261</f>
        <v>0</v>
      </c>
      <c r="U260" s="1096">
        <f>INF_FC_EUR!AC261</f>
        <v>0</v>
      </c>
      <c r="V260" s="1095">
        <f>INF_FC_EUR!AD261</f>
        <v>0</v>
      </c>
      <c r="W260" s="1096">
        <f>INF_FC_EUR!AE261</f>
        <v>0</v>
      </c>
      <c r="X260" s="1095">
        <f>INF_FC_EUR!AF261</f>
        <v>0</v>
      </c>
      <c r="Y260" s="1096">
        <f>INF_FC_EUR!AG261</f>
        <v>0</v>
      </c>
      <c r="Z260" s="1095">
        <f>INF_FC_EUR!AH261</f>
        <v>0</v>
      </c>
      <c r="AA260" s="1096">
        <f>INF_FC_EUR!AI261</f>
        <v>0</v>
      </c>
      <c r="AB260" s="1095">
        <f>INF_FC_EUR!AJ261</f>
        <v>0</v>
      </c>
      <c r="AC260" s="1096">
        <f>INF_FC_EUR!AK261</f>
        <v>0</v>
      </c>
      <c r="AD260" s="1095">
        <f>INF_FC_EUR!AL261</f>
        <v>0</v>
      </c>
      <c r="AE260" s="1096">
        <f>INF_FC_EUR!AM261</f>
        <v>0</v>
      </c>
      <c r="AF260" s="1095">
        <f>INF_FC_EUR!AN261</f>
        <v>0</v>
      </c>
      <c r="AG260" s="1096">
        <f>INF_FC_EUR!AO261</f>
        <v>0</v>
      </c>
      <c r="AH260" s="1095">
        <f>INF_FC_EUR!AP261</f>
        <v>0</v>
      </c>
      <c r="AI260" s="1096">
        <f>INF_FC_EUR!AQ261</f>
        <v>0</v>
      </c>
      <c r="AJ260" s="1095">
        <f>INF_FC_EUR!AR261</f>
        <v>0</v>
      </c>
      <c r="AK260" s="1096">
        <f>INF_FC_EUR!AS261</f>
        <v>0</v>
      </c>
      <c r="AL260" s="1095">
        <f>INF_FC_EUR!AT261</f>
        <v>0</v>
      </c>
      <c r="AM260" s="1096">
        <f>INF_FC_EUR!AU261</f>
        <v>0</v>
      </c>
      <c r="AN260" s="1095">
        <f>INF_FC_EUR!AV261</f>
        <v>0</v>
      </c>
      <c r="AO260" s="1096">
        <f>INF_FC_EUR!AW261</f>
        <v>0</v>
      </c>
      <c r="AP260" s="1095">
        <f>INF_FC_EUR!AX261</f>
        <v>0</v>
      </c>
      <c r="AQ260" s="1096">
        <f>INF_FC_EUR!AY261</f>
        <v>0</v>
      </c>
      <c r="AR260" s="1095">
        <f>INF_FC_EUR!AZ261</f>
        <v>0</v>
      </c>
      <c r="AS260" s="1096">
        <f>INF_FC_EUR!BA261</f>
        <v>0</v>
      </c>
      <c r="AT260" s="1095">
        <f>INF_FC_EUR!BB261</f>
        <v>0</v>
      </c>
      <c r="AU260" s="1096">
        <f>INF_FC_EUR!BC261</f>
        <v>0</v>
      </c>
      <c r="AV260" s="1095">
        <f>INF_FC_EUR!BD261</f>
        <v>0</v>
      </c>
      <c r="AW260" s="1096">
        <f>INF_FC_EUR!BE261</f>
        <v>0</v>
      </c>
      <c r="AX260" s="1095">
        <f>INF_FC_EUR!BF261</f>
        <v>0</v>
      </c>
      <c r="AY260" s="1096">
        <f>INF_FC_EUR!BG261</f>
        <v>0</v>
      </c>
      <c r="AZ260" s="1095">
        <f>INF_FC_EUR!BH261</f>
        <v>0</v>
      </c>
      <c r="BA260" s="1096">
        <f>INF_FC_EUR!BI261</f>
        <v>0</v>
      </c>
      <c r="BB260" s="1095">
        <f>INF_FC_EUR!BJ261</f>
        <v>0</v>
      </c>
      <c r="BC260" s="1096">
        <f>INF_FC_EUR!BK261</f>
        <v>0</v>
      </c>
      <c r="BD260" s="1095">
        <f>INF_FC_EUR!BL261</f>
        <v>0</v>
      </c>
      <c r="BE260" s="1096">
        <f>INF_FC_EUR!BM261</f>
        <v>0</v>
      </c>
      <c r="BF260" s="1095">
        <f>INF_FC_EUR!BN261</f>
        <v>0</v>
      </c>
      <c r="BG260" s="1096">
        <f>INF_FC_EUR!BO261</f>
        <v>0</v>
      </c>
      <c r="BH260" s="1095">
        <f>INF_FC_EUR!BP261</f>
        <v>0</v>
      </c>
      <c r="BI260" s="1096">
        <f>INF_FC_EUR!BQ261</f>
        <v>0</v>
      </c>
      <c r="BJ260" s="1095">
        <f>INF_FC_EUR!BR261</f>
        <v>0</v>
      </c>
      <c r="BK260" s="1096">
        <f>INF_FC_EUR!BS261</f>
        <v>0</v>
      </c>
      <c r="BL260" s="1095">
        <f>INF_FC_EUR!BT261</f>
        <v>0</v>
      </c>
      <c r="BM260" s="1096">
        <f>INF_FC_EUR!BU261</f>
        <v>0</v>
      </c>
      <c r="BN260" s="1095">
        <f>INF_FC_EUR!BV261</f>
        <v>0</v>
      </c>
      <c r="BO260" s="1096">
        <f>INF_FC_EUR!BW261</f>
        <v>0</v>
      </c>
      <c r="BP260" s="1095">
        <f>INF_FC_EUR!BX261</f>
        <v>0</v>
      </c>
      <c r="BQ260" s="1096">
        <f>INF_FC_EUR!BY261</f>
        <v>0</v>
      </c>
    </row>
    <row r="261" spans="1:69" s="1048" customFormat="1">
      <c r="A261" s="1084" t="str">
        <f>IF(OR(B261=0,B261=""),"",B261&amp;IF(COUNTIF(B$11:$B261,B261)&gt;1,COUNTIF(B$11:$B261,B261),""))</f>
        <v>Depreciation2</v>
      </c>
      <c r="B261" s="1084" t="str">
        <f>INF_FC_EUR!J262</f>
        <v>Depreciation</v>
      </c>
      <c r="C261" s="1084"/>
      <c r="D261" s="1099">
        <f>INF_FC_EUR!L262</f>
        <v>0</v>
      </c>
      <c r="E261" s="1100">
        <f>INF_FC_EUR!M262</f>
        <v>0</v>
      </c>
      <c r="F261" s="1099">
        <f>INF_FC_EUR!N262</f>
        <v>0</v>
      </c>
      <c r="G261" s="1100">
        <f>INF_FC_EUR!O262</f>
        <v>0</v>
      </c>
      <c r="H261" s="1099">
        <f>INF_FC_EUR!P262</f>
        <v>0</v>
      </c>
      <c r="I261" s="1100">
        <f>INF_FC_EUR!Q262</f>
        <v>0</v>
      </c>
      <c r="J261" s="1099">
        <f>INF_FC_EUR!R262</f>
        <v>0</v>
      </c>
      <c r="K261" s="1100">
        <f>INF_FC_EUR!S262</f>
        <v>0</v>
      </c>
      <c r="L261" s="1099">
        <f>INF_FC_EUR!T262</f>
        <v>0</v>
      </c>
      <c r="M261" s="1100">
        <f>INF_FC_EUR!U262</f>
        <v>0</v>
      </c>
      <c r="N261" s="1099">
        <f>INF_FC_EUR!V262</f>
        <v>0</v>
      </c>
      <c r="O261" s="1100">
        <f>INF_FC_EUR!W262</f>
        <v>0</v>
      </c>
      <c r="P261" s="1099">
        <f>INF_FC_EUR!X262</f>
        <v>0</v>
      </c>
      <c r="Q261" s="1100">
        <f>INF_FC_EUR!Y262</f>
        <v>0</v>
      </c>
      <c r="R261" s="1099">
        <f>INF_FC_EUR!Z262</f>
        <v>0</v>
      </c>
      <c r="S261" s="1100">
        <f>INF_FC_EUR!AA262</f>
        <v>0</v>
      </c>
      <c r="T261" s="1099">
        <f>INF_FC_EUR!AB262</f>
        <v>0</v>
      </c>
      <c r="U261" s="1100">
        <f>INF_FC_EUR!AC262</f>
        <v>0</v>
      </c>
      <c r="V261" s="1099">
        <f>INF_FC_EUR!AD262</f>
        <v>0</v>
      </c>
      <c r="W261" s="1100">
        <f>INF_FC_EUR!AE262</f>
        <v>0</v>
      </c>
      <c r="X261" s="1099">
        <f>INF_FC_EUR!AF262</f>
        <v>0</v>
      </c>
      <c r="Y261" s="1100">
        <f>INF_FC_EUR!AG262</f>
        <v>0</v>
      </c>
      <c r="Z261" s="1099">
        <f>INF_FC_EUR!AH262</f>
        <v>0</v>
      </c>
      <c r="AA261" s="1100">
        <f>INF_FC_EUR!AI262</f>
        <v>0</v>
      </c>
      <c r="AB261" s="1099">
        <f>INF_FC_EUR!AJ262</f>
        <v>0</v>
      </c>
      <c r="AC261" s="1100">
        <f>INF_FC_EUR!AK262</f>
        <v>0</v>
      </c>
      <c r="AD261" s="1099">
        <f>INF_FC_EUR!AL262</f>
        <v>0</v>
      </c>
      <c r="AE261" s="1100">
        <f>INF_FC_EUR!AM262</f>
        <v>0</v>
      </c>
      <c r="AF261" s="1099">
        <f>INF_FC_EUR!AN262</f>
        <v>0</v>
      </c>
      <c r="AG261" s="1100">
        <f>INF_FC_EUR!AO262</f>
        <v>0</v>
      </c>
      <c r="AH261" s="1099">
        <f>INF_FC_EUR!AP262</f>
        <v>0</v>
      </c>
      <c r="AI261" s="1100">
        <f>INF_FC_EUR!AQ262</f>
        <v>0</v>
      </c>
      <c r="AJ261" s="1099">
        <f>INF_FC_EUR!AR262</f>
        <v>0</v>
      </c>
      <c r="AK261" s="1100">
        <f>INF_FC_EUR!AS262</f>
        <v>0</v>
      </c>
      <c r="AL261" s="1099">
        <f>INF_FC_EUR!AT262</f>
        <v>0</v>
      </c>
      <c r="AM261" s="1100">
        <f>INF_FC_EUR!AU262</f>
        <v>0</v>
      </c>
      <c r="AN261" s="1099">
        <f>INF_FC_EUR!AV262</f>
        <v>0</v>
      </c>
      <c r="AO261" s="1100">
        <f>INF_FC_EUR!AW262</f>
        <v>0</v>
      </c>
      <c r="AP261" s="1099">
        <f>INF_FC_EUR!AX262</f>
        <v>0</v>
      </c>
      <c r="AQ261" s="1100">
        <f>INF_FC_EUR!AY262</f>
        <v>0</v>
      </c>
      <c r="AR261" s="1099">
        <f>INF_FC_EUR!AZ262</f>
        <v>0</v>
      </c>
      <c r="AS261" s="1100">
        <f>INF_FC_EUR!BA262</f>
        <v>0</v>
      </c>
      <c r="AT261" s="1099">
        <f>INF_FC_EUR!BB262</f>
        <v>0</v>
      </c>
      <c r="AU261" s="1100">
        <f>INF_FC_EUR!BC262</f>
        <v>0</v>
      </c>
      <c r="AV261" s="1099">
        <f>INF_FC_EUR!BD262</f>
        <v>0</v>
      </c>
      <c r="AW261" s="1100">
        <f>INF_FC_EUR!BE262</f>
        <v>0</v>
      </c>
      <c r="AX261" s="1099">
        <f>INF_FC_EUR!BF262</f>
        <v>0</v>
      </c>
      <c r="AY261" s="1100">
        <f>INF_FC_EUR!BG262</f>
        <v>0</v>
      </c>
      <c r="AZ261" s="1099">
        <f>INF_FC_EUR!BH262</f>
        <v>0</v>
      </c>
      <c r="BA261" s="1100">
        <f>INF_FC_EUR!BI262</f>
        <v>0</v>
      </c>
      <c r="BB261" s="1099">
        <f>INF_FC_EUR!BJ262</f>
        <v>0</v>
      </c>
      <c r="BC261" s="1100">
        <f>INF_FC_EUR!BK262</f>
        <v>0</v>
      </c>
      <c r="BD261" s="1099">
        <f>INF_FC_EUR!BL262</f>
        <v>0</v>
      </c>
      <c r="BE261" s="1100">
        <f>INF_FC_EUR!BM262</f>
        <v>0</v>
      </c>
      <c r="BF261" s="1099">
        <f>INF_FC_EUR!BN262</f>
        <v>0</v>
      </c>
      <c r="BG261" s="1100">
        <f>INF_FC_EUR!BO262</f>
        <v>0</v>
      </c>
      <c r="BH261" s="1099">
        <f>INF_FC_EUR!BP262</f>
        <v>0</v>
      </c>
      <c r="BI261" s="1100">
        <f>INF_FC_EUR!BQ262</f>
        <v>0</v>
      </c>
      <c r="BJ261" s="1099">
        <f>INF_FC_EUR!BR262</f>
        <v>0</v>
      </c>
      <c r="BK261" s="1100">
        <f>INF_FC_EUR!BS262</f>
        <v>0</v>
      </c>
      <c r="BL261" s="1099">
        <f>INF_FC_EUR!BT262</f>
        <v>0</v>
      </c>
      <c r="BM261" s="1100">
        <f>INF_FC_EUR!BU262</f>
        <v>0</v>
      </c>
      <c r="BN261" s="1099">
        <f>INF_FC_EUR!BV262</f>
        <v>0</v>
      </c>
      <c r="BO261" s="1100">
        <f>INF_FC_EUR!BW262</f>
        <v>0</v>
      </c>
      <c r="BP261" s="1099">
        <f>INF_FC_EUR!BX262</f>
        <v>0</v>
      </c>
      <c r="BQ261" s="1100">
        <f>INF_FC_EUR!BY262</f>
        <v>0</v>
      </c>
    </row>
    <row r="262" spans="1:69" s="1048" customFormat="1">
      <c r="A262" s="1084" t="str">
        <f>IF(OR(B262=0,B262=""),"",B262&amp;IF(COUNTIF(B$11:$B262,B262)&gt;1,COUNTIF(B$11:$B262,B262),""))</f>
        <v>Other expenditures</v>
      </c>
      <c r="B262" s="1084" t="str">
        <f>INF_FC_EUR!J263</f>
        <v>Other expenditures</v>
      </c>
      <c r="C262" s="1084"/>
      <c r="D262" s="1099">
        <f>INF_FC_EUR!L263</f>
        <v>0</v>
      </c>
      <c r="E262" s="1100">
        <f>INF_FC_EUR!M263</f>
        <v>0</v>
      </c>
      <c r="F262" s="1099">
        <f>INF_FC_EUR!N263</f>
        <v>0</v>
      </c>
      <c r="G262" s="1100">
        <f>INF_FC_EUR!O263</f>
        <v>0</v>
      </c>
      <c r="H262" s="1099">
        <f>INF_FC_EUR!P263</f>
        <v>0</v>
      </c>
      <c r="I262" s="1100">
        <f>INF_FC_EUR!Q263</f>
        <v>0</v>
      </c>
      <c r="J262" s="1099">
        <f>INF_FC_EUR!R263</f>
        <v>0</v>
      </c>
      <c r="K262" s="1100">
        <f>INF_FC_EUR!S263</f>
        <v>0</v>
      </c>
      <c r="L262" s="1099">
        <f>INF_FC_EUR!T263</f>
        <v>0</v>
      </c>
      <c r="M262" s="1100">
        <f>INF_FC_EUR!U263</f>
        <v>0</v>
      </c>
      <c r="N262" s="1099">
        <f>INF_FC_EUR!V263</f>
        <v>0</v>
      </c>
      <c r="O262" s="1100">
        <f>INF_FC_EUR!W263</f>
        <v>0</v>
      </c>
      <c r="P262" s="1099">
        <f>INF_FC_EUR!X263</f>
        <v>0</v>
      </c>
      <c r="Q262" s="1100">
        <f>INF_FC_EUR!Y263</f>
        <v>0</v>
      </c>
      <c r="R262" s="1099">
        <f>INF_FC_EUR!Z263</f>
        <v>0</v>
      </c>
      <c r="S262" s="1100">
        <f>INF_FC_EUR!AA263</f>
        <v>0</v>
      </c>
      <c r="T262" s="1099">
        <f>INF_FC_EUR!AB263</f>
        <v>0</v>
      </c>
      <c r="U262" s="1100">
        <f>INF_FC_EUR!AC263</f>
        <v>0</v>
      </c>
      <c r="V262" s="1099">
        <f>INF_FC_EUR!AD263</f>
        <v>0</v>
      </c>
      <c r="W262" s="1100">
        <f>INF_FC_EUR!AE263</f>
        <v>0</v>
      </c>
      <c r="X262" s="1099">
        <f>INF_FC_EUR!AF263</f>
        <v>0</v>
      </c>
      <c r="Y262" s="1100">
        <f>INF_FC_EUR!AG263</f>
        <v>0</v>
      </c>
      <c r="Z262" s="1099">
        <f>INF_FC_EUR!AH263</f>
        <v>0</v>
      </c>
      <c r="AA262" s="1100">
        <f>INF_FC_EUR!AI263</f>
        <v>0</v>
      </c>
      <c r="AB262" s="1099">
        <f>INF_FC_EUR!AJ263</f>
        <v>0</v>
      </c>
      <c r="AC262" s="1100">
        <f>INF_FC_EUR!AK263</f>
        <v>0</v>
      </c>
      <c r="AD262" s="1099">
        <f>INF_FC_EUR!AL263</f>
        <v>0</v>
      </c>
      <c r="AE262" s="1100">
        <f>INF_FC_EUR!AM263</f>
        <v>0</v>
      </c>
      <c r="AF262" s="1099">
        <f>INF_FC_EUR!AN263</f>
        <v>0</v>
      </c>
      <c r="AG262" s="1100">
        <f>INF_FC_EUR!AO263</f>
        <v>0</v>
      </c>
      <c r="AH262" s="1099">
        <f>INF_FC_EUR!AP263</f>
        <v>0</v>
      </c>
      <c r="AI262" s="1100">
        <f>INF_FC_EUR!AQ263</f>
        <v>0</v>
      </c>
      <c r="AJ262" s="1099">
        <f>INF_FC_EUR!AR263</f>
        <v>0</v>
      </c>
      <c r="AK262" s="1100">
        <f>INF_FC_EUR!AS263</f>
        <v>0</v>
      </c>
      <c r="AL262" s="1099">
        <f>INF_FC_EUR!AT263</f>
        <v>0</v>
      </c>
      <c r="AM262" s="1100">
        <f>INF_FC_EUR!AU263</f>
        <v>0</v>
      </c>
      <c r="AN262" s="1099">
        <f>INF_FC_EUR!AV263</f>
        <v>0</v>
      </c>
      <c r="AO262" s="1100">
        <f>INF_FC_EUR!AW263</f>
        <v>0</v>
      </c>
      <c r="AP262" s="1099">
        <f>INF_FC_EUR!AX263</f>
        <v>0</v>
      </c>
      <c r="AQ262" s="1100">
        <f>INF_FC_EUR!AY263</f>
        <v>0</v>
      </c>
      <c r="AR262" s="1099">
        <f>INF_FC_EUR!AZ263</f>
        <v>0</v>
      </c>
      <c r="AS262" s="1100">
        <f>INF_FC_EUR!BA263</f>
        <v>0</v>
      </c>
      <c r="AT262" s="1099">
        <f>INF_FC_EUR!BB263</f>
        <v>0</v>
      </c>
      <c r="AU262" s="1100">
        <f>INF_FC_EUR!BC263</f>
        <v>0</v>
      </c>
      <c r="AV262" s="1099">
        <f>INF_FC_EUR!BD263</f>
        <v>0</v>
      </c>
      <c r="AW262" s="1100">
        <f>INF_FC_EUR!BE263</f>
        <v>0</v>
      </c>
      <c r="AX262" s="1099">
        <f>INF_FC_EUR!BF263</f>
        <v>0</v>
      </c>
      <c r="AY262" s="1100">
        <f>INF_FC_EUR!BG263</f>
        <v>0</v>
      </c>
      <c r="AZ262" s="1099">
        <f>INF_FC_EUR!BH263</f>
        <v>0</v>
      </c>
      <c r="BA262" s="1100">
        <f>INF_FC_EUR!BI263</f>
        <v>0</v>
      </c>
      <c r="BB262" s="1099">
        <f>INF_FC_EUR!BJ263</f>
        <v>0</v>
      </c>
      <c r="BC262" s="1100">
        <f>INF_FC_EUR!BK263</f>
        <v>0</v>
      </c>
      <c r="BD262" s="1099">
        <f>INF_FC_EUR!BL263</f>
        <v>0</v>
      </c>
      <c r="BE262" s="1100">
        <f>INF_FC_EUR!BM263</f>
        <v>0</v>
      </c>
      <c r="BF262" s="1099">
        <f>INF_FC_EUR!BN263</f>
        <v>0</v>
      </c>
      <c r="BG262" s="1100">
        <f>INF_FC_EUR!BO263</f>
        <v>0</v>
      </c>
      <c r="BH262" s="1099">
        <f>INF_FC_EUR!BP263</f>
        <v>0</v>
      </c>
      <c r="BI262" s="1100">
        <f>INF_FC_EUR!BQ263</f>
        <v>0</v>
      </c>
      <c r="BJ262" s="1099">
        <f>INF_FC_EUR!BR263</f>
        <v>0</v>
      </c>
      <c r="BK262" s="1100">
        <f>INF_FC_EUR!BS263</f>
        <v>0</v>
      </c>
      <c r="BL262" s="1099">
        <f>INF_FC_EUR!BT263</f>
        <v>0</v>
      </c>
      <c r="BM262" s="1100">
        <f>INF_FC_EUR!BU263</f>
        <v>0</v>
      </c>
      <c r="BN262" s="1099">
        <f>INF_FC_EUR!BV263</f>
        <v>0</v>
      </c>
      <c r="BO262" s="1100">
        <f>INF_FC_EUR!BW263</f>
        <v>0</v>
      </c>
      <c r="BP262" s="1099">
        <f>INF_FC_EUR!BX263</f>
        <v>0</v>
      </c>
      <c r="BQ262" s="1100">
        <f>INF_FC_EUR!BY263</f>
        <v>0</v>
      </c>
    </row>
    <row r="263" spans="1:69" s="1048" customFormat="1">
      <c r="A263" s="1084" t="str">
        <f>IF(OR(B263=0,B263=""),"",B263&amp;IF(COUNTIF(B$11:$B263,B263)&gt;1,COUNTIF(B$11:$B263,B263),""))</f>
        <v>Average Production Costs (APC)</v>
      </c>
      <c r="B263" s="1084" t="str">
        <f>INF_FC_EUR!J264</f>
        <v>Average Production Costs (APC)</v>
      </c>
      <c r="C263" s="1084"/>
      <c r="D263" s="1099">
        <f>INF_FC_EUR!L264</f>
        <v>0</v>
      </c>
      <c r="E263" s="1100">
        <f>INF_FC_EUR!M264</f>
        <v>0</v>
      </c>
      <c r="F263" s="1099">
        <f>INF_FC_EUR!N264</f>
        <v>0</v>
      </c>
      <c r="G263" s="1100">
        <f>INF_FC_EUR!O264</f>
        <v>0</v>
      </c>
      <c r="H263" s="1099">
        <f>INF_FC_EUR!P264</f>
        <v>0</v>
      </c>
      <c r="I263" s="1100">
        <f>INF_FC_EUR!Q264</f>
        <v>0</v>
      </c>
      <c r="J263" s="1099">
        <f>INF_FC_EUR!R264</f>
        <v>0</v>
      </c>
      <c r="K263" s="1100">
        <f>INF_FC_EUR!S264</f>
        <v>0</v>
      </c>
      <c r="L263" s="1099">
        <f>INF_FC_EUR!T264</f>
        <v>0</v>
      </c>
      <c r="M263" s="1100">
        <f>INF_FC_EUR!U264</f>
        <v>0</v>
      </c>
      <c r="N263" s="1099">
        <f>INF_FC_EUR!V264</f>
        <v>0</v>
      </c>
      <c r="O263" s="1100">
        <f>INF_FC_EUR!W264</f>
        <v>0</v>
      </c>
      <c r="P263" s="1099">
        <f>INF_FC_EUR!X264</f>
        <v>0</v>
      </c>
      <c r="Q263" s="1100">
        <f>INF_FC_EUR!Y264</f>
        <v>0</v>
      </c>
      <c r="R263" s="1099">
        <f>INF_FC_EUR!Z264</f>
        <v>0</v>
      </c>
      <c r="S263" s="1100">
        <f>INF_FC_EUR!AA264</f>
        <v>0</v>
      </c>
      <c r="T263" s="1099">
        <f>INF_FC_EUR!AB264</f>
        <v>0</v>
      </c>
      <c r="U263" s="1100">
        <f>INF_FC_EUR!AC264</f>
        <v>0</v>
      </c>
      <c r="V263" s="1099">
        <f>INF_FC_EUR!AD264</f>
        <v>0</v>
      </c>
      <c r="W263" s="1100">
        <f>INF_FC_EUR!AE264</f>
        <v>0</v>
      </c>
      <c r="X263" s="1099">
        <f>INF_FC_EUR!AF264</f>
        <v>0</v>
      </c>
      <c r="Y263" s="1100">
        <f>INF_FC_EUR!AG264</f>
        <v>0</v>
      </c>
      <c r="Z263" s="1099">
        <f>INF_FC_EUR!AH264</f>
        <v>0</v>
      </c>
      <c r="AA263" s="1100">
        <f>INF_FC_EUR!AI264</f>
        <v>0</v>
      </c>
      <c r="AB263" s="1099">
        <f>INF_FC_EUR!AJ264</f>
        <v>0</v>
      </c>
      <c r="AC263" s="1100">
        <f>INF_FC_EUR!AK264</f>
        <v>0</v>
      </c>
      <c r="AD263" s="1099">
        <f>INF_FC_EUR!AL264</f>
        <v>0</v>
      </c>
      <c r="AE263" s="1100">
        <f>INF_FC_EUR!AM264</f>
        <v>0</v>
      </c>
      <c r="AF263" s="1099">
        <f>INF_FC_EUR!AN264</f>
        <v>0</v>
      </c>
      <c r="AG263" s="1100">
        <f>INF_FC_EUR!AO264</f>
        <v>0</v>
      </c>
      <c r="AH263" s="1099">
        <f>INF_FC_EUR!AP264</f>
        <v>0</v>
      </c>
      <c r="AI263" s="1100">
        <f>INF_FC_EUR!AQ264</f>
        <v>0</v>
      </c>
      <c r="AJ263" s="1099">
        <f>INF_FC_EUR!AR264</f>
        <v>0</v>
      </c>
      <c r="AK263" s="1100">
        <f>INF_FC_EUR!AS264</f>
        <v>0</v>
      </c>
      <c r="AL263" s="1099">
        <f>INF_FC_EUR!AT264</f>
        <v>0</v>
      </c>
      <c r="AM263" s="1100">
        <f>INF_FC_EUR!AU264</f>
        <v>0</v>
      </c>
      <c r="AN263" s="1099">
        <f>INF_FC_EUR!AV264</f>
        <v>0</v>
      </c>
      <c r="AO263" s="1100">
        <f>INF_FC_EUR!AW264</f>
        <v>0</v>
      </c>
      <c r="AP263" s="1099">
        <f>INF_FC_EUR!AX264</f>
        <v>0</v>
      </c>
      <c r="AQ263" s="1100">
        <f>INF_FC_EUR!AY264</f>
        <v>0</v>
      </c>
      <c r="AR263" s="1099">
        <f>INF_FC_EUR!AZ264</f>
        <v>0</v>
      </c>
      <c r="AS263" s="1100">
        <f>INF_FC_EUR!BA264</f>
        <v>0</v>
      </c>
      <c r="AT263" s="1099">
        <f>INF_FC_EUR!BB264</f>
        <v>0</v>
      </c>
      <c r="AU263" s="1100">
        <f>INF_FC_EUR!BC264</f>
        <v>0</v>
      </c>
      <c r="AV263" s="1099">
        <f>INF_FC_EUR!BD264</f>
        <v>0</v>
      </c>
      <c r="AW263" s="1100">
        <f>INF_FC_EUR!BE264</f>
        <v>0</v>
      </c>
      <c r="AX263" s="1099">
        <f>INF_FC_EUR!BF264</f>
        <v>0</v>
      </c>
      <c r="AY263" s="1100">
        <f>INF_FC_EUR!BG264</f>
        <v>0</v>
      </c>
      <c r="AZ263" s="1099">
        <f>INF_FC_EUR!BH264</f>
        <v>0</v>
      </c>
      <c r="BA263" s="1100">
        <f>INF_FC_EUR!BI264</f>
        <v>0</v>
      </c>
      <c r="BB263" s="1099">
        <f>INF_FC_EUR!BJ264</f>
        <v>0</v>
      </c>
      <c r="BC263" s="1100">
        <f>INF_FC_EUR!BK264</f>
        <v>0</v>
      </c>
      <c r="BD263" s="1099">
        <f>INF_FC_EUR!BL264</f>
        <v>0</v>
      </c>
      <c r="BE263" s="1100">
        <f>INF_FC_EUR!BM264</f>
        <v>0</v>
      </c>
      <c r="BF263" s="1099">
        <f>INF_FC_EUR!BN264</f>
        <v>0</v>
      </c>
      <c r="BG263" s="1100">
        <f>INF_FC_EUR!BO264</f>
        <v>0</v>
      </c>
      <c r="BH263" s="1099">
        <f>INF_FC_EUR!BP264</f>
        <v>0</v>
      </c>
      <c r="BI263" s="1100">
        <f>INF_FC_EUR!BQ264</f>
        <v>0</v>
      </c>
      <c r="BJ263" s="1099">
        <f>INF_FC_EUR!BR264</f>
        <v>0</v>
      </c>
      <c r="BK263" s="1100">
        <f>INF_FC_EUR!BS264</f>
        <v>0</v>
      </c>
      <c r="BL263" s="1099">
        <f>INF_FC_EUR!BT264</f>
        <v>0</v>
      </c>
      <c r="BM263" s="1100">
        <f>INF_FC_EUR!BU264</f>
        <v>0</v>
      </c>
      <c r="BN263" s="1099">
        <f>INF_FC_EUR!BV264</f>
        <v>0</v>
      </c>
      <c r="BO263" s="1100">
        <f>INF_FC_EUR!BW264</f>
        <v>0</v>
      </c>
      <c r="BP263" s="1099">
        <f>INF_FC_EUR!BX264</f>
        <v>0</v>
      </c>
      <c r="BQ263" s="1100">
        <f>INF_FC_EUR!BY264</f>
        <v>0</v>
      </c>
    </row>
    <row r="264" spans="1:69" s="1048" customFormat="1">
      <c r="A264" s="1080" t="str">
        <f>IF(OR(B264=0,B264=""),"",B264&amp;IF(COUNTIF(B$11:$B264,B264)&gt;1,COUNTIF(B$11:$B264,B264),""))</f>
        <v>Other Income/Expenses</v>
      </c>
      <c r="B264" s="1080" t="str">
        <f>INF_FC_EUR!J265</f>
        <v>Other Income/Expenses</v>
      </c>
      <c r="C264" s="1081"/>
      <c r="D264" s="1095">
        <f>INF_FC_EUR!L265</f>
        <v>0</v>
      </c>
      <c r="E264" s="1096">
        <f>INF_FC_EUR!M265</f>
        <v>0</v>
      </c>
      <c r="F264" s="1095">
        <f>INF_FC_EUR!N265</f>
        <v>0</v>
      </c>
      <c r="G264" s="1096">
        <f>INF_FC_EUR!O265</f>
        <v>0</v>
      </c>
      <c r="H264" s="1095">
        <f>INF_FC_EUR!P265</f>
        <v>0</v>
      </c>
      <c r="I264" s="1096">
        <f>INF_FC_EUR!Q265</f>
        <v>0</v>
      </c>
      <c r="J264" s="1095">
        <f>INF_FC_EUR!R265</f>
        <v>0</v>
      </c>
      <c r="K264" s="1096">
        <f>INF_FC_EUR!S265</f>
        <v>0</v>
      </c>
      <c r="L264" s="1095">
        <f>INF_FC_EUR!T265</f>
        <v>0</v>
      </c>
      <c r="M264" s="1096">
        <f>INF_FC_EUR!U265</f>
        <v>0</v>
      </c>
      <c r="N264" s="1095">
        <f>INF_FC_EUR!V265</f>
        <v>0</v>
      </c>
      <c r="O264" s="1096">
        <f>INF_FC_EUR!W265</f>
        <v>0</v>
      </c>
      <c r="P264" s="1095">
        <f>INF_FC_EUR!X265</f>
        <v>0</v>
      </c>
      <c r="Q264" s="1096">
        <f>INF_FC_EUR!Y265</f>
        <v>0</v>
      </c>
      <c r="R264" s="1095">
        <f>INF_FC_EUR!Z265</f>
        <v>0</v>
      </c>
      <c r="S264" s="1096">
        <f>INF_FC_EUR!AA265</f>
        <v>0</v>
      </c>
      <c r="T264" s="1095">
        <f>INF_FC_EUR!AB265</f>
        <v>0</v>
      </c>
      <c r="U264" s="1096">
        <f>INF_FC_EUR!AC265</f>
        <v>0</v>
      </c>
      <c r="V264" s="1095">
        <f>INF_FC_EUR!AD265</f>
        <v>0</v>
      </c>
      <c r="W264" s="1096">
        <f>INF_FC_EUR!AE265</f>
        <v>0</v>
      </c>
      <c r="X264" s="1095">
        <f>INF_FC_EUR!AF265</f>
        <v>0</v>
      </c>
      <c r="Y264" s="1096">
        <f>INF_FC_EUR!AG265</f>
        <v>0</v>
      </c>
      <c r="Z264" s="1095">
        <f>INF_FC_EUR!AH265</f>
        <v>0</v>
      </c>
      <c r="AA264" s="1096">
        <f>INF_FC_EUR!AI265</f>
        <v>0</v>
      </c>
      <c r="AB264" s="1095">
        <f>INF_FC_EUR!AJ265</f>
        <v>0</v>
      </c>
      <c r="AC264" s="1096">
        <f>INF_FC_EUR!AK265</f>
        <v>0</v>
      </c>
      <c r="AD264" s="1095">
        <f>INF_FC_EUR!AL265</f>
        <v>0</v>
      </c>
      <c r="AE264" s="1096">
        <f>INF_FC_EUR!AM265</f>
        <v>0</v>
      </c>
      <c r="AF264" s="1095">
        <f>INF_FC_EUR!AN265</f>
        <v>0</v>
      </c>
      <c r="AG264" s="1096">
        <f>INF_FC_EUR!AO265</f>
        <v>0</v>
      </c>
      <c r="AH264" s="1095">
        <f>INF_FC_EUR!AP265</f>
        <v>0</v>
      </c>
      <c r="AI264" s="1096">
        <f>INF_FC_EUR!AQ265</f>
        <v>0</v>
      </c>
      <c r="AJ264" s="1095">
        <f>INF_FC_EUR!AR265</f>
        <v>0</v>
      </c>
      <c r="AK264" s="1096">
        <f>INF_FC_EUR!AS265</f>
        <v>0</v>
      </c>
      <c r="AL264" s="1095">
        <f>INF_FC_EUR!AT265</f>
        <v>0</v>
      </c>
      <c r="AM264" s="1096">
        <f>INF_FC_EUR!AU265</f>
        <v>0</v>
      </c>
      <c r="AN264" s="1095">
        <f>INF_FC_EUR!AV265</f>
        <v>0</v>
      </c>
      <c r="AO264" s="1096">
        <f>INF_FC_EUR!AW265</f>
        <v>0</v>
      </c>
      <c r="AP264" s="1095">
        <f>INF_FC_EUR!AX265</f>
        <v>0</v>
      </c>
      <c r="AQ264" s="1096">
        <f>INF_FC_EUR!AY265</f>
        <v>0</v>
      </c>
      <c r="AR264" s="1095">
        <f>INF_FC_EUR!AZ265</f>
        <v>0</v>
      </c>
      <c r="AS264" s="1096">
        <f>INF_FC_EUR!BA265</f>
        <v>0</v>
      </c>
      <c r="AT264" s="1095">
        <f>INF_FC_EUR!BB265</f>
        <v>0</v>
      </c>
      <c r="AU264" s="1096">
        <f>INF_FC_EUR!BC265</f>
        <v>0</v>
      </c>
      <c r="AV264" s="1095">
        <f>INF_FC_EUR!BD265</f>
        <v>0</v>
      </c>
      <c r="AW264" s="1096">
        <f>INF_FC_EUR!BE265</f>
        <v>0</v>
      </c>
      <c r="AX264" s="1095">
        <f>INF_FC_EUR!BF265</f>
        <v>0</v>
      </c>
      <c r="AY264" s="1096">
        <f>INF_FC_EUR!BG265</f>
        <v>0</v>
      </c>
      <c r="AZ264" s="1095">
        <f>INF_FC_EUR!BH265</f>
        <v>0</v>
      </c>
      <c r="BA264" s="1096">
        <f>INF_FC_EUR!BI265</f>
        <v>0</v>
      </c>
      <c r="BB264" s="1095">
        <f>INF_FC_EUR!BJ265</f>
        <v>0</v>
      </c>
      <c r="BC264" s="1096">
        <f>INF_FC_EUR!BK265</f>
        <v>0</v>
      </c>
      <c r="BD264" s="1095">
        <f>INF_FC_EUR!BL265</f>
        <v>0</v>
      </c>
      <c r="BE264" s="1096">
        <f>INF_FC_EUR!BM265</f>
        <v>0</v>
      </c>
      <c r="BF264" s="1095">
        <f>INF_FC_EUR!BN265</f>
        <v>0</v>
      </c>
      <c r="BG264" s="1096">
        <f>INF_FC_EUR!BO265</f>
        <v>0</v>
      </c>
      <c r="BH264" s="1095">
        <f>INF_FC_EUR!BP265</f>
        <v>0</v>
      </c>
      <c r="BI264" s="1096">
        <f>INF_FC_EUR!BQ265</f>
        <v>0</v>
      </c>
      <c r="BJ264" s="1095">
        <f>INF_FC_EUR!BR265</f>
        <v>0</v>
      </c>
      <c r="BK264" s="1096">
        <f>INF_FC_EUR!BS265</f>
        <v>0</v>
      </c>
      <c r="BL264" s="1095">
        <f>INF_FC_EUR!BT265</f>
        <v>0</v>
      </c>
      <c r="BM264" s="1096">
        <f>INF_FC_EUR!BU265</f>
        <v>0</v>
      </c>
      <c r="BN264" s="1095">
        <f>INF_FC_EUR!BV265</f>
        <v>0</v>
      </c>
      <c r="BO264" s="1096">
        <f>INF_FC_EUR!BW265</f>
        <v>0</v>
      </c>
      <c r="BP264" s="1095">
        <f>INF_FC_EUR!BX265</f>
        <v>0</v>
      </c>
      <c r="BQ264" s="1096">
        <f>INF_FC_EUR!BY265</f>
        <v>0</v>
      </c>
    </row>
    <row r="265" spans="1:69" s="1048" customFormat="1">
      <c r="A265" s="1080" t="str">
        <f>IF(OR(B265=0,B265=""),"",B265&amp;IF(COUNTIF(B$11:$B265,B265)&gt;1,COUNTIF(B$11:$B265,B265),""))</f>
        <v>Allocation</v>
      </c>
      <c r="B265" s="1080" t="str">
        <f>INF_FC_EUR!J266</f>
        <v>Allocation</v>
      </c>
      <c r="C265" s="1081"/>
      <c r="D265" s="1095">
        <f>INF_FC_EUR!L266</f>
        <v>0</v>
      </c>
      <c r="E265" s="1096">
        <f>INF_FC_EUR!M266</f>
        <v>0</v>
      </c>
      <c r="F265" s="1095">
        <f>INF_FC_EUR!N266</f>
        <v>0</v>
      </c>
      <c r="G265" s="1096">
        <f>INF_FC_EUR!O266</f>
        <v>0</v>
      </c>
      <c r="H265" s="1095">
        <f>INF_FC_EUR!P266</f>
        <v>0</v>
      </c>
      <c r="I265" s="1096">
        <f>INF_FC_EUR!Q266</f>
        <v>0</v>
      </c>
      <c r="J265" s="1095">
        <f>INF_FC_EUR!R266</f>
        <v>0</v>
      </c>
      <c r="K265" s="1096">
        <f>INF_FC_EUR!S266</f>
        <v>0</v>
      </c>
      <c r="L265" s="1095">
        <f>INF_FC_EUR!T266</f>
        <v>0</v>
      </c>
      <c r="M265" s="1096">
        <f>INF_FC_EUR!U266</f>
        <v>0</v>
      </c>
      <c r="N265" s="1095">
        <f>INF_FC_EUR!V266</f>
        <v>0</v>
      </c>
      <c r="O265" s="1096">
        <f>INF_FC_EUR!W266</f>
        <v>0</v>
      </c>
      <c r="P265" s="1095">
        <f>INF_FC_EUR!X266</f>
        <v>0</v>
      </c>
      <c r="Q265" s="1096">
        <f>INF_FC_EUR!Y266</f>
        <v>0</v>
      </c>
      <c r="R265" s="1095">
        <f>INF_FC_EUR!Z266</f>
        <v>0</v>
      </c>
      <c r="S265" s="1096">
        <f>INF_FC_EUR!AA266</f>
        <v>0</v>
      </c>
      <c r="T265" s="1095">
        <f>INF_FC_EUR!AB266</f>
        <v>0</v>
      </c>
      <c r="U265" s="1096">
        <f>INF_FC_EUR!AC266</f>
        <v>0</v>
      </c>
      <c r="V265" s="1095">
        <f>INF_FC_EUR!AD266</f>
        <v>0</v>
      </c>
      <c r="W265" s="1096">
        <f>INF_FC_EUR!AE266</f>
        <v>0</v>
      </c>
      <c r="X265" s="1095">
        <f>INF_FC_EUR!AF266</f>
        <v>0</v>
      </c>
      <c r="Y265" s="1096">
        <f>INF_FC_EUR!AG266</f>
        <v>0</v>
      </c>
      <c r="Z265" s="1095">
        <f>INF_FC_EUR!AH266</f>
        <v>0</v>
      </c>
      <c r="AA265" s="1096">
        <f>INF_FC_EUR!AI266</f>
        <v>0</v>
      </c>
      <c r="AB265" s="1095">
        <f>INF_FC_EUR!AJ266</f>
        <v>0</v>
      </c>
      <c r="AC265" s="1096">
        <f>INF_FC_EUR!AK266</f>
        <v>0</v>
      </c>
      <c r="AD265" s="1095">
        <f>INF_FC_EUR!AL266</f>
        <v>0</v>
      </c>
      <c r="AE265" s="1096">
        <f>INF_FC_EUR!AM266</f>
        <v>0</v>
      </c>
      <c r="AF265" s="1095">
        <f>INF_FC_EUR!AN266</f>
        <v>0</v>
      </c>
      <c r="AG265" s="1096">
        <f>INF_FC_EUR!AO266</f>
        <v>0</v>
      </c>
      <c r="AH265" s="1095">
        <f>INF_FC_EUR!AP266</f>
        <v>0</v>
      </c>
      <c r="AI265" s="1096">
        <f>INF_FC_EUR!AQ266</f>
        <v>0</v>
      </c>
      <c r="AJ265" s="1095">
        <f>INF_FC_EUR!AR266</f>
        <v>0</v>
      </c>
      <c r="AK265" s="1096">
        <f>INF_FC_EUR!AS266</f>
        <v>0</v>
      </c>
      <c r="AL265" s="1095">
        <f>INF_FC_EUR!AT266</f>
        <v>0</v>
      </c>
      <c r="AM265" s="1096">
        <f>INF_FC_EUR!AU266</f>
        <v>0</v>
      </c>
      <c r="AN265" s="1095">
        <f>INF_FC_EUR!AV266</f>
        <v>0</v>
      </c>
      <c r="AO265" s="1096">
        <f>INF_FC_EUR!AW266</f>
        <v>0</v>
      </c>
      <c r="AP265" s="1095">
        <f>INF_FC_EUR!AX266</f>
        <v>0</v>
      </c>
      <c r="AQ265" s="1096">
        <f>INF_FC_EUR!AY266</f>
        <v>0</v>
      </c>
      <c r="AR265" s="1095">
        <f>INF_FC_EUR!AZ266</f>
        <v>0</v>
      </c>
      <c r="AS265" s="1096">
        <f>INF_FC_EUR!BA266</f>
        <v>0</v>
      </c>
      <c r="AT265" s="1095">
        <f>INF_FC_EUR!BB266</f>
        <v>0</v>
      </c>
      <c r="AU265" s="1096">
        <f>INF_FC_EUR!BC266</f>
        <v>0</v>
      </c>
      <c r="AV265" s="1095">
        <f>INF_FC_EUR!BD266</f>
        <v>0</v>
      </c>
      <c r="AW265" s="1096">
        <f>INF_FC_EUR!BE266</f>
        <v>0</v>
      </c>
      <c r="AX265" s="1095">
        <f>INF_FC_EUR!BF266</f>
        <v>0</v>
      </c>
      <c r="AY265" s="1096">
        <f>INF_FC_EUR!BG266</f>
        <v>0</v>
      </c>
      <c r="AZ265" s="1095">
        <f>INF_FC_EUR!BH266</f>
        <v>0</v>
      </c>
      <c r="BA265" s="1096">
        <f>INF_FC_EUR!BI266</f>
        <v>0</v>
      </c>
      <c r="BB265" s="1095">
        <f>INF_FC_EUR!BJ266</f>
        <v>0</v>
      </c>
      <c r="BC265" s="1096">
        <f>INF_FC_EUR!BK266</f>
        <v>0</v>
      </c>
      <c r="BD265" s="1095">
        <f>INF_FC_EUR!BL266</f>
        <v>0</v>
      </c>
      <c r="BE265" s="1096">
        <f>INF_FC_EUR!BM266</f>
        <v>0</v>
      </c>
      <c r="BF265" s="1095">
        <f>INF_FC_EUR!BN266</f>
        <v>0</v>
      </c>
      <c r="BG265" s="1096">
        <f>INF_FC_EUR!BO266</f>
        <v>0</v>
      </c>
      <c r="BH265" s="1095">
        <f>INF_FC_EUR!BP266</f>
        <v>0</v>
      </c>
      <c r="BI265" s="1096">
        <f>INF_FC_EUR!BQ266</f>
        <v>0</v>
      </c>
      <c r="BJ265" s="1095">
        <f>INF_FC_EUR!BR266</f>
        <v>0</v>
      </c>
      <c r="BK265" s="1096">
        <f>INF_FC_EUR!BS266</f>
        <v>0</v>
      </c>
      <c r="BL265" s="1095">
        <f>INF_FC_EUR!BT266</f>
        <v>0</v>
      </c>
      <c r="BM265" s="1096">
        <f>INF_FC_EUR!BU266</f>
        <v>0</v>
      </c>
      <c r="BN265" s="1095">
        <f>INF_FC_EUR!BV266</f>
        <v>0</v>
      </c>
      <c r="BO265" s="1096">
        <f>INF_FC_EUR!BW266</f>
        <v>0</v>
      </c>
      <c r="BP265" s="1095">
        <f>INF_FC_EUR!BX266</f>
        <v>0</v>
      </c>
      <c r="BQ265" s="1096">
        <f>INF_FC_EUR!BY266</f>
        <v>0</v>
      </c>
    </row>
    <row r="266" spans="1:69" s="1048" customFormat="1">
      <c r="A266" s="1080" t="str">
        <f>IF(OR(B266=0,B266=""),"",B266&amp;IF(COUNTIF(B$11:$B266,B266)&gt;1,COUNTIF(B$11:$B266,B266),""))</f>
        <v>EBITDA</v>
      </c>
      <c r="B266" s="1080" t="str">
        <f>INF_FC_EUR!J267</f>
        <v>EBITDA</v>
      </c>
      <c r="C266" s="1081"/>
      <c r="D266" s="1095">
        <f>INF_FC_EUR!L267</f>
        <v>0</v>
      </c>
      <c r="E266" s="1096">
        <f>INF_FC_EUR!M267</f>
        <v>0</v>
      </c>
      <c r="F266" s="1095">
        <f>INF_FC_EUR!N267</f>
        <v>0</v>
      </c>
      <c r="G266" s="1096">
        <f>INF_FC_EUR!O267</f>
        <v>0</v>
      </c>
      <c r="H266" s="1095">
        <f>INF_FC_EUR!P267</f>
        <v>0</v>
      </c>
      <c r="I266" s="1096">
        <f>INF_FC_EUR!Q267</f>
        <v>0</v>
      </c>
      <c r="J266" s="1095">
        <f>INF_FC_EUR!R267</f>
        <v>0</v>
      </c>
      <c r="K266" s="1096">
        <f>INF_FC_EUR!S267</f>
        <v>0</v>
      </c>
      <c r="L266" s="1095">
        <f>INF_FC_EUR!T267</f>
        <v>0</v>
      </c>
      <c r="M266" s="1096">
        <f>INF_FC_EUR!U267</f>
        <v>0</v>
      </c>
      <c r="N266" s="1095">
        <f>INF_FC_EUR!V267</f>
        <v>0</v>
      </c>
      <c r="O266" s="1096">
        <f>INF_FC_EUR!W267</f>
        <v>0</v>
      </c>
      <c r="P266" s="1095">
        <f>INF_FC_EUR!X267</f>
        <v>0</v>
      </c>
      <c r="Q266" s="1096">
        <f>INF_FC_EUR!Y267</f>
        <v>0</v>
      </c>
      <c r="R266" s="1095">
        <f>INF_FC_EUR!Z267</f>
        <v>0</v>
      </c>
      <c r="S266" s="1096">
        <f>INF_FC_EUR!AA267</f>
        <v>0</v>
      </c>
      <c r="T266" s="1095">
        <f>INF_FC_EUR!AB267</f>
        <v>0</v>
      </c>
      <c r="U266" s="1096">
        <f>INF_FC_EUR!AC267</f>
        <v>0</v>
      </c>
      <c r="V266" s="1095">
        <f>INF_FC_EUR!AD267</f>
        <v>0</v>
      </c>
      <c r="W266" s="1096">
        <f>INF_FC_EUR!AE267</f>
        <v>0</v>
      </c>
      <c r="X266" s="1095">
        <f>INF_FC_EUR!AF267</f>
        <v>0</v>
      </c>
      <c r="Y266" s="1096">
        <f>INF_FC_EUR!AG267</f>
        <v>0</v>
      </c>
      <c r="Z266" s="1095">
        <f>INF_FC_EUR!AH267</f>
        <v>0</v>
      </c>
      <c r="AA266" s="1096">
        <f>INF_FC_EUR!AI267</f>
        <v>0</v>
      </c>
      <c r="AB266" s="1095">
        <f>INF_FC_EUR!AJ267</f>
        <v>0</v>
      </c>
      <c r="AC266" s="1096">
        <f>INF_FC_EUR!AK267</f>
        <v>0</v>
      </c>
      <c r="AD266" s="1095">
        <f>INF_FC_EUR!AL267</f>
        <v>0</v>
      </c>
      <c r="AE266" s="1096">
        <f>INF_FC_EUR!AM267</f>
        <v>0</v>
      </c>
      <c r="AF266" s="1095">
        <f>INF_FC_EUR!AN267</f>
        <v>0</v>
      </c>
      <c r="AG266" s="1096">
        <f>INF_FC_EUR!AO267</f>
        <v>0</v>
      </c>
      <c r="AH266" s="1095">
        <f>INF_FC_EUR!AP267</f>
        <v>0</v>
      </c>
      <c r="AI266" s="1096">
        <f>INF_FC_EUR!AQ267</f>
        <v>0</v>
      </c>
      <c r="AJ266" s="1095">
        <f>INF_FC_EUR!AR267</f>
        <v>0</v>
      </c>
      <c r="AK266" s="1096">
        <f>INF_FC_EUR!AS267</f>
        <v>0</v>
      </c>
      <c r="AL266" s="1095">
        <f>INF_FC_EUR!AT267</f>
        <v>0</v>
      </c>
      <c r="AM266" s="1096">
        <f>INF_FC_EUR!AU267</f>
        <v>0</v>
      </c>
      <c r="AN266" s="1095">
        <f>INF_FC_EUR!AV267</f>
        <v>0</v>
      </c>
      <c r="AO266" s="1096">
        <f>INF_FC_EUR!AW267</f>
        <v>0</v>
      </c>
      <c r="AP266" s="1095">
        <f>INF_FC_EUR!AX267</f>
        <v>0</v>
      </c>
      <c r="AQ266" s="1096">
        <f>INF_FC_EUR!AY267</f>
        <v>0</v>
      </c>
      <c r="AR266" s="1095">
        <f>INF_FC_EUR!AZ267</f>
        <v>0</v>
      </c>
      <c r="AS266" s="1096">
        <f>INF_FC_EUR!BA267</f>
        <v>0</v>
      </c>
      <c r="AT266" s="1095">
        <f>INF_FC_EUR!BB267</f>
        <v>0</v>
      </c>
      <c r="AU266" s="1096">
        <f>INF_FC_EUR!BC267</f>
        <v>0</v>
      </c>
      <c r="AV266" s="1095">
        <f>INF_FC_EUR!BD267</f>
        <v>0</v>
      </c>
      <c r="AW266" s="1096">
        <f>INF_FC_EUR!BE267</f>
        <v>0</v>
      </c>
      <c r="AX266" s="1095">
        <f>INF_FC_EUR!BF267</f>
        <v>0</v>
      </c>
      <c r="AY266" s="1096">
        <f>INF_FC_EUR!BG267</f>
        <v>0</v>
      </c>
      <c r="AZ266" s="1095">
        <f>INF_FC_EUR!BH267</f>
        <v>0</v>
      </c>
      <c r="BA266" s="1096">
        <f>INF_FC_EUR!BI267</f>
        <v>0</v>
      </c>
      <c r="BB266" s="1095">
        <f>INF_FC_EUR!BJ267</f>
        <v>0</v>
      </c>
      <c r="BC266" s="1096">
        <f>INF_FC_EUR!BK267</f>
        <v>0</v>
      </c>
      <c r="BD266" s="1095">
        <f>INF_FC_EUR!BL267</f>
        <v>0</v>
      </c>
      <c r="BE266" s="1096">
        <f>INF_FC_EUR!BM267</f>
        <v>0</v>
      </c>
      <c r="BF266" s="1095">
        <f>INF_FC_EUR!BN267</f>
        <v>0</v>
      </c>
      <c r="BG266" s="1096">
        <f>INF_FC_EUR!BO267</f>
        <v>0</v>
      </c>
      <c r="BH266" s="1095">
        <f>INF_FC_EUR!BP267</f>
        <v>0</v>
      </c>
      <c r="BI266" s="1096">
        <f>INF_FC_EUR!BQ267</f>
        <v>0</v>
      </c>
      <c r="BJ266" s="1095">
        <f>INF_FC_EUR!BR267</f>
        <v>0</v>
      </c>
      <c r="BK266" s="1096">
        <f>INF_FC_EUR!BS267</f>
        <v>0</v>
      </c>
      <c r="BL266" s="1095">
        <f>INF_FC_EUR!BT267</f>
        <v>0</v>
      </c>
      <c r="BM266" s="1096">
        <f>INF_FC_EUR!BU267</f>
        <v>0</v>
      </c>
      <c r="BN266" s="1095">
        <f>INF_FC_EUR!BV267</f>
        <v>0</v>
      </c>
      <c r="BO266" s="1096">
        <f>INF_FC_EUR!BW267</f>
        <v>0</v>
      </c>
      <c r="BP266" s="1095">
        <f>INF_FC_EUR!BX267</f>
        <v>0</v>
      </c>
      <c r="BQ266" s="1096">
        <f>INF_FC_EUR!BY267</f>
        <v>0</v>
      </c>
    </row>
    <row r="267" spans="1:69" s="1048" customFormat="1">
      <c r="A267" s="1080" t="str">
        <f>IF(OR(B267=0,B267=""),"",B267&amp;IF(COUNTIF(B$11:$B267,B267)&gt;1,COUNTIF(B$11:$B267,B267),""))</f>
        <v>EBIT</v>
      </c>
      <c r="B267" s="1080" t="str">
        <f>INF_FC_EUR!J268</f>
        <v>EBIT</v>
      </c>
      <c r="C267" s="1081"/>
      <c r="D267" s="1095">
        <f>INF_FC_EUR!L268</f>
        <v>0</v>
      </c>
      <c r="E267" s="1101">
        <f>INF_FC_EUR!M268</f>
        <v>0</v>
      </c>
      <c r="F267" s="1095">
        <f>INF_FC_EUR!N268</f>
        <v>0</v>
      </c>
      <c r="G267" s="1101">
        <f>INF_FC_EUR!O268</f>
        <v>0</v>
      </c>
      <c r="H267" s="1095">
        <f>INF_FC_EUR!P268</f>
        <v>0</v>
      </c>
      <c r="I267" s="1101">
        <f>INF_FC_EUR!Q268</f>
        <v>0</v>
      </c>
      <c r="J267" s="1095">
        <f>INF_FC_EUR!R268</f>
        <v>0</v>
      </c>
      <c r="K267" s="1101">
        <f>INF_FC_EUR!S268</f>
        <v>0</v>
      </c>
      <c r="L267" s="1095">
        <f>INF_FC_EUR!T268</f>
        <v>0</v>
      </c>
      <c r="M267" s="1101">
        <f>INF_FC_EUR!U268</f>
        <v>0</v>
      </c>
      <c r="N267" s="1095">
        <f>INF_FC_EUR!V268</f>
        <v>0</v>
      </c>
      <c r="O267" s="1101">
        <f>INF_FC_EUR!W268</f>
        <v>0</v>
      </c>
      <c r="P267" s="1095">
        <f>INF_FC_EUR!X268</f>
        <v>0</v>
      </c>
      <c r="Q267" s="1101">
        <f>INF_FC_EUR!Y268</f>
        <v>0</v>
      </c>
      <c r="R267" s="1095">
        <f>INF_FC_EUR!Z268</f>
        <v>0</v>
      </c>
      <c r="S267" s="1101">
        <f>INF_FC_EUR!AA268</f>
        <v>0</v>
      </c>
      <c r="T267" s="1095">
        <f>INF_FC_EUR!AB268</f>
        <v>0</v>
      </c>
      <c r="U267" s="1101">
        <f>INF_FC_EUR!AC268</f>
        <v>0</v>
      </c>
      <c r="V267" s="1095">
        <f>INF_FC_EUR!AD268</f>
        <v>0</v>
      </c>
      <c r="W267" s="1101">
        <f>INF_FC_EUR!AE268</f>
        <v>0</v>
      </c>
      <c r="X267" s="1095">
        <f>INF_FC_EUR!AF268</f>
        <v>0</v>
      </c>
      <c r="Y267" s="1101">
        <f>INF_FC_EUR!AG268</f>
        <v>0</v>
      </c>
      <c r="Z267" s="1095">
        <f>INF_FC_EUR!AH268</f>
        <v>0</v>
      </c>
      <c r="AA267" s="1101">
        <f>INF_FC_EUR!AI268</f>
        <v>0</v>
      </c>
      <c r="AB267" s="1095">
        <f>INF_FC_EUR!AJ268</f>
        <v>0</v>
      </c>
      <c r="AC267" s="1101">
        <f>INF_FC_EUR!AK268</f>
        <v>0</v>
      </c>
      <c r="AD267" s="1095">
        <f>INF_FC_EUR!AL268</f>
        <v>0</v>
      </c>
      <c r="AE267" s="1101">
        <f>INF_FC_EUR!AM268</f>
        <v>0</v>
      </c>
      <c r="AF267" s="1095">
        <f>INF_FC_EUR!AN268</f>
        <v>0</v>
      </c>
      <c r="AG267" s="1101">
        <f>INF_FC_EUR!AO268</f>
        <v>0</v>
      </c>
      <c r="AH267" s="1095">
        <f>INF_FC_EUR!AP268</f>
        <v>0</v>
      </c>
      <c r="AI267" s="1101">
        <f>INF_FC_EUR!AQ268</f>
        <v>0</v>
      </c>
      <c r="AJ267" s="1095">
        <f>INF_FC_EUR!AR268</f>
        <v>0</v>
      </c>
      <c r="AK267" s="1101">
        <f>INF_FC_EUR!AS268</f>
        <v>0</v>
      </c>
      <c r="AL267" s="1095">
        <f>INF_FC_EUR!AT268</f>
        <v>0</v>
      </c>
      <c r="AM267" s="1101">
        <f>INF_FC_EUR!AU268</f>
        <v>0</v>
      </c>
      <c r="AN267" s="1095">
        <f>INF_FC_EUR!AV268</f>
        <v>0</v>
      </c>
      <c r="AO267" s="1101">
        <f>INF_FC_EUR!AW268</f>
        <v>0</v>
      </c>
      <c r="AP267" s="1095">
        <f>INF_FC_EUR!AX268</f>
        <v>0</v>
      </c>
      <c r="AQ267" s="1101">
        <f>INF_FC_EUR!AY268</f>
        <v>0</v>
      </c>
      <c r="AR267" s="1095">
        <f>INF_FC_EUR!AZ268</f>
        <v>0</v>
      </c>
      <c r="AS267" s="1101">
        <f>INF_FC_EUR!BA268</f>
        <v>0</v>
      </c>
      <c r="AT267" s="1095">
        <f>INF_FC_EUR!BB268</f>
        <v>0</v>
      </c>
      <c r="AU267" s="1101">
        <f>INF_FC_EUR!BC268</f>
        <v>0</v>
      </c>
      <c r="AV267" s="1095">
        <f>INF_FC_EUR!BD268</f>
        <v>0</v>
      </c>
      <c r="AW267" s="1101">
        <f>INF_FC_EUR!BE268</f>
        <v>0</v>
      </c>
      <c r="AX267" s="1095">
        <f>INF_FC_EUR!BF268</f>
        <v>0</v>
      </c>
      <c r="AY267" s="1101">
        <f>INF_FC_EUR!BG268</f>
        <v>0</v>
      </c>
      <c r="AZ267" s="1095">
        <f>INF_FC_EUR!BH268</f>
        <v>0</v>
      </c>
      <c r="BA267" s="1101">
        <f>INF_FC_EUR!BI268</f>
        <v>0</v>
      </c>
      <c r="BB267" s="1095">
        <f>INF_FC_EUR!BJ268</f>
        <v>0</v>
      </c>
      <c r="BC267" s="1101">
        <f>INF_FC_EUR!BK268</f>
        <v>0</v>
      </c>
      <c r="BD267" s="1095">
        <f>INF_FC_EUR!BL268</f>
        <v>0</v>
      </c>
      <c r="BE267" s="1101">
        <f>INF_FC_EUR!BM268</f>
        <v>0</v>
      </c>
      <c r="BF267" s="1095">
        <f>INF_FC_EUR!BN268</f>
        <v>0</v>
      </c>
      <c r="BG267" s="1101">
        <f>INF_FC_EUR!BO268</f>
        <v>0</v>
      </c>
      <c r="BH267" s="1095">
        <f>INF_FC_EUR!BP268</f>
        <v>0</v>
      </c>
      <c r="BI267" s="1101">
        <f>INF_FC_EUR!BQ268</f>
        <v>0</v>
      </c>
      <c r="BJ267" s="1095">
        <f>INF_FC_EUR!BR268</f>
        <v>0</v>
      </c>
      <c r="BK267" s="1101">
        <f>INF_FC_EUR!BS268</f>
        <v>0</v>
      </c>
      <c r="BL267" s="1095">
        <f>INF_FC_EUR!BT268</f>
        <v>0</v>
      </c>
      <c r="BM267" s="1101">
        <f>INF_FC_EUR!BU268</f>
        <v>0</v>
      </c>
      <c r="BN267" s="1095">
        <f>INF_FC_EUR!BV268</f>
        <v>0</v>
      </c>
      <c r="BO267" s="1101">
        <f>INF_FC_EUR!BW268</f>
        <v>0</v>
      </c>
      <c r="BP267" s="1095">
        <f>INF_FC_EUR!BX268</f>
        <v>0</v>
      </c>
      <c r="BQ267" s="1101">
        <f>INF_FC_EUR!BY268</f>
        <v>0</v>
      </c>
    </row>
    <row r="268" spans="1:69" s="1048" customFormat="1">
      <c r="A268" s="1080" t="str">
        <f>IF(OR(B268=0,B268=""),"",B268&amp;IF(COUNTIF(B$11:$B268,B268)&gt;1,COUNTIF(B$11:$B268,B268),""))</f>
        <v>EBT</v>
      </c>
      <c r="B268" s="1080" t="str">
        <f>INF_FC_EUR!J269</f>
        <v>EBT</v>
      </c>
      <c r="C268" s="1081"/>
      <c r="D268" s="1095">
        <f>INF_FC_EUR!L269</f>
        <v>0</v>
      </c>
      <c r="E268" s="1096">
        <f>INF_FC_EUR!M269</f>
        <v>0</v>
      </c>
      <c r="F268" s="1095">
        <f>INF_FC_EUR!N269</f>
        <v>0</v>
      </c>
      <c r="G268" s="1096">
        <f>INF_FC_EUR!O269</f>
        <v>0</v>
      </c>
      <c r="H268" s="1095">
        <f>INF_FC_EUR!P269</f>
        <v>0</v>
      </c>
      <c r="I268" s="1096">
        <f>INF_FC_EUR!Q269</f>
        <v>0</v>
      </c>
      <c r="J268" s="1095">
        <f>INF_FC_EUR!R269</f>
        <v>0</v>
      </c>
      <c r="K268" s="1096">
        <f>INF_FC_EUR!S269</f>
        <v>0</v>
      </c>
      <c r="L268" s="1095">
        <f>INF_FC_EUR!T269</f>
        <v>0</v>
      </c>
      <c r="M268" s="1096">
        <f>INF_FC_EUR!U269</f>
        <v>0</v>
      </c>
      <c r="N268" s="1095">
        <f>INF_FC_EUR!V269</f>
        <v>0</v>
      </c>
      <c r="O268" s="1096">
        <f>INF_FC_EUR!W269</f>
        <v>0</v>
      </c>
      <c r="P268" s="1095">
        <f>INF_FC_EUR!X269</f>
        <v>0</v>
      </c>
      <c r="Q268" s="1096">
        <f>INF_FC_EUR!Y269</f>
        <v>0</v>
      </c>
      <c r="R268" s="1095">
        <f>INF_FC_EUR!Z269</f>
        <v>0</v>
      </c>
      <c r="S268" s="1096">
        <f>INF_FC_EUR!AA269</f>
        <v>0</v>
      </c>
      <c r="T268" s="1095">
        <f>INF_FC_EUR!AB269</f>
        <v>0</v>
      </c>
      <c r="U268" s="1096">
        <f>INF_FC_EUR!AC269</f>
        <v>0</v>
      </c>
      <c r="V268" s="1095">
        <f>INF_FC_EUR!AD269</f>
        <v>0</v>
      </c>
      <c r="W268" s="1096">
        <f>INF_FC_EUR!AE269</f>
        <v>0</v>
      </c>
      <c r="X268" s="1095">
        <f>INF_FC_EUR!AF269</f>
        <v>0</v>
      </c>
      <c r="Y268" s="1096">
        <f>INF_FC_EUR!AG269</f>
        <v>0</v>
      </c>
      <c r="Z268" s="1095">
        <f>INF_FC_EUR!AH269</f>
        <v>0</v>
      </c>
      <c r="AA268" s="1096">
        <f>INF_FC_EUR!AI269</f>
        <v>0</v>
      </c>
      <c r="AB268" s="1095">
        <f>INF_FC_EUR!AJ269</f>
        <v>0</v>
      </c>
      <c r="AC268" s="1096">
        <f>INF_FC_EUR!AK269</f>
        <v>0</v>
      </c>
      <c r="AD268" s="1095">
        <f>INF_FC_EUR!AL269</f>
        <v>0</v>
      </c>
      <c r="AE268" s="1096">
        <f>INF_FC_EUR!AM269</f>
        <v>0</v>
      </c>
      <c r="AF268" s="1095">
        <f>INF_FC_EUR!AN269</f>
        <v>0</v>
      </c>
      <c r="AG268" s="1096">
        <f>INF_FC_EUR!AO269</f>
        <v>0</v>
      </c>
      <c r="AH268" s="1095">
        <f>INF_FC_EUR!AP269</f>
        <v>0</v>
      </c>
      <c r="AI268" s="1096">
        <f>INF_FC_EUR!AQ269</f>
        <v>0</v>
      </c>
      <c r="AJ268" s="1095">
        <f>INF_FC_EUR!AR269</f>
        <v>0</v>
      </c>
      <c r="AK268" s="1096">
        <f>INF_FC_EUR!AS269</f>
        <v>0</v>
      </c>
      <c r="AL268" s="1095">
        <f>INF_FC_EUR!AT269</f>
        <v>0</v>
      </c>
      <c r="AM268" s="1096">
        <f>INF_FC_EUR!AU269</f>
        <v>0</v>
      </c>
      <c r="AN268" s="1095">
        <f>INF_FC_EUR!AV269</f>
        <v>0</v>
      </c>
      <c r="AO268" s="1096">
        <f>INF_FC_EUR!AW269</f>
        <v>0</v>
      </c>
      <c r="AP268" s="1095">
        <f>INF_FC_EUR!AX269</f>
        <v>0</v>
      </c>
      <c r="AQ268" s="1096">
        <f>INF_FC_EUR!AY269</f>
        <v>0</v>
      </c>
      <c r="AR268" s="1095">
        <f>INF_FC_EUR!AZ269</f>
        <v>0</v>
      </c>
      <c r="AS268" s="1096">
        <f>INF_FC_EUR!BA269</f>
        <v>0</v>
      </c>
      <c r="AT268" s="1095">
        <f>INF_FC_EUR!BB269</f>
        <v>0</v>
      </c>
      <c r="AU268" s="1096">
        <f>INF_FC_EUR!BC269</f>
        <v>0</v>
      </c>
      <c r="AV268" s="1095">
        <f>INF_FC_EUR!BD269</f>
        <v>0</v>
      </c>
      <c r="AW268" s="1096">
        <f>INF_FC_EUR!BE269</f>
        <v>0</v>
      </c>
      <c r="AX268" s="1095">
        <f>INF_FC_EUR!BF269</f>
        <v>0</v>
      </c>
      <c r="AY268" s="1096">
        <f>INF_FC_EUR!BG269</f>
        <v>0</v>
      </c>
      <c r="AZ268" s="1095">
        <f>INF_FC_EUR!BH269</f>
        <v>0</v>
      </c>
      <c r="BA268" s="1096">
        <f>INF_FC_EUR!BI269</f>
        <v>0</v>
      </c>
      <c r="BB268" s="1095">
        <f>INF_FC_EUR!BJ269</f>
        <v>0</v>
      </c>
      <c r="BC268" s="1096">
        <f>INF_FC_EUR!BK269</f>
        <v>0</v>
      </c>
      <c r="BD268" s="1095">
        <f>INF_FC_EUR!BL269</f>
        <v>0</v>
      </c>
      <c r="BE268" s="1096">
        <f>INF_FC_EUR!BM269</f>
        <v>0</v>
      </c>
      <c r="BF268" s="1095">
        <f>INF_FC_EUR!BN269</f>
        <v>0</v>
      </c>
      <c r="BG268" s="1096">
        <f>INF_FC_EUR!BO269</f>
        <v>0</v>
      </c>
      <c r="BH268" s="1095">
        <f>INF_FC_EUR!BP269</f>
        <v>0</v>
      </c>
      <c r="BI268" s="1096">
        <f>INF_FC_EUR!BQ269</f>
        <v>0</v>
      </c>
      <c r="BJ268" s="1095">
        <f>INF_FC_EUR!BR269</f>
        <v>0</v>
      </c>
      <c r="BK268" s="1096">
        <f>INF_FC_EUR!BS269</f>
        <v>0</v>
      </c>
      <c r="BL268" s="1095">
        <f>INF_FC_EUR!BT269</f>
        <v>0</v>
      </c>
      <c r="BM268" s="1096">
        <f>INF_FC_EUR!BU269</f>
        <v>0</v>
      </c>
      <c r="BN268" s="1095">
        <f>INF_FC_EUR!BV269</f>
        <v>0</v>
      </c>
      <c r="BO268" s="1096">
        <f>INF_FC_EUR!BW269</f>
        <v>0</v>
      </c>
      <c r="BP268" s="1095">
        <f>INF_FC_EUR!BX269</f>
        <v>0</v>
      </c>
      <c r="BQ268" s="1096">
        <f>INF_FC_EUR!BY269</f>
        <v>0</v>
      </c>
    </row>
    <row r="269" spans="1:69" s="1048" customFormat="1">
      <c r="A269" s="1065" t="str">
        <f>IF(OR(B269=0,B269=""),"",B269&amp;IF(COUNTIF(B$11:$B269,B269)&gt;1,COUNTIF(B$11:$B269,B269),""))</f>
        <v>EBT % Net revenue</v>
      </c>
      <c r="B269" s="1065" t="str">
        <f>INF_FC_EUR!J270</f>
        <v>EBT % Net revenue</v>
      </c>
      <c r="C269" s="1065"/>
      <c r="D269" s="1066">
        <f>INF_FC_EUR!L270</f>
        <v>0</v>
      </c>
      <c r="E269" s="1067">
        <f>INF_FC_EUR!M270</f>
        <v>0</v>
      </c>
      <c r="F269" s="1066">
        <f>INF_FC_EUR!N270</f>
        <v>0</v>
      </c>
      <c r="G269" s="1067">
        <f>INF_FC_EUR!O270</f>
        <v>0</v>
      </c>
      <c r="H269" s="1066">
        <f>INF_FC_EUR!P270</f>
        <v>0</v>
      </c>
      <c r="I269" s="1067">
        <f>INF_FC_EUR!Q270</f>
        <v>0</v>
      </c>
      <c r="J269" s="1066">
        <f>INF_FC_EUR!R270</f>
        <v>0</v>
      </c>
      <c r="K269" s="1067">
        <f>INF_FC_EUR!S270</f>
        <v>0</v>
      </c>
      <c r="L269" s="1066">
        <f>INF_FC_EUR!T270</f>
        <v>0</v>
      </c>
      <c r="M269" s="1067">
        <f>INF_FC_EUR!U270</f>
        <v>0</v>
      </c>
      <c r="N269" s="1066">
        <f>INF_FC_EUR!V270</f>
        <v>0</v>
      </c>
      <c r="O269" s="1067">
        <f>INF_FC_EUR!W270</f>
        <v>0</v>
      </c>
      <c r="P269" s="1066">
        <f>INF_FC_EUR!X270</f>
        <v>0</v>
      </c>
      <c r="Q269" s="1067">
        <f>INF_FC_EUR!Y270</f>
        <v>0</v>
      </c>
      <c r="R269" s="1066">
        <f>INF_FC_EUR!Z270</f>
        <v>0</v>
      </c>
      <c r="S269" s="1067">
        <f>INF_FC_EUR!AA270</f>
        <v>0</v>
      </c>
      <c r="T269" s="1066">
        <f>INF_FC_EUR!AB270</f>
        <v>0</v>
      </c>
      <c r="U269" s="1067">
        <f>INF_FC_EUR!AC270</f>
        <v>0</v>
      </c>
      <c r="V269" s="1066">
        <f>INF_FC_EUR!AD270</f>
        <v>0</v>
      </c>
      <c r="W269" s="1067">
        <f>INF_FC_EUR!AE270</f>
        <v>0</v>
      </c>
      <c r="X269" s="1066">
        <f>INF_FC_EUR!AF270</f>
        <v>0</v>
      </c>
      <c r="Y269" s="1067">
        <f>INF_FC_EUR!AG270</f>
        <v>0</v>
      </c>
      <c r="Z269" s="1066">
        <f>INF_FC_EUR!AH270</f>
        <v>0</v>
      </c>
      <c r="AA269" s="1067">
        <f>INF_FC_EUR!AI270</f>
        <v>0</v>
      </c>
      <c r="AB269" s="1066">
        <f>INF_FC_EUR!AJ270</f>
        <v>0</v>
      </c>
      <c r="AC269" s="1067">
        <f>INF_FC_EUR!AK270</f>
        <v>0</v>
      </c>
      <c r="AD269" s="1066">
        <f>INF_FC_EUR!AL270</f>
        <v>0</v>
      </c>
      <c r="AE269" s="1067">
        <f>INF_FC_EUR!AM270</f>
        <v>0</v>
      </c>
      <c r="AF269" s="1066">
        <f>INF_FC_EUR!AN270</f>
        <v>0</v>
      </c>
      <c r="AG269" s="1067">
        <f>INF_FC_EUR!AO270</f>
        <v>0</v>
      </c>
      <c r="AH269" s="1066">
        <f>INF_FC_EUR!AP270</f>
        <v>0</v>
      </c>
      <c r="AI269" s="1067">
        <f>INF_FC_EUR!AQ270</f>
        <v>0</v>
      </c>
      <c r="AJ269" s="1066">
        <f>INF_FC_EUR!AR270</f>
        <v>0</v>
      </c>
      <c r="AK269" s="1067">
        <f>INF_FC_EUR!AS270</f>
        <v>0</v>
      </c>
      <c r="AL269" s="1066">
        <f>INF_FC_EUR!AT270</f>
        <v>0</v>
      </c>
      <c r="AM269" s="1067">
        <f>INF_FC_EUR!AU270</f>
        <v>0</v>
      </c>
      <c r="AN269" s="1066">
        <f>INF_FC_EUR!AV270</f>
        <v>0</v>
      </c>
      <c r="AO269" s="1067">
        <f>INF_FC_EUR!AW270</f>
        <v>0</v>
      </c>
      <c r="AP269" s="1066">
        <f>INF_FC_EUR!AX270</f>
        <v>0</v>
      </c>
      <c r="AQ269" s="1067">
        <f>INF_FC_EUR!AY270</f>
        <v>0</v>
      </c>
      <c r="AR269" s="1066">
        <f>INF_FC_EUR!AZ270</f>
        <v>0</v>
      </c>
      <c r="AS269" s="1067">
        <f>INF_FC_EUR!BA270</f>
        <v>0</v>
      </c>
      <c r="AT269" s="1066">
        <f>INF_FC_EUR!BB270</f>
        <v>0</v>
      </c>
      <c r="AU269" s="1067">
        <f>INF_FC_EUR!BC270</f>
        <v>0</v>
      </c>
      <c r="AV269" s="1066">
        <f>INF_FC_EUR!BD270</f>
        <v>0</v>
      </c>
      <c r="AW269" s="1067">
        <f>INF_FC_EUR!BE270</f>
        <v>0</v>
      </c>
      <c r="AX269" s="1066">
        <f>INF_FC_EUR!BF270</f>
        <v>0</v>
      </c>
      <c r="AY269" s="1067">
        <f>INF_FC_EUR!BG270</f>
        <v>0</v>
      </c>
      <c r="AZ269" s="1066">
        <f>INF_FC_EUR!BH270</f>
        <v>0</v>
      </c>
      <c r="BA269" s="1067">
        <f>INF_FC_EUR!BI270</f>
        <v>0</v>
      </c>
      <c r="BB269" s="1066">
        <f>INF_FC_EUR!BJ270</f>
        <v>0</v>
      </c>
      <c r="BC269" s="1067">
        <f>INF_FC_EUR!BK270</f>
        <v>0</v>
      </c>
      <c r="BD269" s="1066">
        <f>INF_FC_EUR!BL270</f>
        <v>0</v>
      </c>
      <c r="BE269" s="1067">
        <f>INF_FC_EUR!BM270</f>
        <v>0</v>
      </c>
      <c r="BF269" s="1066">
        <f>INF_FC_EUR!BN270</f>
        <v>0</v>
      </c>
      <c r="BG269" s="1067">
        <f>INF_FC_EUR!BO270</f>
        <v>0</v>
      </c>
      <c r="BH269" s="1066">
        <f>INF_FC_EUR!BP270</f>
        <v>0</v>
      </c>
      <c r="BI269" s="1067">
        <f>INF_FC_EUR!BQ270</f>
        <v>0</v>
      </c>
      <c r="BJ269" s="1066">
        <f>INF_FC_EUR!BR270</f>
        <v>0</v>
      </c>
      <c r="BK269" s="1067">
        <f>INF_FC_EUR!BS270</f>
        <v>0</v>
      </c>
      <c r="BL269" s="1066">
        <f>INF_FC_EUR!BT270</f>
        <v>0</v>
      </c>
      <c r="BM269" s="1067">
        <f>INF_FC_EUR!BU270</f>
        <v>0</v>
      </c>
      <c r="BN269" s="1066">
        <f>INF_FC_EUR!BV270</f>
        <v>0</v>
      </c>
      <c r="BO269" s="1067">
        <f>INF_FC_EUR!BW270</f>
        <v>0</v>
      </c>
      <c r="BP269" s="1066">
        <f>INF_FC_EUR!BX270</f>
        <v>0</v>
      </c>
      <c r="BQ269" s="1067">
        <f>INF_FC_EUR!BY270</f>
        <v>0</v>
      </c>
    </row>
    <row r="270" spans="1:69" s="1048" customFormat="1">
      <c r="A270" s="1080" t="str">
        <f>IF(OR(B270=0,B270=""),"",B270&amp;IF(COUNTIF(B$11:$B270,B270)&gt;1,COUNTIF(B$11:$B270,B270),""))</f>
        <v>Keyfigures Trade [per ton]</v>
      </c>
      <c r="B270" s="1080" t="str">
        <f>INF_FC_EUR!J271</f>
        <v>Keyfigures Trade [per ton]</v>
      </c>
      <c r="C270" s="1081"/>
      <c r="D270" s="1095">
        <f>INF_FC_EUR!L271</f>
        <v>0</v>
      </c>
      <c r="E270" s="1096">
        <f>INF_FC_EUR!M271</f>
        <v>0</v>
      </c>
      <c r="F270" s="1095">
        <f>INF_FC_EUR!N271</f>
        <v>0</v>
      </c>
      <c r="G270" s="1096">
        <f>INF_FC_EUR!O271</f>
        <v>0</v>
      </c>
      <c r="H270" s="1095">
        <f>INF_FC_EUR!P271</f>
        <v>0</v>
      </c>
      <c r="I270" s="1096">
        <f>INF_FC_EUR!Q271</f>
        <v>0</v>
      </c>
      <c r="J270" s="1095">
        <f>INF_FC_EUR!R271</f>
        <v>0</v>
      </c>
      <c r="K270" s="1096">
        <f>INF_FC_EUR!S271</f>
        <v>0</v>
      </c>
      <c r="L270" s="1095">
        <f>INF_FC_EUR!T271</f>
        <v>0</v>
      </c>
      <c r="M270" s="1096">
        <f>INF_FC_EUR!U271</f>
        <v>0</v>
      </c>
      <c r="N270" s="1095">
        <f>INF_FC_EUR!V271</f>
        <v>0</v>
      </c>
      <c r="O270" s="1096">
        <f>INF_FC_EUR!W271</f>
        <v>0</v>
      </c>
      <c r="P270" s="1095">
        <f>INF_FC_EUR!X271</f>
        <v>0</v>
      </c>
      <c r="Q270" s="1096">
        <f>INF_FC_EUR!Y271</f>
        <v>0</v>
      </c>
      <c r="R270" s="1095">
        <f>INF_FC_EUR!Z271</f>
        <v>0</v>
      </c>
      <c r="S270" s="1096">
        <f>INF_FC_EUR!AA271</f>
        <v>0</v>
      </c>
      <c r="T270" s="1095">
        <f>INF_FC_EUR!AB271</f>
        <v>0</v>
      </c>
      <c r="U270" s="1096">
        <f>INF_FC_EUR!AC271</f>
        <v>0</v>
      </c>
      <c r="V270" s="1095">
        <f>INF_FC_EUR!AD271</f>
        <v>0</v>
      </c>
      <c r="W270" s="1096">
        <f>INF_FC_EUR!AE271</f>
        <v>0</v>
      </c>
      <c r="X270" s="1095">
        <f>INF_FC_EUR!AF271</f>
        <v>0</v>
      </c>
      <c r="Y270" s="1096">
        <f>INF_FC_EUR!AG271</f>
        <v>0</v>
      </c>
      <c r="Z270" s="1095">
        <f>INF_FC_EUR!AH271</f>
        <v>0</v>
      </c>
      <c r="AA270" s="1096">
        <f>INF_FC_EUR!AI271</f>
        <v>0</v>
      </c>
      <c r="AB270" s="1095">
        <f>INF_FC_EUR!AJ271</f>
        <v>0</v>
      </c>
      <c r="AC270" s="1096">
        <f>INF_FC_EUR!AK271</f>
        <v>0</v>
      </c>
      <c r="AD270" s="1095">
        <f>INF_FC_EUR!AL271</f>
        <v>0</v>
      </c>
      <c r="AE270" s="1096">
        <f>INF_FC_EUR!AM271</f>
        <v>0</v>
      </c>
      <c r="AF270" s="1095">
        <f>INF_FC_EUR!AN271</f>
        <v>0</v>
      </c>
      <c r="AG270" s="1096">
        <f>INF_FC_EUR!AO271</f>
        <v>0</v>
      </c>
      <c r="AH270" s="1095">
        <f>INF_FC_EUR!AP271</f>
        <v>0</v>
      </c>
      <c r="AI270" s="1096">
        <f>INF_FC_EUR!AQ271</f>
        <v>0</v>
      </c>
      <c r="AJ270" s="1095">
        <f>INF_FC_EUR!AR271</f>
        <v>0</v>
      </c>
      <c r="AK270" s="1096">
        <f>INF_FC_EUR!AS271</f>
        <v>0</v>
      </c>
      <c r="AL270" s="1095">
        <f>INF_FC_EUR!AT271</f>
        <v>0</v>
      </c>
      <c r="AM270" s="1096">
        <f>INF_FC_EUR!AU271</f>
        <v>0</v>
      </c>
      <c r="AN270" s="1095">
        <f>INF_FC_EUR!AV271</f>
        <v>0</v>
      </c>
      <c r="AO270" s="1096">
        <f>INF_FC_EUR!AW271</f>
        <v>0</v>
      </c>
      <c r="AP270" s="1095">
        <f>INF_FC_EUR!AX271</f>
        <v>0</v>
      </c>
      <c r="AQ270" s="1096">
        <f>INF_FC_EUR!AY271</f>
        <v>0</v>
      </c>
      <c r="AR270" s="1095">
        <f>INF_FC_EUR!AZ271</f>
        <v>0</v>
      </c>
      <c r="AS270" s="1096">
        <f>INF_FC_EUR!BA271</f>
        <v>0</v>
      </c>
      <c r="AT270" s="1095">
        <f>INF_FC_EUR!BB271</f>
        <v>0</v>
      </c>
      <c r="AU270" s="1096">
        <f>INF_FC_EUR!BC271</f>
        <v>0</v>
      </c>
      <c r="AV270" s="1095">
        <f>INF_FC_EUR!BD271</f>
        <v>0</v>
      </c>
      <c r="AW270" s="1096">
        <f>INF_FC_EUR!BE271</f>
        <v>0</v>
      </c>
      <c r="AX270" s="1095">
        <f>INF_FC_EUR!BF271</f>
        <v>0</v>
      </c>
      <c r="AY270" s="1096">
        <f>INF_FC_EUR!BG271</f>
        <v>0</v>
      </c>
      <c r="AZ270" s="1095">
        <f>INF_FC_EUR!BH271</f>
        <v>0</v>
      </c>
      <c r="BA270" s="1096">
        <f>INF_FC_EUR!BI271</f>
        <v>0</v>
      </c>
      <c r="BB270" s="1095">
        <f>INF_FC_EUR!BJ271</f>
        <v>0</v>
      </c>
      <c r="BC270" s="1096">
        <f>INF_FC_EUR!BK271</f>
        <v>0</v>
      </c>
      <c r="BD270" s="1095">
        <f>INF_FC_EUR!BL271</f>
        <v>0</v>
      </c>
      <c r="BE270" s="1096">
        <f>INF_FC_EUR!BM271</f>
        <v>0</v>
      </c>
      <c r="BF270" s="1095">
        <f>INF_FC_EUR!BN271</f>
        <v>0</v>
      </c>
      <c r="BG270" s="1096">
        <f>INF_FC_EUR!BO271</f>
        <v>0</v>
      </c>
      <c r="BH270" s="1095">
        <f>INF_FC_EUR!BP271</f>
        <v>0</v>
      </c>
      <c r="BI270" s="1096">
        <f>INF_FC_EUR!BQ271</f>
        <v>0</v>
      </c>
      <c r="BJ270" s="1095">
        <f>INF_FC_EUR!BR271</f>
        <v>0</v>
      </c>
      <c r="BK270" s="1096">
        <f>INF_FC_EUR!BS271</f>
        <v>0</v>
      </c>
      <c r="BL270" s="1095">
        <f>INF_FC_EUR!BT271</f>
        <v>0</v>
      </c>
      <c r="BM270" s="1096">
        <f>INF_FC_EUR!BU271</f>
        <v>0</v>
      </c>
      <c r="BN270" s="1095">
        <f>INF_FC_EUR!BV271</f>
        <v>0</v>
      </c>
      <c r="BO270" s="1096">
        <f>INF_FC_EUR!BW271</f>
        <v>0</v>
      </c>
      <c r="BP270" s="1095">
        <f>INF_FC_EUR!BX271</f>
        <v>0</v>
      </c>
      <c r="BQ270" s="1096">
        <f>INF_FC_EUR!BY271</f>
        <v>0</v>
      </c>
    </row>
    <row r="271" spans="1:69" s="1048" customFormat="1">
      <c r="A271" s="1080" t="str">
        <f>IF(OR(B271=0,B271=""),"",B271&amp;IF(COUNTIF(B$11:$B271,B271)&gt;1,COUNTIF(B$11:$B271,B271),""))</f>
        <v>Sales in tons2</v>
      </c>
      <c r="B271" s="1080" t="str">
        <f>INF_FC_EUR!J272</f>
        <v>Sales in tons</v>
      </c>
      <c r="C271" s="1081"/>
      <c r="D271" s="1095">
        <f>INF_FC_EUR!L272</f>
        <v>0</v>
      </c>
      <c r="E271" s="1096">
        <f>INF_FC_EUR!M272</f>
        <v>0</v>
      </c>
      <c r="F271" s="1095">
        <f>INF_FC_EUR!N272</f>
        <v>0</v>
      </c>
      <c r="G271" s="1096">
        <f>INF_FC_EUR!O272</f>
        <v>0</v>
      </c>
      <c r="H271" s="1095">
        <f>INF_FC_EUR!P272</f>
        <v>0</v>
      </c>
      <c r="I271" s="1096">
        <f>INF_FC_EUR!Q272</f>
        <v>0</v>
      </c>
      <c r="J271" s="1095">
        <f>INF_FC_EUR!R272</f>
        <v>0</v>
      </c>
      <c r="K271" s="1096">
        <f>INF_FC_EUR!S272</f>
        <v>0</v>
      </c>
      <c r="L271" s="1095">
        <f>INF_FC_EUR!T272</f>
        <v>0</v>
      </c>
      <c r="M271" s="1096">
        <f>INF_FC_EUR!U272</f>
        <v>0</v>
      </c>
      <c r="N271" s="1095">
        <f>INF_FC_EUR!V272</f>
        <v>0</v>
      </c>
      <c r="O271" s="1096">
        <f>INF_FC_EUR!W272</f>
        <v>0</v>
      </c>
      <c r="P271" s="1095">
        <f>INF_FC_EUR!X272</f>
        <v>0</v>
      </c>
      <c r="Q271" s="1096">
        <f>INF_FC_EUR!Y272</f>
        <v>0</v>
      </c>
      <c r="R271" s="1095">
        <f>INF_FC_EUR!Z272</f>
        <v>0</v>
      </c>
      <c r="S271" s="1096">
        <f>INF_FC_EUR!AA272</f>
        <v>0</v>
      </c>
      <c r="T271" s="1095">
        <f>INF_FC_EUR!AB272</f>
        <v>0</v>
      </c>
      <c r="U271" s="1096">
        <f>INF_FC_EUR!AC272</f>
        <v>0</v>
      </c>
      <c r="V271" s="1095">
        <f>INF_FC_EUR!AD272</f>
        <v>0</v>
      </c>
      <c r="W271" s="1096">
        <f>INF_FC_EUR!AE272</f>
        <v>0</v>
      </c>
      <c r="X271" s="1095">
        <f>INF_FC_EUR!AF272</f>
        <v>0</v>
      </c>
      <c r="Y271" s="1096">
        <f>INF_FC_EUR!AG272</f>
        <v>0</v>
      </c>
      <c r="Z271" s="1095">
        <f>INF_FC_EUR!AH272</f>
        <v>0</v>
      </c>
      <c r="AA271" s="1096">
        <f>INF_FC_EUR!AI272</f>
        <v>0</v>
      </c>
      <c r="AB271" s="1095">
        <f>INF_FC_EUR!AJ272</f>
        <v>0</v>
      </c>
      <c r="AC271" s="1096">
        <f>INF_FC_EUR!AK272</f>
        <v>0</v>
      </c>
      <c r="AD271" s="1095">
        <f>INF_FC_EUR!AL272</f>
        <v>0</v>
      </c>
      <c r="AE271" s="1096">
        <f>INF_FC_EUR!AM272</f>
        <v>0</v>
      </c>
      <c r="AF271" s="1095">
        <f>INF_FC_EUR!AN272</f>
        <v>0</v>
      </c>
      <c r="AG271" s="1096">
        <f>INF_FC_EUR!AO272</f>
        <v>0</v>
      </c>
      <c r="AH271" s="1095">
        <f>INF_FC_EUR!AP272</f>
        <v>0</v>
      </c>
      <c r="AI271" s="1096">
        <f>INF_FC_EUR!AQ272</f>
        <v>0</v>
      </c>
      <c r="AJ271" s="1095">
        <f>INF_FC_EUR!AR272</f>
        <v>0</v>
      </c>
      <c r="AK271" s="1096">
        <f>INF_FC_EUR!AS272</f>
        <v>0</v>
      </c>
      <c r="AL271" s="1095">
        <f>INF_FC_EUR!AT272</f>
        <v>0</v>
      </c>
      <c r="AM271" s="1096">
        <f>INF_FC_EUR!AU272</f>
        <v>0</v>
      </c>
      <c r="AN271" s="1095">
        <f>INF_FC_EUR!AV272</f>
        <v>0</v>
      </c>
      <c r="AO271" s="1096">
        <f>INF_FC_EUR!AW272</f>
        <v>0</v>
      </c>
      <c r="AP271" s="1095">
        <f>INF_FC_EUR!AX272</f>
        <v>0</v>
      </c>
      <c r="AQ271" s="1096">
        <f>INF_FC_EUR!AY272</f>
        <v>0</v>
      </c>
      <c r="AR271" s="1095">
        <f>INF_FC_EUR!AZ272</f>
        <v>0</v>
      </c>
      <c r="AS271" s="1096">
        <f>INF_FC_EUR!BA272</f>
        <v>0</v>
      </c>
      <c r="AT271" s="1095">
        <f>INF_FC_EUR!BB272</f>
        <v>0</v>
      </c>
      <c r="AU271" s="1096">
        <f>INF_FC_EUR!BC272</f>
        <v>0</v>
      </c>
      <c r="AV271" s="1095">
        <f>INF_FC_EUR!BD272</f>
        <v>0</v>
      </c>
      <c r="AW271" s="1096">
        <f>INF_FC_EUR!BE272</f>
        <v>0</v>
      </c>
      <c r="AX271" s="1095">
        <f>INF_FC_EUR!BF272</f>
        <v>0</v>
      </c>
      <c r="AY271" s="1096">
        <f>INF_FC_EUR!BG272</f>
        <v>0</v>
      </c>
      <c r="AZ271" s="1095">
        <f>INF_FC_EUR!BH272</f>
        <v>0</v>
      </c>
      <c r="BA271" s="1096">
        <f>INF_FC_EUR!BI272</f>
        <v>0</v>
      </c>
      <c r="BB271" s="1095">
        <f>INF_FC_EUR!BJ272</f>
        <v>0</v>
      </c>
      <c r="BC271" s="1096">
        <f>INF_FC_EUR!BK272</f>
        <v>0</v>
      </c>
      <c r="BD271" s="1095">
        <f>INF_FC_EUR!BL272</f>
        <v>0</v>
      </c>
      <c r="BE271" s="1096">
        <f>INF_FC_EUR!BM272</f>
        <v>0</v>
      </c>
      <c r="BF271" s="1095">
        <f>INF_FC_EUR!BN272</f>
        <v>0</v>
      </c>
      <c r="BG271" s="1096">
        <f>INF_FC_EUR!BO272</f>
        <v>0</v>
      </c>
      <c r="BH271" s="1095">
        <f>INF_FC_EUR!BP272</f>
        <v>0</v>
      </c>
      <c r="BI271" s="1096">
        <f>INF_FC_EUR!BQ272</f>
        <v>0</v>
      </c>
      <c r="BJ271" s="1095">
        <f>INF_FC_EUR!BR272</f>
        <v>0</v>
      </c>
      <c r="BK271" s="1096">
        <f>INF_FC_EUR!BS272</f>
        <v>0</v>
      </c>
      <c r="BL271" s="1095">
        <f>INF_FC_EUR!BT272</f>
        <v>0</v>
      </c>
      <c r="BM271" s="1096">
        <f>INF_FC_EUR!BU272</f>
        <v>0</v>
      </c>
      <c r="BN271" s="1095">
        <f>INF_FC_EUR!BV272</f>
        <v>0</v>
      </c>
      <c r="BO271" s="1096">
        <f>INF_FC_EUR!BW272</f>
        <v>0</v>
      </c>
      <c r="BP271" s="1095">
        <f>INF_FC_EUR!BX272</f>
        <v>0</v>
      </c>
      <c r="BQ271" s="1096">
        <f>INF_FC_EUR!BY272</f>
        <v>0</v>
      </c>
    </row>
    <row r="272" spans="1:69" s="1048" customFormat="1">
      <c r="A272" s="1080" t="str">
        <f>IF(OR(B272=0,B272=""),"",B272&amp;IF(COUNTIF(B$11:$B272,B272)&gt;1,COUNTIF(B$11:$B272,B272),""))</f>
        <v>Operating Income - Trade</v>
      </c>
      <c r="B272" s="1080" t="str">
        <f>INF_FC_EUR!J273</f>
        <v>Operating Income - Trade</v>
      </c>
      <c r="C272" s="1081"/>
      <c r="D272" s="1095">
        <f>INF_FC_EUR!L273</f>
        <v>0</v>
      </c>
      <c r="E272" s="1096">
        <f>INF_FC_EUR!M273</f>
        <v>0</v>
      </c>
      <c r="F272" s="1095">
        <f>INF_FC_EUR!N273</f>
        <v>0</v>
      </c>
      <c r="G272" s="1096">
        <f>INF_FC_EUR!O273</f>
        <v>0</v>
      </c>
      <c r="H272" s="1095">
        <f>INF_FC_EUR!P273</f>
        <v>0</v>
      </c>
      <c r="I272" s="1096">
        <f>INF_FC_EUR!Q273</f>
        <v>0</v>
      </c>
      <c r="J272" s="1095">
        <f>INF_FC_EUR!R273</f>
        <v>0</v>
      </c>
      <c r="K272" s="1096">
        <f>INF_FC_EUR!S273</f>
        <v>0</v>
      </c>
      <c r="L272" s="1095">
        <f>INF_FC_EUR!T273</f>
        <v>0</v>
      </c>
      <c r="M272" s="1096">
        <f>INF_FC_EUR!U273</f>
        <v>0</v>
      </c>
      <c r="N272" s="1095">
        <f>INF_FC_EUR!V273</f>
        <v>0</v>
      </c>
      <c r="O272" s="1096">
        <f>INF_FC_EUR!W273</f>
        <v>0</v>
      </c>
      <c r="P272" s="1095">
        <f>INF_FC_EUR!X273</f>
        <v>0</v>
      </c>
      <c r="Q272" s="1096">
        <f>INF_FC_EUR!Y273</f>
        <v>0</v>
      </c>
      <c r="R272" s="1095">
        <f>INF_FC_EUR!Z273</f>
        <v>0</v>
      </c>
      <c r="S272" s="1096">
        <f>INF_FC_EUR!AA273</f>
        <v>0</v>
      </c>
      <c r="T272" s="1095">
        <f>INF_FC_EUR!AB273</f>
        <v>0</v>
      </c>
      <c r="U272" s="1096">
        <f>INF_FC_EUR!AC273</f>
        <v>0</v>
      </c>
      <c r="V272" s="1095">
        <f>INF_FC_EUR!AD273</f>
        <v>0</v>
      </c>
      <c r="W272" s="1096">
        <f>INF_FC_EUR!AE273</f>
        <v>0</v>
      </c>
      <c r="X272" s="1095">
        <f>INF_FC_EUR!AF273</f>
        <v>0</v>
      </c>
      <c r="Y272" s="1096">
        <f>INF_FC_EUR!AG273</f>
        <v>0</v>
      </c>
      <c r="Z272" s="1095">
        <f>INF_FC_EUR!AH273</f>
        <v>0</v>
      </c>
      <c r="AA272" s="1096">
        <f>INF_FC_EUR!AI273</f>
        <v>0</v>
      </c>
      <c r="AB272" s="1095">
        <f>INF_FC_EUR!AJ273</f>
        <v>0</v>
      </c>
      <c r="AC272" s="1096">
        <f>INF_FC_EUR!AK273</f>
        <v>0</v>
      </c>
      <c r="AD272" s="1095">
        <f>INF_FC_EUR!AL273</f>
        <v>0</v>
      </c>
      <c r="AE272" s="1096">
        <f>INF_FC_EUR!AM273</f>
        <v>0</v>
      </c>
      <c r="AF272" s="1095">
        <f>INF_FC_EUR!AN273</f>
        <v>0</v>
      </c>
      <c r="AG272" s="1096">
        <f>INF_FC_EUR!AO273</f>
        <v>0</v>
      </c>
      <c r="AH272" s="1095">
        <f>INF_FC_EUR!AP273</f>
        <v>0</v>
      </c>
      <c r="AI272" s="1096">
        <f>INF_FC_EUR!AQ273</f>
        <v>0</v>
      </c>
      <c r="AJ272" s="1095">
        <f>INF_FC_EUR!AR273</f>
        <v>0</v>
      </c>
      <c r="AK272" s="1096">
        <f>INF_FC_EUR!AS273</f>
        <v>0</v>
      </c>
      <c r="AL272" s="1095">
        <f>INF_FC_EUR!AT273</f>
        <v>0</v>
      </c>
      <c r="AM272" s="1096">
        <f>INF_FC_EUR!AU273</f>
        <v>0</v>
      </c>
      <c r="AN272" s="1095">
        <f>INF_FC_EUR!AV273</f>
        <v>0</v>
      </c>
      <c r="AO272" s="1096">
        <f>INF_FC_EUR!AW273</f>
        <v>0</v>
      </c>
      <c r="AP272" s="1095">
        <f>INF_FC_EUR!AX273</f>
        <v>0</v>
      </c>
      <c r="AQ272" s="1096">
        <f>INF_FC_EUR!AY273</f>
        <v>0</v>
      </c>
      <c r="AR272" s="1095">
        <f>INF_FC_EUR!AZ273</f>
        <v>0</v>
      </c>
      <c r="AS272" s="1096">
        <f>INF_FC_EUR!BA273</f>
        <v>0</v>
      </c>
      <c r="AT272" s="1095">
        <f>INF_FC_EUR!BB273</f>
        <v>0</v>
      </c>
      <c r="AU272" s="1096">
        <f>INF_FC_EUR!BC273</f>
        <v>0</v>
      </c>
      <c r="AV272" s="1095">
        <f>INF_FC_EUR!BD273</f>
        <v>0</v>
      </c>
      <c r="AW272" s="1096">
        <f>INF_FC_EUR!BE273</f>
        <v>0</v>
      </c>
      <c r="AX272" s="1095">
        <f>INF_FC_EUR!BF273</f>
        <v>0</v>
      </c>
      <c r="AY272" s="1096">
        <f>INF_FC_EUR!BG273</f>
        <v>0</v>
      </c>
      <c r="AZ272" s="1095">
        <f>INF_FC_EUR!BH273</f>
        <v>0</v>
      </c>
      <c r="BA272" s="1096">
        <f>INF_FC_EUR!BI273</f>
        <v>0</v>
      </c>
      <c r="BB272" s="1095">
        <f>INF_FC_EUR!BJ273</f>
        <v>0</v>
      </c>
      <c r="BC272" s="1096">
        <f>INF_FC_EUR!BK273</f>
        <v>0</v>
      </c>
      <c r="BD272" s="1095">
        <f>INF_FC_EUR!BL273</f>
        <v>0</v>
      </c>
      <c r="BE272" s="1096">
        <f>INF_FC_EUR!BM273</f>
        <v>0</v>
      </c>
      <c r="BF272" s="1095">
        <f>INF_FC_EUR!BN273</f>
        <v>0</v>
      </c>
      <c r="BG272" s="1096">
        <f>INF_FC_EUR!BO273</f>
        <v>0</v>
      </c>
      <c r="BH272" s="1095">
        <f>INF_FC_EUR!BP273</f>
        <v>0</v>
      </c>
      <c r="BI272" s="1096">
        <f>INF_FC_EUR!BQ273</f>
        <v>0</v>
      </c>
      <c r="BJ272" s="1095">
        <f>INF_FC_EUR!BR273</f>
        <v>0</v>
      </c>
      <c r="BK272" s="1096">
        <f>INF_FC_EUR!BS273</f>
        <v>0</v>
      </c>
      <c r="BL272" s="1095">
        <f>INF_FC_EUR!BT273</f>
        <v>0</v>
      </c>
      <c r="BM272" s="1096">
        <f>INF_FC_EUR!BU273</f>
        <v>0</v>
      </c>
      <c r="BN272" s="1095">
        <f>INF_FC_EUR!BV273</f>
        <v>0</v>
      </c>
      <c r="BO272" s="1096">
        <f>INF_FC_EUR!BW273</f>
        <v>0</v>
      </c>
      <c r="BP272" s="1095">
        <f>INF_FC_EUR!BX273</f>
        <v>0</v>
      </c>
      <c r="BQ272" s="1096">
        <f>INF_FC_EUR!BY273</f>
        <v>0</v>
      </c>
    </row>
    <row r="273" spans="1:69" s="1048" customFormat="1">
      <c r="A273" s="1097" t="str">
        <f>IF(OR(B273=0,B273=""),"",B273&amp;IF(COUNTIF(B$11:$B273,B273)&gt;1,COUNTIF(B$11:$B273,B273),""))</f>
        <v>Shipping expenses2</v>
      </c>
      <c r="B273" s="1097" t="str">
        <f>INF_FC_EUR!J274</f>
        <v>Shipping expenses</v>
      </c>
      <c r="C273" s="1097"/>
      <c r="D273" s="1095">
        <f>INF_FC_EUR!L274</f>
        <v>0</v>
      </c>
      <c r="E273" s="1098">
        <f>INF_FC_EUR!M274</f>
        <v>0</v>
      </c>
      <c r="F273" s="1095">
        <f>INF_FC_EUR!N274</f>
        <v>0</v>
      </c>
      <c r="G273" s="1098">
        <f>INF_FC_EUR!O274</f>
        <v>0</v>
      </c>
      <c r="H273" s="1095">
        <f>INF_FC_EUR!P274</f>
        <v>0</v>
      </c>
      <c r="I273" s="1098">
        <f>INF_FC_EUR!Q274</f>
        <v>0</v>
      </c>
      <c r="J273" s="1095">
        <f>INF_FC_EUR!R274</f>
        <v>0</v>
      </c>
      <c r="K273" s="1098">
        <f>INF_FC_EUR!S274</f>
        <v>0</v>
      </c>
      <c r="L273" s="1095">
        <f>INF_FC_EUR!T274</f>
        <v>0</v>
      </c>
      <c r="M273" s="1098">
        <f>INF_FC_EUR!U274</f>
        <v>0</v>
      </c>
      <c r="N273" s="1095">
        <f>INF_FC_EUR!V274</f>
        <v>0</v>
      </c>
      <c r="O273" s="1098">
        <f>INF_FC_EUR!W274</f>
        <v>0</v>
      </c>
      <c r="P273" s="1095">
        <f>INF_FC_EUR!X274</f>
        <v>0</v>
      </c>
      <c r="Q273" s="1098">
        <f>INF_FC_EUR!Y274</f>
        <v>0</v>
      </c>
      <c r="R273" s="1095">
        <f>INF_FC_EUR!Z274</f>
        <v>0</v>
      </c>
      <c r="S273" s="1098">
        <f>INF_FC_EUR!AA274</f>
        <v>0</v>
      </c>
      <c r="T273" s="1095">
        <f>INF_FC_EUR!AB274</f>
        <v>0</v>
      </c>
      <c r="U273" s="1098">
        <f>INF_FC_EUR!AC274</f>
        <v>0</v>
      </c>
      <c r="V273" s="1095">
        <f>INF_FC_EUR!AD274</f>
        <v>0</v>
      </c>
      <c r="W273" s="1098">
        <f>INF_FC_EUR!AE274</f>
        <v>0</v>
      </c>
      <c r="X273" s="1095">
        <f>INF_FC_EUR!AF274</f>
        <v>0</v>
      </c>
      <c r="Y273" s="1098">
        <f>INF_FC_EUR!AG274</f>
        <v>0</v>
      </c>
      <c r="Z273" s="1095">
        <f>INF_FC_EUR!AH274</f>
        <v>0</v>
      </c>
      <c r="AA273" s="1098">
        <f>INF_FC_EUR!AI274</f>
        <v>0</v>
      </c>
      <c r="AB273" s="1095">
        <f>INF_FC_EUR!AJ274</f>
        <v>0</v>
      </c>
      <c r="AC273" s="1098">
        <f>INF_FC_EUR!AK274</f>
        <v>0</v>
      </c>
      <c r="AD273" s="1095">
        <f>INF_FC_EUR!AL274</f>
        <v>0</v>
      </c>
      <c r="AE273" s="1098">
        <f>INF_FC_EUR!AM274</f>
        <v>0</v>
      </c>
      <c r="AF273" s="1095">
        <f>INF_FC_EUR!AN274</f>
        <v>0</v>
      </c>
      <c r="AG273" s="1098">
        <f>INF_FC_EUR!AO274</f>
        <v>0</v>
      </c>
      <c r="AH273" s="1095">
        <f>INF_FC_EUR!AP274</f>
        <v>0</v>
      </c>
      <c r="AI273" s="1098">
        <f>INF_FC_EUR!AQ274</f>
        <v>0</v>
      </c>
      <c r="AJ273" s="1095">
        <f>INF_FC_EUR!AR274</f>
        <v>0</v>
      </c>
      <c r="AK273" s="1098">
        <f>INF_FC_EUR!AS274</f>
        <v>0</v>
      </c>
      <c r="AL273" s="1095">
        <f>INF_FC_EUR!AT274</f>
        <v>0</v>
      </c>
      <c r="AM273" s="1098">
        <f>INF_FC_EUR!AU274</f>
        <v>0</v>
      </c>
      <c r="AN273" s="1095">
        <f>INF_FC_EUR!AV274</f>
        <v>0</v>
      </c>
      <c r="AO273" s="1098">
        <f>INF_FC_EUR!AW274</f>
        <v>0</v>
      </c>
      <c r="AP273" s="1095">
        <f>INF_FC_EUR!AX274</f>
        <v>0</v>
      </c>
      <c r="AQ273" s="1098">
        <f>INF_FC_EUR!AY274</f>
        <v>0</v>
      </c>
      <c r="AR273" s="1095">
        <f>INF_FC_EUR!AZ274</f>
        <v>0</v>
      </c>
      <c r="AS273" s="1098">
        <f>INF_FC_EUR!BA274</f>
        <v>0</v>
      </c>
      <c r="AT273" s="1095">
        <f>INF_FC_EUR!BB274</f>
        <v>0</v>
      </c>
      <c r="AU273" s="1098">
        <f>INF_FC_EUR!BC274</f>
        <v>0</v>
      </c>
      <c r="AV273" s="1095">
        <f>INF_FC_EUR!BD274</f>
        <v>0</v>
      </c>
      <c r="AW273" s="1098">
        <f>INF_FC_EUR!BE274</f>
        <v>0</v>
      </c>
      <c r="AX273" s="1095">
        <f>INF_FC_EUR!BF274</f>
        <v>0</v>
      </c>
      <c r="AY273" s="1098">
        <f>INF_FC_EUR!BG274</f>
        <v>0</v>
      </c>
      <c r="AZ273" s="1095">
        <f>INF_FC_EUR!BH274</f>
        <v>0</v>
      </c>
      <c r="BA273" s="1098">
        <f>INF_FC_EUR!BI274</f>
        <v>0</v>
      </c>
      <c r="BB273" s="1095">
        <f>INF_FC_EUR!BJ274</f>
        <v>0</v>
      </c>
      <c r="BC273" s="1098">
        <f>INF_FC_EUR!BK274</f>
        <v>0</v>
      </c>
      <c r="BD273" s="1095">
        <f>INF_FC_EUR!BL274</f>
        <v>0</v>
      </c>
      <c r="BE273" s="1098">
        <f>INF_FC_EUR!BM274</f>
        <v>0</v>
      </c>
      <c r="BF273" s="1095">
        <f>INF_FC_EUR!BN274</f>
        <v>0</v>
      </c>
      <c r="BG273" s="1098">
        <f>INF_FC_EUR!BO274</f>
        <v>0</v>
      </c>
      <c r="BH273" s="1095">
        <f>INF_FC_EUR!BP274</f>
        <v>0</v>
      </c>
      <c r="BI273" s="1098">
        <f>INF_FC_EUR!BQ274</f>
        <v>0</v>
      </c>
      <c r="BJ273" s="1095">
        <f>INF_FC_EUR!BR274</f>
        <v>0</v>
      </c>
      <c r="BK273" s="1098">
        <f>INF_FC_EUR!BS274</f>
        <v>0</v>
      </c>
      <c r="BL273" s="1095">
        <f>INF_FC_EUR!BT274</f>
        <v>0</v>
      </c>
      <c r="BM273" s="1098">
        <f>INF_FC_EUR!BU274</f>
        <v>0</v>
      </c>
      <c r="BN273" s="1095">
        <f>INF_FC_EUR!BV274</f>
        <v>0</v>
      </c>
      <c r="BO273" s="1098">
        <f>INF_FC_EUR!BW274</f>
        <v>0</v>
      </c>
      <c r="BP273" s="1095">
        <f>INF_FC_EUR!BX274</f>
        <v>0</v>
      </c>
      <c r="BQ273" s="1098">
        <f>INF_FC_EUR!BY274</f>
        <v>0</v>
      </c>
    </row>
    <row r="274" spans="1:69" s="1048" customFormat="1">
      <c r="A274" s="1080" t="str">
        <f>IF(OR(B274=0,B274=""),"",B274&amp;IF(COUNTIF(B$11:$B274,B274)&gt;1,COUNTIF(B$11:$B274,B274),""))</f>
        <v xml:space="preserve">    Shipping expenses (FCA)</v>
      </c>
      <c r="B274" s="1080" t="str">
        <f>INF_FC_EUR!J275</f>
        <v xml:space="preserve">    Shipping expenses (FCA)</v>
      </c>
      <c r="C274" s="1081"/>
      <c r="D274" s="1095">
        <f>INF_FC_EUR!L275</f>
        <v>0</v>
      </c>
      <c r="E274" s="1096">
        <f>INF_FC_EUR!M275</f>
        <v>0</v>
      </c>
      <c r="F274" s="1095">
        <f>INF_FC_EUR!N275</f>
        <v>0</v>
      </c>
      <c r="G274" s="1096">
        <f>INF_FC_EUR!O275</f>
        <v>0</v>
      </c>
      <c r="H274" s="1095">
        <f>INF_FC_EUR!P275</f>
        <v>0</v>
      </c>
      <c r="I274" s="1096">
        <f>INF_FC_EUR!Q275</f>
        <v>0</v>
      </c>
      <c r="J274" s="1095">
        <f>INF_FC_EUR!R275</f>
        <v>0</v>
      </c>
      <c r="K274" s="1096">
        <f>INF_FC_EUR!S275</f>
        <v>0</v>
      </c>
      <c r="L274" s="1095">
        <f>INF_FC_EUR!T275</f>
        <v>0</v>
      </c>
      <c r="M274" s="1096">
        <f>INF_FC_EUR!U275</f>
        <v>0</v>
      </c>
      <c r="N274" s="1095">
        <f>INF_FC_EUR!V275</f>
        <v>0</v>
      </c>
      <c r="O274" s="1096">
        <f>INF_FC_EUR!W275</f>
        <v>0</v>
      </c>
      <c r="P274" s="1095">
        <f>INF_FC_EUR!X275</f>
        <v>0</v>
      </c>
      <c r="Q274" s="1096">
        <f>INF_FC_EUR!Y275</f>
        <v>0</v>
      </c>
      <c r="R274" s="1095">
        <f>INF_FC_EUR!Z275</f>
        <v>0</v>
      </c>
      <c r="S274" s="1096">
        <f>INF_FC_EUR!AA275</f>
        <v>0</v>
      </c>
      <c r="T274" s="1095">
        <f>INF_FC_EUR!AB275</f>
        <v>0</v>
      </c>
      <c r="U274" s="1096">
        <f>INF_FC_EUR!AC275</f>
        <v>0</v>
      </c>
      <c r="V274" s="1095">
        <f>INF_FC_EUR!AD275</f>
        <v>0</v>
      </c>
      <c r="W274" s="1096">
        <f>INF_FC_EUR!AE275</f>
        <v>0</v>
      </c>
      <c r="X274" s="1095">
        <f>INF_FC_EUR!AF275</f>
        <v>0</v>
      </c>
      <c r="Y274" s="1096">
        <f>INF_FC_EUR!AG275</f>
        <v>0</v>
      </c>
      <c r="Z274" s="1095">
        <f>INF_FC_EUR!AH275</f>
        <v>0</v>
      </c>
      <c r="AA274" s="1096">
        <f>INF_FC_EUR!AI275</f>
        <v>0</v>
      </c>
      <c r="AB274" s="1095">
        <f>INF_FC_EUR!AJ275</f>
        <v>0</v>
      </c>
      <c r="AC274" s="1096">
        <f>INF_FC_EUR!AK275</f>
        <v>0</v>
      </c>
      <c r="AD274" s="1095">
        <f>INF_FC_EUR!AL275</f>
        <v>0</v>
      </c>
      <c r="AE274" s="1096">
        <f>INF_FC_EUR!AM275</f>
        <v>0</v>
      </c>
      <c r="AF274" s="1095">
        <f>INF_FC_EUR!AN275</f>
        <v>0</v>
      </c>
      <c r="AG274" s="1096">
        <f>INF_FC_EUR!AO275</f>
        <v>0</v>
      </c>
      <c r="AH274" s="1095">
        <f>INF_FC_EUR!AP275</f>
        <v>0</v>
      </c>
      <c r="AI274" s="1096">
        <f>INF_FC_EUR!AQ275</f>
        <v>0</v>
      </c>
      <c r="AJ274" s="1095">
        <f>INF_FC_EUR!AR275</f>
        <v>0</v>
      </c>
      <c r="AK274" s="1096">
        <f>INF_FC_EUR!AS275</f>
        <v>0</v>
      </c>
      <c r="AL274" s="1095">
        <f>INF_FC_EUR!AT275</f>
        <v>0</v>
      </c>
      <c r="AM274" s="1096">
        <f>INF_FC_EUR!AU275</f>
        <v>0</v>
      </c>
      <c r="AN274" s="1095">
        <f>INF_FC_EUR!AV275</f>
        <v>0</v>
      </c>
      <c r="AO274" s="1096">
        <f>INF_FC_EUR!AW275</f>
        <v>0</v>
      </c>
      <c r="AP274" s="1095">
        <f>INF_FC_EUR!AX275</f>
        <v>0</v>
      </c>
      <c r="AQ274" s="1096">
        <f>INF_FC_EUR!AY275</f>
        <v>0</v>
      </c>
      <c r="AR274" s="1095">
        <f>INF_FC_EUR!AZ275</f>
        <v>0</v>
      </c>
      <c r="AS274" s="1096">
        <f>INF_FC_EUR!BA275</f>
        <v>0</v>
      </c>
      <c r="AT274" s="1095">
        <f>INF_FC_EUR!BB275</f>
        <v>0</v>
      </c>
      <c r="AU274" s="1096">
        <f>INF_FC_EUR!BC275</f>
        <v>0</v>
      </c>
      <c r="AV274" s="1095">
        <f>INF_FC_EUR!BD275</f>
        <v>0</v>
      </c>
      <c r="AW274" s="1096">
        <f>INF_FC_EUR!BE275</f>
        <v>0</v>
      </c>
      <c r="AX274" s="1095">
        <f>INF_FC_EUR!BF275</f>
        <v>0</v>
      </c>
      <c r="AY274" s="1096">
        <f>INF_FC_EUR!BG275</f>
        <v>0</v>
      </c>
      <c r="AZ274" s="1095">
        <f>INF_FC_EUR!BH275</f>
        <v>0</v>
      </c>
      <c r="BA274" s="1096">
        <f>INF_FC_EUR!BI275</f>
        <v>0</v>
      </c>
      <c r="BB274" s="1095">
        <f>INF_FC_EUR!BJ275</f>
        <v>0</v>
      </c>
      <c r="BC274" s="1096">
        <f>INF_FC_EUR!BK275</f>
        <v>0</v>
      </c>
      <c r="BD274" s="1095">
        <f>INF_FC_EUR!BL275</f>
        <v>0</v>
      </c>
      <c r="BE274" s="1096">
        <f>INF_FC_EUR!BM275</f>
        <v>0</v>
      </c>
      <c r="BF274" s="1095">
        <f>INF_FC_EUR!BN275</f>
        <v>0</v>
      </c>
      <c r="BG274" s="1096">
        <f>INF_FC_EUR!BO275</f>
        <v>0</v>
      </c>
      <c r="BH274" s="1095">
        <f>INF_FC_EUR!BP275</f>
        <v>0</v>
      </c>
      <c r="BI274" s="1096">
        <f>INF_FC_EUR!BQ275</f>
        <v>0</v>
      </c>
      <c r="BJ274" s="1095">
        <f>INF_FC_EUR!BR275</f>
        <v>0</v>
      </c>
      <c r="BK274" s="1096">
        <f>INF_FC_EUR!BS275</f>
        <v>0</v>
      </c>
      <c r="BL274" s="1095">
        <f>INF_FC_EUR!BT275</f>
        <v>0</v>
      </c>
      <c r="BM274" s="1096">
        <f>INF_FC_EUR!BU275</f>
        <v>0</v>
      </c>
      <c r="BN274" s="1095">
        <f>INF_FC_EUR!BV275</f>
        <v>0</v>
      </c>
      <c r="BO274" s="1096">
        <f>INF_FC_EUR!BW275</f>
        <v>0</v>
      </c>
      <c r="BP274" s="1095">
        <f>INF_FC_EUR!BX275</f>
        <v>0</v>
      </c>
      <c r="BQ274" s="1096">
        <f>INF_FC_EUR!BY275</f>
        <v>0</v>
      </c>
    </row>
    <row r="275" spans="1:69" s="1048" customFormat="1">
      <c r="A275" s="1084" t="str">
        <f>IF(OR(B275=0,B275=""),"",B275&amp;IF(COUNTIF(B$11:$B275,B275)&gt;1,COUNTIF(B$11:$B275,B275),""))</f>
        <v>Other Sales expenses2</v>
      </c>
      <c r="B275" s="1084" t="str">
        <f>INF_FC_EUR!J276</f>
        <v>Other Sales expenses</v>
      </c>
      <c r="C275" s="1084"/>
      <c r="D275" s="1099">
        <f>INF_FC_EUR!L276</f>
        <v>0</v>
      </c>
      <c r="E275" s="1100">
        <f>INF_FC_EUR!M276</f>
        <v>0</v>
      </c>
      <c r="F275" s="1099">
        <f>INF_FC_EUR!N276</f>
        <v>0</v>
      </c>
      <c r="G275" s="1100">
        <f>INF_FC_EUR!O276</f>
        <v>0</v>
      </c>
      <c r="H275" s="1099">
        <f>INF_FC_EUR!P276</f>
        <v>0</v>
      </c>
      <c r="I275" s="1100">
        <f>INF_FC_EUR!Q276</f>
        <v>0</v>
      </c>
      <c r="J275" s="1099">
        <f>INF_FC_EUR!R276</f>
        <v>0</v>
      </c>
      <c r="K275" s="1100">
        <f>INF_FC_EUR!S276</f>
        <v>0</v>
      </c>
      <c r="L275" s="1099">
        <f>INF_FC_EUR!T276</f>
        <v>0</v>
      </c>
      <c r="M275" s="1100">
        <f>INF_FC_EUR!U276</f>
        <v>0</v>
      </c>
      <c r="N275" s="1099">
        <f>INF_FC_EUR!V276</f>
        <v>0</v>
      </c>
      <c r="O275" s="1100">
        <f>INF_FC_EUR!W276</f>
        <v>0</v>
      </c>
      <c r="P275" s="1099">
        <f>INF_FC_EUR!X276</f>
        <v>0</v>
      </c>
      <c r="Q275" s="1100">
        <f>INF_FC_EUR!Y276</f>
        <v>0</v>
      </c>
      <c r="R275" s="1099">
        <f>INF_FC_EUR!Z276</f>
        <v>0</v>
      </c>
      <c r="S275" s="1100">
        <f>INF_FC_EUR!AA276</f>
        <v>0</v>
      </c>
      <c r="T275" s="1099">
        <f>INF_FC_EUR!AB276</f>
        <v>0</v>
      </c>
      <c r="U275" s="1100">
        <f>INF_FC_EUR!AC276</f>
        <v>0</v>
      </c>
      <c r="V275" s="1099">
        <f>INF_FC_EUR!AD276</f>
        <v>0</v>
      </c>
      <c r="W275" s="1100">
        <f>INF_FC_EUR!AE276</f>
        <v>0</v>
      </c>
      <c r="X275" s="1099">
        <f>INF_FC_EUR!AF276</f>
        <v>0</v>
      </c>
      <c r="Y275" s="1100">
        <f>INF_FC_EUR!AG276</f>
        <v>0</v>
      </c>
      <c r="Z275" s="1099">
        <f>INF_FC_EUR!AH276</f>
        <v>0</v>
      </c>
      <c r="AA275" s="1100">
        <f>INF_FC_EUR!AI276</f>
        <v>0</v>
      </c>
      <c r="AB275" s="1099">
        <f>INF_FC_EUR!AJ276</f>
        <v>0</v>
      </c>
      <c r="AC275" s="1100">
        <f>INF_FC_EUR!AK276</f>
        <v>0</v>
      </c>
      <c r="AD275" s="1099">
        <f>INF_FC_EUR!AL276</f>
        <v>0</v>
      </c>
      <c r="AE275" s="1100">
        <f>INF_FC_EUR!AM276</f>
        <v>0</v>
      </c>
      <c r="AF275" s="1099">
        <f>INF_FC_EUR!AN276</f>
        <v>0</v>
      </c>
      <c r="AG275" s="1100">
        <f>INF_FC_EUR!AO276</f>
        <v>0</v>
      </c>
      <c r="AH275" s="1099">
        <f>INF_FC_EUR!AP276</f>
        <v>0</v>
      </c>
      <c r="AI275" s="1100">
        <f>INF_FC_EUR!AQ276</f>
        <v>0</v>
      </c>
      <c r="AJ275" s="1099">
        <f>INF_FC_EUR!AR276</f>
        <v>0</v>
      </c>
      <c r="AK275" s="1100">
        <f>INF_FC_EUR!AS276</f>
        <v>0</v>
      </c>
      <c r="AL275" s="1099">
        <f>INF_FC_EUR!AT276</f>
        <v>0</v>
      </c>
      <c r="AM275" s="1100">
        <f>INF_FC_EUR!AU276</f>
        <v>0</v>
      </c>
      <c r="AN275" s="1099">
        <f>INF_FC_EUR!AV276</f>
        <v>0</v>
      </c>
      <c r="AO275" s="1100">
        <f>INF_FC_EUR!AW276</f>
        <v>0</v>
      </c>
      <c r="AP275" s="1099">
        <f>INF_FC_EUR!AX276</f>
        <v>0</v>
      </c>
      <c r="AQ275" s="1100">
        <f>INF_FC_EUR!AY276</f>
        <v>0</v>
      </c>
      <c r="AR275" s="1099">
        <f>INF_FC_EUR!AZ276</f>
        <v>0</v>
      </c>
      <c r="AS275" s="1100">
        <f>INF_FC_EUR!BA276</f>
        <v>0</v>
      </c>
      <c r="AT275" s="1099">
        <f>INF_FC_EUR!BB276</f>
        <v>0</v>
      </c>
      <c r="AU275" s="1100">
        <f>INF_FC_EUR!BC276</f>
        <v>0</v>
      </c>
      <c r="AV275" s="1099">
        <f>INF_FC_EUR!BD276</f>
        <v>0</v>
      </c>
      <c r="AW275" s="1100">
        <f>INF_FC_EUR!BE276</f>
        <v>0</v>
      </c>
      <c r="AX275" s="1099">
        <f>INF_FC_EUR!BF276</f>
        <v>0</v>
      </c>
      <c r="AY275" s="1100">
        <f>INF_FC_EUR!BG276</f>
        <v>0</v>
      </c>
      <c r="AZ275" s="1099">
        <f>INF_FC_EUR!BH276</f>
        <v>0</v>
      </c>
      <c r="BA275" s="1100">
        <f>INF_FC_EUR!BI276</f>
        <v>0</v>
      </c>
      <c r="BB275" s="1099">
        <f>INF_FC_EUR!BJ276</f>
        <v>0</v>
      </c>
      <c r="BC275" s="1100">
        <f>INF_FC_EUR!BK276</f>
        <v>0</v>
      </c>
      <c r="BD275" s="1099">
        <f>INF_FC_EUR!BL276</f>
        <v>0</v>
      </c>
      <c r="BE275" s="1100">
        <f>INF_FC_EUR!BM276</f>
        <v>0</v>
      </c>
      <c r="BF275" s="1099">
        <f>INF_FC_EUR!BN276</f>
        <v>0</v>
      </c>
      <c r="BG275" s="1100">
        <f>INF_FC_EUR!BO276</f>
        <v>0</v>
      </c>
      <c r="BH275" s="1099">
        <f>INF_FC_EUR!BP276</f>
        <v>0</v>
      </c>
      <c r="BI275" s="1100">
        <f>INF_FC_EUR!BQ276</f>
        <v>0</v>
      </c>
      <c r="BJ275" s="1099">
        <f>INF_FC_EUR!BR276</f>
        <v>0</v>
      </c>
      <c r="BK275" s="1100">
        <f>INF_FC_EUR!BS276</f>
        <v>0</v>
      </c>
      <c r="BL275" s="1099">
        <f>INF_FC_EUR!BT276</f>
        <v>0</v>
      </c>
      <c r="BM275" s="1100">
        <f>INF_FC_EUR!BU276</f>
        <v>0</v>
      </c>
      <c r="BN275" s="1099">
        <f>INF_FC_EUR!BV276</f>
        <v>0</v>
      </c>
      <c r="BO275" s="1100">
        <f>INF_FC_EUR!BW276</f>
        <v>0</v>
      </c>
      <c r="BP275" s="1099">
        <f>INF_FC_EUR!BX276</f>
        <v>0</v>
      </c>
      <c r="BQ275" s="1100">
        <f>INF_FC_EUR!BY276</f>
        <v>0</v>
      </c>
    </row>
    <row r="276" spans="1:69" s="1048" customFormat="1">
      <c r="A276" s="1084" t="str">
        <f>IF(OR(B276=0,B276=""),"",B276&amp;IF(COUNTIF(B$11:$B276,B276)&gt;1,COUNTIF(B$11:$B276,B276),""))</f>
        <v xml:space="preserve">Net Revenue Trade (ex works) </v>
      </c>
      <c r="B276" s="1084" t="str">
        <f>INF_FC_EUR!J277</f>
        <v xml:space="preserve">Net Revenue Trade (ex works) </v>
      </c>
      <c r="C276" s="1084"/>
      <c r="D276" s="1099">
        <f>INF_FC_EUR!L277</f>
        <v>0</v>
      </c>
      <c r="E276" s="1100">
        <f>INF_FC_EUR!M277</f>
        <v>0</v>
      </c>
      <c r="F276" s="1099">
        <f>INF_FC_EUR!N277</f>
        <v>0</v>
      </c>
      <c r="G276" s="1100">
        <f>INF_FC_EUR!O277</f>
        <v>0</v>
      </c>
      <c r="H276" s="1099">
        <f>INF_FC_EUR!P277</f>
        <v>0</v>
      </c>
      <c r="I276" s="1100">
        <f>INF_FC_EUR!Q277</f>
        <v>0</v>
      </c>
      <c r="J276" s="1099">
        <f>INF_FC_EUR!R277</f>
        <v>0</v>
      </c>
      <c r="K276" s="1100">
        <f>INF_FC_EUR!S277</f>
        <v>0</v>
      </c>
      <c r="L276" s="1099">
        <f>INF_FC_EUR!T277</f>
        <v>0</v>
      </c>
      <c r="M276" s="1100">
        <f>INF_FC_EUR!U277</f>
        <v>0</v>
      </c>
      <c r="N276" s="1099">
        <f>INF_FC_EUR!V277</f>
        <v>0</v>
      </c>
      <c r="O276" s="1100">
        <f>INF_FC_EUR!W277</f>
        <v>0</v>
      </c>
      <c r="P276" s="1099">
        <f>INF_FC_EUR!X277</f>
        <v>0</v>
      </c>
      <c r="Q276" s="1100">
        <f>INF_FC_EUR!Y277</f>
        <v>0</v>
      </c>
      <c r="R276" s="1099">
        <f>INF_FC_EUR!Z277</f>
        <v>0</v>
      </c>
      <c r="S276" s="1100">
        <f>INF_FC_EUR!AA277</f>
        <v>0</v>
      </c>
      <c r="T276" s="1099">
        <f>INF_FC_EUR!AB277</f>
        <v>0</v>
      </c>
      <c r="U276" s="1100">
        <f>INF_FC_EUR!AC277</f>
        <v>0</v>
      </c>
      <c r="V276" s="1099">
        <f>INF_FC_EUR!AD277</f>
        <v>0</v>
      </c>
      <c r="W276" s="1100">
        <f>INF_FC_EUR!AE277</f>
        <v>0</v>
      </c>
      <c r="X276" s="1099">
        <f>INF_FC_EUR!AF277</f>
        <v>0</v>
      </c>
      <c r="Y276" s="1100">
        <f>INF_FC_EUR!AG277</f>
        <v>0</v>
      </c>
      <c r="Z276" s="1099">
        <f>INF_FC_EUR!AH277</f>
        <v>0</v>
      </c>
      <c r="AA276" s="1100">
        <f>INF_FC_EUR!AI277</f>
        <v>0</v>
      </c>
      <c r="AB276" s="1099">
        <f>INF_FC_EUR!AJ277</f>
        <v>0</v>
      </c>
      <c r="AC276" s="1100">
        <f>INF_FC_EUR!AK277</f>
        <v>0</v>
      </c>
      <c r="AD276" s="1099">
        <f>INF_FC_EUR!AL277</f>
        <v>0</v>
      </c>
      <c r="AE276" s="1100">
        <f>INF_FC_EUR!AM277</f>
        <v>0</v>
      </c>
      <c r="AF276" s="1099">
        <f>INF_FC_EUR!AN277</f>
        <v>0</v>
      </c>
      <c r="AG276" s="1100">
        <f>INF_FC_EUR!AO277</f>
        <v>0</v>
      </c>
      <c r="AH276" s="1099">
        <f>INF_FC_EUR!AP277</f>
        <v>0</v>
      </c>
      <c r="AI276" s="1100">
        <f>INF_FC_EUR!AQ277</f>
        <v>0</v>
      </c>
      <c r="AJ276" s="1099">
        <f>INF_FC_EUR!AR277</f>
        <v>0</v>
      </c>
      <c r="AK276" s="1100">
        <f>INF_FC_EUR!AS277</f>
        <v>0</v>
      </c>
      <c r="AL276" s="1099">
        <f>INF_FC_EUR!AT277</f>
        <v>0</v>
      </c>
      <c r="AM276" s="1100">
        <f>INF_FC_EUR!AU277</f>
        <v>0</v>
      </c>
      <c r="AN276" s="1099">
        <f>INF_FC_EUR!AV277</f>
        <v>0</v>
      </c>
      <c r="AO276" s="1100">
        <f>INF_FC_EUR!AW277</f>
        <v>0</v>
      </c>
      <c r="AP276" s="1099">
        <f>INF_FC_EUR!AX277</f>
        <v>0</v>
      </c>
      <c r="AQ276" s="1100">
        <f>INF_FC_EUR!AY277</f>
        <v>0</v>
      </c>
      <c r="AR276" s="1099">
        <f>INF_FC_EUR!AZ277</f>
        <v>0</v>
      </c>
      <c r="AS276" s="1100">
        <f>INF_FC_EUR!BA277</f>
        <v>0</v>
      </c>
      <c r="AT276" s="1099">
        <f>INF_FC_EUR!BB277</f>
        <v>0</v>
      </c>
      <c r="AU276" s="1100">
        <f>INF_FC_EUR!BC277</f>
        <v>0</v>
      </c>
      <c r="AV276" s="1099">
        <f>INF_FC_EUR!BD277</f>
        <v>0</v>
      </c>
      <c r="AW276" s="1100">
        <f>INF_FC_EUR!BE277</f>
        <v>0</v>
      </c>
      <c r="AX276" s="1099">
        <f>INF_FC_EUR!BF277</f>
        <v>0</v>
      </c>
      <c r="AY276" s="1100">
        <f>INF_FC_EUR!BG277</f>
        <v>0</v>
      </c>
      <c r="AZ276" s="1099">
        <f>INF_FC_EUR!BH277</f>
        <v>0</v>
      </c>
      <c r="BA276" s="1100">
        <f>INF_FC_EUR!BI277</f>
        <v>0</v>
      </c>
      <c r="BB276" s="1099">
        <f>INF_FC_EUR!BJ277</f>
        <v>0</v>
      </c>
      <c r="BC276" s="1100">
        <f>INF_FC_EUR!BK277</f>
        <v>0</v>
      </c>
      <c r="BD276" s="1099">
        <f>INF_FC_EUR!BL277</f>
        <v>0</v>
      </c>
      <c r="BE276" s="1100">
        <f>INF_FC_EUR!BM277</f>
        <v>0</v>
      </c>
      <c r="BF276" s="1099">
        <f>INF_FC_EUR!BN277</f>
        <v>0</v>
      </c>
      <c r="BG276" s="1100">
        <f>INF_FC_EUR!BO277</f>
        <v>0</v>
      </c>
      <c r="BH276" s="1099">
        <f>INF_FC_EUR!BP277</f>
        <v>0</v>
      </c>
      <c r="BI276" s="1100">
        <f>INF_FC_EUR!BQ277</f>
        <v>0</v>
      </c>
      <c r="BJ276" s="1099">
        <f>INF_FC_EUR!BR277</f>
        <v>0</v>
      </c>
      <c r="BK276" s="1100">
        <f>INF_FC_EUR!BS277</f>
        <v>0</v>
      </c>
      <c r="BL276" s="1099">
        <f>INF_FC_EUR!BT277</f>
        <v>0</v>
      </c>
      <c r="BM276" s="1100">
        <f>INF_FC_EUR!BU277</f>
        <v>0</v>
      </c>
      <c r="BN276" s="1099">
        <f>INF_FC_EUR!BV277</f>
        <v>0</v>
      </c>
      <c r="BO276" s="1100">
        <f>INF_FC_EUR!BW277</f>
        <v>0</v>
      </c>
      <c r="BP276" s="1099">
        <f>INF_FC_EUR!BX277</f>
        <v>0</v>
      </c>
      <c r="BQ276" s="1100">
        <f>INF_FC_EUR!BY277</f>
        <v>0</v>
      </c>
    </row>
    <row r="277" spans="1:69" s="1048" customFormat="1">
      <c r="A277" s="1084" t="str">
        <f>IF(OR(B277=0,B277=""),"",B277&amp;IF(COUNTIF(B$11:$B277,B277)&gt;1,COUNTIF(B$11:$B277,B277),""))</f>
        <v>Material expenditure - TOTAL</v>
      </c>
      <c r="B277" s="1084" t="str">
        <f>INF_FC_EUR!J278</f>
        <v>Material expenditure - TOTAL</v>
      </c>
      <c r="C277" s="1084"/>
      <c r="D277" s="1099">
        <f>INF_FC_EUR!L278</f>
        <v>0</v>
      </c>
      <c r="E277" s="1100">
        <f>INF_FC_EUR!M278</f>
        <v>0</v>
      </c>
      <c r="F277" s="1099">
        <f>INF_FC_EUR!N278</f>
        <v>0</v>
      </c>
      <c r="G277" s="1100">
        <f>INF_FC_EUR!O278</f>
        <v>0</v>
      </c>
      <c r="H277" s="1099">
        <f>INF_FC_EUR!P278</f>
        <v>0</v>
      </c>
      <c r="I277" s="1100">
        <f>INF_FC_EUR!Q278</f>
        <v>0</v>
      </c>
      <c r="J277" s="1099">
        <f>INF_FC_EUR!R278</f>
        <v>0</v>
      </c>
      <c r="K277" s="1100">
        <f>INF_FC_EUR!S278</f>
        <v>0</v>
      </c>
      <c r="L277" s="1099">
        <f>INF_FC_EUR!T278</f>
        <v>0</v>
      </c>
      <c r="M277" s="1100">
        <f>INF_FC_EUR!U278</f>
        <v>0</v>
      </c>
      <c r="N277" s="1099">
        <f>INF_FC_EUR!V278</f>
        <v>0</v>
      </c>
      <c r="O277" s="1100">
        <f>INF_FC_EUR!W278</f>
        <v>0</v>
      </c>
      <c r="P277" s="1099">
        <f>INF_FC_EUR!X278</f>
        <v>0</v>
      </c>
      <c r="Q277" s="1100">
        <f>INF_FC_EUR!Y278</f>
        <v>0</v>
      </c>
      <c r="R277" s="1099">
        <f>INF_FC_EUR!Z278</f>
        <v>0</v>
      </c>
      <c r="S277" s="1100">
        <f>INF_FC_EUR!AA278</f>
        <v>0</v>
      </c>
      <c r="T277" s="1099">
        <f>INF_FC_EUR!AB278</f>
        <v>0</v>
      </c>
      <c r="U277" s="1100">
        <f>INF_FC_EUR!AC278</f>
        <v>0</v>
      </c>
      <c r="V277" s="1099">
        <f>INF_FC_EUR!AD278</f>
        <v>0</v>
      </c>
      <c r="W277" s="1100">
        <f>INF_FC_EUR!AE278</f>
        <v>0</v>
      </c>
      <c r="X277" s="1099">
        <f>INF_FC_EUR!AF278</f>
        <v>0</v>
      </c>
      <c r="Y277" s="1100">
        <f>INF_FC_EUR!AG278</f>
        <v>0</v>
      </c>
      <c r="Z277" s="1099">
        <f>INF_FC_EUR!AH278</f>
        <v>0</v>
      </c>
      <c r="AA277" s="1100">
        <f>INF_FC_EUR!AI278</f>
        <v>0</v>
      </c>
      <c r="AB277" s="1099">
        <f>INF_FC_EUR!AJ278</f>
        <v>0</v>
      </c>
      <c r="AC277" s="1100">
        <f>INF_FC_EUR!AK278</f>
        <v>0</v>
      </c>
      <c r="AD277" s="1099">
        <f>INF_FC_EUR!AL278</f>
        <v>0</v>
      </c>
      <c r="AE277" s="1100">
        <f>INF_FC_EUR!AM278</f>
        <v>0</v>
      </c>
      <c r="AF277" s="1099">
        <f>INF_FC_EUR!AN278</f>
        <v>0</v>
      </c>
      <c r="AG277" s="1100">
        <f>INF_FC_EUR!AO278</f>
        <v>0</v>
      </c>
      <c r="AH277" s="1099">
        <f>INF_FC_EUR!AP278</f>
        <v>0</v>
      </c>
      <c r="AI277" s="1100">
        <f>INF_FC_EUR!AQ278</f>
        <v>0</v>
      </c>
      <c r="AJ277" s="1099">
        <f>INF_FC_EUR!AR278</f>
        <v>0</v>
      </c>
      <c r="AK277" s="1100">
        <f>INF_FC_EUR!AS278</f>
        <v>0</v>
      </c>
      <c r="AL277" s="1099">
        <f>INF_FC_EUR!AT278</f>
        <v>0</v>
      </c>
      <c r="AM277" s="1100">
        <f>INF_FC_EUR!AU278</f>
        <v>0</v>
      </c>
      <c r="AN277" s="1099">
        <f>INF_FC_EUR!AV278</f>
        <v>0</v>
      </c>
      <c r="AO277" s="1100">
        <f>INF_FC_EUR!AW278</f>
        <v>0</v>
      </c>
      <c r="AP277" s="1099">
        <f>INF_FC_EUR!AX278</f>
        <v>0</v>
      </c>
      <c r="AQ277" s="1100">
        <f>INF_FC_EUR!AY278</f>
        <v>0</v>
      </c>
      <c r="AR277" s="1099">
        <f>INF_FC_EUR!AZ278</f>
        <v>0</v>
      </c>
      <c r="AS277" s="1100">
        <f>INF_FC_EUR!BA278</f>
        <v>0</v>
      </c>
      <c r="AT277" s="1099">
        <f>INF_FC_EUR!BB278</f>
        <v>0</v>
      </c>
      <c r="AU277" s="1100">
        <f>INF_FC_EUR!BC278</f>
        <v>0</v>
      </c>
      <c r="AV277" s="1099">
        <f>INF_FC_EUR!BD278</f>
        <v>0</v>
      </c>
      <c r="AW277" s="1100">
        <f>INF_FC_EUR!BE278</f>
        <v>0</v>
      </c>
      <c r="AX277" s="1099">
        <f>INF_FC_EUR!BF278</f>
        <v>0</v>
      </c>
      <c r="AY277" s="1100">
        <f>INF_FC_EUR!BG278</f>
        <v>0</v>
      </c>
      <c r="AZ277" s="1099">
        <f>INF_FC_EUR!BH278</f>
        <v>0</v>
      </c>
      <c r="BA277" s="1100">
        <f>INF_FC_EUR!BI278</f>
        <v>0</v>
      </c>
      <c r="BB277" s="1099">
        <f>INF_FC_EUR!BJ278</f>
        <v>0</v>
      </c>
      <c r="BC277" s="1100">
        <f>INF_FC_EUR!BK278</f>
        <v>0</v>
      </c>
      <c r="BD277" s="1099">
        <f>INF_FC_EUR!BL278</f>
        <v>0</v>
      </c>
      <c r="BE277" s="1100">
        <f>INF_FC_EUR!BM278</f>
        <v>0</v>
      </c>
      <c r="BF277" s="1099">
        <f>INF_FC_EUR!BN278</f>
        <v>0</v>
      </c>
      <c r="BG277" s="1100">
        <f>INF_FC_EUR!BO278</f>
        <v>0</v>
      </c>
      <c r="BH277" s="1099">
        <f>INF_FC_EUR!BP278</f>
        <v>0</v>
      </c>
      <c r="BI277" s="1100">
        <f>INF_FC_EUR!BQ278</f>
        <v>0</v>
      </c>
      <c r="BJ277" s="1099">
        <f>INF_FC_EUR!BR278</f>
        <v>0</v>
      </c>
      <c r="BK277" s="1100">
        <f>INF_FC_EUR!BS278</f>
        <v>0</v>
      </c>
      <c r="BL277" s="1099">
        <f>INF_FC_EUR!BT278</f>
        <v>0</v>
      </c>
      <c r="BM277" s="1100">
        <f>INF_FC_EUR!BU278</f>
        <v>0</v>
      </c>
      <c r="BN277" s="1099">
        <f>INF_FC_EUR!BV278</f>
        <v>0</v>
      </c>
      <c r="BO277" s="1100">
        <f>INF_FC_EUR!BW278</f>
        <v>0</v>
      </c>
      <c r="BP277" s="1099">
        <f>INF_FC_EUR!BX278</f>
        <v>0</v>
      </c>
      <c r="BQ277" s="1100">
        <f>INF_FC_EUR!BY278</f>
        <v>0</v>
      </c>
    </row>
    <row r="278" spans="1:69" s="1048" customFormat="1">
      <c r="A278" s="1084" t="str">
        <f>IF(OR(B278=0,B278=""),"",B278&amp;IF(COUNTIF(B$11:$B278,B278)&gt;1,COUNTIF(B$11:$B278,B278),""))</f>
        <v>Contribution Margin I</v>
      </c>
      <c r="B278" s="1084" t="str">
        <f>INF_FC_EUR!J279</f>
        <v>Contribution Margin I</v>
      </c>
      <c r="C278" s="1084"/>
      <c r="D278" s="1099">
        <f>INF_FC_EUR!L279</f>
        <v>0</v>
      </c>
      <c r="E278" s="1100">
        <f>INF_FC_EUR!M279</f>
        <v>0</v>
      </c>
      <c r="F278" s="1099">
        <f>INF_FC_EUR!N279</f>
        <v>0</v>
      </c>
      <c r="G278" s="1100">
        <f>INF_FC_EUR!O279</f>
        <v>0</v>
      </c>
      <c r="H278" s="1099">
        <f>INF_FC_EUR!P279</f>
        <v>0</v>
      </c>
      <c r="I278" s="1100">
        <f>INF_FC_EUR!Q279</f>
        <v>0</v>
      </c>
      <c r="J278" s="1099">
        <f>INF_FC_EUR!R279</f>
        <v>0</v>
      </c>
      <c r="K278" s="1100">
        <f>INF_FC_EUR!S279</f>
        <v>0</v>
      </c>
      <c r="L278" s="1099">
        <f>INF_FC_EUR!T279</f>
        <v>0</v>
      </c>
      <c r="M278" s="1100">
        <f>INF_FC_EUR!U279</f>
        <v>0</v>
      </c>
      <c r="N278" s="1099">
        <f>INF_FC_EUR!V279</f>
        <v>0</v>
      </c>
      <c r="O278" s="1100">
        <f>INF_FC_EUR!W279</f>
        <v>0</v>
      </c>
      <c r="P278" s="1099">
        <f>INF_FC_EUR!X279</f>
        <v>0</v>
      </c>
      <c r="Q278" s="1100">
        <f>INF_FC_EUR!Y279</f>
        <v>0</v>
      </c>
      <c r="R278" s="1099">
        <f>INF_FC_EUR!Z279</f>
        <v>0</v>
      </c>
      <c r="S278" s="1100">
        <f>INF_FC_EUR!AA279</f>
        <v>0</v>
      </c>
      <c r="T278" s="1099">
        <f>INF_FC_EUR!AB279</f>
        <v>0</v>
      </c>
      <c r="U278" s="1100">
        <f>INF_FC_EUR!AC279</f>
        <v>0</v>
      </c>
      <c r="V278" s="1099">
        <f>INF_FC_EUR!AD279</f>
        <v>0</v>
      </c>
      <c r="W278" s="1100">
        <f>INF_FC_EUR!AE279</f>
        <v>0</v>
      </c>
      <c r="X278" s="1099">
        <f>INF_FC_EUR!AF279</f>
        <v>0</v>
      </c>
      <c r="Y278" s="1100">
        <f>INF_FC_EUR!AG279</f>
        <v>0</v>
      </c>
      <c r="Z278" s="1099">
        <f>INF_FC_EUR!AH279</f>
        <v>0</v>
      </c>
      <c r="AA278" s="1100">
        <f>INF_FC_EUR!AI279</f>
        <v>0</v>
      </c>
      <c r="AB278" s="1099">
        <f>INF_FC_EUR!AJ279</f>
        <v>0</v>
      </c>
      <c r="AC278" s="1100">
        <f>INF_FC_EUR!AK279</f>
        <v>0</v>
      </c>
      <c r="AD278" s="1099">
        <f>INF_FC_EUR!AL279</f>
        <v>0</v>
      </c>
      <c r="AE278" s="1100">
        <f>INF_FC_EUR!AM279</f>
        <v>0</v>
      </c>
      <c r="AF278" s="1099">
        <f>INF_FC_EUR!AN279</f>
        <v>0</v>
      </c>
      <c r="AG278" s="1100">
        <f>INF_FC_EUR!AO279</f>
        <v>0</v>
      </c>
      <c r="AH278" s="1099">
        <f>INF_FC_EUR!AP279</f>
        <v>0</v>
      </c>
      <c r="AI278" s="1100">
        <f>INF_FC_EUR!AQ279</f>
        <v>0</v>
      </c>
      <c r="AJ278" s="1099">
        <f>INF_FC_EUR!AR279</f>
        <v>0</v>
      </c>
      <c r="AK278" s="1100">
        <f>INF_FC_EUR!AS279</f>
        <v>0</v>
      </c>
      <c r="AL278" s="1099">
        <f>INF_FC_EUR!AT279</f>
        <v>0</v>
      </c>
      <c r="AM278" s="1100">
        <f>INF_FC_EUR!AU279</f>
        <v>0</v>
      </c>
      <c r="AN278" s="1099">
        <f>INF_FC_EUR!AV279</f>
        <v>0</v>
      </c>
      <c r="AO278" s="1100">
        <f>INF_FC_EUR!AW279</f>
        <v>0</v>
      </c>
      <c r="AP278" s="1099">
        <f>INF_FC_EUR!AX279</f>
        <v>0</v>
      </c>
      <c r="AQ278" s="1100">
        <f>INF_FC_EUR!AY279</f>
        <v>0</v>
      </c>
      <c r="AR278" s="1099">
        <f>INF_FC_EUR!AZ279</f>
        <v>0</v>
      </c>
      <c r="AS278" s="1100">
        <f>INF_FC_EUR!BA279</f>
        <v>0</v>
      </c>
      <c r="AT278" s="1099">
        <f>INF_FC_EUR!BB279</f>
        <v>0</v>
      </c>
      <c r="AU278" s="1100">
        <f>INF_FC_EUR!BC279</f>
        <v>0</v>
      </c>
      <c r="AV278" s="1099">
        <f>INF_FC_EUR!BD279</f>
        <v>0</v>
      </c>
      <c r="AW278" s="1100">
        <f>INF_FC_EUR!BE279</f>
        <v>0</v>
      </c>
      <c r="AX278" s="1099">
        <f>INF_FC_EUR!BF279</f>
        <v>0</v>
      </c>
      <c r="AY278" s="1100">
        <f>INF_FC_EUR!BG279</f>
        <v>0</v>
      </c>
      <c r="AZ278" s="1099">
        <f>INF_FC_EUR!BH279</f>
        <v>0</v>
      </c>
      <c r="BA278" s="1100">
        <f>INF_FC_EUR!BI279</f>
        <v>0</v>
      </c>
      <c r="BB278" s="1099">
        <f>INF_FC_EUR!BJ279</f>
        <v>0</v>
      </c>
      <c r="BC278" s="1100">
        <f>INF_FC_EUR!BK279</f>
        <v>0</v>
      </c>
      <c r="BD278" s="1099">
        <f>INF_FC_EUR!BL279</f>
        <v>0</v>
      </c>
      <c r="BE278" s="1100">
        <f>INF_FC_EUR!BM279</f>
        <v>0</v>
      </c>
      <c r="BF278" s="1099">
        <f>INF_FC_EUR!BN279</f>
        <v>0</v>
      </c>
      <c r="BG278" s="1100">
        <f>INF_FC_EUR!BO279</f>
        <v>0</v>
      </c>
      <c r="BH278" s="1099">
        <f>INF_FC_EUR!BP279</f>
        <v>0</v>
      </c>
      <c r="BI278" s="1100">
        <f>INF_FC_EUR!BQ279</f>
        <v>0</v>
      </c>
      <c r="BJ278" s="1099">
        <f>INF_FC_EUR!BR279</f>
        <v>0</v>
      </c>
      <c r="BK278" s="1100">
        <f>INF_FC_EUR!BS279</f>
        <v>0</v>
      </c>
      <c r="BL278" s="1099">
        <f>INF_FC_EUR!BT279</f>
        <v>0</v>
      </c>
      <c r="BM278" s="1100">
        <f>INF_FC_EUR!BU279</f>
        <v>0</v>
      </c>
      <c r="BN278" s="1099">
        <f>INF_FC_EUR!BV279</f>
        <v>0</v>
      </c>
      <c r="BO278" s="1100">
        <f>INF_FC_EUR!BW279</f>
        <v>0</v>
      </c>
      <c r="BP278" s="1099">
        <f>INF_FC_EUR!BX279</f>
        <v>0</v>
      </c>
      <c r="BQ278" s="1100">
        <f>INF_FC_EUR!BY279</f>
        <v>0</v>
      </c>
    </row>
    <row r="279" spans="1:69" s="1048" customFormat="1">
      <c r="A279" s="1080" t="str">
        <f>IF(OR(B279=0,B279=""),"",B279&amp;IF(COUNTIF(B$11:$B279,B279)&gt;1,COUNTIF(B$11:$B279,B279),""))</f>
        <v>Other Income/Expenses2</v>
      </c>
      <c r="B279" s="1080" t="str">
        <f>INF_FC_EUR!J280</f>
        <v>Other Income/Expenses</v>
      </c>
      <c r="C279" s="1081"/>
      <c r="D279" s="1095">
        <f>INF_FC_EUR!L280</f>
        <v>0</v>
      </c>
      <c r="E279" s="1096">
        <f>INF_FC_EUR!M280</f>
        <v>0</v>
      </c>
      <c r="F279" s="1095">
        <f>INF_FC_EUR!N280</f>
        <v>0</v>
      </c>
      <c r="G279" s="1096">
        <f>INF_FC_EUR!O280</f>
        <v>0</v>
      </c>
      <c r="H279" s="1095">
        <f>INF_FC_EUR!P280</f>
        <v>0</v>
      </c>
      <c r="I279" s="1096">
        <f>INF_FC_EUR!Q280</f>
        <v>0</v>
      </c>
      <c r="J279" s="1095">
        <f>INF_FC_EUR!R280</f>
        <v>0</v>
      </c>
      <c r="K279" s="1096">
        <f>INF_FC_EUR!S280</f>
        <v>0</v>
      </c>
      <c r="L279" s="1095">
        <f>INF_FC_EUR!T280</f>
        <v>0</v>
      </c>
      <c r="M279" s="1096">
        <f>INF_FC_EUR!U280</f>
        <v>0</v>
      </c>
      <c r="N279" s="1095">
        <f>INF_FC_EUR!V280</f>
        <v>0</v>
      </c>
      <c r="O279" s="1096">
        <f>INF_FC_EUR!W280</f>
        <v>0</v>
      </c>
      <c r="P279" s="1095">
        <f>INF_FC_EUR!X280</f>
        <v>0</v>
      </c>
      <c r="Q279" s="1096">
        <f>INF_FC_EUR!Y280</f>
        <v>0</v>
      </c>
      <c r="R279" s="1095">
        <f>INF_FC_EUR!Z280</f>
        <v>0</v>
      </c>
      <c r="S279" s="1096">
        <f>INF_FC_EUR!AA280</f>
        <v>0</v>
      </c>
      <c r="T279" s="1095">
        <f>INF_FC_EUR!AB280</f>
        <v>0</v>
      </c>
      <c r="U279" s="1096">
        <f>INF_FC_EUR!AC280</f>
        <v>0</v>
      </c>
      <c r="V279" s="1095">
        <f>INF_FC_EUR!AD280</f>
        <v>0</v>
      </c>
      <c r="W279" s="1096">
        <f>INF_FC_EUR!AE280</f>
        <v>0</v>
      </c>
      <c r="X279" s="1095">
        <f>INF_FC_EUR!AF280</f>
        <v>0</v>
      </c>
      <c r="Y279" s="1096">
        <f>INF_FC_EUR!AG280</f>
        <v>0</v>
      </c>
      <c r="Z279" s="1095">
        <f>INF_FC_EUR!AH280</f>
        <v>0</v>
      </c>
      <c r="AA279" s="1096">
        <f>INF_FC_EUR!AI280</f>
        <v>0</v>
      </c>
      <c r="AB279" s="1095">
        <f>INF_FC_EUR!AJ280</f>
        <v>0</v>
      </c>
      <c r="AC279" s="1096">
        <f>INF_FC_EUR!AK280</f>
        <v>0</v>
      </c>
      <c r="AD279" s="1095">
        <f>INF_FC_EUR!AL280</f>
        <v>0</v>
      </c>
      <c r="AE279" s="1096">
        <f>INF_FC_EUR!AM280</f>
        <v>0</v>
      </c>
      <c r="AF279" s="1095">
        <f>INF_FC_EUR!AN280</f>
        <v>0</v>
      </c>
      <c r="AG279" s="1096">
        <f>INF_FC_EUR!AO280</f>
        <v>0</v>
      </c>
      <c r="AH279" s="1095">
        <f>INF_FC_EUR!AP280</f>
        <v>0</v>
      </c>
      <c r="AI279" s="1096">
        <f>INF_FC_EUR!AQ280</f>
        <v>0</v>
      </c>
      <c r="AJ279" s="1095">
        <f>INF_FC_EUR!AR280</f>
        <v>0</v>
      </c>
      <c r="AK279" s="1096">
        <f>INF_FC_EUR!AS280</f>
        <v>0</v>
      </c>
      <c r="AL279" s="1095">
        <f>INF_FC_EUR!AT280</f>
        <v>0</v>
      </c>
      <c r="AM279" s="1096">
        <f>INF_FC_EUR!AU280</f>
        <v>0</v>
      </c>
      <c r="AN279" s="1095">
        <f>INF_FC_EUR!AV280</f>
        <v>0</v>
      </c>
      <c r="AO279" s="1096">
        <f>INF_FC_EUR!AW280</f>
        <v>0</v>
      </c>
      <c r="AP279" s="1095">
        <f>INF_FC_EUR!AX280</f>
        <v>0</v>
      </c>
      <c r="AQ279" s="1096">
        <f>INF_FC_EUR!AY280</f>
        <v>0</v>
      </c>
      <c r="AR279" s="1095">
        <f>INF_FC_EUR!AZ280</f>
        <v>0</v>
      </c>
      <c r="AS279" s="1096">
        <f>INF_FC_EUR!BA280</f>
        <v>0</v>
      </c>
      <c r="AT279" s="1095">
        <f>INF_FC_EUR!BB280</f>
        <v>0</v>
      </c>
      <c r="AU279" s="1096">
        <f>INF_FC_EUR!BC280</f>
        <v>0</v>
      </c>
      <c r="AV279" s="1095">
        <f>INF_FC_EUR!BD280</f>
        <v>0</v>
      </c>
      <c r="AW279" s="1096">
        <f>INF_FC_EUR!BE280</f>
        <v>0</v>
      </c>
      <c r="AX279" s="1095">
        <f>INF_FC_EUR!BF280</f>
        <v>0</v>
      </c>
      <c r="AY279" s="1096">
        <f>INF_FC_EUR!BG280</f>
        <v>0</v>
      </c>
      <c r="AZ279" s="1095">
        <f>INF_FC_EUR!BH280</f>
        <v>0</v>
      </c>
      <c r="BA279" s="1096">
        <f>INF_FC_EUR!BI280</f>
        <v>0</v>
      </c>
      <c r="BB279" s="1095">
        <f>INF_FC_EUR!BJ280</f>
        <v>0</v>
      </c>
      <c r="BC279" s="1096">
        <f>INF_FC_EUR!BK280</f>
        <v>0</v>
      </c>
      <c r="BD279" s="1095">
        <f>INF_FC_EUR!BL280</f>
        <v>0</v>
      </c>
      <c r="BE279" s="1096">
        <f>INF_FC_EUR!BM280</f>
        <v>0</v>
      </c>
      <c r="BF279" s="1095">
        <f>INF_FC_EUR!BN280</f>
        <v>0</v>
      </c>
      <c r="BG279" s="1096">
        <f>INF_FC_EUR!BO280</f>
        <v>0</v>
      </c>
      <c r="BH279" s="1095">
        <f>INF_FC_EUR!BP280</f>
        <v>0</v>
      </c>
      <c r="BI279" s="1096">
        <f>INF_FC_EUR!BQ280</f>
        <v>0</v>
      </c>
      <c r="BJ279" s="1095">
        <f>INF_FC_EUR!BR280</f>
        <v>0</v>
      </c>
      <c r="BK279" s="1096">
        <f>INF_FC_EUR!BS280</f>
        <v>0</v>
      </c>
      <c r="BL279" s="1095">
        <f>INF_FC_EUR!BT280</f>
        <v>0</v>
      </c>
      <c r="BM279" s="1096">
        <f>INF_FC_EUR!BU280</f>
        <v>0</v>
      </c>
      <c r="BN279" s="1095">
        <f>INF_FC_EUR!BV280</f>
        <v>0</v>
      </c>
      <c r="BO279" s="1096">
        <f>INF_FC_EUR!BW280</f>
        <v>0</v>
      </c>
      <c r="BP279" s="1095">
        <f>INF_FC_EUR!BX280</f>
        <v>0</v>
      </c>
      <c r="BQ279" s="1096">
        <f>INF_FC_EUR!BY280</f>
        <v>0</v>
      </c>
    </row>
    <row r="280" spans="1:69" s="1048" customFormat="1">
      <c r="A280" s="1080" t="str">
        <f>IF(OR(B280=0,B280=""),"",B280&amp;IF(COUNTIF(B$11:$B280,B280)&gt;1,COUNTIF(B$11:$B280,B280),""))</f>
        <v>Allocation2</v>
      </c>
      <c r="B280" s="1080" t="str">
        <f>INF_FC_EUR!J281</f>
        <v>Allocation</v>
      </c>
      <c r="C280" s="1081"/>
      <c r="D280" s="1095">
        <f>INF_FC_EUR!L281</f>
        <v>0</v>
      </c>
      <c r="E280" s="1096">
        <f>INF_FC_EUR!M281</f>
        <v>0</v>
      </c>
      <c r="F280" s="1095">
        <f>INF_FC_EUR!N281</f>
        <v>0</v>
      </c>
      <c r="G280" s="1096">
        <f>INF_FC_EUR!O281</f>
        <v>0</v>
      </c>
      <c r="H280" s="1095">
        <f>INF_FC_EUR!P281</f>
        <v>0</v>
      </c>
      <c r="I280" s="1096">
        <f>INF_FC_EUR!Q281</f>
        <v>0</v>
      </c>
      <c r="J280" s="1095">
        <f>INF_FC_EUR!R281</f>
        <v>0</v>
      </c>
      <c r="K280" s="1096">
        <f>INF_FC_EUR!S281</f>
        <v>0</v>
      </c>
      <c r="L280" s="1095">
        <f>INF_FC_EUR!T281</f>
        <v>0</v>
      </c>
      <c r="M280" s="1096">
        <f>INF_FC_EUR!U281</f>
        <v>0</v>
      </c>
      <c r="N280" s="1095">
        <f>INF_FC_EUR!V281</f>
        <v>0</v>
      </c>
      <c r="O280" s="1096">
        <f>INF_FC_EUR!W281</f>
        <v>0</v>
      </c>
      <c r="P280" s="1095">
        <f>INF_FC_EUR!X281</f>
        <v>0</v>
      </c>
      <c r="Q280" s="1096">
        <f>INF_FC_EUR!Y281</f>
        <v>0</v>
      </c>
      <c r="R280" s="1095">
        <f>INF_FC_EUR!Z281</f>
        <v>0</v>
      </c>
      <c r="S280" s="1096">
        <f>INF_FC_EUR!AA281</f>
        <v>0</v>
      </c>
      <c r="T280" s="1095">
        <f>INF_FC_EUR!AB281</f>
        <v>0</v>
      </c>
      <c r="U280" s="1096">
        <f>INF_FC_EUR!AC281</f>
        <v>0</v>
      </c>
      <c r="V280" s="1095">
        <f>INF_FC_EUR!AD281</f>
        <v>0</v>
      </c>
      <c r="W280" s="1096">
        <f>INF_FC_EUR!AE281</f>
        <v>0</v>
      </c>
      <c r="X280" s="1095">
        <f>INF_FC_EUR!AF281</f>
        <v>0</v>
      </c>
      <c r="Y280" s="1096">
        <f>INF_FC_EUR!AG281</f>
        <v>0</v>
      </c>
      <c r="Z280" s="1095">
        <f>INF_FC_EUR!AH281</f>
        <v>0</v>
      </c>
      <c r="AA280" s="1096">
        <f>INF_FC_EUR!AI281</f>
        <v>0</v>
      </c>
      <c r="AB280" s="1095">
        <f>INF_FC_EUR!AJ281</f>
        <v>0</v>
      </c>
      <c r="AC280" s="1096">
        <f>INF_FC_EUR!AK281</f>
        <v>0</v>
      </c>
      <c r="AD280" s="1095">
        <f>INF_FC_EUR!AL281</f>
        <v>0</v>
      </c>
      <c r="AE280" s="1096">
        <f>INF_FC_EUR!AM281</f>
        <v>0</v>
      </c>
      <c r="AF280" s="1095">
        <f>INF_FC_EUR!AN281</f>
        <v>0</v>
      </c>
      <c r="AG280" s="1096">
        <f>INF_FC_EUR!AO281</f>
        <v>0</v>
      </c>
      <c r="AH280" s="1095">
        <f>INF_FC_EUR!AP281</f>
        <v>0</v>
      </c>
      <c r="AI280" s="1096">
        <f>INF_FC_EUR!AQ281</f>
        <v>0</v>
      </c>
      <c r="AJ280" s="1095">
        <f>INF_FC_EUR!AR281</f>
        <v>0</v>
      </c>
      <c r="AK280" s="1096">
        <f>INF_FC_EUR!AS281</f>
        <v>0</v>
      </c>
      <c r="AL280" s="1095">
        <f>INF_FC_EUR!AT281</f>
        <v>0</v>
      </c>
      <c r="AM280" s="1096">
        <f>INF_FC_EUR!AU281</f>
        <v>0</v>
      </c>
      <c r="AN280" s="1095">
        <f>INF_FC_EUR!AV281</f>
        <v>0</v>
      </c>
      <c r="AO280" s="1096">
        <f>INF_FC_EUR!AW281</f>
        <v>0</v>
      </c>
      <c r="AP280" s="1095">
        <f>INF_FC_EUR!AX281</f>
        <v>0</v>
      </c>
      <c r="AQ280" s="1096">
        <f>INF_FC_EUR!AY281</f>
        <v>0</v>
      </c>
      <c r="AR280" s="1095">
        <f>INF_FC_EUR!AZ281</f>
        <v>0</v>
      </c>
      <c r="AS280" s="1096">
        <f>INF_FC_EUR!BA281</f>
        <v>0</v>
      </c>
      <c r="AT280" s="1095">
        <f>INF_FC_EUR!BB281</f>
        <v>0</v>
      </c>
      <c r="AU280" s="1096">
        <f>INF_FC_EUR!BC281</f>
        <v>0</v>
      </c>
      <c r="AV280" s="1095">
        <f>INF_FC_EUR!BD281</f>
        <v>0</v>
      </c>
      <c r="AW280" s="1096">
        <f>INF_FC_EUR!BE281</f>
        <v>0</v>
      </c>
      <c r="AX280" s="1095">
        <f>INF_FC_EUR!BF281</f>
        <v>0</v>
      </c>
      <c r="AY280" s="1096">
        <f>INF_FC_EUR!BG281</f>
        <v>0</v>
      </c>
      <c r="AZ280" s="1095">
        <f>INF_FC_EUR!BH281</f>
        <v>0</v>
      </c>
      <c r="BA280" s="1096">
        <f>INF_FC_EUR!BI281</f>
        <v>0</v>
      </c>
      <c r="BB280" s="1095">
        <f>INF_FC_EUR!BJ281</f>
        <v>0</v>
      </c>
      <c r="BC280" s="1096">
        <f>INF_FC_EUR!BK281</f>
        <v>0</v>
      </c>
      <c r="BD280" s="1095">
        <f>INF_FC_EUR!BL281</f>
        <v>0</v>
      </c>
      <c r="BE280" s="1096">
        <f>INF_FC_EUR!BM281</f>
        <v>0</v>
      </c>
      <c r="BF280" s="1095">
        <f>INF_FC_EUR!BN281</f>
        <v>0</v>
      </c>
      <c r="BG280" s="1096">
        <f>INF_FC_EUR!BO281</f>
        <v>0</v>
      </c>
      <c r="BH280" s="1095">
        <f>INF_FC_EUR!BP281</f>
        <v>0</v>
      </c>
      <c r="BI280" s="1096">
        <f>INF_FC_EUR!BQ281</f>
        <v>0</v>
      </c>
      <c r="BJ280" s="1095">
        <f>INF_FC_EUR!BR281</f>
        <v>0</v>
      </c>
      <c r="BK280" s="1096">
        <f>INF_FC_EUR!BS281</f>
        <v>0</v>
      </c>
      <c r="BL280" s="1095">
        <f>INF_FC_EUR!BT281</f>
        <v>0</v>
      </c>
      <c r="BM280" s="1096">
        <f>INF_FC_EUR!BU281</f>
        <v>0</v>
      </c>
      <c r="BN280" s="1095">
        <f>INF_FC_EUR!BV281</f>
        <v>0</v>
      </c>
      <c r="BO280" s="1096">
        <f>INF_FC_EUR!BW281</f>
        <v>0</v>
      </c>
      <c r="BP280" s="1095">
        <f>INF_FC_EUR!BX281</f>
        <v>0</v>
      </c>
      <c r="BQ280" s="1096">
        <f>INF_FC_EUR!BY281</f>
        <v>0</v>
      </c>
    </row>
    <row r="281" spans="1:69" s="1048" customFormat="1">
      <c r="A281" s="1080" t="str">
        <f>IF(OR(B281=0,B281=""),"",B281&amp;IF(COUNTIF(B$11:$B281,B281)&gt;1,COUNTIF(B$11:$B281,B281),""))</f>
        <v>EBITDA2</v>
      </c>
      <c r="B281" s="1080" t="str">
        <f>INF_FC_EUR!J282</f>
        <v>EBITDA</v>
      </c>
      <c r="C281" s="1081"/>
      <c r="D281" s="1095">
        <f>INF_FC_EUR!L282</f>
        <v>0</v>
      </c>
      <c r="E281" s="1096">
        <f>INF_FC_EUR!M282</f>
        <v>0</v>
      </c>
      <c r="F281" s="1095">
        <f>INF_FC_EUR!N282</f>
        <v>0</v>
      </c>
      <c r="G281" s="1096">
        <f>INF_FC_EUR!O282</f>
        <v>0</v>
      </c>
      <c r="H281" s="1095">
        <f>INF_FC_EUR!P282</f>
        <v>0</v>
      </c>
      <c r="I281" s="1096">
        <f>INF_FC_EUR!Q282</f>
        <v>0</v>
      </c>
      <c r="J281" s="1095">
        <f>INF_FC_EUR!R282</f>
        <v>0</v>
      </c>
      <c r="K281" s="1096">
        <f>INF_FC_EUR!S282</f>
        <v>0</v>
      </c>
      <c r="L281" s="1095">
        <f>INF_FC_EUR!T282</f>
        <v>0</v>
      </c>
      <c r="M281" s="1096">
        <f>INF_FC_EUR!U282</f>
        <v>0</v>
      </c>
      <c r="N281" s="1095">
        <f>INF_FC_EUR!V282</f>
        <v>0</v>
      </c>
      <c r="O281" s="1096">
        <f>INF_FC_EUR!W282</f>
        <v>0</v>
      </c>
      <c r="P281" s="1095">
        <f>INF_FC_EUR!X282</f>
        <v>0</v>
      </c>
      <c r="Q281" s="1096">
        <f>INF_FC_EUR!Y282</f>
        <v>0</v>
      </c>
      <c r="R281" s="1095">
        <f>INF_FC_EUR!Z282</f>
        <v>0</v>
      </c>
      <c r="S281" s="1096">
        <f>INF_FC_EUR!AA282</f>
        <v>0</v>
      </c>
      <c r="T281" s="1095">
        <f>INF_FC_EUR!AB282</f>
        <v>0</v>
      </c>
      <c r="U281" s="1096">
        <f>INF_FC_EUR!AC282</f>
        <v>0</v>
      </c>
      <c r="V281" s="1095">
        <f>INF_FC_EUR!AD282</f>
        <v>0</v>
      </c>
      <c r="W281" s="1096">
        <f>INF_FC_EUR!AE282</f>
        <v>0</v>
      </c>
      <c r="X281" s="1095">
        <f>INF_FC_EUR!AF282</f>
        <v>0</v>
      </c>
      <c r="Y281" s="1096">
        <f>INF_FC_EUR!AG282</f>
        <v>0</v>
      </c>
      <c r="Z281" s="1095">
        <f>INF_FC_EUR!AH282</f>
        <v>0</v>
      </c>
      <c r="AA281" s="1096">
        <f>INF_FC_EUR!AI282</f>
        <v>0</v>
      </c>
      <c r="AB281" s="1095">
        <f>INF_FC_EUR!AJ282</f>
        <v>0</v>
      </c>
      <c r="AC281" s="1096">
        <f>INF_FC_EUR!AK282</f>
        <v>0</v>
      </c>
      <c r="AD281" s="1095">
        <f>INF_FC_EUR!AL282</f>
        <v>0</v>
      </c>
      <c r="AE281" s="1096">
        <f>INF_FC_EUR!AM282</f>
        <v>0</v>
      </c>
      <c r="AF281" s="1095">
        <f>INF_FC_EUR!AN282</f>
        <v>0</v>
      </c>
      <c r="AG281" s="1096">
        <f>INF_FC_EUR!AO282</f>
        <v>0</v>
      </c>
      <c r="AH281" s="1095">
        <f>INF_FC_EUR!AP282</f>
        <v>0</v>
      </c>
      <c r="AI281" s="1096">
        <f>INF_FC_EUR!AQ282</f>
        <v>0</v>
      </c>
      <c r="AJ281" s="1095">
        <f>INF_FC_EUR!AR282</f>
        <v>0</v>
      </c>
      <c r="AK281" s="1096">
        <f>INF_FC_EUR!AS282</f>
        <v>0</v>
      </c>
      <c r="AL281" s="1095">
        <f>INF_FC_EUR!AT282</f>
        <v>0</v>
      </c>
      <c r="AM281" s="1096">
        <f>INF_FC_EUR!AU282</f>
        <v>0</v>
      </c>
      <c r="AN281" s="1095">
        <f>INF_FC_EUR!AV282</f>
        <v>0</v>
      </c>
      <c r="AO281" s="1096">
        <f>INF_FC_EUR!AW282</f>
        <v>0</v>
      </c>
      <c r="AP281" s="1095">
        <f>INF_FC_EUR!AX282</f>
        <v>0</v>
      </c>
      <c r="AQ281" s="1096">
        <f>INF_FC_EUR!AY282</f>
        <v>0</v>
      </c>
      <c r="AR281" s="1095">
        <f>INF_FC_EUR!AZ282</f>
        <v>0</v>
      </c>
      <c r="AS281" s="1096">
        <f>INF_FC_EUR!BA282</f>
        <v>0</v>
      </c>
      <c r="AT281" s="1095">
        <f>INF_FC_EUR!BB282</f>
        <v>0</v>
      </c>
      <c r="AU281" s="1096">
        <f>INF_FC_EUR!BC282</f>
        <v>0</v>
      </c>
      <c r="AV281" s="1095">
        <f>INF_FC_EUR!BD282</f>
        <v>0</v>
      </c>
      <c r="AW281" s="1096">
        <f>INF_FC_EUR!BE282</f>
        <v>0</v>
      </c>
      <c r="AX281" s="1095">
        <f>INF_FC_EUR!BF282</f>
        <v>0</v>
      </c>
      <c r="AY281" s="1096">
        <f>INF_FC_EUR!BG282</f>
        <v>0</v>
      </c>
      <c r="AZ281" s="1095">
        <f>INF_FC_EUR!BH282</f>
        <v>0</v>
      </c>
      <c r="BA281" s="1096">
        <f>INF_FC_EUR!BI282</f>
        <v>0</v>
      </c>
      <c r="BB281" s="1095">
        <f>INF_FC_EUR!BJ282</f>
        <v>0</v>
      </c>
      <c r="BC281" s="1096">
        <f>INF_FC_EUR!BK282</f>
        <v>0</v>
      </c>
      <c r="BD281" s="1095">
        <f>INF_FC_EUR!BL282</f>
        <v>0</v>
      </c>
      <c r="BE281" s="1096">
        <f>INF_FC_EUR!BM282</f>
        <v>0</v>
      </c>
      <c r="BF281" s="1095">
        <f>INF_FC_EUR!BN282</f>
        <v>0</v>
      </c>
      <c r="BG281" s="1096">
        <f>INF_FC_EUR!BO282</f>
        <v>0</v>
      </c>
      <c r="BH281" s="1095">
        <f>INF_FC_EUR!BP282</f>
        <v>0</v>
      </c>
      <c r="BI281" s="1096">
        <f>INF_FC_EUR!BQ282</f>
        <v>0</v>
      </c>
      <c r="BJ281" s="1095">
        <f>INF_FC_EUR!BR282</f>
        <v>0</v>
      </c>
      <c r="BK281" s="1096">
        <f>INF_FC_EUR!BS282</f>
        <v>0</v>
      </c>
      <c r="BL281" s="1095">
        <f>INF_FC_EUR!BT282</f>
        <v>0</v>
      </c>
      <c r="BM281" s="1096">
        <f>INF_FC_EUR!BU282</f>
        <v>0</v>
      </c>
      <c r="BN281" s="1095">
        <f>INF_FC_EUR!BV282</f>
        <v>0</v>
      </c>
      <c r="BO281" s="1096">
        <f>INF_FC_EUR!BW282</f>
        <v>0</v>
      </c>
      <c r="BP281" s="1095">
        <f>INF_FC_EUR!BX282</f>
        <v>0</v>
      </c>
      <c r="BQ281" s="1096">
        <f>INF_FC_EUR!BY282</f>
        <v>0</v>
      </c>
    </row>
    <row r="282" spans="1:69" s="1048" customFormat="1">
      <c r="A282" s="1080" t="str">
        <f>IF(OR(B282=0,B282=""),"",B282&amp;IF(COUNTIF(B$11:$B282,B282)&gt;1,COUNTIF(B$11:$B282,B282),""))</f>
        <v>EBIT2</v>
      </c>
      <c r="B282" s="1080" t="str">
        <f>INF_FC_EUR!J283</f>
        <v>EBIT</v>
      </c>
      <c r="C282" s="1081"/>
      <c r="D282" s="1095">
        <f>INF_FC_EUR!L283</f>
        <v>0</v>
      </c>
      <c r="E282" s="1101">
        <f>INF_FC_EUR!M283</f>
        <v>0</v>
      </c>
      <c r="F282" s="1095">
        <f>INF_FC_EUR!N283</f>
        <v>0</v>
      </c>
      <c r="G282" s="1101">
        <f>INF_FC_EUR!O283</f>
        <v>0</v>
      </c>
      <c r="H282" s="1095">
        <f>INF_FC_EUR!P283</f>
        <v>0</v>
      </c>
      <c r="I282" s="1101">
        <f>INF_FC_EUR!Q283</f>
        <v>0</v>
      </c>
      <c r="J282" s="1095">
        <f>INF_FC_EUR!R283</f>
        <v>0</v>
      </c>
      <c r="K282" s="1101">
        <f>INF_FC_EUR!S283</f>
        <v>0</v>
      </c>
      <c r="L282" s="1095">
        <f>INF_FC_EUR!T283</f>
        <v>0</v>
      </c>
      <c r="M282" s="1101">
        <f>INF_FC_EUR!U283</f>
        <v>0</v>
      </c>
      <c r="N282" s="1095">
        <f>INF_FC_EUR!V283</f>
        <v>0</v>
      </c>
      <c r="O282" s="1101">
        <f>INF_FC_EUR!W283</f>
        <v>0</v>
      </c>
      <c r="P282" s="1095">
        <f>INF_FC_EUR!X283</f>
        <v>0</v>
      </c>
      <c r="Q282" s="1101">
        <f>INF_FC_EUR!Y283</f>
        <v>0</v>
      </c>
      <c r="R282" s="1095">
        <f>INF_FC_EUR!Z283</f>
        <v>0</v>
      </c>
      <c r="S282" s="1101">
        <f>INF_FC_EUR!AA283</f>
        <v>0</v>
      </c>
      <c r="T282" s="1095">
        <f>INF_FC_EUR!AB283</f>
        <v>0</v>
      </c>
      <c r="U282" s="1101">
        <f>INF_FC_EUR!AC283</f>
        <v>0</v>
      </c>
      <c r="V282" s="1095">
        <f>INF_FC_EUR!AD283</f>
        <v>0</v>
      </c>
      <c r="W282" s="1101">
        <f>INF_FC_EUR!AE283</f>
        <v>0</v>
      </c>
      <c r="X282" s="1095">
        <f>INF_FC_EUR!AF283</f>
        <v>0</v>
      </c>
      <c r="Y282" s="1101">
        <f>INF_FC_EUR!AG283</f>
        <v>0</v>
      </c>
      <c r="Z282" s="1095">
        <f>INF_FC_EUR!AH283</f>
        <v>0</v>
      </c>
      <c r="AA282" s="1101">
        <f>INF_FC_EUR!AI283</f>
        <v>0</v>
      </c>
      <c r="AB282" s="1095">
        <f>INF_FC_EUR!AJ283</f>
        <v>0</v>
      </c>
      <c r="AC282" s="1101">
        <f>INF_FC_EUR!AK283</f>
        <v>0</v>
      </c>
      <c r="AD282" s="1095">
        <f>INF_FC_EUR!AL283</f>
        <v>0</v>
      </c>
      <c r="AE282" s="1101">
        <f>INF_FC_EUR!AM283</f>
        <v>0</v>
      </c>
      <c r="AF282" s="1095">
        <f>INF_FC_EUR!AN283</f>
        <v>0</v>
      </c>
      <c r="AG282" s="1101">
        <f>INF_FC_EUR!AO283</f>
        <v>0</v>
      </c>
      <c r="AH282" s="1095">
        <f>INF_FC_EUR!AP283</f>
        <v>0</v>
      </c>
      <c r="AI282" s="1101">
        <f>INF_FC_EUR!AQ283</f>
        <v>0</v>
      </c>
      <c r="AJ282" s="1095">
        <f>INF_FC_EUR!AR283</f>
        <v>0</v>
      </c>
      <c r="AK282" s="1101">
        <f>INF_FC_EUR!AS283</f>
        <v>0</v>
      </c>
      <c r="AL282" s="1095">
        <f>INF_FC_EUR!AT283</f>
        <v>0</v>
      </c>
      <c r="AM282" s="1101">
        <f>INF_FC_EUR!AU283</f>
        <v>0</v>
      </c>
      <c r="AN282" s="1095">
        <f>INF_FC_EUR!AV283</f>
        <v>0</v>
      </c>
      <c r="AO282" s="1101">
        <f>INF_FC_EUR!AW283</f>
        <v>0</v>
      </c>
      <c r="AP282" s="1095">
        <f>INF_FC_EUR!AX283</f>
        <v>0</v>
      </c>
      <c r="AQ282" s="1101">
        <f>INF_FC_EUR!AY283</f>
        <v>0</v>
      </c>
      <c r="AR282" s="1095">
        <f>INF_FC_EUR!AZ283</f>
        <v>0</v>
      </c>
      <c r="AS282" s="1101">
        <f>INF_FC_EUR!BA283</f>
        <v>0</v>
      </c>
      <c r="AT282" s="1095">
        <f>INF_FC_EUR!BB283</f>
        <v>0</v>
      </c>
      <c r="AU282" s="1101">
        <f>INF_FC_EUR!BC283</f>
        <v>0</v>
      </c>
      <c r="AV282" s="1095">
        <f>INF_FC_EUR!BD283</f>
        <v>0</v>
      </c>
      <c r="AW282" s="1101">
        <f>INF_FC_EUR!BE283</f>
        <v>0</v>
      </c>
      <c r="AX282" s="1095">
        <f>INF_FC_EUR!BF283</f>
        <v>0</v>
      </c>
      <c r="AY282" s="1101">
        <f>INF_FC_EUR!BG283</f>
        <v>0</v>
      </c>
      <c r="AZ282" s="1095">
        <f>INF_FC_EUR!BH283</f>
        <v>0</v>
      </c>
      <c r="BA282" s="1101">
        <f>INF_FC_EUR!BI283</f>
        <v>0</v>
      </c>
      <c r="BB282" s="1095">
        <f>INF_FC_EUR!BJ283</f>
        <v>0</v>
      </c>
      <c r="BC282" s="1101">
        <f>INF_FC_EUR!BK283</f>
        <v>0</v>
      </c>
      <c r="BD282" s="1095">
        <f>INF_FC_EUR!BL283</f>
        <v>0</v>
      </c>
      <c r="BE282" s="1101">
        <f>INF_FC_EUR!BM283</f>
        <v>0</v>
      </c>
      <c r="BF282" s="1095">
        <f>INF_FC_EUR!BN283</f>
        <v>0</v>
      </c>
      <c r="BG282" s="1101">
        <f>INF_FC_EUR!BO283</f>
        <v>0</v>
      </c>
      <c r="BH282" s="1095">
        <f>INF_FC_EUR!BP283</f>
        <v>0</v>
      </c>
      <c r="BI282" s="1101">
        <f>INF_FC_EUR!BQ283</f>
        <v>0</v>
      </c>
      <c r="BJ282" s="1095">
        <f>INF_FC_EUR!BR283</f>
        <v>0</v>
      </c>
      <c r="BK282" s="1101">
        <f>INF_FC_EUR!BS283</f>
        <v>0</v>
      </c>
      <c r="BL282" s="1095">
        <f>INF_FC_EUR!BT283</f>
        <v>0</v>
      </c>
      <c r="BM282" s="1101">
        <f>INF_FC_EUR!BU283</f>
        <v>0</v>
      </c>
      <c r="BN282" s="1095">
        <f>INF_FC_EUR!BV283</f>
        <v>0</v>
      </c>
      <c r="BO282" s="1101">
        <f>INF_FC_EUR!BW283</f>
        <v>0</v>
      </c>
      <c r="BP282" s="1095">
        <f>INF_FC_EUR!BX283</f>
        <v>0</v>
      </c>
      <c r="BQ282" s="1101">
        <f>INF_FC_EUR!BY283</f>
        <v>0</v>
      </c>
    </row>
    <row r="283" spans="1:69" s="1048" customFormat="1">
      <c r="A283" s="1080" t="str">
        <f>IF(OR(B283=0,B283=""),"",B283&amp;IF(COUNTIF(B$11:$B283,B283)&gt;1,COUNTIF(B$11:$B283,B283),""))</f>
        <v>EBT2</v>
      </c>
      <c r="B283" s="1080" t="str">
        <f>INF_FC_EUR!J284</f>
        <v>EBT</v>
      </c>
      <c r="C283" s="1081"/>
      <c r="D283" s="1095">
        <f>INF_FC_EUR!L284</f>
        <v>0</v>
      </c>
      <c r="E283" s="1096">
        <f>INF_FC_EUR!M284</f>
        <v>0</v>
      </c>
      <c r="F283" s="1095">
        <f>INF_FC_EUR!N284</f>
        <v>0</v>
      </c>
      <c r="G283" s="1096">
        <f>INF_FC_EUR!O284</f>
        <v>0</v>
      </c>
      <c r="H283" s="1095">
        <f>INF_FC_EUR!P284</f>
        <v>0</v>
      </c>
      <c r="I283" s="1096">
        <f>INF_FC_EUR!Q284</f>
        <v>0</v>
      </c>
      <c r="J283" s="1095">
        <f>INF_FC_EUR!R284</f>
        <v>0</v>
      </c>
      <c r="K283" s="1096">
        <f>INF_FC_EUR!S284</f>
        <v>0</v>
      </c>
      <c r="L283" s="1095">
        <f>INF_FC_EUR!T284</f>
        <v>0</v>
      </c>
      <c r="M283" s="1096">
        <f>INF_FC_EUR!U284</f>
        <v>0</v>
      </c>
      <c r="N283" s="1095">
        <f>INF_FC_EUR!V284</f>
        <v>0</v>
      </c>
      <c r="O283" s="1096">
        <f>INF_FC_EUR!W284</f>
        <v>0</v>
      </c>
      <c r="P283" s="1095">
        <f>INF_FC_EUR!X284</f>
        <v>0</v>
      </c>
      <c r="Q283" s="1096">
        <f>INF_FC_EUR!Y284</f>
        <v>0</v>
      </c>
      <c r="R283" s="1095">
        <f>INF_FC_EUR!Z284</f>
        <v>0</v>
      </c>
      <c r="S283" s="1096">
        <f>INF_FC_EUR!AA284</f>
        <v>0</v>
      </c>
      <c r="T283" s="1095">
        <f>INF_FC_EUR!AB284</f>
        <v>0</v>
      </c>
      <c r="U283" s="1096">
        <f>INF_FC_EUR!AC284</f>
        <v>0</v>
      </c>
      <c r="V283" s="1095">
        <f>INF_FC_EUR!AD284</f>
        <v>0</v>
      </c>
      <c r="W283" s="1096">
        <f>INF_FC_EUR!AE284</f>
        <v>0</v>
      </c>
      <c r="X283" s="1095">
        <f>INF_FC_EUR!AF284</f>
        <v>0</v>
      </c>
      <c r="Y283" s="1096">
        <f>INF_FC_EUR!AG284</f>
        <v>0</v>
      </c>
      <c r="Z283" s="1095">
        <f>INF_FC_EUR!AH284</f>
        <v>0</v>
      </c>
      <c r="AA283" s="1096">
        <f>INF_FC_EUR!AI284</f>
        <v>0</v>
      </c>
      <c r="AB283" s="1095">
        <f>INF_FC_EUR!AJ284</f>
        <v>0</v>
      </c>
      <c r="AC283" s="1096">
        <f>INF_FC_EUR!AK284</f>
        <v>0</v>
      </c>
      <c r="AD283" s="1095">
        <f>INF_FC_EUR!AL284</f>
        <v>0</v>
      </c>
      <c r="AE283" s="1096">
        <f>INF_FC_EUR!AM284</f>
        <v>0</v>
      </c>
      <c r="AF283" s="1095">
        <f>INF_FC_EUR!AN284</f>
        <v>0</v>
      </c>
      <c r="AG283" s="1096">
        <f>INF_FC_EUR!AO284</f>
        <v>0</v>
      </c>
      <c r="AH283" s="1095">
        <f>INF_FC_EUR!AP284</f>
        <v>0</v>
      </c>
      <c r="AI283" s="1096">
        <f>INF_FC_EUR!AQ284</f>
        <v>0</v>
      </c>
      <c r="AJ283" s="1095">
        <f>INF_FC_EUR!AR284</f>
        <v>0</v>
      </c>
      <c r="AK283" s="1096">
        <f>INF_FC_EUR!AS284</f>
        <v>0</v>
      </c>
      <c r="AL283" s="1095">
        <f>INF_FC_EUR!AT284</f>
        <v>0</v>
      </c>
      <c r="AM283" s="1096">
        <f>INF_FC_EUR!AU284</f>
        <v>0</v>
      </c>
      <c r="AN283" s="1095">
        <f>INF_FC_EUR!AV284</f>
        <v>0</v>
      </c>
      <c r="AO283" s="1096">
        <f>INF_FC_EUR!AW284</f>
        <v>0</v>
      </c>
      <c r="AP283" s="1095">
        <f>INF_FC_EUR!AX284</f>
        <v>0</v>
      </c>
      <c r="AQ283" s="1096">
        <f>INF_FC_EUR!AY284</f>
        <v>0</v>
      </c>
      <c r="AR283" s="1095">
        <f>INF_FC_EUR!AZ284</f>
        <v>0</v>
      </c>
      <c r="AS283" s="1096">
        <f>INF_FC_EUR!BA284</f>
        <v>0</v>
      </c>
      <c r="AT283" s="1095">
        <f>INF_FC_EUR!BB284</f>
        <v>0</v>
      </c>
      <c r="AU283" s="1096">
        <f>INF_FC_EUR!BC284</f>
        <v>0</v>
      </c>
      <c r="AV283" s="1095">
        <f>INF_FC_EUR!BD284</f>
        <v>0</v>
      </c>
      <c r="AW283" s="1096">
        <f>INF_FC_EUR!BE284</f>
        <v>0</v>
      </c>
      <c r="AX283" s="1095">
        <f>INF_FC_EUR!BF284</f>
        <v>0</v>
      </c>
      <c r="AY283" s="1096">
        <f>INF_FC_EUR!BG284</f>
        <v>0</v>
      </c>
      <c r="AZ283" s="1095">
        <f>INF_FC_EUR!BH284</f>
        <v>0</v>
      </c>
      <c r="BA283" s="1096">
        <f>INF_FC_EUR!BI284</f>
        <v>0</v>
      </c>
      <c r="BB283" s="1095">
        <f>INF_FC_EUR!BJ284</f>
        <v>0</v>
      </c>
      <c r="BC283" s="1096">
        <f>INF_FC_EUR!BK284</f>
        <v>0</v>
      </c>
      <c r="BD283" s="1095">
        <f>INF_FC_EUR!BL284</f>
        <v>0</v>
      </c>
      <c r="BE283" s="1096">
        <f>INF_FC_EUR!BM284</f>
        <v>0</v>
      </c>
      <c r="BF283" s="1095">
        <f>INF_FC_EUR!BN284</f>
        <v>0</v>
      </c>
      <c r="BG283" s="1096">
        <f>INF_FC_EUR!BO284</f>
        <v>0</v>
      </c>
      <c r="BH283" s="1095">
        <f>INF_FC_EUR!BP284</f>
        <v>0</v>
      </c>
      <c r="BI283" s="1096">
        <f>INF_FC_EUR!BQ284</f>
        <v>0</v>
      </c>
      <c r="BJ283" s="1095">
        <f>INF_FC_EUR!BR284</f>
        <v>0</v>
      </c>
      <c r="BK283" s="1096">
        <f>INF_FC_EUR!BS284</f>
        <v>0</v>
      </c>
      <c r="BL283" s="1095">
        <f>INF_FC_EUR!BT284</f>
        <v>0</v>
      </c>
      <c r="BM283" s="1096">
        <f>INF_FC_EUR!BU284</f>
        <v>0</v>
      </c>
      <c r="BN283" s="1095">
        <f>INF_FC_EUR!BV284</f>
        <v>0</v>
      </c>
      <c r="BO283" s="1096">
        <f>INF_FC_EUR!BW284</f>
        <v>0</v>
      </c>
      <c r="BP283" s="1095">
        <f>INF_FC_EUR!BX284</f>
        <v>0</v>
      </c>
      <c r="BQ283" s="1096">
        <f>INF_FC_EUR!BY284</f>
        <v>0</v>
      </c>
    </row>
    <row r="284" spans="1:69" s="1048" customFormat="1">
      <c r="A284" s="1065" t="str">
        <f>IF(OR(B284=0,B284=""),"",B284&amp;IF(COUNTIF(B$11:$B284,B284)&gt;1,COUNTIF(B$11:$B284,B284),""))</f>
        <v>EBT % Net revenue2</v>
      </c>
      <c r="B284" s="1065" t="str">
        <f>INF_FC_EUR!J285</f>
        <v>EBT % Net revenue</v>
      </c>
      <c r="C284" s="1065"/>
      <c r="D284" s="1066">
        <f>INF_FC_EUR!L285</f>
        <v>0</v>
      </c>
      <c r="E284" s="1067">
        <f>INF_FC_EUR!M285</f>
        <v>0</v>
      </c>
      <c r="F284" s="1066">
        <f>INF_FC_EUR!N285</f>
        <v>0</v>
      </c>
      <c r="G284" s="1067">
        <f>INF_FC_EUR!O285</f>
        <v>0</v>
      </c>
      <c r="H284" s="1066">
        <f>INF_FC_EUR!P285</f>
        <v>0</v>
      </c>
      <c r="I284" s="1067">
        <f>INF_FC_EUR!Q285</f>
        <v>0</v>
      </c>
      <c r="J284" s="1066">
        <f>INF_FC_EUR!R285</f>
        <v>0</v>
      </c>
      <c r="K284" s="1067">
        <f>INF_FC_EUR!S285</f>
        <v>0</v>
      </c>
      <c r="L284" s="1066">
        <f>INF_FC_EUR!T285</f>
        <v>0</v>
      </c>
      <c r="M284" s="1067">
        <f>INF_FC_EUR!U285</f>
        <v>0</v>
      </c>
      <c r="N284" s="1066">
        <f>INF_FC_EUR!V285</f>
        <v>0</v>
      </c>
      <c r="O284" s="1067">
        <f>INF_FC_EUR!W285</f>
        <v>0</v>
      </c>
      <c r="P284" s="1066">
        <f>INF_FC_EUR!X285</f>
        <v>0</v>
      </c>
      <c r="Q284" s="1067">
        <f>INF_FC_EUR!Y285</f>
        <v>0</v>
      </c>
      <c r="R284" s="1066">
        <f>INF_FC_EUR!Z285</f>
        <v>0</v>
      </c>
      <c r="S284" s="1067">
        <f>INF_FC_EUR!AA285</f>
        <v>0</v>
      </c>
      <c r="T284" s="1066">
        <f>INF_FC_EUR!AB285</f>
        <v>0</v>
      </c>
      <c r="U284" s="1067">
        <f>INF_FC_EUR!AC285</f>
        <v>0</v>
      </c>
      <c r="V284" s="1066">
        <f>INF_FC_EUR!AD285</f>
        <v>0</v>
      </c>
      <c r="W284" s="1067">
        <f>INF_FC_EUR!AE285</f>
        <v>0</v>
      </c>
      <c r="X284" s="1066">
        <f>INF_FC_EUR!AF285</f>
        <v>0</v>
      </c>
      <c r="Y284" s="1067">
        <f>INF_FC_EUR!AG285</f>
        <v>0</v>
      </c>
      <c r="Z284" s="1066">
        <f>INF_FC_EUR!AH285</f>
        <v>0</v>
      </c>
      <c r="AA284" s="1067">
        <f>INF_FC_EUR!AI285</f>
        <v>0</v>
      </c>
      <c r="AB284" s="1066">
        <f>INF_FC_EUR!AJ285</f>
        <v>0</v>
      </c>
      <c r="AC284" s="1067">
        <f>INF_FC_EUR!AK285</f>
        <v>0</v>
      </c>
      <c r="AD284" s="1066">
        <f>INF_FC_EUR!AL285</f>
        <v>0</v>
      </c>
      <c r="AE284" s="1067">
        <f>INF_FC_EUR!AM285</f>
        <v>0</v>
      </c>
      <c r="AF284" s="1066">
        <f>INF_FC_EUR!AN285</f>
        <v>0</v>
      </c>
      <c r="AG284" s="1067">
        <f>INF_FC_EUR!AO285</f>
        <v>0</v>
      </c>
      <c r="AH284" s="1066">
        <f>INF_FC_EUR!AP285</f>
        <v>0</v>
      </c>
      <c r="AI284" s="1067">
        <f>INF_FC_EUR!AQ285</f>
        <v>0</v>
      </c>
      <c r="AJ284" s="1066">
        <f>INF_FC_EUR!AR285</f>
        <v>0</v>
      </c>
      <c r="AK284" s="1067">
        <f>INF_FC_EUR!AS285</f>
        <v>0</v>
      </c>
      <c r="AL284" s="1066">
        <f>INF_FC_EUR!AT285</f>
        <v>0</v>
      </c>
      <c r="AM284" s="1067">
        <f>INF_FC_EUR!AU285</f>
        <v>0</v>
      </c>
      <c r="AN284" s="1066">
        <f>INF_FC_EUR!AV285</f>
        <v>0</v>
      </c>
      <c r="AO284" s="1067">
        <f>INF_FC_EUR!AW285</f>
        <v>0</v>
      </c>
      <c r="AP284" s="1066">
        <f>INF_FC_EUR!AX285</f>
        <v>0</v>
      </c>
      <c r="AQ284" s="1067">
        <f>INF_FC_EUR!AY285</f>
        <v>0</v>
      </c>
      <c r="AR284" s="1066">
        <f>INF_FC_EUR!AZ285</f>
        <v>0</v>
      </c>
      <c r="AS284" s="1067">
        <f>INF_FC_EUR!BA285</f>
        <v>0</v>
      </c>
      <c r="AT284" s="1066">
        <f>INF_FC_EUR!BB285</f>
        <v>0</v>
      </c>
      <c r="AU284" s="1067">
        <f>INF_FC_EUR!BC285</f>
        <v>0</v>
      </c>
      <c r="AV284" s="1066">
        <f>INF_FC_EUR!BD285</f>
        <v>0</v>
      </c>
      <c r="AW284" s="1067">
        <f>INF_FC_EUR!BE285</f>
        <v>0</v>
      </c>
      <c r="AX284" s="1066">
        <f>INF_FC_EUR!BF285</f>
        <v>0</v>
      </c>
      <c r="AY284" s="1067">
        <f>INF_FC_EUR!BG285</f>
        <v>0</v>
      </c>
      <c r="AZ284" s="1066">
        <f>INF_FC_EUR!BH285</f>
        <v>0</v>
      </c>
      <c r="BA284" s="1067">
        <f>INF_FC_EUR!BI285</f>
        <v>0</v>
      </c>
      <c r="BB284" s="1066">
        <f>INF_FC_EUR!BJ285</f>
        <v>0</v>
      </c>
      <c r="BC284" s="1067">
        <f>INF_FC_EUR!BK285</f>
        <v>0</v>
      </c>
      <c r="BD284" s="1066">
        <f>INF_FC_EUR!BL285</f>
        <v>0</v>
      </c>
      <c r="BE284" s="1067">
        <f>INF_FC_EUR!BM285</f>
        <v>0</v>
      </c>
      <c r="BF284" s="1066">
        <f>INF_FC_EUR!BN285</f>
        <v>0</v>
      </c>
      <c r="BG284" s="1067">
        <f>INF_FC_EUR!BO285</f>
        <v>0</v>
      </c>
      <c r="BH284" s="1066">
        <f>INF_FC_EUR!BP285</f>
        <v>0</v>
      </c>
      <c r="BI284" s="1067">
        <f>INF_FC_EUR!BQ285</f>
        <v>0</v>
      </c>
      <c r="BJ284" s="1066">
        <f>INF_FC_EUR!BR285</f>
        <v>0</v>
      </c>
      <c r="BK284" s="1067">
        <f>INF_FC_EUR!BS285</f>
        <v>0</v>
      </c>
      <c r="BL284" s="1066">
        <f>INF_FC_EUR!BT285</f>
        <v>0</v>
      </c>
      <c r="BM284" s="1067">
        <f>INF_FC_EUR!BU285</f>
        <v>0</v>
      </c>
      <c r="BN284" s="1066">
        <f>INF_FC_EUR!BV285</f>
        <v>0</v>
      </c>
      <c r="BO284" s="1067">
        <f>INF_FC_EUR!BW285</f>
        <v>0</v>
      </c>
      <c r="BP284" s="1066">
        <f>INF_FC_EUR!BX285</f>
        <v>0</v>
      </c>
      <c r="BQ284" s="1067">
        <f>INF_FC_EUR!BY285</f>
        <v>0</v>
      </c>
    </row>
    <row r="285" spans="1:69" s="1048" customFormat="1">
      <c r="A285" s="1080" t="str">
        <f>IF(OR(B285=0,B285=""),"",B285&amp;IF(COUNTIF(B$11:$B285,B285)&gt;1,COUNTIF(B$11:$B285,B285),""))</f>
        <v>Keyfigures Bartering [per ton]</v>
      </c>
      <c r="B285" s="1080" t="str">
        <f>INF_FC_EUR!J286</f>
        <v>Keyfigures Bartering [per ton]</v>
      </c>
      <c r="C285" s="1081"/>
      <c r="D285" s="1095">
        <f>INF_FC_EUR!L286</f>
        <v>0</v>
      </c>
      <c r="E285" s="1096">
        <f>INF_FC_EUR!M286</f>
        <v>0</v>
      </c>
      <c r="F285" s="1095">
        <f>INF_FC_EUR!N286</f>
        <v>0</v>
      </c>
      <c r="G285" s="1096">
        <f>INF_FC_EUR!O286</f>
        <v>0</v>
      </c>
      <c r="H285" s="1095">
        <f>INF_FC_EUR!P286</f>
        <v>0</v>
      </c>
      <c r="I285" s="1096">
        <f>INF_FC_EUR!Q286</f>
        <v>0</v>
      </c>
      <c r="J285" s="1095">
        <f>INF_FC_EUR!R286</f>
        <v>0</v>
      </c>
      <c r="K285" s="1096">
        <f>INF_FC_EUR!S286</f>
        <v>0</v>
      </c>
      <c r="L285" s="1095">
        <f>INF_FC_EUR!T286</f>
        <v>0</v>
      </c>
      <c r="M285" s="1096">
        <f>INF_FC_EUR!U286</f>
        <v>0</v>
      </c>
      <c r="N285" s="1095">
        <f>INF_FC_EUR!V286</f>
        <v>0</v>
      </c>
      <c r="O285" s="1096">
        <f>INF_FC_EUR!W286</f>
        <v>0</v>
      </c>
      <c r="P285" s="1095">
        <f>INF_FC_EUR!X286</f>
        <v>0</v>
      </c>
      <c r="Q285" s="1096">
        <f>INF_FC_EUR!Y286</f>
        <v>0</v>
      </c>
      <c r="R285" s="1095">
        <f>INF_FC_EUR!Z286</f>
        <v>0</v>
      </c>
      <c r="S285" s="1096">
        <f>INF_FC_EUR!AA286</f>
        <v>0</v>
      </c>
      <c r="T285" s="1095">
        <f>INF_FC_EUR!AB286</f>
        <v>0</v>
      </c>
      <c r="U285" s="1096">
        <f>INF_FC_EUR!AC286</f>
        <v>0</v>
      </c>
      <c r="V285" s="1095">
        <f>INF_FC_EUR!AD286</f>
        <v>0</v>
      </c>
      <c r="W285" s="1096">
        <f>INF_FC_EUR!AE286</f>
        <v>0</v>
      </c>
      <c r="X285" s="1095">
        <f>INF_FC_EUR!AF286</f>
        <v>0</v>
      </c>
      <c r="Y285" s="1096">
        <f>INF_FC_EUR!AG286</f>
        <v>0</v>
      </c>
      <c r="Z285" s="1095">
        <f>INF_FC_EUR!AH286</f>
        <v>0</v>
      </c>
      <c r="AA285" s="1096">
        <f>INF_FC_EUR!AI286</f>
        <v>0</v>
      </c>
      <c r="AB285" s="1095">
        <f>INF_FC_EUR!AJ286</f>
        <v>0</v>
      </c>
      <c r="AC285" s="1096">
        <f>INF_FC_EUR!AK286</f>
        <v>0</v>
      </c>
      <c r="AD285" s="1095">
        <f>INF_FC_EUR!AL286</f>
        <v>0</v>
      </c>
      <c r="AE285" s="1096">
        <f>INF_FC_EUR!AM286</f>
        <v>0</v>
      </c>
      <c r="AF285" s="1095">
        <f>INF_FC_EUR!AN286</f>
        <v>0</v>
      </c>
      <c r="AG285" s="1096">
        <f>INF_FC_EUR!AO286</f>
        <v>0</v>
      </c>
      <c r="AH285" s="1095">
        <f>INF_FC_EUR!AP286</f>
        <v>0</v>
      </c>
      <c r="AI285" s="1096">
        <f>INF_FC_EUR!AQ286</f>
        <v>0</v>
      </c>
      <c r="AJ285" s="1095">
        <f>INF_FC_EUR!AR286</f>
        <v>0</v>
      </c>
      <c r="AK285" s="1096">
        <f>INF_FC_EUR!AS286</f>
        <v>0</v>
      </c>
      <c r="AL285" s="1095">
        <f>INF_FC_EUR!AT286</f>
        <v>0</v>
      </c>
      <c r="AM285" s="1096">
        <f>INF_FC_EUR!AU286</f>
        <v>0</v>
      </c>
      <c r="AN285" s="1095">
        <f>INF_FC_EUR!AV286</f>
        <v>0</v>
      </c>
      <c r="AO285" s="1096">
        <f>INF_FC_EUR!AW286</f>
        <v>0</v>
      </c>
      <c r="AP285" s="1095">
        <f>INF_FC_EUR!AX286</f>
        <v>0</v>
      </c>
      <c r="AQ285" s="1096">
        <f>INF_FC_EUR!AY286</f>
        <v>0</v>
      </c>
      <c r="AR285" s="1095">
        <f>INF_FC_EUR!AZ286</f>
        <v>0</v>
      </c>
      <c r="AS285" s="1096">
        <f>INF_FC_EUR!BA286</f>
        <v>0</v>
      </c>
      <c r="AT285" s="1095">
        <f>INF_FC_EUR!BB286</f>
        <v>0</v>
      </c>
      <c r="AU285" s="1096">
        <f>INF_FC_EUR!BC286</f>
        <v>0</v>
      </c>
      <c r="AV285" s="1095">
        <f>INF_FC_EUR!BD286</f>
        <v>0</v>
      </c>
      <c r="AW285" s="1096">
        <f>INF_FC_EUR!BE286</f>
        <v>0</v>
      </c>
      <c r="AX285" s="1095">
        <f>INF_FC_EUR!BF286</f>
        <v>0</v>
      </c>
      <c r="AY285" s="1096">
        <f>INF_FC_EUR!BG286</f>
        <v>0</v>
      </c>
      <c r="AZ285" s="1095">
        <f>INF_FC_EUR!BH286</f>
        <v>0</v>
      </c>
      <c r="BA285" s="1096">
        <f>INF_FC_EUR!BI286</f>
        <v>0</v>
      </c>
      <c r="BB285" s="1095">
        <f>INF_FC_EUR!BJ286</f>
        <v>0</v>
      </c>
      <c r="BC285" s="1096">
        <f>INF_FC_EUR!BK286</f>
        <v>0</v>
      </c>
      <c r="BD285" s="1095">
        <f>INF_FC_EUR!BL286</f>
        <v>0</v>
      </c>
      <c r="BE285" s="1096">
        <f>INF_FC_EUR!BM286</f>
        <v>0</v>
      </c>
      <c r="BF285" s="1095">
        <f>INF_FC_EUR!BN286</f>
        <v>0</v>
      </c>
      <c r="BG285" s="1096">
        <f>INF_FC_EUR!BO286</f>
        <v>0</v>
      </c>
      <c r="BH285" s="1095">
        <f>INF_FC_EUR!BP286</f>
        <v>0</v>
      </c>
      <c r="BI285" s="1096">
        <f>INF_FC_EUR!BQ286</f>
        <v>0</v>
      </c>
      <c r="BJ285" s="1095">
        <f>INF_FC_EUR!BR286</f>
        <v>0</v>
      </c>
      <c r="BK285" s="1096">
        <f>INF_FC_EUR!BS286</f>
        <v>0</v>
      </c>
      <c r="BL285" s="1095">
        <f>INF_FC_EUR!BT286</f>
        <v>0</v>
      </c>
      <c r="BM285" s="1096">
        <f>INF_FC_EUR!BU286</f>
        <v>0</v>
      </c>
      <c r="BN285" s="1095">
        <f>INF_FC_EUR!BV286</f>
        <v>0</v>
      </c>
      <c r="BO285" s="1096">
        <f>INF_FC_EUR!BW286</f>
        <v>0</v>
      </c>
      <c r="BP285" s="1095">
        <f>INF_FC_EUR!BX286</f>
        <v>0</v>
      </c>
      <c r="BQ285" s="1096">
        <f>INF_FC_EUR!BY286</f>
        <v>0</v>
      </c>
    </row>
    <row r="286" spans="1:69" s="1048" customFormat="1">
      <c r="A286" s="1080" t="str">
        <f>IF(OR(B286=0,B286=""),"",B286&amp;IF(COUNTIF(B$11:$B286,B286)&gt;1,COUNTIF(B$11:$B286,B286),""))</f>
        <v>Sales in tons3</v>
      </c>
      <c r="B286" s="1080" t="str">
        <f>INF_FC_EUR!J287</f>
        <v>Sales in tons</v>
      </c>
      <c r="C286" s="1081"/>
      <c r="D286" s="1095">
        <f>INF_FC_EUR!L287</f>
        <v>0</v>
      </c>
      <c r="E286" s="1096">
        <f>INF_FC_EUR!M287</f>
        <v>0</v>
      </c>
      <c r="F286" s="1095">
        <f>INF_FC_EUR!N287</f>
        <v>0</v>
      </c>
      <c r="G286" s="1096">
        <f>INF_FC_EUR!O287</f>
        <v>0</v>
      </c>
      <c r="H286" s="1095">
        <f>INF_FC_EUR!P287</f>
        <v>0</v>
      </c>
      <c r="I286" s="1096">
        <f>INF_FC_EUR!Q287</f>
        <v>0</v>
      </c>
      <c r="J286" s="1095">
        <f>INF_FC_EUR!R287</f>
        <v>0</v>
      </c>
      <c r="K286" s="1096">
        <f>INF_FC_EUR!S287</f>
        <v>0</v>
      </c>
      <c r="L286" s="1095">
        <f>INF_FC_EUR!T287</f>
        <v>0</v>
      </c>
      <c r="M286" s="1096">
        <f>INF_FC_EUR!U287</f>
        <v>0</v>
      </c>
      <c r="N286" s="1095">
        <f>INF_FC_EUR!V287</f>
        <v>0</v>
      </c>
      <c r="O286" s="1096">
        <f>INF_FC_EUR!W287</f>
        <v>0</v>
      </c>
      <c r="P286" s="1095">
        <f>INF_FC_EUR!X287</f>
        <v>0</v>
      </c>
      <c r="Q286" s="1096">
        <f>INF_FC_EUR!Y287</f>
        <v>0</v>
      </c>
      <c r="R286" s="1095">
        <f>INF_FC_EUR!Z287</f>
        <v>0</v>
      </c>
      <c r="S286" s="1096">
        <f>INF_FC_EUR!AA287</f>
        <v>0</v>
      </c>
      <c r="T286" s="1095">
        <f>INF_FC_EUR!AB287</f>
        <v>0</v>
      </c>
      <c r="U286" s="1096">
        <f>INF_FC_EUR!AC287</f>
        <v>0</v>
      </c>
      <c r="V286" s="1095">
        <f>INF_FC_EUR!AD287</f>
        <v>0</v>
      </c>
      <c r="W286" s="1096">
        <f>INF_FC_EUR!AE287</f>
        <v>0</v>
      </c>
      <c r="X286" s="1095">
        <f>INF_FC_EUR!AF287</f>
        <v>0</v>
      </c>
      <c r="Y286" s="1096">
        <f>INF_FC_EUR!AG287</f>
        <v>0</v>
      </c>
      <c r="Z286" s="1095">
        <f>INF_FC_EUR!AH287</f>
        <v>0</v>
      </c>
      <c r="AA286" s="1096">
        <f>INF_FC_EUR!AI287</f>
        <v>0</v>
      </c>
      <c r="AB286" s="1095">
        <f>INF_FC_EUR!AJ287</f>
        <v>0</v>
      </c>
      <c r="AC286" s="1096">
        <f>INF_FC_EUR!AK287</f>
        <v>0</v>
      </c>
      <c r="AD286" s="1095">
        <f>INF_FC_EUR!AL287</f>
        <v>0</v>
      </c>
      <c r="AE286" s="1096">
        <f>INF_FC_EUR!AM287</f>
        <v>0</v>
      </c>
      <c r="AF286" s="1095">
        <f>INF_FC_EUR!AN287</f>
        <v>0</v>
      </c>
      <c r="AG286" s="1096">
        <f>INF_FC_EUR!AO287</f>
        <v>0</v>
      </c>
      <c r="AH286" s="1095">
        <f>INF_FC_EUR!AP287</f>
        <v>0</v>
      </c>
      <c r="AI286" s="1096">
        <f>INF_FC_EUR!AQ287</f>
        <v>0</v>
      </c>
      <c r="AJ286" s="1095">
        <f>INF_FC_EUR!AR287</f>
        <v>0</v>
      </c>
      <c r="AK286" s="1096">
        <f>INF_FC_EUR!AS287</f>
        <v>0</v>
      </c>
      <c r="AL286" s="1095">
        <f>INF_FC_EUR!AT287</f>
        <v>0</v>
      </c>
      <c r="AM286" s="1096">
        <f>INF_FC_EUR!AU287</f>
        <v>0</v>
      </c>
      <c r="AN286" s="1095">
        <f>INF_FC_EUR!AV287</f>
        <v>0</v>
      </c>
      <c r="AO286" s="1096">
        <f>INF_FC_EUR!AW287</f>
        <v>0</v>
      </c>
      <c r="AP286" s="1095">
        <f>INF_FC_EUR!AX287</f>
        <v>0</v>
      </c>
      <c r="AQ286" s="1096">
        <f>INF_FC_EUR!AY287</f>
        <v>0</v>
      </c>
      <c r="AR286" s="1095">
        <f>INF_FC_EUR!AZ287</f>
        <v>0</v>
      </c>
      <c r="AS286" s="1096">
        <f>INF_FC_EUR!BA287</f>
        <v>0</v>
      </c>
      <c r="AT286" s="1095">
        <f>INF_FC_EUR!BB287</f>
        <v>0</v>
      </c>
      <c r="AU286" s="1096">
        <f>INF_FC_EUR!BC287</f>
        <v>0</v>
      </c>
      <c r="AV286" s="1095">
        <f>INF_FC_EUR!BD287</f>
        <v>0</v>
      </c>
      <c r="AW286" s="1096">
        <f>INF_FC_EUR!BE287</f>
        <v>0</v>
      </c>
      <c r="AX286" s="1095">
        <f>INF_FC_EUR!BF287</f>
        <v>0</v>
      </c>
      <c r="AY286" s="1096">
        <f>INF_FC_EUR!BG287</f>
        <v>0</v>
      </c>
      <c r="AZ286" s="1095">
        <f>INF_FC_EUR!BH287</f>
        <v>0</v>
      </c>
      <c r="BA286" s="1096">
        <f>INF_FC_EUR!BI287</f>
        <v>0</v>
      </c>
      <c r="BB286" s="1095">
        <f>INF_FC_EUR!BJ287</f>
        <v>0</v>
      </c>
      <c r="BC286" s="1096">
        <f>INF_FC_EUR!BK287</f>
        <v>0</v>
      </c>
      <c r="BD286" s="1095">
        <f>INF_FC_EUR!BL287</f>
        <v>0</v>
      </c>
      <c r="BE286" s="1096">
        <f>INF_FC_EUR!BM287</f>
        <v>0</v>
      </c>
      <c r="BF286" s="1095">
        <f>INF_FC_EUR!BN287</f>
        <v>0</v>
      </c>
      <c r="BG286" s="1096">
        <f>INF_FC_EUR!BO287</f>
        <v>0</v>
      </c>
      <c r="BH286" s="1095">
        <f>INF_FC_EUR!BP287</f>
        <v>0</v>
      </c>
      <c r="BI286" s="1096">
        <f>INF_FC_EUR!BQ287</f>
        <v>0</v>
      </c>
      <c r="BJ286" s="1095">
        <f>INF_FC_EUR!BR287</f>
        <v>0</v>
      </c>
      <c r="BK286" s="1096">
        <f>INF_FC_EUR!BS287</f>
        <v>0</v>
      </c>
      <c r="BL286" s="1095">
        <f>INF_FC_EUR!BT287</f>
        <v>0</v>
      </c>
      <c r="BM286" s="1096">
        <f>INF_FC_EUR!BU287</f>
        <v>0</v>
      </c>
      <c r="BN286" s="1095">
        <f>INF_FC_EUR!BV287</f>
        <v>0</v>
      </c>
      <c r="BO286" s="1096">
        <f>INF_FC_EUR!BW287</f>
        <v>0</v>
      </c>
      <c r="BP286" s="1095">
        <f>INF_FC_EUR!BX287</f>
        <v>0</v>
      </c>
      <c r="BQ286" s="1096">
        <f>INF_FC_EUR!BY287</f>
        <v>0</v>
      </c>
    </row>
    <row r="287" spans="1:69" s="1048" customFormat="1">
      <c r="A287" s="1080" t="str">
        <f>IF(OR(B287=0,B287=""),"",B287&amp;IF(COUNTIF(B$11:$B287,B287)&gt;1,COUNTIF(B$11:$B287,B287),""))</f>
        <v>Operating Income - Bartering</v>
      </c>
      <c r="B287" s="1080" t="str">
        <f>INF_FC_EUR!J288</f>
        <v>Operating Income - Bartering</v>
      </c>
      <c r="C287" s="1081"/>
      <c r="D287" s="1095">
        <f>INF_FC_EUR!L288</f>
        <v>0</v>
      </c>
      <c r="E287" s="1096">
        <f>INF_FC_EUR!M288</f>
        <v>0</v>
      </c>
      <c r="F287" s="1095">
        <f>INF_FC_EUR!N288</f>
        <v>0</v>
      </c>
      <c r="G287" s="1096">
        <f>INF_FC_EUR!O288</f>
        <v>0</v>
      </c>
      <c r="H287" s="1095">
        <f>INF_FC_EUR!P288</f>
        <v>0</v>
      </c>
      <c r="I287" s="1096">
        <f>INF_FC_EUR!Q288</f>
        <v>0</v>
      </c>
      <c r="J287" s="1095">
        <f>INF_FC_EUR!R288</f>
        <v>0</v>
      </c>
      <c r="K287" s="1096">
        <f>INF_FC_EUR!S288</f>
        <v>0</v>
      </c>
      <c r="L287" s="1095">
        <f>INF_FC_EUR!T288</f>
        <v>0</v>
      </c>
      <c r="M287" s="1096">
        <f>INF_FC_EUR!U288</f>
        <v>0</v>
      </c>
      <c r="N287" s="1095">
        <f>INF_FC_EUR!V288</f>
        <v>0</v>
      </c>
      <c r="O287" s="1096">
        <f>INF_FC_EUR!W288</f>
        <v>0</v>
      </c>
      <c r="P287" s="1095">
        <f>INF_FC_EUR!X288</f>
        <v>0</v>
      </c>
      <c r="Q287" s="1096">
        <f>INF_FC_EUR!Y288</f>
        <v>0</v>
      </c>
      <c r="R287" s="1095">
        <f>INF_FC_EUR!Z288</f>
        <v>0</v>
      </c>
      <c r="S287" s="1096">
        <f>INF_FC_EUR!AA288</f>
        <v>0</v>
      </c>
      <c r="T287" s="1095">
        <f>INF_FC_EUR!AB288</f>
        <v>0</v>
      </c>
      <c r="U287" s="1096">
        <f>INF_FC_EUR!AC288</f>
        <v>0</v>
      </c>
      <c r="V287" s="1095">
        <f>INF_FC_EUR!AD288</f>
        <v>0</v>
      </c>
      <c r="W287" s="1096">
        <f>INF_FC_EUR!AE288</f>
        <v>0</v>
      </c>
      <c r="X287" s="1095">
        <f>INF_FC_EUR!AF288</f>
        <v>0</v>
      </c>
      <c r="Y287" s="1096">
        <f>INF_FC_EUR!AG288</f>
        <v>0</v>
      </c>
      <c r="Z287" s="1095">
        <f>INF_FC_EUR!AH288</f>
        <v>0</v>
      </c>
      <c r="AA287" s="1096">
        <f>INF_FC_EUR!AI288</f>
        <v>0</v>
      </c>
      <c r="AB287" s="1095">
        <f>INF_FC_EUR!AJ288</f>
        <v>0</v>
      </c>
      <c r="AC287" s="1096">
        <f>INF_FC_EUR!AK288</f>
        <v>0</v>
      </c>
      <c r="AD287" s="1095">
        <f>INF_FC_EUR!AL288</f>
        <v>0</v>
      </c>
      <c r="AE287" s="1096">
        <f>INF_FC_EUR!AM288</f>
        <v>0</v>
      </c>
      <c r="AF287" s="1095">
        <f>INF_FC_EUR!AN288</f>
        <v>0</v>
      </c>
      <c r="AG287" s="1096">
        <f>INF_FC_EUR!AO288</f>
        <v>0</v>
      </c>
      <c r="AH287" s="1095">
        <f>INF_FC_EUR!AP288</f>
        <v>0</v>
      </c>
      <c r="AI287" s="1096">
        <f>INF_FC_EUR!AQ288</f>
        <v>0</v>
      </c>
      <c r="AJ287" s="1095">
        <f>INF_FC_EUR!AR288</f>
        <v>0</v>
      </c>
      <c r="AK287" s="1096">
        <f>INF_FC_EUR!AS288</f>
        <v>0</v>
      </c>
      <c r="AL287" s="1095">
        <f>INF_FC_EUR!AT288</f>
        <v>0</v>
      </c>
      <c r="AM287" s="1096">
        <f>INF_FC_EUR!AU288</f>
        <v>0</v>
      </c>
      <c r="AN287" s="1095">
        <f>INF_FC_EUR!AV288</f>
        <v>0</v>
      </c>
      <c r="AO287" s="1096">
        <f>INF_FC_EUR!AW288</f>
        <v>0</v>
      </c>
      <c r="AP287" s="1095">
        <f>INF_FC_EUR!AX288</f>
        <v>0</v>
      </c>
      <c r="AQ287" s="1096">
        <f>INF_FC_EUR!AY288</f>
        <v>0</v>
      </c>
      <c r="AR287" s="1095">
        <f>INF_FC_EUR!AZ288</f>
        <v>0</v>
      </c>
      <c r="AS287" s="1096">
        <f>INF_FC_EUR!BA288</f>
        <v>0</v>
      </c>
      <c r="AT287" s="1095">
        <f>INF_FC_EUR!BB288</f>
        <v>0</v>
      </c>
      <c r="AU287" s="1096">
        <f>INF_FC_EUR!BC288</f>
        <v>0</v>
      </c>
      <c r="AV287" s="1095">
        <f>INF_FC_EUR!BD288</f>
        <v>0</v>
      </c>
      <c r="AW287" s="1096">
        <f>INF_FC_EUR!BE288</f>
        <v>0</v>
      </c>
      <c r="AX287" s="1095">
        <f>INF_FC_EUR!BF288</f>
        <v>0</v>
      </c>
      <c r="AY287" s="1096">
        <f>INF_FC_EUR!BG288</f>
        <v>0</v>
      </c>
      <c r="AZ287" s="1095">
        <f>INF_FC_EUR!BH288</f>
        <v>0</v>
      </c>
      <c r="BA287" s="1096">
        <f>INF_FC_EUR!BI288</f>
        <v>0</v>
      </c>
      <c r="BB287" s="1095">
        <f>INF_FC_EUR!BJ288</f>
        <v>0</v>
      </c>
      <c r="BC287" s="1096">
        <f>INF_FC_EUR!BK288</f>
        <v>0</v>
      </c>
      <c r="BD287" s="1095">
        <f>INF_FC_EUR!BL288</f>
        <v>0</v>
      </c>
      <c r="BE287" s="1096">
        <f>INF_FC_EUR!BM288</f>
        <v>0</v>
      </c>
      <c r="BF287" s="1095">
        <f>INF_FC_EUR!BN288</f>
        <v>0</v>
      </c>
      <c r="BG287" s="1096">
        <f>INF_FC_EUR!BO288</f>
        <v>0</v>
      </c>
      <c r="BH287" s="1095">
        <f>INF_FC_EUR!BP288</f>
        <v>0</v>
      </c>
      <c r="BI287" s="1096">
        <f>INF_FC_EUR!BQ288</f>
        <v>0</v>
      </c>
      <c r="BJ287" s="1095">
        <f>INF_FC_EUR!BR288</f>
        <v>0</v>
      </c>
      <c r="BK287" s="1096">
        <f>INF_FC_EUR!BS288</f>
        <v>0</v>
      </c>
      <c r="BL287" s="1095">
        <f>INF_FC_EUR!BT288</f>
        <v>0</v>
      </c>
      <c r="BM287" s="1096">
        <f>INF_FC_EUR!BU288</f>
        <v>0</v>
      </c>
      <c r="BN287" s="1095">
        <f>INF_FC_EUR!BV288</f>
        <v>0</v>
      </c>
      <c r="BO287" s="1096">
        <f>INF_FC_EUR!BW288</f>
        <v>0</v>
      </c>
      <c r="BP287" s="1095">
        <f>INF_FC_EUR!BX288</f>
        <v>0</v>
      </c>
      <c r="BQ287" s="1096">
        <f>INF_FC_EUR!BY288</f>
        <v>0</v>
      </c>
    </row>
    <row r="288" spans="1:69" s="1048" customFormat="1">
      <c r="A288" s="1080" t="str">
        <f>IF(OR(B288=0,B288=""),"",B288&amp;IF(COUNTIF(B$11:$B288,B288)&gt;1,COUNTIF(B$11:$B288,B288),""))</f>
        <v>Shipping expenses3</v>
      </c>
      <c r="B288" s="1080" t="str">
        <f>INF_FC_EUR!J289</f>
        <v>Shipping expenses</v>
      </c>
      <c r="C288" s="1081"/>
      <c r="D288" s="1095">
        <f>INF_FC_EUR!L289</f>
        <v>0</v>
      </c>
      <c r="E288" s="1096">
        <f>INF_FC_EUR!M289</f>
        <v>0</v>
      </c>
      <c r="F288" s="1095">
        <f>INF_FC_EUR!N289</f>
        <v>0</v>
      </c>
      <c r="G288" s="1096">
        <f>INF_FC_EUR!O289</f>
        <v>0</v>
      </c>
      <c r="H288" s="1095">
        <f>INF_FC_EUR!P289</f>
        <v>0</v>
      </c>
      <c r="I288" s="1096">
        <f>INF_FC_EUR!Q289</f>
        <v>0</v>
      </c>
      <c r="J288" s="1095">
        <f>INF_FC_EUR!R289</f>
        <v>0</v>
      </c>
      <c r="K288" s="1096">
        <f>INF_FC_EUR!S289</f>
        <v>0</v>
      </c>
      <c r="L288" s="1095">
        <f>INF_FC_EUR!T289</f>
        <v>0</v>
      </c>
      <c r="M288" s="1096">
        <f>INF_FC_EUR!U289</f>
        <v>0</v>
      </c>
      <c r="N288" s="1095">
        <f>INF_FC_EUR!V289</f>
        <v>0</v>
      </c>
      <c r="O288" s="1096">
        <f>INF_FC_EUR!W289</f>
        <v>0</v>
      </c>
      <c r="P288" s="1095">
        <f>INF_FC_EUR!X289</f>
        <v>0</v>
      </c>
      <c r="Q288" s="1096">
        <f>INF_FC_EUR!Y289</f>
        <v>0</v>
      </c>
      <c r="R288" s="1095">
        <f>INF_FC_EUR!Z289</f>
        <v>0</v>
      </c>
      <c r="S288" s="1096">
        <f>INF_FC_EUR!AA289</f>
        <v>0</v>
      </c>
      <c r="T288" s="1095">
        <f>INF_FC_EUR!AB289</f>
        <v>0</v>
      </c>
      <c r="U288" s="1096">
        <f>INF_FC_EUR!AC289</f>
        <v>0</v>
      </c>
      <c r="V288" s="1095">
        <f>INF_FC_EUR!AD289</f>
        <v>0</v>
      </c>
      <c r="W288" s="1096">
        <f>INF_FC_EUR!AE289</f>
        <v>0</v>
      </c>
      <c r="X288" s="1095">
        <f>INF_FC_EUR!AF289</f>
        <v>0</v>
      </c>
      <c r="Y288" s="1096">
        <f>INF_FC_EUR!AG289</f>
        <v>0</v>
      </c>
      <c r="Z288" s="1095">
        <f>INF_FC_EUR!AH289</f>
        <v>0</v>
      </c>
      <c r="AA288" s="1096">
        <f>INF_FC_EUR!AI289</f>
        <v>0</v>
      </c>
      <c r="AB288" s="1095">
        <f>INF_FC_EUR!AJ289</f>
        <v>0</v>
      </c>
      <c r="AC288" s="1096">
        <f>INF_FC_EUR!AK289</f>
        <v>0</v>
      </c>
      <c r="AD288" s="1095">
        <f>INF_FC_EUR!AL289</f>
        <v>0</v>
      </c>
      <c r="AE288" s="1096">
        <f>INF_FC_EUR!AM289</f>
        <v>0</v>
      </c>
      <c r="AF288" s="1095">
        <f>INF_FC_EUR!AN289</f>
        <v>0</v>
      </c>
      <c r="AG288" s="1096">
        <f>INF_FC_EUR!AO289</f>
        <v>0</v>
      </c>
      <c r="AH288" s="1095">
        <f>INF_FC_EUR!AP289</f>
        <v>0</v>
      </c>
      <c r="AI288" s="1096">
        <f>INF_FC_EUR!AQ289</f>
        <v>0</v>
      </c>
      <c r="AJ288" s="1095">
        <f>INF_FC_EUR!AR289</f>
        <v>0</v>
      </c>
      <c r="AK288" s="1096">
        <f>INF_FC_EUR!AS289</f>
        <v>0</v>
      </c>
      <c r="AL288" s="1095">
        <f>INF_FC_EUR!AT289</f>
        <v>0</v>
      </c>
      <c r="AM288" s="1096">
        <f>INF_FC_EUR!AU289</f>
        <v>0</v>
      </c>
      <c r="AN288" s="1095">
        <f>INF_FC_EUR!AV289</f>
        <v>0</v>
      </c>
      <c r="AO288" s="1096">
        <f>INF_FC_EUR!AW289</f>
        <v>0</v>
      </c>
      <c r="AP288" s="1095">
        <f>INF_FC_EUR!AX289</f>
        <v>0</v>
      </c>
      <c r="AQ288" s="1096">
        <f>INF_FC_EUR!AY289</f>
        <v>0</v>
      </c>
      <c r="AR288" s="1095">
        <f>INF_FC_EUR!AZ289</f>
        <v>0</v>
      </c>
      <c r="AS288" s="1096">
        <f>INF_FC_EUR!BA289</f>
        <v>0</v>
      </c>
      <c r="AT288" s="1095">
        <f>INF_FC_EUR!BB289</f>
        <v>0</v>
      </c>
      <c r="AU288" s="1096">
        <f>INF_FC_EUR!BC289</f>
        <v>0</v>
      </c>
      <c r="AV288" s="1095">
        <f>INF_FC_EUR!BD289</f>
        <v>0</v>
      </c>
      <c r="AW288" s="1096">
        <f>INF_FC_EUR!BE289</f>
        <v>0</v>
      </c>
      <c r="AX288" s="1095">
        <f>INF_FC_EUR!BF289</f>
        <v>0</v>
      </c>
      <c r="AY288" s="1096">
        <f>INF_FC_EUR!BG289</f>
        <v>0</v>
      </c>
      <c r="AZ288" s="1095">
        <f>INF_FC_EUR!BH289</f>
        <v>0</v>
      </c>
      <c r="BA288" s="1096">
        <f>INF_FC_EUR!BI289</f>
        <v>0</v>
      </c>
      <c r="BB288" s="1095">
        <f>INF_FC_EUR!BJ289</f>
        <v>0</v>
      </c>
      <c r="BC288" s="1096">
        <f>INF_FC_EUR!BK289</f>
        <v>0</v>
      </c>
      <c r="BD288" s="1095">
        <f>INF_FC_EUR!BL289</f>
        <v>0</v>
      </c>
      <c r="BE288" s="1096">
        <f>INF_FC_EUR!BM289</f>
        <v>0</v>
      </c>
      <c r="BF288" s="1095">
        <f>INF_FC_EUR!BN289</f>
        <v>0</v>
      </c>
      <c r="BG288" s="1096">
        <f>INF_FC_EUR!BO289</f>
        <v>0</v>
      </c>
      <c r="BH288" s="1095">
        <f>INF_FC_EUR!BP289</f>
        <v>0</v>
      </c>
      <c r="BI288" s="1096">
        <f>INF_FC_EUR!BQ289</f>
        <v>0</v>
      </c>
      <c r="BJ288" s="1095">
        <f>INF_FC_EUR!BR289</f>
        <v>0</v>
      </c>
      <c r="BK288" s="1096">
        <f>INF_FC_EUR!BS289</f>
        <v>0</v>
      </c>
      <c r="BL288" s="1095">
        <f>INF_FC_EUR!BT289</f>
        <v>0</v>
      </c>
      <c r="BM288" s="1096">
        <f>INF_FC_EUR!BU289</f>
        <v>0</v>
      </c>
      <c r="BN288" s="1095">
        <f>INF_FC_EUR!BV289</f>
        <v>0</v>
      </c>
      <c r="BO288" s="1096">
        <f>INF_FC_EUR!BW289</f>
        <v>0</v>
      </c>
      <c r="BP288" s="1095">
        <f>INF_FC_EUR!BX289</f>
        <v>0</v>
      </c>
      <c r="BQ288" s="1096">
        <f>INF_FC_EUR!BY289</f>
        <v>0</v>
      </c>
    </row>
    <row r="289" spans="1:69" s="1048" customFormat="1">
      <c r="A289" s="1084" t="str">
        <f>IF(OR(B289=0,B289=""),"",B289&amp;IF(COUNTIF(B$11:$B289,B289)&gt;1,COUNTIF(B$11:$B289,B289),""))</f>
        <v>Other Sales expenses3</v>
      </c>
      <c r="B289" s="1084" t="str">
        <f>INF_FC_EUR!J290</f>
        <v>Other Sales expenses</v>
      </c>
      <c r="C289" s="1084"/>
      <c r="D289" s="1099">
        <f>INF_FC_EUR!L290</f>
        <v>0</v>
      </c>
      <c r="E289" s="1100">
        <f>INF_FC_EUR!M290</f>
        <v>0</v>
      </c>
      <c r="F289" s="1099">
        <f>INF_FC_EUR!N290</f>
        <v>0</v>
      </c>
      <c r="G289" s="1100">
        <f>INF_FC_EUR!O290</f>
        <v>0</v>
      </c>
      <c r="H289" s="1099">
        <f>INF_FC_EUR!P290</f>
        <v>0</v>
      </c>
      <c r="I289" s="1100">
        <f>INF_FC_EUR!Q290</f>
        <v>0</v>
      </c>
      <c r="J289" s="1099">
        <f>INF_FC_EUR!R290</f>
        <v>0</v>
      </c>
      <c r="K289" s="1100">
        <f>INF_FC_EUR!S290</f>
        <v>0</v>
      </c>
      <c r="L289" s="1099">
        <f>INF_FC_EUR!T290</f>
        <v>0</v>
      </c>
      <c r="M289" s="1100">
        <f>INF_FC_EUR!U290</f>
        <v>0</v>
      </c>
      <c r="N289" s="1099">
        <f>INF_FC_EUR!V290</f>
        <v>0</v>
      </c>
      <c r="O289" s="1100">
        <f>INF_FC_EUR!W290</f>
        <v>0</v>
      </c>
      <c r="P289" s="1099">
        <f>INF_FC_EUR!X290</f>
        <v>0</v>
      </c>
      <c r="Q289" s="1100">
        <f>INF_FC_EUR!Y290</f>
        <v>0</v>
      </c>
      <c r="R289" s="1099">
        <f>INF_FC_EUR!Z290</f>
        <v>0</v>
      </c>
      <c r="S289" s="1100">
        <f>INF_FC_EUR!AA290</f>
        <v>0</v>
      </c>
      <c r="T289" s="1099">
        <f>INF_FC_EUR!AB290</f>
        <v>0</v>
      </c>
      <c r="U289" s="1100">
        <f>INF_FC_EUR!AC290</f>
        <v>0</v>
      </c>
      <c r="V289" s="1099">
        <f>INF_FC_EUR!AD290</f>
        <v>0</v>
      </c>
      <c r="W289" s="1100">
        <f>INF_FC_EUR!AE290</f>
        <v>0</v>
      </c>
      <c r="X289" s="1099">
        <f>INF_FC_EUR!AF290</f>
        <v>0</v>
      </c>
      <c r="Y289" s="1100">
        <f>INF_FC_EUR!AG290</f>
        <v>0</v>
      </c>
      <c r="Z289" s="1099">
        <f>INF_FC_EUR!AH290</f>
        <v>0</v>
      </c>
      <c r="AA289" s="1100">
        <f>INF_FC_EUR!AI290</f>
        <v>0</v>
      </c>
      <c r="AB289" s="1099">
        <f>INF_FC_EUR!AJ290</f>
        <v>0</v>
      </c>
      <c r="AC289" s="1100">
        <f>INF_FC_EUR!AK290</f>
        <v>0</v>
      </c>
      <c r="AD289" s="1099">
        <f>INF_FC_EUR!AL290</f>
        <v>0</v>
      </c>
      <c r="AE289" s="1100">
        <f>INF_FC_EUR!AM290</f>
        <v>0</v>
      </c>
      <c r="AF289" s="1099">
        <f>INF_FC_EUR!AN290</f>
        <v>0</v>
      </c>
      <c r="AG289" s="1100">
        <f>INF_FC_EUR!AO290</f>
        <v>0</v>
      </c>
      <c r="AH289" s="1099">
        <f>INF_FC_EUR!AP290</f>
        <v>0</v>
      </c>
      <c r="AI289" s="1100">
        <f>INF_FC_EUR!AQ290</f>
        <v>0</v>
      </c>
      <c r="AJ289" s="1099">
        <f>INF_FC_EUR!AR290</f>
        <v>0</v>
      </c>
      <c r="AK289" s="1100">
        <f>INF_FC_EUR!AS290</f>
        <v>0</v>
      </c>
      <c r="AL289" s="1099">
        <f>INF_FC_EUR!AT290</f>
        <v>0</v>
      </c>
      <c r="AM289" s="1100">
        <f>INF_FC_EUR!AU290</f>
        <v>0</v>
      </c>
      <c r="AN289" s="1099">
        <f>INF_FC_EUR!AV290</f>
        <v>0</v>
      </c>
      <c r="AO289" s="1100">
        <f>INF_FC_EUR!AW290</f>
        <v>0</v>
      </c>
      <c r="AP289" s="1099">
        <f>INF_FC_EUR!AX290</f>
        <v>0</v>
      </c>
      <c r="AQ289" s="1100">
        <f>INF_FC_EUR!AY290</f>
        <v>0</v>
      </c>
      <c r="AR289" s="1099">
        <f>INF_FC_EUR!AZ290</f>
        <v>0</v>
      </c>
      <c r="AS289" s="1100">
        <f>INF_FC_EUR!BA290</f>
        <v>0</v>
      </c>
      <c r="AT289" s="1099">
        <f>INF_FC_EUR!BB290</f>
        <v>0</v>
      </c>
      <c r="AU289" s="1100">
        <f>INF_FC_EUR!BC290</f>
        <v>0</v>
      </c>
      <c r="AV289" s="1099">
        <f>INF_FC_EUR!BD290</f>
        <v>0</v>
      </c>
      <c r="AW289" s="1100">
        <f>INF_FC_EUR!BE290</f>
        <v>0</v>
      </c>
      <c r="AX289" s="1099">
        <f>INF_FC_EUR!BF290</f>
        <v>0</v>
      </c>
      <c r="AY289" s="1100">
        <f>INF_FC_EUR!BG290</f>
        <v>0</v>
      </c>
      <c r="AZ289" s="1099">
        <f>INF_FC_EUR!BH290</f>
        <v>0</v>
      </c>
      <c r="BA289" s="1100">
        <f>INF_FC_EUR!BI290</f>
        <v>0</v>
      </c>
      <c r="BB289" s="1099">
        <f>INF_FC_EUR!BJ290</f>
        <v>0</v>
      </c>
      <c r="BC289" s="1100">
        <f>INF_FC_EUR!BK290</f>
        <v>0</v>
      </c>
      <c r="BD289" s="1099">
        <f>INF_FC_EUR!BL290</f>
        <v>0</v>
      </c>
      <c r="BE289" s="1100">
        <f>INF_FC_EUR!BM290</f>
        <v>0</v>
      </c>
      <c r="BF289" s="1099">
        <f>INF_FC_EUR!BN290</f>
        <v>0</v>
      </c>
      <c r="BG289" s="1100">
        <f>INF_FC_EUR!BO290</f>
        <v>0</v>
      </c>
      <c r="BH289" s="1099">
        <f>INF_FC_EUR!BP290</f>
        <v>0</v>
      </c>
      <c r="BI289" s="1100">
        <f>INF_FC_EUR!BQ290</f>
        <v>0</v>
      </c>
      <c r="BJ289" s="1099">
        <f>INF_FC_EUR!BR290</f>
        <v>0</v>
      </c>
      <c r="BK289" s="1100">
        <f>INF_FC_EUR!BS290</f>
        <v>0</v>
      </c>
      <c r="BL289" s="1099">
        <f>INF_FC_EUR!BT290</f>
        <v>0</v>
      </c>
      <c r="BM289" s="1100">
        <f>INF_FC_EUR!BU290</f>
        <v>0</v>
      </c>
      <c r="BN289" s="1099">
        <f>INF_FC_EUR!BV290</f>
        <v>0</v>
      </c>
      <c r="BO289" s="1100">
        <f>INF_FC_EUR!BW290</f>
        <v>0</v>
      </c>
      <c r="BP289" s="1099">
        <f>INF_FC_EUR!BX290</f>
        <v>0</v>
      </c>
      <c r="BQ289" s="1100">
        <f>INF_FC_EUR!BY290</f>
        <v>0</v>
      </c>
    </row>
    <row r="290" spans="1:69" s="1048" customFormat="1">
      <c r="A290" s="1084" t="str">
        <f>IF(OR(B290=0,B290=""),"",B290&amp;IF(COUNTIF(B$11:$B290,B290)&gt;1,COUNTIF(B$11:$B290,B290),""))</f>
        <v xml:space="preserve">Net Revenue Bartering (ex works) </v>
      </c>
      <c r="B290" s="1084" t="str">
        <f>INF_FC_EUR!J291</f>
        <v xml:space="preserve">Net Revenue Bartering (ex works) </v>
      </c>
      <c r="C290" s="1084"/>
      <c r="D290" s="1099">
        <f>INF_FC_EUR!L291</f>
        <v>0</v>
      </c>
      <c r="E290" s="1100">
        <f>INF_FC_EUR!M291</f>
        <v>0</v>
      </c>
      <c r="F290" s="1099">
        <f>INF_FC_EUR!N291</f>
        <v>0</v>
      </c>
      <c r="G290" s="1100">
        <f>INF_FC_EUR!O291</f>
        <v>0</v>
      </c>
      <c r="H290" s="1099">
        <f>INF_FC_EUR!P291</f>
        <v>0</v>
      </c>
      <c r="I290" s="1100">
        <f>INF_FC_EUR!Q291</f>
        <v>0</v>
      </c>
      <c r="J290" s="1099">
        <f>INF_FC_EUR!R291</f>
        <v>0</v>
      </c>
      <c r="K290" s="1100">
        <f>INF_FC_EUR!S291</f>
        <v>0</v>
      </c>
      <c r="L290" s="1099">
        <f>INF_FC_EUR!T291</f>
        <v>0</v>
      </c>
      <c r="M290" s="1100">
        <f>INF_FC_EUR!U291</f>
        <v>0</v>
      </c>
      <c r="N290" s="1099">
        <f>INF_FC_EUR!V291</f>
        <v>0</v>
      </c>
      <c r="O290" s="1100">
        <f>INF_FC_EUR!W291</f>
        <v>0</v>
      </c>
      <c r="P290" s="1099">
        <f>INF_FC_EUR!X291</f>
        <v>0</v>
      </c>
      <c r="Q290" s="1100">
        <f>INF_FC_EUR!Y291</f>
        <v>0</v>
      </c>
      <c r="R290" s="1099">
        <f>INF_FC_EUR!Z291</f>
        <v>0</v>
      </c>
      <c r="S290" s="1100">
        <f>INF_FC_EUR!AA291</f>
        <v>0</v>
      </c>
      <c r="T290" s="1099">
        <f>INF_FC_EUR!AB291</f>
        <v>0</v>
      </c>
      <c r="U290" s="1100">
        <f>INF_FC_EUR!AC291</f>
        <v>0</v>
      </c>
      <c r="V290" s="1099">
        <f>INF_FC_EUR!AD291</f>
        <v>0</v>
      </c>
      <c r="W290" s="1100">
        <f>INF_FC_EUR!AE291</f>
        <v>0</v>
      </c>
      <c r="X290" s="1099">
        <f>INF_FC_EUR!AF291</f>
        <v>0</v>
      </c>
      <c r="Y290" s="1100">
        <f>INF_FC_EUR!AG291</f>
        <v>0</v>
      </c>
      <c r="Z290" s="1099">
        <f>INF_FC_EUR!AH291</f>
        <v>0</v>
      </c>
      <c r="AA290" s="1100">
        <f>INF_FC_EUR!AI291</f>
        <v>0</v>
      </c>
      <c r="AB290" s="1099">
        <f>INF_FC_EUR!AJ291</f>
        <v>0</v>
      </c>
      <c r="AC290" s="1100">
        <f>INF_FC_EUR!AK291</f>
        <v>0</v>
      </c>
      <c r="AD290" s="1099">
        <f>INF_FC_EUR!AL291</f>
        <v>0</v>
      </c>
      <c r="AE290" s="1100">
        <f>INF_FC_EUR!AM291</f>
        <v>0</v>
      </c>
      <c r="AF290" s="1099">
        <f>INF_FC_EUR!AN291</f>
        <v>0</v>
      </c>
      <c r="AG290" s="1100">
        <f>INF_FC_EUR!AO291</f>
        <v>0</v>
      </c>
      <c r="AH290" s="1099">
        <f>INF_FC_EUR!AP291</f>
        <v>0</v>
      </c>
      <c r="AI290" s="1100">
        <f>INF_FC_EUR!AQ291</f>
        <v>0</v>
      </c>
      <c r="AJ290" s="1099">
        <f>INF_FC_EUR!AR291</f>
        <v>0</v>
      </c>
      <c r="AK290" s="1100">
        <f>INF_FC_EUR!AS291</f>
        <v>0</v>
      </c>
      <c r="AL290" s="1099">
        <f>INF_FC_EUR!AT291</f>
        <v>0</v>
      </c>
      <c r="AM290" s="1100">
        <f>INF_FC_EUR!AU291</f>
        <v>0</v>
      </c>
      <c r="AN290" s="1099">
        <f>INF_FC_EUR!AV291</f>
        <v>0</v>
      </c>
      <c r="AO290" s="1100">
        <f>INF_FC_EUR!AW291</f>
        <v>0</v>
      </c>
      <c r="AP290" s="1099">
        <f>INF_FC_EUR!AX291</f>
        <v>0</v>
      </c>
      <c r="AQ290" s="1100">
        <f>INF_FC_EUR!AY291</f>
        <v>0</v>
      </c>
      <c r="AR290" s="1099">
        <f>INF_FC_EUR!AZ291</f>
        <v>0</v>
      </c>
      <c r="AS290" s="1100">
        <f>INF_FC_EUR!BA291</f>
        <v>0</v>
      </c>
      <c r="AT290" s="1099">
        <f>INF_FC_EUR!BB291</f>
        <v>0</v>
      </c>
      <c r="AU290" s="1100">
        <f>INF_FC_EUR!BC291</f>
        <v>0</v>
      </c>
      <c r="AV290" s="1099">
        <f>INF_FC_EUR!BD291</f>
        <v>0</v>
      </c>
      <c r="AW290" s="1100">
        <f>INF_FC_EUR!BE291</f>
        <v>0</v>
      </c>
      <c r="AX290" s="1099">
        <f>INF_FC_EUR!BF291</f>
        <v>0</v>
      </c>
      <c r="AY290" s="1100">
        <f>INF_FC_EUR!BG291</f>
        <v>0</v>
      </c>
      <c r="AZ290" s="1099">
        <f>INF_FC_EUR!BH291</f>
        <v>0</v>
      </c>
      <c r="BA290" s="1100">
        <f>INF_FC_EUR!BI291</f>
        <v>0</v>
      </c>
      <c r="BB290" s="1099">
        <f>INF_FC_EUR!BJ291</f>
        <v>0</v>
      </c>
      <c r="BC290" s="1100">
        <f>INF_FC_EUR!BK291</f>
        <v>0</v>
      </c>
      <c r="BD290" s="1099">
        <f>INF_FC_EUR!BL291</f>
        <v>0</v>
      </c>
      <c r="BE290" s="1100">
        <f>INF_FC_EUR!BM291</f>
        <v>0</v>
      </c>
      <c r="BF290" s="1099">
        <f>INF_FC_EUR!BN291</f>
        <v>0</v>
      </c>
      <c r="BG290" s="1100">
        <f>INF_FC_EUR!BO291</f>
        <v>0</v>
      </c>
      <c r="BH290" s="1099">
        <f>INF_FC_EUR!BP291</f>
        <v>0</v>
      </c>
      <c r="BI290" s="1100">
        <f>INF_FC_EUR!BQ291</f>
        <v>0</v>
      </c>
      <c r="BJ290" s="1099">
        <f>INF_FC_EUR!BR291</f>
        <v>0</v>
      </c>
      <c r="BK290" s="1100">
        <f>INF_FC_EUR!BS291</f>
        <v>0</v>
      </c>
      <c r="BL290" s="1099">
        <f>INF_FC_EUR!BT291</f>
        <v>0</v>
      </c>
      <c r="BM290" s="1100">
        <f>INF_FC_EUR!BU291</f>
        <v>0</v>
      </c>
      <c r="BN290" s="1099">
        <f>INF_FC_EUR!BV291</f>
        <v>0</v>
      </c>
      <c r="BO290" s="1100">
        <f>INF_FC_EUR!BW291</f>
        <v>0</v>
      </c>
      <c r="BP290" s="1099">
        <f>INF_FC_EUR!BX291</f>
        <v>0</v>
      </c>
      <c r="BQ290" s="1100">
        <f>INF_FC_EUR!BY291</f>
        <v>0</v>
      </c>
    </row>
    <row r="291" spans="1:69" s="1048" customFormat="1">
      <c r="A291" s="1084" t="str">
        <f>IF(OR(B291=0,B291=""),"",B291&amp;IF(COUNTIF(B$11:$B291,B291)&gt;1,COUNTIF(B$11:$B291,B291),""))</f>
        <v>Personnel expenses2</v>
      </c>
      <c r="B291" s="1084" t="str">
        <f>INF_FC_EUR!J292</f>
        <v>Personnel expenses</v>
      </c>
      <c r="C291" s="1084"/>
      <c r="D291" s="1099">
        <f>INF_FC_EUR!L292</f>
        <v>0</v>
      </c>
      <c r="E291" s="1100">
        <f>INF_FC_EUR!M292</f>
        <v>0</v>
      </c>
      <c r="F291" s="1099">
        <f>INF_FC_EUR!N292</f>
        <v>0</v>
      </c>
      <c r="G291" s="1100">
        <f>INF_FC_EUR!O292</f>
        <v>0</v>
      </c>
      <c r="H291" s="1099">
        <f>INF_FC_EUR!P292</f>
        <v>0</v>
      </c>
      <c r="I291" s="1100">
        <f>INF_FC_EUR!Q292</f>
        <v>0</v>
      </c>
      <c r="J291" s="1099">
        <f>INF_FC_EUR!R292</f>
        <v>0</v>
      </c>
      <c r="K291" s="1100">
        <f>INF_FC_EUR!S292</f>
        <v>0</v>
      </c>
      <c r="L291" s="1099">
        <f>INF_FC_EUR!T292</f>
        <v>0</v>
      </c>
      <c r="M291" s="1100">
        <f>INF_FC_EUR!U292</f>
        <v>0</v>
      </c>
      <c r="N291" s="1099">
        <f>INF_FC_EUR!V292</f>
        <v>0</v>
      </c>
      <c r="O291" s="1100">
        <f>INF_FC_EUR!W292</f>
        <v>0</v>
      </c>
      <c r="P291" s="1099">
        <f>INF_FC_EUR!X292</f>
        <v>0</v>
      </c>
      <c r="Q291" s="1100">
        <f>INF_FC_EUR!Y292</f>
        <v>0</v>
      </c>
      <c r="R291" s="1099">
        <f>INF_FC_EUR!Z292</f>
        <v>0</v>
      </c>
      <c r="S291" s="1100">
        <f>INF_FC_EUR!AA292</f>
        <v>0</v>
      </c>
      <c r="T291" s="1099">
        <f>INF_FC_EUR!AB292</f>
        <v>0</v>
      </c>
      <c r="U291" s="1100">
        <f>INF_FC_EUR!AC292</f>
        <v>0</v>
      </c>
      <c r="V291" s="1099">
        <f>INF_FC_EUR!AD292</f>
        <v>0</v>
      </c>
      <c r="W291" s="1100">
        <f>INF_FC_EUR!AE292</f>
        <v>0</v>
      </c>
      <c r="X291" s="1099">
        <f>INF_FC_EUR!AF292</f>
        <v>0</v>
      </c>
      <c r="Y291" s="1100">
        <f>INF_FC_EUR!AG292</f>
        <v>0</v>
      </c>
      <c r="Z291" s="1099">
        <f>INF_FC_EUR!AH292</f>
        <v>0</v>
      </c>
      <c r="AA291" s="1100">
        <f>INF_FC_EUR!AI292</f>
        <v>0</v>
      </c>
      <c r="AB291" s="1099">
        <f>INF_FC_EUR!AJ292</f>
        <v>0</v>
      </c>
      <c r="AC291" s="1100">
        <f>INF_FC_EUR!AK292</f>
        <v>0</v>
      </c>
      <c r="AD291" s="1099">
        <f>INF_FC_EUR!AL292</f>
        <v>0</v>
      </c>
      <c r="AE291" s="1100">
        <f>INF_FC_EUR!AM292</f>
        <v>0</v>
      </c>
      <c r="AF291" s="1099">
        <f>INF_FC_EUR!AN292</f>
        <v>0</v>
      </c>
      <c r="AG291" s="1100">
        <f>INF_FC_EUR!AO292</f>
        <v>0</v>
      </c>
      <c r="AH291" s="1099">
        <f>INF_FC_EUR!AP292</f>
        <v>0</v>
      </c>
      <c r="AI291" s="1100">
        <f>INF_FC_EUR!AQ292</f>
        <v>0</v>
      </c>
      <c r="AJ291" s="1099">
        <f>INF_FC_EUR!AR292</f>
        <v>0</v>
      </c>
      <c r="AK291" s="1100">
        <f>INF_FC_EUR!AS292</f>
        <v>0</v>
      </c>
      <c r="AL291" s="1099">
        <f>INF_FC_EUR!AT292</f>
        <v>0</v>
      </c>
      <c r="AM291" s="1100">
        <f>INF_FC_EUR!AU292</f>
        <v>0</v>
      </c>
      <c r="AN291" s="1099">
        <f>INF_FC_EUR!AV292</f>
        <v>0</v>
      </c>
      <c r="AO291" s="1100">
        <f>INF_FC_EUR!AW292</f>
        <v>0</v>
      </c>
      <c r="AP291" s="1099">
        <f>INF_FC_EUR!AX292</f>
        <v>0</v>
      </c>
      <c r="AQ291" s="1100">
        <f>INF_FC_EUR!AY292</f>
        <v>0</v>
      </c>
      <c r="AR291" s="1099">
        <f>INF_FC_EUR!AZ292</f>
        <v>0</v>
      </c>
      <c r="AS291" s="1100">
        <f>INF_FC_EUR!BA292</f>
        <v>0</v>
      </c>
      <c r="AT291" s="1099">
        <f>INF_FC_EUR!BB292</f>
        <v>0</v>
      </c>
      <c r="AU291" s="1100">
        <f>INF_FC_EUR!BC292</f>
        <v>0</v>
      </c>
      <c r="AV291" s="1099">
        <f>INF_FC_EUR!BD292</f>
        <v>0</v>
      </c>
      <c r="AW291" s="1100">
        <f>INF_FC_EUR!BE292</f>
        <v>0</v>
      </c>
      <c r="AX291" s="1099">
        <f>INF_FC_EUR!BF292</f>
        <v>0</v>
      </c>
      <c r="AY291" s="1100">
        <f>INF_FC_EUR!BG292</f>
        <v>0</v>
      </c>
      <c r="AZ291" s="1099">
        <f>INF_FC_EUR!BH292</f>
        <v>0</v>
      </c>
      <c r="BA291" s="1100">
        <f>INF_FC_EUR!BI292</f>
        <v>0</v>
      </c>
      <c r="BB291" s="1099">
        <f>INF_FC_EUR!BJ292</f>
        <v>0</v>
      </c>
      <c r="BC291" s="1100">
        <f>INF_FC_EUR!BK292</f>
        <v>0</v>
      </c>
      <c r="BD291" s="1099">
        <f>INF_FC_EUR!BL292</f>
        <v>0</v>
      </c>
      <c r="BE291" s="1100">
        <f>INF_FC_EUR!BM292</f>
        <v>0</v>
      </c>
      <c r="BF291" s="1099">
        <f>INF_FC_EUR!BN292</f>
        <v>0</v>
      </c>
      <c r="BG291" s="1100">
        <f>INF_FC_EUR!BO292</f>
        <v>0</v>
      </c>
      <c r="BH291" s="1099">
        <f>INF_FC_EUR!BP292</f>
        <v>0</v>
      </c>
      <c r="BI291" s="1100">
        <f>INF_FC_EUR!BQ292</f>
        <v>0</v>
      </c>
      <c r="BJ291" s="1099">
        <f>INF_FC_EUR!BR292</f>
        <v>0</v>
      </c>
      <c r="BK291" s="1100">
        <f>INF_FC_EUR!BS292</f>
        <v>0</v>
      </c>
      <c r="BL291" s="1099">
        <f>INF_FC_EUR!BT292</f>
        <v>0</v>
      </c>
      <c r="BM291" s="1100">
        <f>INF_FC_EUR!BU292</f>
        <v>0</v>
      </c>
      <c r="BN291" s="1099">
        <f>INF_FC_EUR!BV292</f>
        <v>0</v>
      </c>
      <c r="BO291" s="1100">
        <f>INF_FC_EUR!BW292</f>
        <v>0</v>
      </c>
      <c r="BP291" s="1099">
        <f>INF_FC_EUR!BX292</f>
        <v>0</v>
      </c>
      <c r="BQ291" s="1100">
        <f>INF_FC_EUR!BY292</f>
        <v>0</v>
      </c>
    </row>
    <row r="292" spans="1:69" s="1048" customFormat="1">
      <c r="A292" s="1084" t="str">
        <f>IF(OR(B292=0,B292=""),"",B292&amp;IF(COUNTIF(B$11:$B292,B292)&gt;1,COUNTIF(B$11:$B292,B292),""))</f>
        <v>Contribution Margin I2</v>
      </c>
      <c r="B292" s="1084" t="str">
        <f>INF_FC_EUR!J293</f>
        <v>Contribution Margin I</v>
      </c>
      <c r="C292" s="1084"/>
      <c r="D292" s="1099">
        <f>INF_FC_EUR!L293</f>
        <v>0</v>
      </c>
      <c r="E292" s="1100">
        <f>INF_FC_EUR!M293</f>
        <v>0</v>
      </c>
      <c r="F292" s="1099">
        <f>INF_FC_EUR!N293</f>
        <v>0</v>
      </c>
      <c r="G292" s="1100">
        <f>INF_FC_EUR!O293</f>
        <v>0</v>
      </c>
      <c r="H292" s="1099">
        <f>INF_FC_EUR!P293</f>
        <v>0</v>
      </c>
      <c r="I292" s="1100">
        <f>INF_FC_EUR!Q293</f>
        <v>0</v>
      </c>
      <c r="J292" s="1099">
        <f>INF_FC_EUR!R293</f>
        <v>0</v>
      </c>
      <c r="K292" s="1100">
        <f>INF_FC_EUR!S293</f>
        <v>0</v>
      </c>
      <c r="L292" s="1099">
        <f>INF_FC_EUR!T293</f>
        <v>0</v>
      </c>
      <c r="M292" s="1100">
        <f>INF_FC_EUR!U293</f>
        <v>0</v>
      </c>
      <c r="N292" s="1099">
        <f>INF_FC_EUR!V293</f>
        <v>0</v>
      </c>
      <c r="O292" s="1100">
        <f>INF_FC_EUR!W293</f>
        <v>0</v>
      </c>
      <c r="P292" s="1099">
        <f>INF_FC_EUR!X293</f>
        <v>0</v>
      </c>
      <c r="Q292" s="1100">
        <f>INF_FC_EUR!Y293</f>
        <v>0</v>
      </c>
      <c r="R292" s="1099">
        <f>INF_FC_EUR!Z293</f>
        <v>0</v>
      </c>
      <c r="S292" s="1100">
        <f>INF_FC_EUR!AA293</f>
        <v>0</v>
      </c>
      <c r="T292" s="1099">
        <f>INF_FC_EUR!AB293</f>
        <v>0</v>
      </c>
      <c r="U292" s="1100">
        <f>INF_FC_EUR!AC293</f>
        <v>0</v>
      </c>
      <c r="V292" s="1099">
        <f>INF_FC_EUR!AD293</f>
        <v>0</v>
      </c>
      <c r="W292" s="1100">
        <f>INF_FC_EUR!AE293</f>
        <v>0</v>
      </c>
      <c r="X292" s="1099">
        <f>INF_FC_EUR!AF293</f>
        <v>0</v>
      </c>
      <c r="Y292" s="1100">
        <f>INF_FC_EUR!AG293</f>
        <v>0</v>
      </c>
      <c r="Z292" s="1099">
        <f>INF_FC_EUR!AH293</f>
        <v>0</v>
      </c>
      <c r="AA292" s="1100">
        <f>INF_FC_EUR!AI293</f>
        <v>0</v>
      </c>
      <c r="AB292" s="1099">
        <f>INF_FC_EUR!AJ293</f>
        <v>0</v>
      </c>
      <c r="AC292" s="1100">
        <f>INF_FC_EUR!AK293</f>
        <v>0</v>
      </c>
      <c r="AD292" s="1099">
        <f>INF_FC_EUR!AL293</f>
        <v>0</v>
      </c>
      <c r="AE292" s="1100">
        <f>INF_FC_EUR!AM293</f>
        <v>0</v>
      </c>
      <c r="AF292" s="1099">
        <f>INF_FC_EUR!AN293</f>
        <v>0</v>
      </c>
      <c r="AG292" s="1100">
        <f>INF_FC_EUR!AO293</f>
        <v>0</v>
      </c>
      <c r="AH292" s="1099">
        <f>INF_FC_EUR!AP293</f>
        <v>0</v>
      </c>
      <c r="AI292" s="1100">
        <f>INF_FC_EUR!AQ293</f>
        <v>0</v>
      </c>
      <c r="AJ292" s="1099">
        <f>INF_FC_EUR!AR293</f>
        <v>0</v>
      </c>
      <c r="AK292" s="1100">
        <f>INF_FC_EUR!AS293</f>
        <v>0</v>
      </c>
      <c r="AL292" s="1099">
        <f>INF_FC_EUR!AT293</f>
        <v>0</v>
      </c>
      <c r="AM292" s="1100">
        <f>INF_FC_EUR!AU293</f>
        <v>0</v>
      </c>
      <c r="AN292" s="1099">
        <f>INF_FC_EUR!AV293</f>
        <v>0</v>
      </c>
      <c r="AO292" s="1100">
        <f>INF_FC_EUR!AW293</f>
        <v>0</v>
      </c>
      <c r="AP292" s="1099">
        <f>INF_FC_EUR!AX293</f>
        <v>0</v>
      </c>
      <c r="AQ292" s="1100">
        <f>INF_FC_EUR!AY293</f>
        <v>0</v>
      </c>
      <c r="AR292" s="1099">
        <f>INF_FC_EUR!AZ293</f>
        <v>0</v>
      </c>
      <c r="AS292" s="1100">
        <f>INF_FC_EUR!BA293</f>
        <v>0</v>
      </c>
      <c r="AT292" s="1099">
        <f>INF_FC_EUR!BB293</f>
        <v>0</v>
      </c>
      <c r="AU292" s="1100">
        <f>INF_FC_EUR!BC293</f>
        <v>0</v>
      </c>
      <c r="AV292" s="1099">
        <f>INF_FC_EUR!BD293</f>
        <v>0</v>
      </c>
      <c r="AW292" s="1100">
        <f>INF_FC_EUR!BE293</f>
        <v>0</v>
      </c>
      <c r="AX292" s="1099">
        <f>INF_FC_EUR!BF293</f>
        <v>0</v>
      </c>
      <c r="AY292" s="1100">
        <f>INF_FC_EUR!BG293</f>
        <v>0</v>
      </c>
      <c r="AZ292" s="1099">
        <f>INF_FC_EUR!BH293</f>
        <v>0</v>
      </c>
      <c r="BA292" s="1100">
        <f>INF_FC_EUR!BI293</f>
        <v>0</v>
      </c>
      <c r="BB292" s="1099">
        <f>INF_FC_EUR!BJ293</f>
        <v>0</v>
      </c>
      <c r="BC292" s="1100">
        <f>INF_FC_EUR!BK293</f>
        <v>0</v>
      </c>
      <c r="BD292" s="1099">
        <f>INF_FC_EUR!BL293</f>
        <v>0</v>
      </c>
      <c r="BE292" s="1100">
        <f>INF_FC_EUR!BM293</f>
        <v>0</v>
      </c>
      <c r="BF292" s="1099">
        <f>INF_FC_EUR!BN293</f>
        <v>0</v>
      </c>
      <c r="BG292" s="1100">
        <f>INF_FC_EUR!BO293</f>
        <v>0</v>
      </c>
      <c r="BH292" s="1099">
        <f>INF_FC_EUR!BP293</f>
        <v>0</v>
      </c>
      <c r="BI292" s="1100">
        <f>INF_FC_EUR!BQ293</f>
        <v>0</v>
      </c>
      <c r="BJ292" s="1099">
        <f>INF_FC_EUR!BR293</f>
        <v>0</v>
      </c>
      <c r="BK292" s="1100">
        <f>INF_FC_EUR!BS293</f>
        <v>0</v>
      </c>
      <c r="BL292" s="1099">
        <f>INF_FC_EUR!BT293</f>
        <v>0</v>
      </c>
      <c r="BM292" s="1100">
        <f>INF_FC_EUR!BU293</f>
        <v>0</v>
      </c>
      <c r="BN292" s="1099">
        <f>INF_FC_EUR!BV293</f>
        <v>0</v>
      </c>
      <c r="BO292" s="1100">
        <f>INF_FC_EUR!BW293</f>
        <v>0</v>
      </c>
      <c r="BP292" s="1099">
        <f>INF_FC_EUR!BX293</f>
        <v>0</v>
      </c>
      <c r="BQ292" s="1100">
        <f>INF_FC_EUR!BY293</f>
        <v>0</v>
      </c>
    </row>
    <row r="293" spans="1:69" s="1048" customFormat="1">
      <c r="A293" s="1080" t="str">
        <f>IF(OR(B293=0,B293=""),"",B293&amp;IF(COUNTIF(B$11:$B293,B293)&gt;1,COUNTIF(B$11:$B293,B293),""))</f>
        <v>Other Income/Expenses3</v>
      </c>
      <c r="B293" s="1080" t="str">
        <f>INF_FC_EUR!J294</f>
        <v>Other Income/Expenses</v>
      </c>
      <c r="C293" s="1081"/>
      <c r="D293" s="1095">
        <f>INF_FC_EUR!L294</f>
        <v>0</v>
      </c>
      <c r="E293" s="1096">
        <f>INF_FC_EUR!M294</f>
        <v>0</v>
      </c>
      <c r="F293" s="1095">
        <f>INF_FC_EUR!N294</f>
        <v>0</v>
      </c>
      <c r="G293" s="1096">
        <f>INF_FC_EUR!O294</f>
        <v>0</v>
      </c>
      <c r="H293" s="1095">
        <f>INF_FC_EUR!P294</f>
        <v>0</v>
      </c>
      <c r="I293" s="1096">
        <f>INF_FC_EUR!Q294</f>
        <v>0</v>
      </c>
      <c r="J293" s="1095">
        <f>INF_FC_EUR!R294</f>
        <v>0</v>
      </c>
      <c r="K293" s="1096">
        <f>INF_FC_EUR!S294</f>
        <v>0</v>
      </c>
      <c r="L293" s="1095">
        <f>INF_FC_EUR!T294</f>
        <v>0</v>
      </c>
      <c r="M293" s="1096">
        <f>INF_FC_EUR!U294</f>
        <v>0</v>
      </c>
      <c r="N293" s="1095">
        <f>INF_FC_EUR!V294</f>
        <v>0</v>
      </c>
      <c r="O293" s="1096">
        <f>INF_FC_EUR!W294</f>
        <v>0</v>
      </c>
      <c r="P293" s="1095">
        <f>INF_FC_EUR!X294</f>
        <v>0</v>
      </c>
      <c r="Q293" s="1096">
        <f>INF_FC_EUR!Y294</f>
        <v>0</v>
      </c>
      <c r="R293" s="1095">
        <f>INF_FC_EUR!Z294</f>
        <v>0</v>
      </c>
      <c r="S293" s="1096">
        <f>INF_FC_EUR!AA294</f>
        <v>0</v>
      </c>
      <c r="T293" s="1095">
        <f>INF_FC_EUR!AB294</f>
        <v>0</v>
      </c>
      <c r="U293" s="1096">
        <f>INF_FC_EUR!AC294</f>
        <v>0</v>
      </c>
      <c r="V293" s="1095">
        <f>INF_FC_EUR!AD294</f>
        <v>0</v>
      </c>
      <c r="W293" s="1096">
        <f>INF_FC_EUR!AE294</f>
        <v>0</v>
      </c>
      <c r="X293" s="1095">
        <f>INF_FC_EUR!AF294</f>
        <v>0</v>
      </c>
      <c r="Y293" s="1096">
        <f>INF_FC_EUR!AG294</f>
        <v>0</v>
      </c>
      <c r="Z293" s="1095">
        <f>INF_FC_EUR!AH294</f>
        <v>0</v>
      </c>
      <c r="AA293" s="1096">
        <f>INF_FC_EUR!AI294</f>
        <v>0</v>
      </c>
      <c r="AB293" s="1095">
        <f>INF_FC_EUR!AJ294</f>
        <v>0</v>
      </c>
      <c r="AC293" s="1096">
        <f>INF_FC_EUR!AK294</f>
        <v>0</v>
      </c>
      <c r="AD293" s="1095">
        <f>INF_FC_EUR!AL294</f>
        <v>0</v>
      </c>
      <c r="AE293" s="1096">
        <f>INF_FC_EUR!AM294</f>
        <v>0</v>
      </c>
      <c r="AF293" s="1095">
        <f>INF_FC_EUR!AN294</f>
        <v>0</v>
      </c>
      <c r="AG293" s="1096">
        <f>INF_FC_EUR!AO294</f>
        <v>0</v>
      </c>
      <c r="AH293" s="1095">
        <f>INF_FC_EUR!AP294</f>
        <v>0</v>
      </c>
      <c r="AI293" s="1096">
        <f>INF_FC_EUR!AQ294</f>
        <v>0</v>
      </c>
      <c r="AJ293" s="1095">
        <f>INF_FC_EUR!AR294</f>
        <v>0</v>
      </c>
      <c r="AK293" s="1096">
        <f>INF_FC_EUR!AS294</f>
        <v>0</v>
      </c>
      <c r="AL293" s="1095">
        <f>INF_FC_EUR!AT294</f>
        <v>0</v>
      </c>
      <c r="AM293" s="1096">
        <f>INF_FC_EUR!AU294</f>
        <v>0</v>
      </c>
      <c r="AN293" s="1095">
        <f>INF_FC_EUR!AV294</f>
        <v>0</v>
      </c>
      <c r="AO293" s="1096">
        <f>INF_FC_EUR!AW294</f>
        <v>0</v>
      </c>
      <c r="AP293" s="1095">
        <f>INF_FC_EUR!AX294</f>
        <v>0</v>
      </c>
      <c r="AQ293" s="1096">
        <f>INF_FC_EUR!AY294</f>
        <v>0</v>
      </c>
      <c r="AR293" s="1095">
        <f>INF_FC_EUR!AZ294</f>
        <v>0</v>
      </c>
      <c r="AS293" s="1096">
        <f>INF_FC_EUR!BA294</f>
        <v>0</v>
      </c>
      <c r="AT293" s="1095">
        <f>INF_FC_EUR!BB294</f>
        <v>0</v>
      </c>
      <c r="AU293" s="1096">
        <f>INF_FC_EUR!BC294</f>
        <v>0</v>
      </c>
      <c r="AV293" s="1095">
        <f>INF_FC_EUR!BD294</f>
        <v>0</v>
      </c>
      <c r="AW293" s="1096">
        <f>INF_FC_EUR!BE294</f>
        <v>0</v>
      </c>
      <c r="AX293" s="1095">
        <f>INF_FC_EUR!BF294</f>
        <v>0</v>
      </c>
      <c r="AY293" s="1096">
        <f>INF_FC_EUR!BG294</f>
        <v>0</v>
      </c>
      <c r="AZ293" s="1095">
        <f>INF_FC_EUR!BH294</f>
        <v>0</v>
      </c>
      <c r="BA293" s="1096">
        <f>INF_FC_EUR!BI294</f>
        <v>0</v>
      </c>
      <c r="BB293" s="1095">
        <f>INF_FC_EUR!BJ294</f>
        <v>0</v>
      </c>
      <c r="BC293" s="1096">
        <f>INF_FC_EUR!BK294</f>
        <v>0</v>
      </c>
      <c r="BD293" s="1095">
        <f>INF_FC_EUR!BL294</f>
        <v>0</v>
      </c>
      <c r="BE293" s="1096">
        <f>INF_FC_EUR!BM294</f>
        <v>0</v>
      </c>
      <c r="BF293" s="1095">
        <f>INF_FC_EUR!BN294</f>
        <v>0</v>
      </c>
      <c r="BG293" s="1096">
        <f>INF_FC_EUR!BO294</f>
        <v>0</v>
      </c>
      <c r="BH293" s="1095">
        <f>INF_FC_EUR!BP294</f>
        <v>0</v>
      </c>
      <c r="BI293" s="1096">
        <f>INF_FC_EUR!BQ294</f>
        <v>0</v>
      </c>
      <c r="BJ293" s="1095">
        <f>INF_FC_EUR!BR294</f>
        <v>0</v>
      </c>
      <c r="BK293" s="1096">
        <f>INF_FC_EUR!BS294</f>
        <v>0</v>
      </c>
      <c r="BL293" s="1095">
        <f>INF_FC_EUR!BT294</f>
        <v>0</v>
      </c>
      <c r="BM293" s="1096">
        <f>INF_FC_EUR!BU294</f>
        <v>0</v>
      </c>
      <c r="BN293" s="1095">
        <f>INF_FC_EUR!BV294</f>
        <v>0</v>
      </c>
      <c r="BO293" s="1096">
        <f>INF_FC_EUR!BW294</f>
        <v>0</v>
      </c>
      <c r="BP293" s="1095">
        <f>INF_FC_EUR!BX294</f>
        <v>0</v>
      </c>
      <c r="BQ293" s="1096">
        <f>INF_FC_EUR!BY294</f>
        <v>0</v>
      </c>
    </row>
    <row r="294" spans="1:69" s="1048" customFormat="1">
      <c r="A294" s="1080" t="str">
        <f>IF(OR(B294=0,B294=""),"",B294&amp;IF(COUNTIF(B$11:$B294,B294)&gt;1,COUNTIF(B$11:$B294,B294),""))</f>
        <v>Allocation3</v>
      </c>
      <c r="B294" s="1080" t="str">
        <f>INF_FC_EUR!J295</f>
        <v>Allocation</v>
      </c>
      <c r="C294" s="1081"/>
      <c r="D294" s="1095">
        <f>INF_FC_EUR!L295</f>
        <v>0</v>
      </c>
      <c r="E294" s="1096">
        <f>INF_FC_EUR!M295</f>
        <v>0</v>
      </c>
      <c r="F294" s="1095">
        <f>INF_FC_EUR!N295</f>
        <v>0</v>
      </c>
      <c r="G294" s="1096">
        <f>INF_FC_EUR!O295</f>
        <v>0</v>
      </c>
      <c r="H294" s="1095">
        <f>INF_FC_EUR!P295</f>
        <v>0</v>
      </c>
      <c r="I294" s="1096">
        <f>INF_FC_EUR!Q295</f>
        <v>0</v>
      </c>
      <c r="J294" s="1095">
        <f>INF_FC_EUR!R295</f>
        <v>0</v>
      </c>
      <c r="K294" s="1096">
        <f>INF_FC_EUR!S295</f>
        <v>0</v>
      </c>
      <c r="L294" s="1095">
        <f>INF_FC_EUR!T295</f>
        <v>0</v>
      </c>
      <c r="M294" s="1096">
        <f>INF_FC_EUR!U295</f>
        <v>0</v>
      </c>
      <c r="N294" s="1095">
        <f>INF_FC_EUR!V295</f>
        <v>0</v>
      </c>
      <c r="O294" s="1096">
        <f>INF_FC_EUR!W295</f>
        <v>0</v>
      </c>
      <c r="P294" s="1095">
        <f>INF_FC_EUR!X295</f>
        <v>0</v>
      </c>
      <c r="Q294" s="1096">
        <f>INF_FC_EUR!Y295</f>
        <v>0</v>
      </c>
      <c r="R294" s="1095">
        <f>INF_FC_EUR!Z295</f>
        <v>0</v>
      </c>
      <c r="S294" s="1096">
        <f>INF_FC_EUR!AA295</f>
        <v>0</v>
      </c>
      <c r="T294" s="1095">
        <f>INF_FC_EUR!AB295</f>
        <v>0</v>
      </c>
      <c r="U294" s="1096">
        <f>INF_FC_EUR!AC295</f>
        <v>0</v>
      </c>
      <c r="V294" s="1095">
        <f>INF_FC_EUR!AD295</f>
        <v>0</v>
      </c>
      <c r="W294" s="1096">
        <f>INF_FC_EUR!AE295</f>
        <v>0</v>
      </c>
      <c r="X294" s="1095">
        <f>INF_FC_EUR!AF295</f>
        <v>0</v>
      </c>
      <c r="Y294" s="1096">
        <f>INF_FC_EUR!AG295</f>
        <v>0</v>
      </c>
      <c r="Z294" s="1095">
        <f>INF_FC_EUR!AH295</f>
        <v>0</v>
      </c>
      <c r="AA294" s="1096">
        <f>INF_FC_EUR!AI295</f>
        <v>0</v>
      </c>
      <c r="AB294" s="1095">
        <f>INF_FC_EUR!AJ295</f>
        <v>0</v>
      </c>
      <c r="AC294" s="1096">
        <f>INF_FC_EUR!AK295</f>
        <v>0</v>
      </c>
      <c r="AD294" s="1095">
        <f>INF_FC_EUR!AL295</f>
        <v>0</v>
      </c>
      <c r="AE294" s="1096">
        <f>INF_FC_EUR!AM295</f>
        <v>0</v>
      </c>
      <c r="AF294" s="1095">
        <f>INF_FC_EUR!AN295</f>
        <v>0</v>
      </c>
      <c r="AG294" s="1096">
        <f>INF_FC_EUR!AO295</f>
        <v>0</v>
      </c>
      <c r="AH294" s="1095">
        <f>INF_FC_EUR!AP295</f>
        <v>0</v>
      </c>
      <c r="AI294" s="1096">
        <f>INF_FC_EUR!AQ295</f>
        <v>0</v>
      </c>
      <c r="AJ294" s="1095">
        <f>INF_FC_EUR!AR295</f>
        <v>0</v>
      </c>
      <c r="AK294" s="1096">
        <f>INF_FC_EUR!AS295</f>
        <v>0</v>
      </c>
      <c r="AL294" s="1095">
        <f>INF_FC_EUR!AT295</f>
        <v>0</v>
      </c>
      <c r="AM294" s="1096">
        <f>INF_FC_EUR!AU295</f>
        <v>0</v>
      </c>
      <c r="AN294" s="1095">
        <f>INF_FC_EUR!AV295</f>
        <v>0</v>
      </c>
      <c r="AO294" s="1096">
        <f>INF_FC_EUR!AW295</f>
        <v>0</v>
      </c>
      <c r="AP294" s="1095">
        <f>INF_FC_EUR!AX295</f>
        <v>0</v>
      </c>
      <c r="AQ294" s="1096">
        <f>INF_FC_EUR!AY295</f>
        <v>0</v>
      </c>
      <c r="AR294" s="1095">
        <f>INF_FC_EUR!AZ295</f>
        <v>0</v>
      </c>
      <c r="AS294" s="1096">
        <f>INF_FC_EUR!BA295</f>
        <v>0</v>
      </c>
      <c r="AT294" s="1095">
        <f>INF_FC_EUR!BB295</f>
        <v>0</v>
      </c>
      <c r="AU294" s="1096">
        <f>INF_FC_EUR!BC295</f>
        <v>0</v>
      </c>
      <c r="AV294" s="1095">
        <f>INF_FC_EUR!BD295</f>
        <v>0</v>
      </c>
      <c r="AW294" s="1096">
        <f>INF_FC_EUR!BE295</f>
        <v>0</v>
      </c>
      <c r="AX294" s="1095">
        <f>INF_FC_EUR!BF295</f>
        <v>0</v>
      </c>
      <c r="AY294" s="1096">
        <f>INF_FC_EUR!BG295</f>
        <v>0</v>
      </c>
      <c r="AZ294" s="1095">
        <f>INF_FC_EUR!BH295</f>
        <v>0</v>
      </c>
      <c r="BA294" s="1096">
        <f>INF_FC_EUR!BI295</f>
        <v>0</v>
      </c>
      <c r="BB294" s="1095">
        <f>INF_FC_EUR!BJ295</f>
        <v>0</v>
      </c>
      <c r="BC294" s="1096">
        <f>INF_FC_EUR!BK295</f>
        <v>0</v>
      </c>
      <c r="BD294" s="1095">
        <f>INF_FC_EUR!BL295</f>
        <v>0</v>
      </c>
      <c r="BE294" s="1096">
        <f>INF_FC_EUR!BM295</f>
        <v>0</v>
      </c>
      <c r="BF294" s="1095">
        <f>INF_FC_EUR!BN295</f>
        <v>0</v>
      </c>
      <c r="BG294" s="1096">
        <f>INF_FC_EUR!BO295</f>
        <v>0</v>
      </c>
      <c r="BH294" s="1095">
        <f>INF_FC_EUR!BP295</f>
        <v>0</v>
      </c>
      <c r="BI294" s="1096">
        <f>INF_FC_EUR!BQ295</f>
        <v>0</v>
      </c>
      <c r="BJ294" s="1095">
        <f>INF_FC_EUR!BR295</f>
        <v>0</v>
      </c>
      <c r="BK294" s="1096">
        <f>INF_FC_EUR!BS295</f>
        <v>0</v>
      </c>
      <c r="BL294" s="1095">
        <f>INF_FC_EUR!BT295</f>
        <v>0</v>
      </c>
      <c r="BM294" s="1096">
        <f>INF_FC_EUR!BU295</f>
        <v>0</v>
      </c>
      <c r="BN294" s="1095">
        <f>INF_FC_EUR!BV295</f>
        <v>0</v>
      </c>
      <c r="BO294" s="1096">
        <f>INF_FC_EUR!BW295</f>
        <v>0</v>
      </c>
      <c r="BP294" s="1095">
        <f>INF_FC_EUR!BX295</f>
        <v>0</v>
      </c>
      <c r="BQ294" s="1096">
        <f>INF_FC_EUR!BY295</f>
        <v>0</v>
      </c>
    </row>
    <row r="295" spans="1:69" s="1048" customFormat="1">
      <c r="A295" s="1080" t="str">
        <f>IF(OR(B295=0,B295=""),"",B295&amp;IF(COUNTIF(B$11:$B295,B295)&gt;1,COUNTIF(B$11:$B295,B295),""))</f>
        <v>EBITDA3</v>
      </c>
      <c r="B295" s="1080" t="str">
        <f>INF_FC_EUR!J296</f>
        <v>EBITDA</v>
      </c>
      <c r="C295" s="1081"/>
      <c r="D295" s="1095">
        <f>INF_FC_EUR!L296</f>
        <v>0</v>
      </c>
      <c r="E295" s="1096">
        <f>INF_FC_EUR!M296</f>
        <v>0</v>
      </c>
      <c r="F295" s="1095">
        <f>INF_FC_EUR!N296</f>
        <v>0</v>
      </c>
      <c r="G295" s="1096">
        <f>INF_FC_EUR!O296</f>
        <v>0</v>
      </c>
      <c r="H295" s="1095">
        <f>INF_FC_EUR!P296</f>
        <v>0</v>
      </c>
      <c r="I295" s="1096">
        <f>INF_FC_EUR!Q296</f>
        <v>0</v>
      </c>
      <c r="J295" s="1095">
        <f>INF_FC_EUR!R296</f>
        <v>0</v>
      </c>
      <c r="K295" s="1096">
        <f>INF_FC_EUR!S296</f>
        <v>0</v>
      </c>
      <c r="L295" s="1095">
        <f>INF_FC_EUR!T296</f>
        <v>0</v>
      </c>
      <c r="M295" s="1096">
        <f>INF_FC_EUR!U296</f>
        <v>0</v>
      </c>
      <c r="N295" s="1095">
        <f>INF_FC_EUR!V296</f>
        <v>0</v>
      </c>
      <c r="O295" s="1096">
        <f>INF_FC_EUR!W296</f>
        <v>0</v>
      </c>
      <c r="P295" s="1095">
        <f>INF_FC_EUR!X296</f>
        <v>0</v>
      </c>
      <c r="Q295" s="1096">
        <f>INF_FC_EUR!Y296</f>
        <v>0</v>
      </c>
      <c r="R295" s="1095">
        <f>INF_FC_EUR!Z296</f>
        <v>0</v>
      </c>
      <c r="S295" s="1096">
        <f>INF_FC_EUR!AA296</f>
        <v>0</v>
      </c>
      <c r="T295" s="1095">
        <f>INF_FC_EUR!AB296</f>
        <v>0</v>
      </c>
      <c r="U295" s="1096">
        <f>INF_FC_EUR!AC296</f>
        <v>0</v>
      </c>
      <c r="V295" s="1095">
        <f>INF_FC_EUR!AD296</f>
        <v>0</v>
      </c>
      <c r="W295" s="1096">
        <f>INF_FC_EUR!AE296</f>
        <v>0</v>
      </c>
      <c r="X295" s="1095">
        <f>INF_FC_EUR!AF296</f>
        <v>0</v>
      </c>
      <c r="Y295" s="1096">
        <f>INF_FC_EUR!AG296</f>
        <v>0</v>
      </c>
      <c r="Z295" s="1095">
        <f>INF_FC_EUR!AH296</f>
        <v>0</v>
      </c>
      <c r="AA295" s="1096">
        <f>INF_FC_EUR!AI296</f>
        <v>0</v>
      </c>
      <c r="AB295" s="1095">
        <f>INF_FC_EUR!AJ296</f>
        <v>0</v>
      </c>
      <c r="AC295" s="1096">
        <f>INF_FC_EUR!AK296</f>
        <v>0</v>
      </c>
      <c r="AD295" s="1095">
        <f>INF_FC_EUR!AL296</f>
        <v>0</v>
      </c>
      <c r="AE295" s="1096">
        <f>INF_FC_EUR!AM296</f>
        <v>0</v>
      </c>
      <c r="AF295" s="1095">
        <f>INF_FC_EUR!AN296</f>
        <v>0</v>
      </c>
      <c r="AG295" s="1096">
        <f>INF_FC_EUR!AO296</f>
        <v>0</v>
      </c>
      <c r="AH295" s="1095">
        <f>INF_FC_EUR!AP296</f>
        <v>0</v>
      </c>
      <c r="AI295" s="1096">
        <f>INF_FC_EUR!AQ296</f>
        <v>0</v>
      </c>
      <c r="AJ295" s="1095">
        <f>INF_FC_EUR!AR296</f>
        <v>0</v>
      </c>
      <c r="AK295" s="1096">
        <f>INF_FC_EUR!AS296</f>
        <v>0</v>
      </c>
      <c r="AL295" s="1095">
        <f>INF_FC_EUR!AT296</f>
        <v>0</v>
      </c>
      <c r="AM295" s="1096">
        <f>INF_FC_EUR!AU296</f>
        <v>0</v>
      </c>
      <c r="AN295" s="1095">
        <f>INF_FC_EUR!AV296</f>
        <v>0</v>
      </c>
      <c r="AO295" s="1096">
        <f>INF_FC_EUR!AW296</f>
        <v>0</v>
      </c>
      <c r="AP295" s="1095">
        <f>INF_FC_EUR!AX296</f>
        <v>0</v>
      </c>
      <c r="AQ295" s="1096">
        <f>INF_FC_EUR!AY296</f>
        <v>0</v>
      </c>
      <c r="AR295" s="1095">
        <f>INF_FC_EUR!AZ296</f>
        <v>0</v>
      </c>
      <c r="AS295" s="1096">
        <f>INF_FC_EUR!BA296</f>
        <v>0</v>
      </c>
      <c r="AT295" s="1095">
        <f>INF_FC_EUR!BB296</f>
        <v>0</v>
      </c>
      <c r="AU295" s="1096">
        <f>INF_FC_EUR!BC296</f>
        <v>0</v>
      </c>
      <c r="AV295" s="1095">
        <f>INF_FC_EUR!BD296</f>
        <v>0</v>
      </c>
      <c r="AW295" s="1096">
        <f>INF_FC_EUR!BE296</f>
        <v>0</v>
      </c>
      <c r="AX295" s="1095">
        <f>INF_FC_EUR!BF296</f>
        <v>0</v>
      </c>
      <c r="AY295" s="1096">
        <f>INF_FC_EUR!BG296</f>
        <v>0</v>
      </c>
      <c r="AZ295" s="1095">
        <f>INF_FC_EUR!BH296</f>
        <v>0</v>
      </c>
      <c r="BA295" s="1096">
        <f>INF_FC_EUR!BI296</f>
        <v>0</v>
      </c>
      <c r="BB295" s="1095">
        <f>INF_FC_EUR!BJ296</f>
        <v>0</v>
      </c>
      <c r="BC295" s="1096">
        <f>INF_FC_EUR!BK296</f>
        <v>0</v>
      </c>
      <c r="BD295" s="1095">
        <f>INF_FC_EUR!BL296</f>
        <v>0</v>
      </c>
      <c r="BE295" s="1096">
        <f>INF_FC_EUR!BM296</f>
        <v>0</v>
      </c>
      <c r="BF295" s="1095">
        <f>INF_FC_EUR!BN296</f>
        <v>0</v>
      </c>
      <c r="BG295" s="1096">
        <f>INF_FC_EUR!BO296</f>
        <v>0</v>
      </c>
      <c r="BH295" s="1095">
        <f>INF_FC_EUR!BP296</f>
        <v>0</v>
      </c>
      <c r="BI295" s="1096">
        <f>INF_FC_EUR!BQ296</f>
        <v>0</v>
      </c>
      <c r="BJ295" s="1095">
        <f>INF_FC_EUR!BR296</f>
        <v>0</v>
      </c>
      <c r="BK295" s="1096">
        <f>INF_FC_EUR!BS296</f>
        <v>0</v>
      </c>
      <c r="BL295" s="1095">
        <f>INF_FC_EUR!BT296</f>
        <v>0</v>
      </c>
      <c r="BM295" s="1096">
        <f>INF_FC_EUR!BU296</f>
        <v>0</v>
      </c>
      <c r="BN295" s="1095">
        <f>INF_FC_EUR!BV296</f>
        <v>0</v>
      </c>
      <c r="BO295" s="1096">
        <f>INF_FC_EUR!BW296</f>
        <v>0</v>
      </c>
      <c r="BP295" s="1095">
        <f>INF_FC_EUR!BX296</f>
        <v>0</v>
      </c>
      <c r="BQ295" s="1096">
        <f>INF_FC_EUR!BY296</f>
        <v>0</v>
      </c>
    </row>
    <row r="296" spans="1:69" s="1048" customFormat="1">
      <c r="A296" s="1080" t="str">
        <f>IF(OR(B296=0,B296=""),"",B296&amp;IF(COUNTIF(B$11:$B296,B296)&gt;1,COUNTIF(B$11:$B296,B296),""))</f>
        <v>EBIT3</v>
      </c>
      <c r="B296" s="1080" t="str">
        <f>INF_FC_EUR!J297</f>
        <v>EBIT</v>
      </c>
      <c r="C296" s="1081"/>
      <c r="D296" s="1095">
        <f>INF_FC_EUR!L297</f>
        <v>0</v>
      </c>
      <c r="E296" s="1101">
        <f>INF_FC_EUR!M297</f>
        <v>0</v>
      </c>
      <c r="F296" s="1095">
        <f>INF_FC_EUR!N297</f>
        <v>0</v>
      </c>
      <c r="G296" s="1101">
        <f>INF_FC_EUR!O297</f>
        <v>0</v>
      </c>
      <c r="H296" s="1095">
        <f>INF_FC_EUR!P297</f>
        <v>0</v>
      </c>
      <c r="I296" s="1101">
        <f>INF_FC_EUR!Q297</f>
        <v>0</v>
      </c>
      <c r="J296" s="1095">
        <f>INF_FC_EUR!R297</f>
        <v>0</v>
      </c>
      <c r="K296" s="1101">
        <f>INF_FC_EUR!S297</f>
        <v>0</v>
      </c>
      <c r="L296" s="1095">
        <f>INF_FC_EUR!T297</f>
        <v>0</v>
      </c>
      <c r="M296" s="1101">
        <f>INF_FC_EUR!U297</f>
        <v>0</v>
      </c>
      <c r="N296" s="1095">
        <f>INF_FC_EUR!V297</f>
        <v>0</v>
      </c>
      <c r="O296" s="1101">
        <f>INF_FC_EUR!W297</f>
        <v>0</v>
      </c>
      <c r="P296" s="1095">
        <f>INF_FC_EUR!X297</f>
        <v>0</v>
      </c>
      <c r="Q296" s="1101">
        <f>INF_FC_EUR!Y297</f>
        <v>0</v>
      </c>
      <c r="R296" s="1095">
        <f>INF_FC_EUR!Z297</f>
        <v>0</v>
      </c>
      <c r="S296" s="1101">
        <f>INF_FC_EUR!AA297</f>
        <v>0</v>
      </c>
      <c r="T296" s="1095">
        <f>INF_FC_EUR!AB297</f>
        <v>0</v>
      </c>
      <c r="U296" s="1101">
        <f>INF_FC_EUR!AC297</f>
        <v>0</v>
      </c>
      <c r="V296" s="1095">
        <f>INF_FC_EUR!AD297</f>
        <v>0</v>
      </c>
      <c r="W296" s="1101">
        <f>INF_FC_EUR!AE297</f>
        <v>0</v>
      </c>
      <c r="X296" s="1095">
        <f>INF_FC_EUR!AF297</f>
        <v>0</v>
      </c>
      <c r="Y296" s="1101">
        <f>INF_FC_EUR!AG297</f>
        <v>0</v>
      </c>
      <c r="Z296" s="1095">
        <f>INF_FC_EUR!AH297</f>
        <v>0</v>
      </c>
      <c r="AA296" s="1101">
        <f>INF_FC_EUR!AI297</f>
        <v>0</v>
      </c>
      <c r="AB296" s="1095">
        <f>INF_FC_EUR!AJ297</f>
        <v>0</v>
      </c>
      <c r="AC296" s="1101">
        <f>INF_FC_EUR!AK297</f>
        <v>0</v>
      </c>
      <c r="AD296" s="1095">
        <f>INF_FC_EUR!AL297</f>
        <v>0</v>
      </c>
      <c r="AE296" s="1101">
        <f>INF_FC_EUR!AM297</f>
        <v>0</v>
      </c>
      <c r="AF296" s="1095">
        <f>INF_FC_EUR!AN297</f>
        <v>0</v>
      </c>
      <c r="AG296" s="1101">
        <f>INF_FC_EUR!AO297</f>
        <v>0</v>
      </c>
      <c r="AH296" s="1095">
        <f>INF_FC_EUR!AP297</f>
        <v>0</v>
      </c>
      <c r="AI296" s="1101">
        <f>INF_FC_EUR!AQ297</f>
        <v>0</v>
      </c>
      <c r="AJ296" s="1095">
        <f>INF_FC_EUR!AR297</f>
        <v>0</v>
      </c>
      <c r="AK296" s="1101">
        <f>INF_FC_EUR!AS297</f>
        <v>0</v>
      </c>
      <c r="AL296" s="1095">
        <f>INF_FC_EUR!AT297</f>
        <v>0</v>
      </c>
      <c r="AM296" s="1101">
        <f>INF_FC_EUR!AU297</f>
        <v>0</v>
      </c>
      <c r="AN296" s="1095">
        <f>INF_FC_EUR!AV297</f>
        <v>0</v>
      </c>
      <c r="AO296" s="1101">
        <f>INF_FC_EUR!AW297</f>
        <v>0</v>
      </c>
      <c r="AP296" s="1095">
        <f>INF_FC_EUR!AX297</f>
        <v>0</v>
      </c>
      <c r="AQ296" s="1101">
        <f>INF_FC_EUR!AY297</f>
        <v>0</v>
      </c>
      <c r="AR296" s="1095">
        <f>INF_FC_EUR!AZ297</f>
        <v>0</v>
      </c>
      <c r="AS296" s="1101">
        <f>INF_FC_EUR!BA297</f>
        <v>0</v>
      </c>
      <c r="AT296" s="1095">
        <f>INF_FC_EUR!BB297</f>
        <v>0</v>
      </c>
      <c r="AU296" s="1101">
        <f>INF_FC_EUR!BC297</f>
        <v>0</v>
      </c>
      <c r="AV296" s="1095">
        <f>INF_FC_EUR!BD297</f>
        <v>0</v>
      </c>
      <c r="AW296" s="1101">
        <f>INF_FC_EUR!BE297</f>
        <v>0</v>
      </c>
      <c r="AX296" s="1095">
        <f>INF_FC_EUR!BF297</f>
        <v>0</v>
      </c>
      <c r="AY296" s="1101">
        <f>INF_FC_EUR!BG297</f>
        <v>0</v>
      </c>
      <c r="AZ296" s="1095">
        <f>INF_FC_EUR!BH297</f>
        <v>0</v>
      </c>
      <c r="BA296" s="1101">
        <f>INF_FC_EUR!BI297</f>
        <v>0</v>
      </c>
      <c r="BB296" s="1095">
        <f>INF_FC_EUR!BJ297</f>
        <v>0</v>
      </c>
      <c r="BC296" s="1101">
        <f>INF_FC_EUR!BK297</f>
        <v>0</v>
      </c>
      <c r="BD296" s="1095">
        <f>INF_FC_EUR!BL297</f>
        <v>0</v>
      </c>
      <c r="BE296" s="1101">
        <f>INF_FC_EUR!BM297</f>
        <v>0</v>
      </c>
      <c r="BF296" s="1095">
        <f>INF_FC_EUR!BN297</f>
        <v>0</v>
      </c>
      <c r="BG296" s="1101">
        <f>INF_FC_EUR!BO297</f>
        <v>0</v>
      </c>
      <c r="BH296" s="1095">
        <f>INF_FC_EUR!BP297</f>
        <v>0</v>
      </c>
      <c r="BI296" s="1101">
        <f>INF_FC_EUR!BQ297</f>
        <v>0</v>
      </c>
      <c r="BJ296" s="1095">
        <f>INF_FC_EUR!BR297</f>
        <v>0</v>
      </c>
      <c r="BK296" s="1101">
        <f>INF_FC_EUR!BS297</f>
        <v>0</v>
      </c>
      <c r="BL296" s="1095">
        <f>INF_FC_EUR!BT297</f>
        <v>0</v>
      </c>
      <c r="BM296" s="1101">
        <f>INF_FC_EUR!BU297</f>
        <v>0</v>
      </c>
      <c r="BN296" s="1095">
        <f>INF_FC_EUR!BV297</f>
        <v>0</v>
      </c>
      <c r="BO296" s="1101">
        <f>INF_FC_EUR!BW297</f>
        <v>0</v>
      </c>
      <c r="BP296" s="1095">
        <f>INF_FC_EUR!BX297</f>
        <v>0</v>
      </c>
      <c r="BQ296" s="1101">
        <f>INF_FC_EUR!BY297</f>
        <v>0</v>
      </c>
    </row>
    <row r="297" spans="1:69" s="1048" customFormat="1">
      <c r="A297" s="1080" t="str">
        <f>IF(OR(B297=0,B297=""),"",B297&amp;IF(COUNTIF(B$11:$B297,B297)&gt;1,COUNTIF(B$11:$B297,B297),""))</f>
        <v>EBT3</v>
      </c>
      <c r="B297" s="1080" t="str">
        <f>INF_FC_EUR!J298</f>
        <v>EBT</v>
      </c>
      <c r="C297" s="1081"/>
      <c r="D297" s="1095">
        <f>INF_FC_EUR!L298</f>
        <v>0</v>
      </c>
      <c r="E297" s="1096">
        <f>INF_FC_EUR!M298</f>
        <v>0</v>
      </c>
      <c r="F297" s="1095">
        <f>INF_FC_EUR!N298</f>
        <v>0</v>
      </c>
      <c r="G297" s="1096">
        <f>INF_FC_EUR!O298</f>
        <v>0</v>
      </c>
      <c r="H297" s="1095">
        <f>INF_FC_EUR!P298</f>
        <v>0</v>
      </c>
      <c r="I297" s="1096">
        <f>INF_FC_EUR!Q298</f>
        <v>0</v>
      </c>
      <c r="J297" s="1095">
        <f>INF_FC_EUR!R298</f>
        <v>0</v>
      </c>
      <c r="K297" s="1096">
        <f>INF_FC_EUR!S298</f>
        <v>0</v>
      </c>
      <c r="L297" s="1095">
        <f>INF_FC_EUR!T298</f>
        <v>0</v>
      </c>
      <c r="M297" s="1096">
        <f>INF_FC_EUR!U298</f>
        <v>0</v>
      </c>
      <c r="N297" s="1095">
        <f>INF_FC_EUR!V298</f>
        <v>0</v>
      </c>
      <c r="O297" s="1096">
        <f>INF_FC_EUR!W298</f>
        <v>0</v>
      </c>
      <c r="P297" s="1095">
        <f>INF_FC_EUR!X298</f>
        <v>0</v>
      </c>
      <c r="Q297" s="1096">
        <f>INF_FC_EUR!Y298</f>
        <v>0</v>
      </c>
      <c r="R297" s="1095">
        <f>INF_FC_EUR!Z298</f>
        <v>0</v>
      </c>
      <c r="S297" s="1096">
        <f>INF_FC_EUR!AA298</f>
        <v>0</v>
      </c>
      <c r="T297" s="1095">
        <f>INF_FC_EUR!AB298</f>
        <v>0</v>
      </c>
      <c r="U297" s="1096">
        <f>INF_FC_EUR!AC298</f>
        <v>0</v>
      </c>
      <c r="V297" s="1095">
        <f>INF_FC_EUR!AD298</f>
        <v>0</v>
      </c>
      <c r="W297" s="1096">
        <f>INF_FC_EUR!AE298</f>
        <v>0</v>
      </c>
      <c r="X297" s="1095">
        <f>INF_FC_EUR!AF298</f>
        <v>0</v>
      </c>
      <c r="Y297" s="1096">
        <f>INF_FC_EUR!AG298</f>
        <v>0</v>
      </c>
      <c r="Z297" s="1095">
        <f>INF_FC_EUR!AH298</f>
        <v>0</v>
      </c>
      <c r="AA297" s="1096">
        <f>INF_FC_EUR!AI298</f>
        <v>0</v>
      </c>
      <c r="AB297" s="1095">
        <f>INF_FC_EUR!AJ298</f>
        <v>0</v>
      </c>
      <c r="AC297" s="1096">
        <f>INF_FC_EUR!AK298</f>
        <v>0</v>
      </c>
      <c r="AD297" s="1095">
        <f>INF_FC_EUR!AL298</f>
        <v>0</v>
      </c>
      <c r="AE297" s="1096">
        <f>INF_FC_EUR!AM298</f>
        <v>0</v>
      </c>
      <c r="AF297" s="1095">
        <f>INF_FC_EUR!AN298</f>
        <v>0</v>
      </c>
      <c r="AG297" s="1096">
        <f>INF_FC_EUR!AO298</f>
        <v>0</v>
      </c>
      <c r="AH297" s="1095">
        <f>INF_FC_EUR!AP298</f>
        <v>0</v>
      </c>
      <c r="AI297" s="1096">
        <f>INF_FC_EUR!AQ298</f>
        <v>0</v>
      </c>
      <c r="AJ297" s="1095">
        <f>INF_FC_EUR!AR298</f>
        <v>0</v>
      </c>
      <c r="AK297" s="1096">
        <f>INF_FC_EUR!AS298</f>
        <v>0</v>
      </c>
      <c r="AL297" s="1095">
        <f>INF_FC_EUR!AT298</f>
        <v>0</v>
      </c>
      <c r="AM297" s="1096">
        <f>INF_FC_EUR!AU298</f>
        <v>0</v>
      </c>
      <c r="AN297" s="1095">
        <f>INF_FC_EUR!AV298</f>
        <v>0</v>
      </c>
      <c r="AO297" s="1096">
        <f>INF_FC_EUR!AW298</f>
        <v>0</v>
      </c>
      <c r="AP297" s="1095">
        <f>INF_FC_EUR!AX298</f>
        <v>0</v>
      </c>
      <c r="AQ297" s="1096">
        <f>INF_FC_EUR!AY298</f>
        <v>0</v>
      </c>
      <c r="AR297" s="1095">
        <f>INF_FC_EUR!AZ298</f>
        <v>0</v>
      </c>
      <c r="AS297" s="1096">
        <f>INF_FC_EUR!BA298</f>
        <v>0</v>
      </c>
      <c r="AT297" s="1095">
        <f>INF_FC_EUR!BB298</f>
        <v>0</v>
      </c>
      <c r="AU297" s="1096">
        <f>INF_FC_EUR!BC298</f>
        <v>0</v>
      </c>
      <c r="AV297" s="1095">
        <f>INF_FC_EUR!BD298</f>
        <v>0</v>
      </c>
      <c r="AW297" s="1096">
        <f>INF_FC_EUR!BE298</f>
        <v>0</v>
      </c>
      <c r="AX297" s="1095">
        <f>INF_FC_EUR!BF298</f>
        <v>0</v>
      </c>
      <c r="AY297" s="1096">
        <f>INF_FC_EUR!BG298</f>
        <v>0</v>
      </c>
      <c r="AZ297" s="1095">
        <f>INF_FC_EUR!BH298</f>
        <v>0</v>
      </c>
      <c r="BA297" s="1096">
        <f>INF_FC_EUR!BI298</f>
        <v>0</v>
      </c>
      <c r="BB297" s="1095">
        <f>INF_FC_EUR!BJ298</f>
        <v>0</v>
      </c>
      <c r="BC297" s="1096">
        <f>INF_FC_EUR!BK298</f>
        <v>0</v>
      </c>
      <c r="BD297" s="1095">
        <f>INF_FC_EUR!BL298</f>
        <v>0</v>
      </c>
      <c r="BE297" s="1096">
        <f>INF_FC_EUR!BM298</f>
        <v>0</v>
      </c>
      <c r="BF297" s="1095">
        <f>INF_FC_EUR!BN298</f>
        <v>0</v>
      </c>
      <c r="BG297" s="1096">
        <f>INF_FC_EUR!BO298</f>
        <v>0</v>
      </c>
      <c r="BH297" s="1095">
        <f>INF_FC_EUR!BP298</f>
        <v>0</v>
      </c>
      <c r="BI297" s="1096">
        <f>INF_FC_EUR!BQ298</f>
        <v>0</v>
      </c>
      <c r="BJ297" s="1095">
        <f>INF_FC_EUR!BR298</f>
        <v>0</v>
      </c>
      <c r="BK297" s="1096">
        <f>INF_FC_EUR!BS298</f>
        <v>0</v>
      </c>
      <c r="BL297" s="1095">
        <f>INF_FC_EUR!BT298</f>
        <v>0</v>
      </c>
      <c r="BM297" s="1096">
        <f>INF_FC_EUR!BU298</f>
        <v>0</v>
      </c>
      <c r="BN297" s="1095">
        <f>INF_FC_EUR!BV298</f>
        <v>0</v>
      </c>
      <c r="BO297" s="1096">
        <f>INF_FC_EUR!BW298</f>
        <v>0</v>
      </c>
      <c r="BP297" s="1095">
        <f>INF_FC_EUR!BX298</f>
        <v>0</v>
      </c>
      <c r="BQ297" s="1096">
        <f>INF_FC_EUR!BY298</f>
        <v>0</v>
      </c>
    </row>
    <row r="298" spans="1:69" s="1048" customFormat="1">
      <c r="A298" s="1065" t="str">
        <f>IF(OR(B298=0,B298=""),"",B298&amp;IF(COUNTIF(B$11:$B298,B298)&gt;1,COUNTIF(B$11:$B298,B298),""))</f>
        <v>EBT % Net revenue3</v>
      </c>
      <c r="B298" s="1065" t="str">
        <f>INF_FC_EUR!J299</f>
        <v>EBT % Net revenue</v>
      </c>
      <c r="C298" s="1065"/>
      <c r="D298" s="1066">
        <f>INF_FC_EUR!L299</f>
        <v>0</v>
      </c>
      <c r="E298" s="1067">
        <f>INF_FC_EUR!M299</f>
        <v>0</v>
      </c>
      <c r="F298" s="1066">
        <f>INF_FC_EUR!N299</f>
        <v>0</v>
      </c>
      <c r="G298" s="1067">
        <f>INF_FC_EUR!O299</f>
        <v>0</v>
      </c>
      <c r="H298" s="1066">
        <f>INF_FC_EUR!P299</f>
        <v>0</v>
      </c>
      <c r="I298" s="1067">
        <f>INF_FC_EUR!Q299</f>
        <v>0</v>
      </c>
      <c r="J298" s="1066">
        <f>INF_FC_EUR!R299</f>
        <v>0</v>
      </c>
      <c r="K298" s="1067">
        <f>INF_FC_EUR!S299</f>
        <v>0</v>
      </c>
      <c r="L298" s="1066">
        <f>INF_FC_EUR!T299</f>
        <v>0</v>
      </c>
      <c r="M298" s="1067">
        <f>INF_FC_EUR!U299</f>
        <v>0</v>
      </c>
      <c r="N298" s="1066">
        <f>INF_FC_EUR!V299</f>
        <v>0</v>
      </c>
      <c r="O298" s="1067">
        <f>INF_FC_EUR!W299</f>
        <v>0</v>
      </c>
      <c r="P298" s="1066">
        <f>INF_FC_EUR!X299</f>
        <v>0</v>
      </c>
      <c r="Q298" s="1067">
        <f>INF_FC_EUR!Y299</f>
        <v>0</v>
      </c>
      <c r="R298" s="1066">
        <f>INF_FC_EUR!Z299</f>
        <v>0</v>
      </c>
      <c r="S298" s="1067">
        <f>INF_FC_EUR!AA299</f>
        <v>0</v>
      </c>
      <c r="T298" s="1066">
        <f>INF_FC_EUR!AB299</f>
        <v>0</v>
      </c>
      <c r="U298" s="1067">
        <f>INF_FC_EUR!AC299</f>
        <v>0</v>
      </c>
      <c r="V298" s="1066">
        <f>INF_FC_EUR!AD299</f>
        <v>0</v>
      </c>
      <c r="W298" s="1067">
        <f>INF_FC_EUR!AE299</f>
        <v>0</v>
      </c>
      <c r="X298" s="1066">
        <f>INF_FC_EUR!AF299</f>
        <v>0</v>
      </c>
      <c r="Y298" s="1067">
        <f>INF_FC_EUR!AG299</f>
        <v>0</v>
      </c>
      <c r="Z298" s="1066">
        <f>INF_FC_EUR!AH299</f>
        <v>0</v>
      </c>
      <c r="AA298" s="1067">
        <f>INF_FC_EUR!AI299</f>
        <v>0</v>
      </c>
      <c r="AB298" s="1066">
        <f>INF_FC_EUR!AJ299</f>
        <v>0</v>
      </c>
      <c r="AC298" s="1067">
        <f>INF_FC_EUR!AK299</f>
        <v>0</v>
      </c>
      <c r="AD298" s="1066">
        <f>INF_FC_EUR!AL299</f>
        <v>0</v>
      </c>
      <c r="AE298" s="1067">
        <f>INF_FC_EUR!AM299</f>
        <v>0</v>
      </c>
      <c r="AF298" s="1066">
        <f>INF_FC_EUR!AN299</f>
        <v>0</v>
      </c>
      <c r="AG298" s="1067">
        <f>INF_FC_EUR!AO299</f>
        <v>0</v>
      </c>
      <c r="AH298" s="1066">
        <f>INF_FC_EUR!AP299</f>
        <v>0</v>
      </c>
      <c r="AI298" s="1067">
        <f>INF_FC_EUR!AQ299</f>
        <v>0</v>
      </c>
      <c r="AJ298" s="1066">
        <f>INF_FC_EUR!AR299</f>
        <v>0</v>
      </c>
      <c r="AK298" s="1067">
        <f>INF_FC_EUR!AS299</f>
        <v>0</v>
      </c>
      <c r="AL298" s="1066">
        <f>INF_FC_EUR!AT299</f>
        <v>0</v>
      </c>
      <c r="AM298" s="1067">
        <f>INF_FC_EUR!AU299</f>
        <v>0</v>
      </c>
      <c r="AN298" s="1066">
        <f>INF_FC_EUR!AV299</f>
        <v>0</v>
      </c>
      <c r="AO298" s="1067">
        <f>INF_FC_EUR!AW299</f>
        <v>0</v>
      </c>
      <c r="AP298" s="1066">
        <f>INF_FC_EUR!AX299</f>
        <v>0</v>
      </c>
      <c r="AQ298" s="1067">
        <f>INF_FC_EUR!AY299</f>
        <v>0</v>
      </c>
      <c r="AR298" s="1066">
        <f>INF_FC_EUR!AZ299</f>
        <v>0</v>
      </c>
      <c r="AS298" s="1067">
        <f>INF_FC_EUR!BA299</f>
        <v>0</v>
      </c>
      <c r="AT298" s="1066">
        <f>INF_FC_EUR!BB299</f>
        <v>0</v>
      </c>
      <c r="AU298" s="1067">
        <f>INF_FC_EUR!BC299</f>
        <v>0</v>
      </c>
      <c r="AV298" s="1066">
        <f>INF_FC_EUR!BD299</f>
        <v>0</v>
      </c>
      <c r="AW298" s="1067">
        <f>INF_FC_EUR!BE299</f>
        <v>0</v>
      </c>
      <c r="AX298" s="1066">
        <f>INF_FC_EUR!BF299</f>
        <v>0</v>
      </c>
      <c r="AY298" s="1067">
        <f>INF_FC_EUR!BG299</f>
        <v>0</v>
      </c>
      <c r="AZ298" s="1066">
        <f>INF_FC_EUR!BH299</f>
        <v>0</v>
      </c>
      <c r="BA298" s="1067">
        <f>INF_FC_EUR!BI299</f>
        <v>0</v>
      </c>
      <c r="BB298" s="1066">
        <f>INF_FC_EUR!BJ299</f>
        <v>0</v>
      </c>
      <c r="BC298" s="1067">
        <f>INF_FC_EUR!BK299</f>
        <v>0</v>
      </c>
      <c r="BD298" s="1066">
        <f>INF_FC_EUR!BL299</f>
        <v>0</v>
      </c>
      <c r="BE298" s="1067">
        <f>INF_FC_EUR!BM299</f>
        <v>0</v>
      </c>
      <c r="BF298" s="1066">
        <f>INF_FC_EUR!BN299</f>
        <v>0</v>
      </c>
      <c r="BG298" s="1067">
        <f>INF_FC_EUR!BO299</f>
        <v>0</v>
      </c>
      <c r="BH298" s="1066">
        <f>INF_FC_EUR!BP299</f>
        <v>0</v>
      </c>
      <c r="BI298" s="1067">
        <f>INF_FC_EUR!BQ299</f>
        <v>0</v>
      </c>
      <c r="BJ298" s="1066">
        <f>INF_FC_EUR!BR299</f>
        <v>0</v>
      </c>
      <c r="BK298" s="1067">
        <f>INF_FC_EUR!BS299</f>
        <v>0</v>
      </c>
      <c r="BL298" s="1066">
        <f>INF_FC_EUR!BT299</f>
        <v>0</v>
      </c>
      <c r="BM298" s="1067">
        <f>INF_FC_EUR!BU299</f>
        <v>0</v>
      </c>
      <c r="BN298" s="1066">
        <f>INF_FC_EUR!BV299</f>
        <v>0</v>
      </c>
      <c r="BO298" s="1067">
        <f>INF_FC_EUR!BW299</f>
        <v>0</v>
      </c>
      <c r="BP298" s="1066">
        <f>INF_FC_EUR!BX299</f>
        <v>0</v>
      </c>
      <c r="BQ298" s="1067">
        <f>INF_FC_EUR!BY299</f>
        <v>0</v>
      </c>
    </row>
    <row r="299" spans="1:69" s="1048" customFormat="1">
      <c r="A299" s="1080" t="str">
        <f>IF(OR(B299=0,B299=""),"",B299&amp;IF(COUNTIF(B$11:$B299,B299)&gt;1,COUNTIF(B$11:$B299,B299),""))</f>
        <v>Keyfigures Commission [per ton]</v>
      </c>
      <c r="B299" s="1080" t="str">
        <f>INF_FC_EUR!J300</f>
        <v>Keyfigures Commission [per ton]</v>
      </c>
      <c r="C299" s="1081"/>
      <c r="D299" s="1095">
        <f>INF_FC_EUR!L300</f>
        <v>0</v>
      </c>
      <c r="E299" s="1096">
        <f>INF_FC_EUR!M300</f>
        <v>0</v>
      </c>
      <c r="F299" s="1095">
        <f>INF_FC_EUR!N300</f>
        <v>0</v>
      </c>
      <c r="G299" s="1096">
        <f>INF_FC_EUR!O300</f>
        <v>0</v>
      </c>
      <c r="H299" s="1095">
        <f>INF_FC_EUR!P300</f>
        <v>0</v>
      </c>
      <c r="I299" s="1096">
        <f>INF_FC_EUR!Q300</f>
        <v>0</v>
      </c>
      <c r="J299" s="1095">
        <f>INF_FC_EUR!R300</f>
        <v>0</v>
      </c>
      <c r="K299" s="1096">
        <f>INF_FC_EUR!S300</f>
        <v>0</v>
      </c>
      <c r="L299" s="1095">
        <f>INF_FC_EUR!T300</f>
        <v>0</v>
      </c>
      <c r="M299" s="1096">
        <f>INF_FC_EUR!U300</f>
        <v>0</v>
      </c>
      <c r="N299" s="1095">
        <f>INF_FC_EUR!V300</f>
        <v>0</v>
      </c>
      <c r="O299" s="1096">
        <f>INF_FC_EUR!W300</f>
        <v>0</v>
      </c>
      <c r="P299" s="1095">
        <f>INF_FC_EUR!X300</f>
        <v>0</v>
      </c>
      <c r="Q299" s="1096">
        <f>INF_FC_EUR!Y300</f>
        <v>0</v>
      </c>
      <c r="R299" s="1095">
        <f>INF_FC_EUR!Z300</f>
        <v>0</v>
      </c>
      <c r="S299" s="1096">
        <f>INF_FC_EUR!AA300</f>
        <v>0</v>
      </c>
      <c r="T299" s="1095">
        <f>INF_FC_EUR!AB300</f>
        <v>0</v>
      </c>
      <c r="U299" s="1096">
        <f>INF_FC_EUR!AC300</f>
        <v>0</v>
      </c>
      <c r="V299" s="1095">
        <f>INF_FC_EUR!AD300</f>
        <v>0</v>
      </c>
      <c r="W299" s="1096">
        <f>INF_FC_EUR!AE300</f>
        <v>0</v>
      </c>
      <c r="X299" s="1095">
        <f>INF_FC_EUR!AF300</f>
        <v>0</v>
      </c>
      <c r="Y299" s="1096">
        <f>INF_FC_EUR!AG300</f>
        <v>0</v>
      </c>
      <c r="Z299" s="1095">
        <f>INF_FC_EUR!AH300</f>
        <v>0</v>
      </c>
      <c r="AA299" s="1096">
        <f>INF_FC_EUR!AI300</f>
        <v>0</v>
      </c>
      <c r="AB299" s="1095">
        <f>INF_FC_EUR!AJ300</f>
        <v>0</v>
      </c>
      <c r="AC299" s="1096">
        <f>INF_FC_EUR!AK300</f>
        <v>0</v>
      </c>
      <c r="AD299" s="1095">
        <f>INF_FC_EUR!AL300</f>
        <v>0</v>
      </c>
      <c r="AE299" s="1096">
        <f>INF_FC_EUR!AM300</f>
        <v>0</v>
      </c>
      <c r="AF299" s="1095">
        <f>INF_FC_EUR!AN300</f>
        <v>0</v>
      </c>
      <c r="AG299" s="1096">
        <f>INF_FC_EUR!AO300</f>
        <v>0</v>
      </c>
      <c r="AH299" s="1095">
        <f>INF_FC_EUR!AP300</f>
        <v>0</v>
      </c>
      <c r="AI299" s="1096">
        <f>INF_FC_EUR!AQ300</f>
        <v>0</v>
      </c>
      <c r="AJ299" s="1095">
        <f>INF_FC_EUR!AR300</f>
        <v>0</v>
      </c>
      <c r="AK299" s="1096">
        <f>INF_FC_EUR!AS300</f>
        <v>0</v>
      </c>
      <c r="AL299" s="1095">
        <f>INF_FC_EUR!AT300</f>
        <v>0</v>
      </c>
      <c r="AM299" s="1096">
        <f>INF_FC_EUR!AU300</f>
        <v>0</v>
      </c>
      <c r="AN299" s="1095">
        <f>INF_FC_EUR!AV300</f>
        <v>0</v>
      </c>
      <c r="AO299" s="1096">
        <f>INF_FC_EUR!AW300</f>
        <v>0</v>
      </c>
      <c r="AP299" s="1095">
        <f>INF_FC_EUR!AX300</f>
        <v>0</v>
      </c>
      <c r="AQ299" s="1096">
        <f>INF_FC_EUR!AY300</f>
        <v>0</v>
      </c>
      <c r="AR299" s="1095">
        <f>INF_FC_EUR!AZ300</f>
        <v>0</v>
      </c>
      <c r="AS299" s="1096">
        <f>INF_FC_EUR!BA300</f>
        <v>0</v>
      </c>
      <c r="AT299" s="1095">
        <f>INF_FC_EUR!BB300</f>
        <v>0</v>
      </c>
      <c r="AU299" s="1096">
        <f>INF_FC_EUR!BC300</f>
        <v>0</v>
      </c>
      <c r="AV299" s="1095">
        <f>INF_FC_EUR!BD300</f>
        <v>0</v>
      </c>
      <c r="AW299" s="1096">
        <f>INF_FC_EUR!BE300</f>
        <v>0</v>
      </c>
      <c r="AX299" s="1095">
        <f>INF_FC_EUR!BF300</f>
        <v>0</v>
      </c>
      <c r="AY299" s="1096">
        <f>INF_FC_EUR!BG300</f>
        <v>0</v>
      </c>
      <c r="AZ299" s="1095">
        <f>INF_FC_EUR!BH300</f>
        <v>0</v>
      </c>
      <c r="BA299" s="1096">
        <f>INF_FC_EUR!BI300</f>
        <v>0</v>
      </c>
      <c r="BB299" s="1095">
        <f>INF_FC_EUR!BJ300</f>
        <v>0</v>
      </c>
      <c r="BC299" s="1096">
        <f>INF_FC_EUR!BK300</f>
        <v>0</v>
      </c>
      <c r="BD299" s="1095">
        <f>INF_FC_EUR!BL300</f>
        <v>0</v>
      </c>
      <c r="BE299" s="1096">
        <f>INF_FC_EUR!BM300</f>
        <v>0</v>
      </c>
      <c r="BF299" s="1095">
        <f>INF_FC_EUR!BN300</f>
        <v>0</v>
      </c>
      <c r="BG299" s="1096">
        <f>INF_FC_EUR!BO300</f>
        <v>0</v>
      </c>
      <c r="BH299" s="1095">
        <f>INF_FC_EUR!BP300</f>
        <v>0</v>
      </c>
      <c r="BI299" s="1096">
        <f>INF_FC_EUR!BQ300</f>
        <v>0</v>
      </c>
      <c r="BJ299" s="1095">
        <f>INF_FC_EUR!BR300</f>
        <v>0</v>
      </c>
      <c r="BK299" s="1096">
        <f>INF_FC_EUR!BS300</f>
        <v>0</v>
      </c>
      <c r="BL299" s="1095">
        <f>INF_FC_EUR!BT300</f>
        <v>0</v>
      </c>
      <c r="BM299" s="1096">
        <f>INF_FC_EUR!BU300</f>
        <v>0</v>
      </c>
      <c r="BN299" s="1095">
        <f>INF_FC_EUR!BV300</f>
        <v>0</v>
      </c>
      <c r="BO299" s="1096">
        <f>INF_FC_EUR!BW300</f>
        <v>0</v>
      </c>
      <c r="BP299" s="1095">
        <f>INF_FC_EUR!BX300</f>
        <v>0</v>
      </c>
      <c r="BQ299" s="1096">
        <f>INF_FC_EUR!BY300</f>
        <v>0</v>
      </c>
    </row>
    <row r="300" spans="1:69" s="1048" customFormat="1">
      <c r="A300" s="1080" t="str">
        <f>IF(OR(B300=0,B300=""),"",B300&amp;IF(COUNTIF(B$11:$B300,B300)&gt;1,COUNTIF(B$11:$B300,B300),""))</f>
        <v>Sales in tons4</v>
      </c>
      <c r="B300" s="1080" t="str">
        <f>INF_FC_EUR!J301</f>
        <v>Sales in tons</v>
      </c>
      <c r="C300" s="1081"/>
      <c r="D300" s="1095">
        <f>INF_FC_EUR!L301</f>
        <v>0</v>
      </c>
      <c r="E300" s="1096">
        <f>INF_FC_EUR!M301</f>
        <v>0</v>
      </c>
      <c r="F300" s="1095">
        <f>INF_FC_EUR!N301</f>
        <v>0</v>
      </c>
      <c r="G300" s="1096">
        <f>INF_FC_EUR!O301</f>
        <v>0</v>
      </c>
      <c r="H300" s="1095">
        <f>INF_FC_EUR!P301</f>
        <v>0</v>
      </c>
      <c r="I300" s="1096">
        <f>INF_FC_EUR!Q301</f>
        <v>0</v>
      </c>
      <c r="J300" s="1095">
        <f>INF_FC_EUR!R301</f>
        <v>0</v>
      </c>
      <c r="K300" s="1096">
        <f>INF_FC_EUR!S301</f>
        <v>0</v>
      </c>
      <c r="L300" s="1095">
        <f>INF_FC_EUR!T301</f>
        <v>0</v>
      </c>
      <c r="M300" s="1096">
        <f>INF_FC_EUR!U301</f>
        <v>0</v>
      </c>
      <c r="N300" s="1095">
        <f>INF_FC_EUR!V301</f>
        <v>0</v>
      </c>
      <c r="O300" s="1096">
        <f>INF_FC_EUR!W301</f>
        <v>0</v>
      </c>
      <c r="P300" s="1095">
        <f>INF_FC_EUR!X301</f>
        <v>0</v>
      </c>
      <c r="Q300" s="1096">
        <f>INF_FC_EUR!Y301</f>
        <v>0</v>
      </c>
      <c r="R300" s="1095">
        <f>INF_FC_EUR!Z301</f>
        <v>0</v>
      </c>
      <c r="S300" s="1096">
        <f>INF_FC_EUR!AA301</f>
        <v>0</v>
      </c>
      <c r="T300" s="1095">
        <f>INF_FC_EUR!AB301</f>
        <v>0</v>
      </c>
      <c r="U300" s="1096">
        <f>INF_FC_EUR!AC301</f>
        <v>0</v>
      </c>
      <c r="V300" s="1095">
        <f>INF_FC_EUR!AD301</f>
        <v>0</v>
      </c>
      <c r="W300" s="1096">
        <f>INF_FC_EUR!AE301</f>
        <v>0</v>
      </c>
      <c r="X300" s="1095">
        <f>INF_FC_EUR!AF301</f>
        <v>0</v>
      </c>
      <c r="Y300" s="1096">
        <f>INF_FC_EUR!AG301</f>
        <v>0</v>
      </c>
      <c r="Z300" s="1095">
        <f>INF_FC_EUR!AH301</f>
        <v>0</v>
      </c>
      <c r="AA300" s="1096">
        <f>INF_FC_EUR!AI301</f>
        <v>0</v>
      </c>
      <c r="AB300" s="1095">
        <f>INF_FC_EUR!AJ301</f>
        <v>0</v>
      </c>
      <c r="AC300" s="1096">
        <f>INF_FC_EUR!AK301</f>
        <v>0</v>
      </c>
      <c r="AD300" s="1095">
        <f>INF_FC_EUR!AL301</f>
        <v>0</v>
      </c>
      <c r="AE300" s="1096">
        <f>INF_FC_EUR!AM301</f>
        <v>0</v>
      </c>
      <c r="AF300" s="1095">
        <f>INF_FC_EUR!AN301</f>
        <v>0</v>
      </c>
      <c r="AG300" s="1096">
        <f>INF_FC_EUR!AO301</f>
        <v>0</v>
      </c>
      <c r="AH300" s="1095">
        <f>INF_FC_EUR!AP301</f>
        <v>0</v>
      </c>
      <c r="AI300" s="1096">
        <f>INF_FC_EUR!AQ301</f>
        <v>0</v>
      </c>
      <c r="AJ300" s="1095">
        <f>INF_FC_EUR!AR301</f>
        <v>0</v>
      </c>
      <c r="AK300" s="1096">
        <f>INF_FC_EUR!AS301</f>
        <v>0</v>
      </c>
      <c r="AL300" s="1095">
        <f>INF_FC_EUR!AT301</f>
        <v>0</v>
      </c>
      <c r="AM300" s="1096">
        <f>INF_FC_EUR!AU301</f>
        <v>0</v>
      </c>
      <c r="AN300" s="1095">
        <f>INF_FC_EUR!AV301</f>
        <v>0</v>
      </c>
      <c r="AO300" s="1096">
        <f>INF_FC_EUR!AW301</f>
        <v>0</v>
      </c>
      <c r="AP300" s="1095">
        <f>INF_FC_EUR!AX301</f>
        <v>0</v>
      </c>
      <c r="AQ300" s="1096">
        <f>INF_FC_EUR!AY301</f>
        <v>0</v>
      </c>
      <c r="AR300" s="1095">
        <f>INF_FC_EUR!AZ301</f>
        <v>0</v>
      </c>
      <c r="AS300" s="1096">
        <f>INF_FC_EUR!BA301</f>
        <v>0</v>
      </c>
      <c r="AT300" s="1095">
        <f>INF_FC_EUR!BB301</f>
        <v>0</v>
      </c>
      <c r="AU300" s="1096">
        <f>INF_FC_EUR!BC301</f>
        <v>0</v>
      </c>
      <c r="AV300" s="1095">
        <f>INF_FC_EUR!BD301</f>
        <v>0</v>
      </c>
      <c r="AW300" s="1096">
        <f>INF_FC_EUR!BE301</f>
        <v>0</v>
      </c>
      <c r="AX300" s="1095">
        <f>INF_FC_EUR!BF301</f>
        <v>0</v>
      </c>
      <c r="AY300" s="1096">
        <f>INF_FC_EUR!BG301</f>
        <v>0</v>
      </c>
      <c r="AZ300" s="1095">
        <f>INF_FC_EUR!BH301</f>
        <v>0</v>
      </c>
      <c r="BA300" s="1096">
        <f>INF_FC_EUR!BI301</f>
        <v>0</v>
      </c>
      <c r="BB300" s="1095">
        <f>INF_FC_EUR!BJ301</f>
        <v>0</v>
      </c>
      <c r="BC300" s="1096">
        <f>INF_FC_EUR!BK301</f>
        <v>0</v>
      </c>
      <c r="BD300" s="1095">
        <f>INF_FC_EUR!BL301</f>
        <v>0</v>
      </c>
      <c r="BE300" s="1096">
        <f>INF_FC_EUR!BM301</f>
        <v>0</v>
      </c>
      <c r="BF300" s="1095">
        <f>INF_FC_EUR!BN301</f>
        <v>0</v>
      </c>
      <c r="BG300" s="1096">
        <f>INF_FC_EUR!BO301</f>
        <v>0</v>
      </c>
      <c r="BH300" s="1095">
        <f>INF_FC_EUR!BP301</f>
        <v>0</v>
      </c>
      <c r="BI300" s="1096">
        <f>INF_FC_EUR!BQ301</f>
        <v>0</v>
      </c>
      <c r="BJ300" s="1095">
        <f>INF_FC_EUR!BR301</f>
        <v>0</v>
      </c>
      <c r="BK300" s="1096">
        <f>INF_FC_EUR!BS301</f>
        <v>0</v>
      </c>
      <c r="BL300" s="1095">
        <f>INF_FC_EUR!BT301</f>
        <v>0</v>
      </c>
      <c r="BM300" s="1096">
        <f>INF_FC_EUR!BU301</f>
        <v>0</v>
      </c>
      <c r="BN300" s="1095">
        <f>INF_FC_EUR!BV301</f>
        <v>0</v>
      </c>
      <c r="BO300" s="1096">
        <f>INF_FC_EUR!BW301</f>
        <v>0</v>
      </c>
      <c r="BP300" s="1095">
        <f>INF_FC_EUR!BX301</f>
        <v>0</v>
      </c>
      <c r="BQ300" s="1096">
        <f>INF_FC_EUR!BY301</f>
        <v>0</v>
      </c>
    </row>
    <row r="301" spans="1:69" s="1048" customFormat="1">
      <c r="A301" s="1080" t="str">
        <f>IF(OR(B301=0,B301=""),"",B301&amp;IF(COUNTIF(B$11:$B301,B301)&gt;1,COUNTIF(B$11:$B301,B301),""))</f>
        <v xml:space="preserve">Net Revenue Commission&amp;Service (ex works) </v>
      </c>
      <c r="B301" s="1080" t="str">
        <f>INF_FC_EUR!J302</f>
        <v xml:space="preserve">Net Revenue Commission&amp;Service (ex works) </v>
      </c>
      <c r="C301" s="1081"/>
      <c r="D301" s="1095">
        <f>INF_FC_EUR!L302</f>
        <v>0</v>
      </c>
      <c r="E301" s="1096">
        <f>INF_FC_EUR!M302</f>
        <v>0</v>
      </c>
      <c r="F301" s="1095">
        <f>INF_FC_EUR!N302</f>
        <v>0</v>
      </c>
      <c r="G301" s="1096">
        <f>INF_FC_EUR!O302</f>
        <v>0</v>
      </c>
      <c r="H301" s="1095">
        <f>INF_FC_EUR!P302</f>
        <v>0</v>
      </c>
      <c r="I301" s="1096">
        <f>INF_FC_EUR!Q302</f>
        <v>0</v>
      </c>
      <c r="J301" s="1095">
        <f>INF_FC_EUR!R302</f>
        <v>0</v>
      </c>
      <c r="K301" s="1096">
        <f>INF_FC_EUR!S302</f>
        <v>0</v>
      </c>
      <c r="L301" s="1095">
        <f>INF_FC_EUR!T302</f>
        <v>0</v>
      </c>
      <c r="M301" s="1096">
        <f>INF_FC_EUR!U302</f>
        <v>0</v>
      </c>
      <c r="N301" s="1095">
        <f>INF_FC_EUR!V302</f>
        <v>0</v>
      </c>
      <c r="O301" s="1096">
        <f>INF_FC_EUR!W302</f>
        <v>0</v>
      </c>
      <c r="P301" s="1095">
        <f>INF_FC_EUR!X302</f>
        <v>0</v>
      </c>
      <c r="Q301" s="1096">
        <f>INF_FC_EUR!Y302</f>
        <v>0</v>
      </c>
      <c r="R301" s="1095">
        <f>INF_FC_EUR!Z302</f>
        <v>0</v>
      </c>
      <c r="S301" s="1096">
        <f>INF_FC_EUR!AA302</f>
        <v>0</v>
      </c>
      <c r="T301" s="1095">
        <f>INF_FC_EUR!AB302</f>
        <v>0</v>
      </c>
      <c r="U301" s="1096">
        <f>INF_FC_EUR!AC302</f>
        <v>0</v>
      </c>
      <c r="V301" s="1095">
        <f>INF_FC_EUR!AD302</f>
        <v>0</v>
      </c>
      <c r="W301" s="1096">
        <f>INF_FC_EUR!AE302</f>
        <v>0</v>
      </c>
      <c r="X301" s="1095">
        <f>INF_FC_EUR!AF302</f>
        <v>0</v>
      </c>
      <c r="Y301" s="1096">
        <f>INF_FC_EUR!AG302</f>
        <v>0</v>
      </c>
      <c r="Z301" s="1095">
        <f>INF_FC_EUR!AH302</f>
        <v>0</v>
      </c>
      <c r="AA301" s="1096">
        <f>INF_FC_EUR!AI302</f>
        <v>0</v>
      </c>
      <c r="AB301" s="1095">
        <f>INF_FC_EUR!AJ302</f>
        <v>0</v>
      </c>
      <c r="AC301" s="1096">
        <f>INF_FC_EUR!AK302</f>
        <v>0</v>
      </c>
      <c r="AD301" s="1095">
        <f>INF_FC_EUR!AL302</f>
        <v>0</v>
      </c>
      <c r="AE301" s="1096">
        <f>INF_FC_EUR!AM302</f>
        <v>0</v>
      </c>
      <c r="AF301" s="1095">
        <f>INF_FC_EUR!AN302</f>
        <v>0</v>
      </c>
      <c r="AG301" s="1096">
        <f>INF_FC_EUR!AO302</f>
        <v>0</v>
      </c>
      <c r="AH301" s="1095">
        <f>INF_FC_EUR!AP302</f>
        <v>0</v>
      </c>
      <c r="AI301" s="1096">
        <f>INF_FC_EUR!AQ302</f>
        <v>0</v>
      </c>
      <c r="AJ301" s="1095">
        <f>INF_FC_EUR!AR302</f>
        <v>0</v>
      </c>
      <c r="AK301" s="1096">
        <f>INF_FC_EUR!AS302</f>
        <v>0</v>
      </c>
      <c r="AL301" s="1095">
        <f>INF_FC_EUR!AT302</f>
        <v>0</v>
      </c>
      <c r="AM301" s="1096">
        <f>INF_FC_EUR!AU302</f>
        <v>0</v>
      </c>
      <c r="AN301" s="1095">
        <f>INF_FC_EUR!AV302</f>
        <v>0</v>
      </c>
      <c r="AO301" s="1096">
        <f>INF_FC_EUR!AW302</f>
        <v>0</v>
      </c>
      <c r="AP301" s="1095">
        <f>INF_FC_EUR!AX302</f>
        <v>0</v>
      </c>
      <c r="AQ301" s="1096">
        <f>INF_FC_EUR!AY302</f>
        <v>0</v>
      </c>
      <c r="AR301" s="1095">
        <f>INF_FC_EUR!AZ302</f>
        <v>0</v>
      </c>
      <c r="AS301" s="1096">
        <f>INF_FC_EUR!BA302</f>
        <v>0</v>
      </c>
      <c r="AT301" s="1095">
        <f>INF_FC_EUR!BB302</f>
        <v>0</v>
      </c>
      <c r="AU301" s="1096">
        <f>INF_FC_EUR!BC302</f>
        <v>0</v>
      </c>
      <c r="AV301" s="1095">
        <f>INF_FC_EUR!BD302</f>
        <v>0</v>
      </c>
      <c r="AW301" s="1096">
        <f>INF_FC_EUR!BE302</f>
        <v>0</v>
      </c>
      <c r="AX301" s="1095">
        <f>INF_FC_EUR!BF302</f>
        <v>0</v>
      </c>
      <c r="AY301" s="1096">
        <f>INF_FC_EUR!BG302</f>
        <v>0</v>
      </c>
      <c r="AZ301" s="1095">
        <f>INF_FC_EUR!BH302</f>
        <v>0</v>
      </c>
      <c r="BA301" s="1096">
        <f>INF_FC_EUR!BI302</f>
        <v>0</v>
      </c>
      <c r="BB301" s="1095">
        <f>INF_FC_EUR!BJ302</f>
        <v>0</v>
      </c>
      <c r="BC301" s="1096">
        <f>INF_FC_EUR!BK302</f>
        <v>0</v>
      </c>
      <c r="BD301" s="1095">
        <f>INF_FC_EUR!BL302</f>
        <v>0</v>
      </c>
      <c r="BE301" s="1096">
        <f>INF_FC_EUR!BM302</f>
        <v>0</v>
      </c>
      <c r="BF301" s="1095">
        <f>INF_FC_EUR!BN302</f>
        <v>0</v>
      </c>
      <c r="BG301" s="1096">
        <f>INF_FC_EUR!BO302</f>
        <v>0</v>
      </c>
      <c r="BH301" s="1095">
        <f>INF_FC_EUR!BP302</f>
        <v>0</v>
      </c>
      <c r="BI301" s="1096">
        <f>INF_FC_EUR!BQ302</f>
        <v>0</v>
      </c>
      <c r="BJ301" s="1095">
        <f>INF_FC_EUR!BR302</f>
        <v>0</v>
      </c>
      <c r="BK301" s="1096">
        <f>INF_FC_EUR!BS302</f>
        <v>0</v>
      </c>
      <c r="BL301" s="1095">
        <f>INF_FC_EUR!BT302</f>
        <v>0</v>
      </c>
      <c r="BM301" s="1096">
        <f>INF_FC_EUR!BU302</f>
        <v>0</v>
      </c>
      <c r="BN301" s="1095">
        <f>INF_FC_EUR!BV302</f>
        <v>0</v>
      </c>
      <c r="BO301" s="1096">
        <f>INF_FC_EUR!BW302</f>
        <v>0</v>
      </c>
      <c r="BP301" s="1095">
        <f>INF_FC_EUR!BX302</f>
        <v>0</v>
      </c>
      <c r="BQ301" s="1096">
        <f>INF_FC_EUR!BY302</f>
        <v>0</v>
      </c>
    </row>
    <row r="302" spans="1:69" s="1048" customFormat="1">
      <c r="A302" s="1080" t="str">
        <f>IF(OR(B302=0,B302=""),"",B302&amp;IF(COUNTIF(B$11:$B302,B302)&gt;1,COUNTIF(B$11:$B302,B302),""))</f>
        <v>Contribution Margin I3</v>
      </c>
      <c r="B302" s="1080" t="str">
        <f>INF_FC_EUR!J303</f>
        <v>Contribution Margin I</v>
      </c>
      <c r="C302" s="1081"/>
      <c r="D302" s="1095">
        <f>INF_FC_EUR!L303</f>
        <v>0</v>
      </c>
      <c r="E302" s="1096">
        <f>INF_FC_EUR!M303</f>
        <v>0</v>
      </c>
      <c r="F302" s="1095">
        <f>INF_FC_EUR!N303</f>
        <v>0</v>
      </c>
      <c r="G302" s="1096">
        <f>INF_FC_EUR!O303</f>
        <v>0</v>
      </c>
      <c r="H302" s="1095">
        <f>INF_FC_EUR!P303</f>
        <v>0</v>
      </c>
      <c r="I302" s="1096">
        <f>INF_FC_EUR!Q303</f>
        <v>0</v>
      </c>
      <c r="J302" s="1095">
        <f>INF_FC_EUR!R303</f>
        <v>0</v>
      </c>
      <c r="K302" s="1096">
        <f>INF_FC_EUR!S303</f>
        <v>0</v>
      </c>
      <c r="L302" s="1095">
        <f>INF_FC_EUR!T303</f>
        <v>0</v>
      </c>
      <c r="M302" s="1096">
        <f>INF_FC_EUR!U303</f>
        <v>0</v>
      </c>
      <c r="N302" s="1095">
        <f>INF_FC_EUR!V303</f>
        <v>0</v>
      </c>
      <c r="O302" s="1096">
        <f>INF_FC_EUR!W303</f>
        <v>0</v>
      </c>
      <c r="P302" s="1095">
        <f>INF_FC_EUR!X303</f>
        <v>0</v>
      </c>
      <c r="Q302" s="1096">
        <f>INF_FC_EUR!Y303</f>
        <v>0</v>
      </c>
      <c r="R302" s="1095">
        <f>INF_FC_EUR!Z303</f>
        <v>0</v>
      </c>
      <c r="S302" s="1096">
        <f>INF_FC_EUR!AA303</f>
        <v>0</v>
      </c>
      <c r="T302" s="1095">
        <f>INF_FC_EUR!AB303</f>
        <v>0</v>
      </c>
      <c r="U302" s="1096">
        <f>INF_FC_EUR!AC303</f>
        <v>0</v>
      </c>
      <c r="V302" s="1095">
        <f>INF_FC_EUR!AD303</f>
        <v>0</v>
      </c>
      <c r="W302" s="1096">
        <f>INF_FC_EUR!AE303</f>
        <v>0</v>
      </c>
      <c r="X302" s="1095">
        <f>INF_FC_EUR!AF303</f>
        <v>0</v>
      </c>
      <c r="Y302" s="1096">
        <f>INF_FC_EUR!AG303</f>
        <v>0</v>
      </c>
      <c r="Z302" s="1095">
        <f>INF_FC_EUR!AH303</f>
        <v>0</v>
      </c>
      <c r="AA302" s="1096">
        <f>INF_FC_EUR!AI303</f>
        <v>0</v>
      </c>
      <c r="AB302" s="1095">
        <f>INF_FC_EUR!AJ303</f>
        <v>0</v>
      </c>
      <c r="AC302" s="1096">
        <f>INF_FC_EUR!AK303</f>
        <v>0</v>
      </c>
      <c r="AD302" s="1095">
        <f>INF_FC_EUR!AL303</f>
        <v>0</v>
      </c>
      <c r="AE302" s="1096">
        <f>INF_FC_EUR!AM303</f>
        <v>0</v>
      </c>
      <c r="AF302" s="1095">
        <f>INF_FC_EUR!AN303</f>
        <v>0</v>
      </c>
      <c r="AG302" s="1096">
        <f>INF_FC_EUR!AO303</f>
        <v>0</v>
      </c>
      <c r="AH302" s="1095">
        <f>INF_FC_EUR!AP303</f>
        <v>0</v>
      </c>
      <c r="AI302" s="1096">
        <f>INF_FC_EUR!AQ303</f>
        <v>0</v>
      </c>
      <c r="AJ302" s="1095">
        <f>INF_FC_EUR!AR303</f>
        <v>0</v>
      </c>
      <c r="AK302" s="1096">
        <f>INF_FC_EUR!AS303</f>
        <v>0</v>
      </c>
      <c r="AL302" s="1095">
        <f>INF_FC_EUR!AT303</f>
        <v>0</v>
      </c>
      <c r="AM302" s="1096">
        <f>INF_FC_EUR!AU303</f>
        <v>0</v>
      </c>
      <c r="AN302" s="1095">
        <f>INF_FC_EUR!AV303</f>
        <v>0</v>
      </c>
      <c r="AO302" s="1096">
        <f>INF_FC_EUR!AW303</f>
        <v>0</v>
      </c>
      <c r="AP302" s="1095">
        <f>INF_FC_EUR!AX303</f>
        <v>0</v>
      </c>
      <c r="AQ302" s="1096">
        <f>INF_FC_EUR!AY303</f>
        <v>0</v>
      </c>
      <c r="AR302" s="1095">
        <f>INF_FC_EUR!AZ303</f>
        <v>0</v>
      </c>
      <c r="AS302" s="1096">
        <f>INF_FC_EUR!BA303</f>
        <v>0</v>
      </c>
      <c r="AT302" s="1095">
        <f>INF_FC_EUR!BB303</f>
        <v>0</v>
      </c>
      <c r="AU302" s="1096">
        <f>INF_FC_EUR!BC303</f>
        <v>0</v>
      </c>
      <c r="AV302" s="1095">
        <f>INF_FC_EUR!BD303</f>
        <v>0</v>
      </c>
      <c r="AW302" s="1096">
        <f>INF_FC_EUR!BE303</f>
        <v>0</v>
      </c>
      <c r="AX302" s="1095">
        <f>INF_FC_EUR!BF303</f>
        <v>0</v>
      </c>
      <c r="AY302" s="1096">
        <f>INF_FC_EUR!BG303</f>
        <v>0</v>
      </c>
      <c r="AZ302" s="1095">
        <f>INF_FC_EUR!BH303</f>
        <v>0</v>
      </c>
      <c r="BA302" s="1096">
        <f>INF_FC_EUR!BI303</f>
        <v>0</v>
      </c>
      <c r="BB302" s="1095">
        <f>INF_FC_EUR!BJ303</f>
        <v>0</v>
      </c>
      <c r="BC302" s="1096">
        <f>INF_FC_EUR!BK303</f>
        <v>0</v>
      </c>
      <c r="BD302" s="1095">
        <f>INF_FC_EUR!BL303</f>
        <v>0</v>
      </c>
      <c r="BE302" s="1096">
        <f>INF_FC_EUR!BM303</f>
        <v>0</v>
      </c>
      <c r="BF302" s="1095">
        <f>INF_FC_EUR!BN303</f>
        <v>0</v>
      </c>
      <c r="BG302" s="1096">
        <f>INF_FC_EUR!BO303</f>
        <v>0</v>
      </c>
      <c r="BH302" s="1095">
        <f>INF_FC_EUR!BP303</f>
        <v>0</v>
      </c>
      <c r="BI302" s="1096">
        <f>INF_FC_EUR!BQ303</f>
        <v>0</v>
      </c>
      <c r="BJ302" s="1095">
        <f>INF_FC_EUR!BR303</f>
        <v>0</v>
      </c>
      <c r="BK302" s="1096">
        <f>INF_FC_EUR!BS303</f>
        <v>0</v>
      </c>
      <c r="BL302" s="1095">
        <f>INF_FC_EUR!BT303</f>
        <v>0</v>
      </c>
      <c r="BM302" s="1096">
        <f>INF_FC_EUR!BU303</f>
        <v>0</v>
      </c>
      <c r="BN302" s="1095">
        <f>INF_FC_EUR!BV303</f>
        <v>0</v>
      </c>
      <c r="BO302" s="1096">
        <f>INF_FC_EUR!BW303</f>
        <v>0</v>
      </c>
      <c r="BP302" s="1095">
        <f>INF_FC_EUR!BX303</f>
        <v>0</v>
      </c>
      <c r="BQ302" s="1096">
        <f>INF_FC_EUR!BY303</f>
        <v>0</v>
      </c>
    </row>
    <row r="303" spans="1:69" s="1048" customFormat="1">
      <c r="A303" s="1080" t="str">
        <f>IF(OR(B303=0,B303=""),"",B303&amp;IF(COUNTIF(B$11:$B303,B303)&gt;1,COUNTIF(B$11:$B303,B303),""))</f>
        <v>Other Income/Expenses4</v>
      </c>
      <c r="B303" s="1080" t="str">
        <f>INF_FC_EUR!J304</f>
        <v>Other Income/Expenses</v>
      </c>
      <c r="C303" s="1081"/>
      <c r="D303" s="1095">
        <f>INF_FC_EUR!L304</f>
        <v>0</v>
      </c>
      <c r="E303" s="1096">
        <f>INF_FC_EUR!M304</f>
        <v>0</v>
      </c>
      <c r="F303" s="1095">
        <f>INF_FC_EUR!N304</f>
        <v>0</v>
      </c>
      <c r="G303" s="1096">
        <f>INF_FC_EUR!O304</f>
        <v>0</v>
      </c>
      <c r="H303" s="1095">
        <f>INF_FC_EUR!P304</f>
        <v>0</v>
      </c>
      <c r="I303" s="1096">
        <f>INF_FC_EUR!Q304</f>
        <v>0</v>
      </c>
      <c r="J303" s="1095">
        <f>INF_FC_EUR!R304</f>
        <v>0</v>
      </c>
      <c r="K303" s="1096">
        <f>INF_FC_EUR!S304</f>
        <v>0</v>
      </c>
      <c r="L303" s="1095">
        <f>INF_FC_EUR!T304</f>
        <v>0</v>
      </c>
      <c r="M303" s="1096">
        <f>INF_FC_EUR!U304</f>
        <v>0</v>
      </c>
      <c r="N303" s="1095">
        <f>INF_FC_EUR!V304</f>
        <v>0</v>
      </c>
      <c r="O303" s="1096">
        <f>INF_FC_EUR!W304</f>
        <v>0</v>
      </c>
      <c r="P303" s="1095">
        <f>INF_FC_EUR!X304</f>
        <v>0</v>
      </c>
      <c r="Q303" s="1096">
        <f>INF_FC_EUR!Y304</f>
        <v>0</v>
      </c>
      <c r="R303" s="1095">
        <f>INF_FC_EUR!Z304</f>
        <v>0</v>
      </c>
      <c r="S303" s="1096">
        <f>INF_FC_EUR!AA304</f>
        <v>0</v>
      </c>
      <c r="T303" s="1095">
        <f>INF_FC_EUR!AB304</f>
        <v>0</v>
      </c>
      <c r="U303" s="1096">
        <f>INF_FC_EUR!AC304</f>
        <v>0</v>
      </c>
      <c r="V303" s="1095">
        <f>INF_FC_EUR!AD304</f>
        <v>0</v>
      </c>
      <c r="W303" s="1096">
        <f>INF_FC_EUR!AE304</f>
        <v>0</v>
      </c>
      <c r="X303" s="1095">
        <f>INF_FC_EUR!AF304</f>
        <v>0</v>
      </c>
      <c r="Y303" s="1096">
        <f>INF_FC_EUR!AG304</f>
        <v>0</v>
      </c>
      <c r="Z303" s="1095">
        <f>INF_FC_EUR!AH304</f>
        <v>0</v>
      </c>
      <c r="AA303" s="1096">
        <f>INF_FC_EUR!AI304</f>
        <v>0</v>
      </c>
      <c r="AB303" s="1095">
        <f>INF_FC_EUR!AJ304</f>
        <v>0</v>
      </c>
      <c r="AC303" s="1096">
        <f>INF_FC_EUR!AK304</f>
        <v>0</v>
      </c>
      <c r="AD303" s="1095">
        <f>INF_FC_EUR!AL304</f>
        <v>0</v>
      </c>
      <c r="AE303" s="1096">
        <f>INF_FC_EUR!AM304</f>
        <v>0</v>
      </c>
      <c r="AF303" s="1095">
        <f>INF_FC_EUR!AN304</f>
        <v>0</v>
      </c>
      <c r="AG303" s="1096">
        <f>INF_FC_EUR!AO304</f>
        <v>0</v>
      </c>
      <c r="AH303" s="1095">
        <f>INF_FC_EUR!AP304</f>
        <v>0</v>
      </c>
      <c r="AI303" s="1096">
        <f>INF_FC_EUR!AQ304</f>
        <v>0</v>
      </c>
      <c r="AJ303" s="1095">
        <f>INF_FC_EUR!AR304</f>
        <v>0</v>
      </c>
      <c r="AK303" s="1096">
        <f>INF_FC_EUR!AS304</f>
        <v>0</v>
      </c>
      <c r="AL303" s="1095">
        <f>INF_FC_EUR!AT304</f>
        <v>0</v>
      </c>
      <c r="AM303" s="1096">
        <f>INF_FC_EUR!AU304</f>
        <v>0</v>
      </c>
      <c r="AN303" s="1095">
        <f>INF_FC_EUR!AV304</f>
        <v>0</v>
      </c>
      <c r="AO303" s="1096">
        <f>INF_FC_EUR!AW304</f>
        <v>0</v>
      </c>
      <c r="AP303" s="1095">
        <f>INF_FC_EUR!AX304</f>
        <v>0</v>
      </c>
      <c r="AQ303" s="1096">
        <f>INF_FC_EUR!AY304</f>
        <v>0</v>
      </c>
      <c r="AR303" s="1095">
        <f>INF_FC_EUR!AZ304</f>
        <v>0</v>
      </c>
      <c r="AS303" s="1096">
        <f>INF_FC_EUR!BA304</f>
        <v>0</v>
      </c>
      <c r="AT303" s="1095">
        <f>INF_FC_EUR!BB304</f>
        <v>0</v>
      </c>
      <c r="AU303" s="1096">
        <f>INF_FC_EUR!BC304</f>
        <v>0</v>
      </c>
      <c r="AV303" s="1095">
        <f>INF_FC_EUR!BD304</f>
        <v>0</v>
      </c>
      <c r="AW303" s="1096">
        <f>INF_FC_EUR!BE304</f>
        <v>0</v>
      </c>
      <c r="AX303" s="1095">
        <f>INF_FC_EUR!BF304</f>
        <v>0</v>
      </c>
      <c r="AY303" s="1096">
        <f>INF_FC_EUR!BG304</f>
        <v>0</v>
      </c>
      <c r="AZ303" s="1095">
        <f>INF_FC_EUR!BH304</f>
        <v>0</v>
      </c>
      <c r="BA303" s="1096">
        <f>INF_FC_EUR!BI304</f>
        <v>0</v>
      </c>
      <c r="BB303" s="1095">
        <f>INF_FC_EUR!BJ304</f>
        <v>0</v>
      </c>
      <c r="BC303" s="1096">
        <f>INF_FC_EUR!BK304</f>
        <v>0</v>
      </c>
      <c r="BD303" s="1095">
        <f>INF_FC_EUR!BL304</f>
        <v>0</v>
      </c>
      <c r="BE303" s="1096">
        <f>INF_FC_EUR!BM304</f>
        <v>0</v>
      </c>
      <c r="BF303" s="1095">
        <f>INF_FC_EUR!BN304</f>
        <v>0</v>
      </c>
      <c r="BG303" s="1096">
        <f>INF_FC_EUR!BO304</f>
        <v>0</v>
      </c>
      <c r="BH303" s="1095">
        <f>INF_FC_EUR!BP304</f>
        <v>0</v>
      </c>
      <c r="BI303" s="1096">
        <f>INF_FC_EUR!BQ304</f>
        <v>0</v>
      </c>
      <c r="BJ303" s="1095">
        <f>INF_FC_EUR!BR304</f>
        <v>0</v>
      </c>
      <c r="BK303" s="1096">
        <f>INF_FC_EUR!BS304</f>
        <v>0</v>
      </c>
      <c r="BL303" s="1095">
        <f>INF_FC_EUR!BT304</f>
        <v>0</v>
      </c>
      <c r="BM303" s="1096">
        <f>INF_FC_EUR!BU304</f>
        <v>0</v>
      </c>
      <c r="BN303" s="1095">
        <f>INF_FC_EUR!BV304</f>
        <v>0</v>
      </c>
      <c r="BO303" s="1096">
        <f>INF_FC_EUR!BW304</f>
        <v>0</v>
      </c>
      <c r="BP303" s="1095">
        <f>INF_FC_EUR!BX304</f>
        <v>0</v>
      </c>
      <c r="BQ303" s="1096">
        <f>INF_FC_EUR!BY304</f>
        <v>0</v>
      </c>
    </row>
    <row r="304" spans="1:69" s="1048" customFormat="1">
      <c r="A304" s="1080" t="str">
        <f>IF(OR(B304=0,B304=""),"",B304&amp;IF(COUNTIF(B$11:$B304,B304)&gt;1,COUNTIF(B$11:$B304,B304),""))</f>
        <v>Allocation4</v>
      </c>
      <c r="B304" s="1080" t="str">
        <f>INF_FC_EUR!J305</f>
        <v>Allocation</v>
      </c>
      <c r="C304" s="1081"/>
      <c r="D304" s="1095">
        <f>INF_FC_EUR!L305</f>
        <v>0</v>
      </c>
      <c r="E304" s="1096">
        <f>INF_FC_EUR!M305</f>
        <v>0</v>
      </c>
      <c r="F304" s="1095">
        <f>INF_FC_EUR!N305</f>
        <v>0</v>
      </c>
      <c r="G304" s="1096">
        <f>INF_FC_EUR!O305</f>
        <v>0</v>
      </c>
      <c r="H304" s="1095">
        <f>INF_FC_EUR!P305</f>
        <v>0</v>
      </c>
      <c r="I304" s="1096">
        <f>INF_FC_EUR!Q305</f>
        <v>0</v>
      </c>
      <c r="J304" s="1095">
        <f>INF_FC_EUR!R305</f>
        <v>0</v>
      </c>
      <c r="K304" s="1096">
        <f>INF_FC_EUR!S305</f>
        <v>0</v>
      </c>
      <c r="L304" s="1095">
        <f>INF_FC_EUR!T305</f>
        <v>0</v>
      </c>
      <c r="M304" s="1096">
        <f>INF_FC_EUR!U305</f>
        <v>0</v>
      </c>
      <c r="N304" s="1095">
        <f>INF_FC_EUR!V305</f>
        <v>0</v>
      </c>
      <c r="O304" s="1096">
        <f>INF_FC_EUR!W305</f>
        <v>0</v>
      </c>
      <c r="P304" s="1095">
        <f>INF_FC_EUR!X305</f>
        <v>0</v>
      </c>
      <c r="Q304" s="1096">
        <f>INF_FC_EUR!Y305</f>
        <v>0</v>
      </c>
      <c r="R304" s="1095">
        <f>INF_FC_EUR!Z305</f>
        <v>0</v>
      </c>
      <c r="S304" s="1096">
        <f>INF_FC_EUR!AA305</f>
        <v>0</v>
      </c>
      <c r="T304" s="1095">
        <f>INF_FC_EUR!AB305</f>
        <v>0</v>
      </c>
      <c r="U304" s="1096">
        <f>INF_FC_EUR!AC305</f>
        <v>0</v>
      </c>
      <c r="V304" s="1095">
        <f>INF_FC_EUR!AD305</f>
        <v>0</v>
      </c>
      <c r="W304" s="1096">
        <f>INF_FC_EUR!AE305</f>
        <v>0</v>
      </c>
      <c r="X304" s="1095">
        <f>INF_FC_EUR!AF305</f>
        <v>0</v>
      </c>
      <c r="Y304" s="1096">
        <f>INF_FC_EUR!AG305</f>
        <v>0</v>
      </c>
      <c r="Z304" s="1095">
        <f>INF_FC_EUR!AH305</f>
        <v>0</v>
      </c>
      <c r="AA304" s="1096">
        <f>INF_FC_EUR!AI305</f>
        <v>0</v>
      </c>
      <c r="AB304" s="1095">
        <f>INF_FC_EUR!AJ305</f>
        <v>0</v>
      </c>
      <c r="AC304" s="1096">
        <f>INF_FC_EUR!AK305</f>
        <v>0</v>
      </c>
      <c r="AD304" s="1095">
        <f>INF_FC_EUR!AL305</f>
        <v>0</v>
      </c>
      <c r="AE304" s="1096">
        <f>INF_FC_EUR!AM305</f>
        <v>0</v>
      </c>
      <c r="AF304" s="1095">
        <f>INF_FC_EUR!AN305</f>
        <v>0</v>
      </c>
      <c r="AG304" s="1096">
        <f>INF_FC_EUR!AO305</f>
        <v>0</v>
      </c>
      <c r="AH304" s="1095">
        <f>INF_FC_EUR!AP305</f>
        <v>0</v>
      </c>
      <c r="AI304" s="1096">
        <f>INF_FC_EUR!AQ305</f>
        <v>0</v>
      </c>
      <c r="AJ304" s="1095">
        <f>INF_FC_EUR!AR305</f>
        <v>0</v>
      </c>
      <c r="AK304" s="1096">
        <f>INF_FC_EUR!AS305</f>
        <v>0</v>
      </c>
      <c r="AL304" s="1095">
        <f>INF_FC_EUR!AT305</f>
        <v>0</v>
      </c>
      <c r="AM304" s="1096">
        <f>INF_FC_EUR!AU305</f>
        <v>0</v>
      </c>
      <c r="AN304" s="1095">
        <f>INF_FC_EUR!AV305</f>
        <v>0</v>
      </c>
      <c r="AO304" s="1096">
        <f>INF_FC_EUR!AW305</f>
        <v>0</v>
      </c>
      <c r="AP304" s="1095">
        <f>INF_FC_EUR!AX305</f>
        <v>0</v>
      </c>
      <c r="AQ304" s="1096">
        <f>INF_FC_EUR!AY305</f>
        <v>0</v>
      </c>
      <c r="AR304" s="1095">
        <f>INF_FC_EUR!AZ305</f>
        <v>0</v>
      </c>
      <c r="AS304" s="1096">
        <f>INF_FC_EUR!BA305</f>
        <v>0</v>
      </c>
      <c r="AT304" s="1095">
        <f>INF_FC_EUR!BB305</f>
        <v>0</v>
      </c>
      <c r="AU304" s="1096">
        <f>INF_FC_EUR!BC305</f>
        <v>0</v>
      </c>
      <c r="AV304" s="1095">
        <f>INF_FC_EUR!BD305</f>
        <v>0</v>
      </c>
      <c r="AW304" s="1096">
        <f>INF_FC_EUR!BE305</f>
        <v>0</v>
      </c>
      <c r="AX304" s="1095">
        <f>INF_FC_EUR!BF305</f>
        <v>0</v>
      </c>
      <c r="AY304" s="1096">
        <f>INF_FC_EUR!BG305</f>
        <v>0</v>
      </c>
      <c r="AZ304" s="1095">
        <f>INF_FC_EUR!BH305</f>
        <v>0</v>
      </c>
      <c r="BA304" s="1096">
        <f>INF_FC_EUR!BI305</f>
        <v>0</v>
      </c>
      <c r="BB304" s="1095">
        <f>INF_FC_EUR!BJ305</f>
        <v>0</v>
      </c>
      <c r="BC304" s="1096">
        <f>INF_FC_EUR!BK305</f>
        <v>0</v>
      </c>
      <c r="BD304" s="1095">
        <f>INF_FC_EUR!BL305</f>
        <v>0</v>
      </c>
      <c r="BE304" s="1096">
        <f>INF_FC_EUR!BM305</f>
        <v>0</v>
      </c>
      <c r="BF304" s="1095">
        <f>INF_FC_EUR!BN305</f>
        <v>0</v>
      </c>
      <c r="BG304" s="1096">
        <f>INF_FC_EUR!BO305</f>
        <v>0</v>
      </c>
      <c r="BH304" s="1095">
        <f>INF_FC_EUR!BP305</f>
        <v>0</v>
      </c>
      <c r="BI304" s="1096">
        <f>INF_FC_EUR!BQ305</f>
        <v>0</v>
      </c>
      <c r="BJ304" s="1095">
        <f>INF_FC_EUR!BR305</f>
        <v>0</v>
      </c>
      <c r="BK304" s="1096">
        <f>INF_FC_EUR!BS305</f>
        <v>0</v>
      </c>
      <c r="BL304" s="1095">
        <f>INF_FC_EUR!BT305</f>
        <v>0</v>
      </c>
      <c r="BM304" s="1096">
        <f>INF_FC_EUR!BU305</f>
        <v>0</v>
      </c>
      <c r="BN304" s="1095">
        <f>INF_FC_EUR!BV305</f>
        <v>0</v>
      </c>
      <c r="BO304" s="1096">
        <f>INF_FC_EUR!BW305</f>
        <v>0</v>
      </c>
      <c r="BP304" s="1095">
        <f>INF_FC_EUR!BX305</f>
        <v>0</v>
      </c>
      <c r="BQ304" s="1096">
        <f>INF_FC_EUR!BY305</f>
        <v>0</v>
      </c>
    </row>
    <row r="305" spans="1:69" s="1048" customFormat="1">
      <c r="A305" s="1080" t="str">
        <f>IF(OR(B305=0,B305=""),"",B305&amp;IF(COUNTIF(B$11:$B305,B305)&gt;1,COUNTIF(B$11:$B305,B305),""))</f>
        <v>EBITDA4</v>
      </c>
      <c r="B305" s="1080" t="str">
        <f>INF_FC_EUR!J306</f>
        <v>EBITDA</v>
      </c>
      <c r="C305" s="1081"/>
      <c r="D305" s="1095">
        <f>INF_FC_EUR!L306</f>
        <v>0</v>
      </c>
      <c r="E305" s="1101">
        <f>INF_FC_EUR!M306</f>
        <v>0</v>
      </c>
      <c r="F305" s="1095">
        <f>INF_FC_EUR!N306</f>
        <v>0</v>
      </c>
      <c r="G305" s="1101">
        <f>INF_FC_EUR!O306</f>
        <v>0</v>
      </c>
      <c r="H305" s="1095">
        <f>INF_FC_EUR!P306</f>
        <v>0</v>
      </c>
      <c r="I305" s="1101">
        <f>INF_FC_EUR!Q306</f>
        <v>0</v>
      </c>
      <c r="J305" s="1095">
        <f>INF_FC_EUR!R306</f>
        <v>0</v>
      </c>
      <c r="K305" s="1101">
        <f>INF_FC_EUR!S306</f>
        <v>0</v>
      </c>
      <c r="L305" s="1095">
        <f>INF_FC_EUR!T306</f>
        <v>0</v>
      </c>
      <c r="M305" s="1101">
        <f>INF_FC_EUR!U306</f>
        <v>0</v>
      </c>
      <c r="N305" s="1095">
        <f>INF_FC_EUR!V306</f>
        <v>0</v>
      </c>
      <c r="O305" s="1101">
        <f>INF_FC_EUR!W306</f>
        <v>0</v>
      </c>
      <c r="P305" s="1095">
        <f>INF_FC_EUR!X306</f>
        <v>0</v>
      </c>
      <c r="Q305" s="1101">
        <f>INF_FC_EUR!Y306</f>
        <v>0</v>
      </c>
      <c r="R305" s="1095">
        <f>INF_FC_EUR!Z306</f>
        <v>0</v>
      </c>
      <c r="S305" s="1101">
        <f>INF_FC_EUR!AA306</f>
        <v>0</v>
      </c>
      <c r="T305" s="1095">
        <f>INF_FC_EUR!AB306</f>
        <v>0</v>
      </c>
      <c r="U305" s="1101">
        <f>INF_FC_EUR!AC306</f>
        <v>0</v>
      </c>
      <c r="V305" s="1095">
        <f>INF_FC_EUR!AD306</f>
        <v>0</v>
      </c>
      <c r="W305" s="1101">
        <f>INF_FC_EUR!AE306</f>
        <v>0</v>
      </c>
      <c r="X305" s="1095">
        <f>INF_FC_EUR!AF306</f>
        <v>0</v>
      </c>
      <c r="Y305" s="1101">
        <f>INF_FC_EUR!AG306</f>
        <v>0</v>
      </c>
      <c r="Z305" s="1095">
        <f>INF_FC_EUR!AH306</f>
        <v>0</v>
      </c>
      <c r="AA305" s="1101">
        <f>INF_FC_EUR!AI306</f>
        <v>0</v>
      </c>
      <c r="AB305" s="1095">
        <f>INF_FC_EUR!AJ306</f>
        <v>0</v>
      </c>
      <c r="AC305" s="1101">
        <f>INF_FC_EUR!AK306</f>
        <v>0</v>
      </c>
      <c r="AD305" s="1095">
        <f>INF_FC_EUR!AL306</f>
        <v>0</v>
      </c>
      <c r="AE305" s="1101">
        <f>INF_FC_EUR!AM306</f>
        <v>0</v>
      </c>
      <c r="AF305" s="1095">
        <f>INF_FC_EUR!AN306</f>
        <v>0</v>
      </c>
      <c r="AG305" s="1101">
        <f>INF_FC_EUR!AO306</f>
        <v>0</v>
      </c>
      <c r="AH305" s="1095">
        <f>INF_FC_EUR!AP306</f>
        <v>0</v>
      </c>
      <c r="AI305" s="1101">
        <f>INF_FC_EUR!AQ306</f>
        <v>0</v>
      </c>
      <c r="AJ305" s="1095">
        <f>INF_FC_EUR!AR306</f>
        <v>0</v>
      </c>
      <c r="AK305" s="1101">
        <f>INF_FC_EUR!AS306</f>
        <v>0</v>
      </c>
      <c r="AL305" s="1095">
        <f>INF_FC_EUR!AT306</f>
        <v>0</v>
      </c>
      <c r="AM305" s="1101">
        <f>INF_FC_EUR!AU306</f>
        <v>0</v>
      </c>
      <c r="AN305" s="1095">
        <f>INF_FC_EUR!AV306</f>
        <v>0</v>
      </c>
      <c r="AO305" s="1101">
        <f>INF_FC_EUR!AW306</f>
        <v>0</v>
      </c>
      <c r="AP305" s="1095">
        <f>INF_FC_EUR!AX306</f>
        <v>0</v>
      </c>
      <c r="AQ305" s="1101">
        <f>INF_FC_EUR!AY306</f>
        <v>0</v>
      </c>
      <c r="AR305" s="1095">
        <f>INF_FC_EUR!AZ306</f>
        <v>0</v>
      </c>
      <c r="AS305" s="1101">
        <f>INF_FC_EUR!BA306</f>
        <v>0</v>
      </c>
      <c r="AT305" s="1095">
        <f>INF_FC_EUR!BB306</f>
        <v>0</v>
      </c>
      <c r="AU305" s="1101">
        <f>INF_FC_EUR!BC306</f>
        <v>0</v>
      </c>
      <c r="AV305" s="1095">
        <f>INF_FC_EUR!BD306</f>
        <v>0</v>
      </c>
      <c r="AW305" s="1101">
        <f>INF_FC_EUR!BE306</f>
        <v>0</v>
      </c>
      <c r="AX305" s="1095">
        <f>INF_FC_EUR!BF306</f>
        <v>0</v>
      </c>
      <c r="AY305" s="1101">
        <f>INF_FC_EUR!BG306</f>
        <v>0</v>
      </c>
      <c r="AZ305" s="1095">
        <f>INF_FC_EUR!BH306</f>
        <v>0</v>
      </c>
      <c r="BA305" s="1101">
        <f>INF_FC_EUR!BI306</f>
        <v>0</v>
      </c>
      <c r="BB305" s="1095">
        <f>INF_FC_EUR!BJ306</f>
        <v>0</v>
      </c>
      <c r="BC305" s="1101">
        <f>INF_FC_EUR!BK306</f>
        <v>0</v>
      </c>
      <c r="BD305" s="1095">
        <f>INF_FC_EUR!BL306</f>
        <v>0</v>
      </c>
      <c r="BE305" s="1101">
        <f>INF_FC_EUR!BM306</f>
        <v>0</v>
      </c>
      <c r="BF305" s="1095">
        <f>INF_FC_EUR!BN306</f>
        <v>0</v>
      </c>
      <c r="BG305" s="1101">
        <f>INF_FC_EUR!BO306</f>
        <v>0</v>
      </c>
      <c r="BH305" s="1095">
        <f>INF_FC_EUR!BP306</f>
        <v>0</v>
      </c>
      <c r="BI305" s="1101">
        <f>INF_FC_EUR!BQ306</f>
        <v>0</v>
      </c>
      <c r="BJ305" s="1095">
        <f>INF_FC_EUR!BR306</f>
        <v>0</v>
      </c>
      <c r="BK305" s="1101">
        <f>INF_FC_EUR!BS306</f>
        <v>0</v>
      </c>
      <c r="BL305" s="1095">
        <f>INF_FC_EUR!BT306</f>
        <v>0</v>
      </c>
      <c r="BM305" s="1101">
        <f>INF_FC_EUR!BU306</f>
        <v>0</v>
      </c>
      <c r="BN305" s="1095">
        <f>INF_FC_EUR!BV306</f>
        <v>0</v>
      </c>
      <c r="BO305" s="1101">
        <f>INF_FC_EUR!BW306</f>
        <v>0</v>
      </c>
      <c r="BP305" s="1095">
        <f>INF_FC_EUR!BX306</f>
        <v>0</v>
      </c>
      <c r="BQ305" s="1101">
        <f>INF_FC_EUR!BY306</f>
        <v>0</v>
      </c>
    </row>
    <row r="306" spans="1:69" s="1048" customFormat="1">
      <c r="A306" s="1080" t="str">
        <f>IF(OR(B306=0,B306=""),"",B306&amp;IF(COUNTIF(B$11:$B306,B306)&gt;1,COUNTIF(B$11:$B306,B306),""))</f>
        <v>EBIT4</v>
      </c>
      <c r="B306" s="1080" t="str">
        <f>INF_FC_EUR!J307</f>
        <v>EBIT</v>
      </c>
      <c r="C306" s="1081"/>
      <c r="D306" s="1095">
        <f>INF_FC_EUR!L307</f>
        <v>0</v>
      </c>
      <c r="E306" s="1096">
        <f>INF_FC_EUR!M307</f>
        <v>0</v>
      </c>
      <c r="F306" s="1095">
        <f>INF_FC_EUR!N307</f>
        <v>0</v>
      </c>
      <c r="G306" s="1096">
        <f>INF_FC_EUR!O307</f>
        <v>0</v>
      </c>
      <c r="H306" s="1095">
        <f>INF_FC_EUR!P307</f>
        <v>0</v>
      </c>
      <c r="I306" s="1096">
        <f>INF_FC_EUR!Q307</f>
        <v>0</v>
      </c>
      <c r="J306" s="1095">
        <f>INF_FC_EUR!R307</f>
        <v>0</v>
      </c>
      <c r="K306" s="1096">
        <f>INF_FC_EUR!S307</f>
        <v>0</v>
      </c>
      <c r="L306" s="1095">
        <f>INF_FC_EUR!T307</f>
        <v>0</v>
      </c>
      <c r="M306" s="1096">
        <f>INF_FC_EUR!U307</f>
        <v>0</v>
      </c>
      <c r="N306" s="1095">
        <f>INF_FC_EUR!V307</f>
        <v>0</v>
      </c>
      <c r="O306" s="1096">
        <f>INF_FC_EUR!W307</f>
        <v>0</v>
      </c>
      <c r="P306" s="1095">
        <f>INF_FC_EUR!X307</f>
        <v>0</v>
      </c>
      <c r="Q306" s="1096">
        <f>INF_FC_EUR!Y307</f>
        <v>0</v>
      </c>
      <c r="R306" s="1095">
        <f>INF_FC_EUR!Z307</f>
        <v>0</v>
      </c>
      <c r="S306" s="1096">
        <f>INF_FC_EUR!AA307</f>
        <v>0</v>
      </c>
      <c r="T306" s="1095">
        <f>INF_FC_EUR!AB307</f>
        <v>0</v>
      </c>
      <c r="U306" s="1096">
        <f>INF_FC_EUR!AC307</f>
        <v>0</v>
      </c>
      <c r="V306" s="1095">
        <f>INF_FC_EUR!AD307</f>
        <v>0</v>
      </c>
      <c r="W306" s="1096">
        <f>INF_FC_EUR!AE307</f>
        <v>0</v>
      </c>
      <c r="X306" s="1095">
        <f>INF_FC_EUR!AF307</f>
        <v>0</v>
      </c>
      <c r="Y306" s="1096">
        <f>INF_FC_EUR!AG307</f>
        <v>0</v>
      </c>
      <c r="Z306" s="1095">
        <f>INF_FC_EUR!AH307</f>
        <v>0</v>
      </c>
      <c r="AA306" s="1096">
        <f>INF_FC_EUR!AI307</f>
        <v>0</v>
      </c>
      <c r="AB306" s="1095">
        <f>INF_FC_EUR!AJ307</f>
        <v>0</v>
      </c>
      <c r="AC306" s="1096">
        <f>INF_FC_EUR!AK307</f>
        <v>0</v>
      </c>
      <c r="AD306" s="1095">
        <f>INF_FC_EUR!AL307</f>
        <v>0</v>
      </c>
      <c r="AE306" s="1096">
        <f>INF_FC_EUR!AM307</f>
        <v>0</v>
      </c>
      <c r="AF306" s="1095">
        <f>INF_FC_EUR!AN307</f>
        <v>0</v>
      </c>
      <c r="AG306" s="1096">
        <f>INF_FC_EUR!AO307</f>
        <v>0</v>
      </c>
      <c r="AH306" s="1095">
        <f>INF_FC_EUR!AP307</f>
        <v>0</v>
      </c>
      <c r="AI306" s="1096">
        <f>INF_FC_EUR!AQ307</f>
        <v>0</v>
      </c>
      <c r="AJ306" s="1095">
        <f>INF_FC_EUR!AR307</f>
        <v>0</v>
      </c>
      <c r="AK306" s="1096">
        <f>INF_FC_EUR!AS307</f>
        <v>0</v>
      </c>
      <c r="AL306" s="1095">
        <f>INF_FC_EUR!AT307</f>
        <v>0</v>
      </c>
      <c r="AM306" s="1096">
        <f>INF_FC_EUR!AU307</f>
        <v>0</v>
      </c>
      <c r="AN306" s="1095">
        <f>INF_FC_EUR!AV307</f>
        <v>0</v>
      </c>
      <c r="AO306" s="1096">
        <f>INF_FC_EUR!AW307</f>
        <v>0</v>
      </c>
      <c r="AP306" s="1095">
        <f>INF_FC_EUR!AX307</f>
        <v>0</v>
      </c>
      <c r="AQ306" s="1096">
        <f>INF_FC_EUR!AY307</f>
        <v>0</v>
      </c>
      <c r="AR306" s="1095">
        <f>INF_FC_EUR!AZ307</f>
        <v>0</v>
      </c>
      <c r="AS306" s="1096">
        <f>INF_FC_EUR!BA307</f>
        <v>0</v>
      </c>
      <c r="AT306" s="1095">
        <f>INF_FC_EUR!BB307</f>
        <v>0</v>
      </c>
      <c r="AU306" s="1096">
        <f>INF_FC_EUR!BC307</f>
        <v>0</v>
      </c>
      <c r="AV306" s="1095">
        <f>INF_FC_EUR!BD307</f>
        <v>0</v>
      </c>
      <c r="AW306" s="1096">
        <f>INF_FC_EUR!BE307</f>
        <v>0</v>
      </c>
      <c r="AX306" s="1095">
        <f>INF_FC_EUR!BF307</f>
        <v>0</v>
      </c>
      <c r="AY306" s="1096">
        <f>INF_FC_EUR!BG307</f>
        <v>0</v>
      </c>
      <c r="AZ306" s="1095">
        <f>INF_FC_EUR!BH307</f>
        <v>0</v>
      </c>
      <c r="BA306" s="1096">
        <f>INF_FC_EUR!BI307</f>
        <v>0</v>
      </c>
      <c r="BB306" s="1095">
        <f>INF_FC_EUR!BJ307</f>
        <v>0</v>
      </c>
      <c r="BC306" s="1096">
        <f>INF_FC_EUR!BK307</f>
        <v>0</v>
      </c>
      <c r="BD306" s="1095">
        <f>INF_FC_EUR!BL307</f>
        <v>0</v>
      </c>
      <c r="BE306" s="1096">
        <f>INF_FC_EUR!BM307</f>
        <v>0</v>
      </c>
      <c r="BF306" s="1095">
        <f>INF_FC_EUR!BN307</f>
        <v>0</v>
      </c>
      <c r="BG306" s="1096">
        <f>INF_FC_EUR!BO307</f>
        <v>0</v>
      </c>
      <c r="BH306" s="1095">
        <f>INF_FC_EUR!BP307</f>
        <v>0</v>
      </c>
      <c r="BI306" s="1096">
        <f>INF_FC_EUR!BQ307</f>
        <v>0</v>
      </c>
      <c r="BJ306" s="1095">
        <f>INF_FC_EUR!BR307</f>
        <v>0</v>
      </c>
      <c r="BK306" s="1096">
        <f>INF_FC_EUR!BS307</f>
        <v>0</v>
      </c>
      <c r="BL306" s="1095">
        <f>INF_FC_EUR!BT307</f>
        <v>0</v>
      </c>
      <c r="BM306" s="1096">
        <f>INF_FC_EUR!BU307</f>
        <v>0</v>
      </c>
      <c r="BN306" s="1095">
        <f>INF_FC_EUR!BV307</f>
        <v>0</v>
      </c>
      <c r="BO306" s="1096">
        <f>INF_FC_EUR!BW307</f>
        <v>0</v>
      </c>
      <c r="BP306" s="1095">
        <f>INF_FC_EUR!BX307</f>
        <v>0</v>
      </c>
      <c r="BQ306" s="1096">
        <f>INF_FC_EUR!BY307</f>
        <v>0</v>
      </c>
    </row>
    <row r="307" spans="1:69" s="1048" customFormat="1">
      <c r="A307" s="1065" t="str">
        <f>IF(OR(B307=0,B307=""),"",B307&amp;IF(COUNTIF(B$11:$B307,B307)&gt;1,COUNTIF(B$11:$B307,B307),""))</f>
        <v>EBT4</v>
      </c>
      <c r="B307" s="1065" t="str">
        <f>INF_FC_EUR!J308</f>
        <v>EBT</v>
      </c>
      <c r="C307" s="1065"/>
      <c r="D307" s="1066">
        <f>INF_FC_EUR!L308</f>
        <v>0</v>
      </c>
      <c r="E307" s="1067">
        <f>INF_FC_EUR!M308</f>
        <v>0</v>
      </c>
      <c r="F307" s="1066">
        <f>INF_FC_EUR!N308</f>
        <v>0</v>
      </c>
      <c r="G307" s="1067">
        <f>INF_FC_EUR!O308</f>
        <v>0</v>
      </c>
      <c r="H307" s="1066">
        <f>INF_FC_EUR!P308</f>
        <v>0</v>
      </c>
      <c r="I307" s="1067">
        <f>INF_FC_EUR!Q308</f>
        <v>0</v>
      </c>
      <c r="J307" s="1066">
        <f>INF_FC_EUR!R308</f>
        <v>0</v>
      </c>
      <c r="K307" s="1067">
        <f>INF_FC_EUR!S308</f>
        <v>0</v>
      </c>
      <c r="L307" s="1066">
        <f>INF_FC_EUR!T308</f>
        <v>0</v>
      </c>
      <c r="M307" s="1067">
        <f>INF_FC_EUR!U308</f>
        <v>0</v>
      </c>
      <c r="N307" s="1066">
        <f>INF_FC_EUR!V308</f>
        <v>0</v>
      </c>
      <c r="O307" s="1067">
        <f>INF_FC_EUR!W308</f>
        <v>0</v>
      </c>
      <c r="P307" s="1066">
        <f>INF_FC_EUR!X308</f>
        <v>0</v>
      </c>
      <c r="Q307" s="1067">
        <f>INF_FC_EUR!Y308</f>
        <v>0</v>
      </c>
      <c r="R307" s="1066">
        <f>INF_FC_EUR!Z308</f>
        <v>0</v>
      </c>
      <c r="S307" s="1067">
        <f>INF_FC_EUR!AA308</f>
        <v>0</v>
      </c>
      <c r="T307" s="1066">
        <f>INF_FC_EUR!AB308</f>
        <v>0</v>
      </c>
      <c r="U307" s="1067">
        <f>INF_FC_EUR!AC308</f>
        <v>0</v>
      </c>
      <c r="V307" s="1066">
        <f>INF_FC_EUR!AD308</f>
        <v>0</v>
      </c>
      <c r="W307" s="1067">
        <f>INF_FC_EUR!AE308</f>
        <v>0</v>
      </c>
      <c r="X307" s="1066">
        <f>INF_FC_EUR!AF308</f>
        <v>0</v>
      </c>
      <c r="Y307" s="1067">
        <f>INF_FC_EUR!AG308</f>
        <v>0</v>
      </c>
      <c r="Z307" s="1066">
        <f>INF_FC_EUR!AH308</f>
        <v>0</v>
      </c>
      <c r="AA307" s="1067">
        <f>INF_FC_EUR!AI308</f>
        <v>0</v>
      </c>
      <c r="AB307" s="1066">
        <f>INF_FC_EUR!AJ308</f>
        <v>0</v>
      </c>
      <c r="AC307" s="1067">
        <f>INF_FC_EUR!AK308</f>
        <v>0</v>
      </c>
      <c r="AD307" s="1066">
        <f>INF_FC_EUR!AL308</f>
        <v>0</v>
      </c>
      <c r="AE307" s="1067">
        <f>INF_FC_EUR!AM308</f>
        <v>0</v>
      </c>
      <c r="AF307" s="1066">
        <f>INF_FC_EUR!AN308</f>
        <v>0</v>
      </c>
      <c r="AG307" s="1067">
        <f>INF_FC_EUR!AO308</f>
        <v>0</v>
      </c>
      <c r="AH307" s="1066">
        <f>INF_FC_EUR!AP308</f>
        <v>0</v>
      </c>
      <c r="AI307" s="1067">
        <f>INF_FC_EUR!AQ308</f>
        <v>0</v>
      </c>
      <c r="AJ307" s="1066">
        <f>INF_FC_EUR!AR308</f>
        <v>0</v>
      </c>
      <c r="AK307" s="1067">
        <f>INF_FC_EUR!AS308</f>
        <v>0</v>
      </c>
      <c r="AL307" s="1066">
        <f>INF_FC_EUR!AT308</f>
        <v>0</v>
      </c>
      <c r="AM307" s="1067">
        <f>INF_FC_EUR!AU308</f>
        <v>0</v>
      </c>
      <c r="AN307" s="1066">
        <f>INF_FC_EUR!AV308</f>
        <v>0</v>
      </c>
      <c r="AO307" s="1067">
        <f>INF_FC_EUR!AW308</f>
        <v>0</v>
      </c>
      <c r="AP307" s="1066">
        <f>INF_FC_EUR!AX308</f>
        <v>0</v>
      </c>
      <c r="AQ307" s="1067">
        <f>INF_FC_EUR!AY308</f>
        <v>0</v>
      </c>
      <c r="AR307" s="1066">
        <f>INF_FC_EUR!AZ308</f>
        <v>0</v>
      </c>
      <c r="AS307" s="1067">
        <f>INF_FC_EUR!BA308</f>
        <v>0</v>
      </c>
      <c r="AT307" s="1066">
        <f>INF_FC_EUR!BB308</f>
        <v>0</v>
      </c>
      <c r="AU307" s="1067">
        <f>INF_FC_EUR!BC308</f>
        <v>0</v>
      </c>
      <c r="AV307" s="1066">
        <f>INF_FC_EUR!BD308</f>
        <v>0</v>
      </c>
      <c r="AW307" s="1067">
        <f>INF_FC_EUR!BE308</f>
        <v>0</v>
      </c>
      <c r="AX307" s="1066">
        <f>INF_FC_EUR!BF308</f>
        <v>0</v>
      </c>
      <c r="AY307" s="1067">
        <f>INF_FC_EUR!BG308</f>
        <v>0</v>
      </c>
      <c r="AZ307" s="1066">
        <f>INF_FC_EUR!BH308</f>
        <v>0</v>
      </c>
      <c r="BA307" s="1067">
        <f>INF_FC_EUR!BI308</f>
        <v>0</v>
      </c>
      <c r="BB307" s="1066">
        <f>INF_FC_EUR!BJ308</f>
        <v>0</v>
      </c>
      <c r="BC307" s="1067">
        <f>INF_FC_EUR!BK308</f>
        <v>0</v>
      </c>
      <c r="BD307" s="1066">
        <f>INF_FC_EUR!BL308</f>
        <v>0</v>
      </c>
      <c r="BE307" s="1067">
        <f>INF_FC_EUR!BM308</f>
        <v>0</v>
      </c>
      <c r="BF307" s="1066">
        <f>INF_FC_EUR!BN308</f>
        <v>0</v>
      </c>
      <c r="BG307" s="1067">
        <f>INF_FC_EUR!BO308</f>
        <v>0</v>
      </c>
      <c r="BH307" s="1066">
        <f>INF_FC_EUR!BP308</f>
        <v>0</v>
      </c>
      <c r="BI307" s="1067">
        <f>INF_FC_EUR!BQ308</f>
        <v>0</v>
      </c>
      <c r="BJ307" s="1066">
        <f>INF_FC_EUR!BR308</f>
        <v>0</v>
      </c>
      <c r="BK307" s="1067">
        <f>INF_FC_EUR!BS308</f>
        <v>0</v>
      </c>
      <c r="BL307" s="1066">
        <f>INF_FC_EUR!BT308</f>
        <v>0</v>
      </c>
      <c r="BM307" s="1067">
        <f>INF_FC_EUR!BU308</f>
        <v>0</v>
      </c>
      <c r="BN307" s="1066">
        <f>INF_FC_EUR!BV308</f>
        <v>0</v>
      </c>
      <c r="BO307" s="1067">
        <f>INF_FC_EUR!BW308</f>
        <v>0</v>
      </c>
      <c r="BP307" s="1066">
        <f>INF_FC_EUR!BX308</f>
        <v>0</v>
      </c>
      <c r="BQ307" s="1067">
        <f>INF_FC_EUR!BY308</f>
        <v>0</v>
      </c>
    </row>
    <row r="308" spans="1:69" s="1048" customFormat="1">
      <c r="A308" s="1080" t="str">
        <f>IF(OR(B308=0,B308=""),"",B308&amp;IF(COUNTIF(B$11:$B308,B308)&gt;1,COUNTIF(B$11:$B308,B308),""))</f>
        <v>EBT % Net revenue4</v>
      </c>
      <c r="B308" s="1080" t="str">
        <f>INF_FC_EUR!J309</f>
        <v>EBT % Net revenue</v>
      </c>
      <c r="C308" s="1081"/>
      <c r="D308" s="1095">
        <f>INF_FC_EUR!L309</f>
        <v>0</v>
      </c>
      <c r="E308" s="1096">
        <f>INF_FC_EUR!M309</f>
        <v>0</v>
      </c>
      <c r="F308" s="1095">
        <f>INF_FC_EUR!N309</f>
        <v>0</v>
      </c>
      <c r="G308" s="1096">
        <f>INF_FC_EUR!O309</f>
        <v>0</v>
      </c>
      <c r="H308" s="1095">
        <f>INF_FC_EUR!P309</f>
        <v>0</v>
      </c>
      <c r="I308" s="1096">
        <f>INF_FC_EUR!Q309</f>
        <v>0</v>
      </c>
      <c r="J308" s="1095">
        <f>INF_FC_EUR!R309</f>
        <v>0</v>
      </c>
      <c r="K308" s="1096">
        <f>INF_FC_EUR!S309</f>
        <v>0</v>
      </c>
      <c r="L308" s="1095">
        <f>INF_FC_EUR!T309</f>
        <v>0</v>
      </c>
      <c r="M308" s="1096">
        <f>INF_FC_EUR!U309</f>
        <v>0</v>
      </c>
      <c r="N308" s="1095">
        <f>INF_FC_EUR!V309</f>
        <v>0</v>
      </c>
      <c r="O308" s="1096">
        <f>INF_FC_EUR!W309</f>
        <v>0</v>
      </c>
      <c r="P308" s="1095">
        <f>INF_FC_EUR!X309</f>
        <v>0</v>
      </c>
      <c r="Q308" s="1096">
        <f>INF_FC_EUR!Y309</f>
        <v>0</v>
      </c>
      <c r="R308" s="1095">
        <f>INF_FC_EUR!Z309</f>
        <v>0</v>
      </c>
      <c r="S308" s="1096">
        <f>INF_FC_EUR!AA309</f>
        <v>0</v>
      </c>
      <c r="T308" s="1095">
        <f>INF_FC_EUR!AB309</f>
        <v>0</v>
      </c>
      <c r="U308" s="1096">
        <f>INF_FC_EUR!AC309</f>
        <v>0</v>
      </c>
      <c r="V308" s="1095">
        <f>INF_FC_EUR!AD309</f>
        <v>0</v>
      </c>
      <c r="W308" s="1096">
        <f>INF_FC_EUR!AE309</f>
        <v>0</v>
      </c>
      <c r="X308" s="1095">
        <f>INF_FC_EUR!AF309</f>
        <v>0</v>
      </c>
      <c r="Y308" s="1096">
        <f>INF_FC_EUR!AG309</f>
        <v>0</v>
      </c>
      <c r="Z308" s="1095">
        <f>INF_FC_EUR!AH309</f>
        <v>0</v>
      </c>
      <c r="AA308" s="1096">
        <f>INF_FC_EUR!AI309</f>
        <v>0</v>
      </c>
      <c r="AB308" s="1095">
        <f>INF_FC_EUR!AJ309</f>
        <v>0</v>
      </c>
      <c r="AC308" s="1096">
        <f>INF_FC_EUR!AK309</f>
        <v>0</v>
      </c>
      <c r="AD308" s="1095">
        <f>INF_FC_EUR!AL309</f>
        <v>0</v>
      </c>
      <c r="AE308" s="1096">
        <f>INF_FC_EUR!AM309</f>
        <v>0</v>
      </c>
      <c r="AF308" s="1095">
        <f>INF_FC_EUR!AN309</f>
        <v>0</v>
      </c>
      <c r="AG308" s="1096">
        <f>INF_FC_EUR!AO309</f>
        <v>0</v>
      </c>
      <c r="AH308" s="1095">
        <f>INF_FC_EUR!AP309</f>
        <v>0</v>
      </c>
      <c r="AI308" s="1096">
        <f>INF_FC_EUR!AQ309</f>
        <v>0</v>
      </c>
      <c r="AJ308" s="1095">
        <f>INF_FC_EUR!AR309</f>
        <v>0</v>
      </c>
      <c r="AK308" s="1096">
        <f>INF_FC_EUR!AS309</f>
        <v>0</v>
      </c>
      <c r="AL308" s="1095">
        <f>INF_FC_EUR!AT309</f>
        <v>0</v>
      </c>
      <c r="AM308" s="1096">
        <f>INF_FC_EUR!AU309</f>
        <v>0</v>
      </c>
      <c r="AN308" s="1095">
        <f>INF_FC_EUR!AV309</f>
        <v>0</v>
      </c>
      <c r="AO308" s="1096">
        <f>INF_FC_EUR!AW309</f>
        <v>0</v>
      </c>
      <c r="AP308" s="1095">
        <f>INF_FC_EUR!AX309</f>
        <v>0</v>
      </c>
      <c r="AQ308" s="1096">
        <f>INF_FC_EUR!AY309</f>
        <v>0</v>
      </c>
      <c r="AR308" s="1095">
        <f>INF_FC_EUR!AZ309</f>
        <v>0</v>
      </c>
      <c r="AS308" s="1096">
        <f>INF_FC_EUR!BA309</f>
        <v>0</v>
      </c>
      <c r="AT308" s="1095">
        <f>INF_FC_EUR!BB309</f>
        <v>0</v>
      </c>
      <c r="AU308" s="1096">
        <f>INF_FC_EUR!BC309</f>
        <v>0</v>
      </c>
      <c r="AV308" s="1095">
        <f>INF_FC_EUR!BD309</f>
        <v>0</v>
      </c>
      <c r="AW308" s="1096">
        <f>INF_FC_EUR!BE309</f>
        <v>0</v>
      </c>
      <c r="AX308" s="1095">
        <f>INF_FC_EUR!BF309</f>
        <v>0</v>
      </c>
      <c r="AY308" s="1096">
        <f>INF_FC_EUR!BG309</f>
        <v>0</v>
      </c>
      <c r="AZ308" s="1095">
        <f>INF_FC_EUR!BH309</f>
        <v>0</v>
      </c>
      <c r="BA308" s="1096">
        <f>INF_FC_EUR!BI309</f>
        <v>0</v>
      </c>
      <c r="BB308" s="1095">
        <f>INF_FC_EUR!BJ309</f>
        <v>0</v>
      </c>
      <c r="BC308" s="1096">
        <f>INF_FC_EUR!BK309</f>
        <v>0</v>
      </c>
      <c r="BD308" s="1095">
        <f>INF_FC_EUR!BL309</f>
        <v>0</v>
      </c>
      <c r="BE308" s="1096">
        <f>INF_FC_EUR!BM309</f>
        <v>0</v>
      </c>
      <c r="BF308" s="1095">
        <f>INF_FC_EUR!BN309</f>
        <v>0</v>
      </c>
      <c r="BG308" s="1096">
        <f>INF_FC_EUR!BO309</f>
        <v>0</v>
      </c>
      <c r="BH308" s="1095">
        <f>INF_FC_EUR!BP309</f>
        <v>0</v>
      </c>
      <c r="BI308" s="1096">
        <f>INF_FC_EUR!BQ309</f>
        <v>0</v>
      </c>
      <c r="BJ308" s="1095">
        <f>INF_FC_EUR!BR309</f>
        <v>0</v>
      </c>
      <c r="BK308" s="1096">
        <f>INF_FC_EUR!BS309</f>
        <v>0</v>
      </c>
      <c r="BL308" s="1095">
        <f>INF_FC_EUR!BT309</f>
        <v>0</v>
      </c>
      <c r="BM308" s="1096">
        <f>INF_FC_EUR!BU309</f>
        <v>0</v>
      </c>
      <c r="BN308" s="1095">
        <f>INF_FC_EUR!BV309</f>
        <v>0</v>
      </c>
      <c r="BO308" s="1096">
        <f>INF_FC_EUR!BW309</f>
        <v>0</v>
      </c>
      <c r="BP308" s="1095">
        <f>INF_FC_EUR!BX309</f>
        <v>0</v>
      </c>
      <c r="BQ308" s="1096">
        <f>INF_FC_EUR!BY309</f>
        <v>0</v>
      </c>
    </row>
    <row r="309" spans="1:69" s="1048" customFormat="1">
      <c r="A309" s="1080" t="str">
        <f>IF(OR(B309=0,B309=""),"",B309&amp;IF(COUNTIF(B$11:$B309,B309)&gt;1,COUNTIF(B$11:$B309,B309),""))</f>
        <v>Keyfigures Others [per ton]</v>
      </c>
      <c r="B309" s="1080" t="str">
        <f>INF_FC_EUR!J310</f>
        <v>Keyfigures Others [per ton]</v>
      </c>
      <c r="C309" s="1081"/>
      <c r="D309" s="1095">
        <f>INF_FC_EUR!L310</f>
        <v>0</v>
      </c>
      <c r="E309" s="1096">
        <f>INF_FC_EUR!M310</f>
        <v>0</v>
      </c>
      <c r="F309" s="1095">
        <f>INF_FC_EUR!N310</f>
        <v>0</v>
      </c>
      <c r="G309" s="1096">
        <f>INF_FC_EUR!O310</f>
        <v>0</v>
      </c>
      <c r="H309" s="1095">
        <f>INF_FC_EUR!P310</f>
        <v>0</v>
      </c>
      <c r="I309" s="1096">
        <f>INF_FC_EUR!Q310</f>
        <v>0</v>
      </c>
      <c r="J309" s="1095">
        <f>INF_FC_EUR!R310</f>
        <v>0</v>
      </c>
      <c r="K309" s="1096">
        <f>INF_FC_EUR!S310</f>
        <v>0</v>
      </c>
      <c r="L309" s="1095">
        <f>INF_FC_EUR!T310</f>
        <v>0</v>
      </c>
      <c r="M309" s="1096">
        <f>INF_FC_EUR!U310</f>
        <v>0</v>
      </c>
      <c r="N309" s="1095">
        <f>INF_FC_EUR!V310</f>
        <v>0</v>
      </c>
      <c r="O309" s="1096">
        <f>INF_FC_EUR!W310</f>
        <v>0</v>
      </c>
      <c r="P309" s="1095">
        <f>INF_FC_EUR!X310</f>
        <v>0</v>
      </c>
      <c r="Q309" s="1096">
        <f>INF_FC_EUR!Y310</f>
        <v>0</v>
      </c>
      <c r="R309" s="1095">
        <f>INF_FC_EUR!Z310</f>
        <v>0</v>
      </c>
      <c r="S309" s="1096">
        <f>INF_FC_EUR!AA310</f>
        <v>0</v>
      </c>
      <c r="T309" s="1095">
        <f>INF_FC_EUR!AB310</f>
        <v>0</v>
      </c>
      <c r="U309" s="1096">
        <f>INF_FC_EUR!AC310</f>
        <v>0</v>
      </c>
      <c r="V309" s="1095">
        <f>INF_FC_EUR!AD310</f>
        <v>0</v>
      </c>
      <c r="W309" s="1096">
        <f>INF_FC_EUR!AE310</f>
        <v>0</v>
      </c>
      <c r="X309" s="1095">
        <f>INF_FC_EUR!AF310</f>
        <v>0</v>
      </c>
      <c r="Y309" s="1096">
        <f>INF_FC_EUR!AG310</f>
        <v>0</v>
      </c>
      <c r="Z309" s="1095">
        <f>INF_FC_EUR!AH310</f>
        <v>0</v>
      </c>
      <c r="AA309" s="1096">
        <f>INF_FC_EUR!AI310</f>
        <v>0</v>
      </c>
      <c r="AB309" s="1095">
        <f>INF_FC_EUR!AJ310</f>
        <v>0</v>
      </c>
      <c r="AC309" s="1096">
        <f>INF_FC_EUR!AK310</f>
        <v>0</v>
      </c>
      <c r="AD309" s="1095">
        <f>INF_FC_EUR!AL310</f>
        <v>0</v>
      </c>
      <c r="AE309" s="1096">
        <f>INF_FC_EUR!AM310</f>
        <v>0</v>
      </c>
      <c r="AF309" s="1095">
        <f>INF_FC_EUR!AN310</f>
        <v>0</v>
      </c>
      <c r="AG309" s="1096">
        <f>INF_FC_EUR!AO310</f>
        <v>0</v>
      </c>
      <c r="AH309" s="1095">
        <f>INF_FC_EUR!AP310</f>
        <v>0</v>
      </c>
      <c r="AI309" s="1096">
        <f>INF_FC_EUR!AQ310</f>
        <v>0</v>
      </c>
      <c r="AJ309" s="1095">
        <f>INF_FC_EUR!AR310</f>
        <v>0</v>
      </c>
      <c r="AK309" s="1096">
        <f>INF_FC_EUR!AS310</f>
        <v>0</v>
      </c>
      <c r="AL309" s="1095">
        <f>INF_FC_EUR!AT310</f>
        <v>0</v>
      </c>
      <c r="AM309" s="1096">
        <f>INF_FC_EUR!AU310</f>
        <v>0</v>
      </c>
      <c r="AN309" s="1095">
        <f>INF_FC_EUR!AV310</f>
        <v>0</v>
      </c>
      <c r="AO309" s="1096">
        <f>INF_FC_EUR!AW310</f>
        <v>0</v>
      </c>
      <c r="AP309" s="1095">
        <f>INF_FC_EUR!AX310</f>
        <v>0</v>
      </c>
      <c r="AQ309" s="1096">
        <f>INF_FC_EUR!AY310</f>
        <v>0</v>
      </c>
      <c r="AR309" s="1095">
        <f>INF_FC_EUR!AZ310</f>
        <v>0</v>
      </c>
      <c r="AS309" s="1096">
        <f>INF_FC_EUR!BA310</f>
        <v>0</v>
      </c>
      <c r="AT309" s="1095">
        <f>INF_FC_EUR!BB310</f>
        <v>0</v>
      </c>
      <c r="AU309" s="1096">
        <f>INF_FC_EUR!BC310</f>
        <v>0</v>
      </c>
      <c r="AV309" s="1095">
        <f>INF_FC_EUR!BD310</f>
        <v>0</v>
      </c>
      <c r="AW309" s="1096">
        <f>INF_FC_EUR!BE310</f>
        <v>0</v>
      </c>
      <c r="AX309" s="1095">
        <f>INF_FC_EUR!BF310</f>
        <v>0</v>
      </c>
      <c r="AY309" s="1096">
        <f>INF_FC_EUR!BG310</f>
        <v>0</v>
      </c>
      <c r="AZ309" s="1095">
        <f>INF_FC_EUR!BH310</f>
        <v>0</v>
      </c>
      <c r="BA309" s="1096">
        <f>INF_FC_EUR!BI310</f>
        <v>0</v>
      </c>
      <c r="BB309" s="1095">
        <f>INF_FC_EUR!BJ310</f>
        <v>0</v>
      </c>
      <c r="BC309" s="1096">
        <f>INF_FC_EUR!BK310</f>
        <v>0</v>
      </c>
      <c r="BD309" s="1095">
        <f>INF_FC_EUR!BL310</f>
        <v>0</v>
      </c>
      <c r="BE309" s="1096">
        <f>INF_FC_EUR!BM310</f>
        <v>0</v>
      </c>
      <c r="BF309" s="1095">
        <f>INF_FC_EUR!BN310</f>
        <v>0</v>
      </c>
      <c r="BG309" s="1096">
        <f>INF_FC_EUR!BO310</f>
        <v>0</v>
      </c>
      <c r="BH309" s="1095">
        <f>INF_FC_EUR!BP310</f>
        <v>0</v>
      </c>
      <c r="BI309" s="1096">
        <f>INF_FC_EUR!BQ310</f>
        <v>0</v>
      </c>
      <c r="BJ309" s="1095">
        <f>INF_FC_EUR!BR310</f>
        <v>0</v>
      </c>
      <c r="BK309" s="1096">
        <f>INF_FC_EUR!BS310</f>
        <v>0</v>
      </c>
      <c r="BL309" s="1095">
        <f>INF_FC_EUR!BT310</f>
        <v>0</v>
      </c>
      <c r="BM309" s="1096">
        <f>INF_FC_EUR!BU310</f>
        <v>0</v>
      </c>
      <c r="BN309" s="1095">
        <f>INF_FC_EUR!BV310</f>
        <v>0</v>
      </c>
      <c r="BO309" s="1096">
        <f>INF_FC_EUR!BW310</f>
        <v>0</v>
      </c>
      <c r="BP309" s="1095">
        <f>INF_FC_EUR!BX310</f>
        <v>0</v>
      </c>
      <c r="BQ309" s="1096">
        <f>INF_FC_EUR!BY310</f>
        <v>0</v>
      </c>
    </row>
    <row r="310" spans="1:69" s="1048" customFormat="1">
      <c r="A310" s="1080" t="str">
        <f>IF(OR(B310=0,B310=""),"",B310&amp;IF(COUNTIF(B$11:$B310,B310)&gt;1,COUNTIF(B$11:$B310,B310),""))</f>
        <v>Sales in tons5</v>
      </c>
      <c r="B310" s="1080" t="str">
        <f>INF_FC_EUR!J311</f>
        <v>Sales in tons</v>
      </c>
      <c r="C310" s="1081"/>
      <c r="D310" s="1095">
        <f>INF_FC_EUR!L311</f>
        <v>0</v>
      </c>
      <c r="E310" s="1096">
        <f>INF_FC_EUR!M311</f>
        <v>0</v>
      </c>
      <c r="F310" s="1095">
        <f>INF_FC_EUR!N311</f>
        <v>0</v>
      </c>
      <c r="G310" s="1096">
        <f>INF_FC_EUR!O311</f>
        <v>0</v>
      </c>
      <c r="H310" s="1095">
        <f>INF_FC_EUR!P311</f>
        <v>0</v>
      </c>
      <c r="I310" s="1096">
        <f>INF_FC_EUR!Q311</f>
        <v>0</v>
      </c>
      <c r="J310" s="1095">
        <f>INF_FC_EUR!R311</f>
        <v>0</v>
      </c>
      <c r="K310" s="1096">
        <f>INF_FC_EUR!S311</f>
        <v>0</v>
      </c>
      <c r="L310" s="1095">
        <f>INF_FC_EUR!T311</f>
        <v>0</v>
      </c>
      <c r="M310" s="1096">
        <f>INF_FC_EUR!U311</f>
        <v>0</v>
      </c>
      <c r="N310" s="1095">
        <f>INF_FC_EUR!V311</f>
        <v>0</v>
      </c>
      <c r="O310" s="1096">
        <f>INF_FC_EUR!W311</f>
        <v>0</v>
      </c>
      <c r="P310" s="1095">
        <f>INF_FC_EUR!X311</f>
        <v>0</v>
      </c>
      <c r="Q310" s="1096">
        <f>INF_FC_EUR!Y311</f>
        <v>0</v>
      </c>
      <c r="R310" s="1095">
        <f>INF_FC_EUR!Z311</f>
        <v>0</v>
      </c>
      <c r="S310" s="1096">
        <f>INF_FC_EUR!AA311</f>
        <v>0</v>
      </c>
      <c r="T310" s="1095">
        <f>INF_FC_EUR!AB311</f>
        <v>0</v>
      </c>
      <c r="U310" s="1096">
        <f>INF_FC_EUR!AC311</f>
        <v>0</v>
      </c>
      <c r="V310" s="1095">
        <f>INF_FC_EUR!AD311</f>
        <v>0</v>
      </c>
      <c r="W310" s="1096">
        <f>INF_FC_EUR!AE311</f>
        <v>0</v>
      </c>
      <c r="X310" s="1095">
        <f>INF_FC_EUR!AF311</f>
        <v>0</v>
      </c>
      <c r="Y310" s="1096">
        <f>INF_FC_EUR!AG311</f>
        <v>0</v>
      </c>
      <c r="Z310" s="1095">
        <f>INF_FC_EUR!AH311</f>
        <v>0</v>
      </c>
      <c r="AA310" s="1096">
        <f>INF_FC_EUR!AI311</f>
        <v>0</v>
      </c>
      <c r="AB310" s="1095">
        <f>INF_FC_EUR!AJ311</f>
        <v>0</v>
      </c>
      <c r="AC310" s="1096">
        <f>INF_FC_EUR!AK311</f>
        <v>0</v>
      </c>
      <c r="AD310" s="1095">
        <f>INF_FC_EUR!AL311</f>
        <v>0</v>
      </c>
      <c r="AE310" s="1096">
        <f>INF_FC_EUR!AM311</f>
        <v>0</v>
      </c>
      <c r="AF310" s="1095">
        <f>INF_FC_EUR!AN311</f>
        <v>0</v>
      </c>
      <c r="AG310" s="1096">
        <f>INF_FC_EUR!AO311</f>
        <v>0</v>
      </c>
      <c r="AH310" s="1095">
        <f>INF_FC_EUR!AP311</f>
        <v>0</v>
      </c>
      <c r="AI310" s="1096">
        <f>INF_FC_EUR!AQ311</f>
        <v>0</v>
      </c>
      <c r="AJ310" s="1095">
        <f>INF_FC_EUR!AR311</f>
        <v>0</v>
      </c>
      <c r="AK310" s="1096">
        <f>INF_FC_EUR!AS311</f>
        <v>0</v>
      </c>
      <c r="AL310" s="1095">
        <f>INF_FC_EUR!AT311</f>
        <v>0</v>
      </c>
      <c r="AM310" s="1096">
        <f>INF_FC_EUR!AU311</f>
        <v>0</v>
      </c>
      <c r="AN310" s="1095">
        <f>INF_FC_EUR!AV311</f>
        <v>0</v>
      </c>
      <c r="AO310" s="1096">
        <f>INF_FC_EUR!AW311</f>
        <v>0</v>
      </c>
      <c r="AP310" s="1095">
        <f>INF_FC_EUR!AX311</f>
        <v>0</v>
      </c>
      <c r="AQ310" s="1096">
        <f>INF_FC_EUR!AY311</f>
        <v>0</v>
      </c>
      <c r="AR310" s="1095">
        <f>INF_FC_EUR!AZ311</f>
        <v>0</v>
      </c>
      <c r="AS310" s="1096">
        <f>INF_FC_EUR!BA311</f>
        <v>0</v>
      </c>
      <c r="AT310" s="1095">
        <f>INF_FC_EUR!BB311</f>
        <v>0</v>
      </c>
      <c r="AU310" s="1096">
        <f>INF_FC_EUR!BC311</f>
        <v>0</v>
      </c>
      <c r="AV310" s="1095">
        <f>INF_FC_EUR!BD311</f>
        <v>0</v>
      </c>
      <c r="AW310" s="1096">
        <f>INF_FC_EUR!BE311</f>
        <v>0</v>
      </c>
      <c r="AX310" s="1095">
        <f>INF_FC_EUR!BF311</f>
        <v>0</v>
      </c>
      <c r="AY310" s="1096">
        <f>INF_FC_EUR!BG311</f>
        <v>0</v>
      </c>
      <c r="AZ310" s="1095">
        <f>INF_FC_EUR!BH311</f>
        <v>0</v>
      </c>
      <c r="BA310" s="1096">
        <f>INF_FC_EUR!BI311</f>
        <v>0</v>
      </c>
      <c r="BB310" s="1095">
        <f>INF_FC_EUR!BJ311</f>
        <v>0</v>
      </c>
      <c r="BC310" s="1096">
        <f>INF_FC_EUR!BK311</f>
        <v>0</v>
      </c>
      <c r="BD310" s="1095">
        <f>INF_FC_EUR!BL311</f>
        <v>0</v>
      </c>
      <c r="BE310" s="1096">
        <f>INF_FC_EUR!BM311</f>
        <v>0</v>
      </c>
      <c r="BF310" s="1095">
        <f>INF_FC_EUR!BN311</f>
        <v>0</v>
      </c>
      <c r="BG310" s="1096">
        <f>INF_FC_EUR!BO311</f>
        <v>0</v>
      </c>
      <c r="BH310" s="1095">
        <f>INF_FC_EUR!BP311</f>
        <v>0</v>
      </c>
      <c r="BI310" s="1096">
        <f>INF_FC_EUR!BQ311</f>
        <v>0</v>
      </c>
      <c r="BJ310" s="1095">
        <f>INF_FC_EUR!BR311</f>
        <v>0</v>
      </c>
      <c r="BK310" s="1096">
        <f>INF_FC_EUR!BS311</f>
        <v>0</v>
      </c>
      <c r="BL310" s="1095">
        <f>INF_FC_EUR!BT311</f>
        <v>0</v>
      </c>
      <c r="BM310" s="1096">
        <f>INF_FC_EUR!BU311</f>
        <v>0</v>
      </c>
      <c r="BN310" s="1095">
        <f>INF_FC_EUR!BV311</f>
        <v>0</v>
      </c>
      <c r="BO310" s="1096">
        <f>INF_FC_EUR!BW311</f>
        <v>0</v>
      </c>
      <c r="BP310" s="1095">
        <f>INF_FC_EUR!BX311</f>
        <v>0</v>
      </c>
      <c r="BQ310" s="1096">
        <f>INF_FC_EUR!BY311</f>
        <v>0</v>
      </c>
    </row>
    <row r="311" spans="1:69" s="1048" customFormat="1">
      <c r="A311" s="1080" t="str">
        <f>IF(OR(B311=0,B311=""),"",B311&amp;IF(COUNTIF(B$11:$B311,B311)&gt;1,COUNTIF(B$11:$B311,B311),""))</f>
        <v xml:space="preserve">Net Revenue Others (ex works) </v>
      </c>
      <c r="B311" s="1080" t="str">
        <f>INF_FC_EUR!J312</f>
        <v xml:space="preserve">Net Revenue Others (ex works) </v>
      </c>
      <c r="C311" s="1081"/>
      <c r="D311" s="1095">
        <f>INF_FC_EUR!L312</f>
        <v>0</v>
      </c>
      <c r="E311" s="1096">
        <f>INF_FC_EUR!M312</f>
        <v>0</v>
      </c>
      <c r="F311" s="1095">
        <f>INF_FC_EUR!N312</f>
        <v>0</v>
      </c>
      <c r="G311" s="1096">
        <f>INF_FC_EUR!O312</f>
        <v>0</v>
      </c>
      <c r="H311" s="1095">
        <f>INF_FC_EUR!P312</f>
        <v>0</v>
      </c>
      <c r="I311" s="1096">
        <f>INF_FC_EUR!Q312</f>
        <v>0</v>
      </c>
      <c r="J311" s="1095">
        <f>INF_FC_EUR!R312</f>
        <v>0</v>
      </c>
      <c r="K311" s="1096">
        <f>INF_FC_EUR!S312</f>
        <v>0</v>
      </c>
      <c r="L311" s="1095">
        <f>INF_FC_EUR!T312</f>
        <v>0</v>
      </c>
      <c r="M311" s="1096">
        <f>INF_FC_EUR!U312</f>
        <v>0</v>
      </c>
      <c r="N311" s="1095">
        <f>INF_FC_EUR!V312</f>
        <v>0</v>
      </c>
      <c r="O311" s="1096">
        <f>INF_FC_EUR!W312</f>
        <v>0</v>
      </c>
      <c r="P311" s="1095">
        <f>INF_FC_EUR!X312</f>
        <v>0</v>
      </c>
      <c r="Q311" s="1096">
        <f>INF_FC_EUR!Y312</f>
        <v>0</v>
      </c>
      <c r="R311" s="1095">
        <f>INF_FC_EUR!Z312</f>
        <v>0</v>
      </c>
      <c r="S311" s="1096">
        <f>INF_FC_EUR!AA312</f>
        <v>0</v>
      </c>
      <c r="T311" s="1095">
        <f>INF_FC_EUR!AB312</f>
        <v>0</v>
      </c>
      <c r="U311" s="1096">
        <f>INF_FC_EUR!AC312</f>
        <v>0</v>
      </c>
      <c r="V311" s="1095">
        <f>INF_FC_EUR!AD312</f>
        <v>0</v>
      </c>
      <c r="W311" s="1096">
        <f>INF_FC_EUR!AE312</f>
        <v>0</v>
      </c>
      <c r="X311" s="1095">
        <f>INF_FC_EUR!AF312</f>
        <v>0</v>
      </c>
      <c r="Y311" s="1096">
        <f>INF_FC_EUR!AG312</f>
        <v>0</v>
      </c>
      <c r="Z311" s="1095">
        <f>INF_FC_EUR!AH312</f>
        <v>0</v>
      </c>
      <c r="AA311" s="1096">
        <f>INF_FC_EUR!AI312</f>
        <v>0</v>
      </c>
      <c r="AB311" s="1095">
        <f>INF_FC_EUR!AJ312</f>
        <v>0</v>
      </c>
      <c r="AC311" s="1096">
        <f>INF_FC_EUR!AK312</f>
        <v>0</v>
      </c>
      <c r="AD311" s="1095">
        <f>INF_FC_EUR!AL312</f>
        <v>0</v>
      </c>
      <c r="AE311" s="1096">
        <f>INF_FC_EUR!AM312</f>
        <v>0</v>
      </c>
      <c r="AF311" s="1095">
        <f>INF_FC_EUR!AN312</f>
        <v>0</v>
      </c>
      <c r="AG311" s="1096">
        <f>INF_FC_EUR!AO312</f>
        <v>0</v>
      </c>
      <c r="AH311" s="1095">
        <f>INF_FC_EUR!AP312</f>
        <v>0</v>
      </c>
      <c r="AI311" s="1096">
        <f>INF_FC_EUR!AQ312</f>
        <v>0</v>
      </c>
      <c r="AJ311" s="1095">
        <f>INF_FC_EUR!AR312</f>
        <v>0</v>
      </c>
      <c r="AK311" s="1096">
        <f>INF_FC_EUR!AS312</f>
        <v>0</v>
      </c>
      <c r="AL311" s="1095">
        <f>INF_FC_EUR!AT312</f>
        <v>0</v>
      </c>
      <c r="AM311" s="1096">
        <f>INF_FC_EUR!AU312</f>
        <v>0</v>
      </c>
      <c r="AN311" s="1095">
        <f>INF_FC_EUR!AV312</f>
        <v>0</v>
      </c>
      <c r="AO311" s="1096">
        <f>INF_FC_EUR!AW312</f>
        <v>0</v>
      </c>
      <c r="AP311" s="1095">
        <f>INF_FC_EUR!AX312</f>
        <v>0</v>
      </c>
      <c r="AQ311" s="1096">
        <f>INF_FC_EUR!AY312</f>
        <v>0</v>
      </c>
      <c r="AR311" s="1095">
        <f>INF_FC_EUR!AZ312</f>
        <v>0</v>
      </c>
      <c r="AS311" s="1096">
        <f>INF_FC_EUR!BA312</f>
        <v>0</v>
      </c>
      <c r="AT311" s="1095">
        <f>INF_FC_EUR!BB312</f>
        <v>0</v>
      </c>
      <c r="AU311" s="1096">
        <f>INF_FC_EUR!BC312</f>
        <v>0</v>
      </c>
      <c r="AV311" s="1095">
        <f>INF_FC_EUR!BD312</f>
        <v>0</v>
      </c>
      <c r="AW311" s="1096">
        <f>INF_FC_EUR!BE312</f>
        <v>0</v>
      </c>
      <c r="AX311" s="1095">
        <f>INF_FC_EUR!BF312</f>
        <v>0</v>
      </c>
      <c r="AY311" s="1096">
        <f>INF_FC_EUR!BG312</f>
        <v>0</v>
      </c>
      <c r="AZ311" s="1095">
        <f>INF_FC_EUR!BH312</f>
        <v>0</v>
      </c>
      <c r="BA311" s="1096">
        <f>INF_FC_EUR!BI312</f>
        <v>0</v>
      </c>
      <c r="BB311" s="1095">
        <f>INF_FC_EUR!BJ312</f>
        <v>0</v>
      </c>
      <c r="BC311" s="1096">
        <f>INF_FC_EUR!BK312</f>
        <v>0</v>
      </c>
      <c r="BD311" s="1095">
        <f>INF_FC_EUR!BL312</f>
        <v>0</v>
      </c>
      <c r="BE311" s="1096">
        <f>INF_FC_EUR!BM312</f>
        <v>0</v>
      </c>
      <c r="BF311" s="1095">
        <f>INF_FC_EUR!BN312</f>
        <v>0</v>
      </c>
      <c r="BG311" s="1096">
        <f>INF_FC_EUR!BO312</f>
        <v>0</v>
      </c>
      <c r="BH311" s="1095">
        <f>INF_FC_EUR!BP312</f>
        <v>0</v>
      </c>
      <c r="BI311" s="1096">
        <f>INF_FC_EUR!BQ312</f>
        <v>0</v>
      </c>
      <c r="BJ311" s="1095">
        <f>INF_FC_EUR!BR312</f>
        <v>0</v>
      </c>
      <c r="BK311" s="1096">
        <f>INF_FC_EUR!BS312</f>
        <v>0</v>
      </c>
      <c r="BL311" s="1095">
        <f>INF_FC_EUR!BT312</f>
        <v>0</v>
      </c>
      <c r="BM311" s="1096">
        <f>INF_FC_EUR!BU312</f>
        <v>0</v>
      </c>
      <c r="BN311" s="1095">
        <f>INF_FC_EUR!BV312</f>
        <v>0</v>
      </c>
      <c r="BO311" s="1096">
        <f>INF_FC_EUR!BW312</f>
        <v>0</v>
      </c>
      <c r="BP311" s="1095">
        <f>INF_FC_EUR!BX312</f>
        <v>0</v>
      </c>
      <c r="BQ311" s="1096">
        <f>INF_FC_EUR!BY312</f>
        <v>0</v>
      </c>
    </row>
    <row r="312" spans="1:69" s="1048" customFormat="1">
      <c r="A312" s="1080" t="str">
        <f>IF(OR(B312=0,B312=""),"",B312&amp;IF(COUNTIF(B$11:$B312,B312)&gt;1,COUNTIF(B$11:$B312,B312),""))</f>
        <v>Contribution Margin I4</v>
      </c>
      <c r="B312" s="1080" t="str">
        <f>INF_FC_EUR!J313</f>
        <v>Contribution Margin I</v>
      </c>
      <c r="C312" s="1081"/>
      <c r="D312" s="1095">
        <f>INF_FC_EUR!L313</f>
        <v>0</v>
      </c>
      <c r="E312" s="1096">
        <f>INF_FC_EUR!M313</f>
        <v>0</v>
      </c>
      <c r="F312" s="1095">
        <f>INF_FC_EUR!N313</f>
        <v>0</v>
      </c>
      <c r="G312" s="1096">
        <f>INF_FC_EUR!O313</f>
        <v>0</v>
      </c>
      <c r="H312" s="1095">
        <f>INF_FC_EUR!P313</f>
        <v>0</v>
      </c>
      <c r="I312" s="1096">
        <f>INF_FC_EUR!Q313</f>
        <v>0</v>
      </c>
      <c r="J312" s="1095">
        <f>INF_FC_EUR!R313</f>
        <v>0</v>
      </c>
      <c r="K312" s="1096">
        <f>INF_FC_EUR!S313</f>
        <v>0</v>
      </c>
      <c r="L312" s="1095">
        <f>INF_FC_EUR!T313</f>
        <v>0</v>
      </c>
      <c r="M312" s="1096">
        <f>INF_FC_EUR!U313</f>
        <v>0</v>
      </c>
      <c r="N312" s="1095">
        <f>INF_FC_EUR!V313</f>
        <v>0</v>
      </c>
      <c r="O312" s="1096">
        <f>INF_FC_EUR!W313</f>
        <v>0</v>
      </c>
      <c r="P312" s="1095">
        <f>INF_FC_EUR!X313</f>
        <v>0</v>
      </c>
      <c r="Q312" s="1096">
        <f>INF_FC_EUR!Y313</f>
        <v>0</v>
      </c>
      <c r="R312" s="1095">
        <f>INF_FC_EUR!Z313</f>
        <v>0</v>
      </c>
      <c r="S312" s="1096">
        <f>INF_FC_EUR!AA313</f>
        <v>0</v>
      </c>
      <c r="T312" s="1095">
        <f>INF_FC_EUR!AB313</f>
        <v>0</v>
      </c>
      <c r="U312" s="1096">
        <f>INF_FC_EUR!AC313</f>
        <v>0</v>
      </c>
      <c r="V312" s="1095">
        <f>INF_FC_EUR!AD313</f>
        <v>0</v>
      </c>
      <c r="W312" s="1096">
        <f>INF_FC_EUR!AE313</f>
        <v>0</v>
      </c>
      <c r="X312" s="1095">
        <f>INF_FC_EUR!AF313</f>
        <v>0</v>
      </c>
      <c r="Y312" s="1096">
        <f>INF_FC_EUR!AG313</f>
        <v>0</v>
      </c>
      <c r="Z312" s="1095">
        <f>INF_FC_EUR!AH313</f>
        <v>0</v>
      </c>
      <c r="AA312" s="1096">
        <f>INF_FC_EUR!AI313</f>
        <v>0</v>
      </c>
      <c r="AB312" s="1095">
        <f>INF_FC_EUR!AJ313</f>
        <v>0</v>
      </c>
      <c r="AC312" s="1096">
        <f>INF_FC_EUR!AK313</f>
        <v>0</v>
      </c>
      <c r="AD312" s="1095">
        <f>INF_FC_EUR!AL313</f>
        <v>0</v>
      </c>
      <c r="AE312" s="1096">
        <f>INF_FC_EUR!AM313</f>
        <v>0</v>
      </c>
      <c r="AF312" s="1095">
        <f>INF_FC_EUR!AN313</f>
        <v>0</v>
      </c>
      <c r="AG312" s="1096">
        <f>INF_FC_EUR!AO313</f>
        <v>0</v>
      </c>
      <c r="AH312" s="1095">
        <f>INF_FC_EUR!AP313</f>
        <v>0</v>
      </c>
      <c r="AI312" s="1096">
        <f>INF_FC_EUR!AQ313</f>
        <v>0</v>
      </c>
      <c r="AJ312" s="1095">
        <f>INF_FC_EUR!AR313</f>
        <v>0</v>
      </c>
      <c r="AK312" s="1096">
        <f>INF_FC_EUR!AS313</f>
        <v>0</v>
      </c>
      <c r="AL312" s="1095">
        <f>INF_FC_EUR!AT313</f>
        <v>0</v>
      </c>
      <c r="AM312" s="1096">
        <f>INF_FC_EUR!AU313</f>
        <v>0</v>
      </c>
      <c r="AN312" s="1095">
        <f>INF_FC_EUR!AV313</f>
        <v>0</v>
      </c>
      <c r="AO312" s="1096">
        <f>INF_FC_EUR!AW313</f>
        <v>0</v>
      </c>
      <c r="AP312" s="1095">
        <f>INF_FC_EUR!AX313</f>
        <v>0</v>
      </c>
      <c r="AQ312" s="1096">
        <f>INF_FC_EUR!AY313</f>
        <v>0</v>
      </c>
      <c r="AR312" s="1095">
        <f>INF_FC_EUR!AZ313</f>
        <v>0</v>
      </c>
      <c r="AS312" s="1096">
        <f>INF_FC_EUR!BA313</f>
        <v>0</v>
      </c>
      <c r="AT312" s="1095">
        <f>INF_FC_EUR!BB313</f>
        <v>0</v>
      </c>
      <c r="AU312" s="1096">
        <f>INF_FC_EUR!BC313</f>
        <v>0</v>
      </c>
      <c r="AV312" s="1095">
        <f>INF_FC_EUR!BD313</f>
        <v>0</v>
      </c>
      <c r="AW312" s="1096">
        <f>INF_FC_EUR!BE313</f>
        <v>0</v>
      </c>
      <c r="AX312" s="1095">
        <f>INF_FC_EUR!BF313</f>
        <v>0</v>
      </c>
      <c r="AY312" s="1096">
        <f>INF_FC_EUR!BG313</f>
        <v>0</v>
      </c>
      <c r="AZ312" s="1095">
        <f>INF_FC_EUR!BH313</f>
        <v>0</v>
      </c>
      <c r="BA312" s="1096">
        <f>INF_FC_EUR!BI313</f>
        <v>0</v>
      </c>
      <c r="BB312" s="1095">
        <f>INF_FC_EUR!BJ313</f>
        <v>0</v>
      </c>
      <c r="BC312" s="1096">
        <f>INF_FC_EUR!BK313</f>
        <v>0</v>
      </c>
      <c r="BD312" s="1095">
        <f>INF_FC_EUR!BL313</f>
        <v>0</v>
      </c>
      <c r="BE312" s="1096">
        <f>INF_FC_EUR!BM313</f>
        <v>0</v>
      </c>
      <c r="BF312" s="1095">
        <f>INF_FC_EUR!BN313</f>
        <v>0</v>
      </c>
      <c r="BG312" s="1096">
        <f>INF_FC_EUR!BO313</f>
        <v>0</v>
      </c>
      <c r="BH312" s="1095">
        <f>INF_FC_EUR!BP313</f>
        <v>0</v>
      </c>
      <c r="BI312" s="1096">
        <f>INF_FC_EUR!BQ313</f>
        <v>0</v>
      </c>
      <c r="BJ312" s="1095">
        <f>INF_FC_EUR!BR313</f>
        <v>0</v>
      </c>
      <c r="BK312" s="1096">
        <f>INF_FC_EUR!BS313</f>
        <v>0</v>
      </c>
      <c r="BL312" s="1095">
        <f>INF_FC_EUR!BT313</f>
        <v>0</v>
      </c>
      <c r="BM312" s="1096">
        <f>INF_FC_EUR!BU313</f>
        <v>0</v>
      </c>
      <c r="BN312" s="1095">
        <f>INF_FC_EUR!BV313</f>
        <v>0</v>
      </c>
      <c r="BO312" s="1096">
        <f>INF_FC_EUR!BW313</f>
        <v>0</v>
      </c>
      <c r="BP312" s="1095">
        <f>INF_FC_EUR!BX313</f>
        <v>0</v>
      </c>
      <c r="BQ312" s="1096">
        <f>INF_FC_EUR!BY313</f>
        <v>0</v>
      </c>
    </row>
    <row r="313" spans="1:69" s="1048" customFormat="1">
      <c r="A313" s="1080" t="str">
        <f>IF(OR(B313=0,B313=""),"",B313&amp;IF(COUNTIF(B$11:$B313,B313)&gt;1,COUNTIF(B$11:$B313,B313),""))</f>
        <v>Other Income/Expenses5</v>
      </c>
      <c r="B313" s="1080" t="str">
        <f>INF_FC_EUR!J314</f>
        <v>Other Income/Expenses</v>
      </c>
      <c r="C313" s="1081"/>
      <c r="D313" s="1095">
        <f>INF_FC_EUR!L314</f>
        <v>0</v>
      </c>
      <c r="E313" s="1096">
        <f>INF_FC_EUR!M314</f>
        <v>0</v>
      </c>
      <c r="F313" s="1095">
        <f>INF_FC_EUR!N314</f>
        <v>0</v>
      </c>
      <c r="G313" s="1096">
        <f>INF_FC_EUR!O314</f>
        <v>0</v>
      </c>
      <c r="H313" s="1095">
        <f>INF_FC_EUR!P314</f>
        <v>0</v>
      </c>
      <c r="I313" s="1096">
        <f>INF_FC_EUR!Q314</f>
        <v>0</v>
      </c>
      <c r="J313" s="1095">
        <f>INF_FC_EUR!R314</f>
        <v>0</v>
      </c>
      <c r="K313" s="1096">
        <f>INF_FC_EUR!S314</f>
        <v>0</v>
      </c>
      <c r="L313" s="1095">
        <f>INF_FC_EUR!T314</f>
        <v>0</v>
      </c>
      <c r="M313" s="1096">
        <f>INF_FC_EUR!U314</f>
        <v>0</v>
      </c>
      <c r="N313" s="1095">
        <f>INF_FC_EUR!V314</f>
        <v>0</v>
      </c>
      <c r="O313" s="1096">
        <f>INF_FC_EUR!W314</f>
        <v>0</v>
      </c>
      <c r="P313" s="1095">
        <f>INF_FC_EUR!X314</f>
        <v>0</v>
      </c>
      <c r="Q313" s="1096">
        <f>INF_FC_EUR!Y314</f>
        <v>0</v>
      </c>
      <c r="R313" s="1095">
        <f>INF_FC_EUR!Z314</f>
        <v>0</v>
      </c>
      <c r="S313" s="1096">
        <f>INF_FC_EUR!AA314</f>
        <v>0</v>
      </c>
      <c r="T313" s="1095">
        <f>INF_FC_EUR!AB314</f>
        <v>0</v>
      </c>
      <c r="U313" s="1096">
        <f>INF_FC_EUR!AC314</f>
        <v>0</v>
      </c>
      <c r="V313" s="1095">
        <f>INF_FC_EUR!AD314</f>
        <v>0</v>
      </c>
      <c r="W313" s="1096">
        <f>INF_FC_EUR!AE314</f>
        <v>0</v>
      </c>
      <c r="X313" s="1095">
        <f>INF_FC_EUR!AF314</f>
        <v>0</v>
      </c>
      <c r="Y313" s="1096">
        <f>INF_FC_EUR!AG314</f>
        <v>0</v>
      </c>
      <c r="Z313" s="1095">
        <f>INF_FC_EUR!AH314</f>
        <v>0</v>
      </c>
      <c r="AA313" s="1096">
        <f>INF_FC_EUR!AI314</f>
        <v>0</v>
      </c>
      <c r="AB313" s="1095">
        <f>INF_FC_EUR!AJ314</f>
        <v>0</v>
      </c>
      <c r="AC313" s="1096">
        <f>INF_FC_EUR!AK314</f>
        <v>0</v>
      </c>
      <c r="AD313" s="1095">
        <f>INF_FC_EUR!AL314</f>
        <v>0</v>
      </c>
      <c r="AE313" s="1096">
        <f>INF_FC_EUR!AM314</f>
        <v>0</v>
      </c>
      <c r="AF313" s="1095">
        <f>INF_FC_EUR!AN314</f>
        <v>0</v>
      </c>
      <c r="AG313" s="1096">
        <f>INF_FC_EUR!AO314</f>
        <v>0</v>
      </c>
      <c r="AH313" s="1095">
        <f>INF_FC_EUR!AP314</f>
        <v>0</v>
      </c>
      <c r="AI313" s="1096">
        <f>INF_FC_EUR!AQ314</f>
        <v>0</v>
      </c>
      <c r="AJ313" s="1095">
        <f>INF_FC_EUR!AR314</f>
        <v>0</v>
      </c>
      <c r="AK313" s="1096">
        <f>INF_FC_EUR!AS314</f>
        <v>0</v>
      </c>
      <c r="AL313" s="1095">
        <f>INF_FC_EUR!AT314</f>
        <v>0</v>
      </c>
      <c r="AM313" s="1096">
        <f>INF_FC_EUR!AU314</f>
        <v>0</v>
      </c>
      <c r="AN313" s="1095">
        <f>INF_FC_EUR!AV314</f>
        <v>0</v>
      </c>
      <c r="AO313" s="1096">
        <f>INF_FC_EUR!AW314</f>
        <v>0</v>
      </c>
      <c r="AP313" s="1095">
        <f>INF_FC_EUR!AX314</f>
        <v>0</v>
      </c>
      <c r="AQ313" s="1096">
        <f>INF_FC_EUR!AY314</f>
        <v>0</v>
      </c>
      <c r="AR313" s="1095">
        <f>INF_FC_EUR!AZ314</f>
        <v>0</v>
      </c>
      <c r="AS313" s="1096">
        <f>INF_FC_EUR!BA314</f>
        <v>0</v>
      </c>
      <c r="AT313" s="1095">
        <f>INF_FC_EUR!BB314</f>
        <v>0</v>
      </c>
      <c r="AU313" s="1096">
        <f>INF_FC_EUR!BC314</f>
        <v>0</v>
      </c>
      <c r="AV313" s="1095">
        <f>INF_FC_EUR!BD314</f>
        <v>0</v>
      </c>
      <c r="AW313" s="1096">
        <f>INF_FC_EUR!BE314</f>
        <v>0</v>
      </c>
      <c r="AX313" s="1095">
        <f>INF_FC_EUR!BF314</f>
        <v>0</v>
      </c>
      <c r="AY313" s="1096">
        <f>INF_FC_EUR!BG314</f>
        <v>0</v>
      </c>
      <c r="AZ313" s="1095">
        <f>INF_FC_EUR!BH314</f>
        <v>0</v>
      </c>
      <c r="BA313" s="1096">
        <f>INF_FC_EUR!BI314</f>
        <v>0</v>
      </c>
      <c r="BB313" s="1095">
        <f>INF_FC_EUR!BJ314</f>
        <v>0</v>
      </c>
      <c r="BC313" s="1096">
        <f>INF_FC_EUR!BK314</f>
        <v>0</v>
      </c>
      <c r="BD313" s="1095">
        <f>INF_FC_EUR!BL314</f>
        <v>0</v>
      </c>
      <c r="BE313" s="1096">
        <f>INF_FC_EUR!BM314</f>
        <v>0</v>
      </c>
      <c r="BF313" s="1095">
        <f>INF_FC_EUR!BN314</f>
        <v>0</v>
      </c>
      <c r="BG313" s="1096">
        <f>INF_FC_EUR!BO314</f>
        <v>0</v>
      </c>
      <c r="BH313" s="1095">
        <f>INF_FC_EUR!BP314</f>
        <v>0</v>
      </c>
      <c r="BI313" s="1096">
        <f>INF_FC_EUR!BQ314</f>
        <v>0</v>
      </c>
      <c r="BJ313" s="1095">
        <f>INF_FC_EUR!BR314</f>
        <v>0</v>
      </c>
      <c r="BK313" s="1096">
        <f>INF_FC_EUR!BS314</f>
        <v>0</v>
      </c>
      <c r="BL313" s="1095">
        <f>INF_FC_EUR!BT314</f>
        <v>0</v>
      </c>
      <c r="BM313" s="1096">
        <f>INF_FC_EUR!BU314</f>
        <v>0</v>
      </c>
      <c r="BN313" s="1095">
        <f>INF_FC_EUR!BV314</f>
        <v>0</v>
      </c>
      <c r="BO313" s="1096">
        <f>INF_FC_EUR!BW314</f>
        <v>0</v>
      </c>
      <c r="BP313" s="1095">
        <f>INF_FC_EUR!BX314</f>
        <v>0</v>
      </c>
      <c r="BQ313" s="1096">
        <f>INF_FC_EUR!BY314</f>
        <v>0</v>
      </c>
    </row>
    <row r="314" spans="1:69" s="1048" customFormat="1">
      <c r="A314" s="1080" t="str">
        <f>IF(OR(B314=0,B314=""),"",B314&amp;IF(COUNTIF(B$11:$B314,B314)&gt;1,COUNTIF(B$11:$B314,B314),""))</f>
        <v>Allocation5</v>
      </c>
      <c r="B314" s="1080" t="str">
        <f>INF_FC_EUR!J315</f>
        <v>Allocation</v>
      </c>
      <c r="C314" s="1081"/>
      <c r="D314" s="1095">
        <f>INF_FC_EUR!L315</f>
        <v>0</v>
      </c>
      <c r="E314" s="1101">
        <f>INF_FC_EUR!M315</f>
        <v>0</v>
      </c>
      <c r="F314" s="1095">
        <f>INF_FC_EUR!N315</f>
        <v>0</v>
      </c>
      <c r="G314" s="1101">
        <f>INF_FC_EUR!O315</f>
        <v>0</v>
      </c>
      <c r="H314" s="1095">
        <f>INF_FC_EUR!P315</f>
        <v>0</v>
      </c>
      <c r="I314" s="1101">
        <f>INF_FC_EUR!Q315</f>
        <v>0</v>
      </c>
      <c r="J314" s="1095">
        <f>INF_FC_EUR!R315</f>
        <v>0</v>
      </c>
      <c r="K314" s="1101">
        <f>INF_FC_EUR!S315</f>
        <v>0</v>
      </c>
      <c r="L314" s="1095">
        <f>INF_FC_EUR!T315</f>
        <v>0</v>
      </c>
      <c r="M314" s="1101">
        <f>INF_FC_EUR!U315</f>
        <v>0</v>
      </c>
      <c r="N314" s="1095">
        <f>INF_FC_EUR!V315</f>
        <v>0</v>
      </c>
      <c r="O314" s="1101">
        <f>INF_FC_EUR!W315</f>
        <v>0</v>
      </c>
      <c r="P314" s="1095">
        <f>INF_FC_EUR!X315</f>
        <v>0</v>
      </c>
      <c r="Q314" s="1101">
        <f>INF_FC_EUR!Y315</f>
        <v>0</v>
      </c>
      <c r="R314" s="1095">
        <f>INF_FC_EUR!Z315</f>
        <v>0</v>
      </c>
      <c r="S314" s="1101">
        <f>INF_FC_EUR!AA315</f>
        <v>0</v>
      </c>
      <c r="T314" s="1095">
        <f>INF_FC_EUR!AB315</f>
        <v>0</v>
      </c>
      <c r="U314" s="1101">
        <f>INF_FC_EUR!AC315</f>
        <v>0</v>
      </c>
      <c r="V314" s="1095">
        <f>INF_FC_EUR!AD315</f>
        <v>0</v>
      </c>
      <c r="W314" s="1101">
        <f>INF_FC_EUR!AE315</f>
        <v>0</v>
      </c>
      <c r="X314" s="1095">
        <f>INF_FC_EUR!AF315</f>
        <v>0</v>
      </c>
      <c r="Y314" s="1101">
        <f>INF_FC_EUR!AG315</f>
        <v>0</v>
      </c>
      <c r="Z314" s="1095">
        <f>INF_FC_EUR!AH315</f>
        <v>0</v>
      </c>
      <c r="AA314" s="1101">
        <f>INF_FC_EUR!AI315</f>
        <v>0</v>
      </c>
      <c r="AB314" s="1095">
        <f>INF_FC_EUR!AJ315</f>
        <v>0</v>
      </c>
      <c r="AC314" s="1101">
        <f>INF_FC_EUR!AK315</f>
        <v>0</v>
      </c>
      <c r="AD314" s="1095">
        <f>INF_FC_EUR!AL315</f>
        <v>0</v>
      </c>
      <c r="AE314" s="1101">
        <f>INF_FC_EUR!AM315</f>
        <v>0</v>
      </c>
      <c r="AF314" s="1095">
        <f>INF_FC_EUR!AN315</f>
        <v>0</v>
      </c>
      <c r="AG314" s="1101">
        <f>INF_FC_EUR!AO315</f>
        <v>0</v>
      </c>
      <c r="AH314" s="1095">
        <f>INF_FC_EUR!AP315</f>
        <v>0</v>
      </c>
      <c r="AI314" s="1101">
        <f>INF_FC_EUR!AQ315</f>
        <v>0</v>
      </c>
      <c r="AJ314" s="1095">
        <f>INF_FC_EUR!AR315</f>
        <v>0</v>
      </c>
      <c r="AK314" s="1101">
        <f>INF_FC_EUR!AS315</f>
        <v>0</v>
      </c>
      <c r="AL314" s="1095">
        <f>INF_FC_EUR!AT315</f>
        <v>0</v>
      </c>
      <c r="AM314" s="1101">
        <f>INF_FC_EUR!AU315</f>
        <v>0</v>
      </c>
      <c r="AN314" s="1095">
        <f>INF_FC_EUR!AV315</f>
        <v>0</v>
      </c>
      <c r="AO314" s="1101">
        <f>INF_FC_EUR!AW315</f>
        <v>0</v>
      </c>
      <c r="AP314" s="1095">
        <f>INF_FC_EUR!AX315</f>
        <v>0</v>
      </c>
      <c r="AQ314" s="1101">
        <f>INF_FC_EUR!AY315</f>
        <v>0</v>
      </c>
      <c r="AR314" s="1095">
        <f>INF_FC_EUR!AZ315</f>
        <v>0</v>
      </c>
      <c r="AS314" s="1101">
        <f>INF_FC_EUR!BA315</f>
        <v>0</v>
      </c>
      <c r="AT314" s="1095">
        <f>INF_FC_EUR!BB315</f>
        <v>0</v>
      </c>
      <c r="AU314" s="1101">
        <f>INF_FC_EUR!BC315</f>
        <v>0</v>
      </c>
      <c r="AV314" s="1095">
        <f>INF_FC_EUR!BD315</f>
        <v>0</v>
      </c>
      <c r="AW314" s="1101">
        <f>INF_FC_EUR!BE315</f>
        <v>0</v>
      </c>
      <c r="AX314" s="1095">
        <f>INF_FC_EUR!BF315</f>
        <v>0</v>
      </c>
      <c r="AY314" s="1101">
        <f>INF_FC_EUR!BG315</f>
        <v>0</v>
      </c>
      <c r="AZ314" s="1095">
        <f>INF_FC_EUR!BH315</f>
        <v>0</v>
      </c>
      <c r="BA314" s="1101">
        <f>INF_FC_EUR!BI315</f>
        <v>0</v>
      </c>
      <c r="BB314" s="1095">
        <f>INF_FC_EUR!BJ315</f>
        <v>0</v>
      </c>
      <c r="BC314" s="1101">
        <f>INF_FC_EUR!BK315</f>
        <v>0</v>
      </c>
      <c r="BD314" s="1095">
        <f>INF_FC_EUR!BL315</f>
        <v>0</v>
      </c>
      <c r="BE314" s="1101">
        <f>INF_FC_EUR!BM315</f>
        <v>0</v>
      </c>
      <c r="BF314" s="1095">
        <f>INF_FC_EUR!BN315</f>
        <v>0</v>
      </c>
      <c r="BG314" s="1101">
        <f>INF_FC_EUR!BO315</f>
        <v>0</v>
      </c>
      <c r="BH314" s="1095">
        <f>INF_FC_EUR!BP315</f>
        <v>0</v>
      </c>
      <c r="BI314" s="1101">
        <f>INF_FC_EUR!BQ315</f>
        <v>0</v>
      </c>
      <c r="BJ314" s="1095">
        <f>INF_FC_EUR!BR315</f>
        <v>0</v>
      </c>
      <c r="BK314" s="1101">
        <f>INF_FC_EUR!BS315</f>
        <v>0</v>
      </c>
      <c r="BL314" s="1095">
        <f>INF_FC_EUR!BT315</f>
        <v>0</v>
      </c>
      <c r="BM314" s="1101">
        <f>INF_FC_EUR!BU315</f>
        <v>0</v>
      </c>
      <c r="BN314" s="1095">
        <f>INF_FC_EUR!BV315</f>
        <v>0</v>
      </c>
      <c r="BO314" s="1101">
        <f>INF_FC_EUR!BW315</f>
        <v>0</v>
      </c>
      <c r="BP314" s="1095">
        <f>INF_FC_EUR!BX315</f>
        <v>0</v>
      </c>
      <c r="BQ314" s="1101">
        <f>INF_FC_EUR!BY315</f>
        <v>0</v>
      </c>
    </row>
    <row r="315" spans="1:69" s="1048" customFormat="1">
      <c r="A315" s="1080" t="str">
        <f>IF(OR(B315=0,B315=""),"",B315&amp;IF(COUNTIF(B$11:$B315,B315)&gt;1,COUNTIF(B$11:$B315,B315),""))</f>
        <v>EBITDA5</v>
      </c>
      <c r="B315" s="1080" t="str">
        <f>INF_FC_EUR!J316</f>
        <v>EBITDA</v>
      </c>
      <c r="C315" s="1081"/>
      <c r="D315" s="1095">
        <f>INF_FC_EUR!L316</f>
        <v>0</v>
      </c>
      <c r="E315" s="1096">
        <f>INF_FC_EUR!M316</f>
        <v>0</v>
      </c>
      <c r="F315" s="1095">
        <f>INF_FC_EUR!N316</f>
        <v>0</v>
      </c>
      <c r="G315" s="1096">
        <f>INF_FC_EUR!O316</f>
        <v>0</v>
      </c>
      <c r="H315" s="1095">
        <f>INF_FC_EUR!P316</f>
        <v>0</v>
      </c>
      <c r="I315" s="1096">
        <f>INF_FC_EUR!Q316</f>
        <v>0</v>
      </c>
      <c r="J315" s="1095">
        <f>INF_FC_EUR!R316</f>
        <v>0</v>
      </c>
      <c r="K315" s="1096">
        <f>INF_FC_EUR!S316</f>
        <v>0</v>
      </c>
      <c r="L315" s="1095">
        <f>INF_FC_EUR!T316</f>
        <v>0</v>
      </c>
      <c r="M315" s="1096">
        <f>INF_FC_EUR!U316</f>
        <v>0</v>
      </c>
      <c r="N315" s="1095">
        <f>INF_FC_EUR!V316</f>
        <v>0</v>
      </c>
      <c r="O315" s="1096">
        <f>INF_FC_EUR!W316</f>
        <v>0</v>
      </c>
      <c r="P315" s="1095">
        <f>INF_FC_EUR!X316</f>
        <v>0</v>
      </c>
      <c r="Q315" s="1096">
        <f>INF_FC_EUR!Y316</f>
        <v>0</v>
      </c>
      <c r="R315" s="1095">
        <f>INF_FC_EUR!Z316</f>
        <v>0</v>
      </c>
      <c r="S315" s="1096">
        <f>INF_FC_EUR!AA316</f>
        <v>0</v>
      </c>
      <c r="T315" s="1095">
        <f>INF_FC_EUR!AB316</f>
        <v>0</v>
      </c>
      <c r="U315" s="1096">
        <f>INF_FC_EUR!AC316</f>
        <v>0</v>
      </c>
      <c r="V315" s="1095">
        <f>INF_FC_EUR!AD316</f>
        <v>0</v>
      </c>
      <c r="W315" s="1096">
        <f>INF_FC_EUR!AE316</f>
        <v>0</v>
      </c>
      <c r="X315" s="1095">
        <f>INF_FC_EUR!AF316</f>
        <v>0</v>
      </c>
      <c r="Y315" s="1096">
        <f>INF_FC_EUR!AG316</f>
        <v>0</v>
      </c>
      <c r="Z315" s="1095">
        <f>INF_FC_EUR!AH316</f>
        <v>0</v>
      </c>
      <c r="AA315" s="1096">
        <f>INF_FC_EUR!AI316</f>
        <v>0</v>
      </c>
      <c r="AB315" s="1095">
        <f>INF_FC_EUR!AJ316</f>
        <v>0</v>
      </c>
      <c r="AC315" s="1096">
        <f>INF_FC_EUR!AK316</f>
        <v>0</v>
      </c>
      <c r="AD315" s="1095">
        <f>INF_FC_EUR!AL316</f>
        <v>0</v>
      </c>
      <c r="AE315" s="1096">
        <f>INF_FC_EUR!AM316</f>
        <v>0</v>
      </c>
      <c r="AF315" s="1095">
        <f>INF_FC_EUR!AN316</f>
        <v>0</v>
      </c>
      <c r="AG315" s="1096">
        <f>INF_FC_EUR!AO316</f>
        <v>0</v>
      </c>
      <c r="AH315" s="1095">
        <f>INF_FC_EUR!AP316</f>
        <v>0</v>
      </c>
      <c r="AI315" s="1096">
        <f>INF_FC_EUR!AQ316</f>
        <v>0</v>
      </c>
      <c r="AJ315" s="1095">
        <f>INF_FC_EUR!AR316</f>
        <v>0</v>
      </c>
      <c r="AK315" s="1096">
        <f>INF_FC_EUR!AS316</f>
        <v>0</v>
      </c>
      <c r="AL315" s="1095">
        <f>INF_FC_EUR!AT316</f>
        <v>0</v>
      </c>
      <c r="AM315" s="1096">
        <f>INF_FC_EUR!AU316</f>
        <v>0</v>
      </c>
      <c r="AN315" s="1095">
        <f>INF_FC_EUR!AV316</f>
        <v>0</v>
      </c>
      <c r="AO315" s="1096">
        <f>INF_FC_EUR!AW316</f>
        <v>0</v>
      </c>
      <c r="AP315" s="1095">
        <f>INF_FC_EUR!AX316</f>
        <v>0</v>
      </c>
      <c r="AQ315" s="1096">
        <f>INF_FC_EUR!AY316</f>
        <v>0</v>
      </c>
      <c r="AR315" s="1095">
        <f>INF_FC_EUR!AZ316</f>
        <v>0</v>
      </c>
      <c r="AS315" s="1096">
        <f>INF_FC_EUR!BA316</f>
        <v>0</v>
      </c>
      <c r="AT315" s="1095">
        <f>INF_FC_EUR!BB316</f>
        <v>0</v>
      </c>
      <c r="AU315" s="1096">
        <f>INF_FC_EUR!BC316</f>
        <v>0</v>
      </c>
      <c r="AV315" s="1095">
        <f>INF_FC_EUR!BD316</f>
        <v>0</v>
      </c>
      <c r="AW315" s="1096">
        <f>INF_FC_EUR!BE316</f>
        <v>0</v>
      </c>
      <c r="AX315" s="1095">
        <f>INF_FC_EUR!BF316</f>
        <v>0</v>
      </c>
      <c r="AY315" s="1096">
        <f>INF_FC_EUR!BG316</f>
        <v>0</v>
      </c>
      <c r="AZ315" s="1095">
        <f>INF_FC_EUR!BH316</f>
        <v>0</v>
      </c>
      <c r="BA315" s="1096">
        <f>INF_FC_EUR!BI316</f>
        <v>0</v>
      </c>
      <c r="BB315" s="1095">
        <f>INF_FC_EUR!BJ316</f>
        <v>0</v>
      </c>
      <c r="BC315" s="1096">
        <f>INF_FC_EUR!BK316</f>
        <v>0</v>
      </c>
      <c r="BD315" s="1095">
        <f>INF_FC_EUR!BL316</f>
        <v>0</v>
      </c>
      <c r="BE315" s="1096">
        <f>INF_FC_EUR!BM316</f>
        <v>0</v>
      </c>
      <c r="BF315" s="1095">
        <f>INF_FC_EUR!BN316</f>
        <v>0</v>
      </c>
      <c r="BG315" s="1096">
        <f>INF_FC_EUR!BO316</f>
        <v>0</v>
      </c>
      <c r="BH315" s="1095">
        <f>INF_FC_EUR!BP316</f>
        <v>0</v>
      </c>
      <c r="BI315" s="1096">
        <f>INF_FC_EUR!BQ316</f>
        <v>0</v>
      </c>
      <c r="BJ315" s="1095">
        <f>INF_FC_EUR!BR316</f>
        <v>0</v>
      </c>
      <c r="BK315" s="1096">
        <f>INF_FC_EUR!BS316</f>
        <v>0</v>
      </c>
      <c r="BL315" s="1095">
        <f>INF_FC_EUR!BT316</f>
        <v>0</v>
      </c>
      <c r="BM315" s="1096">
        <f>INF_FC_EUR!BU316</f>
        <v>0</v>
      </c>
      <c r="BN315" s="1095">
        <f>INF_FC_EUR!BV316</f>
        <v>0</v>
      </c>
      <c r="BO315" s="1096">
        <f>INF_FC_EUR!BW316</f>
        <v>0</v>
      </c>
      <c r="BP315" s="1095">
        <f>INF_FC_EUR!BX316</f>
        <v>0</v>
      </c>
      <c r="BQ315" s="1096">
        <f>INF_FC_EUR!BY316</f>
        <v>0</v>
      </c>
    </row>
    <row r="316" spans="1:69" s="1048" customFormat="1">
      <c r="A316" s="1080" t="str">
        <f>IF(OR(B316=0,B316=""),"",B316&amp;IF(COUNTIF(B$11:$B316,B316)&gt;1,COUNTIF(B$11:$B316,B316),""))</f>
        <v>EBIT5</v>
      </c>
      <c r="B316" s="1080" t="str">
        <f>INF_FC_EUR!J317</f>
        <v>EBIT</v>
      </c>
      <c r="C316" s="1081"/>
      <c r="D316" s="1095">
        <f>INF_FC_EUR!L317</f>
        <v>0</v>
      </c>
      <c r="E316" s="1096">
        <f>INF_FC_EUR!M317</f>
        <v>0</v>
      </c>
      <c r="F316" s="1095">
        <f>INF_FC_EUR!N317</f>
        <v>0</v>
      </c>
      <c r="G316" s="1096">
        <f>INF_FC_EUR!O317</f>
        <v>0</v>
      </c>
      <c r="H316" s="1095">
        <f>INF_FC_EUR!P317</f>
        <v>0</v>
      </c>
      <c r="I316" s="1096">
        <f>INF_FC_EUR!Q317</f>
        <v>0</v>
      </c>
      <c r="J316" s="1095">
        <f>INF_FC_EUR!R317</f>
        <v>0</v>
      </c>
      <c r="K316" s="1096">
        <f>INF_FC_EUR!S317</f>
        <v>0</v>
      </c>
      <c r="L316" s="1095">
        <f>INF_FC_EUR!T317</f>
        <v>0</v>
      </c>
      <c r="M316" s="1096">
        <f>INF_FC_EUR!U317</f>
        <v>0</v>
      </c>
      <c r="N316" s="1095">
        <f>INF_FC_EUR!V317</f>
        <v>0</v>
      </c>
      <c r="O316" s="1096">
        <f>INF_FC_EUR!W317</f>
        <v>0</v>
      </c>
      <c r="P316" s="1095">
        <f>INF_FC_EUR!X317</f>
        <v>0</v>
      </c>
      <c r="Q316" s="1096">
        <f>INF_FC_EUR!Y317</f>
        <v>0</v>
      </c>
      <c r="R316" s="1095">
        <f>INF_FC_EUR!Z317</f>
        <v>0</v>
      </c>
      <c r="S316" s="1096">
        <f>INF_FC_EUR!AA317</f>
        <v>0</v>
      </c>
      <c r="T316" s="1095">
        <f>INF_FC_EUR!AB317</f>
        <v>0</v>
      </c>
      <c r="U316" s="1096">
        <f>INF_FC_EUR!AC317</f>
        <v>0</v>
      </c>
      <c r="V316" s="1095">
        <f>INF_FC_EUR!AD317</f>
        <v>0</v>
      </c>
      <c r="W316" s="1096">
        <f>INF_FC_EUR!AE317</f>
        <v>0</v>
      </c>
      <c r="X316" s="1095">
        <f>INF_FC_EUR!AF317</f>
        <v>0</v>
      </c>
      <c r="Y316" s="1096">
        <f>INF_FC_EUR!AG317</f>
        <v>0</v>
      </c>
      <c r="Z316" s="1095">
        <f>INF_FC_EUR!AH317</f>
        <v>0</v>
      </c>
      <c r="AA316" s="1096">
        <f>INF_FC_EUR!AI317</f>
        <v>0</v>
      </c>
      <c r="AB316" s="1095">
        <f>INF_FC_EUR!AJ317</f>
        <v>0</v>
      </c>
      <c r="AC316" s="1096">
        <f>INF_FC_EUR!AK317</f>
        <v>0</v>
      </c>
      <c r="AD316" s="1095">
        <f>INF_FC_EUR!AL317</f>
        <v>0</v>
      </c>
      <c r="AE316" s="1096">
        <f>INF_FC_EUR!AM317</f>
        <v>0</v>
      </c>
      <c r="AF316" s="1095">
        <f>INF_FC_EUR!AN317</f>
        <v>0</v>
      </c>
      <c r="AG316" s="1096">
        <f>INF_FC_EUR!AO317</f>
        <v>0</v>
      </c>
      <c r="AH316" s="1095">
        <f>INF_FC_EUR!AP317</f>
        <v>0</v>
      </c>
      <c r="AI316" s="1096">
        <f>INF_FC_EUR!AQ317</f>
        <v>0</v>
      </c>
      <c r="AJ316" s="1095">
        <f>INF_FC_EUR!AR317</f>
        <v>0</v>
      </c>
      <c r="AK316" s="1096">
        <f>INF_FC_EUR!AS317</f>
        <v>0</v>
      </c>
      <c r="AL316" s="1095">
        <f>INF_FC_EUR!AT317</f>
        <v>0</v>
      </c>
      <c r="AM316" s="1096">
        <f>INF_FC_EUR!AU317</f>
        <v>0</v>
      </c>
      <c r="AN316" s="1095">
        <f>INF_FC_EUR!AV317</f>
        <v>0</v>
      </c>
      <c r="AO316" s="1096">
        <f>INF_FC_EUR!AW317</f>
        <v>0</v>
      </c>
      <c r="AP316" s="1095">
        <f>INF_FC_EUR!AX317</f>
        <v>0</v>
      </c>
      <c r="AQ316" s="1096">
        <f>INF_FC_EUR!AY317</f>
        <v>0</v>
      </c>
      <c r="AR316" s="1095">
        <f>INF_FC_EUR!AZ317</f>
        <v>0</v>
      </c>
      <c r="AS316" s="1096">
        <f>INF_FC_EUR!BA317</f>
        <v>0</v>
      </c>
      <c r="AT316" s="1095">
        <f>INF_FC_EUR!BB317</f>
        <v>0</v>
      </c>
      <c r="AU316" s="1096">
        <f>INF_FC_EUR!BC317</f>
        <v>0</v>
      </c>
      <c r="AV316" s="1095">
        <f>INF_FC_EUR!BD317</f>
        <v>0</v>
      </c>
      <c r="AW316" s="1096">
        <f>INF_FC_EUR!BE317</f>
        <v>0</v>
      </c>
      <c r="AX316" s="1095">
        <f>INF_FC_EUR!BF317</f>
        <v>0</v>
      </c>
      <c r="AY316" s="1096">
        <f>INF_FC_EUR!BG317</f>
        <v>0</v>
      </c>
      <c r="AZ316" s="1095">
        <f>INF_FC_EUR!BH317</f>
        <v>0</v>
      </c>
      <c r="BA316" s="1096">
        <f>INF_FC_EUR!BI317</f>
        <v>0</v>
      </c>
      <c r="BB316" s="1095">
        <f>INF_FC_EUR!BJ317</f>
        <v>0</v>
      </c>
      <c r="BC316" s="1096">
        <f>INF_FC_EUR!BK317</f>
        <v>0</v>
      </c>
      <c r="BD316" s="1095">
        <f>INF_FC_EUR!BL317</f>
        <v>0</v>
      </c>
      <c r="BE316" s="1096">
        <f>INF_FC_EUR!BM317</f>
        <v>0</v>
      </c>
      <c r="BF316" s="1095">
        <f>INF_FC_EUR!BN317</f>
        <v>0</v>
      </c>
      <c r="BG316" s="1096">
        <f>INF_FC_EUR!BO317</f>
        <v>0</v>
      </c>
      <c r="BH316" s="1095">
        <f>INF_FC_EUR!BP317</f>
        <v>0</v>
      </c>
      <c r="BI316" s="1096">
        <f>INF_FC_EUR!BQ317</f>
        <v>0</v>
      </c>
      <c r="BJ316" s="1095">
        <f>INF_FC_EUR!BR317</f>
        <v>0</v>
      </c>
      <c r="BK316" s="1096">
        <f>INF_FC_EUR!BS317</f>
        <v>0</v>
      </c>
      <c r="BL316" s="1095">
        <f>INF_FC_EUR!BT317</f>
        <v>0</v>
      </c>
      <c r="BM316" s="1096">
        <f>INF_FC_EUR!BU317</f>
        <v>0</v>
      </c>
      <c r="BN316" s="1095">
        <f>INF_FC_EUR!BV317</f>
        <v>0</v>
      </c>
      <c r="BO316" s="1096">
        <f>INF_FC_EUR!BW317</f>
        <v>0</v>
      </c>
      <c r="BP316" s="1095">
        <f>INF_FC_EUR!BX317</f>
        <v>0</v>
      </c>
      <c r="BQ316" s="1096">
        <f>INF_FC_EUR!BY317</f>
        <v>0</v>
      </c>
    </row>
    <row r="317" spans="1:69" s="1048" customFormat="1">
      <c r="A317" s="1080" t="str">
        <f>IF(OR(B317=0,B317=""),"",B317&amp;IF(COUNTIF(B$11:$B317,B317)&gt;1,COUNTIF(B$11:$B317,B317),""))</f>
        <v>EBT5</v>
      </c>
      <c r="B317" s="1080" t="str">
        <f>INF_FC_EUR!J318</f>
        <v>EBT</v>
      </c>
      <c r="C317" s="1081"/>
      <c r="D317" s="1095">
        <f>INF_FC_EUR!L318</f>
        <v>0</v>
      </c>
      <c r="E317" s="1096">
        <f>INF_FC_EUR!M318</f>
        <v>0</v>
      </c>
      <c r="F317" s="1095">
        <f>INF_FC_EUR!N318</f>
        <v>0</v>
      </c>
      <c r="G317" s="1096">
        <f>INF_FC_EUR!O318</f>
        <v>0</v>
      </c>
      <c r="H317" s="1095">
        <f>INF_FC_EUR!P318</f>
        <v>0</v>
      </c>
      <c r="I317" s="1096">
        <f>INF_FC_EUR!Q318</f>
        <v>0</v>
      </c>
      <c r="J317" s="1095">
        <f>INF_FC_EUR!R318</f>
        <v>0</v>
      </c>
      <c r="K317" s="1096">
        <f>INF_FC_EUR!S318</f>
        <v>0</v>
      </c>
      <c r="L317" s="1095">
        <f>INF_FC_EUR!T318</f>
        <v>0</v>
      </c>
      <c r="M317" s="1096">
        <f>INF_FC_EUR!U318</f>
        <v>0</v>
      </c>
      <c r="N317" s="1095">
        <f>INF_FC_EUR!V318</f>
        <v>0</v>
      </c>
      <c r="O317" s="1096">
        <f>INF_FC_EUR!W318</f>
        <v>0</v>
      </c>
      <c r="P317" s="1095">
        <f>INF_FC_EUR!X318</f>
        <v>0</v>
      </c>
      <c r="Q317" s="1096">
        <f>INF_FC_EUR!Y318</f>
        <v>0</v>
      </c>
      <c r="R317" s="1095">
        <f>INF_FC_EUR!Z318</f>
        <v>0</v>
      </c>
      <c r="S317" s="1096">
        <f>INF_FC_EUR!AA318</f>
        <v>0</v>
      </c>
      <c r="T317" s="1095">
        <f>INF_FC_EUR!AB318</f>
        <v>0</v>
      </c>
      <c r="U317" s="1096">
        <f>INF_FC_EUR!AC318</f>
        <v>0</v>
      </c>
      <c r="V317" s="1095">
        <f>INF_FC_EUR!AD318</f>
        <v>0</v>
      </c>
      <c r="W317" s="1096">
        <f>INF_FC_EUR!AE318</f>
        <v>0</v>
      </c>
      <c r="X317" s="1095">
        <f>INF_FC_EUR!AF318</f>
        <v>0</v>
      </c>
      <c r="Y317" s="1096">
        <f>INF_FC_EUR!AG318</f>
        <v>0</v>
      </c>
      <c r="Z317" s="1095">
        <f>INF_FC_EUR!AH318</f>
        <v>0</v>
      </c>
      <c r="AA317" s="1096">
        <f>INF_FC_EUR!AI318</f>
        <v>0</v>
      </c>
      <c r="AB317" s="1095">
        <f>INF_FC_EUR!AJ318</f>
        <v>0</v>
      </c>
      <c r="AC317" s="1096">
        <f>INF_FC_EUR!AK318</f>
        <v>0</v>
      </c>
      <c r="AD317" s="1095">
        <f>INF_FC_EUR!AL318</f>
        <v>0</v>
      </c>
      <c r="AE317" s="1096">
        <f>INF_FC_EUR!AM318</f>
        <v>0</v>
      </c>
      <c r="AF317" s="1095">
        <f>INF_FC_EUR!AN318</f>
        <v>0</v>
      </c>
      <c r="AG317" s="1096">
        <f>INF_FC_EUR!AO318</f>
        <v>0</v>
      </c>
      <c r="AH317" s="1095">
        <f>INF_FC_EUR!AP318</f>
        <v>0</v>
      </c>
      <c r="AI317" s="1096">
        <f>INF_FC_EUR!AQ318</f>
        <v>0</v>
      </c>
      <c r="AJ317" s="1095">
        <f>INF_FC_EUR!AR318</f>
        <v>0</v>
      </c>
      <c r="AK317" s="1096">
        <f>INF_FC_EUR!AS318</f>
        <v>0</v>
      </c>
      <c r="AL317" s="1095">
        <f>INF_FC_EUR!AT318</f>
        <v>0</v>
      </c>
      <c r="AM317" s="1096">
        <f>INF_FC_EUR!AU318</f>
        <v>0</v>
      </c>
      <c r="AN317" s="1095">
        <f>INF_FC_EUR!AV318</f>
        <v>0</v>
      </c>
      <c r="AO317" s="1096">
        <f>INF_FC_EUR!AW318</f>
        <v>0</v>
      </c>
      <c r="AP317" s="1095">
        <f>INF_FC_EUR!AX318</f>
        <v>0</v>
      </c>
      <c r="AQ317" s="1096">
        <f>INF_FC_EUR!AY318</f>
        <v>0</v>
      </c>
      <c r="AR317" s="1095">
        <f>INF_FC_EUR!AZ318</f>
        <v>0</v>
      </c>
      <c r="AS317" s="1096">
        <f>INF_FC_EUR!BA318</f>
        <v>0</v>
      </c>
      <c r="AT317" s="1095">
        <f>INF_FC_EUR!BB318</f>
        <v>0</v>
      </c>
      <c r="AU317" s="1096">
        <f>INF_FC_EUR!BC318</f>
        <v>0</v>
      </c>
      <c r="AV317" s="1095">
        <f>INF_FC_EUR!BD318</f>
        <v>0</v>
      </c>
      <c r="AW317" s="1096">
        <f>INF_FC_EUR!BE318</f>
        <v>0</v>
      </c>
      <c r="AX317" s="1095">
        <f>INF_FC_EUR!BF318</f>
        <v>0</v>
      </c>
      <c r="AY317" s="1096">
        <f>INF_FC_EUR!BG318</f>
        <v>0</v>
      </c>
      <c r="AZ317" s="1095">
        <f>INF_FC_EUR!BH318</f>
        <v>0</v>
      </c>
      <c r="BA317" s="1096">
        <f>INF_FC_EUR!BI318</f>
        <v>0</v>
      </c>
      <c r="BB317" s="1095">
        <f>INF_FC_EUR!BJ318</f>
        <v>0</v>
      </c>
      <c r="BC317" s="1096">
        <f>INF_FC_EUR!BK318</f>
        <v>0</v>
      </c>
      <c r="BD317" s="1095">
        <f>INF_FC_EUR!BL318</f>
        <v>0</v>
      </c>
      <c r="BE317" s="1096">
        <f>INF_FC_EUR!BM318</f>
        <v>0</v>
      </c>
      <c r="BF317" s="1095">
        <f>INF_FC_EUR!BN318</f>
        <v>0</v>
      </c>
      <c r="BG317" s="1096">
        <f>INF_FC_EUR!BO318</f>
        <v>0</v>
      </c>
      <c r="BH317" s="1095">
        <f>INF_FC_EUR!BP318</f>
        <v>0</v>
      </c>
      <c r="BI317" s="1096">
        <f>INF_FC_EUR!BQ318</f>
        <v>0</v>
      </c>
      <c r="BJ317" s="1095">
        <f>INF_FC_EUR!BR318</f>
        <v>0</v>
      </c>
      <c r="BK317" s="1096">
        <f>INF_FC_EUR!BS318</f>
        <v>0</v>
      </c>
      <c r="BL317" s="1095">
        <f>INF_FC_EUR!BT318</f>
        <v>0</v>
      </c>
      <c r="BM317" s="1096">
        <f>INF_FC_EUR!BU318</f>
        <v>0</v>
      </c>
      <c r="BN317" s="1095">
        <f>INF_FC_EUR!BV318</f>
        <v>0</v>
      </c>
      <c r="BO317" s="1096">
        <f>INF_FC_EUR!BW318</f>
        <v>0</v>
      </c>
      <c r="BP317" s="1095">
        <f>INF_FC_EUR!BX318</f>
        <v>0</v>
      </c>
      <c r="BQ317" s="1096">
        <f>INF_FC_EUR!BY318</f>
        <v>0</v>
      </c>
    </row>
    <row r="318" spans="1:69" s="1048" customFormat="1">
      <c r="A318" s="1080" t="str">
        <f>IF(OR(B318=0,B318=""),"",B318&amp;IF(COUNTIF(B$11:$B318,B318)&gt;1,COUNTIF(B$11:$B318,B318),""))</f>
        <v>EBT % Net revenue5</v>
      </c>
      <c r="B318" s="1080" t="str">
        <f>INF_FC_EUR!J319</f>
        <v>EBT % Net revenue</v>
      </c>
      <c r="C318" s="1081"/>
      <c r="D318" s="1095">
        <f>INF_FC_EUR!L319</f>
        <v>0</v>
      </c>
      <c r="E318" s="1096">
        <f>INF_FC_EUR!M319</f>
        <v>0</v>
      </c>
      <c r="F318" s="1095">
        <f>INF_FC_EUR!N319</f>
        <v>0</v>
      </c>
      <c r="G318" s="1096">
        <f>INF_FC_EUR!O319</f>
        <v>0</v>
      </c>
      <c r="H318" s="1095">
        <f>INF_FC_EUR!P319</f>
        <v>0</v>
      </c>
      <c r="I318" s="1096">
        <f>INF_FC_EUR!Q319</f>
        <v>0</v>
      </c>
      <c r="J318" s="1095">
        <f>INF_FC_EUR!R319</f>
        <v>0</v>
      </c>
      <c r="K318" s="1096">
        <f>INF_FC_EUR!S319</f>
        <v>0</v>
      </c>
      <c r="L318" s="1095">
        <f>INF_FC_EUR!T319</f>
        <v>0</v>
      </c>
      <c r="M318" s="1096">
        <f>INF_FC_EUR!U319</f>
        <v>0</v>
      </c>
      <c r="N318" s="1095">
        <f>INF_FC_EUR!V319</f>
        <v>0</v>
      </c>
      <c r="O318" s="1096">
        <f>INF_FC_EUR!W319</f>
        <v>0</v>
      </c>
      <c r="P318" s="1095">
        <f>INF_FC_EUR!X319</f>
        <v>0</v>
      </c>
      <c r="Q318" s="1096">
        <f>INF_FC_EUR!Y319</f>
        <v>0</v>
      </c>
      <c r="R318" s="1095">
        <f>INF_FC_EUR!Z319</f>
        <v>0</v>
      </c>
      <c r="S318" s="1096">
        <f>INF_FC_EUR!AA319</f>
        <v>0</v>
      </c>
      <c r="T318" s="1095">
        <f>INF_FC_EUR!AB319</f>
        <v>0</v>
      </c>
      <c r="U318" s="1096">
        <f>INF_FC_EUR!AC319</f>
        <v>0</v>
      </c>
      <c r="V318" s="1095">
        <f>INF_FC_EUR!AD319</f>
        <v>0</v>
      </c>
      <c r="W318" s="1096">
        <f>INF_FC_EUR!AE319</f>
        <v>0</v>
      </c>
      <c r="X318" s="1095">
        <f>INF_FC_EUR!AF319</f>
        <v>0</v>
      </c>
      <c r="Y318" s="1096">
        <f>INF_FC_EUR!AG319</f>
        <v>0</v>
      </c>
      <c r="Z318" s="1095">
        <f>INF_FC_EUR!AH319</f>
        <v>0</v>
      </c>
      <c r="AA318" s="1096">
        <f>INF_FC_EUR!AI319</f>
        <v>0</v>
      </c>
      <c r="AB318" s="1095">
        <f>INF_FC_EUR!AJ319</f>
        <v>0</v>
      </c>
      <c r="AC318" s="1096">
        <f>INF_FC_EUR!AK319</f>
        <v>0</v>
      </c>
      <c r="AD318" s="1095">
        <f>INF_FC_EUR!AL319</f>
        <v>0</v>
      </c>
      <c r="AE318" s="1096">
        <f>INF_FC_EUR!AM319</f>
        <v>0</v>
      </c>
      <c r="AF318" s="1095">
        <f>INF_FC_EUR!AN319</f>
        <v>0</v>
      </c>
      <c r="AG318" s="1096">
        <f>INF_FC_EUR!AO319</f>
        <v>0</v>
      </c>
      <c r="AH318" s="1095">
        <f>INF_FC_EUR!AP319</f>
        <v>0</v>
      </c>
      <c r="AI318" s="1096">
        <f>INF_FC_EUR!AQ319</f>
        <v>0</v>
      </c>
      <c r="AJ318" s="1095">
        <f>INF_FC_EUR!AR319</f>
        <v>0</v>
      </c>
      <c r="AK318" s="1096">
        <f>INF_FC_EUR!AS319</f>
        <v>0</v>
      </c>
      <c r="AL318" s="1095">
        <f>INF_FC_EUR!AT319</f>
        <v>0</v>
      </c>
      <c r="AM318" s="1096">
        <f>INF_FC_EUR!AU319</f>
        <v>0</v>
      </c>
      <c r="AN318" s="1095">
        <f>INF_FC_EUR!AV319</f>
        <v>0</v>
      </c>
      <c r="AO318" s="1096">
        <f>INF_FC_EUR!AW319</f>
        <v>0</v>
      </c>
      <c r="AP318" s="1095">
        <f>INF_FC_EUR!AX319</f>
        <v>0</v>
      </c>
      <c r="AQ318" s="1096">
        <f>INF_FC_EUR!AY319</f>
        <v>0</v>
      </c>
      <c r="AR318" s="1095">
        <f>INF_FC_EUR!AZ319</f>
        <v>0</v>
      </c>
      <c r="AS318" s="1096">
        <f>INF_FC_EUR!BA319</f>
        <v>0</v>
      </c>
      <c r="AT318" s="1095">
        <f>INF_FC_EUR!BB319</f>
        <v>0</v>
      </c>
      <c r="AU318" s="1096">
        <f>INF_FC_EUR!BC319</f>
        <v>0</v>
      </c>
      <c r="AV318" s="1095">
        <f>INF_FC_EUR!BD319</f>
        <v>0</v>
      </c>
      <c r="AW318" s="1096">
        <f>INF_FC_EUR!BE319</f>
        <v>0</v>
      </c>
      <c r="AX318" s="1095">
        <f>INF_FC_EUR!BF319</f>
        <v>0</v>
      </c>
      <c r="AY318" s="1096">
        <f>INF_FC_EUR!BG319</f>
        <v>0</v>
      </c>
      <c r="AZ318" s="1095">
        <f>INF_FC_EUR!BH319</f>
        <v>0</v>
      </c>
      <c r="BA318" s="1096">
        <f>INF_FC_EUR!BI319</f>
        <v>0</v>
      </c>
      <c r="BB318" s="1095">
        <f>INF_FC_EUR!BJ319</f>
        <v>0</v>
      </c>
      <c r="BC318" s="1096">
        <f>INF_FC_EUR!BK319</f>
        <v>0</v>
      </c>
      <c r="BD318" s="1095">
        <f>INF_FC_EUR!BL319</f>
        <v>0</v>
      </c>
      <c r="BE318" s="1096">
        <f>INF_FC_EUR!BM319</f>
        <v>0</v>
      </c>
      <c r="BF318" s="1095">
        <f>INF_FC_EUR!BN319</f>
        <v>0</v>
      </c>
      <c r="BG318" s="1096">
        <f>INF_FC_EUR!BO319</f>
        <v>0</v>
      </c>
      <c r="BH318" s="1095">
        <f>INF_FC_EUR!BP319</f>
        <v>0</v>
      </c>
      <c r="BI318" s="1096">
        <f>INF_FC_EUR!BQ319</f>
        <v>0</v>
      </c>
      <c r="BJ318" s="1095">
        <f>INF_FC_EUR!BR319</f>
        <v>0</v>
      </c>
      <c r="BK318" s="1096">
        <f>INF_FC_EUR!BS319</f>
        <v>0</v>
      </c>
      <c r="BL318" s="1095">
        <f>INF_FC_EUR!BT319</f>
        <v>0</v>
      </c>
      <c r="BM318" s="1096">
        <f>INF_FC_EUR!BU319</f>
        <v>0</v>
      </c>
      <c r="BN318" s="1095">
        <f>INF_FC_EUR!BV319</f>
        <v>0</v>
      </c>
      <c r="BO318" s="1096">
        <f>INF_FC_EUR!BW319</f>
        <v>0</v>
      </c>
      <c r="BP318" s="1095">
        <f>INF_FC_EUR!BX319</f>
        <v>0</v>
      </c>
      <c r="BQ318" s="1096">
        <f>INF_FC_EUR!BY319</f>
        <v>0</v>
      </c>
    </row>
    <row r="319" spans="1:69" s="1048" customFormat="1">
      <c r="A319" s="1080" t="str">
        <f>IF(OR(B319=0,B319=""),"",B319&amp;IF(COUNTIF(B$11:$B319,B319)&gt;1,COUNTIF(B$11:$B319,B319),""))</f>
        <v>Keyfigures TOTAL  [per ton]</v>
      </c>
      <c r="B319" s="1080" t="str">
        <f>INF_FC_EUR!J320</f>
        <v>Keyfigures TOTAL  [per ton]</v>
      </c>
      <c r="C319" s="1081"/>
      <c r="D319" s="1095">
        <f>INF_FC_EUR!L320</f>
        <v>0</v>
      </c>
      <c r="E319" s="1096">
        <f>INF_FC_EUR!M320</f>
        <v>0</v>
      </c>
      <c r="F319" s="1095">
        <f>INF_FC_EUR!N320</f>
        <v>0</v>
      </c>
      <c r="G319" s="1096">
        <f>INF_FC_EUR!O320</f>
        <v>0</v>
      </c>
      <c r="H319" s="1095">
        <f>INF_FC_EUR!P320</f>
        <v>0</v>
      </c>
      <c r="I319" s="1096">
        <f>INF_FC_EUR!Q320</f>
        <v>0</v>
      </c>
      <c r="J319" s="1095">
        <f>INF_FC_EUR!R320</f>
        <v>0</v>
      </c>
      <c r="K319" s="1096">
        <f>INF_FC_EUR!S320</f>
        <v>0</v>
      </c>
      <c r="L319" s="1095">
        <f>INF_FC_EUR!T320</f>
        <v>0</v>
      </c>
      <c r="M319" s="1096">
        <f>INF_FC_EUR!U320</f>
        <v>0</v>
      </c>
      <c r="N319" s="1095">
        <f>INF_FC_EUR!V320</f>
        <v>0</v>
      </c>
      <c r="O319" s="1096">
        <f>INF_FC_EUR!W320</f>
        <v>0</v>
      </c>
      <c r="P319" s="1095">
        <f>INF_FC_EUR!X320</f>
        <v>0</v>
      </c>
      <c r="Q319" s="1096">
        <f>INF_FC_EUR!Y320</f>
        <v>0</v>
      </c>
      <c r="R319" s="1095">
        <f>INF_FC_EUR!Z320</f>
        <v>0</v>
      </c>
      <c r="S319" s="1096">
        <f>INF_FC_EUR!AA320</f>
        <v>0</v>
      </c>
      <c r="T319" s="1095">
        <f>INF_FC_EUR!AB320</f>
        <v>0</v>
      </c>
      <c r="U319" s="1096">
        <f>INF_FC_EUR!AC320</f>
        <v>0</v>
      </c>
      <c r="V319" s="1095">
        <f>INF_FC_EUR!AD320</f>
        <v>0</v>
      </c>
      <c r="W319" s="1096">
        <f>INF_FC_EUR!AE320</f>
        <v>0</v>
      </c>
      <c r="X319" s="1095">
        <f>INF_FC_EUR!AF320</f>
        <v>0</v>
      </c>
      <c r="Y319" s="1096">
        <f>INF_FC_EUR!AG320</f>
        <v>0</v>
      </c>
      <c r="Z319" s="1095">
        <f>INF_FC_EUR!AH320</f>
        <v>0</v>
      </c>
      <c r="AA319" s="1096">
        <f>INF_FC_EUR!AI320</f>
        <v>0</v>
      </c>
      <c r="AB319" s="1095">
        <f>INF_FC_EUR!AJ320</f>
        <v>0</v>
      </c>
      <c r="AC319" s="1096">
        <f>INF_FC_EUR!AK320</f>
        <v>0</v>
      </c>
      <c r="AD319" s="1095">
        <f>INF_FC_EUR!AL320</f>
        <v>0</v>
      </c>
      <c r="AE319" s="1096">
        <f>INF_FC_EUR!AM320</f>
        <v>0</v>
      </c>
      <c r="AF319" s="1095">
        <f>INF_FC_EUR!AN320</f>
        <v>0</v>
      </c>
      <c r="AG319" s="1096">
        <f>INF_FC_EUR!AO320</f>
        <v>0</v>
      </c>
      <c r="AH319" s="1095">
        <f>INF_FC_EUR!AP320</f>
        <v>0</v>
      </c>
      <c r="AI319" s="1096">
        <f>INF_FC_EUR!AQ320</f>
        <v>0</v>
      </c>
      <c r="AJ319" s="1095">
        <f>INF_FC_EUR!AR320</f>
        <v>0</v>
      </c>
      <c r="AK319" s="1096">
        <f>INF_FC_EUR!AS320</f>
        <v>0</v>
      </c>
      <c r="AL319" s="1095">
        <f>INF_FC_EUR!AT320</f>
        <v>0</v>
      </c>
      <c r="AM319" s="1096">
        <f>INF_FC_EUR!AU320</f>
        <v>0</v>
      </c>
      <c r="AN319" s="1095">
        <f>INF_FC_EUR!AV320</f>
        <v>0</v>
      </c>
      <c r="AO319" s="1096">
        <f>INF_FC_EUR!AW320</f>
        <v>0</v>
      </c>
      <c r="AP319" s="1095">
        <f>INF_FC_EUR!AX320</f>
        <v>0</v>
      </c>
      <c r="AQ319" s="1096">
        <f>INF_FC_EUR!AY320</f>
        <v>0</v>
      </c>
      <c r="AR319" s="1095">
        <f>INF_FC_EUR!AZ320</f>
        <v>0</v>
      </c>
      <c r="AS319" s="1096">
        <f>INF_FC_EUR!BA320</f>
        <v>0</v>
      </c>
      <c r="AT319" s="1095">
        <f>INF_FC_EUR!BB320</f>
        <v>0</v>
      </c>
      <c r="AU319" s="1096">
        <f>INF_FC_EUR!BC320</f>
        <v>0</v>
      </c>
      <c r="AV319" s="1095">
        <f>INF_FC_EUR!BD320</f>
        <v>0</v>
      </c>
      <c r="AW319" s="1096">
        <f>INF_FC_EUR!BE320</f>
        <v>0</v>
      </c>
      <c r="AX319" s="1095">
        <f>INF_FC_EUR!BF320</f>
        <v>0</v>
      </c>
      <c r="AY319" s="1096">
        <f>INF_FC_EUR!BG320</f>
        <v>0</v>
      </c>
      <c r="AZ319" s="1095">
        <f>INF_FC_EUR!BH320</f>
        <v>0</v>
      </c>
      <c r="BA319" s="1096">
        <f>INF_FC_EUR!BI320</f>
        <v>0</v>
      </c>
      <c r="BB319" s="1095">
        <f>INF_FC_EUR!BJ320</f>
        <v>0</v>
      </c>
      <c r="BC319" s="1096">
        <f>INF_FC_EUR!BK320</f>
        <v>0</v>
      </c>
      <c r="BD319" s="1095">
        <f>INF_FC_EUR!BL320</f>
        <v>0</v>
      </c>
      <c r="BE319" s="1096">
        <f>INF_FC_EUR!BM320</f>
        <v>0</v>
      </c>
      <c r="BF319" s="1095">
        <f>INF_FC_EUR!BN320</f>
        <v>0</v>
      </c>
      <c r="BG319" s="1096">
        <f>INF_FC_EUR!BO320</f>
        <v>0</v>
      </c>
      <c r="BH319" s="1095">
        <f>INF_FC_EUR!BP320</f>
        <v>0</v>
      </c>
      <c r="BI319" s="1096">
        <f>INF_FC_EUR!BQ320</f>
        <v>0</v>
      </c>
      <c r="BJ319" s="1095">
        <f>INF_FC_EUR!BR320</f>
        <v>0</v>
      </c>
      <c r="BK319" s="1096">
        <f>INF_FC_EUR!BS320</f>
        <v>0</v>
      </c>
      <c r="BL319" s="1095">
        <f>INF_FC_EUR!BT320</f>
        <v>0</v>
      </c>
      <c r="BM319" s="1096">
        <f>INF_FC_EUR!BU320</f>
        <v>0</v>
      </c>
      <c r="BN319" s="1095">
        <f>INF_FC_EUR!BV320</f>
        <v>0</v>
      </c>
      <c r="BO319" s="1096">
        <f>INF_FC_EUR!BW320</f>
        <v>0</v>
      </c>
      <c r="BP319" s="1095">
        <f>INF_FC_EUR!BX320</f>
        <v>0</v>
      </c>
      <c r="BQ319" s="1096">
        <f>INF_FC_EUR!BY320</f>
        <v>0</v>
      </c>
    </row>
    <row r="320" spans="1:69" s="1048" customFormat="1">
      <c r="A320" s="1080" t="str">
        <f>IF(OR(B320=0,B320=""),"",B320&amp;IF(COUNTIF(B$11:$B320,B320)&gt;1,COUNTIF(B$11:$B320,B320),""))</f>
        <v>Sales in tons6</v>
      </c>
      <c r="B320" s="1080" t="str">
        <f>INF_FC_EUR!J321</f>
        <v>Sales in tons</v>
      </c>
      <c r="C320" s="1081"/>
      <c r="D320" s="1095">
        <f>INF_FC_EUR!L321</f>
        <v>0</v>
      </c>
      <c r="E320" s="1096">
        <f>INF_FC_EUR!M321</f>
        <v>0</v>
      </c>
      <c r="F320" s="1095">
        <f>INF_FC_EUR!N321</f>
        <v>0</v>
      </c>
      <c r="G320" s="1096">
        <f>INF_FC_EUR!O321</f>
        <v>0</v>
      </c>
      <c r="H320" s="1095">
        <f>INF_FC_EUR!P321</f>
        <v>0</v>
      </c>
      <c r="I320" s="1096">
        <f>INF_FC_EUR!Q321</f>
        <v>0</v>
      </c>
      <c r="J320" s="1095">
        <f>INF_FC_EUR!R321</f>
        <v>0</v>
      </c>
      <c r="K320" s="1096">
        <f>INF_FC_EUR!S321</f>
        <v>0</v>
      </c>
      <c r="L320" s="1095">
        <f>INF_FC_EUR!T321</f>
        <v>0</v>
      </c>
      <c r="M320" s="1096">
        <f>INF_FC_EUR!U321</f>
        <v>0</v>
      </c>
      <c r="N320" s="1095">
        <f>INF_FC_EUR!V321</f>
        <v>0</v>
      </c>
      <c r="O320" s="1096">
        <f>INF_FC_EUR!W321</f>
        <v>0</v>
      </c>
      <c r="P320" s="1095">
        <f>INF_FC_EUR!X321</f>
        <v>0</v>
      </c>
      <c r="Q320" s="1096">
        <f>INF_FC_EUR!Y321</f>
        <v>0</v>
      </c>
      <c r="R320" s="1095">
        <f>INF_FC_EUR!Z321</f>
        <v>0</v>
      </c>
      <c r="S320" s="1096">
        <f>INF_FC_EUR!AA321</f>
        <v>0</v>
      </c>
      <c r="T320" s="1095">
        <f>INF_FC_EUR!AB321</f>
        <v>0</v>
      </c>
      <c r="U320" s="1096">
        <f>INF_FC_EUR!AC321</f>
        <v>0</v>
      </c>
      <c r="V320" s="1095">
        <f>INF_FC_EUR!AD321</f>
        <v>0</v>
      </c>
      <c r="W320" s="1096">
        <f>INF_FC_EUR!AE321</f>
        <v>0</v>
      </c>
      <c r="X320" s="1095">
        <f>INF_FC_EUR!AF321</f>
        <v>0</v>
      </c>
      <c r="Y320" s="1096">
        <f>INF_FC_EUR!AG321</f>
        <v>0</v>
      </c>
      <c r="Z320" s="1095">
        <f>INF_FC_EUR!AH321</f>
        <v>0</v>
      </c>
      <c r="AA320" s="1096">
        <f>INF_FC_EUR!AI321</f>
        <v>0</v>
      </c>
      <c r="AB320" s="1095">
        <f>INF_FC_EUR!AJ321</f>
        <v>0</v>
      </c>
      <c r="AC320" s="1096">
        <f>INF_FC_EUR!AK321</f>
        <v>0</v>
      </c>
      <c r="AD320" s="1095">
        <f>INF_FC_EUR!AL321</f>
        <v>0</v>
      </c>
      <c r="AE320" s="1096">
        <f>INF_FC_EUR!AM321</f>
        <v>0</v>
      </c>
      <c r="AF320" s="1095">
        <f>INF_FC_EUR!AN321</f>
        <v>0</v>
      </c>
      <c r="AG320" s="1096">
        <f>INF_FC_EUR!AO321</f>
        <v>0</v>
      </c>
      <c r="AH320" s="1095">
        <f>INF_FC_EUR!AP321</f>
        <v>0</v>
      </c>
      <c r="AI320" s="1096">
        <f>INF_FC_EUR!AQ321</f>
        <v>0</v>
      </c>
      <c r="AJ320" s="1095">
        <f>INF_FC_EUR!AR321</f>
        <v>0</v>
      </c>
      <c r="AK320" s="1096">
        <f>INF_FC_EUR!AS321</f>
        <v>0</v>
      </c>
      <c r="AL320" s="1095">
        <f>INF_FC_EUR!AT321</f>
        <v>0</v>
      </c>
      <c r="AM320" s="1096">
        <f>INF_FC_EUR!AU321</f>
        <v>0</v>
      </c>
      <c r="AN320" s="1095">
        <f>INF_FC_EUR!AV321</f>
        <v>0</v>
      </c>
      <c r="AO320" s="1096">
        <f>INF_FC_EUR!AW321</f>
        <v>0</v>
      </c>
      <c r="AP320" s="1095">
        <f>INF_FC_EUR!AX321</f>
        <v>0</v>
      </c>
      <c r="AQ320" s="1096">
        <f>INF_FC_EUR!AY321</f>
        <v>0</v>
      </c>
      <c r="AR320" s="1095">
        <f>INF_FC_EUR!AZ321</f>
        <v>0</v>
      </c>
      <c r="AS320" s="1096">
        <f>INF_FC_EUR!BA321</f>
        <v>0</v>
      </c>
      <c r="AT320" s="1095">
        <f>INF_FC_EUR!BB321</f>
        <v>0</v>
      </c>
      <c r="AU320" s="1096">
        <f>INF_FC_EUR!BC321</f>
        <v>0</v>
      </c>
      <c r="AV320" s="1095">
        <f>INF_FC_EUR!BD321</f>
        <v>0</v>
      </c>
      <c r="AW320" s="1096">
        <f>INF_FC_EUR!BE321</f>
        <v>0</v>
      </c>
      <c r="AX320" s="1095">
        <f>INF_FC_EUR!BF321</f>
        <v>0</v>
      </c>
      <c r="AY320" s="1096">
        <f>INF_FC_EUR!BG321</f>
        <v>0</v>
      </c>
      <c r="AZ320" s="1095">
        <f>INF_FC_EUR!BH321</f>
        <v>0</v>
      </c>
      <c r="BA320" s="1096">
        <f>INF_FC_EUR!BI321</f>
        <v>0</v>
      </c>
      <c r="BB320" s="1095">
        <f>INF_FC_EUR!BJ321</f>
        <v>0</v>
      </c>
      <c r="BC320" s="1096">
        <f>INF_FC_EUR!BK321</f>
        <v>0</v>
      </c>
      <c r="BD320" s="1095">
        <f>INF_FC_EUR!BL321</f>
        <v>0</v>
      </c>
      <c r="BE320" s="1096">
        <f>INF_FC_EUR!BM321</f>
        <v>0</v>
      </c>
      <c r="BF320" s="1095">
        <f>INF_FC_EUR!BN321</f>
        <v>0</v>
      </c>
      <c r="BG320" s="1096">
        <f>INF_FC_EUR!BO321</f>
        <v>0</v>
      </c>
      <c r="BH320" s="1095">
        <f>INF_FC_EUR!BP321</f>
        <v>0</v>
      </c>
      <c r="BI320" s="1096">
        <f>INF_FC_EUR!BQ321</f>
        <v>0</v>
      </c>
      <c r="BJ320" s="1095">
        <f>INF_FC_EUR!BR321</f>
        <v>0</v>
      </c>
      <c r="BK320" s="1096">
        <f>INF_FC_EUR!BS321</f>
        <v>0</v>
      </c>
      <c r="BL320" s="1095">
        <f>INF_FC_EUR!BT321</f>
        <v>0</v>
      </c>
      <c r="BM320" s="1096">
        <f>INF_FC_EUR!BU321</f>
        <v>0</v>
      </c>
      <c r="BN320" s="1095">
        <f>INF_FC_EUR!BV321</f>
        <v>0</v>
      </c>
      <c r="BO320" s="1096">
        <f>INF_FC_EUR!BW321</f>
        <v>0</v>
      </c>
      <c r="BP320" s="1095">
        <f>INF_FC_EUR!BX321</f>
        <v>0</v>
      </c>
      <c r="BQ320" s="1096">
        <f>INF_FC_EUR!BY321</f>
        <v>0</v>
      </c>
    </row>
    <row r="321" spans="1:69" s="1048" customFormat="1">
      <c r="A321" s="1080" t="str">
        <f>IF(OR(B321=0,B321=""),"",B321&amp;IF(COUNTIF(B$11:$B321,B321)&gt;1,COUNTIF(B$11:$B321,B321),""))</f>
        <v>Net Revenue Total</v>
      </c>
      <c r="B321" s="1080" t="str">
        <f>INF_FC_EUR!J322</f>
        <v>Net Revenue Total</v>
      </c>
      <c r="C321" s="1081"/>
      <c r="D321" s="1095">
        <f>INF_FC_EUR!L322</f>
        <v>0</v>
      </c>
      <c r="E321" s="1096">
        <f>INF_FC_EUR!M322</f>
        <v>0</v>
      </c>
      <c r="F321" s="1095">
        <f>INF_FC_EUR!N322</f>
        <v>0</v>
      </c>
      <c r="G321" s="1096">
        <f>INF_FC_EUR!O322</f>
        <v>0</v>
      </c>
      <c r="H321" s="1095">
        <f>INF_FC_EUR!P322</f>
        <v>0</v>
      </c>
      <c r="I321" s="1096">
        <f>INF_FC_EUR!Q322</f>
        <v>0</v>
      </c>
      <c r="J321" s="1095">
        <f>INF_FC_EUR!R322</f>
        <v>0</v>
      </c>
      <c r="K321" s="1096">
        <f>INF_FC_EUR!S322</f>
        <v>0</v>
      </c>
      <c r="L321" s="1095">
        <f>INF_FC_EUR!T322</f>
        <v>0</v>
      </c>
      <c r="M321" s="1096">
        <f>INF_FC_EUR!U322</f>
        <v>0</v>
      </c>
      <c r="N321" s="1095">
        <f>INF_FC_EUR!V322</f>
        <v>0</v>
      </c>
      <c r="O321" s="1096">
        <f>INF_FC_EUR!W322</f>
        <v>0</v>
      </c>
      <c r="P321" s="1095">
        <f>INF_FC_EUR!X322</f>
        <v>0</v>
      </c>
      <c r="Q321" s="1096">
        <f>INF_FC_EUR!Y322</f>
        <v>0</v>
      </c>
      <c r="R321" s="1095">
        <f>INF_FC_EUR!Z322</f>
        <v>0</v>
      </c>
      <c r="S321" s="1096">
        <f>INF_FC_EUR!AA322</f>
        <v>0</v>
      </c>
      <c r="T321" s="1095">
        <f>INF_FC_EUR!AB322</f>
        <v>0</v>
      </c>
      <c r="U321" s="1096">
        <f>INF_FC_EUR!AC322</f>
        <v>0</v>
      </c>
      <c r="V321" s="1095">
        <f>INF_FC_EUR!AD322</f>
        <v>0</v>
      </c>
      <c r="W321" s="1096">
        <f>INF_FC_EUR!AE322</f>
        <v>0</v>
      </c>
      <c r="X321" s="1095">
        <f>INF_FC_EUR!AF322</f>
        <v>0</v>
      </c>
      <c r="Y321" s="1096">
        <f>INF_FC_EUR!AG322</f>
        <v>0</v>
      </c>
      <c r="Z321" s="1095">
        <f>INF_FC_EUR!AH322</f>
        <v>0</v>
      </c>
      <c r="AA321" s="1096">
        <f>INF_FC_EUR!AI322</f>
        <v>0</v>
      </c>
      <c r="AB321" s="1095">
        <f>INF_FC_EUR!AJ322</f>
        <v>0</v>
      </c>
      <c r="AC321" s="1096">
        <f>INF_FC_EUR!AK322</f>
        <v>0</v>
      </c>
      <c r="AD321" s="1095">
        <f>INF_FC_EUR!AL322</f>
        <v>0</v>
      </c>
      <c r="AE321" s="1096">
        <f>INF_FC_EUR!AM322</f>
        <v>0</v>
      </c>
      <c r="AF321" s="1095">
        <f>INF_FC_EUR!AN322</f>
        <v>0</v>
      </c>
      <c r="AG321" s="1096">
        <f>INF_FC_EUR!AO322</f>
        <v>0</v>
      </c>
      <c r="AH321" s="1095">
        <f>INF_FC_EUR!AP322</f>
        <v>0</v>
      </c>
      <c r="AI321" s="1096">
        <f>INF_FC_EUR!AQ322</f>
        <v>0</v>
      </c>
      <c r="AJ321" s="1095">
        <f>INF_FC_EUR!AR322</f>
        <v>0</v>
      </c>
      <c r="AK321" s="1096">
        <f>INF_FC_EUR!AS322</f>
        <v>0</v>
      </c>
      <c r="AL321" s="1095">
        <f>INF_FC_EUR!AT322</f>
        <v>0</v>
      </c>
      <c r="AM321" s="1096">
        <f>INF_FC_EUR!AU322</f>
        <v>0</v>
      </c>
      <c r="AN321" s="1095">
        <f>INF_FC_EUR!AV322</f>
        <v>0</v>
      </c>
      <c r="AO321" s="1096">
        <f>INF_FC_EUR!AW322</f>
        <v>0</v>
      </c>
      <c r="AP321" s="1095">
        <f>INF_FC_EUR!AX322</f>
        <v>0</v>
      </c>
      <c r="AQ321" s="1096">
        <f>INF_FC_EUR!AY322</f>
        <v>0</v>
      </c>
      <c r="AR321" s="1095">
        <f>INF_FC_EUR!AZ322</f>
        <v>0</v>
      </c>
      <c r="AS321" s="1096">
        <f>INF_FC_EUR!BA322</f>
        <v>0</v>
      </c>
      <c r="AT321" s="1095">
        <f>INF_FC_EUR!BB322</f>
        <v>0</v>
      </c>
      <c r="AU321" s="1096">
        <f>INF_FC_EUR!BC322</f>
        <v>0</v>
      </c>
      <c r="AV321" s="1095">
        <f>INF_FC_EUR!BD322</f>
        <v>0</v>
      </c>
      <c r="AW321" s="1096">
        <f>INF_FC_EUR!BE322</f>
        <v>0</v>
      </c>
      <c r="AX321" s="1095">
        <f>INF_FC_EUR!BF322</f>
        <v>0</v>
      </c>
      <c r="AY321" s="1096">
        <f>INF_FC_EUR!BG322</f>
        <v>0</v>
      </c>
      <c r="AZ321" s="1095">
        <f>INF_FC_EUR!BH322</f>
        <v>0</v>
      </c>
      <c r="BA321" s="1096">
        <f>INF_FC_EUR!BI322</f>
        <v>0</v>
      </c>
      <c r="BB321" s="1095">
        <f>INF_FC_EUR!BJ322</f>
        <v>0</v>
      </c>
      <c r="BC321" s="1096">
        <f>INF_FC_EUR!BK322</f>
        <v>0</v>
      </c>
      <c r="BD321" s="1095">
        <f>INF_FC_EUR!BL322</f>
        <v>0</v>
      </c>
      <c r="BE321" s="1096">
        <f>INF_FC_EUR!BM322</f>
        <v>0</v>
      </c>
      <c r="BF321" s="1095">
        <f>INF_FC_EUR!BN322</f>
        <v>0</v>
      </c>
      <c r="BG321" s="1096">
        <f>INF_FC_EUR!BO322</f>
        <v>0</v>
      </c>
      <c r="BH321" s="1095">
        <f>INF_FC_EUR!BP322</f>
        <v>0</v>
      </c>
      <c r="BI321" s="1096">
        <f>INF_FC_EUR!BQ322</f>
        <v>0</v>
      </c>
      <c r="BJ321" s="1095">
        <f>INF_FC_EUR!BR322</f>
        <v>0</v>
      </c>
      <c r="BK321" s="1096">
        <f>INF_FC_EUR!BS322</f>
        <v>0</v>
      </c>
      <c r="BL321" s="1095">
        <f>INF_FC_EUR!BT322</f>
        <v>0</v>
      </c>
      <c r="BM321" s="1096">
        <f>INF_FC_EUR!BU322</f>
        <v>0</v>
      </c>
      <c r="BN321" s="1095">
        <f>INF_FC_EUR!BV322</f>
        <v>0</v>
      </c>
      <c r="BO321" s="1096">
        <f>INF_FC_EUR!BW322</f>
        <v>0</v>
      </c>
      <c r="BP321" s="1095">
        <f>INF_FC_EUR!BX322</f>
        <v>0</v>
      </c>
      <c r="BQ321" s="1096">
        <f>INF_FC_EUR!BY322</f>
        <v>0</v>
      </c>
    </row>
    <row r="322" spans="1:69" s="1048" customFormat="1">
      <c r="A322" s="1080" t="str">
        <f>IF(OR(B322=0,B322=""),"",B322&amp;IF(COUNTIF(B$11:$B322,B322)&gt;1,COUNTIF(B$11:$B322,B322),""))</f>
        <v>Contribution Margin I5</v>
      </c>
      <c r="B322" s="1080" t="str">
        <f>INF_FC_EUR!J323</f>
        <v>Contribution Margin I</v>
      </c>
      <c r="C322" s="1081"/>
      <c r="D322" s="1095">
        <f>INF_FC_EUR!L323</f>
        <v>0</v>
      </c>
      <c r="E322" s="1096">
        <f>INF_FC_EUR!M323</f>
        <v>0</v>
      </c>
      <c r="F322" s="1095">
        <f>INF_FC_EUR!N323</f>
        <v>0</v>
      </c>
      <c r="G322" s="1096">
        <f>INF_FC_EUR!O323</f>
        <v>0</v>
      </c>
      <c r="H322" s="1095">
        <f>INF_FC_EUR!P323</f>
        <v>0</v>
      </c>
      <c r="I322" s="1096">
        <f>INF_FC_EUR!Q323</f>
        <v>0</v>
      </c>
      <c r="J322" s="1095">
        <f>INF_FC_EUR!R323</f>
        <v>0</v>
      </c>
      <c r="K322" s="1096">
        <f>INF_FC_EUR!S323</f>
        <v>0</v>
      </c>
      <c r="L322" s="1095">
        <f>INF_FC_EUR!T323</f>
        <v>0</v>
      </c>
      <c r="M322" s="1096">
        <f>INF_FC_EUR!U323</f>
        <v>0</v>
      </c>
      <c r="N322" s="1095">
        <f>INF_FC_EUR!V323</f>
        <v>0</v>
      </c>
      <c r="O322" s="1096">
        <f>INF_FC_EUR!W323</f>
        <v>0</v>
      </c>
      <c r="P322" s="1095">
        <f>INF_FC_EUR!X323</f>
        <v>0</v>
      </c>
      <c r="Q322" s="1096">
        <f>INF_FC_EUR!Y323</f>
        <v>0</v>
      </c>
      <c r="R322" s="1095">
        <f>INF_FC_EUR!Z323</f>
        <v>0</v>
      </c>
      <c r="S322" s="1096">
        <f>INF_FC_EUR!AA323</f>
        <v>0</v>
      </c>
      <c r="T322" s="1095">
        <f>INF_FC_EUR!AB323</f>
        <v>0</v>
      </c>
      <c r="U322" s="1096">
        <f>INF_FC_EUR!AC323</f>
        <v>0</v>
      </c>
      <c r="V322" s="1095">
        <f>INF_FC_EUR!AD323</f>
        <v>0</v>
      </c>
      <c r="W322" s="1096">
        <f>INF_FC_EUR!AE323</f>
        <v>0</v>
      </c>
      <c r="X322" s="1095">
        <f>INF_FC_EUR!AF323</f>
        <v>0</v>
      </c>
      <c r="Y322" s="1096">
        <f>INF_FC_EUR!AG323</f>
        <v>0</v>
      </c>
      <c r="Z322" s="1095">
        <f>INF_FC_EUR!AH323</f>
        <v>0</v>
      </c>
      <c r="AA322" s="1096">
        <f>INF_FC_EUR!AI323</f>
        <v>0</v>
      </c>
      <c r="AB322" s="1095">
        <f>INF_FC_EUR!AJ323</f>
        <v>0</v>
      </c>
      <c r="AC322" s="1096">
        <f>INF_FC_EUR!AK323</f>
        <v>0</v>
      </c>
      <c r="AD322" s="1095">
        <f>INF_FC_EUR!AL323</f>
        <v>0</v>
      </c>
      <c r="AE322" s="1096">
        <f>INF_FC_EUR!AM323</f>
        <v>0</v>
      </c>
      <c r="AF322" s="1095">
        <f>INF_FC_EUR!AN323</f>
        <v>0</v>
      </c>
      <c r="AG322" s="1096">
        <f>INF_FC_EUR!AO323</f>
        <v>0</v>
      </c>
      <c r="AH322" s="1095">
        <f>INF_FC_EUR!AP323</f>
        <v>0</v>
      </c>
      <c r="AI322" s="1096">
        <f>INF_FC_EUR!AQ323</f>
        <v>0</v>
      </c>
      <c r="AJ322" s="1095">
        <f>INF_FC_EUR!AR323</f>
        <v>0</v>
      </c>
      <c r="AK322" s="1096">
        <f>INF_FC_EUR!AS323</f>
        <v>0</v>
      </c>
      <c r="AL322" s="1095">
        <f>INF_FC_EUR!AT323</f>
        <v>0</v>
      </c>
      <c r="AM322" s="1096">
        <f>INF_FC_EUR!AU323</f>
        <v>0</v>
      </c>
      <c r="AN322" s="1095">
        <f>INF_FC_EUR!AV323</f>
        <v>0</v>
      </c>
      <c r="AO322" s="1096">
        <f>INF_FC_EUR!AW323</f>
        <v>0</v>
      </c>
      <c r="AP322" s="1095">
        <f>INF_FC_EUR!AX323</f>
        <v>0</v>
      </c>
      <c r="AQ322" s="1096">
        <f>INF_FC_EUR!AY323</f>
        <v>0</v>
      </c>
      <c r="AR322" s="1095">
        <f>INF_FC_EUR!AZ323</f>
        <v>0</v>
      </c>
      <c r="AS322" s="1096">
        <f>INF_FC_EUR!BA323</f>
        <v>0</v>
      </c>
      <c r="AT322" s="1095">
        <f>INF_FC_EUR!BB323</f>
        <v>0</v>
      </c>
      <c r="AU322" s="1096">
        <f>INF_FC_EUR!BC323</f>
        <v>0</v>
      </c>
      <c r="AV322" s="1095">
        <f>INF_FC_EUR!BD323</f>
        <v>0</v>
      </c>
      <c r="AW322" s="1096">
        <f>INF_FC_EUR!BE323</f>
        <v>0</v>
      </c>
      <c r="AX322" s="1095">
        <f>INF_FC_EUR!BF323</f>
        <v>0</v>
      </c>
      <c r="AY322" s="1096">
        <f>INF_FC_EUR!BG323</f>
        <v>0</v>
      </c>
      <c r="AZ322" s="1095">
        <f>INF_FC_EUR!BH323</f>
        <v>0</v>
      </c>
      <c r="BA322" s="1096">
        <f>INF_FC_EUR!BI323</f>
        <v>0</v>
      </c>
      <c r="BB322" s="1095">
        <f>INF_FC_EUR!BJ323</f>
        <v>0</v>
      </c>
      <c r="BC322" s="1096">
        <f>INF_FC_EUR!BK323</f>
        <v>0</v>
      </c>
      <c r="BD322" s="1095">
        <f>INF_FC_EUR!BL323</f>
        <v>0</v>
      </c>
      <c r="BE322" s="1096">
        <f>INF_FC_EUR!BM323</f>
        <v>0</v>
      </c>
      <c r="BF322" s="1095">
        <f>INF_FC_EUR!BN323</f>
        <v>0</v>
      </c>
      <c r="BG322" s="1096">
        <f>INF_FC_EUR!BO323</f>
        <v>0</v>
      </c>
      <c r="BH322" s="1095">
        <f>INF_FC_EUR!BP323</f>
        <v>0</v>
      </c>
      <c r="BI322" s="1096">
        <f>INF_FC_EUR!BQ323</f>
        <v>0</v>
      </c>
      <c r="BJ322" s="1095">
        <f>INF_FC_EUR!BR323</f>
        <v>0</v>
      </c>
      <c r="BK322" s="1096">
        <f>INF_FC_EUR!BS323</f>
        <v>0</v>
      </c>
      <c r="BL322" s="1095">
        <f>INF_FC_EUR!BT323</f>
        <v>0</v>
      </c>
      <c r="BM322" s="1096">
        <f>INF_FC_EUR!BU323</f>
        <v>0</v>
      </c>
      <c r="BN322" s="1095">
        <f>INF_FC_EUR!BV323</f>
        <v>0</v>
      </c>
      <c r="BO322" s="1096">
        <f>INF_FC_EUR!BW323</f>
        <v>0</v>
      </c>
      <c r="BP322" s="1095">
        <f>INF_FC_EUR!BX323</f>
        <v>0</v>
      </c>
      <c r="BQ322" s="1096">
        <f>INF_FC_EUR!BY323</f>
        <v>0</v>
      </c>
    </row>
    <row r="323" spans="1:69" s="1048" customFormat="1">
      <c r="A323" s="1080" t="str">
        <f>IF(OR(B323=0,B323=""),"",B323&amp;IF(COUNTIF(B$11:$B323,B323)&gt;1,COUNTIF(B$11:$B323,B323),""))</f>
        <v>EBITDA6</v>
      </c>
      <c r="B323" s="1080" t="str">
        <f>INF_FC_EUR!J324</f>
        <v>EBITDA</v>
      </c>
      <c r="C323" s="1081"/>
      <c r="D323" s="1095">
        <f>INF_FC_EUR!L324</f>
        <v>0</v>
      </c>
      <c r="E323" s="1096">
        <f>INF_FC_EUR!M324</f>
        <v>0</v>
      </c>
      <c r="F323" s="1095">
        <f>INF_FC_EUR!N324</f>
        <v>0</v>
      </c>
      <c r="G323" s="1096">
        <f>INF_FC_EUR!O324</f>
        <v>0</v>
      </c>
      <c r="H323" s="1095">
        <f>INF_FC_EUR!P324</f>
        <v>0</v>
      </c>
      <c r="I323" s="1096">
        <f>INF_FC_EUR!Q324</f>
        <v>0</v>
      </c>
      <c r="J323" s="1095">
        <f>INF_FC_EUR!R324</f>
        <v>0</v>
      </c>
      <c r="K323" s="1096">
        <f>INF_FC_EUR!S324</f>
        <v>0</v>
      </c>
      <c r="L323" s="1095">
        <f>INF_FC_EUR!T324</f>
        <v>0</v>
      </c>
      <c r="M323" s="1096">
        <f>INF_FC_EUR!U324</f>
        <v>0</v>
      </c>
      <c r="N323" s="1095">
        <f>INF_FC_EUR!V324</f>
        <v>0</v>
      </c>
      <c r="O323" s="1096">
        <f>INF_FC_EUR!W324</f>
        <v>0</v>
      </c>
      <c r="P323" s="1095">
        <f>INF_FC_EUR!X324</f>
        <v>0</v>
      </c>
      <c r="Q323" s="1096">
        <f>INF_FC_EUR!Y324</f>
        <v>0</v>
      </c>
      <c r="R323" s="1095">
        <f>INF_FC_EUR!Z324</f>
        <v>0</v>
      </c>
      <c r="S323" s="1096">
        <f>INF_FC_EUR!AA324</f>
        <v>0</v>
      </c>
      <c r="T323" s="1095">
        <f>INF_FC_EUR!AB324</f>
        <v>0</v>
      </c>
      <c r="U323" s="1096">
        <f>INF_FC_EUR!AC324</f>
        <v>0</v>
      </c>
      <c r="V323" s="1095">
        <f>INF_FC_EUR!AD324</f>
        <v>0</v>
      </c>
      <c r="W323" s="1096">
        <f>INF_FC_EUR!AE324</f>
        <v>0</v>
      </c>
      <c r="X323" s="1095">
        <f>INF_FC_EUR!AF324</f>
        <v>0</v>
      </c>
      <c r="Y323" s="1096">
        <f>INF_FC_EUR!AG324</f>
        <v>0</v>
      </c>
      <c r="Z323" s="1095">
        <f>INF_FC_EUR!AH324</f>
        <v>0</v>
      </c>
      <c r="AA323" s="1096">
        <f>INF_FC_EUR!AI324</f>
        <v>0</v>
      </c>
      <c r="AB323" s="1095">
        <f>INF_FC_EUR!AJ324</f>
        <v>0</v>
      </c>
      <c r="AC323" s="1096">
        <f>INF_FC_EUR!AK324</f>
        <v>0</v>
      </c>
      <c r="AD323" s="1095">
        <f>INF_FC_EUR!AL324</f>
        <v>0</v>
      </c>
      <c r="AE323" s="1096">
        <f>INF_FC_EUR!AM324</f>
        <v>0</v>
      </c>
      <c r="AF323" s="1095">
        <f>INF_FC_EUR!AN324</f>
        <v>0</v>
      </c>
      <c r="AG323" s="1096">
        <f>INF_FC_EUR!AO324</f>
        <v>0</v>
      </c>
      <c r="AH323" s="1095">
        <f>INF_FC_EUR!AP324</f>
        <v>0</v>
      </c>
      <c r="AI323" s="1096">
        <f>INF_FC_EUR!AQ324</f>
        <v>0</v>
      </c>
      <c r="AJ323" s="1095">
        <f>INF_FC_EUR!AR324</f>
        <v>0</v>
      </c>
      <c r="AK323" s="1096">
        <f>INF_FC_EUR!AS324</f>
        <v>0</v>
      </c>
      <c r="AL323" s="1095">
        <f>INF_FC_EUR!AT324</f>
        <v>0</v>
      </c>
      <c r="AM323" s="1096">
        <f>INF_FC_EUR!AU324</f>
        <v>0</v>
      </c>
      <c r="AN323" s="1095">
        <f>INF_FC_EUR!AV324</f>
        <v>0</v>
      </c>
      <c r="AO323" s="1096">
        <f>INF_FC_EUR!AW324</f>
        <v>0</v>
      </c>
      <c r="AP323" s="1095">
        <f>INF_FC_EUR!AX324</f>
        <v>0</v>
      </c>
      <c r="AQ323" s="1096">
        <f>INF_FC_EUR!AY324</f>
        <v>0</v>
      </c>
      <c r="AR323" s="1095">
        <f>INF_FC_EUR!AZ324</f>
        <v>0</v>
      </c>
      <c r="AS323" s="1096">
        <f>INF_FC_EUR!BA324</f>
        <v>0</v>
      </c>
      <c r="AT323" s="1095">
        <f>INF_FC_EUR!BB324</f>
        <v>0</v>
      </c>
      <c r="AU323" s="1096">
        <f>INF_FC_EUR!BC324</f>
        <v>0</v>
      </c>
      <c r="AV323" s="1095">
        <f>INF_FC_EUR!BD324</f>
        <v>0</v>
      </c>
      <c r="AW323" s="1096">
        <f>INF_FC_EUR!BE324</f>
        <v>0</v>
      </c>
      <c r="AX323" s="1095">
        <f>INF_FC_EUR!BF324</f>
        <v>0</v>
      </c>
      <c r="AY323" s="1096">
        <f>INF_FC_EUR!BG324</f>
        <v>0</v>
      </c>
      <c r="AZ323" s="1095">
        <f>INF_FC_EUR!BH324</f>
        <v>0</v>
      </c>
      <c r="BA323" s="1096">
        <f>INF_FC_EUR!BI324</f>
        <v>0</v>
      </c>
      <c r="BB323" s="1095">
        <f>INF_FC_EUR!BJ324</f>
        <v>0</v>
      </c>
      <c r="BC323" s="1096">
        <f>INF_FC_EUR!BK324</f>
        <v>0</v>
      </c>
      <c r="BD323" s="1095">
        <f>INF_FC_EUR!BL324</f>
        <v>0</v>
      </c>
      <c r="BE323" s="1096">
        <f>INF_FC_EUR!BM324</f>
        <v>0</v>
      </c>
      <c r="BF323" s="1095">
        <f>INF_FC_EUR!BN324</f>
        <v>0</v>
      </c>
      <c r="BG323" s="1096">
        <f>INF_FC_EUR!BO324</f>
        <v>0</v>
      </c>
      <c r="BH323" s="1095">
        <f>INF_FC_EUR!BP324</f>
        <v>0</v>
      </c>
      <c r="BI323" s="1096">
        <f>INF_FC_EUR!BQ324</f>
        <v>0</v>
      </c>
      <c r="BJ323" s="1095">
        <f>INF_FC_EUR!BR324</f>
        <v>0</v>
      </c>
      <c r="BK323" s="1096">
        <f>INF_FC_EUR!BS324</f>
        <v>0</v>
      </c>
      <c r="BL323" s="1095">
        <f>INF_FC_EUR!BT324</f>
        <v>0</v>
      </c>
      <c r="BM323" s="1096">
        <f>INF_FC_EUR!BU324</f>
        <v>0</v>
      </c>
      <c r="BN323" s="1095">
        <f>INF_FC_EUR!BV324</f>
        <v>0</v>
      </c>
      <c r="BO323" s="1096">
        <f>INF_FC_EUR!BW324</f>
        <v>0</v>
      </c>
      <c r="BP323" s="1095">
        <f>INF_FC_EUR!BX324</f>
        <v>0</v>
      </c>
      <c r="BQ323" s="1096">
        <f>INF_FC_EUR!BY324</f>
        <v>0</v>
      </c>
    </row>
    <row r="324" spans="1:69" s="1048" customFormat="1">
      <c r="A324" s="1080" t="str">
        <f>IF(OR(B324=0,B324=""),"",B324&amp;IF(COUNTIF(B$11:$B324,B324)&gt;1,COUNTIF(B$11:$B324,B324),""))</f>
        <v>EBIT6</v>
      </c>
      <c r="B324" s="1080" t="str">
        <f>INF_FC_EUR!J325</f>
        <v>EBIT</v>
      </c>
      <c r="C324" s="1081"/>
      <c r="D324" s="1095">
        <f>INF_FC_EUR!L325</f>
        <v>0</v>
      </c>
      <c r="E324" s="1096">
        <f>INF_FC_EUR!M325</f>
        <v>0</v>
      </c>
      <c r="F324" s="1095">
        <f>INF_FC_EUR!N325</f>
        <v>0</v>
      </c>
      <c r="G324" s="1096">
        <f>INF_FC_EUR!O325</f>
        <v>0</v>
      </c>
      <c r="H324" s="1095">
        <f>INF_FC_EUR!P325</f>
        <v>0</v>
      </c>
      <c r="I324" s="1096">
        <f>INF_FC_EUR!Q325</f>
        <v>0</v>
      </c>
      <c r="J324" s="1095">
        <f>INF_FC_EUR!R325</f>
        <v>0</v>
      </c>
      <c r="K324" s="1096">
        <f>INF_FC_EUR!S325</f>
        <v>0</v>
      </c>
      <c r="L324" s="1095">
        <f>INF_FC_EUR!T325</f>
        <v>0</v>
      </c>
      <c r="M324" s="1096">
        <f>INF_FC_EUR!U325</f>
        <v>0</v>
      </c>
      <c r="N324" s="1095">
        <f>INF_FC_EUR!V325</f>
        <v>0</v>
      </c>
      <c r="O324" s="1096">
        <f>INF_FC_EUR!W325</f>
        <v>0</v>
      </c>
      <c r="P324" s="1095">
        <f>INF_FC_EUR!X325</f>
        <v>0</v>
      </c>
      <c r="Q324" s="1096">
        <f>INF_FC_EUR!Y325</f>
        <v>0</v>
      </c>
      <c r="R324" s="1095">
        <f>INF_FC_EUR!Z325</f>
        <v>0</v>
      </c>
      <c r="S324" s="1096">
        <f>INF_FC_EUR!AA325</f>
        <v>0</v>
      </c>
      <c r="T324" s="1095">
        <f>INF_FC_EUR!AB325</f>
        <v>0</v>
      </c>
      <c r="U324" s="1096">
        <f>INF_FC_EUR!AC325</f>
        <v>0</v>
      </c>
      <c r="V324" s="1095">
        <f>INF_FC_EUR!AD325</f>
        <v>0</v>
      </c>
      <c r="W324" s="1096">
        <f>INF_FC_EUR!AE325</f>
        <v>0</v>
      </c>
      <c r="X324" s="1095">
        <f>INF_FC_EUR!AF325</f>
        <v>0</v>
      </c>
      <c r="Y324" s="1096">
        <f>INF_FC_EUR!AG325</f>
        <v>0</v>
      </c>
      <c r="Z324" s="1095">
        <f>INF_FC_EUR!AH325</f>
        <v>0</v>
      </c>
      <c r="AA324" s="1096">
        <f>INF_FC_EUR!AI325</f>
        <v>0</v>
      </c>
      <c r="AB324" s="1095">
        <f>INF_FC_EUR!AJ325</f>
        <v>0</v>
      </c>
      <c r="AC324" s="1096">
        <f>INF_FC_EUR!AK325</f>
        <v>0</v>
      </c>
      <c r="AD324" s="1095">
        <f>INF_FC_EUR!AL325</f>
        <v>0</v>
      </c>
      <c r="AE324" s="1096">
        <f>INF_FC_EUR!AM325</f>
        <v>0</v>
      </c>
      <c r="AF324" s="1095">
        <f>INF_FC_EUR!AN325</f>
        <v>0</v>
      </c>
      <c r="AG324" s="1096">
        <f>INF_FC_EUR!AO325</f>
        <v>0</v>
      </c>
      <c r="AH324" s="1095">
        <f>INF_FC_EUR!AP325</f>
        <v>0</v>
      </c>
      <c r="AI324" s="1096">
        <f>INF_FC_EUR!AQ325</f>
        <v>0</v>
      </c>
      <c r="AJ324" s="1095">
        <f>INF_FC_EUR!AR325</f>
        <v>0</v>
      </c>
      <c r="AK324" s="1096">
        <f>INF_FC_EUR!AS325</f>
        <v>0</v>
      </c>
      <c r="AL324" s="1095">
        <f>INF_FC_EUR!AT325</f>
        <v>0</v>
      </c>
      <c r="AM324" s="1096">
        <f>INF_FC_EUR!AU325</f>
        <v>0</v>
      </c>
      <c r="AN324" s="1095">
        <f>INF_FC_EUR!AV325</f>
        <v>0</v>
      </c>
      <c r="AO324" s="1096">
        <f>INF_FC_EUR!AW325</f>
        <v>0</v>
      </c>
      <c r="AP324" s="1095">
        <f>INF_FC_EUR!AX325</f>
        <v>0</v>
      </c>
      <c r="AQ324" s="1096">
        <f>INF_FC_EUR!AY325</f>
        <v>0</v>
      </c>
      <c r="AR324" s="1095">
        <f>INF_FC_EUR!AZ325</f>
        <v>0</v>
      </c>
      <c r="AS324" s="1096">
        <f>INF_FC_EUR!BA325</f>
        <v>0</v>
      </c>
      <c r="AT324" s="1095">
        <f>INF_FC_EUR!BB325</f>
        <v>0</v>
      </c>
      <c r="AU324" s="1096">
        <f>INF_FC_EUR!BC325</f>
        <v>0</v>
      </c>
      <c r="AV324" s="1095">
        <f>INF_FC_EUR!BD325</f>
        <v>0</v>
      </c>
      <c r="AW324" s="1096">
        <f>INF_FC_EUR!BE325</f>
        <v>0</v>
      </c>
      <c r="AX324" s="1095">
        <f>INF_FC_EUR!BF325</f>
        <v>0</v>
      </c>
      <c r="AY324" s="1096">
        <f>INF_FC_EUR!BG325</f>
        <v>0</v>
      </c>
      <c r="AZ324" s="1095">
        <f>INF_FC_EUR!BH325</f>
        <v>0</v>
      </c>
      <c r="BA324" s="1096">
        <f>INF_FC_EUR!BI325</f>
        <v>0</v>
      </c>
      <c r="BB324" s="1095">
        <f>INF_FC_EUR!BJ325</f>
        <v>0</v>
      </c>
      <c r="BC324" s="1096">
        <f>INF_FC_EUR!BK325</f>
        <v>0</v>
      </c>
      <c r="BD324" s="1095">
        <f>INF_FC_EUR!BL325</f>
        <v>0</v>
      </c>
      <c r="BE324" s="1096">
        <f>INF_FC_EUR!BM325</f>
        <v>0</v>
      </c>
      <c r="BF324" s="1095">
        <f>INF_FC_EUR!BN325</f>
        <v>0</v>
      </c>
      <c r="BG324" s="1096">
        <f>INF_FC_EUR!BO325</f>
        <v>0</v>
      </c>
      <c r="BH324" s="1095">
        <f>INF_FC_EUR!BP325</f>
        <v>0</v>
      </c>
      <c r="BI324" s="1096">
        <f>INF_FC_EUR!BQ325</f>
        <v>0</v>
      </c>
      <c r="BJ324" s="1095">
        <f>INF_FC_EUR!BR325</f>
        <v>0</v>
      </c>
      <c r="BK324" s="1096">
        <f>INF_FC_EUR!BS325</f>
        <v>0</v>
      </c>
      <c r="BL324" s="1095">
        <f>INF_FC_EUR!BT325</f>
        <v>0</v>
      </c>
      <c r="BM324" s="1096">
        <f>INF_FC_EUR!BU325</f>
        <v>0</v>
      </c>
      <c r="BN324" s="1095">
        <f>INF_FC_EUR!BV325</f>
        <v>0</v>
      </c>
      <c r="BO324" s="1096">
        <f>INF_FC_EUR!BW325</f>
        <v>0</v>
      </c>
      <c r="BP324" s="1095">
        <f>INF_FC_EUR!BX325</f>
        <v>0</v>
      </c>
      <c r="BQ324" s="1096">
        <f>INF_FC_EUR!BY325</f>
        <v>0</v>
      </c>
    </row>
    <row r="325" spans="1:69" s="1048" customFormat="1">
      <c r="A325" s="1080" t="str">
        <f>IF(OR(B325=0,B325=""),"",B325&amp;IF(COUNTIF(B$11:$B325,B325)&gt;1,COUNTIF(B$11:$B325,B325),""))</f>
        <v>EBT6</v>
      </c>
      <c r="B325" s="1080" t="str">
        <f>INF_FC_EUR!J326</f>
        <v>EBT</v>
      </c>
      <c r="C325" s="1081"/>
      <c r="D325" s="1095">
        <f>INF_FC_EUR!L326</f>
        <v>0</v>
      </c>
      <c r="E325" s="1096">
        <f>INF_FC_EUR!M326</f>
        <v>0</v>
      </c>
      <c r="F325" s="1095">
        <f>INF_FC_EUR!N326</f>
        <v>0</v>
      </c>
      <c r="G325" s="1096">
        <f>INF_FC_EUR!O326</f>
        <v>0</v>
      </c>
      <c r="H325" s="1095">
        <f>INF_FC_EUR!P326</f>
        <v>0</v>
      </c>
      <c r="I325" s="1096">
        <f>INF_FC_EUR!Q326</f>
        <v>0</v>
      </c>
      <c r="J325" s="1095">
        <f>INF_FC_EUR!R326</f>
        <v>0</v>
      </c>
      <c r="K325" s="1096">
        <f>INF_FC_EUR!S326</f>
        <v>0</v>
      </c>
      <c r="L325" s="1095">
        <f>INF_FC_EUR!T326</f>
        <v>0</v>
      </c>
      <c r="M325" s="1096">
        <f>INF_FC_EUR!U326</f>
        <v>0</v>
      </c>
      <c r="N325" s="1095">
        <f>INF_FC_EUR!V326</f>
        <v>0</v>
      </c>
      <c r="O325" s="1096">
        <f>INF_FC_EUR!W326</f>
        <v>0</v>
      </c>
      <c r="P325" s="1095">
        <f>INF_FC_EUR!X326</f>
        <v>0</v>
      </c>
      <c r="Q325" s="1096">
        <f>INF_FC_EUR!Y326</f>
        <v>0</v>
      </c>
      <c r="R325" s="1095">
        <f>INF_FC_EUR!Z326</f>
        <v>0</v>
      </c>
      <c r="S325" s="1096">
        <f>INF_FC_EUR!AA326</f>
        <v>0</v>
      </c>
      <c r="T325" s="1095">
        <f>INF_FC_EUR!AB326</f>
        <v>0</v>
      </c>
      <c r="U325" s="1096">
        <f>INF_FC_EUR!AC326</f>
        <v>0</v>
      </c>
      <c r="V325" s="1095">
        <f>INF_FC_EUR!AD326</f>
        <v>0</v>
      </c>
      <c r="W325" s="1096">
        <f>INF_FC_EUR!AE326</f>
        <v>0</v>
      </c>
      <c r="X325" s="1095">
        <f>INF_FC_EUR!AF326</f>
        <v>0</v>
      </c>
      <c r="Y325" s="1096">
        <f>INF_FC_EUR!AG326</f>
        <v>0</v>
      </c>
      <c r="Z325" s="1095">
        <f>INF_FC_EUR!AH326</f>
        <v>0</v>
      </c>
      <c r="AA325" s="1096">
        <f>INF_FC_EUR!AI326</f>
        <v>0</v>
      </c>
      <c r="AB325" s="1095">
        <f>INF_FC_EUR!AJ326</f>
        <v>0</v>
      </c>
      <c r="AC325" s="1096">
        <f>INF_FC_EUR!AK326</f>
        <v>0</v>
      </c>
      <c r="AD325" s="1095">
        <f>INF_FC_EUR!AL326</f>
        <v>0</v>
      </c>
      <c r="AE325" s="1096">
        <f>INF_FC_EUR!AM326</f>
        <v>0</v>
      </c>
      <c r="AF325" s="1095">
        <f>INF_FC_EUR!AN326</f>
        <v>0</v>
      </c>
      <c r="AG325" s="1096">
        <f>INF_FC_EUR!AO326</f>
        <v>0</v>
      </c>
      <c r="AH325" s="1095">
        <f>INF_FC_EUR!AP326</f>
        <v>0</v>
      </c>
      <c r="AI325" s="1096">
        <f>INF_FC_EUR!AQ326</f>
        <v>0</v>
      </c>
      <c r="AJ325" s="1095">
        <f>INF_FC_EUR!AR326</f>
        <v>0</v>
      </c>
      <c r="AK325" s="1096">
        <f>INF_FC_EUR!AS326</f>
        <v>0</v>
      </c>
      <c r="AL325" s="1095">
        <f>INF_FC_EUR!AT326</f>
        <v>0</v>
      </c>
      <c r="AM325" s="1096">
        <f>INF_FC_EUR!AU326</f>
        <v>0</v>
      </c>
      <c r="AN325" s="1095">
        <f>INF_FC_EUR!AV326</f>
        <v>0</v>
      </c>
      <c r="AO325" s="1096">
        <f>INF_FC_EUR!AW326</f>
        <v>0</v>
      </c>
      <c r="AP325" s="1095">
        <f>INF_FC_EUR!AX326</f>
        <v>0</v>
      </c>
      <c r="AQ325" s="1096">
        <f>INF_FC_EUR!AY326</f>
        <v>0</v>
      </c>
      <c r="AR325" s="1095">
        <f>INF_FC_EUR!AZ326</f>
        <v>0</v>
      </c>
      <c r="AS325" s="1096">
        <f>INF_FC_EUR!BA326</f>
        <v>0</v>
      </c>
      <c r="AT325" s="1095">
        <f>INF_FC_EUR!BB326</f>
        <v>0</v>
      </c>
      <c r="AU325" s="1096">
        <f>INF_FC_EUR!BC326</f>
        <v>0</v>
      </c>
      <c r="AV325" s="1095">
        <f>INF_FC_EUR!BD326</f>
        <v>0</v>
      </c>
      <c r="AW325" s="1096">
        <f>INF_FC_EUR!BE326</f>
        <v>0</v>
      </c>
      <c r="AX325" s="1095">
        <f>INF_FC_EUR!BF326</f>
        <v>0</v>
      </c>
      <c r="AY325" s="1096">
        <f>INF_FC_EUR!BG326</f>
        <v>0</v>
      </c>
      <c r="AZ325" s="1095">
        <f>INF_FC_EUR!BH326</f>
        <v>0</v>
      </c>
      <c r="BA325" s="1096">
        <f>INF_FC_EUR!BI326</f>
        <v>0</v>
      </c>
      <c r="BB325" s="1095">
        <f>INF_FC_EUR!BJ326</f>
        <v>0</v>
      </c>
      <c r="BC325" s="1096">
        <f>INF_FC_EUR!BK326</f>
        <v>0</v>
      </c>
      <c r="BD325" s="1095">
        <f>INF_FC_EUR!BL326</f>
        <v>0</v>
      </c>
      <c r="BE325" s="1096">
        <f>INF_FC_EUR!BM326</f>
        <v>0</v>
      </c>
      <c r="BF325" s="1095">
        <f>INF_FC_EUR!BN326</f>
        <v>0</v>
      </c>
      <c r="BG325" s="1096">
        <f>INF_FC_EUR!BO326</f>
        <v>0</v>
      </c>
      <c r="BH325" s="1095">
        <f>INF_FC_EUR!BP326</f>
        <v>0</v>
      </c>
      <c r="BI325" s="1096">
        <f>INF_FC_EUR!BQ326</f>
        <v>0</v>
      </c>
      <c r="BJ325" s="1095">
        <f>INF_FC_EUR!BR326</f>
        <v>0</v>
      </c>
      <c r="BK325" s="1096">
        <f>INF_FC_EUR!BS326</f>
        <v>0</v>
      </c>
      <c r="BL325" s="1095">
        <f>INF_FC_EUR!BT326</f>
        <v>0</v>
      </c>
      <c r="BM325" s="1096">
        <f>INF_FC_EUR!BU326</f>
        <v>0</v>
      </c>
      <c r="BN325" s="1095">
        <f>INF_FC_EUR!BV326</f>
        <v>0</v>
      </c>
      <c r="BO325" s="1096">
        <f>INF_FC_EUR!BW326</f>
        <v>0</v>
      </c>
      <c r="BP325" s="1095">
        <f>INF_FC_EUR!BX326</f>
        <v>0</v>
      </c>
      <c r="BQ325" s="1096">
        <f>INF_FC_EUR!BY326</f>
        <v>0</v>
      </c>
    </row>
    <row r="326" spans="1:69" s="1048" customFormat="1">
      <c r="A326" s="1080" t="str">
        <f>IF(OR(B326=0,B326=""),"",B326&amp;IF(COUNTIF(B$11:$B326,B326)&gt;1,COUNTIF(B$11:$B326,B326),""))</f>
        <v>EBT % Net revenue6</v>
      </c>
      <c r="B326" s="1080" t="str">
        <f>INF_FC_EUR!J327</f>
        <v>EBT % Net revenue</v>
      </c>
      <c r="C326" s="1081"/>
      <c r="D326" s="1095">
        <f>INF_FC_EUR!L327</f>
        <v>0</v>
      </c>
      <c r="E326" s="1096">
        <f>INF_FC_EUR!M327</f>
        <v>0</v>
      </c>
      <c r="F326" s="1095">
        <f>INF_FC_EUR!N327</f>
        <v>0</v>
      </c>
      <c r="G326" s="1096">
        <f>INF_FC_EUR!O327</f>
        <v>0</v>
      </c>
      <c r="H326" s="1095">
        <f>INF_FC_EUR!P327</f>
        <v>0</v>
      </c>
      <c r="I326" s="1096">
        <f>INF_FC_EUR!Q327</f>
        <v>0</v>
      </c>
      <c r="J326" s="1095">
        <f>INF_FC_EUR!R327</f>
        <v>0</v>
      </c>
      <c r="K326" s="1096">
        <f>INF_FC_EUR!S327</f>
        <v>0</v>
      </c>
      <c r="L326" s="1095">
        <f>INF_FC_EUR!T327</f>
        <v>0</v>
      </c>
      <c r="M326" s="1096">
        <f>INF_FC_EUR!U327</f>
        <v>0</v>
      </c>
      <c r="N326" s="1095">
        <f>INF_FC_EUR!V327</f>
        <v>0</v>
      </c>
      <c r="O326" s="1096">
        <f>INF_FC_EUR!W327</f>
        <v>0</v>
      </c>
      <c r="P326" s="1095">
        <f>INF_FC_EUR!X327</f>
        <v>0</v>
      </c>
      <c r="Q326" s="1096">
        <f>INF_FC_EUR!Y327</f>
        <v>0</v>
      </c>
      <c r="R326" s="1095">
        <f>INF_FC_EUR!Z327</f>
        <v>0</v>
      </c>
      <c r="S326" s="1096">
        <f>INF_FC_EUR!AA327</f>
        <v>0</v>
      </c>
      <c r="T326" s="1095">
        <f>INF_FC_EUR!AB327</f>
        <v>0</v>
      </c>
      <c r="U326" s="1096">
        <f>INF_FC_EUR!AC327</f>
        <v>0</v>
      </c>
      <c r="V326" s="1095">
        <f>INF_FC_EUR!AD327</f>
        <v>0</v>
      </c>
      <c r="W326" s="1096">
        <f>INF_FC_EUR!AE327</f>
        <v>0</v>
      </c>
      <c r="X326" s="1095">
        <f>INF_FC_EUR!AF327</f>
        <v>0</v>
      </c>
      <c r="Y326" s="1096">
        <f>INF_FC_EUR!AG327</f>
        <v>0</v>
      </c>
      <c r="Z326" s="1095">
        <f>INF_FC_EUR!AH327</f>
        <v>0</v>
      </c>
      <c r="AA326" s="1096">
        <f>INF_FC_EUR!AI327</f>
        <v>0</v>
      </c>
      <c r="AB326" s="1095">
        <f>INF_FC_EUR!AJ327</f>
        <v>0</v>
      </c>
      <c r="AC326" s="1096">
        <f>INF_FC_EUR!AK327</f>
        <v>0</v>
      </c>
      <c r="AD326" s="1095">
        <f>INF_FC_EUR!AL327</f>
        <v>0</v>
      </c>
      <c r="AE326" s="1096">
        <f>INF_FC_EUR!AM327</f>
        <v>0</v>
      </c>
      <c r="AF326" s="1095">
        <f>INF_FC_EUR!AN327</f>
        <v>0</v>
      </c>
      <c r="AG326" s="1096">
        <f>INF_FC_EUR!AO327</f>
        <v>0</v>
      </c>
      <c r="AH326" s="1095">
        <f>INF_FC_EUR!AP327</f>
        <v>0</v>
      </c>
      <c r="AI326" s="1096">
        <f>INF_FC_EUR!AQ327</f>
        <v>0</v>
      </c>
      <c r="AJ326" s="1095">
        <f>INF_FC_EUR!AR327</f>
        <v>0</v>
      </c>
      <c r="AK326" s="1096">
        <f>INF_FC_EUR!AS327</f>
        <v>0</v>
      </c>
      <c r="AL326" s="1095">
        <f>INF_FC_EUR!AT327</f>
        <v>0</v>
      </c>
      <c r="AM326" s="1096">
        <f>INF_FC_EUR!AU327</f>
        <v>0</v>
      </c>
      <c r="AN326" s="1095">
        <f>INF_FC_EUR!AV327</f>
        <v>0</v>
      </c>
      <c r="AO326" s="1096">
        <f>INF_FC_EUR!AW327</f>
        <v>0</v>
      </c>
      <c r="AP326" s="1095">
        <f>INF_FC_EUR!AX327</f>
        <v>0</v>
      </c>
      <c r="AQ326" s="1096">
        <f>INF_FC_EUR!AY327</f>
        <v>0</v>
      </c>
      <c r="AR326" s="1095">
        <f>INF_FC_EUR!AZ327</f>
        <v>0</v>
      </c>
      <c r="AS326" s="1096">
        <f>INF_FC_EUR!BA327</f>
        <v>0</v>
      </c>
      <c r="AT326" s="1095">
        <f>INF_FC_EUR!BB327</f>
        <v>0</v>
      </c>
      <c r="AU326" s="1096">
        <f>INF_FC_EUR!BC327</f>
        <v>0</v>
      </c>
      <c r="AV326" s="1095">
        <f>INF_FC_EUR!BD327</f>
        <v>0</v>
      </c>
      <c r="AW326" s="1096">
        <f>INF_FC_EUR!BE327</f>
        <v>0</v>
      </c>
      <c r="AX326" s="1095">
        <f>INF_FC_EUR!BF327</f>
        <v>0</v>
      </c>
      <c r="AY326" s="1096">
        <f>INF_FC_EUR!BG327</f>
        <v>0</v>
      </c>
      <c r="AZ326" s="1095">
        <f>INF_FC_EUR!BH327</f>
        <v>0</v>
      </c>
      <c r="BA326" s="1096">
        <f>INF_FC_EUR!BI327</f>
        <v>0</v>
      </c>
      <c r="BB326" s="1095">
        <f>INF_FC_EUR!BJ327</f>
        <v>0</v>
      </c>
      <c r="BC326" s="1096">
        <f>INF_FC_EUR!BK327</f>
        <v>0</v>
      </c>
      <c r="BD326" s="1095">
        <f>INF_FC_EUR!BL327</f>
        <v>0</v>
      </c>
      <c r="BE326" s="1096">
        <f>INF_FC_EUR!BM327</f>
        <v>0</v>
      </c>
      <c r="BF326" s="1095">
        <f>INF_FC_EUR!BN327</f>
        <v>0</v>
      </c>
      <c r="BG326" s="1096">
        <f>INF_FC_EUR!BO327</f>
        <v>0</v>
      </c>
      <c r="BH326" s="1095">
        <f>INF_FC_EUR!BP327</f>
        <v>0</v>
      </c>
      <c r="BI326" s="1096">
        <f>INF_FC_EUR!BQ327</f>
        <v>0</v>
      </c>
      <c r="BJ326" s="1095">
        <f>INF_FC_EUR!BR327</f>
        <v>0</v>
      </c>
      <c r="BK326" s="1096">
        <f>INF_FC_EUR!BS327</f>
        <v>0</v>
      </c>
      <c r="BL326" s="1095">
        <f>INF_FC_EUR!BT327</f>
        <v>0</v>
      </c>
      <c r="BM326" s="1096">
        <f>INF_FC_EUR!BU327</f>
        <v>0</v>
      </c>
      <c r="BN326" s="1095">
        <f>INF_FC_EUR!BV327</f>
        <v>0</v>
      </c>
      <c r="BO326" s="1096">
        <f>INF_FC_EUR!BW327</f>
        <v>0</v>
      </c>
      <c r="BP326" s="1095">
        <f>INF_FC_EUR!BX327</f>
        <v>0</v>
      </c>
      <c r="BQ326" s="1096">
        <f>INF_FC_EUR!BY327</f>
        <v>0</v>
      </c>
    </row>
    <row r="327" spans="1:69" s="1048" customFormat="1">
      <c r="A327" s="1080" t="str">
        <f>IF(OR(B327=0,B327=""),"",B327&amp;IF(COUNTIF(B$11:$B327,B327)&gt;1,COUNTIF(B$11:$B327,B327),""))</f>
        <v/>
      </c>
      <c r="B327" s="1080">
        <f>INF_FC_EUR!J328</f>
        <v>0</v>
      </c>
      <c r="C327" s="1081"/>
      <c r="D327" s="1095">
        <f>INF_FC_EUR!L328</f>
        <v>0</v>
      </c>
      <c r="E327" s="1096">
        <f>INF_FC_EUR!M328</f>
        <v>0</v>
      </c>
      <c r="F327" s="1095">
        <f>INF_FC_EUR!N328</f>
        <v>0</v>
      </c>
      <c r="G327" s="1096">
        <f>INF_FC_EUR!O328</f>
        <v>0</v>
      </c>
      <c r="H327" s="1095">
        <f>INF_FC_EUR!P328</f>
        <v>0</v>
      </c>
      <c r="I327" s="1096">
        <f>INF_FC_EUR!Q328</f>
        <v>0</v>
      </c>
      <c r="J327" s="1095">
        <f>INF_FC_EUR!R328</f>
        <v>0</v>
      </c>
      <c r="K327" s="1096">
        <f>INF_FC_EUR!S328</f>
        <v>0</v>
      </c>
      <c r="L327" s="1095">
        <f>INF_FC_EUR!T328</f>
        <v>0</v>
      </c>
      <c r="M327" s="1096">
        <f>INF_FC_EUR!U328</f>
        <v>0</v>
      </c>
      <c r="N327" s="1095">
        <f>INF_FC_EUR!V328</f>
        <v>0</v>
      </c>
      <c r="O327" s="1096">
        <f>INF_FC_EUR!W328</f>
        <v>0</v>
      </c>
      <c r="P327" s="1095">
        <f>INF_FC_EUR!X328</f>
        <v>0</v>
      </c>
      <c r="Q327" s="1096">
        <f>INF_FC_EUR!Y328</f>
        <v>0</v>
      </c>
      <c r="R327" s="1095">
        <f>INF_FC_EUR!Z328</f>
        <v>0</v>
      </c>
      <c r="S327" s="1096">
        <f>INF_FC_EUR!AA328</f>
        <v>0</v>
      </c>
      <c r="T327" s="1095">
        <f>INF_FC_EUR!AB328</f>
        <v>0</v>
      </c>
      <c r="U327" s="1096">
        <f>INF_FC_EUR!AC328</f>
        <v>0</v>
      </c>
      <c r="V327" s="1095">
        <f>INF_FC_EUR!AD328</f>
        <v>0</v>
      </c>
      <c r="W327" s="1096">
        <f>INF_FC_EUR!AE328</f>
        <v>0</v>
      </c>
      <c r="X327" s="1095">
        <f>INF_FC_EUR!AF328</f>
        <v>0</v>
      </c>
      <c r="Y327" s="1096">
        <f>INF_FC_EUR!AG328</f>
        <v>0</v>
      </c>
      <c r="Z327" s="1095">
        <f>INF_FC_EUR!AH328</f>
        <v>0</v>
      </c>
      <c r="AA327" s="1096">
        <f>INF_FC_EUR!AI328</f>
        <v>0</v>
      </c>
      <c r="AB327" s="1095">
        <f>INF_FC_EUR!AJ328</f>
        <v>0</v>
      </c>
      <c r="AC327" s="1096">
        <f>INF_FC_EUR!AK328</f>
        <v>0</v>
      </c>
      <c r="AD327" s="1095">
        <f>INF_FC_EUR!AL328</f>
        <v>0</v>
      </c>
      <c r="AE327" s="1096">
        <f>INF_FC_EUR!AM328</f>
        <v>0</v>
      </c>
      <c r="AF327" s="1095">
        <f>INF_FC_EUR!AN328</f>
        <v>0</v>
      </c>
      <c r="AG327" s="1096">
        <f>INF_FC_EUR!AO328</f>
        <v>0</v>
      </c>
      <c r="AH327" s="1095">
        <f>INF_FC_EUR!AP328</f>
        <v>0</v>
      </c>
      <c r="AI327" s="1096">
        <f>INF_FC_EUR!AQ328</f>
        <v>0</v>
      </c>
      <c r="AJ327" s="1095">
        <f>INF_FC_EUR!AR328</f>
        <v>0</v>
      </c>
      <c r="AK327" s="1096">
        <f>INF_FC_EUR!AS328</f>
        <v>0</v>
      </c>
      <c r="AL327" s="1095">
        <f>INF_FC_EUR!AT328</f>
        <v>0</v>
      </c>
      <c r="AM327" s="1096">
        <f>INF_FC_EUR!AU328</f>
        <v>0</v>
      </c>
      <c r="AN327" s="1095">
        <f>INF_FC_EUR!AV328</f>
        <v>0</v>
      </c>
      <c r="AO327" s="1096">
        <f>INF_FC_EUR!AW328</f>
        <v>0</v>
      </c>
      <c r="AP327" s="1095">
        <f>INF_FC_EUR!AX328</f>
        <v>0</v>
      </c>
      <c r="AQ327" s="1096">
        <f>INF_FC_EUR!AY328</f>
        <v>0</v>
      </c>
      <c r="AR327" s="1095">
        <f>INF_FC_EUR!AZ328</f>
        <v>0</v>
      </c>
      <c r="AS327" s="1096">
        <f>INF_FC_EUR!BA328</f>
        <v>0</v>
      </c>
      <c r="AT327" s="1095">
        <f>INF_FC_EUR!BB328</f>
        <v>0</v>
      </c>
      <c r="AU327" s="1096">
        <f>INF_FC_EUR!BC328</f>
        <v>0</v>
      </c>
      <c r="AV327" s="1095">
        <f>INF_FC_EUR!BD328</f>
        <v>0</v>
      </c>
      <c r="AW327" s="1096">
        <f>INF_FC_EUR!BE328</f>
        <v>0</v>
      </c>
      <c r="AX327" s="1095">
        <f>INF_FC_EUR!BF328</f>
        <v>0</v>
      </c>
      <c r="AY327" s="1096">
        <f>INF_FC_EUR!BG328</f>
        <v>0</v>
      </c>
      <c r="AZ327" s="1095">
        <f>INF_FC_EUR!BH328</f>
        <v>0</v>
      </c>
      <c r="BA327" s="1096">
        <f>INF_FC_EUR!BI328</f>
        <v>0</v>
      </c>
      <c r="BB327" s="1095">
        <f>INF_FC_EUR!BJ328</f>
        <v>0</v>
      </c>
      <c r="BC327" s="1096">
        <f>INF_FC_EUR!BK328</f>
        <v>0</v>
      </c>
      <c r="BD327" s="1095">
        <f>INF_FC_EUR!BL328</f>
        <v>0</v>
      </c>
      <c r="BE327" s="1096">
        <f>INF_FC_EUR!BM328</f>
        <v>0</v>
      </c>
      <c r="BF327" s="1095">
        <f>INF_FC_EUR!BN328</f>
        <v>0</v>
      </c>
      <c r="BG327" s="1096">
        <f>INF_FC_EUR!BO328</f>
        <v>0</v>
      </c>
      <c r="BH327" s="1095">
        <f>INF_FC_EUR!BP328</f>
        <v>0</v>
      </c>
      <c r="BI327" s="1096">
        <f>INF_FC_EUR!BQ328</f>
        <v>0</v>
      </c>
      <c r="BJ327" s="1095">
        <f>INF_FC_EUR!BR328</f>
        <v>0</v>
      </c>
      <c r="BK327" s="1096">
        <f>INF_FC_EUR!BS328</f>
        <v>0</v>
      </c>
      <c r="BL327" s="1095">
        <f>INF_FC_EUR!BT328</f>
        <v>0</v>
      </c>
      <c r="BM327" s="1096">
        <f>INF_FC_EUR!BU328</f>
        <v>0</v>
      </c>
      <c r="BN327" s="1095">
        <f>INF_FC_EUR!BV328</f>
        <v>0</v>
      </c>
      <c r="BO327" s="1096">
        <f>INF_FC_EUR!BW328</f>
        <v>0</v>
      </c>
      <c r="BP327" s="1095">
        <f>INF_FC_EUR!BX328</f>
        <v>0</v>
      </c>
      <c r="BQ327" s="1096">
        <f>INF_FC_EUR!BY328</f>
        <v>0</v>
      </c>
    </row>
    <row r="328" spans="1:69" s="1048" customFormat="1">
      <c r="A328" s="1080" t="str">
        <f>IF(OR(B328=0,B328=""),"",B328&amp;IF(COUNTIF(B$11:$B328,B328)&gt;1,COUNTIF(B$11:$B328,B328),""))</f>
        <v/>
      </c>
      <c r="B328" s="1080">
        <f>INF_FC_EUR!J329</f>
        <v>0</v>
      </c>
      <c r="C328" s="1081"/>
      <c r="D328" s="1095">
        <f>INF_FC_EUR!L329</f>
        <v>0</v>
      </c>
      <c r="E328" s="1096">
        <f>INF_FC_EUR!M329</f>
        <v>0</v>
      </c>
      <c r="F328" s="1095">
        <f>INF_FC_EUR!N329</f>
        <v>0</v>
      </c>
      <c r="G328" s="1096">
        <f>INF_FC_EUR!O329</f>
        <v>0</v>
      </c>
      <c r="H328" s="1095">
        <f>INF_FC_EUR!P329</f>
        <v>0</v>
      </c>
      <c r="I328" s="1096">
        <f>INF_FC_EUR!Q329</f>
        <v>0</v>
      </c>
      <c r="J328" s="1095">
        <f>INF_FC_EUR!R329</f>
        <v>0</v>
      </c>
      <c r="K328" s="1096">
        <f>INF_FC_EUR!S329</f>
        <v>0</v>
      </c>
      <c r="L328" s="1095">
        <f>INF_FC_EUR!T329</f>
        <v>0</v>
      </c>
      <c r="M328" s="1096">
        <f>INF_FC_EUR!U329</f>
        <v>0</v>
      </c>
      <c r="N328" s="1095">
        <f>INF_FC_EUR!V329</f>
        <v>0</v>
      </c>
      <c r="O328" s="1096">
        <f>INF_FC_EUR!W329</f>
        <v>0</v>
      </c>
      <c r="P328" s="1095">
        <f>INF_FC_EUR!X329</f>
        <v>0</v>
      </c>
      <c r="Q328" s="1096">
        <f>INF_FC_EUR!Y329</f>
        <v>0</v>
      </c>
      <c r="R328" s="1095">
        <f>INF_FC_EUR!Z329</f>
        <v>0</v>
      </c>
      <c r="S328" s="1096">
        <f>INF_FC_EUR!AA329</f>
        <v>0</v>
      </c>
      <c r="T328" s="1095">
        <f>INF_FC_EUR!AB329</f>
        <v>0</v>
      </c>
      <c r="U328" s="1096">
        <f>INF_FC_EUR!AC329</f>
        <v>0</v>
      </c>
      <c r="V328" s="1095">
        <f>INF_FC_EUR!AD329</f>
        <v>0</v>
      </c>
      <c r="W328" s="1096">
        <f>INF_FC_EUR!AE329</f>
        <v>0</v>
      </c>
      <c r="X328" s="1095">
        <f>INF_FC_EUR!AF329</f>
        <v>0</v>
      </c>
      <c r="Y328" s="1096">
        <f>INF_FC_EUR!AG329</f>
        <v>0</v>
      </c>
      <c r="Z328" s="1095">
        <f>INF_FC_EUR!AH329</f>
        <v>0</v>
      </c>
      <c r="AA328" s="1096">
        <f>INF_FC_EUR!AI329</f>
        <v>0</v>
      </c>
      <c r="AB328" s="1095">
        <f>INF_FC_EUR!AJ329</f>
        <v>0</v>
      </c>
      <c r="AC328" s="1096">
        <f>INF_FC_EUR!AK329</f>
        <v>0</v>
      </c>
      <c r="AD328" s="1095">
        <f>INF_FC_EUR!AL329</f>
        <v>0</v>
      </c>
      <c r="AE328" s="1096">
        <f>INF_FC_EUR!AM329</f>
        <v>0</v>
      </c>
      <c r="AF328" s="1095">
        <f>INF_FC_EUR!AN329</f>
        <v>0</v>
      </c>
      <c r="AG328" s="1096">
        <f>INF_FC_EUR!AO329</f>
        <v>0</v>
      </c>
      <c r="AH328" s="1095">
        <f>INF_FC_EUR!AP329</f>
        <v>0</v>
      </c>
      <c r="AI328" s="1096">
        <f>INF_FC_EUR!AQ329</f>
        <v>0</v>
      </c>
      <c r="AJ328" s="1095">
        <f>INF_FC_EUR!AR329</f>
        <v>0</v>
      </c>
      <c r="AK328" s="1096">
        <f>INF_FC_EUR!AS329</f>
        <v>0</v>
      </c>
      <c r="AL328" s="1095">
        <f>INF_FC_EUR!AT329</f>
        <v>0</v>
      </c>
      <c r="AM328" s="1096">
        <f>INF_FC_EUR!AU329</f>
        <v>0</v>
      </c>
      <c r="AN328" s="1095">
        <f>INF_FC_EUR!AV329</f>
        <v>0</v>
      </c>
      <c r="AO328" s="1096">
        <f>INF_FC_EUR!AW329</f>
        <v>0</v>
      </c>
      <c r="AP328" s="1095">
        <f>INF_FC_EUR!AX329</f>
        <v>0</v>
      </c>
      <c r="AQ328" s="1096">
        <f>INF_FC_EUR!AY329</f>
        <v>0</v>
      </c>
      <c r="AR328" s="1095">
        <f>INF_FC_EUR!AZ329</f>
        <v>0</v>
      </c>
      <c r="AS328" s="1096">
        <f>INF_FC_EUR!BA329</f>
        <v>0</v>
      </c>
      <c r="AT328" s="1095">
        <f>INF_FC_EUR!BB329</f>
        <v>0</v>
      </c>
      <c r="AU328" s="1096">
        <f>INF_FC_EUR!BC329</f>
        <v>0</v>
      </c>
      <c r="AV328" s="1095">
        <f>INF_FC_EUR!BD329</f>
        <v>0</v>
      </c>
      <c r="AW328" s="1096">
        <f>INF_FC_EUR!BE329</f>
        <v>0</v>
      </c>
      <c r="AX328" s="1095">
        <f>INF_FC_EUR!BF329</f>
        <v>0</v>
      </c>
      <c r="AY328" s="1096">
        <f>INF_FC_EUR!BG329</f>
        <v>0</v>
      </c>
      <c r="AZ328" s="1095">
        <f>INF_FC_EUR!BH329</f>
        <v>0</v>
      </c>
      <c r="BA328" s="1096">
        <f>INF_FC_EUR!BI329</f>
        <v>0</v>
      </c>
      <c r="BB328" s="1095">
        <f>INF_FC_EUR!BJ329</f>
        <v>0</v>
      </c>
      <c r="BC328" s="1096">
        <f>INF_FC_EUR!BK329</f>
        <v>0</v>
      </c>
      <c r="BD328" s="1095">
        <f>INF_FC_EUR!BL329</f>
        <v>0</v>
      </c>
      <c r="BE328" s="1096">
        <f>INF_FC_EUR!BM329</f>
        <v>0</v>
      </c>
      <c r="BF328" s="1095">
        <f>INF_FC_EUR!BN329</f>
        <v>0</v>
      </c>
      <c r="BG328" s="1096">
        <f>INF_FC_EUR!BO329</f>
        <v>0</v>
      </c>
      <c r="BH328" s="1095">
        <f>INF_FC_EUR!BP329</f>
        <v>0</v>
      </c>
      <c r="BI328" s="1096">
        <f>INF_FC_EUR!BQ329</f>
        <v>0</v>
      </c>
      <c r="BJ328" s="1095">
        <f>INF_FC_EUR!BR329</f>
        <v>0</v>
      </c>
      <c r="BK328" s="1096">
        <f>INF_FC_EUR!BS329</f>
        <v>0</v>
      </c>
      <c r="BL328" s="1095">
        <f>INF_FC_EUR!BT329</f>
        <v>0</v>
      </c>
      <c r="BM328" s="1096">
        <f>INF_FC_EUR!BU329</f>
        <v>0</v>
      </c>
      <c r="BN328" s="1095">
        <f>INF_FC_EUR!BV329</f>
        <v>0</v>
      </c>
      <c r="BO328" s="1096">
        <f>INF_FC_EUR!BW329</f>
        <v>0</v>
      </c>
      <c r="BP328" s="1095">
        <f>INF_FC_EUR!BX329</f>
        <v>0</v>
      </c>
      <c r="BQ328" s="1096">
        <f>INF_FC_EUR!BY329</f>
        <v>0</v>
      </c>
    </row>
    <row r="329" spans="1:69" s="1048" customFormat="1">
      <c r="A329" s="1080" t="str">
        <f>IF(OR(B329=0,B329=""),"",B329&amp;IF(COUNTIF(B$11:$B329,B329)&gt;1,COUNTIF(B$11:$B329,B329),""))</f>
        <v/>
      </c>
      <c r="B329" s="1080">
        <f>INF_FC_EUR!J330</f>
        <v>0</v>
      </c>
      <c r="C329" s="1081"/>
      <c r="D329" s="1095">
        <f>INF_FC_EUR!L330</f>
        <v>0</v>
      </c>
      <c r="E329" s="1096">
        <f>INF_FC_EUR!M330</f>
        <v>0</v>
      </c>
      <c r="F329" s="1095">
        <f>INF_FC_EUR!N330</f>
        <v>0</v>
      </c>
      <c r="G329" s="1096">
        <f>INF_FC_EUR!O330</f>
        <v>0</v>
      </c>
      <c r="H329" s="1095">
        <f>INF_FC_EUR!P330</f>
        <v>0</v>
      </c>
      <c r="I329" s="1096">
        <f>INF_FC_EUR!Q330</f>
        <v>0</v>
      </c>
      <c r="J329" s="1095">
        <f>INF_FC_EUR!R330</f>
        <v>0</v>
      </c>
      <c r="K329" s="1096">
        <f>INF_FC_EUR!S330</f>
        <v>0</v>
      </c>
      <c r="L329" s="1095">
        <f>INF_FC_EUR!T330</f>
        <v>0</v>
      </c>
      <c r="M329" s="1096">
        <f>INF_FC_EUR!U330</f>
        <v>0</v>
      </c>
      <c r="N329" s="1095">
        <f>INF_FC_EUR!V330</f>
        <v>0</v>
      </c>
      <c r="O329" s="1096">
        <f>INF_FC_EUR!W330</f>
        <v>0</v>
      </c>
      <c r="P329" s="1095">
        <f>INF_FC_EUR!X330</f>
        <v>0</v>
      </c>
      <c r="Q329" s="1096">
        <f>INF_FC_EUR!Y330</f>
        <v>0</v>
      </c>
      <c r="R329" s="1095">
        <f>INF_FC_EUR!Z330</f>
        <v>0</v>
      </c>
      <c r="S329" s="1096">
        <f>INF_FC_EUR!AA330</f>
        <v>0</v>
      </c>
      <c r="T329" s="1095">
        <f>INF_FC_EUR!AB330</f>
        <v>0</v>
      </c>
      <c r="U329" s="1096">
        <f>INF_FC_EUR!AC330</f>
        <v>0</v>
      </c>
      <c r="V329" s="1095">
        <f>INF_FC_EUR!AD330</f>
        <v>0</v>
      </c>
      <c r="W329" s="1096">
        <f>INF_FC_EUR!AE330</f>
        <v>0</v>
      </c>
      <c r="X329" s="1095">
        <f>INF_FC_EUR!AF330</f>
        <v>0</v>
      </c>
      <c r="Y329" s="1096">
        <f>INF_FC_EUR!AG330</f>
        <v>0</v>
      </c>
      <c r="Z329" s="1095">
        <f>INF_FC_EUR!AH330</f>
        <v>0</v>
      </c>
      <c r="AA329" s="1096">
        <f>INF_FC_EUR!AI330</f>
        <v>0</v>
      </c>
      <c r="AB329" s="1095">
        <f>INF_FC_EUR!AJ330</f>
        <v>0</v>
      </c>
      <c r="AC329" s="1096">
        <f>INF_FC_EUR!AK330</f>
        <v>0</v>
      </c>
      <c r="AD329" s="1095">
        <f>INF_FC_EUR!AL330</f>
        <v>0</v>
      </c>
      <c r="AE329" s="1096">
        <f>INF_FC_EUR!AM330</f>
        <v>0</v>
      </c>
      <c r="AF329" s="1095">
        <f>INF_FC_EUR!AN330</f>
        <v>0</v>
      </c>
      <c r="AG329" s="1096">
        <f>INF_FC_EUR!AO330</f>
        <v>0</v>
      </c>
      <c r="AH329" s="1095">
        <f>INF_FC_EUR!AP330</f>
        <v>0</v>
      </c>
      <c r="AI329" s="1096">
        <f>INF_FC_EUR!AQ330</f>
        <v>0</v>
      </c>
      <c r="AJ329" s="1095">
        <f>INF_FC_EUR!AR330</f>
        <v>0</v>
      </c>
      <c r="AK329" s="1096">
        <f>INF_FC_EUR!AS330</f>
        <v>0</v>
      </c>
      <c r="AL329" s="1095">
        <f>INF_FC_EUR!AT330</f>
        <v>0</v>
      </c>
      <c r="AM329" s="1096">
        <f>INF_FC_EUR!AU330</f>
        <v>0</v>
      </c>
      <c r="AN329" s="1095">
        <f>INF_FC_EUR!AV330</f>
        <v>0</v>
      </c>
      <c r="AO329" s="1096">
        <f>INF_FC_EUR!AW330</f>
        <v>0</v>
      </c>
      <c r="AP329" s="1095">
        <f>INF_FC_EUR!AX330</f>
        <v>0</v>
      </c>
      <c r="AQ329" s="1096">
        <f>INF_FC_EUR!AY330</f>
        <v>0</v>
      </c>
      <c r="AR329" s="1095">
        <f>INF_FC_EUR!AZ330</f>
        <v>0</v>
      </c>
      <c r="AS329" s="1096">
        <f>INF_FC_EUR!BA330</f>
        <v>0</v>
      </c>
      <c r="AT329" s="1095">
        <f>INF_FC_EUR!BB330</f>
        <v>0</v>
      </c>
      <c r="AU329" s="1096">
        <f>INF_FC_EUR!BC330</f>
        <v>0</v>
      </c>
      <c r="AV329" s="1095">
        <f>INF_FC_EUR!BD330</f>
        <v>0</v>
      </c>
      <c r="AW329" s="1096">
        <f>INF_FC_EUR!BE330</f>
        <v>0</v>
      </c>
      <c r="AX329" s="1095">
        <f>INF_FC_EUR!BF330</f>
        <v>0</v>
      </c>
      <c r="AY329" s="1096">
        <f>INF_FC_EUR!BG330</f>
        <v>0</v>
      </c>
      <c r="AZ329" s="1095">
        <f>INF_FC_EUR!BH330</f>
        <v>0</v>
      </c>
      <c r="BA329" s="1096">
        <f>INF_FC_EUR!BI330</f>
        <v>0</v>
      </c>
      <c r="BB329" s="1095">
        <f>INF_FC_EUR!BJ330</f>
        <v>0</v>
      </c>
      <c r="BC329" s="1096">
        <f>INF_FC_EUR!BK330</f>
        <v>0</v>
      </c>
      <c r="BD329" s="1095">
        <f>INF_FC_EUR!BL330</f>
        <v>0</v>
      </c>
      <c r="BE329" s="1096">
        <f>INF_FC_EUR!BM330</f>
        <v>0</v>
      </c>
      <c r="BF329" s="1095">
        <f>INF_FC_EUR!BN330</f>
        <v>0</v>
      </c>
      <c r="BG329" s="1096">
        <f>INF_FC_EUR!BO330</f>
        <v>0</v>
      </c>
      <c r="BH329" s="1095">
        <f>INF_FC_EUR!BP330</f>
        <v>0</v>
      </c>
      <c r="BI329" s="1096">
        <f>INF_FC_EUR!BQ330</f>
        <v>0</v>
      </c>
      <c r="BJ329" s="1095">
        <f>INF_FC_EUR!BR330</f>
        <v>0</v>
      </c>
      <c r="BK329" s="1096">
        <f>INF_FC_EUR!BS330</f>
        <v>0</v>
      </c>
      <c r="BL329" s="1095">
        <f>INF_FC_EUR!BT330</f>
        <v>0</v>
      </c>
      <c r="BM329" s="1096">
        <f>INF_FC_EUR!BU330</f>
        <v>0</v>
      </c>
      <c r="BN329" s="1095">
        <f>INF_FC_EUR!BV330</f>
        <v>0</v>
      </c>
      <c r="BO329" s="1096">
        <f>INF_FC_EUR!BW330</f>
        <v>0</v>
      </c>
      <c r="BP329" s="1095">
        <f>INF_FC_EUR!BX330</f>
        <v>0</v>
      </c>
      <c r="BQ329" s="1096">
        <f>INF_FC_EUR!BY330</f>
        <v>0</v>
      </c>
    </row>
    <row r="330" spans="1:69" s="1048" customFormat="1">
      <c r="A330" s="1080" t="str">
        <f>IF(OR(B330=0,B330=""),"",B330&amp;IF(COUNTIF(B$11:$B330,B330)&gt;1,COUNTIF(B$11:$B330,B330),""))</f>
        <v/>
      </c>
      <c r="B330" s="1080">
        <f>INF_FC_EUR!J331</f>
        <v>0</v>
      </c>
      <c r="C330" s="1081"/>
      <c r="D330" s="1095">
        <f>INF_FC_EUR!L331</f>
        <v>0</v>
      </c>
      <c r="E330" s="1096">
        <f>INF_FC_EUR!M331</f>
        <v>0</v>
      </c>
      <c r="F330" s="1095">
        <f>INF_FC_EUR!N331</f>
        <v>0</v>
      </c>
      <c r="G330" s="1096">
        <f>INF_FC_EUR!O331</f>
        <v>0</v>
      </c>
      <c r="H330" s="1095">
        <f>INF_FC_EUR!P331</f>
        <v>0</v>
      </c>
      <c r="I330" s="1096">
        <f>INF_FC_EUR!Q331</f>
        <v>0</v>
      </c>
      <c r="J330" s="1095">
        <f>INF_FC_EUR!R331</f>
        <v>0</v>
      </c>
      <c r="K330" s="1096">
        <f>INF_FC_EUR!S331</f>
        <v>0</v>
      </c>
      <c r="L330" s="1095">
        <f>INF_FC_EUR!T331</f>
        <v>0</v>
      </c>
      <c r="M330" s="1096">
        <f>INF_FC_EUR!U331</f>
        <v>0</v>
      </c>
      <c r="N330" s="1095">
        <f>INF_FC_EUR!V331</f>
        <v>0</v>
      </c>
      <c r="O330" s="1096">
        <f>INF_FC_EUR!W331</f>
        <v>0</v>
      </c>
      <c r="P330" s="1095">
        <f>INF_FC_EUR!X331</f>
        <v>0</v>
      </c>
      <c r="Q330" s="1096">
        <f>INF_FC_EUR!Y331</f>
        <v>0</v>
      </c>
      <c r="R330" s="1095">
        <f>INF_FC_EUR!Z331</f>
        <v>0</v>
      </c>
      <c r="S330" s="1096">
        <f>INF_FC_EUR!AA331</f>
        <v>0</v>
      </c>
      <c r="T330" s="1095">
        <f>INF_FC_EUR!AB331</f>
        <v>0</v>
      </c>
      <c r="U330" s="1096">
        <f>INF_FC_EUR!AC331</f>
        <v>0</v>
      </c>
      <c r="V330" s="1095">
        <f>INF_FC_EUR!AD331</f>
        <v>0</v>
      </c>
      <c r="W330" s="1096">
        <f>INF_FC_EUR!AE331</f>
        <v>0</v>
      </c>
      <c r="X330" s="1095">
        <f>INF_FC_EUR!AF331</f>
        <v>0</v>
      </c>
      <c r="Y330" s="1096">
        <f>INF_FC_EUR!AG331</f>
        <v>0</v>
      </c>
      <c r="Z330" s="1095">
        <f>INF_FC_EUR!AH331</f>
        <v>0</v>
      </c>
      <c r="AA330" s="1096">
        <f>INF_FC_EUR!AI331</f>
        <v>0</v>
      </c>
      <c r="AB330" s="1095">
        <f>INF_FC_EUR!AJ331</f>
        <v>0</v>
      </c>
      <c r="AC330" s="1096">
        <f>INF_FC_EUR!AK331</f>
        <v>0</v>
      </c>
      <c r="AD330" s="1095">
        <f>INF_FC_EUR!AL331</f>
        <v>0</v>
      </c>
      <c r="AE330" s="1096">
        <f>INF_FC_EUR!AM331</f>
        <v>0</v>
      </c>
      <c r="AF330" s="1095">
        <f>INF_FC_EUR!AN331</f>
        <v>0</v>
      </c>
      <c r="AG330" s="1096">
        <f>INF_FC_EUR!AO331</f>
        <v>0</v>
      </c>
      <c r="AH330" s="1095">
        <f>INF_FC_EUR!AP331</f>
        <v>0</v>
      </c>
      <c r="AI330" s="1096">
        <f>INF_FC_EUR!AQ331</f>
        <v>0</v>
      </c>
      <c r="AJ330" s="1095">
        <f>INF_FC_EUR!AR331</f>
        <v>0</v>
      </c>
      <c r="AK330" s="1096">
        <f>INF_FC_EUR!AS331</f>
        <v>0</v>
      </c>
      <c r="AL330" s="1095">
        <f>INF_FC_EUR!AT331</f>
        <v>0</v>
      </c>
      <c r="AM330" s="1096">
        <f>INF_FC_EUR!AU331</f>
        <v>0</v>
      </c>
      <c r="AN330" s="1095">
        <f>INF_FC_EUR!AV331</f>
        <v>0</v>
      </c>
      <c r="AO330" s="1096">
        <f>INF_FC_EUR!AW331</f>
        <v>0</v>
      </c>
      <c r="AP330" s="1095">
        <f>INF_FC_EUR!AX331</f>
        <v>0</v>
      </c>
      <c r="AQ330" s="1096">
        <f>INF_FC_EUR!AY331</f>
        <v>0</v>
      </c>
      <c r="AR330" s="1095">
        <f>INF_FC_EUR!AZ331</f>
        <v>0</v>
      </c>
      <c r="AS330" s="1096">
        <f>INF_FC_EUR!BA331</f>
        <v>0</v>
      </c>
      <c r="AT330" s="1095">
        <f>INF_FC_EUR!BB331</f>
        <v>0</v>
      </c>
      <c r="AU330" s="1096">
        <f>INF_FC_EUR!BC331</f>
        <v>0</v>
      </c>
      <c r="AV330" s="1095">
        <f>INF_FC_EUR!BD331</f>
        <v>0</v>
      </c>
      <c r="AW330" s="1096">
        <f>INF_FC_EUR!BE331</f>
        <v>0</v>
      </c>
      <c r="AX330" s="1095">
        <f>INF_FC_EUR!BF331</f>
        <v>0</v>
      </c>
      <c r="AY330" s="1096">
        <f>INF_FC_EUR!BG331</f>
        <v>0</v>
      </c>
      <c r="AZ330" s="1095">
        <f>INF_FC_EUR!BH331</f>
        <v>0</v>
      </c>
      <c r="BA330" s="1096">
        <f>INF_FC_EUR!BI331</f>
        <v>0</v>
      </c>
      <c r="BB330" s="1095">
        <f>INF_FC_EUR!BJ331</f>
        <v>0</v>
      </c>
      <c r="BC330" s="1096">
        <f>INF_FC_EUR!BK331</f>
        <v>0</v>
      </c>
      <c r="BD330" s="1095">
        <f>INF_FC_EUR!BL331</f>
        <v>0</v>
      </c>
      <c r="BE330" s="1096">
        <f>INF_FC_EUR!BM331</f>
        <v>0</v>
      </c>
      <c r="BF330" s="1095">
        <f>INF_FC_EUR!BN331</f>
        <v>0</v>
      </c>
      <c r="BG330" s="1096">
        <f>INF_FC_EUR!BO331</f>
        <v>0</v>
      </c>
      <c r="BH330" s="1095">
        <f>INF_FC_EUR!BP331</f>
        <v>0</v>
      </c>
      <c r="BI330" s="1096">
        <f>INF_FC_EUR!BQ331</f>
        <v>0</v>
      </c>
      <c r="BJ330" s="1095">
        <f>INF_FC_EUR!BR331</f>
        <v>0</v>
      </c>
      <c r="BK330" s="1096">
        <f>INF_FC_EUR!BS331</f>
        <v>0</v>
      </c>
      <c r="BL330" s="1095">
        <f>INF_FC_EUR!BT331</f>
        <v>0</v>
      </c>
      <c r="BM330" s="1096">
        <f>INF_FC_EUR!BU331</f>
        <v>0</v>
      </c>
      <c r="BN330" s="1095">
        <f>INF_FC_EUR!BV331</f>
        <v>0</v>
      </c>
      <c r="BO330" s="1096">
        <f>INF_FC_EUR!BW331</f>
        <v>0</v>
      </c>
      <c r="BP330" s="1095">
        <f>INF_FC_EUR!BX331</f>
        <v>0</v>
      </c>
      <c r="BQ330" s="1096">
        <f>INF_FC_EUR!BY331</f>
        <v>0</v>
      </c>
    </row>
  </sheetData>
  <hyperlinks>
    <hyperlink ref="D228" r:id="rId1" display="0" xr:uid="{00000000-0004-0000-0500-000000000000}"/>
    <hyperlink ref="D229" r:id="rId2" display="0" xr:uid="{00000000-0004-0000-0500-000001000000}"/>
    <hyperlink ref="D230" r:id="rId3" display="0" xr:uid="{00000000-0004-0000-0500-000002000000}"/>
    <hyperlink ref="D231" r:id="rId4" display="0" xr:uid="{00000000-0004-0000-0500-000003000000}"/>
    <hyperlink ref="D232" r:id="rId5" display="0" xr:uid="{00000000-0004-0000-0500-000004000000}"/>
    <hyperlink ref="D233" r:id="rId6" display="0" xr:uid="{00000000-0004-0000-0500-000005000000}"/>
    <hyperlink ref="D234" r:id="rId7" display="0" xr:uid="{00000000-0004-0000-0500-000006000000}"/>
    <hyperlink ref="D235" r:id="rId8" display="0" xr:uid="{00000000-0004-0000-0500-000007000000}"/>
    <hyperlink ref="D236" r:id="rId9" display="0" xr:uid="{00000000-0004-0000-0500-000008000000}"/>
    <hyperlink ref="D237" r:id="rId10" display="0" xr:uid="{00000000-0004-0000-0500-000009000000}"/>
    <hyperlink ref="D238" r:id="rId11" display="0" xr:uid="{00000000-0004-0000-0500-00000A000000}"/>
    <hyperlink ref="D239" r:id="rId12" display="0" xr:uid="{00000000-0004-0000-0500-00000B000000}"/>
    <hyperlink ref="D240" r:id="rId13" display="0" xr:uid="{00000000-0004-0000-0500-00000C000000}"/>
    <hyperlink ref="D241" r:id="rId14" display="0" xr:uid="{00000000-0004-0000-0500-00000D000000}"/>
    <hyperlink ref="D242" r:id="rId15" display="0" xr:uid="{00000000-0004-0000-0500-00000E000000}"/>
    <hyperlink ref="D243" r:id="rId16" display="0" xr:uid="{00000000-0004-0000-0500-00000F000000}"/>
    <hyperlink ref="D244" r:id="rId17" display="0" xr:uid="{00000000-0004-0000-0500-000010000000}"/>
    <hyperlink ref="D245" r:id="rId18" display="0" xr:uid="{00000000-0004-0000-0500-000011000000}"/>
    <hyperlink ref="D246" r:id="rId19" display="0" xr:uid="{00000000-0004-0000-0500-000012000000}"/>
    <hyperlink ref="D247" r:id="rId20" display="0" xr:uid="{00000000-0004-0000-0500-000013000000}"/>
    <hyperlink ref="D248" r:id="rId21" display="0" xr:uid="{00000000-0004-0000-0500-000014000000}"/>
    <hyperlink ref="D249" r:id="rId22" display="0" xr:uid="{00000000-0004-0000-0500-000015000000}"/>
    <hyperlink ref="D250" r:id="rId23" display="0" xr:uid="{00000000-0004-0000-0500-000016000000}"/>
    <hyperlink ref="D251" r:id="rId24" display="0" xr:uid="{00000000-0004-0000-0500-000017000000}"/>
    <hyperlink ref="D252" r:id="rId25" display="0" xr:uid="{00000000-0004-0000-0500-000018000000}"/>
    <hyperlink ref="D253" r:id="rId26" display="0" xr:uid="{00000000-0004-0000-0500-000019000000}"/>
    <hyperlink ref="D254" r:id="rId27" display="0" xr:uid="{00000000-0004-0000-0500-00001A000000}"/>
    <hyperlink ref="D255" r:id="rId28" display="0" xr:uid="{00000000-0004-0000-0500-00001B000000}"/>
    <hyperlink ref="D256" r:id="rId29" display="0" xr:uid="{00000000-0004-0000-0500-00001C000000}"/>
    <hyperlink ref="D257" r:id="rId30" display="0" xr:uid="{00000000-0004-0000-0500-00001D000000}"/>
    <hyperlink ref="D258" r:id="rId31" display="0" xr:uid="{00000000-0004-0000-0500-00001E000000}"/>
    <hyperlink ref="D259" r:id="rId32" display="0" xr:uid="{00000000-0004-0000-0500-00001F000000}"/>
    <hyperlink ref="D260" r:id="rId33" display="0" xr:uid="{00000000-0004-0000-0500-000020000000}"/>
    <hyperlink ref="D261" r:id="rId34" display="0" xr:uid="{00000000-0004-0000-0500-000021000000}"/>
    <hyperlink ref="D262" r:id="rId35" display="0" xr:uid="{00000000-0004-0000-0500-000022000000}"/>
    <hyperlink ref="D263" r:id="rId36" display="0" xr:uid="{00000000-0004-0000-0500-000023000000}"/>
    <hyperlink ref="D264" r:id="rId37" display="0" xr:uid="{00000000-0004-0000-0500-000024000000}"/>
    <hyperlink ref="D265" r:id="rId38" display="0" xr:uid="{00000000-0004-0000-0500-000025000000}"/>
    <hyperlink ref="D266" r:id="rId39" display="0" xr:uid="{00000000-0004-0000-0500-000026000000}"/>
    <hyperlink ref="D267" r:id="rId40" display="0" xr:uid="{00000000-0004-0000-0500-000027000000}"/>
    <hyperlink ref="D268" r:id="rId41" display="0" xr:uid="{00000000-0004-0000-0500-000028000000}"/>
    <hyperlink ref="D269" r:id="rId42" display="0" xr:uid="{00000000-0004-0000-0500-000029000000}"/>
    <hyperlink ref="D270" r:id="rId43" display="0" xr:uid="{00000000-0004-0000-0500-00002A000000}"/>
    <hyperlink ref="D271" r:id="rId44" display="0" xr:uid="{00000000-0004-0000-0500-00002B000000}"/>
    <hyperlink ref="D272" r:id="rId45" display="0" xr:uid="{00000000-0004-0000-0500-00002C000000}"/>
    <hyperlink ref="D273" r:id="rId46" display="0" xr:uid="{00000000-0004-0000-0500-00002D000000}"/>
    <hyperlink ref="D274" r:id="rId47" display="0" xr:uid="{00000000-0004-0000-0500-00002E000000}"/>
    <hyperlink ref="D275" r:id="rId48" display="0" xr:uid="{00000000-0004-0000-0500-00002F000000}"/>
    <hyperlink ref="D276" r:id="rId49" display="0" xr:uid="{00000000-0004-0000-0500-000030000000}"/>
    <hyperlink ref="D277" r:id="rId50" display="0" xr:uid="{00000000-0004-0000-0500-000031000000}"/>
    <hyperlink ref="D278" r:id="rId51" display="0" xr:uid="{00000000-0004-0000-0500-000032000000}"/>
    <hyperlink ref="D279" r:id="rId52" display="0" xr:uid="{00000000-0004-0000-0500-000033000000}"/>
    <hyperlink ref="D280" r:id="rId53" display="0" xr:uid="{00000000-0004-0000-0500-000034000000}"/>
    <hyperlink ref="D281" r:id="rId54" display="0" xr:uid="{00000000-0004-0000-0500-000035000000}"/>
    <hyperlink ref="D282" r:id="rId55" display="0" xr:uid="{00000000-0004-0000-0500-000036000000}"/>
    <hyperlink ref="D283" r:id="rId56" display="0" xr:uid="{00000000-0004-0000-0500-000037000000}"/>
    <hyperlink ref="D284" r:id="rId57" display="0" xr:uid="{00000000-0004-0000-0500-000038000000}"/>
    <hyperlink ref="D285" r:id="rId58" display="0" xr:uid="{00000000-0004-0000-0500-000039000000}"/>
    <hyperlink ref="D286" r:id="rId59" display="0" xr:uid="{00000000-0004-0000-0500-00003A000000}"/>
    <hyperlink ref="D287" r:id="rId60" display="0" xr:uid="{00000000-0004-0000-0500-00003B000000}"/>
    <hyperlink ref="D288" r:id="rId61" display="0" xr:uid="{00000000-0004-0000-0500-00003C000000}"/>
    <hyperlink ref="D289" r:id="rId62" display="0" xr:uid="{00000000-0004-0000-0500-00003D000000}"/>
    <hyperlink ref="D290" r:id="rId63" display="0" xr:uid="{00000000-0004-0000-0500-00003E000000}"/>
    <hyperlink ref="D291" r:id="rId64" display="0" xr:uid="{00000000-0004-0000-0500-00003F000000}"/>
    <hyperlink ref="D292" r:id="rId65" display="0" xr:uid="{00000000-0004-0000-0500-000040000000}"/>
    <hyperlink ref="D293" r:id="rId66" display="0" xr:uid="{00000000-0004-0000-0500-000041000000}"/>
    <hyperlink ref="D294" r:id="rId67" display="0" xr:uid="{00000000-0004-0000-0500-000042000000}"/>
    <hyperlink ref="D295" r:id="rId68" display="0" xr:uid="{00000000-0004-0000-0500-000043000000}"/>
    <hyperlink ref="D296" r:id="rId69" display="0" xr:uid="{00000000-0004-0000-0500-000044000000}"/>
    <hyperlink ref="D297" r:id="rId70" display="0" xr:uid="{00000000-0004-0000-0500-000045000000}"/>
    <hyperlink ref="D298" r:id="rId71" display="0" xr:uid="{00000000-0004-0000-0500-000046000000}"/>
    <hyperlink ref="D299" r:id="rId72" display="0" xr:uid="{00000000-0004-0000-0500-000047000000}"/>
    <hyperlink ref="D300" r:id="rId73" display="0" xr:uid="{00000000-0004-0000-0500-000048000000}"/>
    <hyperlink ref="D301" r:id="rId74" display="0" xr:uid="{00000000-0004-0000-0500-000049000000}"/>
    <hyperlink ref="D302" r:id="rId75" display="0" xr:uid="{00000000-0004-0000-0500-00004A000000}"/>
    <hyperlink ref="D303" r:id="rId76" display="0" xr:uid="{00000000-0004-0000-0500-00004B000000}"/>
    <hyperlink ref="D304" r:id="rId77" display="0" xr:uid="{00000000-0004-0000-0500-00004C000000}"/>
    <hyperlink ref="D305" r:id="rId78" display="0" xr:uid="{00000000-0004-0000-0500-00004D000000}"/>
    <hyperlink ref="D306" r:id="rId79" display="0" xr:uid="{00000000-0004-0000-0500-00004E000000}"/>
    <hyperlink ref="D307" r:id="rId80" display="0" xr:uid="{00000000-0004-0000-0500-00004F000000}"/>
    <hyperlink ref="D308" r:id="rId81" display="0" xr:uid="{00000000-0004-0000-0500-000050000000}"/>
    <hyperlink ref="D309" r:id="rId82" display="0" xr:uid="{00000000-0004-0000-0500-000051000000}"/>
    <hyperlink ref="D310" r:id="rId83" display="0" xr:uid="{00000000-0004-0000-0500-000052000000}"/>
    <hyperlink ref="D311" r:id="rId84" display="0" xr:uid="{00000000-0004-0000-0500-000053000000}"/>
    <hyperlink ref="D312" r:id="rId85" display="0" xr:uid="{00000000-0004-0000-0500-000054000000}"/>
    <hyperlink ref="D313" r:id="rId86" display="0" xr:uid="{00000000-0004-0000-0500-000055000000}"/>
    <hyperlink ref="D314" r:id="rId87" display="0" xr:uid="{00000000-0004-0000-0500-000056000000}"/>
    <hyperlink ref="D315" r:id="rId88" display="0" xr:uid="{00000000-0004-0000-0500-000057000000}"/>
    <hyperlink ref="D316" r:id="rId89" display="0" xr:uid="{00000000-0004-0000-0500-000058000000}"/>
    <hyperlink ref="D317" r:id="rId90" display="0" xr:uid="{00000000-0004-0000-0500-000059000000}"/>
    <hyperlink ref="D318" r:id="rId91" display="0" xr:uid="{00000000-0004-0000-0500-00005A000000}"/>
    <hyperlink ref="D319" r:id="rId92" display="0" xr:uid="{00000000-0004-0000-0500-00005B000000}"/>
    <hyperlink ref="D320" r:id="rId93" display="0" xr:uid="{00000000-0004-0000-0500-00005C000000}"/>
    <hyperlink ref="D321" r:id="rId94" display="0" xr:uid="{00000000-0004-0000-0500-00005D000000}"/>
    <hyperlink ref="D322" r:id="rId95" display="0" xr:uid="{00000000-0004-0000-0500-00005E000000}"/>
    <hyperlink ref="D323" r:id="rId96" display="0" xr:uid="{00000000-0004-0000-0500-00005F000000}"/>
    <hyperlink ref="D324" r:id="rId97" display="0" xr:uid="{00000000-0004-0000-0500-000060000000}"/>
    <hyperlink ref="D325" r:id="rId98" display="0" xr:uid="{00000000-0004-0000-0500-000061000000}"/>
    <hyperlink ref="D326" r:id="rId99" display="0" xr:uid="{00000000-0004-0000-0500-000062000000}"/>
    <hyperlink ref="D327" r:id="rId100" display="0" xr:uid="{00000000-0004-0000-0500-000063000000}"/>
    <hyperlink ref="D328" r:id="rId101" display="0" xr:uid="{00000000-0004-0000-0500-000064000000}"/>
    <hyperlink ref="D329" r:id="rId102" display="0" xr:uid="{00000000-0004-0000-0500-000065000000}"/>
    <hyperlink ref="D330" r:id="rId103" display="0" xr:uid="{00000000-0004-0000-0500-000066000000}"/>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D367"/>
  <sheetViews>
    <sheetView topLeftCell="A6" workbookViewId="0">
      <selection activeCell="I11" sqref="I11"/>
    </sheetView>
  </sheetViews>
  <sheetFormatPr defaultColWidth="10.42578125" defaultRowHeight="15" zeroHeight="1" outlineLevelRow="2" outlineLevelCol="1"/>
  <cols>
    <col min="1" max="1" width="1.85546875" style="258" customWidth="1"/>
    <col min="2" max="2" width="10.42578125" style="259" customWidth="1"/>
    <col min="3" max="3" width="37.85546875" style="259" bestFit="1" customWidth="1"/>
    <col min="4" max="4" width="13.7109375" style="259" hidden="1" customWidth="1" outlineLevel="1"/>
    <col min="5" max="5" width="9" style="260" hidden="1" customWidth="1" outlineLevel="1"/>
    <col min="6" max="7" width="13.7109375" style="259" hidden="1" customWidth="1" outlineLevel="1"/>
    <col min="8" max="8" width="5.28515625" style="260" hidden="1" customWidth="1" outlineLevel="1"/>
    <col min="9" max="9" width="13.140625" style="259" bestFit="1" customWidth="1" collapsed="1"/>
    <col min="10" max="10" width="7" style="261" bestFit="1" customWidth="1"/>
    <col min="11" max="11" width="13.7109375" style="259" customWidth="1"/>
    <col min="12" max="12" width="7" style="261" bestFit="1" customWidth="1"/>
    <col min="13" max="13" width="13.7109375" style="259" customWidth="1"/>
    <col min="14" max="14" width="7" style="261" bestFit="1" customWidth="1"/>
    <col min="15" max="15" width="13.7109375" style="259" customWidth="1"/>
    <col min="16" max="16" width="5.28515625" style="261" customWidth="1"/>
    <col min="17" max="17" width="13.7109375" style="259" customWidth="1"/>
    <col min="18" max="18" width="5.28515625" style="261" customWidth="1"/>
    <col min="19" max="19" width="13.7109375" style="259" customWidth="1"/>
    <col min="20" max="20" width="5.28515625" style="262" customWidth="1"/>
    <col min="21" max="22" width="10.42578125" style="262" customWidth="1"/>
    <col min="23" max="23" width="13.7109375" style="262" customWidth="1"/>
    <col min="24" max="24" width="10.42578125" style="262" customWidth="1"/>
    <col min="25" max="26" width="10.42578125" style="259" customWidth="1"/>
    <col min="27" max="27" width="69.5703125" style="259" bestFit="1" customWidth="1"/>
    <col min="28" max="28" width="18.85546875" style="263" customWidth="1"/>
    <col min="29" max="29" width="11.28515625" style="264" customWidth="1"/>
    <col min="30" max="30" width="35.140625" style="264" customWidth="1"/>
    <col min="31" max="16384" width="10.42578125" style="259"/>
  </cols>
  <sheetData>
    <row r="1" spans="1:30" hidden="1"/>
    <row r="2" spans="1:30" hidden="1"/>
    <row r="3" spans="1:30" hidden="1"/>
    <row r="4" spans="1:30" hidden="1"/>
    <row r="5" spans="1:30" hidden="1"/>
    <row r="6" spans="1:30" s="266" customFormat="1" ht="14.25" customHeight="1">
      <c r="A6" s="265"/>
      <c r="C6" s="266">
        <f>IF(START!$C$18="EUR",1,IF($C$9="EUR",1,START!$E$18))</f>
        <v>1</v>
      </c>
      <c r="D6" s="267"/>
      <c r="E6" s="260"/>
      <c r="F6" s="267"/>
      <c r="G6" s="265"/>
      <c r="H6" s="260"/>
      <c r="I6" s="268"/>
      <c r="J6" s="269"/>
      <c r="K6" s="268"/>
      <c r="L6" s="269"/>
      <c r="M6" s="268"/>
      <c r="N6" s="269"/>
      <c r="O6" s="268"/>
      <c r="P6" s="269"/>
      <c r="Q6" s="268"/>
      <c r="R6" s="269"/>
      <c r="S6" s="268"/>
      <c r="AB6" s="263"/>
      <c r="AC6" s="264"/>
      <c r="AD6" s="264"/>
    </row>
    <row r="7" spans="1:30" ht="20.25" customHeight="1">
      <c r="A7" s="270"/>
      <c r="B7" s="271"/>
      <c r="C7" s="272" t="str">
        <f>START!$C$10</f>
        <v>166101 Bornova</v>
      </c>
      <c r="D7" s="1585" t="s">
        <v>1257</v>
      </c>
      <c r="E7" s="1586"/>
      <c r="F7" s="1585" t="s">
        <v>1262</v>
      </c>
      <c r="G7" s="1587"/>
      <c r="H7" s="1586"/>
      <c r="I7" s="1585" t="s">
        <v>1359</v>
      </c>
      <c r="J7" s="1587"/>
      <c r="K7" s="1587"/>
      <c r="L7" s="1587"/>
      <c r="M7" s="1587"/>
      <c r="N7" s="1587"/>
      <c r="O7" s="1587"/>
      <c r="P7" s="1587"/>
      <c r="Q7" s="1587"/>
      <c r="R7" s="1587"/>
      <c r="S7" s="1587"/>
      <c r="T7" s="1586"/>
      <c r="U7" s="266"/>
    </row>
    <row r="8" spans="1:30" ht="15.75" customHeight="1">
      <c r="C8" s="273" t="s">
        <v>1336</v>
      </c>
      <c r="D8" s="1588" t="str">
        <f>START!C14-1&amp;"-12 YTD"</f>
        <v>2020-12 YTD</v>
      </c>
      <c r="E8" s="1589"/>
      <c r="F8" s="274" t="str">
        <f>START!C14&amp;"-12 YTD"</f>
        <v>2021-12 YTD</v>
      </c>
      <c r="G8" s="275"/>
      <c r="H8" s="1106"/>
      <c r="I8" s="1125">
        <f>START!C14</f>
        <v>2021</v>
      </c>
      <c r="J8" s="654"/>
      <c r="K8" s="276">
        <f>I8+1</f>
        <v>2022</v>
      </c>
      <c r="L8" s="277"/>
      <c r="M8" s="278">
        <f>K8+1</f>
        <v>2023</v>
      </c>
      <c r="N8" s="277"/>
      <c r="O8" s="278">
        <f>M8+1</f>
        <v>2024</v>
      </c>
      <c r="P8" s="277"/>
      <c r="Q8" s="278">
        <f>O8+1</f>
        <v>2025</v>
      </c>
      <c r="R8" s="277"/>
      <c r="S8" s="279">
        <f>Q8+1</f>
        <v>2026</v>
      </c>
      <c r="T8" s="280"/>
    </row>
    <row r="9" spans="1:30" ht="18" customHeight="1">
      <c r="C9" s="281" t="s">
        <v>1264</v>
      </c>
      <c r="D9" s="1590" t="s">
        <v>5</v>
      </c>
      <c r="E9" s="1591"/>
      <c r="F9" s="282" t="s">
        <v>5</v>
      </c>
      <c r="G9" s="283" t="s">
        <v>1360</v>
      </c>
      <c r="H9" s="1107"/>
      <c r="I9" s="285" t="s">
        <v>1361</v>
      </c>
      <c r="J9" s="655"/>
      <c r="K9" s="286" t="s">
        <v>1361</v>
      </c>
      <c r="L9" s="287"/>
      <c r="M9" s="288" t="s">
        <v>1361</v>
      </c>
      <c r="N9" s="287"/>
      <c r="O9" s="288" t="s">
        <v>1361</v>
      </c>
      <c r="P9" s="287"/>
      <c r="Q9" s="288" t="s">
        <v>1361</v>
      </c>
      <c r="R9" s="287"/>
      <c r="S9" s="284" t="s">
        <v>1361</v>
      </c>
      <c r="T9" s="289"/>
    </row>
    <row r="10" spans="1:30" ht="15.75" customHeight="1" thickBot="1">
      <c r="B10" s="290" t="s">
        <v>7</v>
      </c>
      <c r="C10" s="290" t="s">
        <v>8</v>
      </c>
      <c r="D10" s="291" t="str">
        <f>"in 1.000 "&amp;$C$9</f>
        <v>in 1.000 EUR</v>
      </c>
      <c r="E10" s="292" t="s">
        <v>1362</v>
      </c>
      <c r="F10" s="291" t="str">
        <f>"in 1.000 "&amp;$C$9</f>
        <v>in 1.000 EUR</v>
      </c>
      <c r="G10" s="293" t="str">
        <f>"in 1.000 "&amp;$C$9</f>
        <v>in 1.000 EUR</v>
      </c>
      <c r="H10" s="1108" t="s">
        <v>1362</v>
      </c>
      <c r="I10" s="295" t="str">
        <f t="shared" ref="I10:S10" si="0">"in 1.000 "&amp;$C$9</f>
        <v>in 1.000 EUR</v>
      </c>
      <c r="J10" s="294" t="s">
        <v>1362</v>
      </c>
      <c r="K10" s="295" t="str">
        <f t="shared" si="0"/>
        <v>in 1.000 EUR</v>
      </c>
      <c r="L10" s="294" t="s">
        <v>1362</v>
      </c>
      <c r="M10" s="295" t="str">
        <f t="shared" si="0"/>
        <v>in 1.000 EUR</v>
      </c>
      <c r="N10" s="294" t="s">
        <v>1362</v>
      </c>
      <c r="O10" s="295" t="str">
        <f t="shared" si="0"/>
        <v>in 1.000 EUR</v>
      </c>
      <c r="P10" s="294" t="s">
        <v>1362</v>
      </c>
      <c r="Q10" s="295" t="str">
        <f t="shared" si="0"/>
        <v>in 1.000 EUR</v>
      </c>
      <c r="R10" s="294" t="s">
        <v>1362</v>
      </c>
      <c r="S10" s="295" t="str">
        <f t="shared" si="0"/>
        <v>in 1.000 EUR</v>
      </c>
      <c r="T10" s="296" t="s">
        <v>1362</v>
      </c>
      <c r="AC10" s="297"/>
    </row>
    <row r="11" spans="1:30" ht="12.75" customHeight="1">
      <c r="A11" s="265" t="str">
        <f>AA11</f>
        <v>M105</v>
      </c>
      <c r="B11" s="299" t="s">
        <v>10</v>
      </c>
      <c r="C11" s="300" t="s">
        <v>11</v>
      </c>
      <c r="D11" s="301" t="e">
        <f>VLOOKUP($AA11,Calc_INF_PrevYearEUR!$A$11:$BQ$330,HLOOKUP($C$7,Calc_INF_PrevYearEUR!$E$5:$BQ$6,2,0),0)*IF($C$9="EUR",1,START!$E$18)</f>
        <v>#N/A</v>
      </c>
      <c r="E11" s="302" t="e">
        <f t="shared" ref="E11:E42" si="1">IF(D11=0,0,D11/D$42)</f>
        <v>#N/A</v>
      </c>
      <c r="F11" s="301" t="e">
        <f>IF(F13&lt;&gt;0,VLOOKUP($AA11,Calc_INF_FC_EUR!$A$11:$BQ$330,HLOOKUP($C$7,Calc_INF_FC_EUR!$E$5:$BQ$6,2,0),0)*IF($C$9="EUR",1,START!$E$18)+(VLOOKUP($AA11,Calc_INF_FC_EUR!$A$11:$BQ$330,HLOOKUP($C$7,Calc_INF_FC_EUR!$E$5:$BQ$6,2,0),0)*IF($C$9="EUR",1,START!$E$18))/F13*G13,0)</f>
        <v>#N/A</v>
      </c>
      <c r="G11" s="303" t="e">
        <f>F11-VLOOKUP($AA11,Calc_INF_FC_EUR!$A$11:$BQ$330,HLOOKUP($C$7,Calc_INF_FC_EUR!$E$5:$BQ$6,2,0),0)*IF($C$9="EUR",1,START!$E$18)</f>
        <v>#N/A</v>
      </c>
      <c r="H11" s="1109"/>
      <c r="I11" s="1126" t="e">
        <f>SUMIFS(SalesReport!$R:$R,SalesReport!$AF:$AF,$AB11,SalesReport!$A:$A,I$8,SalesReport!$B:$B,BusPlanLocation!$C$7)*IF($C$9="EUR",1,START!$E$18)/1000</f>
        <v>#REF!</v>
      </c>
      <c r="J11" s="559" t="e">
        <f t="shared" ref="J11:J42" si="2">IF(I11=0,0,I11/I$42)</f>
        <v>#REF!</v>
      </c>
      <c r="K11" s="1126">
        <f>SUMIFS(SalesReport!$R:$R,SalesReport!$AF:$AF,$AB11,SalesReport!$A:$A,K$8,SalesReport!$B:$B,BusPlanLocation!$C$7)*IF($C$9="EUR",1,START!$E$18)/1000</f>
        <v>0</v>
      </c>
      <c r="L11" s="559">
        <f t="shared" ref="L11:L42" si="3">IF(K11=0,0,K11/K$42)</f>
        <v>0</v>
      </c>
      <c r="M11" s="1126">
        <f>SUMIFS(SalesReport!$R:$R,SalesReport!$AF:$AF,$AB11,SalesReport!$A:$A,M$8,SalesReport!$B:$B,BusPlanLocation!$C$7)*IF($C$9="EUR",1,START!$E$18)/1000</f>
        <v>0</v>
      </c>
      <c r="N11" s="559">
        <f t="shared" ref="N11:N42" si="4">IF(M11=0,0,M11/M$42)</f>
        <v>0</v>
      </c>
      <c r="O11" s="1126">
        <f>SUMIFS(SalesReport!$R:$R,SalesReport!$AF:$AF,$AB11,SalesReport!$A:$A,O$8,SalesReport!$B:$B,BusPlanLocation!$C$7)*IF($C$9="EUR",1,START!$E$18)/1000</f>
        <v>0</v>
      </c>
      <c r="P11" s="559">
        <f t="shared" ref="P11:P42" si="5">IF(O11=0,0,O11/O$42)</f>
        <v>0</v>
      </c>
      <c r="Q11" s="1126">
        <f>SUMIFS(SalesReport!$R:$R,SalesReport!$AF:$AF,$AB11,SalesReport!$A:$A,Q$8,SalesReport!$B:$B,BusPlanLocation!$C$7)*IF($C$9="EUR",1,START!$E$18)/1000</f>
        <v>0</v>
      </c>
      <c r="R11" s="559">
        <f t="shared" ref="R11:R42" si="6">IF(Q11=0,0,Q11/Q$42)</f>
        <v>0</v>
      </c>
      <c r="S11" s="1126">
        <f>SUMIFS(SalesReport!$R:$R,SalesReport!$AF:$AF,$AB11,SalesReport!$A:$A,S$8,SalesReport!$B:$B,BusPlanLocation!$C$7)*IF($C$9="EUR",1,START!$E$18)/1000</f>
        <v>0</v>
      </c>
      <c r="T11" s="559">
        <f t="shared" ref="T11:T42" si="7">IF(S11=0,0,S11/S$42)</f>
        <v>0</v>
      </c>
      <c r="V11" s="304"/>
      <c r="AA11" s="259" t="str">
        <f>IF(OR(B11=0,B11=""),"",B11&amp;IF(COUNTIF(B$11:$B11,B11)&gt;1,COUNTIF(B$11:$B11,B11),""))</f>
        <v>M105</v>
      </c>
      <c r="AB11" s="263" t="s">
        <v>1579</v>
      </c>
      <c r="AC11" s="305"/>
    </row>
    <row r="12" spans="1:30" ht="12.75" customHeight="1">
      <c r="A12" s="265" t="str">
        <f t="shared" ref="A12:A75" si="8">AA12</f>
        <v>M106</v>
      </c>
      <c r="B12" s="299" t="s">
        <v>12</v>
      </c>
      <c r="C12" s="300" t="s">
        <v>13</v>
      </c>
      <c r="D12" s="306" t="e">
        <f>VLOOKUP($AA12,Calc_INF_PrevYearEUR!$A$11:$BQ$330,HLOOKUP($C$7,Calc_INF_PrevYearEUR!$E$5:$BQ$6,2,0),0)*IF($C$9="EUR",1,START!$E$18)</f>
        <v>#N/A</v>
      </c>
      <c r="E12" s="307" t="e">
        <f t="shared" si="1"/>
        <v>#N/A</v>
      </c>
      <c r="F12" s="306" t="e">
        <f>IF(F13&lt;&gt;0,VLOOKUP($AA12,Calc_INF_FC_EUR!$A$11:$BQ$330,HLOOKUP($C$7,Calc_INF_FC_EUR!$E$5:$BQ$6,2,0),0)*IF($C$9="EUR",1,START!$E$18)+(VLOOKUP($AA12,Calc_INF_FC_EUR!$A$11:$BQ$330,HLOOKUP($C$7,Calc_INF_FC_EUR!$E$5:$BQ$6,2,0),0)*IF($C$9="EUR",1,START!$E$18))/F13*G13,0)</f>
        <v>#N/A</v>
      </c>
      <c r="G12" s="308" t="e">
        <f>F12-VLOOKUP($AA12,Calc_INF_FC_EUR!$A$11:$BQ$330,HLOOKUP($C$7,Calc_INF_FC_EUR!$E$5:$BQ$6,2,0),0)*IF($C$9="EUR",1,START!$E$18)</f>
        <v>#N/A</v>
      </c>
      <c r="H12" s="1110"/>
      <c r="I12" s="1127">
        <f>SUMIFS(SalesReport!$R:$R,SalesReport!$AF:$AF,$AB12,SalesReport!$A:$A,I$8,SalesReport!$B:$B,BusPlanLocation!$C$7)*IF($C$9="EUR",1,START!$E$18)/1000</f>
        <v>0</v>
      </c>
      <c r="J12" s="564">
        <f t="shared" si="2"/>
        <v>0</v>
      </c>
      <c r="K12" s="1127">
        <f>SUMIFS(SalesReport!$R:$R,SalesReport!$AF:$AF,$AB12,SalesReport!$A:$A,K$8,SalesReport!$B:$B,BusPlanLocation!$C$7)*IF($C$9="EUR",1,START!$E$18)/1000</f>
        <v>0</v>
      </c>
      <c r="L12" s="564">
        <f t="shared" si="3"/>
        <v>0</v>
      </c>
      <c r="M12" s="1127">
        <f>SUMIFS(SalesReport!$R:$R,SalesReport!$AF:$AF,$AB12,SalesReport!$A:$A,M$8,SalesReport!$B:$B,BusPlanLocation!$C$7)*IF($C$9="EUR",1,START!$E$18)/1000</f>
        <v>0</v>
      </c>
      <c r="N12" s="564">
        <f t="shared" si="4"/>
        <v>0</v>
      </c>
      <c r="O12" s="1127">
        <f>SUMIFS(SalesReport!$R:$R,SalesReport!$AF:$AF,$AB12,SalesReport!$A:$A,O$8,SalesReport!$B:$B,BusPlanLocation!$C$7)*IF($C$9="EUR",1,START!$E$18)/1000</f>
        <v>0</v>
      </c>
      <c r="P12" s="564">
        <f t="shared" si="5"/>
        <v>0</v>
      </c>
      <c r="Q12" s="1127">
        <f>SUMIFS(SalesReport!$R:$R,SalesReport!$AF:$AF,$AB12,SalesReport!$A:$A,Q$8,SalesReport!$B:$B,BusPlanLocation!$C$7)*IF($C$9="EUR",1,START!$E$18)/1000</f>
        <v>0</v>
      </c>
      <c r="R12" s="564">
        <f t="shared" si="6"/>
        <v>0</v>
      </c>
      <c r="S12" s="1127">
        <f>SUMIFS(SalesReport!$R:$R,SalesReport!$AF:$AF,$AB12,SalesReport!$A:$A,S$8,SalesReport!$B:$B,BusPlanLocation!$C$7)*IF($C$9="EUR",1,START!$E$18)/1000</f>
        <v>0</v>
      </c>
      <c r="T12" s="564">
        <f t="shared" si="7"/>
        <v>0</v>
      </c>
      <c r="AA12" s="259" t="str">
        <f>IF(OR(B12=0,B12=""),"",B12&amp;IF(COUNTIF(B$11:$B12,B12)&gt;1,COUNTIF(B$11:$B12,B12),""))</f>
        <v>M106</v>
      </c>
      <c r="AB12" s="263" t="s">
        <v>1580</v>
      </c>
      <c r="AC12" s="305"/>
    </row>
    <row r="13" spans="1:30" ht="12.75" customHeight="1">
      <c r="A13" s="265" t="str">
        <f t="shared" si="8"/>
        <v>M109</v>
      </c>
      <c r="B13" s="313" t="s">
        <v>14</v>
      </c>
      <c r="C13" s="313" t="s">
        <v>15</v>
      </c>
      <c r="D13" s="314" t="e">
        <f>VLOOKUP($AA13,Calc_INF_PrevYearEUR!$A$11:$BQ$330,HLOOKUP($C$7,Calc_INF_PrevYearEUR!$E$5:$BQ$6,2,0),0)*IF($C$9="EUR",1,START!$E$18)</f>
        <v>#N/A</v>
      </c>
      <c r="E13" s="315" t="e">
        <f t="shared" si="1"/>
        <v>#N/A</v>
      </c>
      <c r="F13" s="316" t="e">
        <f>VLOOKUP($AA13,Calc_INF_FC_EUR!$A$11:$BQ$330,HLOOKUP($C$7,Calc_INF_FC_EUR!$E$5:$BQ$6,2,0),0)*IF($C$9="EUR",1,START!$E$18)+G13</f>
        <v>#N/A</v>
      </c>
      <c r="G13" s="317">
        <f>IF(AND($G$155&lt;&gt;0,$G$232&lt;&gt;0),((VLOOKUP("Collection",Calc_INF_FC_EUR!$A$11:$BQ$330,HLOOKUP($C$7,Calc_INF_FC_EUR!$E$5:$BQ$6,2,0),0)*IF($C$9="EUR",1,START!$E$18)+$G$155)*(VLOOKUP($AA232,Calc_INF_FC_EUR!$A$11:$BQ$330,HLOOKUP($C$7,Calc_INF_FC_EUR!$E$5:$BQ$6,2,0),0)*IF($C$9="EUR",1,START!$E$18)+$G$232))/1000-VLOOKUP($AA13,Calc_INF_FC_EUR!$A$11:$BQ$330,HLOOKUP($C$7,Calc_INF_FC_EUR!$E$5:$BQ$6,2,0),0)*IF($C$9="EUR",1,START!$E$18),IF(OR($G$155&lt;&gt;0,$G$232&lt;&gt;0),(IF($G$155&lt;&gt;0,$G$155,VLOOKUP($AA155,Calc_INF_FC_EUR!$A$11:$BQ$330,HLOOKUP($C$7,Calc_INF_FC_EUR!$E$5:$BQ$6,2,0),0)*IF($C$9="EUR",1,START!$E$18))*IF($G$232&lt;&gt;0,$G$232,VLOOKUP($AA232,Calc_INF_FC_EUR!$A$11:$BQ$330,HLOOKUP($C$7,Calc_INF_FC_EUR!$E$5:$BQ$6,2,0),0)*IF($C$9="EUR",1,START!$E$18)))/1000,0))</f>
        <v>0</v>
      </c>
      <c r="H13" s="1111"/>
      <c r="I13" s="339" t="e">
        <f>I11+I12</f>
        <v>#REF!</v>
      </c>
      <c r="J13" s="329" t="e">
        <f t="shared" si="2"/>
        <v>#REF!</v>
      </c>
      <c r="K13" s="339">
        <f t="shared" ref="K13" si="9">K11+K12</f>
        <v>0</v>
      </c>
      <c r="L13" s="329">
        <f t="shared" si="3"/>
        <v>0</v>
      </c>
      <c r="M13" s="339">
        <f t="shared" ref="M13" si="10">M11+M12</f>
        <v>0</v>
      </c>
      <c r="N13" s="329">
        <f t="shared" si="4"/>
        <v>0</v>
      </c>
      <c r="O13" s="339">
        <f t="shared" ref="O13" si="11">O11+O12</f>
        <v>0</v>
      </c>
      <c r="P13" s="329">
        <f t="shared" si="5"/>
        <v>0</v>
      </c>
      <c r="Q13" s="339">
        <f t="shared" ref="Q13" si="12">Q11+Q12</f>
        <v>0</v>
      </c>
      <c r="R13" s="329">
        <f t="shared" si="6"/>
        <v>0</v>
      </c>
      <c r="S13" s="339">
        <f t="shared" ref="S13" si="13">S11+S12</f>
        <v>0</v>
      </c>
      <c r="T13" s="329">
        <f t="shared" si="7"/>
        <v>0</v>
      </c>
      <c r="V13" s="58"/>
      <c r="W13" s="59"/>
      <c r="AA13" s="259" t="str">
        <f>IF(OR(B13=0,B13=""),"",B13&amp;IF(COUNTIF(B$11:$B13,B13)&gt;1,COUNTIF(B$11:$B13,B13),""))</f>
        <v>M109</v>
      </c>
      <c r="AB13" s="318"/>
      <c r="AC13" s="319"/>
      <c r="AD13" s="320"/>
    </row>
    <row r="14" spans="1:30" ht="12.75" customHeight="1">
      <c r="A14" s="265" t="str">
        <f t="shared" si="8"/>
        <v>M115</v>
      </c>
      <c r="B14" s="299" t="s">
        <v>16</v>
      </c>
      <c r="C14" s="300" t="s">
        <v>17</v>
      </c>
      <c r="D14" s="306" t="e">
        <f>VLOOKUP($AA14,Calc_INF_PrevYearEUR!$A$11:$BQ$330,HLOOKUP($C$7,Calc_INF_PrevYearEUR!$E$5:$BQ$6,2,0),0)*IF($C$9="EUR",1,START!$E$18)</f>
        <v>#N/A</v>
      </c>
      <c r="E14" s="307" t="e">
        <f t="shared" si="1"/>
        <v>#N/A</v>
      </c>
      <c r="F14" s="306" t="e">
        <f>VLOOKUP($AA14,Calc_INF_FC_EUR!$A$11:$BQ$330,HLOOKUP($C$7,Calc_INF_FC_EUR!$E$5:$BQ$6,2,0),0)*IF($C$9="EUR",1,START!$E$18)+G14</f>
        <v>#N/A</v>
      </c>
      <c r="G14" s="321"/>
      <c r="H14" s="1110"/>
      <c r="I14" s="337"/>
      <c r="J14" s="564">
        <f t="shared" si="2"/>
        <v>0</v>
      </c>
      <c r="K14" s="337"/>
      <c r="L14" s="564">
        <f t="shared" si="3"/>
        <v>0</v>
      </c>
      <c r="M14" s="337"/>
      <c r="N14" s="564">
        <f t="shared" si="4"/>
        <v>0</v>
      </c>
      <c r="O14" s="337"/>
      <c r="P14" s="564">
        <f t="shared" si="5"/>
        <v>0</v>
      </c>
      <c r="Q14" s="337"/>
      <c r="R14" s="564">
        <f t="shared" si="6"/>
        <v>0</v>
      </c>
      <c r="S14" s="337"/>
      <c r="T14" s="564">
        <f t="shared" si="7"/>
        <v>0</v>
      </c>
      <c r="V14" s="62"/>
      <c r="W14" s="59"/>
      <c r="AA14" s="259" t="str">
        <f>IF(OR(B14=0,B14=""),"",B14&amp;IF(COUNTIF(B$11:$B14,B14)&gt;1,COUNTIF(B$11:$B14,B14),""))</f>
        <v>M115</v>
      </c>
      <c r="AC14" s="322"/>
    </row>
    <row r="15" spans="1:30" ht="12.75" customHeight="1">
      <c r="A15" s="265" t="str">
        <f t="shared" si="8"/>
        <v>M116</v>
      </c>
      <c r="B15" s="299" t="s">
        <v>18</v>
      </c>
      <c r="C15" s="300" t="s">
        <v>19</v>
      </c>
      <c r="D15" s="306" t="e">
        <f>VLOOKUP($AA15,Calc_INF_PrevYearEUR!$A$11:$BQ$330,HLOOKUP($C$7,Calc_INF_PrevYearEUR!$E$5:$BQ$6,2,0),0)*IF($C$9="EUR",1,START!$E$18)</f>
        <v>#N/A</v>
      </c>
      <c r="E15" s="307" t="e">
        <f t="shared" si="1"/>
        <v>#N/A</v>
      </c>
      <c r="F15" s="306" t="e">
        <f>VLOOKUP($AA15,Calc_INF_FC_EUR!$A$11:$BQ$330,HLOOKUP($C$7,Calc_INF_FC_EUR!$E$5:$BQ$6,2,0),0)*IF($C$9="EUR",1,START!$E$18)+G15</f>
        <v>#N/A</v>
      </c>
      <c r="G15" s="321"/>
      <c r="H15" s="1110"/>
      <c r="I15" s="337"/>
      <c r="J15" s="564">
        <f t="shared" si="2"/>
        <v>0</v>
      </c>
      <c r="K15" s="337"/>
      <c r="L15" s="564">
        <f t="shared" si="3"/>
        <v>0</v>
      </c>
      <c r="M15" s="337"/>
      <c r="N15" s="564">
        <f t="shared" si="4"/>
        <v>0</v>
      </c>
      <c r="O15" s="337"/>
      <c r="P15" s="564">
        <f t="shared" si="5"/>
        <v>0</v>
      </c>
      <c r="Q15" s="337"/>
      <c r="R15" s="564">
        <f t="shared" si="6"/>
        <v>0</v>
      </c>
      <c r="S15" s="337"/>
      <c r="T15" s="564">
        <f t="shared" si="7"/>
        <v>0</v>
      </c>
      <c r="V15" s="66"/>
      <c r="W15" s="59"/>
      <c r="AA15" s="259" t="str">
        <f>IF(OR(B15=0,B15=""),"",B15&amp;IF(COUNTIF(B$11:$B15,B15)&gt;1,COUNTIF(B$11:$B15,B15),""))</f>
        <v>M116</v>
      </c>
    </row>
    <row r="16" spans="1:30" ht="12.75" customHeight="1">
      <c r="A16" s="265" t="str">
        <f t="shared" si="8"/>
        <v>M120</v>
      </c>
      <c r="B16" s="299" t="s">
        <v>20</v>
      </c>
      <c r="C16" s="300" t="s">
        <v>21</v>
      </c>
      <c r="D16" s="306" t="e">
        <f>VLOOKUP($AA16,Calc_INF_PrevYearEUR!$A$11:$BQ$330,HLOOKUP($C$7,Calc_INF_PrevYearEUR!$E$5:$BQ$6,2,0),0)*IF($C$9="EUR",1,START!$E$18)</f>
        <v>#N/A</v>
      </c>
      <c r="E16" s="307" t="e">
        <f t="shared" si="1"/>
        <v>#N/A</v>
      </c>
      <c r="F16" s="306" t="e">
        <f>VLOOKUP($AA16,Calc_INF_FC_EUR!$A$11:$BQ$330,HLOOKUP($C$7,Calc_INF_FC_EUR!$E$5:$BQ$6,2,0),0)*IF($C$9="EUR",1,START!$E$18)+G16</f>
        <v>#N/A</v>
      </c>
      <c r="G16" s="321"/>
      <c r="H16" s="1110"/>
      <c r="I16" s="337"/>
      <c r="J16" s="564">
        <f t="shared" si="2"/>
        <v>0</v>
      </c>
      <c r="K16" s="337"/>
      <c r="L16" s="564">
        <f t="shared" si="3"/>
        <v>0</v>
      </c>
      <c r="M16" s="337"/>
      <c r="N16" s="564">
        <f t="shared" si="4"/>
        <v>0</v>
      </c>
      <c r="O16" s="337"/>
      <c r="P16" s="564">
        <f t="shared" si="5"/>
        <v>0</v>
      </c>
      <c r="Q16" s="337"/>
      <c r="R16" s="564">
        <f t="shared" si="6"/>
        <v>0</v>
      </c>
      <c r="S16" s="337"/>
      <c r="T16" s="564">
        <f t="shared" si="7"/>
        <v>0</v>
      </c>
      <c r="V16" s="62"/>
      <c r="W16" s="59"/>
      <c r="AA16" s="259" t="str">
        <f>IF(OR(B16=0,B16=""),"",B16&amp;IF(COUNTIF(B$11:$B16,B16)&gt;1,COUNTIF(B$11:$B16,B16),""))</f>
        <v>M120</v>
      </c>
    </row>
    <row r="17" spans="1:30" ht="12.75" customHeight="1">
      <c r="A17" s="265" t="str">
        <f t="shared" si="8"/>
        <v>M121</v>
      </c>
      <c r="B17" s="299" t="s">
        <v>22</v>
      </c>
      <c r="C17" s="300" t="s">
        <v>23</v>
      </c>
      <c r="D17" s="306" t="e">
        <f>VLOOKUP($AA17,Calc_INF_PrevYearEUR!$A$11:$BQ$330,HLOOKUP($C$7,Calc_INF_PrevYearEUR!$E$5:$BQ$6,2,0),0)*IF($C$9="EUR",1,START!$E$18)</f>
        <v>#N/A</v>
      </c>
      <c r="E17" s="307" t="e">
        <f t="shared" si="1"/>
        <v>#N/A</v>
      </c>
      <c r="F17" s="306" t="e">
        <f>VLOOKUP($AA17,Calc_INF_FC_EUR!$A$11:$BQ$330,HLOOKUP($C$7,Calc_INF_FC_EUR!$E$5:$BQ$6,2,0),0)*IF($C$9="EUR",1,START!$E$18)+G17</f>
        <v>#N/A</v>
      </c>
      <c r="G17" s="321"/>
      <c r="H17" s="1110"/>
      <c r="I17" s="337"/>
      <c r="J17" s="564">
        <f t="shared" si="2"/>
        <v>0</v>
      </c>
      <c r="K17" s="337"/>
      <c r="L17" s="564">
        <f t="shared" si="3"/>
        <v>0</v>
      </c>
      <c r="M17" s="337"/>
      <c r="N17" s="564">
        <f t="shared" si="4"/>
        <v>0</v>
      </c>
      <c r="O17" s="337"/>
      <c r="P17" s="564">
        <f t="shared" si="5"/>
        <v>0</v>
      </c>
      <c r="Q17" s="337"/>
      <c r="R17" s="564">
        <f t="shared" si="6"/>
        <v>0</v>
      </c>
      <c r="S17" s="337"/>
      <c r="T17" s="564">
        <f t="shared" si="7"/>
        <v>0</v>
      </c>
      <c r="V17" s="70"/>
      <c r="W17" s="59"/>
      <c r="AA17" s="259" t="str">
        <f>IF(OR(B17=0,B17=""),"",B17&amp;IF(COUNTIF(B$11:$B17,B17)&gt;1,COUNTIF(B$11:$B17,B17),""))</f>
        <v>M121</v>
      </c>
    </row>
    <row r="18" spans="1:30" ht="12.75" customHeight="1">
      <c r="A18" s="265" t="str">
        <f t="shared" si="8"/>
        <v>M125</v>
      </c>
      <c r="B18" s="299" t="s">
        <v>24</v>
      </c>
      <c r="C18" s="300" t="s">
        <v>25</v>
      </c>
      <c r="D18" s="306" t="e">
        <f>VLOOKUP($AA18,Calc_INF_PrevYearEUR!$A$11:$BQ$330,HLOOKUP($C$7,Calc_INF_PrevYearEUR!$E$5:$BQ$6,2,0),0)*IF($C$9="EUR",1,START!$E$18)</f>
        <v>#N/A</v>
      </c>
      <c r="E18" s="307" t="e">
        <f t="shared" si="1"/>
        <v>#N/A</v>
      </c>
      <c r="F18" s="306" t="e">
        <f>VLOOKUP($AA18,Calc_INF_FC_EUR!$A$11:$BQ$330,HLOOKUP($C$7,Calc_INF_FC_EUR!$E$5:$BQ$6,2,0),0)*IF($C$9="EUR",1,START!$E$18)+G18</f>
        <v>#N/A</v>
      </c>
      <c r="G18" s="321"/>
      <c r="H18" s="1110"/>
      <c r="I18" s="337"/>
      <c r="J18" s="564">
        <f t="shared" si="2"/>
        <v>0</v>
      </c>
      <c r="K18" s="337"/>
      <c r="L18" s="564">
        <f t="shared" si="3"/>
        <v>0</v>
      </c>
      <c r="M18" s="337"/>
      <c r="N18" s="564">
        <f t="shared" si="4"/>
        <v>0</v>
      </c>
      <c r="O18" s="337"/>
      <c r="P18" s="564">
        <f t="shared" si="5"/>
        <v>0</v>
      </c>
      <c r="Q18" s="337"/>
      <c r="R18" s="564">
        <f t="shared" si="6"/>
        <v>0</v>
      </c>
      <c r="S18" s="337"/>
      <c r="T18" s="564">
        <f t="shared" si="7"/>
        <v>0</v>
      </c>
      <c r="V18" s="71"/>
      <c r="W18" s="59"/>
      <c r="AA18" s="259" t="str">
        <f>IF(OR(B18=0,B18=""),"",B18&amp;IF(COUNTIF(B$11:$B18,B18)&gt;1,COUNTIF(B$11:$B18,B18),""))</f>
        <v>M125</v>
      </c>
    </row>
    <row r="19" spans="1:30" ht="12.75" customHeight="1">
      <c r="A19" s="265" t="str">
        <f t="shared" si="8"/>
        <v>M126</v>
      </c>
      <c r="B19" s="299" t="s">
        <v>26</v>
      </c>
      <c r="C19" s="300" t="s">
        <v>27</v>
      </c>
      <c r="D19" s="306" t="e">
        <f>VLOOKUP($AA19,Calc_INF_PrevYearEUR!$A$11:$BQ$330,HLOOKUP($C$7,Calc_INF_PrevYearEUR!$E$5:$BQ$6,2,0),0)*IF($C$9="EUR",1,START!$E$18)</f>
        <v>#N/A</v>
      </c>
      <c r="E19" s="307" t="e">
        <f t="shared" si="1"/>
        <v>#N/A</v>
      </c>
      <c r="F19" s="306" t="e">
        <f>VLOOKUP($AA19,Calc_INF_FC_EUR!$A$11:$BQ$330,HLOOKUP($C$7,Calc_INF_FC_EUR!$E$5:$BQ$6,2,0),0)*IF($C$9="EUR",1,START!$E$18)+G19</f>
        <v>#N/A</v>
      </c>
      <c r="G19" s="321"/>
      <c r="H19" s="1110"/>
      <c r="I19" s="337"/>
      <c r="J19" s="564">
        <f t="shared" si="2"/>
        <v>0</v>
      </c>
      <c r="K19" s="337"/>
      <c r="L19" s="564">
        <f t="shared" si="3"/>
        <v>0</v>
      </c>
      <c r="M19" s="337"/>
      <c r="N19" s="564">
        <f t="shared" si="4"/>
        <v>0</v>
      </c>
      <c r="O19" s="337"/>
      <c r="P19" s="564">
        <f t="shared" si="5"/>
        <v>0</v>
      </c>
      <c r="Q19" s="337"/>
      <c r="R19" s="564">
        <f t="shared" si="6"/>
        <v>0</v>
      </c>
      <c r="S19" s="337"/>
      <c r="T19" s="564">
        <f t="shared" si="7"/>
        <v>0</v>
      </c>
      <c r="V19" s="73"/>
      <c r="W19" s="59"/>
      <c r="AA19" s="259" t="str">
        <f>IF(OR(B19=0,B19=""),"",B19&amp;IF(COUNTIF(B$11:$B19,B19)&gt;1,COUNTIF(B$11:$B19,B19),""))</f>
        <v>M126</v>
      </c>
    </row>
    <row r="20" spans="1:30" ht="12.75" customHeight="1">
      <c r="A20" s="265" t="str">
        <f t="shared" si="8"/>
        <v>M130</v>
      </c>
      <c r="B20" s="299" t="s">
        <v>28</v>
      </c>
      <c r="C20" s="300" t="s">
        <v>29</v>
      </c>
      <c r="D20" s="306" t="e">
        <f>VLOOKUP($AA20,Calc_INF_PrevYearEUR!$A$11:$BQ$330,HLOOKUP($C$7,Calc_INF_PrevYearEUR!$E$5:$BQ$6,2,0),0)*IF($C$9="EUR",1,START!$E$18)</f>
        <v>#N/A</v>
      </c>
      <c r="E20" s="307" t="e">
        <f t="shared" si="1"/>
        <v>#N/A</v>
      </c>
      <c r="F20" s="306" t="e">
        <f>VLOOKUP($AA20,Calc_INF_FC_EUR!$A$11:$BQ$330,HLOOKUP($C$7,Calc_INF_FC_EUR!$E$5:$BQ$6,2,0),0)*IF($C$9="EUR",1,START!$E$18)+G20</f>
        <v>#N/A</v>
      </c>
      <c r="G20" s="321"/>
      <c r="H20" s="1110"/>
      <c r="I20" s="337"/>
      <c r="J20" s="564">
        <f t="shared" si="2"/>
        <v>0</v>
      </c>
      <c r="K20" s="337"/>
      <c r="L20" s="564">
        <f t="shared" si="3"/>
        <v>0</v>
      </c>
      <c r="M20" s="337"/>
      <c r="N20" s="564">
        <f t="shared" si="4"/>
        <v>0</v>
      </c>
      <c r="O20" s="337"/>
      <c r="P20" s="564">
        <f t="shared" si="5"/>
        <v>0</v>
      </c>
      <c r="Q20" s="337"/>
      <c r="R20" s="564">
        <f t="shared" si="6"/>
        <v>0</v>
      </c>
      <c r="S20" s="337"/>
      <c r="T20" s="564">
        <f t="shared" si="7"/>
        <v>0</v>
      </c>
      <c r="V20" s="71"/>
      <c r="W20" s="59"/>
      <c r="AA20" s="259" t="str">
        <f>IF(OR(B20=0,B20=""),"",B20&amp;IF(COUNTIF(B$11:$B20,B20)&gt;1,COUNTIF(B$11:$B20,B20),""))</f>
        <v>M130</v>
      </c>
    </row>
    <row r="21" spans="1:30" ht="12.75" customHeight="1">
      <c r="A21" s="265" t="str">
        <f t="shared" si="8"/>
        <v>M131</v>
      </c>
      <c r="B21" s="299" t="s">
        <v>30</v>
      </c>
      <c r="C21" s="300" t="s">
        <v>31</v>
      </c>
      <c r="D21" s="306" t="e">
        <f>VLOOKUP($AA21,Calc_INF_PrevYearEUR!$A$11:$BQ$330,HLOOKUP($C$7,Calc_INF_PrevYearEUR!$E$5:$BQ$6,2,0),0)*IF($C$9="EUR",1,START!$E$18)</f>
        <v>#N/A</v>
      </c>
      <c r="E21" s="307" t="e">
        <f t="shared" si="1"/>
        <v>#N/A</v>
      </c>
      <c r="F21" s="306" t="e">
        <f>VLOOKUP($AA21,Calc_INF_FC_EUR!$A$11:$BQ$330,HLOOKUP($C$7,Calc_INF_FC_EUR!$E$5:$BQ$6,2,0),0)*IF($C$9="EUR",1,START!$E$18)+G21</f>
        <v>#N/A</v>
      </c>
      <c r="G21" s="321"/>
      <c r="H21" s="1110"/>
      <c r="I21" s="337"/>
      <c r="J21" s="564">
        <f t="shared" si="2"/>
        <v>0</v>
      </c>
      <c r="K21" s="337"/>
      <c r="L21" s="564">
        <f t="shared" si="3"/>
        <v>0</v>
      </c>
      <c r="M21" s="337"/>
      <c r="N21" s="564">
        <f t="shared" si="4"/>
        <v>0</v>
      </c>
      <c r="O21" s="337"/>
      <c r="P21" s="564">
        <f t="shared" si="5"/>
        <v>0</v>
      </c>
      <c r="Q21" s="337"/>
      <c r="R21" s="564">
        <f t="shared" si="6"/>
        <v>0</v>
      </c>
      <c r="S21" s="337"/>
      <c r="T21" s="564">
        <f t="shared" si="7"/>
        <v>0</v>
      </c>
      <c r="V21" s="75"/>
      <c r="W21" s="59"/>
      <c r="AA21" s="259" t="str">
        <f>IF(OR(B21=0,B21=""),"",B21&amp;IF(COUNTIF(B$11:$B21,B21)&gt;1,COUNTIF(B$11:$B21,B21),""))</f>
        <v>M131</v>
      </c>
    </row>
    <row r="22" spans="1:30" ht="12.75" customHeight="1">
      <c r="A22" s="265" t="str">
        <f t="shared" si="8"/>
        <v>M139</v>
      </c>
      <c r="B22" s="313" t="s">
        <v>32</v>
      </c>
      <c r="C22" s="313" t="s">
        <v>33</v>
      </c>
      <c r="D22" s="314" t="e">
        <f>VLOOKUP($AA22,Calc_INF_PrevYearEUR!$A$11:$BQ$330,HLOOKUP($C$7,Calc_INF_PrevYearEUR!$E$5:$BQ$6,2,0),0)*IF($C$9="EUR",1,START!$E$18)</f>
        <v>#N/A</v>
      </c>
      <c r="E22" s="315" t="e">
        <f t="shared" si="1"/>
        <v>#N/A</v>
      </c>
      <c r="F22" s="314" t="e">
        <f>VLOOKUP($AA22,Calc_INF_FC_EUR!$A$11:$BQ$330,HLOOKUP($C$7,Calc_INF_FC_EUR!$E$5:$BQ$6,2,0),0)*IF($C$9="EUR",1,START!$E$18)+G22</f>
        <v>#N/A</v>
      </c>
      <c r="G22" s="323">
        <f>SUM(G14:G21)</f>
        <v>0</v>
      </c>
      <c r="H22" s="1111"/>
      <c r="I22" s="339">
        <f>SUM(I14:I21)</f>
        <v>0</v>
      </c>
      <c r="J22" s="329">
        <f t="shared" si="2"/>
        <v>0</v>
      </c>
      <c r="K22" s="339">
        <f t="shared" ref="K22" si="14">SUM(K14:K21)</f>
        <v>0</v>
      </c>
      <c r="L22" s="329">
        <f t="shared" si="3"/>
        <v>0</v>
      </c>
      <c r="M22" s="339">
        <f t="shared" ref="M22" si="15">SUM(M14:M21)</f>
        <v>0</v>
      </c>
      <c r="N22" s="329">
        <f t="shared" si="4"/>
        <v>0</v>
      </c>
      <c r="O22" s="339">
        <f t="shared" ref="O22" si="16">SUM(O14:O21)</f>
        <v>0</v>
      </c>
      <c r="P22" s="329">
        <f t="shared" si="5"/>
        <v>0</v>
      </c>
      <c r="Q22" s="339">
        <f t="shared" ref="Q22" si="17">SUM(Q14:Q21)</f>
        <v>0</v>
      </c>
      <c r="R22" s="329">
        <f t="shared" si="6"/>
        <v>0</v>
      </c>
      <c r="S22" s="339">
        <f t="shared" ref="S22" si="18">SUM(S14:S21)</f>
        <v>0</v>
      </c>
      <c r="T22" s="329">
        <f t="shared" si="7"/>
        <v>0</v>
      </c>
      <c r="AA22" s="259" t="str">
        <f>IF(OR(B22=0,B22=""),"",B22&amp;IF(COUNTIF(B$11:$B22,B22)&gt;1,COUNTIF(B$11:$B22,B22),""))</f>
        <v>M139</v>
      </c>
      <c r="AB22" s="318"/>
      <c r="AC22" s="320"/>
      <c r="AD22" s="320"/>
    </row>
    <row r="23" spans="1:30" ht="12.75" customHeight="1">
      <c r="A23" s="265" t="str">
        <f t="shared" si="8"/>
        <v>M145</v>
      </c>
      <c r="B23" s="299" t="s">
        <v>34</v>
      </c>
      <c r="C23" s="300" t="s">
        <v>35</v>
      </c>
      <c r="D23" s="306" t="e">
        <f>VLOOKUP($AA23,Calc_INF_PrevYearEUR!$A$11:$BQ$330,HLOOKUP($C$7,Calc_INF_PrevYearEUR!$E$5:$BQ$6,2,0),0)*IF($C$9="EUR",1,START!$E$18)</f>
        <v>#N/A</v>
      </c>
      <c r="E23" s="307" t="e">
        <f t="shared" si="1"/>
        <v>#N/A</v>
      </c>
      <c r="F23" s="306" t="e">
        <f>VLOOKUP($AA23,Calc_INF_FC_EUR!$A$11:$BQ$330,HLOOKUP($C$7,Calc_INF_FC_EUR!$E$5:$BQ$6,2,0),0)*IF($C$9="EUR",1,START!$E$18)+G23</f>
        <v>#N/A</v>
      </c>
      <c r="G23" s="324"/>
      <c r="H23" s="1110"/>
      <c r="I23" s="1127">
        <f>SUMIFS(SalesReport!$R:$R,SalesReport!$AF:$AF,$AB23,SalesReport!$A:$A,I$8,SalesReport!$B:$B,BusPlanLocation!$C$7)*IF($C$9="EUR",1,START!$E$18)/1000</f>
        <v>0</v>
      </c>
      <c r="J23" s="564">
        <f t="shared" si="2"/>
        <v>0</v>
      </c>
      <c r="K23" s="1127">
        <f>SUMIFS(SalesReport!$R:$R,SalesReport!$AF:$AF,$AB23,SalesReport!$A:$A,K$8,SalesReport!$B:$B,BusPlanLocation!$C$7)*IF($C$9="EUR",1,START!$E$18)/1000</f>
        <v>0</v>
      </c>
      <c r="L23" s="564">
        <f t="shared" si="3"/>
        <v>0</v>
      </c>
      <c r="M23" s="1127">
        <f>SUMIFS(SalesReport!$R:$R,SalesReport!$AF:$AF,$AB23,SalesReport!$A:$A,M$8,SalesReport!$B:$B,BusPlanLocation!$C$7)*IF($C$9="EUR",1,START!$E$18)/1000</f>
        <v>0</v>
      </c>
      <c r="N23" s="564">
        <f t="shared" si="4"/>
        <v>0</v>
      </c>
      <c r="O23" s="1127">
        <f>SUMIFS(SalesReport!$R:$R,SalesReport!$AF:$AF,$AB23,SalesReport!$A:$A,O$8,SalesReport!$B:$B,BusPlanLocation!$C$7)*IF($C$9="EUR",1,START!$E$18)/1000</f>
        <v>0</v>
      </c>
      <c r="P23" s="564">
        <f t="shared" si="5"/>
        <v>0</v>
      </c>
      <c r="Q23" s="1127">
        <f>SUMIFS(SalesReport!$R:$R,SalesReport!$AF:$AF,$AB23,SalesReport!$A:$A,Q$8,SalesReport!$B:$B,BusPlanLocation!$C$7)*IF($C$9="EUR",1,START!$E$18)/1000</f>
        <v>0</v>
      </c>
      <c r="R23" s="564">
        <f t="shared" si="6"/>
        <v>0</v>
      </c>
      <c r="S23" s="1127">
        <f>SUMIFS(SalesReport!$R:$R,SalesReport!$AF:$AF,$AB23,SalesReport!$A:$A,S$8,SalesReport!$B:$B,BusPlanLocation!$C$7)*IF($C$9="EUR",1,START!$E$18)/1000</f>
        <v>0</v>
      </c>
      <c r="T23" s="564">
        <f t="shared" si="7"/>
        <v>0</v>
      </c>
      <c r="AA23" s="259" t="str">
        <f>IF(OR(B23=0,B23=""),"",B23&amp;IF(COUNTIF(B$11:$B23,B23)&gt;1,COUNTIF(B$11:$B23,B23),""))</f>
        <v>M145</v>
      </c>
      <c r="AB23" s="263" t="s">
        <v>1581</v>
      </c>
    </row>
    <row r="24" spans="1:30" ht="12.75" customHeight="1">
      <c r="A24" s="265" t="str">
        <f t="shared" si="8"/>
        <v>M146</v>
      </c>
      <c r="B24" s="299" t="s">
        <v>36</v>
      </c>
      <c r="C24" s="300" t="s">
        <v>37</v>
      </c>
      <c r="D24" s="306" t="e">
        <f>VLOOKUP($AA24,Calc_INF_PrevYearEUR!$A$11:$BQ$330,HLOOKUP($C$7,Calc_INF_PrevYearEUR!$E$5:$BQ$6,2,0),0)*IF($C$9="EUR",1,START!$E$18)</f>
        <v>#N/A</v>
      </c>
      <c r="E24" s="307" t="e">
        <f t="shared" si="1"/>
        <v>#N/A</v>
      </c>
      <c r="F24" s="306" t="e">
        <f>VLOOKUP($AA24,Calc_INF_FC_EUR!$A$11:$BQ$330,HLOOKUP($C$7,Calc_INF_FC_EUR!$E$5:$BQ$6,2,0),0)*IF($C$9="EUR",1,START!$E$18)+G24</f>
        <v>#N/A</v>
      </c>
      <c r="G24" s="324"/>
      <c r="H24" s="1110"/>
      <c r="I24" s="1127">
        <f>SUMIFS(SalesReport!$R:$R,SalesReport!$AF:$AF,$AB24,SalesReport!$A:$A,I$8,SalesReport!$B:$B,BusPlanLocation!$C$7)*IF($C$9="EUR",1,START!$E$18)/1000</f>
        <v>0</v>
      </c>
      <c r="J24" s="564">
        <f t="shared" si="2"/>
        <v>0</v>
      </c>
      <c r="K24" s="1127">
        <f>SUMIFS(SalesReport!$R:$R,SalesReport!$AF:$AF,$AB24,SalesReport!$A:$A,K$8,SalesReport!$B:$B,BusPlanLocation!$C$7)*IF($C$9="EUR",1,START!$E$18)/1000</f>
        <v>0</v>
      </c>
      <c r="L24" s="564">
        <f t="shared" si="3"/>
        <v>0</v>
      </c>
      <c r="M24" s="1127">
        <f>SUMIFS(SalesReport!$R:$R,SalesReport!$AF:$AF,$AB24,SalesReport!$A:$A,M$8,SalesReport!$B:$B,BusPlanLocation!$C$7)*IF($C$9="EUR",1,START!$E$18)/1000</f>
        <v>0</v>
      </c>
      <c r="N24" s="564">
        <f t="shared" si="4"/>
        <v>0</v>
      </c>
      <c r="O24" s="1127">
        <f>SUMIFS(SalesReport!$R:$R,SalesReport!$AF:$AF,$AB24,SalesReport!$A:$A,O$8,SalesReport!$B:$B,BusPlanLocation!$C$7)*IF($C$9="EUR",1,START!$E$18)/1000</f>
        <v>0</v>
      </c>
      <c r="P24" s="564">
        <f t="shared" si="5"/>
        <v>0</v>
      </c>
      <c r="Q24" s="1127">
        <f>SUMIFS(SalesReport!$R:$R,SalesReport!$AF:$AF,$AB24,SalesReport!$A:$A,Q$8,SalesReport!$B:$B,BusPlanLocation!$C$7)*IF($C$9="EUR",1,START!$E$18)/1000</f>
        <v>0</v>
      </c>
      <c r="R24" s="564">
        <f t="shared" si="6"/>
        <v>0</v>
      </c>
      <c r="S24" s="1127">
        <f>SUMIFS(SalesReport!$R:$R,SalesReport!$AF:$AF,$AB24,SalesReport!$A:$A,S$8,SalesReport!$B:$B,BusPlanLocation!$C$7)*IF($C$9="EUR",1,START!$E$18)/1000</f>
        <v>0</v>
      </c>
      <c r="T24" s="564">
        <f t="shared" si="7"/>
        <v>0</v>
      </c>
      <c r="AA24" s="259" t="str">
        <f>IF(OR(B24=0,B24=""),"",B24&amp;IF(COUNTIF(B$11:$B24,B24)&gt;1,COUNTIF(B$11:$B24,B24),""))</f>
        <v>M146</v>
      </c>
      <c r="AB24" s="263" t="s">
        <v>1582</v>
      </c>
    </row>
    <row r="25" spans="1:30" ht="12.75" customHeight="1">
      <c r="A25" s="265" t="str">
        <f t="shared" si="8"/>
        <v>M149</v>
      </c>
      <c r="B25" s="313" t="s">
        <v>38</v>
      </c>
      <c r="C25" s="313" t="s">
        <v>39</v>
      </c>
      <c r="D25" s="314" t="e">
        <f>VLOOKUP($AA25,Calc_INF_PrevYearEUR!$A$11:$BQ$330,HLOOKUP($C$7,Calc_INF_PrevYearEUR!$E$5:$BQ$6,2,0),0)*IF($C$9="EUR",1,START!$E$18)</f>
        <v>#N/A</v>
      </c>
      <c r="E25" s="315" t="e">
        <f t="shared" si="1"/>
        <v>#N/A</v>
      </c>
      <c r="F25" s="314" t="e">
        <f>VLOOKUP($AA25,Calc_INF_FC_EUR!$A$11:$BQ$330,HLOOKUP($C$7,Calc_INF_FC_EUR!$E$5:$BQ$6,2,0),0)*IF($C$9="EUR",1,START!$E$18)+G25</f>
        <v>#N/A</v>
      </c>
      <c r="G25" s="325">
        <f>+G24+G23</f>
        <v>0</v>
      </c>
      <c r="H25" s="1111"/>
      <c r="I25" s="339">
        <f>+I24+I23</f>
        <v>0</v>
      </c>
      <c r="J25" s="329">
        <f t="shared" si="2"/>
        <v>0</v>
      </c>
      <c r="K25" s="339">
        <f t="shared" ref="K25" si="19">+K24+K23</f>
        <v>0</v>
      </c>
      <c r="L25" s="329">
        <f t="shared" si="3"/>
        <v>0</v>
      </c>
      <c r="M25" s="339">
        <f t="shared" ref="M25" si="20">+M24+M23</f>
        <v>0</v>
      </c>
      <c r="N25" s="329">
        <f t="shared" si="4"/>
        <v>0</v>
      </c>
      <c r="O25" s="339">
        <f t="shared" ref="O25" si="21">+O24+O23</f>
        <v>0</v>
      </c>
      <c r="P25" s="329">
        <f t="shared" si="5"/>
        <v>0</v>
      </c>
      <c r="Q25" s="339">
        <f t="shared" ref="Q25" si="22">+Q24+Q23</f>
        <v>0</v>
      </c>
      <c r="R25" s="329">
        <f t="shared" si="6"/>
        <v>0</v>
      </c>
      <c r="S25" s="339">
        <f t="shared" ref="S25" si="23">+S24+S23</f>
        <v>0</v>
      </c>
      <c r="T25" s="329">
        <f t="shared" si="7"/>
        <v>0</v>
      </c>
      <c r="AA25" s="259" t="str">
        <f>IF(OR(B25=0,B25=""),"",B25&amp;IF(COUNTIF(B$11:$B25,B25)&gt;1,COUNTIF(B$11:$B25,B25),""))</f>
        <v>M149</v>
      </c>
      <c r="AB25" s="318"/>
      <c r="AC25" s="320"/>
      <c r="AD25" s="320"/>
    </row>
    <row r="26" spans="1:30" ht="12.75" customHeight="1">
      <c r="A26" s="265" t="str">
        <f t="shared" si="8"/>
        <v>M155</v>
      </c>
      <c r="B26" s="299" t="s">
        <v>40</v>
      </c>
      <c r="C26" s="300" t="s">
        <v>41</v>
      </c>
      <c r="D26" s="306" t="e">
        <f>VLOOKUP($AA26,Calc_INF_PrevYearEUR!$A$11:$BQ$330,HLOOKUP($C$7,Calc_INF_PrevYearEUR!$E$5:$BQ$6,2,0),0)*IF($C$9="EUR",1,START!$E$18)</f>
        <v>#N/A</v>
      </c>
      <c r="E26" s="307" t="e">
        <f t="shared" si="1"/>
        <v>#N/A</v>
      </c>
      <c r="F26" s="306" t="e">
        <f>VLOOKUP($AA26,Calc_INF_FC_EUR!$A$11:$BQ$330,HLOOKUP($C$7,Calc_INF_FC_EUR!$E$5:$BQ$6,2,0),0)*IF($C$9="EUR",1,START!$E$18)+G26</f>
        <v>#N/A</v>
      </c>
      <c r="G26" s="324"/>
      <c r="H26" s="1110"/>
      <c r="I26" s="1127">
        <f>SUMIFS(SalesReport!$R:$R,SalesReport!$AF:$AF,$AB26,SalesReport!$A:$A,I$8,SalesReport!$B:$B,BusPlanLocation!$C$7)*IF($C$9="EUR",1,START!$E$18)/1000</f>
        <v>0</v>
      </c>
      <c r="J26" s="564">
        <f t="shared" si="2"/>
        <v>0</v>
      </c>
      <c r="K26" s="1127">
        <f>SUMIFS(SalesReport!$R:$R,SalesReport!$AF:$AF,$AB26,SalesReport!$A:$A,K$8,SalesReport!$B:$B,BusPlanLocation!$C$7)*IF($C$9="EUR",1,START!$E$18)/1000</f>
        <v>0</v>
      </c>
      <c r="L26" s="564">
        <f t="shared" si="3"/>
        <v>0</v>
      </c>
      <c r="M26" s="1127">
        <f>SUMIFS(SalesReport!$R:$R,SalesReport!$AF:$AF,$AB26,SalesReport!$A:$A,M$8,SalesReport!$B:$B,BusPlanLocation!$C$7)*IF($C$9="EUR",1,START!$E$18)/1000</f>
        <v>0</v>
      </c>
      <c r="N26" s="564">
        <f t="shared" si="4"/>
        <v>0</v>
      </c>
      <c r="O26" s="1127">
        <f>SUMIFS(SalesReport!$R:$R,SalesReport!$AF:$AF,$AB26,SalesReport!$A:$A,O$8,SalesReport!$B:$B,BusPlanLocation!$C$7)*IF($C$9="EUR",1,START!$E$18)/1000</f>
        <v>0</v>
      </c>
      <c r="P26" s="564">
        <f t="shared" si="5"/>
        <v>0</v>
      </c>
      <c r="Q26" s="1127">
        <f>SUMIFS(SalesReport!$R:$R,SalesReport!$AF:$AF,$AB26,SalesReport!$A:$A,Q$8,SalesReport!$B:$B,BusPlanLocation!$C$7)*IF($C$9="EUR",1,START!$E$18)/1000</f>
        <v>0</v>
      </c>
      <c r="R26" s="564">
        <f t="shared" si="6"/>
        <v>0</v>
      </c>
      <c r="S26" s="1127">
        <f>SUMIFS(SalesReport!$R:$R,SalesReport!$AF:$AF,$AB26,SalesReport!$A:$A,S$8,SalesReport!$B:$B,BusPlanLocation!$C$7)*IF($C$9="EUR",1,START!$E$18)/1000</f>
        <v>0</v>
      </c>
      <c r="T26" s="564">
        <f t="shared" si="7"/>
        <v>0</v>
      </c>
      <c r="AA26" s="259" t="str">
        <f>IF(OR(B26=0,B26=""),"",B26&amp;IF(COUNTIF(B$11:$B26,B26)&gt;1,COUNTIF(B$11:$B26,B26),""))</f>
        <v>M155</v>
      </c>
      <c r="AB26" s="263" t="s">
        <v>1583</v>
      </c>
    </row>
    <row r="27" spans="1:30" ht="12.75" customHeight="1">
      <c r="A27" s="265" t="str">
        <f t="shared" si="8"/>
        <v>M156</v>
      </c>
      <c r="B27" s="299" t="s">
        <v>42</v>
      </c>
      <c r="C27" s="300" t="s">
        <v>43</v>
      </c>
      <c r="D27" s="306" t="e">
        <f>VLOOKUP($AA27,Calc_INF_PrevYearEUR!$A$11:$BQ$330,HLOOKUP($C$7,Calc_INF_PrevYearEUR!$E$5:$BQ$6,2,0),0)*IF($C$9="EUR",1,START!$E$18)</f>
        <v>#N/A</v>
      </c>
      <c r="E27" s="307" t="e">
        <f t="shared" si="1"/>
        <v>#N/A</v>
      </c>
      <c r="F27" s="306" t="e">
        <f>VLOOKUP($AA27,Calc_INF_FC_EUR!$A$11:$BQ$330,HLOOKUP($C$7,Calc_INF_FC_EUR!$E$5:$BQ$6,2,0),0)*IF($C$9="EUR",1,START!$E$18)+G27</f>
        <v>#N/A</v>
      </c>
      <c r="G27" s="324"/>
      <c r="H27" s="1110"/>
      <c r="I27" s="1127">
        <f>SUMIFS(SalesReport!$R:$R,SalesReport!$AF:$AF,$AB27,SalesReport!$A:$A,I$8,SalesReport!$B:$B,BusPlanLocation!$C$7)*IF($C$9="EUR",1,START!$E$18)/1000</f>
        <v>0</v>
      </c>
      <c r="J27" s="564">
        <f t="shared" si="2"/>
        <v>0</v>
      </c>
      <c r="K27" s="1127">
        <f>SUMIFS(SalesReport!$R:$R,SalesReport!$AF:$AF,$AB27,SalesReport!$A:$A,K$8,SalesReport!$B:$B,BusPlanLocation!$C$7)*IF($C$9="EUR",1,START!$E$18)/1000</f>
        <v>0</v>
      </c>
      <c r="L27" s="564">
        <f t="shared" si="3"/>
        <v>0</v>
      </c>
      <c r="M27" s="1127">
        <f>SUMIFS(SalesReport!$R:$R,SalesReport!$AF:$AF,$AB27,SalesReport!$A:$A,M$8,SalesReport!$B:$B,BusPlanLocation!$C$7)*IF($C$9="EUR",1,START!$E$18)/1000</f>
        <v>0</v>
      </c>
      <c r="N27" s="564">
        <f t="shared" si="4"/>
        <v>0</v>
      </c>
      <c r="O27" s="1127">
        <f>SUMIFS(SalesReport!$R:$R,SalesReport!$AF:$AF,$AB27,SalesReport!$A:$A,O$8,SalesReport!$B:$B,BusPlanLocation!$C$7)*IF($C$9="EUR",1,START!$E$18)/1000</f>
        <v>0</v>
      </c>
      <c r="P27" s="564">
        <f t="shared" si="5"/>
        <v>0</v>
      </c>
      <c r="Q27" s="1127">
        <f>SUMIFS(SalesReport!$R:$R,SalesReport!$AF:$AF,$AB27,SalesReport!$A:$A,Q$8,SalesReport!$B:$B,BusPlanLocation!$C$7)*IF($C$9="EUR",1,START!$E$18)/1000</f>
        <v>0</v>
      </c>
      <c r="R27" s="564">
        <f t="shared" si="6"/>
        <v>0</v>
      </c>
      <c r="S27" s="1127">
        <f>SUMIFS(SalesReport!$R:$R,SalesReport!$AF:$AF,$AB27,SalesReport!$A:$A,S$8,SalesReport!$B:$B,BusPlanLocation!$C$7)*IF($C$9="EUR",1,START!$E$18)/1000</f>
        <v>0</v>
      </c>
      <c r="T27" s="564">
        <f t="shared" si="7"/>
        <v>0</v>
      </c>
      <c r="AA27" s="259" t="str">
        <f>IF(OR(B27=0,B27=""),"",B27&amp;IF(COUNTIF(B$11:$B27,B27)&gt;1,COUNTIF(B$11:$B27,B27),""))</f>
        <v>M156</v>
      </c>
      <c r="AB27" s="263" t="s">
        <v>1584</v>
      </c>
    </row>
    <row r="28" spans="1:30" ht="12.75" customHeight="1">
      <c r="A28" s="265" t="str">
        <f t="shared" si="8"/>
        <v>M159</v>
      </c>
      <c r="B28" s="313" t="s">
        <v>44</v>
      </c>
      <c r="C28" s="313" t="s">
        <v>45</v>
      </c>
      <c r="D28" s="314" t="e">
        <f>VLOOKUP($AA28,Calc_INF_PrevYearEUR!$A$11:$BQ$330,HLOOKUP($C$7,Calc_INF_PrevYearEUR!$E$5:$BQ$6,2,0),0)*IF($C$9="EUR",1,START!$E$18)</f>
        <v>#N/A</v>
      </c>
      <c r="E28" s="315" t="e">
        <f t="shared" si="1"/>
        <v>#N/A</v>
      </c>
      <c r="F28" s="314" t="e">
        <f>VLOOKUP($AA28,Calc_INF_FC_EUR!$A$11:$BQ$330,HLOOKUP($C$7,Calc_INF_FC_EUR!$E$5:$BQ$6,2,0),0)*IF($C$9="EUR",1,START!$E$18)+G28</f>
        <v>#N/A</v>
      </c>
      <c r="G28" s="323">
        <f>+G27+G26</f>
        <v>0</v>
      </c>
      <c r="H28" s="1111"/>
      <c r="I28" s="339">
        <f>+I27+I26</f>
        <v>0</v>
      </c>
      <c r="J28" s="329">
        <f t="shared" si="2"/>
        <v>0</v>
      </c>
      <c r="K28" s="339">
        <f t="shared" ref="K28" si="24">+K27+K26</f>
        <v>0</v>
      </c>
      <c r="L28" s="329">
        <f t="shared" si="3"/>
        <v>0</v>
      </c>
      <c r="M28" s="339">
        <f t="shared" ref="M28" si="25">+M27+M26</f>
        <v>0</v>
      </c>
      <c r="N28" s="329">
        <f t="shared" si="4"/>
        <v>0</v>
      </c>
      <c r="O28" s="339">
        <f t="shared" ref="O28" si="26">+O27+O26</f>
        <v>0</v>
      </c>
      <c r="P28" s="329">
        <f t="shared" si="5"/>
        <v>0</v>
      </c>
      <c r="Q28" s="339">
        <f t="shared" ref="Q28" si="27">+Q27+Q26</f>
        <v>0</v>
      </c>
      <c r="R28" s="329">
        <f t="shared" si="6"/>
        <v>0</v>
      </c>
      <c r="S28" s="339">
        <f t="shared" ref="S28" si="28">+S27+S26</f>
        <v>0</v>
      </c>
      <c r="T28" s="329">
        <f t="shared" si="7"/>
        <v>0</v>
      </c>
      <c r="AA28" s="259" t="str">
        <f>IF(OR(B28=0,B28=""),"",B28&amp;IF(COUNTIF(B$11:$B28,B28)&gt;1,COUNTIF(B$11:$B28,B28),""))</f>
        <v>M159</v>
      </c>
      <c r="AB28" s="318"/>
      <c r="AC28" s="320"/>
      <c r="AD28" s="320"/>
    </row>
    <row r="29" spans="1:30" ht="12.75" customHeight="1">
      <c r="A29" s="265" t="str">
        <f t="shared" si="8"/>
        <v>M179</v>
      </c>
      <c r="B29" s="313" t="s">
        <v>46</v>
      </c>
      <c r="C29" s="313" t="s">
        <v>47</v>
      </c>
      <c r="D29" s="314" t="e">
        <f>VLOOKUP($AA29,Calc_INF_PrevYearEUR!$A$11:$BQ$330,HLOOKUP($C$7,Calc_INF_PrevYearEUR!$E$5:$BQ$6,2,0),0)*IF($C$9="EUR",1,START!$E$18)</f>
        <v>#N/A</v>
      </c>
      <c r="E29" s="315" t="e">
        <f t="shared" si="1"/>
        <v>#N/A</v>
      </c>
      <c r="F29" s="314" t="e">
        <f>VLOOKUP($AA29,Calc_INF_FC_EUR!$A$11:$BQ$330,HLOOKUP($C$7,Calc_INF_FC_EUR!$E$5:$BQ$6,2,0),0)*IF($C$9="EUR",1,START!$E$18)+G29</f>
        <v>#N/A</v>
      </c>
      <c r="G29" s="323">
        <f>+G28+G25+G22+G13</f>
        <v>0</v>
      </c>
      <c r="H29" s="1111"/>
      <c r="I29" s="339" t="e">
        <f>+I28+I25+I22+I13</f>
        <v>#REF!</v>
      </c>
      <c r="J29" s="329" t="e">
        <f t="shared" si="2"/>
        <v>#REF!</v>
      </c>
      <c r="K29" s="339">
        <f t="shared" ref="K29" si="29">+K28+K25+K22+K13</f>
        <v>0</v>
      </c>
      <c r="L29" s="329">
        <f t="shared" si="3"/>
        <v>0</v>
      </c>
      <c r="M29" s="339">
        <f t="shared" ref="M29" si="30">+M28+M25+M22+M13</f>
        <v>0</v>
      </c>
      <c r="N29" s="329">
        <f t="shared" si="4"/>
        <v>0</v>
      </c>
      <c r="O29" s="339">
        <f t="shared" ref="O29" si="31">+O28+O25+O22+O13</f>
        <v>0</v>
      </c>
      <c r="P29" s="329">
        <f t="shared" si="5"/>
        <v>0</v>
      </c>
      <c r="Q29" s="339">
        <f t="shared" ref="Q29" si="32">+Q28+Q25+Q22+Q13</f>
        <v>0</v>
      </c>
      <c r="R29" s="329">
        <f t="shared" si="6"/>
        <v>0</v>
      </c>
      <c r="S29" s="339">
        <f t="shared" ref="S29" si="33">+S28+S25+S22+S13</f>
        <v>0</v>
      </c>
      <c r="T29" s="329">
        <f t="shared" si="7"/>
        <v>0</v>
      </c>
      <c r="AA29" s="259" t="str">
        <f>IF(OR(B29=0,B29=""),"",B29&amp;IF(COUNTIF(B$11:$B29,B29)&gt;1,COUNTIF(B$11:$B29,B29),""))</f>
        <v>M179</v>
      </c>
    </row>
    <row r="30" spans="1:30" ht="12.75" customHeight="1">
      <c r="A30" s="265" t="str">
        <f t="shared" si="8"/>
        <v>M189</v>
      </c>
      <c r="B30" s="313" t="s">
        <v>48</v>
      </c>
      <c r="C30" s="313" t="s">
        <v>49</v>
      </c>
      <c r="D30" s="314" t="e">
        <f>VLOOKUP($AA30,Calc_INF_PrevYearEUR!$A$11:$BQ$330,HLOOKUP($C$7,Calc_INF_PrevYearEUR!$E$5:$BQ$6,2,0),0)*IF($C$9="EUR",1,START!$E$18)</f>
        <v>#N/A</v>
      </c>
      <c r="E30" s="315" t="e">
        <f t="shared" si="1"/>
        <v>#N/A</v>
      </c>
      <c r="F30" s="314" t="e">
        <f>VLOOKUP($AA30,Calc_INF_FC_EUR!$A$11:$BQ$330,HLOOKUP($C$7,Calc_INF_FC_EUR!$E$5:$BQ$6,2,0),0)*IF($C$9="EUR",1,START!$E$18)+G30</f>
        <v>#N/A</v>
      </c>
      <c r="G30" s="326"/>
      <c r="H30" s="1111"/>
      <c r="I30" s="1128"/>
      <c r="J30" s="329">
        <f t="shared" si="2"/>
        <v>0</v>
      </c>
      <c r="K30" s="1128"/>
      <c r="L30" s="329">
        <f t="shared" si="3"/>
        <v>0</v>
      </c>
      <c r="M30" s="1128"/>
      <c r="N30" s="329">
        <f t="shared" si="4"/>
        <v>0</v>
      </c>
      <c r="O30" s="1128"/>
      <c r="P30" s="329">
        <f t="shared" si="5"/>
        <v>0</v>
      </c>
      <c r="Q30" s="1128"/>
      <c r="R30" s="329">
        <f t="shared" si="6"/>
        <v>0</v>
      </c>
      <c r="S30" s="1128"/>
      <c r="T30" s="329">
        <f t="shared" si="7"/>
        <v>0</v>
      </c>
      <c r="AA30" s="259" t="str">
        <f>IF(OR(B30=0,B30=""),"",B30&amp;IF(COUNTIF(B$11:$B30,B30)&gt;1,COUNTIF(B$11:$B30,B30),""))</f>
        <v>M189</v>
      </c>
      <c r="AB30" s="318"/>
      <c r="AC30" s="320"/>
      <c r="AD30" s="320"/>
    </row>
    <row r="31" spans="1:30" ht="12.75" customHeight="1">
      <c r="A31" s="265" t="str">
        <f t="shared" si="8"/>
        <v>M199</v>
      </c>
      <c r="B31" s="313" t="s">
        <v>50</v>
      </c>
      <c r="C31" s="313" t="s">
        <v>51</v>
      </c>
      <c r="D31" s="314" t="e">
        <f>VLOOKUP($AA31,Calc_INF_PrevYearEUR!$A$11:$BQ$330,HLOOKUP($C$7,Calc_INF_PrevYearEUR!$E$5:$BQ$6,2,0),0)*IF($C$9="EUR",1,START!$E$18)</f>
        <v>#N/A</v>
      </c>
      <c r="E31" s="315" t="e">
        <f t="shared" si="1"/>
        <v>#N/A</v>
      </c>
      <c r="F31" s="314" t="e">
        <f>VLOOKUP($AA31,Calc_INF_FC_EUR!$A$11:$BQ$330,HLOOKUP($C$7,Calc_INF_FC_EUR!$E$5:$BQ$6,2,0),0)*IF($C$9="EUR",1,START!$E$18)+G31</f>
        <v>#N/A</v>
      </c>
      <c r="G31" s="323">
        <f>+G29+G30</f>
        <v>0</v>
      </c>
      <c r="H31" s="1111"/>
      <c r="I31" s="339" t="e">
        <f>+I29+I30</f>
        <v>#REF!</v>
      </c>
      <c r="J31" s="329" t="e">
        <f t="shared" si="2"/>
        <v>#REF!</v>
      </c>
      <c r="K31" s="339">
        <f t="shared" ref="K31" si="34">+K29+K30</f>
        <v>0</v>
      </c>
      <c r="L31" s="329">
        <f t="shared" si="3"/>
        <v>0</v>
      </c>
      <c r="M31" s="339">
        <f t="shared" ref="M31" si="35">+M29+M30</f>
        <v>0</v>
      </c>
      <c r="N31" s="329">
        <f t="shared" si="4"/>
        <v>0</v>
      </c>
      <c r="O31" s="339">
        <f t="shared" ref="O31" si="36">+O29+O30</f>
        <v>0</v>
      </c>
      <c r="P31" s="329">
        <f t="shared" si="5"/>
        <v>0</v>
      </c>
      <c r="Q31" s="339">
        <f t="shared" ref="Q31" si="37">+Q29+Q30</f>
        <v>0</v>
      </c>
      <c r="R31" s="329">
        <f t="shared" si="6"/>
        <v>0</v>
      </c>
      <c r="S31" s="339">
        <f t="shared" ref="S31" si="38">+S29+S30</f>
        <v>0</v>
      </c>
      <c r="T31" s="329">
        <f t="shared" si="7"/>
        <v>0</v>
      </c>
      <c r="AA31" s="259" t="str">
        <f>IF(OR(B31=0,B31=""),"",B31&amp;IF(COUNTIF(B$11:$B31,B31)&gt;1,COUNTIF(B$11:$B31,B31),""))</f>
        <v>M199</v>
      </c>
    </row>
    <row r="32" spans="1:30" ht="12.75" customHeight="1">
      <c r="A32" s="265" t="str">
        <f t="shared" si="8"/>
        <v>M215</v>
      </c>
      <c r="B32" s="299" t="s">
        <v>52</v>
      </c>
      <c r="C32" s="300" t="s">
        <v>53</v>
      </c>
      <c r="D32" s="306" t="e">
        <f>VLOOKUP($AA32,Calc_INF_PrevYearEUR!$A$11:$BQ$330,HLOOKUP($C$7,Calc_INF_PrevYearEUR!$E$5:$BQ$6,2,0),0)*IF($C$9="EUR",1,START!$E$18)</f>
        <v>#N/A</v>
      </c>
      <c r="E32" s="307" t="e">
        <f t="shared" si="1"/>
        <v>#N/A</v>
      </c>
      <c r="F32" s="306" t="e">
        <f>VLOOKUP($AA32,Calc_INF_FC_EUR!$A$11:$BQ$330,HLOOKUP($C$7,Calc_INF_FC_EUR!$E$5:$BQ$6,2,0),0)*IF($C$9="EUR",1,START!$E$18)+G32</f>
        <v>#N/A</v>
      </c>
      <c r="G32" s="321"/>
      <c r="H32" s="1110"/>
      <c r="I32" s="337"/>
      <c r="J32" s="564">
        <f t="shared" si="2"/>
        <v>0</v>
      </c>
      <c r="K32" s="337"/>
      <c r="L32" s="564">
        <f t="shared" si="3"/>
        <v>0</v>
      </c>
      <c r="M32" s="337"/>
      <c r="N32" s="564">
        <f t="shared" si="4"/>
        <v>0</v>
      </c>
      <c r="O32" s="337"/>
      <c r="P32" s="564">
        <f t="shared" si="5"/>
        <v>0</v>
      </c>
      <c r="Q32" s="337"/>
      <c r="R32" s="564">
        <f t="shared" si="6"/>
        <v>0</v>
      </c>
      <c r="S32" s="337"/>
      <c r="T32" s="564">
        <f t="shared" si="7"/>
        <v>0</v>
      </c>
      <c r="AA32" s="259" t="str">
        <f>IF(OR(B32=0,B32=""),"",B32&amp;IF(COUNTIF(B$11:$B32,B32)&gt;1,COUNTIF(B$11:$B32,B32),""))</f>
        <v>M215</v>
      </c>
    </row>
    <row r="33" spans="1:30" ht="12.75" customHeight="1">
      <c r="A33" s="265" t="str">
        <f t="shared" si="8"/>
        <v>M220</v>
      </c>
      <c r="B33" s="299" t="s">
        <v>54</v>
      </c>
      <c r="C33" s="300" t="s">
        <v>55</v>
      </c>
      <c r="D33" s="306" t="e">
        <f>VLOOKUP($AA33,Calc_INF_PrevYearEUR!$A$11:$BQ$330,HLOOKUP($C$7,Calc_INF_PrevYearEUR!$E$5:$BQ$6,2,0),0)*IF($C$9="EUR",1,START!$E$18)</f>
        <v>#N/A</v>
      </c>
      <c r="E33" s="307" t="e">
        <f t="shared" si="1"/>
        <v>#N/A</v>
      </c>
      <c r="F33" s="306" t="e">
        <f>VLOOKUP($AA33,Calc_INF_FC_EUR!$A$11:$BQ$330,HLOOKUP($C$7,Calc_INF_FC_EUR!$E$5:$BQ$6,2,0),0)*IF($C$9="EUR",1,START!$E$18)+G33</f>
        <v>#N/A</v>
      </c>
      <c r="G33" s="321"/>
      <c r="H33" s="1110"/>
      <c r="I33" s="337"/>
      <c r="J33" s="564">
        <f t="shared" si="2"/>
        <v>0</v>
      </c>
      <c r="K33" s="337"/>
      <c r="L33" s="564">
        <f t="shared" si="3"/>
        <v>0</v>
      </c>
      <c r="M33" s="337"/>
      <c r="N33" s="564">
        <f t="shared" si="4"/>
        <v>0</v>
      </c>
      <c r="O33" s="337"/>
      <c r="P33" s="564">
        <f t="shared" si="5"/>
        <v>0</v>
      </c>
      <c r="Q33" s="337"/>
      <c r="R33" s="564">
        <f t="shared" si="6"/>
        <v>0</v>
      </c>
      <c r="S33" s="337"/>
      <c r="T33" s="564">
        <f t="shared" si="7"/>
        <v>0</v>
      </c>
      <c r="AA33" s="259" t="str">
        <f>IF(OR(B33=0,B33=""),"",B33&amp;IF(COUNTIF(B$11:$B33,B33)&gt;1,COUNTIF(B$11:$B33,B33),""))</f>
        <v>M220</v>
      </c>
    </row>
    <row r="34" spans="1:30" ht="12.75" customHeight="1">
      <c r="A34" s="265" t="str">
        <f t="shared" si="8"/>
        <v>M225</v>
      </c>
      <c r="B34" s="299" t="s">
        <v>56</v>
      </c>
      <c r="C34" s="300" t="s">
        <v>57</v>
      </c>
      <c r="D34" s="306" t="e">
        <f>VLOOKUP($AA34,Calc_INF_PrevYearEUR!$A$11:$BQ$330,HLOOKUP($C$7,Calc_INF_PrevYearEUR!$E$5:$BQ$6,2,0),0)*IF($C$9="EUR",1,START!$E$18)</f>
        <v>#N/A</v>
      </c>
      <c r="E34" s="307" t="e">
        <f t="shared" si="1"/>
        <v>#N/A</v>
      </c>
      <c r="F34" s="306" t="e">
        <f>VLOOKUP($AA34,Calc_INF_FC_EUR!$A$11:$BQ$330,HLOOKUP($C$7,Calc_INF_FC_EUR!$E$5:$BQ$6,2,0),0)*IF($C$9="EUR",1,START!$E$18)+G34</f>
        <v>#N/A</v>
      </c>
      <c r="G34" s="321"/>
      <c r="H34" s="1110"/>
      <c r="I34" s="337"/>
      <c r="J34" s="564">
        <f t="shared" si="2"/>
        <v>0</v>
      </c>
      <c r="K34" s="337"/>
      <c r="L34" s="564">
        <f t="shared" si="3"/>
        <v>0</v>
      </c>
      <c r="M34" s="337"/>
      <c r="N34" s="564">
        <f t="shared" si="4"/>
        <v>0</v>
      </c>
      <c r="O34" s="337"/>
      <c r="P34" s="564">
        <f t="shared" si="5"/>
        <v>0</v>
      </c>
      <c r="Q34" s="337"/>
      <c r="R34" s="564">
        <f t="shared" si="6"/>
        <v>0</v>
      </c>
      <c r="S34" s="337"/>
      <c r="T34" s="564">
        <f t="shared" si="7"/>
        <v>0</v>
      </c>
      <c r="AA34" s="259" t="str">
        <f>IF(OR(B34=0,B34=""),"",B34&amp;IF(COUNTIF(B$11:$B34,B34)&gt;1,COUNTIF(B$11:$B34,B34),""))</f>
        <v>M225</v>
      </c>
    </row>
    <row r="35" spans="1:30" ht="12.75" customHeight="1">
      <c r="A35" s="265" t="str">
        <f t="shared" si="8"/>
        <v>M226</v>
      </c>
      <c r="B35" s="299" t="s">
        <v>58</v>
      </c>
      <c r="C35" s="300" t="s">
        <v>59</v>
      </c>
      <c r="D35" s="306" t="e">
        <f>VLOOKUP($AA35,Calc_INF_PrevYearEUR!$A$11:$BQ$330,HLOOKUP($C$7,Calc_INF_PrevYearEUR!$E$5:$BQ$6,2,0),0)*IF($C$9="EUR",1,START!$E$18)</f>
        <v>#N/A</v>
      </c>
      <c r="E35" s="307" t="e">
        <f t="shared" si="1"/>
        <v>#N/A</v>
      </c>
      <c r="F35" s="306" t="e">
        <f>VLOOKUP($AA35,Calc_INF_FC_EUR!$A$11:$BQ$330,HLOOKUP($C$7,Calc_INF_FC_EUR!$E$5:$BQ$6,2,0),0)*IF($C$9="EUR",1,START!$E$18)+G35</f>
        <v>#N/A</v>
      </c>
      <c r="G35" s="321"/>
      <c r="H35" s="1110"/>
      <c r="I35" s="337"/>
      <c r="J35" s="564">
        <f t="shared" si="2"/>
        <v>0</v>
      </c>
      <c r="K35" s="337"/>
      <c r="L35" s="564">
        <f t="shared" si="3"/>
        <v>0</v>
      </c>
      <c r="M35" s="337"/>
      <c r="N35" s="564">
        <f t="shared" si="4"/>
        <v>0</v>
      </c>
      <c r="O35" s="337"/>
      <c r="P35" s="564">
        <f t="shared" si="5"/>
        <v>0</v>
      </c>
      <c r="Q35" s="337"/>
      <c r="R35" s="564">
        <f t="shared" si="6"/>
        <v>0</v>
      </c>
      <c r="S35" s="337"/>
      <c r="T35" s="564">
        <f t="shared" si="7"/>
        <v>0</v>
      </c>
      <c r="AA35" s="259" t="str">
        <f>IF(OR(B35=0,B35=""),"",B35&amp;IF(COUNTIF(B$11:$B35,B35)&gt;1,COUNTIF(B$11:$B35,B35),""))</f>
        <v>M226</v>
      </c>
    </row>
    <row r="36" spans="1:30" ht="12.75" customHeight="1">
      <c r="A36" s="265" t="str">
        <f t="shared" si="8"/>
        <v>M230</v>
      </c>
      <c r="B36" s="299" t="s">
        <v>60</v>
      </c>
      <c r="C36" s="300" t="s">
        <v>61</v>
      </c>
      <c r="D36" s="306" t="e">
        <f>VLOOKUP($AA36,Calc_INF_PrevYearEUR!$A$11:$BQ$330,HLOOKUP($C$7,Calc_INF_PrevYearEUR!$E$5:$BQ$6,2,0),0)*IF($C$9="EUR",1,START!$E$18)</f>
        <v>#N/A</v>
      </c>
      <c r="E36" s="307" t="e">
        <f t="shared" si="1"/>
        <v>#N/A</v>
      </c>
      <c r="F36" s="306" t="e">
        <f>VLOOKUP($AA36,Calc_INF_FC_EUR!$A$11:$BQ$330,HLOOKUP($C$7,Calc_INF_FC_EUR!$E$5:$BQ$6,2,0),0)*IF($C$9="EUR",1,START!$E$18)+G36</f>
        <v>#N/A</v>
      </c>
      <c r="G36" s="321"/>
      <c r="H36" s="1110"/>
      <c r="I36" s="337"/>
      <c r="J36" s="564">
        <f t="shared" si="2"/>
        <v>0</v>
      </c>
      <c r="K36" s="337"/>
      <c r="L36" s="564">
        <f t="shared" si="3"/>
        <v>0</v>
      </c>
      <c r="M36" s="337"/>
      <c r="N36" s="564">
        <f t="shared" si="4"/>
        <v>0</v>
      </c>
      <c r="O36" s="337"/>
      <c r="P36" s="564">
        <f t="shared" si="5"/>
        <v>0</v>
      </c>
      <c r="Q36" s="337"/>
      <c r="R36" s="564">
        <f t="shared" si="6"/>
        <v>0</v>
      </c>
      <c r="S36" s="337"/>
      <c r="T36" s="564">
        <f t="shared" si="7"/>
        <v>0</v>
      </c>
      <c r="AA36" s="259" t="str">
        <f>IF(OR(B36=0,B36=""),"",B36&amp;IF(COUNTIF(B$11:$B36,B36)&gt;1,COUNTIF(B$11:$B36,B36),""))</f>
        <v>M230</v>
      </c>
    </row>
    <row r="37" spans="1:30" ht="12.75" customHeight="1">
      <c r="A37" s="265" t="str">
        <f t="shared" si="8"/>
        <v>M235</v>
      </c>
      <c r="B37" s="299" t="s">
        <v>62</v>
      </c>
      <c r="C37" s="300" t="s">
        <v>63</v>
      </c>
      <c r="D37" s="306" t="e">
        <f>VLOOKUP($AA37,Calc_INF_PrevYearEUR!$A$11:$BQ$330,HLOOKUP($C$7,Calc_INF_PrevYearEUR!$E$5:$BQ$6,2,0),0)*IF($C$9="EUR",1,START!$E$18)</f>
        <v>#N/A</v>
      </c>
      <c r="E37" s="307" t="e">
        <f t="shared" si="1"/>
        <v>#N/A</v>
      </c>
      <c r="F37" s="306" t="e">
        <f>VLOOKUP($AA37,Calc_INF_FC_EUR!$A$11:$BQ$330,HLOOKUP($C$7,Calc_INF_FC_EUR!$E$5:$BQ$6,2,0),0)*IF($C$9="EUR",1,START!$E$18)+G37</f>
        <v>#N/A</v>
      </c>
      <c r="G37" s="321"/>
      <c r="H37" s="1110"/>
      <c r="I37" s="337"/>
      <c r="J37" s="564">
        <f t="shared" si="2"/>
        <v>0</v>
      </c>
      <c r="K37" s="337"/>
      <c r="L37" s="564">
        <f t="shared" si="3"/>
        <v>0</v>
      </c>
      <c r="M37" s="337"/>
      <c r="N37" s="564">
        <f t="shared" si="4"/>
        <v>0</v>
      </c>
      <c r="O37" s="337"/>
      <c r="P37" s="564">
        <f t="shared" si="5"/>
        <v>0</v>
      </c>
      <c r="Q37" s="337"/>
      <c r="R37" s="564">
        <f t="shared" si="6"/>
        <v>0</v>
      </c>
      <c r="S37" s="337"/>
      <c r="T37" s="564">
        <f t="shared" si="7"/>
        <v>0</v>
      </c>
      <c r="AA37" s="259" t="str">
        <f>IF(OR(B37=0,B37=""),"",B37&amp;IF(COUNTIF(B$11:$B37,B37)&gt;1,COUNTIF(B$11:$B37,B37),""))</f>
        <v>M235</v>
      </c>
    </row>
    <row r="38" spans="1:30" ht="12.75" customHeight="1">
      <c r="A38" s="265" t="str">
        <f t="shared" si="8"/>
        <v>M240</v>
      </c>
      <c r="B38" s="299" t="s">
        <v>64</v>
      </c>
      <c r="C38" s="300" t="s">
        <v>65</v>
      </c>
      <c r="D38" s="306" t="e">
        <f>VLOOKUP($AA38,Calc_INF_PrevYearEUR!$A$11:$BQ$330,HLOOKUP($C$7,Calc_INF_PrevYearEUR!$E$5:$BQ$6,2,0),0)*IF($C$9="EUR",1,START!$E$18)</f>
        <v>#N/A</v>
      </c>
      <c r="E38" s="307" t="e">
        <f t="shared" si="1"/>
        <v>#N/A</v>
      </c>
      <c r="F38" s="306" t="e">
        <f>VLOOKUP($AA38,Calc_INF_FC_EUR!$A$11:$BQ$330,HLOOKUP($C$7,Calc_INF_FC_EUR!$E$5:$BQ$6,2,0),0)*IF($C$9="EUR",1,START!$E$18)+G38</f>
        <v>#N/A</v>
      </c>
      <c r="G38" s="321"/>
      <c r="H38" s="1110"/>
      <c r="I38" s="337"/>
      <c r="J38" s="564">
        <f t="shared" si="2"/>
        <v>0</v>
      </c>
      <c r="K38" s="337"/>
      <c r="L38" s="564">
        <f t="shared" si="3"/>
        <v>0</v>
      </c>
      <c r="M38" s="337"/>
      <c r="N38" s="564">
        <f t="shared" si="4"/>
        <v>0</v>
      </c>
      <c r="O38" s="337"/>
      <c r="P38" s="564">
        <f t="shared" si="5"/>
        <v>0</v>
      </c>
      <c r="Q38" s="337"/>
      <c r="R38" s="564">
        <f t="shared" si="6"/>
        <v>0</v>
      </c>
      <c r="S38" s="337"/>
      <c r="T38" s="564">
        <f t="shared" si="7"/>
        <v>0</v>
      </c>
      <c r="AA38" s="259" t="str">
        <f>IF(OR(B38=0,B38=""),"",B38&amp;IF(COUNTIF(B$11:$B38,B38)&gt;1,COUNTIF(B$11:$B38,B38),""))</f>
        <v>M240</v>
      </c>
    </row>
    <row r="39" spans="1:30" ht="12.75" customHeight="1">
      <c r="A39" s="265" t="str">
        <f t="shared" si="8"/>
        <v>M245</v>
      </c>
      <c r="B39" s="299" t="s">
        <v>66</v>
      </c>
      <c r="C39" s="300" t="s">
        <v>67</v>
      </c>
      <c r="D39" s="306" t="e">
        <f>VLOOKUP($AA39,Calc_INF_PrevYearEUR!$A$11:$BQ$330,HLOOKUP($C$7,Calc_INF_PrevYearEUR!$E$5:$BQ$6,2,0),0)*IF($C$9="EUR",1,START!$E$18)</f>
        <v>#N/A</v>
      </c>
      <c r="E39" s="307" t="e">
        <f t="shared" si="1"/>
        <v>#N/A</v>
      </c>
      <c r="F39" s="306" t="e">
        <f>VLOOKUP($AA39,Calc_INF_FC_EUR!$A$11:$BQ$330,HLOOKUP($C$7,Calc_INF_FC_EUR!$E$5:$BQ$6,2,0),0)*IF($C$9="EUR",1,START!$E$18)+G39</f>
        <v>#N/A</v>
      </c>
      <c r="G39" s="321"/>
      <c r="H39" s="1110"/>
      <c r="I39" s="337"/>
      <c r="J39" s="564">
        <f t="shared" si="2"/>
        <v>0</v>
      </c>
      <c r="K39" s="337"/>
      <c r="L39" s="564">
        <f t="shared" si="3"/>
        <v>0</v>
      </c>
      <c r="M39" s="337">
        <f>K39*1.15</f>
        <v>0</v>
      </c>
      <c r="N39" s="564">
        <f t="shared" si="4"/>
        <v>0</v>
      </c>
      <c r="O39" s="337"/>
      <c r="P39" s="564">
        <f t="shared" si="5"/>
        <v>0</v>
      </c>
      <c r="Q39" s="337"/>
      <c r="R39" s="564">
        <f t="shared" si="6"/>
        <v>0</v>
      </c>
      <c r="S39" s="337"/>
      <c r="T39" s="564">
        <f t="shared" si="7"/>
        <v>0</v>
      </c>
      <c r="AA39" s="259" t="str">
        <f>IF(OR(B39=0,B39=""),"",B39&amp;IF(COUNTIF(B$11:$B39,B39)&gt;1,COUNTIF(B$11:$B39,B39),""))</f>
        <v>M245</v>
      </c>
    </row>
    <row r="40" spans="1:30" ht="12.75" customHeight="1">
      <c r="A40" s="265" t="str">
        <f t="shared" si="8"/>
        <v>M249</v>
      </c>
      <c r="B40" s="313" t="s">
        <v>68</v>
      </c>
      <c r="C40" s="313" t="s">
        <v>69</v>
      </c>
      <c r="D40" s="314" t="e">
        <f>VLOOKUP($AA40,Calc_INF_PrevYearEUR!$A$11:$BQ$330,HLOOKUP($C$7,Calc_INF_PrevYearEUR!$E$5:$BQ$6,2,0),0)*IF($C$9="EUR",1,START!$E$18)</f>
        <v>#N/A</v>
      </c>
      <c r="E40" s="315" t="e">
        <f t="shared" si="1"/>
        <v>#N/A</v>
      </c>
      <c r="F40" s="327" t="e">
        <f>VLOOKUP($AA40,Calc_INF_FC_EUR!$A$11:$BQ$330,HLOOKUP($C$7,Calc_INF_FC_EUR!$E$5:$BQ$6,2,0),0)*IF($C$9="EUR",1,START!$E$18)+G40</f>
        <v>#N/A</v>
      </c>
      <c r="G40" s="328">
        <f>SUM(G32:G39)</f>
        <v>0</v>
      </c>
      <c r="H40" s="1112"/>
      <c r="I40" s="1129">
        <f>SUM(I32:I39)</f>
        <v>0</v>
      </c>
      <c r="J40" s="329">
        <f t="shared" si="2"/>
        <v>0</v>
      </c>
      <c r="K40" s="1129">
        <f t="shared" ref="K40" si="39">SUM(K32:K39)</f>
        <v>0</v>
      </c>
      <c r="L40" s="329">
        <f t="shared" si="3"/>
        <v>0</v>
      </c>
      <c r="M40" s="1129">
        <f t="shared" ref="M40" si="40">SUM(M32:M39)</f>
        <v>0</v>
      </c>
      <c r="N40" s="329">
        <f t="shared" si="4"/>
        <v>0</v>
      </c>
      <c r="O40" s="1129">
        <f t="shared" ref="O40" si="41">SUM(O32:O39)</f>
        <v>0</v>
      </c>
      <c r="P40" s="329">
        <f t="shared" si="5"/>
        <v>0</v>
      </c>
      <c r="Q40" s="1129">
        <f t="shared" ref="Q40" si="42">SUM(Q32:Q39)</f>
        <v>0</v>
      </c>
      <c r="R40" s="329">
        <f t="shared" si="6"/>
        <v>0</v>
      </c>
      <c r="S40" s="1129">
        <f t="shared" ref="S40" si="43">SUM(S32:S39)</f>
        <v>0</v>
      </c>
      <c r="T40" s="329">
        <f t="shared" si="7"/>
        <v>0</v>
      </c>
      <c r="AA40" s="259" t="str">
        <f>IF(OR(B40=0,B40=""),"",B40&amp;IF(COUNTIF(B$11:$B40,B40)&gt;1,COUNTIF(B$11:$B40,B40),""))</f>
        <v>M249</v>
      </c>
      <c r="AB40" s="318"/>
      <c r="AC40" s="320"/>
      <c r="AD40" s="320"/>
    </row>
    <row r="41" spans="1:30" ht="12.75" customHeight="1">
      <c r="A41" s="265" t="str">
        <f t="shared" si="8"/>
        <v>M209</v>
      </c>
      <c r="B41" s="313" t="s">
        <v>70</v>
      </c>
      <c r="C41" s="313" t="s">
        <v>71</v>
      </c>
      <c r="D41" s="314" t="e">
        <f>VLOOKUP($AA41,Calc_INF_PrevYearEUR!$A$11:$BQ$330,HLOOKUP($C$7,Calc_INF_PrevYearEUR!$E$5:$BQ$6,2,0),0)*IF($C$9="EUR",1,START!$E$18)</f>
        <v>#N/A</v>
      </c>
      <c r="E41" s="315" t="e">
        <f t="shared" si="1"/>
        <v>#N/A</v>
      </c>
      <c r="F41" s="314" t="e">
        <f>VLOOKUP($AA41,Calc_INF_FC_EUR!$A$11:$BQ$330,HLOOKUP($C$7,Calc_INF_FC_EUR!$E$5:$BQ$6,2,0),0)*IF($C$9="EUR",1,START!$E$18)+G41</f>
        <v>#N/A</v>
      </c>
      <c r="G41" s="330">
        <f>IF(AND($G$155&lt;&gt;0,$G$233&lt;&gt;0),((VLOOKUP("Collection",Calc_INF_FC_EUR!$A$11:$BQ$330,HLOOKUP($C$7,Calc_INF_FC_EUR!$E$5:$BQ$6,2,0),0)*IF($C$9="EUR",1,START!$E$18)+$G$155)*(VLOOKUP($AA233,Calc_INF_FC_EUR!$A$11:$BQ$330,HLOOKUP($C$7,Calc_INF_FC_EUR!$E$5:$BQ$6,2,0),0)*IF($C$9="EUR",1,START!$E$18)+$G$233))/1000-VLOOKUP($AA41,Calc_INF_FC_EUR!$A$11:$BQ$330,HLOOKUP($C$7,Calc_INF_FC_EUR!$E$5:$BQ$6,2,0),0)*IF($C$9="EUR",1,START!$E$18),IF(OR($G$155&lt;&gt;0,$G$233&lt;&gt;0),(IF($G$155&lt;&gt;0,$G$155,VLOOKUP($AA155,Calc_INF_FC_EUR!$A$11:$BQ$330,HLOOKUP($C$7,Calc_INF_FC_EUR!$E$5:$BQ$6,2,0),0)*IF($C$9="EUR",1,START!$E$18))*IF($G$233&lt;&gt;0,$G$233,VLOOKUP($AA233,Calc_INF_FC_EUR!$A$11:$BQ$330,HLOOKUP($C$7,Calc_INF_FC_EUR!$E$5:$BQ$6,2,0),0)*IF($C$9="EUR",1,START!$E$18)))/1000,0))</f>
        <v>0</v>
      </c>
      <c r="H41" s="1111"/>
      <c r="I41" s="1130" t="e">
        <f>SUMIFS(SalesReport!$T:$T,SalesReport!$A:$A,I$8,SalesReport!$B:$B,BusPlanLocation!$C$7)*IF($C$9="EUR",1,START!$E$18)/-1000</f>
        <v>#REF!</v>
      </c>
      <c r="J41" s="329" t="e">
        <f t="shared" si="2"/>
        <v>#REF!</v>
      </c>
      <c r="K41" s="1130">
        <f>SUMIFS(SalesReport!$T:$T,SalesReport!$A:$A,K$8,SalesReport!$B:$B,BusPlanLocation!$C$7)*IF($C$9="EUR",1,START!$E$18)/-1000</f>
        <v>0</v>
      </c>
      <c r="L41" s="329">
        <f t="shared" si="3"/>
        <v>0</v>
      </c>
      <c r="M41" s="1130">
        <f>SUMIFS(SalesReport!$T:$T,SalesReport!$A:$A,M$8,SalesReport!$B:$B,BusPlanLocation!$C$7)*IF($C$9="EUR",1,START!$E$18)/-1000</f>
        <v>0</v>
      </c>
      <c r="N41" s="329">
        <f t="shared" si="4"/>
        <v>0</v>
      </c>
      <c r="O41" s="1130">
        <f>SUMIFS(SalesReport!$T:$T,SalesReport!$A:$A,O$8,SalesReport!$B:$B,BusPlanLocation!$C$7)*IF($C$9="EUR",1,START!$E$18)/-1000</f>
        <v>0</v>
      </c>
      <c r="P41" s="329">
        <f t="shared" si="5"/>
        <v>0</v>
      </c>
      <c r="Q41" s="1130">
        <f>SUMIFS(SalesReport!$T:$T,SalesReport!$A:$A,Q$8,SalesReport!$B:$B,BusPlanLocation!$C$7)*IF($C$9="EUR",1,START!$E$18)/-1000</f>
        <v>0</v>
      </c>
      <c r="R41" s="329">
        <f t="shared" si="6"/>
        <v>0</v>
      </c>
      <c r="S41" s="1130">
        <f>SUMIFS(SalesReport!$T:$T,SalesReport!$A:$A,S$8,SalesReport!$B:$B,BusPlanLocation!$C$7)*IF($C$9="EUR",1,START!$E$18)/-1000</f>
        <v>0</v>
      </c>
      <c r="T41" s="329">
        <f t="shared" si="7"/>
        <v>0</v>
      </c>
      <c r="V41" s="1405" t="s">
        <v>1696</v>
      </c>
      <c r="W41" s="1405" t="s">
        <v>1712</v>
      </c>
      <c r="AA41" s="259" t="str">
        <f>IF(OR(B41=0,B41=""),"",B41&amp;IF(COUNTIF(B$11:$B41,B41)&gt;1,COUNTIF(B$11:$B41,B41),""))</f>
        <v>M209</v>
      </c>
      <c r="AB41" s="318"/>
      <c r="AC41" s="320"/>
      <c r="AD41" s="320"/>
    </row>
    <row r="42" spans="1:30" ht="12.75" customHeight="1">
      <c r="A42" s="265" t="str">
        <f t="shared" si="8"/>
        <v>M299</v>
      </c>
      <c r="B42" s="313" t="s">
        <v>72</v>
      </c>
      <c r="C42" s="313" t="s">
        <v>73</v>
      </c>
      <c r="D42" s="314" t="e">
        <f>VLOOKUP($AA42,Calc_INF_PrevYearEUR!$A$11:$BQ$330,HLOOKUP($C$7,Calc_INF_PrevYearEUR!$E$5:$BQ$6,2,0),0)*IF($C$9="EUR",1,START!$E$18)</f>
        <v>#N/A</v>
      </c>
      <c r="E42" s="315" t="e">
        <f t="shared" si="1"/>
        <v>#N/A</v>
      </c>
      <c r="F42" s="314" t="e">
        <f>VLOOKUP($AA42,Calc_INF_FC_EUR!$A$11:$BQ$330,HLOOKUP($C$7,Calc_INF_FC_EUR!$E$5:$BQ$6,2,0),0)*IF($C$9="EUR",1,START!$E$18)+G42</f>
        <v>#N/A</v>
      </c>
      <c r="G42" s="323">
        <f>G31+G41+G40</f>
        <v>0</v>
      </c>
      <c r="H42" s="1111"/>
      <c r="I42" s="339" t="e">
        <f>I31+I41+I40</f>
        <v>#REF!</v>
      </c>
      <c r="J42" s="329" t="e">
        <f t="shared" si="2"/>
        <v>#REF!</v>
      </c>
      <c r="K42" s="339">
        <f t="shared" ref="K42" si="44">K31+K41+K40</f>
        <v>0</v>
      </c>
      <c r="L42" s="329">
        <f t="shared" si="3"/>
        <v>0</v>
      </c>
      <c r="M42" s="339">
        <f t="shared" ref="M42" si="45">M31+M41+M40</f>
        <v>0</v>
      </c>
      <c r="N42" s="329">
        <f t="shared" si="4"/>
        <v>0</v>
      </c>
      <c r="O42" s="339">
        <f t="shared" ref="O42" si="46">O31+O41+O40</f>
        <v>0</v>
      </c>
      <c r="P42" s="329">
        <f t="shared" si="5"/>
        <v>0</v>
      </c>
      <c r="Q42" s="339">
        <f t="shared" ref="Q42" si="47">Q31+Q41+Q40</f>
        <v>0</v>
      </c>
      <c r="R42" s="329">
        <f t="shared" si="6"/>
        <v>0</v>
      </c>
      <c r="S42" s="339">
        <f t="shared" ref="S42" si="48">S31+S41+S40</f>
        <v>0</v>
      </c>
      <c r="T42" s="329">
        <f t="shared" si="7"/>
        <v>0</v>
      </c>
      <c r="V42" s="1431" t="e">
        <f>(I42+K42+M42+O42+Q42+S42)/6</f>
        <v>#REF!</v>
      </c>
      <c r="W42" s="1406" t="e">
        <f>V92/V42</f>
        <v>#REF!</v>
      </c>
      <c r="AA42" s="259" t="str">
        <f>IF(OR(B42=0,B42=""),"",B42&amp;IF(COUNTIF(B$11:$B42,B42)&gt;1,COUNTIF(B$11:$B42,B42),""))</f>
        <v>M299</v>
      </c>
    </row>
    <row r="43" spans="1:30" ht="12.75" customHeight="1">
      <c r="A43" s="265" t="str">
        <f t="shared" si="8"/>
        <v>M305</v>
      </c>
      <c r="B43" s="299" t="s">
        <v>74</v>
      </c>
      <c r="C43" s="300" t="s">
        <v>75</v>
      </c>
      <c r="D43" s="306" t="e">
        <f>VLOOKUP($AA43,Calc_INF_PrevYearEUR!$A$11:$BQ$330,HLOOKUP($C$7,Calc_INF_PrevYearEUR!$E$5:$BQ$6,2,0),0)*IF($C$9="EUR",1,START!$E$18)</f>
        <v>#N/A</v>
      </c>
      <c r="E43" s="307" t="e">
        <f t="shared" ref="E43:E48" si="49">IF(D43=0,0,D43/D$13)</f>
        <v>#N/A</v>
      </c>
      <c r="F43" s="306" t="e">
        <f>VLOOKUP($AA43,Calc_INF_FC_EUR!$A$11:$BQ$330,HLOOKUP($C$7,Calc_INF_FC_EUR!$E$5:$BQ$6,2,0),0)*IF($C$9="EUR",1,START!$E$18)+G43</f>
        <v>#N/A</v>
      </c>
      <c r="G43" s="331">
        <f>IF(AND($G$155&lt;&gt;0,$G$237&lt;&gt;0),((VLOOKUP("Collection",Calc_INF_FC_EUR!$A$11:$BQ$330,HLOOKUP($C$7,Calc_INF_FC_EUR!$E$5:$BQ$6,2,0),0)*IF($C$9="EUR",1,START!$E$18)+$G$155)*(VLOOKUP($AA237,Calc_INF_FC_EUR!$A$11:$BQ$330,HLOOKUP($C$7,Calc_INF_FC_EUR!$E$5:$BQ$6,2,0),0)*IF($C$9="EUR",1,START!$E$18)+$G$237))/1000-VLOOKUP($AA43,Calc_INF_FC_EUR!$A$11:$BQ$330,HLOOKUP($C$7,Calc_INF_FC_EUR!$E$5:$BQ$6,2,0),0)*IF($C$9="EUR",1,START!$E$18),IF(OR($G$155&lt;&gt;0,$G$237&lt;&gt;0),(IF($G$155&lt;&gt;0,$G$155,VLOOKUP($AA155,Calc_INF_FC_EUR!$A$11:$BQ$330,HLOOKUP($C$7,Calc_INF_FC_EUR!$E$5:$BQ$6,2,0),0)*IF($C$9="EUR",1,START!$E$18))*IF($G$237&lt;&gt;0,$G$237,VLOOKUP($AA237,Calc_INF_FC_EUR!$A$11:$BQ$330,HLOOKUP($C$7,Calc_INF_FC_EUR!$E$5:$BQ$6,2,0),0)*IF($C$9="EUR",1,START!$E$18)))/1000,0))</f>
        <v>0</v>
      </c>
      <c r="H43" s="1110"/>
      <c r="I43" s="1127" t="e">
        <f>SUMIFS(SalesReport!$S:$S,SalesReport!$F:$F,$AB43,SalesReport!$A:$A,I$8,SalesReport!$B:$B,BusPlanLocation!$C$7)*IF($C$9="EUR",1,START!$E$18)/-1000</f>
        <v>#REF!</v>
      </c>
      <c r="J43" s="564" t="e">
        <f t="shared" ref="J43:J48" si="50">IF(I43=0,0,I43/I$13)</f>
        <v>#REF!</v>
      </c>
      <c r="K43" s="1127">
        <f>SUMIFS(SalesReport!$S:$S,SalesReport!$F:$F,$AB43,SalesReport!$A:$A,K$8,SalesReport!$B:$B,BusPlanLocation!$C$7)*IF($C$9="EUR",1,START!$E$18)/-1000</f>
        <v>0</v>
      </c>
      <c r="L43" s="564">
        <f t="shared" ref="L43:L48" si="51">IF(K43=0,0,K43/K$13)</f>
        <v>0</v>
      </c>
      <c r="M43" s="1127">
        <f>SUMIFS(SalesReport!$S:$S,SalesReport!$F:$F,$AB43,SalesReport!$A:$A,M$8,SalesReport!$B:$B,BusPlanLocation!$C$7)*IF($C$9="EUR",1,START!$E$18)/-1000</f>
        <v>0</v>
      </c>
      <c r="N43" s="564">
        <f t="shared" ref="N43:N48" si="52">IF(M43=0,0,M43/M$13)</f>
        <v>0</v>
      </c>
      <c r="O43" s="1127">
        <f>SUMIFS(SalesReport!$S:$S,SalesReport!$F:$F,$AB43,SalesReport!$A:$A,O$8,SalesReport!$B:$B,BusPlanLocation!$C$7)*IF($C$9="EUR",1,START!$E$18)/-1000</f>
        <v>0</v>
      </c>
      <c r="P43" s="564">
        <f t="shared" ref="P43:P48" si="53">IF(O43=0,0,O43/O$13)</f>
        <v>0</v>
      </c>
      <c r="Q43" s="1127">
        <f>SUMIFS(SalesReport!$S:$S,SalesReport!$F:$F,$AB43,SalesReport!$A:$A,Q$8,SalesReport!$B:$B,BusPlanLocation!$C$7)*IF($C$9="EUR",1,START!$E$18)/-1000</f>
        <v>0</v>
      </c>
      <c r="R43" s="564">
        <f t="shared" ref="R43:R48" si="54">IF(Q43=0,0,Q43/Q$13)</f>
        <v>0</v>
      </c>
      <c r="S43" s="1127">
        <f>SUMIFS(SalesReport!$S:$S,SalesReport!$F:$F,$AB43,SalesReport!$A:$A,S$8,SalesReport!$B:$B,BusPlanLocation!$C$7)*IF($C$9="EUR",1,START!$E$18)/-1000</f>
        <v>0</v>
      </c>
      <c r="T43" s="564">
        <f t="shared" ref="T43:T48" si="55">IF(S43=0,0,S43/S$13)</f>
        <v>0</v>
      </c>
      <c r="AA43" s="259" t="str">
        <f>IF(OR(B43=0,B43=""),"",B43&amp;IF(COUNTIF(B$11:$B43,B43)&gt;1,COUNTIF(B$11:$B43,B43),""))</f>
        <v>M305</v>
      </c>
      <c r="AB43" s="263" t="s">
        <v>268</v>
      </c>
    </row>
    <row r="44" spans="1:30" ht="12.75" customHeight="1">
      <c r="A44" s="265" t="str">
        <f t="shared" si="8"/>
        <v>M310</v>
      </c>
      <c r="B44" s="299" t="s">
        <v>76</v>
      </c>
      <c r="C44" s="300" t="s">
        <v>77</v>
      </c>
      <c r="D44" s="306" t="e">
        <f>VLOOKUP($AA44,Calc_INF_PrevYearEUR!$A$11:$BQ$330,HLOOKUP($C$7,Calc_INF_PrevYearEUR!$E$5:$BQ$6,2,0),0)*IF($C$9="EUR",1,START!$E$18)</f>
        <v>#N/A</v>
      </c>
      <c r="E44" s="307" t="e">
        <f t="shared" si="49"/>
        <v>#N/A</v>
      </c>
      <c r="F44" s="306" t="e">
        <f>VLOOKUP($AA44,Calc_INF_FC_EUR!$A$11:$BQ$330,HLOOKUP($C$7,Calc_INF_FC_EUR!$E$5:$BQ$6,2,0),0)*IF($C$9="EUR",1,START!$E$18)+G44</f>
        <v>#N/A</v>
      </c>
      <c r="G44" s="321"/>
      <c r="H44" s="1110"/>
      <c r="I44" s="337"/>
      <c r="J44" s="564">
        <f t="shared" si="50"/>
        <v>0</v>
      </c>
      <c r="K44" s="337"/>
      <c r="L44" s="564">
        <f t="shared" si="51"/>
        <v>0</v>
      </c>
      <c r="M44" s="337"/>
      <c r="N44" s="564">
        <f t="shared" si="52"/>
        <v>0</v>
      </c>
      <c r="O44" s="337"/>
      <c r="P44" s="564">
        <f t="shared" si="53"/>
        <v>0</v>
      </c>
      <c r="Q44" s="337"/>
      <c r="R44" s="564">
        <f t="shared" si="54"/>
        <v>0</v>
      </c>
      <c r="S44" s="337"/>
      <c r="T44" s="564">
        <f t="shared" si="55"/>
        <v>0</v>
      </c>
      <c r="AA44" s="259" t="str">
        <f>IF(OR(B44=0,B44=""),"",B44&amp;IF(COUNTIF(B$11:$B44,B44)&gt;1,COUNTIF(B$11:$B44,B44),""))</f>
        <v>M310</v>
      </c>
      <c r="AB44" s="332"/>
    </row>
    <row r="45" spans="1:30" ht="12.75" customHeight="1">
      <c r="A45" s="265" t="str">
        <f t="shared" si="8"/>
        <v>M315</v>
      </c>
      <c r="B45" s="299" t="s">
        <v>78</v>
      </c>
      <c r="C45" s="300" t="s">
        <v>79</v>
      </c>
      <c r="D45" s="306" t="e">
        <f>VLOOKUP($AA45,Calc_INF_PrevYearEUR!$A$11:$BQ$330,HLOOKUP($C$7,Calc_INF_PrevYearEUR!$E$5:$BQ$6,2,0),0)*IF($C$9="EUR",1,START!$E$18)</f>
        <v>#N/A</v>
      </c>
      <c r="E45" s="307" t="e">
        <f t="shared" si="49"/>
        <v>#N/A</v>
      </c>
      <c r="F45" s="306" t="e">
        <f>VLOOKUP($AA45,Calc_INF_FC_EUR!$A$11:$BQ$330,HLOOKUP($C$7,Calc_INF_FC_EUR!$E$5:$BQ$6,2,0),0)*IF($C$9="EUR",1,START!$E$18)+G45</f>
        <v>#N/A</v>
      </c>
      <c r="G45" s="321"/>
      <c r="H45" s="1110"/>
      <c r="I45" s="1471" t="e">
        <f>'CC cost Calculations'!#REF!/START!E18*-1/1000</f>
        <v>#REF!</v>
      </c>
      <c r="J45" s="564" t="e">
        <f t="shared" si="50"/>
        <v>#REF!</v>
      </c>
      <c r="K45" s="337" t="e">
        <f>I45</f>
        <v>#REF!</v>
      </c>
      <c r="L45" s="564" t="e">
        <f t="shared" si="51"/>
        <v>#REF!</v>
      </c>
      <c r="M45" s="337" t="e">
        <f>I45*0.84</f>
        <v>#REF!</v>
      </c>
      <c r="N45" s="564" t="e">
        <f t="shared" si="52"/>
        <v>#REF!</v>
      </c>
      <c r="O45" s="337"/>
      <c r="P45" s="564">
        <f t="shared" si="53"/>
        <v>0</v>
      </c>
      <c r="Q45" s="337"/>
      <c r="R45" s="564">
        <f t="shared" si="54"/>
        <v>0</v>
      </c>
      <c r="S45" s="337"/>
      <c r="T45" s="564">
        <f t="shared" si="55"/>
        <v>0</v>
      </c>
      <c r="AA45" s="259" t="str">
        <f>IF(OR(B45=0,B45=""),"",B45&amp;IF(COUNTIF(B$11:$B45,B45)&gt;1,COUNTIF(B$11:$B45,B45),""))</f>
        <v>M315</v>
      </c>
    </row>
    <row r="46" spans="1:30" ht="12.75" customHeight="1">
      <c r="A46" s="265" t="str">
        <f t="shared" si="8"/>
        <v>M320</v>
      </c>
      <c r="B46" s="299" t="s">
        <v>80</v>
      </c>
      <c r="C46" s="300" t="s">
        <v>81</v>
      </c>
      <c r="D46" s="306" t="e">
        <f>VLOOKUP($AA46,Calc_INF_PrevYearEUR!$A$11:$BQ$330,HLOOKUP($C$7,Calc_INF_PrevYearEUR!$E$5:$BQ$6,2,0),0)*IF($C$9="EUR",1,START!$E$18)</f>
        <v>#N/A</v>
      </c>
      <c r="E46" s="307" t="e">
        <f t="shared" si="49"/>
        <v>#N/A</v>
      </c>
      <c r="F46" s="306" t="e">
        <f>VLOOKUP($AA46,Calc_INF_FC_EUR!$A$11:$BQ$330,HLOOKUP($C$7,Calc_INF_FC_EUR!$E$5:$BQ$6,2,0),0)*IF($C$9="EUR",1,START!$E$18)+G46</f>
        <v>#N/A</v>
      </c>
      <c r="G46" s="321"/>
      <c r="H46" s="1110"/>
      <c r="I46" s="337"/>
      <c r="J46" s="564">
        <f t="shared" si="50"/>
        <v>0</v>
      </c>
      <c r="K46" s="337"/>
      <c r="L46" s="564">
        <f t="shared" si="51"/>
        <v>0</v>
      </c>
      <c r="M46" s="337"/>
      <c r="N46" s="564">
        <f t="shared" si="52"/>
        <v>0</v>
      </c>
      <c r="O46" s="337"/>
      <c r="P46" s="564">
        <f t="shared" si="53"/>
        <v>0</v>
      </c>
      <c r="Q46" s="337"/>
      <c r="R46" s="564">
        <f t="shared" si="54"/>
        <v>0</v>
      </c>
      <c r="S46" s="337"/>
      <c r="T46" s="564">
        <f t="shared" si="55"/>
        <v>0</v>
      </c>
      <c r="AA46" s="259" t="str">
        <f>IF(OR(B46=0,B46=""),"",B46&amp;IF(COUNTIF(B$11:$B46,B46)&gt;1,COUNTIF(B$11:$B46,B46),""))</f>
        <v>M320</v>
      </c>
    </row>
    <row r="47" spans="1:30" ht="12.75" customHeight="1">
      <c r="A47" s="265" t="str">
        <f t="shared" si="8"/>
        <v>M325</v>
      </c>
      <c r="B47" s="299" t="s">
        <v>82</v>
      </c>
      <c r="C47" s="300" t="s">
        <v>83</v>
      </c>
      <c r="D47" s="306" t="e">
        <f>VLOOKUP($AA47,Calc_INF_PrevYearEUR!$A$11:$BQ$330,HLOOKUP($C$7,Calc_INF_PrevYearEUR!$E$5:$BQ$6,2,0),0)*IF($C$9="EUR",1,START!$E$18)</f>
        <v>#N/A</v>
      </c>
      <c r="E47" s="307" t="e">
        <f t="shared" si="49"/>
        <v>#N/A</v>
      </c>
      <c r="F47" s="306" t="e">
        <f>VLOOKUP($AA47,Calc_INF_FC_EUR!$A$11:$BQ$330,HLOOKUP($C$7,Calc_INF_FC_EUR!$E$5:$BQ$6,2,0),0)*IF($C$9="EUR",1,START!$E$18)+G47</f>
        <v>#N/A</v>
      </c>
      <c r="G47" s="321"/>
      <c r="H47" s="1110"/>
      <c r="I47" s="337"/>
      <c r="J47" s="564">
        <f t="shared" si="50"/>
        <v>0</v>
      </c>
      <c r="K47" s="337"/>
      <c r="L47" s="564">
        <f t="shared" si="51"/>
        <v>0</v>
      </c>
      <c r="M47" s="337"/>
      <c r="N47" s="564">
        <f t="shared" si="52"/>
        <v>0</v>
      </c>
      <c r="O47" s="337"/>
      <c r="P47" s="564">
        <f t="shared" si="53"/>
        <v>0</v>
      </c>
      <c r="Q47" s="337"/>
      <c r="R47" s="564">
        <f t="shared" si="54"/>
        <v>0</v>
      </c>
      <c r="S47" s="337"/>
      <c r="T47" s="564">
        <f t="shared" si="55"/>
        <v>0</v>
      </c>
      <c r="AA47" s="259" t="str">
        <f>IF(OR(B47=0,B47=""),"",B47&amp;IF(COUNTIF(B$11:$B47,B47)&gt;1,COUNTIF(B$11:$B47,B47),""))</f>
        <v>M325</v>
      </c>
    </row>
    <row r="48" spans="1:30" ht="12.75" customHeight="1">
      <c r="A48" s="265" t="str">
        <f t="shared" si="8"/>
        <v>M339</v>
      </c>
      <c r="B48" s="313" t="s">
        <v>84</v>
      </c>
      <c r="C48" s="313" t="s">
        <v>85</v>
      </c>
      <c r="D48" s="314" t="e">
        <f>VLOOKUP($AA48,Calc_INF_PrevYearEUR!$A$11:$BQ$330,HLOOKUP($C$7,Calc_INF_PrevYearEUR!$E$5:$BQ$6,2,0),0)*IF($C$9="EUR",1,START!$E$18)</f>
        <v>#N/A</v>
      </c>
      <c r="E48" s="315" t="e">
        <f t="shared" si="49"/>
        <v>#N/A</v>
      </c>
      <c r="F48" s="314" t="e">
        <f>VLOOKUP($AA48,Calc_INF_FC_EUR!$A$11:$BQ$330,HLOOKUP($C$7,Calc_INF_FC_EUR!$E$5:$BQ$6,2,0),0)*IF($C$9="EUR",1,START!$E$18)+G48</f>
        <v>#N/A</v>
      </c>
      <c r="G48" s="323">
        <f>+SUM(G43:G47)</f>
        <v>0</v>
      </c>
      <c r="H48" s="1111"/>
      <c r="I48" s="339" t="e">
        <f>SUM(I43:I47)</f>
        <v>#REF!</v>
      </c>
      <c r="J48" s="329" t="e">
        <f t="shared" si="50"/>
        <v>#REF!</v>
      </c>
      <c r="K48" s="339" t="e">
        <f t="shared" ref="K48" si="56">SUM(K43:K47)</f>
        <v>#REF!</v>
      </c>
      <c r="L48" s="329" t="e">
        <f t="shared" si="51"/>
        <v>#REF!</v>
      </c>
      <c r="M48" s="339" t="e">
        <f t="shared" ref="M48" si="57">SUM(M43:M47)</f>
        <v>#REF!</v>
      </c>
      <c r="N48" s="329" t="e">
        <f t="shared" si="52"/>
        <v>#REF!</v>
      </c>
      <c r="O48" s="339">
        <f t="shared" ref="O48" si="58">SUM(O43:O47)</f>
        <v>0</v>
      </c>
      <c r="P48" s="329">
        <f t="shared" si="53"/>
        <v>0</v>
      </c>
      <c r="Q48" s="339">
        <f t="shared" ref="Q48" si="59">SUM(Q43:Q47)</f>
        <v>0</v>
      </c>
      <c r="R48" s="329">
        <f t="shared" si="54"/>
        <v>0</v>
      </c>
      <c r="S48" s="339">
        <f t="shared" ref="S48" si="60">SUM(S43:S47)</f>
        <v>0</v>
      </c>
      <c r="T48" s="329">
        <f t="shared" si="55"/>
        <v>0</v>
      </c>
      <c r="AA48" s="259" t="str">
        <f>IF(OR(B48=0,B48=""),"",B48&amp;IF(COUNTIF(B$11:$B48,B48)&gt;1,COUNTIF(B$11:$B48,B48),""))</f>
        <v>M339</v>
      </c>
      <c r="AB48" s="318"/>
      <c r="AC48" s="320"/>
      <c r="AD48" s="320"/>
    </row>
    <row r="49" spans="1:30" ht="12.75" customHeight="1">
      <c r="A49" s="265" t="str">
        <f t="shared" si="8"/>
        <v>M349</v>
      </c>
      <c r="B49" s="313" t="s">
        <v>86</v>
      </c>
      <c r="C49" s="313" t="s">
        <v>87</v>
      </c>
      <c r="D49" s="314" t="e">
        <f>VLOOKUP($AA49,Calc_INF_PrevYearEUR!$A$11:$BQ$330,HLOOKUP($C$7,Calc_INF_PrevYearEUR!$E$5:$BQ$6,2,0),0)*IF($C$9="EUR",1,START!$E$18)</f>
        <v>#N/A</v>
      </c>
      <c r="E49" s="315" t="e">
        <f>IF(D49=0,0,D49/D$25)</f>
        <v>#N/A</v>
      </c>
      <c r="F49" s="314" t="e">
        <f>VLOOKUP($AA49,Calc_INF_FC_EUR!$A$11:$BQ$330,HLOOKUP($C$7,Calc_INF_FC_EUR!$E$5:$BQ$6,2,0),0)*IF($C$9="EUR",1,START!$E$18)+G49</f>
        <v>#N/A</v>
      </c>
      <c r="G49" s="323"/>
      <c r="H49" s="1111"/>
      <c r="I49" s="1130">
        <f>SUMIFS(SalesReport!$S:$S,SalesReport!$F:$F,$AB49,SalesReport!$A:$A,I$8,SalesReport!$B:$B,BusPlanLocation!$C$7)*IF($C$9="EUR",1,START!$E$18)/-1000</f>
        <v>0</v>
      </c>
      <c r="J49" s="329">
        <f>IF(I49=0,0,I49/I$25)</f>
        <v>0</v>
      </c>
      <c r="K49" s="1130">
        <f>SUMIFS(SalesReport!$S:$S,SalesReport!$F:$F,$AB49,SalesReport!$A:$A,K$8,SalesReport!$B:$B,BusPlanLocation!$C$7)*IF($C$9="EUR",1,START!$E$18)/-1000</f>
        <v>0</v>
      </c>
      <c r="L49" s="329">
        <f t="shared" ref="L49" si="61">IF(K49=0,0,K49/K$25)</f>
        <v>0</v>
      </c>
      <c r="M49" s="1130">
        <f>SUMIFS(SalesReport!$S:$S,SalesReport!$F:$F,$AB49,SalesReport!$A:$A,M$8,SalesReport!$B:$B,BusPlanLocation!$C$7)*IF($C$9="EUR",1,START!$E$18)/-1000</f>
        <v>0</v>
      </c>
      <c r="N49" s="329">
        <f t="shared" ref="N49" si="62">IF(M49=0,0,M49/M$25)</f>
        <v>0</v>
      </c>
      <c r="O49" s="1130">
        <f>SUMIFS(SalesReport!$S:$S,SalesReport!$F:$F,$AB49,SalesReport!$A:$A,O$8,SalesReport!$B:$B,BusPlanLocation!$C$7)*IF($C$9="EUR",1,START!$E$18)/-1000</f>
        <v>0</v>
      </c>
      <c r="P49" s="329">
        <f t="shared" ref="P49" si="63">IF(O49=0,0,O49/O$25)</f>
        <v>0</v>
      </c>
      <c r="Q49" s="1130">
        <f>SUMIFS(SalesReport!$S:$S,SalesReport!$F:$F,$AB49,SalesReport!$A:$A,Q$8,SalesReport!$B:$B,BusPlanLocation!$C$7)*IF($C$9="EUR",1,START!$E$18)/-1000</f>
        <v>0</v>
      </c>
      <c r="R49" s="329">
        <f t="shared" ref="R49" si="64">IF(Q49=0,0,Q49/Q$25)</f>
        <v>0</v>
      </c>
      <c r="S49" s="1130">
        <f>SUMIFS(SalesReport!$S:$S,SalesReport!$F:$F,$AB49,SalesReport!$A:$A,S$8,SalesReport!$B:$B,BusPlanLocation!$C$7)*IF($C$9="EUR",1,START!$E$18)/-1000</f>
        <v>0</v>
      </c>
      <c r="T49" s="329">
        <f t="shared" ref="T49" si="65">IF(S49=0,0,S49/S$25)</f>
        <v>0</v>
      </c>
      <c r="AA49" s="259" t="str">
        <f>IF(OR(B49=0,B49=""),"",B49&amp;IF(COUNTIF(B$11:$B49,B49)&gt;1,COUNTIF(B$11:$B49,B49),""))</f>
        <v>M349</v>
      </c>
      <c r="AB49" s="333" t="s">
        <v>278</v>
      </c>
      <c r="AC49" s="320"/>
      <c r="AD49" s="320"/>
    </row>
    <row r="50" spans="1:30" ht="12.75" customHeight="1">
      <c r="A50" s="265" t="str">
        <f t="shared" si="8"/>
        <v>M359</v>
      </c>
      <c r="B50" s="313" t="s">
        <v>88</v>
      </c>
      <c r="C50" s="313" t="s">
        <v>89</v>
      </c>
      <c r="D50" s="314" t="e">
        <f>VLOOKUP($AA50,Calc_INF_PrevYearEUR!$A$11:$BQ$330,HLOOKUP($C$7,Calc_INF_PrevYearEUR!$E$5:$BQ$6,2,0),0)*IF($C$9="EUR",1,START!$E$18)</f>
        <v>#N/A</v>
      </c>
      <c r="E50" s="315" t="e">
        <f>IF(D50=0,0,D50/D$28)</f>
        <v>#N/A</v>
      </c>
      <c r="F50" s="314" t="e">
        <f>VLOOKUP($AA50,Calc_INF_FC_EUR!$A$11:$BQ$330,HLOOKUP($C$7,Calc_INF_FC_EUR!$E$5:$BQ$6,2,0),0)*IF($C$9="EUR",1,START!$E$18)+G50</f>
        <v>#N/A</v>
      </c>
      <c r="G50" s="323"/>
      <c r="H50" s="1111"/>
      <c r="I50" s="1130">
        <f>SUMIFS(SalesReport!$S:$S,SalesReport!$F:$F,$AB50,SalesReport!$A:$A,I$8,SalesReport!$B:$B,BusPlanLocation!$C$7)*IF($C$9="EUR",1,START!$E$18)/-1000</f>
        <v>0</v>
      </c>
      <c r="J50" s="329">
        <f>IF(I50=0,0,I50/I$28)</f>
        <v>0</v>
      </c>
      <c r="K50" s="1130">
        <f>SUMIFS(SalesReport!$S:$S,SalesReport!$F:$F,$AB50,SalesReport!$A:$A,K$8,SalesReport!$B:$B,BusPlanLocation!$C$7)*IF($C$9="EUR",1,START!$E$18)/-1000</f>
        <v>0</v>
      </c>
      <c r="L50" s="329">
        <f t="shared" ref="L50" si="66">IF(K50=0,0,K50/K$28)</f>
        <v>0</v>
      </c>
      <c r="M50" s="1130">
        <f>SUMIFS(SalesReport!$S:$S,SalesReport!$F:$F,$AB50,SalesReport!$A:$A,M$8,SalesReport!$B:$B,BusPlanLocation!$C$7)*IF($C$9="EUR",1,START!$E$18)/-1000</f>
        <v>0</v>
      </c>
      <c r="N50" s="329">
        <f t="shared" ref="N50" si="67">IF(M50=0,0,M50/M$28)</f>
        <v>0</v>
      </c>
      <c r="O50" s="1130">
        <f>SUMIFS(SalesReport!$S:$S,SalesReport!$F:$F,$AB50,SalesReport!$A:$A,O$8,SalesReport!$B:$B,BusPlanLocation!$C$7)*IF($C$9="EUR",1,START!$E$18)/-1000</f>
        <v>0</v>
      </c>
      <c r="P50" s="329">
        <f t="shared" ref="P50" si="68">IF(O50=0,0,O50/O$28)</f>
        <v>0</v>
      </c>
      <c r="Q50" s="1130">
        <f>SUMIFS(SalesReport!$S:$S,SalesReport!$F:$F,$AB50,SalesReport!$A:$A,Q$8,SalesReport!$B:$B,BusPlanLocation!$C$7)*IF($C$9="EUR",1,START!$E$18)/-1000</f>
        <v>0</v>
      </c>
      <c r="R50" s="329">
        <f t="shared" ref="R50" si="69">IF(Q50=0,0,Q50/Q$28)</f>
        <v>0</v>
      </c>
      <c r="S50" s="1130">
        <f>SUMIFS(SalesReport!$S:$S,SalesReport!$F:$F,$AB50,SalesReport!$A:$A,S$8,SalesReport!$B:$B,BusPlanLocation!$C$7)*IF($C$9="EUR",1,START!$E$18)/-1000</f>
        <v>0</v>
      </c>
      <c r="T50" s="329">
        <f t="shared" ref="T50" si="70">IF(S50=0,0,S50/S$28)</f>
        <v>0</v>
      </c>
      <c r="AA50" s="259" t="str">
        <f>IF(OR(B50=0,B50=""),"",B50&amp;IF(COUNTIF(B$11:$B50,B50)&gt;1,COUNTIF(B$11:$B50,B50),""))</f>
        <v>M359</v>
      </c>
      <c r="AB50" s="333" t="s">
        <v>781</v>
      </c>
      <c r="AC50" s="320"/>
      <c r="AD50" s="320"/>
    </row>
    <row r="51" spans="1:30" ht="12.75" customHeight="1">
      <c r="A51" s="265" t="str">
        <f t="shared" si="8"/>
        <v>M369</v>
      </c>
      <c r="B51" s="313" t="s">
        <v>90</v>
      </c>
      <c r="C51" s="313" t="s">
        <v>91</v>
      </c>
      <c r="D51" s="314" t="e">
        <f>VLOOKUP($AA51,Calc_INF_PrevYearEUR!$A$11:$BQ$330,HLOOKUP($C$7,Calc_INF_PrevYearEUR!$E$5:$BQ$6,2,0),0)*IF($C$9="EUR",1,START!$E$18)</f>
        <v>#N/A</v>
      </c>
      <c r="E51" s="315" t="e">
        <f t="shared" ref="E51:E114" si="71">IF(D51=0,0,D51/D$42)</f>
        <v>#N/A</v>
      </c>
      <c r="F51" s="334" t="e">
        <f>VLOOKUP($AA51,Calc_INF_FC_EUR!$A$11:$BQ$330,HLOOKUP($C$7,Calc_INF_FC_EUR!$E$5:$BQ$6,2,0),0)*IF($C$9="EUR",1,START!$E$18)+G51</f>
        <v>#N/A</v>
      </c>
      <c r="G51" s="323">
        <f>+G50+G49+G48</f>
        <v>0</v>
      </c>
      <c r="H51" s="1111"/>
      <c r="I51" s="339" t="e">
        <f>I48+I49+I50</f>
        <v>#REF!</v>
      </c>
      <c r="J51" s="329" t="e">
        <f t="shared" ref="J51:J114" si="72">IF(I51=0,0,I51/I$42)</f>
        <v>#REF!</v>
      </c>
      <c r="K51" s="339" t="e">
        <f t="shared" ref="K51" si="73">K48+K49+K50</f>
        <v>#REF!</v>
      </c>
      <c r="L51" s="329" t="e">
        <f t="shared" ref="L51:L114" si="74">IF(K51=0,0,K51/K$42)</f>
        <v>#REF!</v>
      </c>
      <c r="M51" s="339" t="e">
        <f t="shared" ref="M51" si="75">M48+M49+M50</f>
        <v>#REF!</v>
      </c>
      <c r="N51" s="329" t="e">
        <f t="shared" ref="N51:N114" si="76">IF(M51=0,0,M51/M$42)</f>
        <v>#REF!</v>
      </c>
      <c r="O51" s="339">
        <f t="shared" ref="O51" si="77">O48+O49+O50</f>
        <v>0</v>
      </c>
      <c r="P51" s="329">
        <f t="shared" ref="P51:P114" si="78">IF(O51=0,0,O51/O$42)</f>
        <v>0</v>
      </c>
      <c r="Q51" s="339">
        <f t="shared" ref="Q51" si="79">Q48+Q49+Q50</f>
        <v>0</v>
      </c>
      <c r="R51" s="329">
        <f t="shared" ref="R51:R114" si="80">IF(Q51=0,0,Q51/Q$42)</f>
        <v>0</v>
      </c>
      <c r="S51" s="339">
        <f t="shared" ref="S51" si="81">S48+S49+S50</f>
        <v>0</v>
      </c>
      <c r="T51" s="329">
        <f t="shared" ref="T51:T114" si="82">IF(S51=0,0,S51/S$42)</f>
        <v>0</v>
      </c>
      <c r="AA51" s="259" t="str">
        <f>IF(OR(B51=0,B51=""),"",B51&amp;IF(COUNTIF(B$11:$B51,B51)&gt;1,COUNTIF(B$11:$B51,B51),""))</f>
        <v>M369</v>
      </c>
      <c r="AB51" s="318"/>
      <c r="AC51" s="320"/>
      <c r="AD51" s="320"/>
    </row>
    <row r="52" spans="1:30" ht="12.75" customHeight="1">
      <c r="A52" s="265" t="str">
        <f t="shared" si="8"/>
        <v>M399</v>
      </c>
      <c r="B52" s="313" t="s">
        <v>92</v>
      </c>
      <c r="C52" s="313" t="s">
        <v>93</v>
      </c>
      <c r="D52" s="314" t="e">
        <f>VLOOKUP($AA52,Calc_INF_PrevYearEUR!$A$11:$BQ$330,HLOOKUP($C$7,Calc_INF_PrevYearEUR!$E$5:$BQ$6,2,0),0)*IF($C$9="EUR",1,START!$E$18)</f>
        <v>#N/A</v>
      </c>
      <c r="E52" s="315" t="e">
        <f t="shared" si="71"/>
        <v>#N/A</v>
      </c>
      <c r="F52" s="335" t="e">
        <f>VLOOKUP($AA52,Calc_INF_FC_EUR!$A$11:$BQ$330,HLOOKUP($C$7,Calc_INF_FC_EUR!$E$5:$BQ$6,2,0),0)*IF($C$9="EUR",1,START!$E$18)+G52</f>
        <v>#N/A</v>
      </c>
      <c r="G52" s="336">
        <f>G42+G51</f>
        <v>0</v>
      </c>
      <c r="H52" s="1111"/>
      <c r="I52" s="339" t="e">
        <f>I42+I51</f>
        <v>#REF!</v>
      </c>
      <c r="J52" s="329" t="e">
        <f t="shared" si="72"/>
        <v>#REF!</v>
      </c>
      <c r="K52" s="339" t="e">
        <f t="shared" ref="K52" si="83">K42+K51</f>
        <v>#REF!</v>
      </c>
      <c r="L52" s="329" t="e">
        <f t="shared" si="74"/>
        <v>#REF!</v>
      </c>
      <c r="M52" s="339" t="e">
        <f t="shared" ref="M52" si="84">M42+M51</f>
        <v>#REF!</v>
      </c>
      <c r="N52" s="329" t="e">
        <f t="shared" si="76"/>
        <v>#REF!</v>
      </c>
      <c r="O52" s="339">
        <f t="shared" ref="O52" si="85">O42+O51</f>
        <v>0</v>
      </c>
      <c r="P52" s="329">
        <f t="shared" si="78"/>
        <v>0</v>
      </c>
      <c r="Q52" s="339">
        <f t="shared" ref="Q52" si="86">Q42+Q51</f>
        <v>0</v>
      </c>
      <c r="R52" s="329">
        <f t="shared" si="80"/>
        <v>0</v>
      </c>
      <c r="S52" s="339">
        <f t="shared" ref="S52" si="87">S42+S51</f>
        <v>0</v>
      </c>
      <c r="T52" s="329">
        <f t="shared" si="82"/>
        <v>0</v>
      </c>
      <c r="AA52" s="259" t="str">
        <f>IF(OR(B52=0,B52=""),"",B52&amp;IF(COUNTIF(B$11:$B52,B52)&gt;1,COUNTIF(B$11:$B52,B52),""))</f>
        <v>M399</v>
      </c>
    </row>
    <row r="53" spans="1:30" ht="12.75" customHeight="1">
      <c r="A53" s="265" t="str">
        <f t="shared" si="8"/>
        <v>M405</v>
      </c>
      <c r="B53" s="299" t="s">
        <v>94</v>
      </c>
      <c r="C53" s="300" t="s">
        <v>95</v>
      </c>
      <c r="D53" s="306" t="e">
        <f>VLOOKUP($AA53,Calc_INF_PrevYearEUR!$A$11:$BQ$330,HLOOKUP($C$7,Calc_INF_PrevYearEUR!$E$5:$BQ$6,2,0),0)*IF($C$9="EUR",1,START!$E$18)</f>
        <v>#N/A</v>
      </c>
      <c r="E53" s="307" t="e">
        <f t="shared" si="71"/>
        <v>#N/A</v>
      </c>
      <c r="F53" s="306" t="e">
        <f>VLOOKUP($AA53,Calc_INF_FC_EUR!$A$11:$BQ$330,HLOOKUP($C$7,Calc_INF_FC_EUR!$E$5:$BQ$6,2,0),0)*IF($C$9="EUR",1,START!$E$18)+G53</f>
        <v>#N/A</v>
      </c>
      <c r="G53" s="321"/>
      <c r="H53" s="1110"/>
      <c r="I53" s="1471" t="e">
        <f>'CC cost Calculations'!#REF!/START!E18*-1/1000</f>
        <v>#REF!</v>
      </c>
      <c r="J53" s="564" t="e">
        <f t="shared" si="72"/>
        <v>#REF!</v>
      </c>
      <c r="K53" s="337" t="e">
        <f>I53</f>
        <v>#REF!</v>
      </c>
      <c r="L53" s="564" t="e">
        <f>IF(K53=0,0,K53/K$42)</f>
        <v>#REF!</v>
      </c>
      <c r="M53" s="337" t="e">
        <f>I53*0.84</f>
        <v>#REF!</v>
      </c>
      <c r="N53" s="564" t="e">
        <f t="shared" si="76"/>
        <v>#REF!</v>
      </c>
      <c r="O53" s="337"/>
      <c r="P53" s="564">
        <f t="shared" si="78"/>
        <v>0</v>
      </c>
      <c r="Q53" s="337"/>
      <c r="R53" s="564">
        <f t="shared" si="80"/>
        <v>0</v>
      </c>
      <c r="S53" s="337"/>
      <c r="T53" s="564">
        <f t="shared" si="82"/>
        <v>0</v>
      </c>
      <c r="AA53" s="259" t="str">
        <f>IF(OR(B53=0,B53=""),"",B53&amp;IF(COUNTIF(B$11:$B53,B53)&gt;1,COUNTIF(B$11:$B53,B53),""))</f>
        <v>M405</v>
      </c>
    </row>
    <row r="54" spans="1:30" ht="12.75" customHeight="1">
      <c r="A54" s="265" t="str">
        <f t="shared" si="8"/>
        <v>M410</v>
      </c>
      <c r="B54" s="299" t="s">
        <v>96</v>
      </c>
      <c r="C54" s="300" t="s">
        <v>97</v>
      </c>
      <c r="D54" s="306" t="e">
        <f>VLOOKUP($AA54,Calc_INF_PrevYearEUR!$A$11:$BQ$330,HLOOKUP($C$7,Calc_INF_PrevYearEUR!$E$5:$BQ$6,2,0),0)*IF($C$9="EUR",1,START!$E$18)</f>
        <v>#N/A</v>
      </c>
      <c r="E54" s="307" t="e">
        <f t="shared" si="71"/>
        <v>#N/A</v>
      </c>
      <c r="F54" s="306" t="e">
        <f>VLOOKUP($AA54,Calc_INF_FC_EUR!$A$11:$BQ$330,HLOOKUP($C$7,Calc_INF_FC_EUR!$E$5:$BQ$6,2,0),0)*IF($C$9="EUR",1,START!$E$18)+G54</f>
        <v>#N/A</v>
      </c>
      <c r="G54" s="321"/>
      <c r="H54" s="1110"/>
      <c r="I54" s="337">
        <f>'CC cost Calculations'!C57/START!E18*-1/1000</f>
        <v>-145448.40959999998</v>
      </c>
      <c r="J54" s="564" t="e">
        <f t="shared" si="72"/>
        <v>#REF!</v>
      </c>
      <c r="K54" s="337">
        <f>I54</f>
        <v>-145448.40959999998</v>
      </c>
      <c r="L54" s="564" t="e">
        <f>IF(K54=0,0,K54/K$42)</f>
        <v>#DIV/0!</v>
      </c>
      <c r="M54" s="337">
        <f>K54*0.84</f>
        <v>-122176.66406399998</v>
      </c>
      <c r="N54" s="564" t="e">
        <f t="shared" si="76"/>
        <v>#DIV/0!</v>
      </c>
      <c r="O54" s="337"/>
      <c r="P54" s="564">
        <f t="shared" si="78"/>
        <v>0</v>
      </c>
      <c r="Q54" s="337"/>
      <c r="R54" s="564">
        <f t="shared" si="80"/>
        <v>0</v>
      </c>
      <c r="S54" s="337"/>
      <c r="T54" s="564">
        <f t="shared" si="82"/>
        <v>0</v>
      </c>
      <c r="AA54" s="259" t="str">
        <f>IF(OR(B54=0,B54=""),"",B54&amp;IF(COUNTIF(B$11:$B54,B54)&gt;1,COUNTIF(B$11:$B54,B54),""))</f>
        <v>M410</v>
      </c>
    </row>
    <row r="55" spans="1:30" ht="12.75" customHeight="1">
      <c r="A55" s="265" t="str">
        <f t="shared" si="8"/>
        <v>M415</v>
      </c>
      <c r="B55" s="299" t="s">
        <v>98</v>
      </c>
      <c r="C55" s="300" t="s">
        <v>99</v>
      </c>
      <c r="D55" s="306" t="e">
        <f>VLOOKUP($AA55,Calc_INF_PrevYearEUR!$A$11:$BQ$330,HLOOKUP($C$7,Calc_INF_PrevYearEUR!$E$5:$BQ$6,2,0),0)*IF($C$9="EUR",1,START!$E$18)</f>
        <v>#N/A</v>
      </c>
      <c r="E55" s="307" t="e">
        <f t="shared" si="71"/>
        <v>#N/A</v>
      </c>
      <c r="F55" s="306" t="e">
        <f>VLOOKUP($AA55,Calc_INF_FC_EUR!$A$11:$BQ$330,HLOOKUP($C$7,Calc_INF_FC_EUR!$E$5:$BQ$6,2,0),0)*IF($C$9="EUR",1,START!$E$18)+G55</f>
        <v>#N/A</v>
      </c>
      <c r="G55" s="321"/>
      <c r="H55" s="1110"/>
      <c r="I55" s="337"/>
      <c r="J55" s="564">
        <f t="shared" si="72"/>
        <v>0</v>
      </c>
      <c r="K55" s="337"/>
      <c r="L55" s="564">
        <f t="shared" si="74"/>
        <v>0</v>
      </c>
      <c r="M55" s="337"/>
      <c r="N55" s="564">
        <f t="shared" si="76"/>
        <v>0</v>
      </c>
      <c r="O55" s="337"/>
      <c r="P55" s="564">
        <f t="shared" si="78"/>
        <v>0</v>
      </c>
      <c r="Q55" s="337"/>
      <c r="R55" s="564">
        <f t="shared" si="80"/>
        <v>0</v>
      </c>
      <c r="S55" s="337"/>
      <c r="T55" s="564">
        <f t="shared" si="82"/>
        <v>0</v>
      </c>
      <c r="AA55" s="259" t="str">
        <f>IF(OR(B55=0,B55=""),"",B55&amp;IF(COUNTIF(B$11:$B55,B55)&gt;1,COUNTIF(B$11:$B55,B55),""))</f>
        <v>M415</v>
      </c>
    </row>
    <row r="56" spans="1:30" ht="12.75" customHeight="1">
      <c r="A56" s="265" t="str">
        <f t="shared" si="8"/>
        <v>M419</v>
      </c>
      <c r="B56" s="313" t="s">
        <v>100</v>
      </c>
      <c r="C56" s="313" t="s">
        <v>101</v>
      </c>
      <c r="D56" s="314" t="e">
        <f>VLOOKUP($AA56,Calc_INF_PrevYearEUR!$A$11:$BQ$330,HLOOKUP($C$7,Calc_INF_PrevYearEUR!$E$5:$BQ$6,2,0),0)*IF($C$9="EUR",1,START!$E$18)</f>
        <v>#N/A</v>
      </c>
      <c r="E56" s="315" t="e">
        <f t="shared" si="71"/>
        <v>#N/A</v>
      </c>
      <c r="F56" s="314" t="e">
        <f>VLOOKUP($AA56,Calc_INF_FC_EUR!$A$11:$BQ$330,HLOOKUP($C$7,Calc_INF_FC_EUR!$E$5:$BQ$6,2,0),0)*IF($C$9="EUR",1,START!$E$18)+G56</f>
        <v>#N/A</v>
      </c>
      <c r="G56" s="323">
        <f>SUM(G53:G55)</f>
        <v>0</v>
      </c>
      <c r="H56" s="1111"/>
      <c r="I56" s="1472" t="e">
        <f>SUM(I53:I55)</f>
        <v>#REF!</v>
      </c>
      <c r="J56" s="329" t="e">
        <f t="shared" si="72"/>
        <v>#REF!</v>
      </c>
      <c r="K56" s="339" t="e">
        <f>I56</f>
        <v>#REF!</v>
      </c>
      <c r="L56" s="329" t="e">
        <f t="shared" si="74"/>
        <v>#REF!</v>
      </c>
      <c r="M56" s="339" t="e">
        <f t="shared" ref="M56" si="88">SUM(M53:M55)</f>
        <v>#REF!</v>
      </c>
      <c r="N56" s="329" t="e">
        <f t="shared" si="76"/>
        <v>#REF!</v>
      </c>
      <c r="O56" s="339">
        <f t="shared" ref="O56" si="89">SUM(O53:O55)</f>
        <v>0</v>
      </c>
      <c r="P56" s="329">
        <f t="shared" si="78"/>
        <v>0</v>
      </c>
      <c r="Q56" s="339">
        <f t="shared" ref="Q56" si="90">SUM(Q53:Q55)</f>
        <v>0</v>
      </c>
      <c r="R56" s="329">
        <f t="shared" si="80"/>
        <v>0</v>
      </c>
      <c r="S56" s="339">
        <f t="shared" ref="S56" si="91">SUM(S53:S55)</f>
        <v>0</v>
      </c>
      <c r="T56" s="329">
        <f t="shared" si="82"/>
        <v>0</v>
      </c>
      <c r="AA56" s="259" t="str">
        <f>IF(OR(B56=0,B56=""),"",B56&amp;IF(COUNTIF(B$11:$B56,B56)&gt;1,COUNTIF(B$11:$B56,B56),""))</f>
        <v>M419</v>
      </c>
      <c r="AB56" s="318"/>
      <c r="AC56" s="320"/>
      <c r="AD56" s="320"/>
    </row>
    <row r="57" spans="1:30" ht="12.75" customHeight="1">
      <c r="A57" s="265" t="str">
        <f t="shared" si="8"/>
        <v>M450</v>
      </c>
      <c r="B57" s="299" t="s">
        <v>102</v>
      </c>
      <c r="C57" s="300" t="s">
        <v>103</v>
      </c>
      <c r="D57" s="306" t="e">
        <f>VLOOKUP($AA57,Calc_INF_PrevYearEUR!$A$11:$BQ$330,HLOOKUP($C$7,Calc_INF_PrevYearEUR!$E$5:$BQ$6,2,0),0)*IF($C$9="EUR",1,START!$E$18)</f>
        <v>#N/A</v>
      </c>
      <c r="E57" s="307" t="e">
        <f t="shared" si="71"/>
        <v>#N/A</v>
      </c>
      <c r="F57" s="306" t="e">
        <f>VLOOKUP($AA57,Calc_INF_FC_EUR!$A$11:$BQ$330,HLOOKUP($C$7,Calc_INF_FC_EUR!$E$5:$BQ$6,2,0),0)*IF($C$9="EUR",1,START!$E$18)+G57</f>
        <v>#N/A</v>
      </c>
      <c r="G57" s="321"/>
      <c r="H57" s="1110"/>
      <c r="I57" s="337"/>
      <c r="J57" s="564">
        <f t="shared" si="72"/>
        <v>0</v>
      </c>
      <c r="K57" s="337"/>
      <c r="L57" s="564">
        <f t="shared" si="74"/>
        <v>0</v>
      </c>
      <c r="M57" s="337">
        <f>K57*1.2</f>
        <v>0</v>
      </c>
      <c r="N57" s="564">
        <f t="shared" si="76"/>
        <v>0</v>
      </c>
      <c r="O57" s="337"/>
      <c r="P57" s="564">
        <f t="shared" si="78"/>
        <v>0</v>
      </c>
      <c r="Q57" s="337"/>
      <c r="R57" s="564">
        <f t="shared" si="80"/>
        <v>0</v>
      </c>
      <c r="S57" s="337"/>
      <c r="T57" s="564">
        <f t="shared" si="82"/>
        <v>0</v>
      </c>
      <c r="AA57" s="259" t="str">
        <f>IF(OR(B57=0,B57=""),"",B57&amp;IF(COUNTIF(B$11:$B57,B57)&gt;1,COUNTIF(B$11:$B57,B57),""))</f>
        <v>M450</v>
      </c>
    </row>
    <row r="58" spans="1:30" ht="12.75" customHeight="1">
      <c r="A58" s="265" t="str">
        <f t="shared" si="8"/>
        <v>M455</v>
      </c>
      <c r="B58" s="299" t="s">
        <v>104</v>
      </c>
      <c r="C58" s="300" t="s">
        <v>105</v>
      </c>
      <c r="D58" s="306" t="e">
        <f>VLOOKUP($AA58,Calc_INF_PrevYearEUR!$A$11:$BQ$330,HLOOKUP($C$7,Calc_INF_PrevYearEUR!$E$5:$BQ$6,2,0),0)*IF($C$9="EUR",1,START!$E$18)</f>
        <v>#N/A</v>
      </c>
      <c r="E58" s="307" t="e">
        <f t="shared" si="71"/>
        <v>#N/A</v>
      </c>
      <c r="F58" s="306" t="e">
        <f>VLOOKUP($AA58,Calc_INF_FC_EUR!$A$11:$BQ$330,HLOOKUP($C$7,Calc_INF_FC_EUR!$E$5:$BQ$6,2,0),0)*IF($C$9="EUR",1,START!$E$18)+G58</f>
        <v>#N/A</v>
      </c>
      <c r="G58" s="321"/>
      <c r="H58" s="1110"/>
      <c r="I58" s="338">
        <f>IF(I57=0,0,IF($F58=0,INF_FC_EUR!$O$58/INF_FC_EUR!$O$57*I57,$F58/$F57*($F57+I57)-$F58))</f>
        <v>0</v>
      </c>
      <c r="J58" s="564">
        <f t="shared" si="72"/>
        <v>0</v>
      </c>
      <c r="K58" s="338"/>
      <c r="L58" s="564">
        <f t="shared" si="74"/>
        <v>0</v>
      </c>
      <c r="M58" s="337">
        <f t="shared" ref="M58" si="92">K58*1.2</f>
        <v>0</v>
      </c>
      <c r="N58" s="564">
        <f t="shared" si="76"/>
        <v>0</v>
      </c>
      <c r="O58" s="338">
        <f>IF(O57=0,0,IF($F58=0,INF_FC_EUR!$O$58/INF_FC_EUR!$O$57*O57,$F58/$F57*($F57+O57)-$F58))</f>
        <v>0</v>
      </c>
      <c r="P58" s="564">
        <f t="shared" si="78"/>
        <v>0</v>
      </c>
      <c r="Q58" s="338">
        <f>IF(Q57=0,0,IF($F58=0,INF_FC_EUR!$O$58/INF_FC_EUR!$O$57*Q57,$F58/$F57*($F57+Q57)-$F58))</f>
        <v>0</v>
      </c>
      <c r="R58" s="564">
        <f t="shared" si="80"/>
        <v>0</v>
      </c>
      <c r="S58" s="338">
        <f>IF(S57=0,0,IF($F58=0,INF_FC_EUR!$O$58/INF_FC_EUR!$O$57*S57,$F58/$F57*($F57+S57)-$F58))</f>
        <v>0</v>
      </c>
      <c r="T58" s="564">
        <f t="shared" si="82"/>
        <v>0</v>
      </c>
      <c r="AA58" s="259" t="str">
        <f>IF(OR(B58=0,B58=""),"",B58&amp;IF(COUNTIF(B$11:$B58,B58)&gt;1,COUNTIF(B$11:$B58,B58),""))</f>
        <v>M455</v>
      </c>
    </row>
    <row r="59" spans="1:30" ht="12.75" customHeight="1">
      <c r="A59" s="265" t="str">
        <f t="shared" si="8"/>
        <v>M460</v>
      </c>
      <c r="B59" s="299" t="s">
        <v>106</v>
      </c>
      <c r="C59" s="300" t="s">
        <v>107</v>
      </c>
      <c r="D59" s="306" t="e">
        <f>VLOOKUP($AA59,Calc_INF_PrevYearEUR!$A$11:$BQ$330,HLOOKUP($C$7,Calc_INF_PrevYearEUR!$E$5:$BQ$6,2,0),0)*IF($C$9="EUR",1,START!$E$18)</f>
        <v>#N/A</v>
      </c>
      <c r="E59" s="307" t="e">
        <f t="shared" si="71"/>
        <v>#N/A</v>
      </c>
      <c r="F59" s="306" t="e">
        <f>VLOOKUP($AA59,Calc_INF_FC_EUR!$A$11:$BQ$330,HLOOKUP($C$7,Calc_INF_FC_EUR!$E$5:$BQ$6,2,0),0)*IF($C$9="EUR",1,START!$E$18)+G59</f>
        <v>#N/A</v>
      </c>
      <c r="G59" s="321"/>
      <c r="H59" s="1110"/>
      <c r="I59" s="337"/>
      <c r="J59" s="564">
        <f t="shared" si="72"/>
        <v>0</v>
      </c>
      <c r="K59" s="337"/>
      <c r="L59" s="564">
        <f t="shared" si="74"/>
        <v>0</v>
      </c>
      <c r="M59" s="337">
        <f>K59*1.2</f>
        <v>0</v>
      </c>
      <c r="N59" s="564">
        <f t="shared" si="76"/>
        <v>0</v>
      </c>
      <c r="O59" s="337"/>
      <c r="P59" s="564">
        <f t="shared" si="78"/>
        <v>0</v>
      </c>
      <c r="Q59" s="337"/>
      <c r="R59" s="564">
        <f t="shared" si="80"/>
        <v>0</v>
      </c>
      <c r="S59" s="337"/>
      <c r="T59" s="564">
        <f t="shared" si="82"/>
        <v>0</v>
      </c>
      <c r="AA59" s="259" t="str">
        <f>IF(OR(B59=0,B59=""),"",B59&amp;IF(COUNTIF(B$11:$B59,B59)&gt;1,COUNTIF(B$11:$B59,B59),""))</f>
        <v>M460</v>
      </c>
    </row>
    <row r="60" spans="1:30" ht="12.75" customHeight="1">
      <c r="A60" s="265" t="str">
        <f t="shared" si="8"/>
        <v>M465</v>
      </c>
      <c r="B60" s="299" t="s">
        <v>108</v>
      </c>
      <c r="C60" s="300" t="s">
        <v>109</v>
      </c>
      <c r="D60" s="306" t="e">
        <f>VLOOKUP($AA60,Calc_INF_PrevYearEUR!$A$11:$BQ$330,HLOOKUP($C$7,Calc_INF_PrevYearEUR!$E$5:$BQ$6,2,0),0)*IF($C$9="EUR",1,START!$E$18)</f>
        <v>#N/A</v>
      </c>
      <c r="E60" s="307" t="e">
        <f t="shared" si="71"/>
        <v>#N/A</v>
      </c>
      <c r="F60" s="306" t="e">
        <f>VLOOKUP($AA60,Calc_INF_FC_EUR!$A$11:$BQ$330,HLOOKUP($C$7,Calc_INF_FC_EUR!$E$5:$BQ$6,2,0),0)*IF($C$9="EUR",1,START!$E$18)+G60</f>
        <v>#N/A</v>
      </c>
      <c r="G60" s="321"/>
      <c r="H60" s="1110"/>
      <c r="I60" s="338">
        <f>IF(I59=0,0,IF($F60=0,INF_FC_EUR!$O$60/INF_FC_EUR!$O$59*I59,$F60/$F59*($F59+I59)-$F60))</f>
        <v>0</v>
      </c>
      <c r="J60" s="564">
        <f t="shared" si="72"/>
        <v>0</v>
      </c>
      <c r="K60" s="338"/>
      <c r="L60" s="564">
        <f t="shared" si="74"/>
        <v>0</v>
      </c>
      <c r="M60" s="337"/>
      <c r="N60" s="564">
        <f t="shared" si="76"/>
        <v>0</v>
      </c>
      <c r="O60" s="338">
        <f>IF(O59=0,0,IF($F60=0,INF_FC_EUR!$O$60/INF_FC_EUR!$O$59*O59,$F60/$F59*($F59+O59)-$F60))</f>
        <v>0</v>
      </c>
      <c r="P60" s="564">
        <f t="shared" si="78"/>
        <v>0</v>
      </c>
      <c r="Q60" s="338">
        <f>IF(Q59=0,0,IF($F60=0,INF_FC_EUR!$O$60/INF_FC_EUR!$O$59*Q59,$F60/$F59*($F59+Q59)-$F60))</f>
        <v>0</v>
      </c>
      <c r="R60" s="564">
        <f t="shared" si="80"/>
        <v>0</v>
      </c>
      <c r="S60" s="338">
        <f>IF(S59=0,0,IF($F60=0,INF_FC_EUR!$O$60/INF_FC_EUR!$O$59*S59,$F60/$F59*($F59+S59)-$F60))</f>
        <v>0</v>
      </c>
      <c r="T60" s="564">
        <f t="shared" si="82"/>
        <v>0</v>
      </c>
      <c r="AA60" s="259" t="str">
        <f>IF(OR(B60=0,B60=""),"",B60&amp;IF(COUNTIF(B$11:$B60,B60)&gt;1,COUNTIF(B$11:$B60,B60),""))</f>
        <v>M465</v>
      </c>
    </row>
    <row r="61" spans="1:30" ht="12.75" customHeight="1">
      <c r="A61" s="265" t="str">
        <f t="shared" si="8"/>
        <v>M470</v>
      </c>
      <c r="B61" s="299" t="s">
        <v>110</v>
      </c>
      <c r="C61" s="300" t="s">
        <v>111</v>
      </c>
      <c r="D61" s="306" t="e">
        <f>VLOOKUP($AA61,Calc_INF_PrevYearEUR!$A$11:$BQ$330,HLOOKUP($C$7,Calc_INF_PrevYearEUR!$E$5:$BQ$6,2,0),0)*IF($C$9="EUR",1,START!$E$18)</f>
        <v>#N/A</v>
      </c>
      <c r="E61" s="307" t="e">
        <f t="shared" si="71"/>
        <v>#N/A</v>
      </c>
      <c r="F61" s="306" t="e">
        <f>VLOOKUP($AA61,Calc_INF_FC_EUR!$A$11:$BQ$330,HLOOKUP($C$7,Calc_INF_FC_EUR!$E$5:$BQ$6,2,0),0)*IF($C$9="EUR",1,START!$E$18)+G61</f>
        <v>#N/A</v>
      </c>
      <c r="G61" s="321"/>
      <c r="H61" s="1110"/>
      <c r="I61" s="337"/>
      <c r="J61" s="564">
        <f t="shared" si="72"/>
        <v>0</v>
      </c>
      <c r="K61" s="337"/>
      <c r="L61" s="564">
        <f t="shared" si="74"/>
        <v>0</v>
      </c>
      <c r="M61" s="337"/>
      <c r="N61" s="564">
        <f t="shared" si="76"/>
        <v>0</v>
      </c>
      <c r="O61" s="337"/>
      <c r="P61" s="564">
        <f t="shared" si="78"/>
        <v>0</v>
      </c>
      <c r="Q61" s="337"/>
      <c r="R61" s="564">
        <f t="shared" si="80"/>
        <v>0</v>
      </c>
      <c r="S61" s="337"/>
      <c r="T61" s="564">
        <f t="shared" si="82"/>
        <v>0</v>
      </c>
      <c r="AA61" s="259" t="str">
        <f>IF(OR(B61=0,B61=""),"",B61&amp;IF(COUNTIF(B$11:$B61,B61)&gt;1,COUNTIF(B$11:$B61,B61),""))</f>
        <v>M470</v>
      </c>
    </row>
    <row r="62" spans="1:30" ht="12.75" customHeight="1">
      <c r="A62" s="265" t="str">
        <f t="shared" si="8"/>
        <v>M475</v>
      </c>
      <c r="B62" s="299" t="s">
        <v>112</v>
      </c>
      <c r="C62" s="300" t="s">
        <v>113</v>
      </c>
      <c r="D62" s="306" t="e">
        <f>VLOOKUP($AA62,Calc_INF_PrevYearEUR!$A$11:$BQ$330,HLOOKUP($C$7,Calc_INF_PrevYearEUR!$E$5:$BQ$6,2,0),0)*IF($C$9="EUR",1,START!$E$18)</f>
        <v>#N/A</v>
      </c>
      <c r="E62" s="307" t="e">
        <f t="shared" si="71"/>
        <v>#N/A</v>
      </c>
      <c r="F62" s="306" t="e">
        <f>VLOOKUP($AA62,Calc_INF_FC_EUR!$A$11:$BQ$330,HLOOKUP($C$7,Calc_INF_FC_EUR!$E$5:$BQ$6,2,0),0)*IF($C$9="EUR",1,START!$E$18)+G62</f>
        <v>#N/A</v>
      </c>
      <c r="G62" s="321"/>
      <c r="H62" s="1110"/>
      <c r="I62" s="337"/>
      <c r="J62" s="564">
        <f t="shared" si="72"/>
        <v>0</v>
      </c>
      <c r="K62" s="337"/>
      <c r="L62" s="564">
        <f t="shared" si="74"/>
        <v>0</v>
      </c>
      <c r="M62" s="337"/>
      <c r="N62" s="564">
        <f t="shared" si="76"/>
        <v>0</v>
      </c>
      <c r="O62" s="337"/>
      <c r="P62" s="564">
        <f t="shared" si="78"/>
        <v>0</v>
      </c>
      <c r="Q62" s="337"/>
      <c r="R62" s="564">
        <f t="shared" si="80"/>
        <v>0</v>
      </c>
      <c r="S62" s="337"/>
      <c r="T62" s="564">
        <f t="shared" si="82"/>
        <v>0</v>
      </c>
      <c r="AA62" s="259" t="str">
        <f>IF(OR(B62=0,B62=""),"",B62&amp;IF(COUNTIF(B$11:$B62,B62)&gt;1,COUNTIF(B$11:$B62,B62),""))</f>
        <v>M475</v>
      </c>
    </row>
    <row r="63" spans="1:30" ht="12.75" customHeight="1">
      <c r="A63" s="265" t="str">
        <f t="shared" si="8"/>
        <v>M480</v>
      </c>
      <c r="B63" s="299" t="s">
        <v>114</v>
      </c>
      <c r="C63" s="300" t="s">
        <v>115</v>
      </c>
      <c r="D63" s="306" t="e">
        <f>VLOOKUP($AA63,Calc_INF_PrevYearEUR!$A$11:$BQ$330,HLOOKUP($C$7,Calc_INF_PrevYearEUR!$E$5:$BQ$6,2,0),0)*IF($C$9="EUR",1,START!$E$18)</f>
        <v>#N/A</v>
      </c>
      <c r="E63" s="307" t="e">
        <f t="shared" si="71"/>
        <v>#N/A</v>
      </c>
      <c r="F63" s="306" t="e">
        <f>VLOOKUP($AA63,Calc_INF_FC_EUR!$A$11:$BQ$330,HLOOKUP($C$7,Calc_INF_FC_EUR!$E$5:$BQ$6,2,0),0)*IF($C$9="EUR",1,START!$E$18)+G63</f>
        <v>#N/A</v>
      </c>
      <c r="G63" s="321"/>
      <c r="H63" s="1110"/>
      <c r="I63" s="337">
        <f>I57+I59*0.2</f>
        <v>0</v>
      </c>
      <c r="J63" s="564">
        <f t="shared" si="72"/>
        <v>0</v>
      </c>
      <c r="K63" s="337">
        <v>-1</v>
      </c>
      <c r="L63" s="564" t="e">
        <f t="shared" si="74"/>
        <v>#DIV/0!</v>
      </c>
      <c r="M63" s="337"/>
      <c r="N63" s="564">
        <f t="shared" si="76"/>
        <v>0</v>
      </c>
      <c r="O63" s="337"/>
      <c r="P63" s="564">
        <f t="shared" si="78"/>
        <v>0</v>
      </c>
      <c r="Q63" s="337"/>
      <c r="R63" s="564">
        <f t="shared" si="80"/>
        <v>0</v>
      </c>
      <c r="S63" s="337"/>
      <c r="T63" s="564">
        <f t="shared" si="82"/>
        <v>0</v>
      </c>
      <c r="AA63" s="259" t="str">
        <f>IF(OR(B63=0,B63=""),"",B63&amp;IF(COUNTIF(B$11:$B63,B63)&gt;1,COUNTIF(B$11:$B63,B63),""))</f>
        <v>M480</v>
      </c>
    </row>
    <row r="64" spans="1:30" ht="12.75" customHeight="1">
      <c r="A64" s="265" t="str">
        <f t="shared" si="8"/>
        <v>M489</v>
      </c>
      <c r="B64" s="313" t="s">
        <v>116</v>
      </c>
      <c r="C64" s="313" t="s">
        <v>117</v>
      </c>
      <c r="D64" s="314" t="e">
        <f>VLOOKUP($AA64,Calc_INF_PrevYearEUR!$A$11:$BQ$330,HLOOKUP($C$7,Calc_INF_PrevYearEUR!$E$5:$BQ$6,2,0),0)*IF($C$9="EUR",1,START!$E$18)</f>
        <v>#N/A</v>
      </c>
      <c r="E64" s="315" t="e">
        <f t="shared" si="71"/>
        <v>#N/A</v>
      </c>
      <c r="F64" s="314" t="e">
        <f>VLOOKUP($AA64,Calc_INF_FC_EUR!$A$11:$BQ$330,HLOOKUP($C$7,Calc_INF_FC_EUR!$E$5:$BQ$6,2,0),0)*IF($C$9="EUR",1,START!$E$18)+G64</f>
        <v>#N/A</v>
      </c>
      <c r="G64" s="323">
        <f>SUM(G57:G63)</f>
        <v>0</v>
      </c>
      <c r="H64" s="1111"/>
      <c r="I64" s="1472">
        <f>'CC cost Calculations'!C68/START!E18*-1/1000</f>
        <v>-3102.5279999999998</v>
      </c>
      <c r="J64" s="329" t="e">
        <f t="shared" si="72"/>
        <v>#REF!</v>
      </c>
      <c r="K64" s="339">
        <f>I64</f>
        <v>-3102.5279999999998</v>
      </c>
      <c r="L64" s="329" t="e">
        <f t="shared" si="74"/>
        <v>#DIV/0!</v>
      </c>
      <c r="M64" s="339">
        <f>I64*0.84</f>
        <v>-2606.1235199999996</v>
      </c>
      <c r="N64" s="329" t="e">
        <f t="shared" si="76"/>
        <v>#DIV/0!</v>
      </c>
      <c r="O64" s="339">
        <f t="shared" ref="O64" si="93">SUM(O57:O63)</f>
        <v>0</v>
      </c>
      <c r="P64" s="329">
        <f t="shared" si="78"/>
        <v>0</v>
      </c>
      <c r="Q64" s="339">
        <f t="shared" ref="Q64" si="94">SUM(Q57:Q63)</f>
        <v>0</v>
      </c>
      <c r="R64" s="329">
        <f t="shared" si="80"/>
        <v>0</v>
      </c>
      <c r="S64" s="339">
        <f t="shared" ref="S64" si="95">SUM(S57:S63)</f>
        <v>0</v>
      </c>
      <c r="T64" s="329">
        <f t="shared" si="82"/>
        <v>0</v>
      </c>
      <c r="AA64" s="259" t="str">
        <f>IF(OR(B64=0,B64=""),"",B64&amp;IF(COUNTIF(B$11:$B64,B64)&gt;1,COUNTIF(B$11:$B64,B64),""))</f>
        <v>M489</v>
      </c>
      <c r="AB64" s="318"/>
      <c r="AC64" s="320"/>
      <c r="AD64" s="320"/>
    </row>
    <row r="65" spans="1:30" ht="12.75" customHeight="1">
      <c r="A65" s="265" t="str">
        <f t="shared" si="8"/>
        <v>M509</v>
      </c>
      <c r="B65" s="313" t="s">
        <v>118</v>
      </c>
      <c r="C65" s="313" t="s">
        <v>119</v>
      </c>
      <c r="D65" s="314" t="e">
        <f>VLOOKUP($AA65,Calc_INF_PrevYearEUR!$A$11:$BQ$330,HLOOKUP($C$7,Calc_INF_PrevYearEUR!$E$5:$BQ$6,2,0),0)*IF($C$9="EUR",1,START!$E$18)</f>
        <v>#N/A</v>
      </c>
      <c r="E65" s="315" t="e">
        <f t="shared" si="71"/>
        <v>#N/A</v>
      </c>
      <c r="F65" s="314" t="e">
        <f>VLOOKUP($AA65,Calc_INF_FC_EUR!$A$11:$BQ$330,HLOOKUP($C$7,Calc_INF_FC_EUR!$E$5:$BQ$6,2,0),0)*IF($C$9="EUR",1,START!$E$18)+G65</f>
        <v>#N/A</v>
      </c>
      <c r="G65" s="326"/>
      <c r="H65" s="1111"/>
      <c r="I65" s="1473">
        <f>'CC cost Calculations'!C77/START!E18*-1/1000</f>
        <v>-52</v>
      </c>
      <c r="J65" s="329" t="e">
        <f t="shared" si="72"/>
        <v>#REF!</v>
      </c>
      <c r="K65" s="1128">
        <f>I65</f>
        <v>-52</v>
      </c>
      <c r="L65" s="329" t="e">
        <f t="shared" si="74"/>
        <v>#DIV/0!</v>
      </c>
      <c r="M65" s="1128">
        <f>K65</f>
        <v>-52</v>
      </c>
      <c r="N65" s="329" t="e">
        <f t="shared" si="76"/>
        <v>#DIV/0!</v>
      </c>
      <c r="O65" s="1128"/>
      <c r="P65" s="329">
        <f t="shared" si="78"/>
        <v>0</v>
      </c>
      <c r="Q65" s="1128"/>
      <c r="R65" s="329">
        <f t="shared" si="80"/>
        <v>0</v>
      </c>
      <c r="S65" s="1128"/>
      <c r="T65" s="329">
        <f t="shared" si="82"/>
        <v>0</v>
      </c>
      <c r="AA65" s="259" t="str">
        <f>IF(OR(B65=0,B65=""),"",B65&amp;IF(COUNTIF(B$11:$B65,B65)&gt;1,COUNTIF(B$11:$B65,B65),""))</f>
        <v>M509</v>
      </c>
      <c r="AB65" s="318"/>
      <c r="AC65" s="320"/>
      <c r="AD65" s="320"/>
    </row>
    <row r="66" spans="1:30" ht="12.75" customHeight="1">
      <c r="A66" s="265" t="str">
        <f t="shared" si="8"/>
        <v>M529</v>
      </c>
      <c r="B66" s="313" t="s">
        <v>120</v>
      </c>
      <c r="C66" s="313" t="s">
        <v>121</v>
      </c>
      <c r="D66" s="314" t="e">
        <f>VLOOKUP($AA66,Calc_INF_PrevYearEUR!$A$11:$BQ$330,HLOOKUP($C$7,Calc_INF_PrevYearEUR!$E$5:$BQ$6,2,0),0)*IF($C$9="EUR",1,START!$E$18)</f>
        <v>#N/A</v>
      </c>
      <c r="E66" s="315" t="e">
        <f t="shared" si="71"/>
        <v>#N/A</v>
      </c>
      <c r="F66" s="314" t="e">
        <f>VLOOKUP($AA66,Calc_INF_FC_EUR!$A$11:$BQ$330,HLOOKUP($C$7,Calc_INF_FC_EUR!$E$5:$BQ$6,2,0),0)*IF($C$9="EUR",1,START!$E$18)+G66</f>
        <v>#N/A</v>
      </c>
      <c r="G66" s="326"/>
      <c r="H66" s="1111"/>
      <c r="I66" s="1128"/>
      <c r="J66" s="329">
        <f t="shared" si="72"/>
        <v>0</v>
      </c>
      <c r="K66" s="1128"/>
      <c r="L66" s="329">
        <f t="shared" si="74"/>
        <v>0</v>
      </c>
      <c r="M66" s="1128"/>
      <c r="N66" s="329">
        <f t="shared" si="76"/>
        <v>0</v>
      </c>
      <c r="O66" s="1128"/>
      <c r="P66" s="329">
        <f t="shared" si="78"/>
        <v>0</v>
      </c>
      <c r="Q66" s="1128"/>
      <c r="R66" s="329">
        <f t="shared" si="80"/>
        <v>0</v>
      </c>
      <c r="S66" s="1128"/>
      <c r="T66" s="329">
        <f t="shared" si="82"/>
        <v>0</v>
      </c>
      <c r="AA66" s="259" t="str">
        <f>IF(OR(B66=0,B66=""),"",B66&amp;IF(COUNTIF(B$11:$B66,B66)&gt;1,COUNTIF(B$11:$B66,B66),""))</f>
        <v>M529</v>
      </c>
      <c r="AB66" s="318"/>
      <c r="AC66" s="320"/>
      <c r="AD66" s="320"/>
    </row>
    <row r="67" spans="1:30" ht="12.75" customHeight="1">
      <c r="A67" s="265" t="str">
        <f t="shared" si="8"/>
        <v>M604</v>
      </c>
      <c r="B67" s="299" t="s">
        <v>122</v>
      </c>
      <c r="C67" s="300" t="s">
        <v>123</v>
      </c>
      <c r="D67" s="306" t="e">
        <f>VLOOKUP($AA67,Calc_INF_PrevYearEUR!$A$11:$BQ$330,HLOOKUP($C$7,Calc_INF_PrevYearEUR!$E$5:$BQ$6,2,0),0)*IF($C$9="EUR",1,START!$E$18)</f>
        <v>#N/A</v>
      </c>
      <c r="E67" s="307" t="e">
        <f t="shared" si="71"/>
        <v>#N/A</v>
      </c>
      <c r="F67" s="306" t="e">
        <f>VLOOKUP($AA67,Calc_INF_FC_EUR!$A$11:$BQ$330,HLOOKUP($C$7,Calc_INF_FC_EUR!$E$5:$BQ$6,2,0),0)*IF($C$9="EUR",1,START!$E$18)+G67</f>
        <v>#N/A</v>
      </c>
      <c r="G67" s="321"/>
      <c r="H67" s="1110"/>
      <c r="I67" s="337">
        <f>'CC cost Calculations'!C83/START!E18*-1/1000</f>
        <v>-23.333333333333332</v>
      </c>
      <c r="J67" s="564" t="e">
        <f t="shared" si="72"/>
        <v>#REF!</v>
      </c>
      <c r="K67" s="337">
        <f>I67</f>
        <v>-23.333333333333332</v>
      </c>
      <c r="L67" s="564" t="e">
        <f t="shared" si="74"/>
        <v>#DIV/0!</v>
      </c>
      <c r="M67" s="337">
        <f>K67*0.84</f>
        <v>-19.599999999999998</v>
      </c>
      <c r="N67" s="564" t="e">
        <f t="shared" si="76"/>
        <v>#DIV/0!</v>
      </c>
      <c r="O67" s="337"/>
      <c r="P67" s="564">
        <f t="shared" si="78"/>
        <v>0</v>
      </c>
      <c r="Q67" s="337"/>
      <c r="R67" s="564">
        <f t="shared" si="80"/>
        <v>0</v>
      </c>
      <c r="S67" s="337"/>
      <c r="T67" s="564">
        <f t="shared" si="82"/>
        <v>0</v>
      </c>
      <c r="AA67" s="259" t="str">
        <f>IF(OR(B67=0,B67=""),"",B67&amp;IF(COUNTIF(B$11:$B67,B67)&gt;1,COUNTIF(B$11:$B67,B67),""))</f>
        <v>M604</v>
      </c>
      <c r="AB67" s="333"/>
      <c r="AC67" s="340"/>
      <c r="AD67" s="340"/>
    </row>
    <row r="68" spans="1:30" ht="12.75" customHeight="1">
      <c r="A68" s="265" t="str">
        <f t="shared" si="8"/>
        <v>M605</v>
      </c>
      <c r="B68" s="299" t="s">
        <v>124</v>
      </c>
      <c r="C68" s="300" t="s">
        <v>125</v>
      </c>
      <c r="D68" s="306" t="e">
        <f>VLOOKUP($AA68,Calc_INF_PrevYearEUR!$A$11:$BQ$330,HLOOKUP($C$7,Calc_INF_PrevYearEUR!$E$5:$BQ$6,2,0),0)*IF($C$9="EUR",1,START!$E$18)</f>
        <v>#N/A</v>
      </c>
      <c r="E68" s="307" t="e">
        <f t="shared" si="71"/>
        <v>#N/A</v>
      </c>
      <c r="F68" s="306" t="e">
        <f>VLOOKUP($AA68,Calc_INF_FC_EUR!$A$11:$BQ$330,HLOOKUP($C$7,Calc_INF_FC_EUR!$E$5:$BQ$6,2,0),0)*IF($C$9="EUR",1,START!$E$18)+G68</f>
        <v>#N/A</v>
      </c>
      <c r="G68" s="321"/>
      <c r="H68" s="1110"/>
      <c r="I68" s="337">
        <v>0</v>
      </c>
      <c r="J68" s="564">
        <f t="shared" si="72"/>
        <v>0</v>
      </c>
      <c r="K68" s="337">
        <f t="shared" ref="K68:K74" si="96">I68</f>
        <v>0</v>
      </c>
      <c r="L68" s="564">
        <f t="shared" si="74"/>
        <v>0</v>
      </c>
      <c r="M68" s="337">
        <f t="shared" ref="M68:M81" si="97">K68*0.84</f>
        <v>0</v>
      </c>
      <c r="N68" s="564">
        <f t="shared" si="76"/>
        <v>0</v>
      </c>
      <c r="O68" s="337"/>
      <c r="P68" s="564">
        <f t="shared" si="78"/>
        <v>0</v>
      </c>
      <c r="Q68" s="337"/>
      <c r="R68" s="564">
        <f t="shared" si="80"/>
        <v>0</v>
      </c>
      <c r="S68" s="337"/>
      <c r="T68" s="564">
        <f t="shared" si="82"/>
        <v>0</v>
      </c>
      <c r="AA68" s="259" t="str">
        <f>IF(OR(B68=0,B68=""),"",B68&amp;IF(COUNTIF(B$11:$B68,B68)&gt;1,COUNTIF(B$11:$B68,B68),""))</f>
        <v>M605</v>
      </c>
      <c r="AB68" s="333"/>
      <c r="AC68" s="340"/>
      <c r="AD68" s="340"/>
    </row>
    <row r="69" spans="1:30" ht="12.75" customHeight="1">
      <c r="A69" s="265" t="str">
        <f t="shared" si="8"/>
        <v>M610</v>
      </c>
      <c r="B69" s="299" t="s">
        <v>126</v>
      </c>
      <c r="C69" s="300" t="s">
        <v>127</v>
      </c>
      <c r="D69" s="306" t="e">
        <f>VLOOKUP($AA69,Calc_INF_PrevYearEUR!$A$11:$BQ$330,HLOOKUP($C$7,Calc_INF_PrevYearEUR!$E$5:$BQ$6,2,0),0)*IF($C$9="EUR",1,START!$E$18)</f>
        <v>#N/A</v>
      </c>
      <c r="E69" s="307" t="e">
        <f t="shared" si="71"/>
        <v>#N/A</v>
      </c>
      <c r="F69" s="306" t="e">
        <f>VLOOKUP($AA69,Calc_INF_FC_EUR!$A$11:$BQ$330,HLOOKUP($C$7,Calc_INF_FC_EUR!$E$5:$BQ$6,2,0),0)*IF($C$9="EUR",1,START!$E$18)+G69</f>
        <v>#N/A</v>
      </c>
      <c r="G69" s="321"/>
      <c r="H69" s="1110"/>
      <c r="I69" s="337">
        <v>0</v>
      </c>
      <c r="J69" s="564">
        <f t="shared" si="72"/>
        <v>0</v>
      </c>
      <c r="K69" s="337">
        <f t="shared" si="96"/>
        <v>0</v>
      </c>
      <c r="L69" s="564">
        <f t="shared" si="74"/>
        <v>0</v>
      </c>
      <c r="M69" s="337">
        <f t="shared" si="97"/>
        <v>0</v>
      </c>
      <c r="N69" s="564">
        <f t="shared" si="76"/>
        <v>0</v>
      </c>
      <c r="O69" s="337"/>
      <c r="P69" s="564">
        <f t="shared" si="78"/>
        <v>0</v>
      </c>
      <c r="Q69" s="337"/>
      <c r="R69" s="564">
        <f t="shared" si="80"/>
        <v>0</v>
      </c>
      <c r="S69" s="337"/>
      <c r="T69" s="564">
        <f t="shared" si="82"/>
        <v>0</v>
      </c>
      <c r="AA69" s="259" t="str">
        <f>IF(OR(B69=0,B69=""),"",B69&amp;IF(COUNTIF(B$11:$B69,B69)&gt;1,COUNTIF(B$11:$B69,B69),""))</f>
        <v>M610</v>
      </c>
      <c r="AB69" s="333"/>
      <c r="AC69" s="340"/>
      <c r="AD69" s="340"/>
    </row>
    <row r="70" spans="1:30" ht="12.75" customHeight="1">
      <c r="A70" s="265" t="str">
        <f t="shared" si="8"/>
        <v>M615</v>
      </c>
      <c r="B70" s="299" t="s">
        <v>128</v>
      </c>
      <c r="C70" s="300" t="s">
        <v>129</v>
      </c>
      <c r="D70" s="306" t="e">
        <f>VLOOKUP($AA70,Calc_INF_PrevYearEUR!$A$11:$BQ$330,HLOOKUP($C$7,Calc_INF_PrevYearEUR!$E$5:$BQ$6,2,0),0)*IF($C$9="EUR",1,START!$E$18)</f>
        <v>#N/A</v>
      </c>
      <c r="E70" s="307" t="e">
        <f t="shared" si="71"/>
        <v>#N/A</v>
      </c>
      <c r="F70" s="306" t="e">
        <f>VLOOKUP($AA70,Calc_INF_FC_EUR!$A$11:$BQ$330,HLOOKUP($C$7,Calc_INF_FC_EUR!$E$5:$BQ$6,2,0),0)*IF($C$9="EUR",1,START!$E$18)+G70</f>
        <v>#N/A</v>
      </c>
      <c r="G70" s="321"/>
      <c r="H70" s="1110"/>
      <c r="I70" s="337">
        <f>'CC cost Calculations'!C89/START!E18/1000*-1</f>
        <v>-26.666666666666668</v>
      </c>
      <c r="J70" s="564" t="e">
        <f t="shared" si="72"/>
        <v>#REF!</v>
      </c>
      <c r="K70" s="337">
        <f t="shared" si="96"/>
        <v>-26.666666666666668</v>
      </c>
      <c r="L70" s="564" t="e">
        <f t="shared" si="74"/>
        <v>#DIV/0!</v>
      </c>
      <c r="M70" s="337">
        <f t="shared" si="97"/>
        <v>-22.4</v>
      </c>
      <c r="N70" s="564" t="e">
        <f t="shared" si="76"/>
        <v>#DIV/0!</v>
      </c>
      <c r="O70" s="337"/>
      <c r="P70" s="564">
        <f t="shared" si="78"/>
        <v>0</v>
      </c>
      <c r="Q70" s="337"/>
      <c r="R70" s="564">
        <f t="shared" si="80"/>
        <v>0</v>
      </c>
      <c r="S70" s="337"/>
      <c r="T70" s="564">
        <f t="shared" si="82"/>
        <v>0</v>
      </c>
      <c r="AA70" s="259" t="str">
        <f>IF(OR(B70=0,B70=""),"",B70&amp;IF(COUNTIF(B$11:$B70,B70)&gt;1,COUNTIF(B$11:$B70,B70),""))</f>
        <v>M615</v>
      </c>
      <c r="AB70" s="333"/>
      <c r="AC70" s="340"/>
      <c r="AD70" s="340"/>
    </row>
    <row r="71" spans="1:30" ht="12.75" customHeight="1">
      <c r="A71" s="265" t="str">
        <f t="shared" si="8"/>
        <v>M620</v>
      </c>
      <c r="B71" s="299" t="s">
        <v>130</v>
      </c>
      <c r="C71" s="300" t="s">
        <v>131</v>
      </c>
      <c r="D71" s="306" t="e">
        <f>VLOOKUP($AA71,Calc_INF_PrevYearEUR!$A$11:$BQ$330,HLOOKUP($C$7,Calc_INF_PrevYearEUR!$E$5:$BQ$6,2,0),0)*IF($C$9="EUR",1,START!$E$18)</f>
        <v>#N/A</v>
      </c>
      <c r="E71" s="307" t="e">
        <f t="shared" si="71"/>
        <v>#N/A</v>
      </c>
      <c r="F71" s="306" t="e">
        <f>VLOOKUP($AA71,Calc_INF_FC_EUR!$A$11:$BQ$330,HLOOKUP($C$7,Calc_INF_FC_EUR!$E$5:$BQ$6,2,0),0)*IF($C$9="EUR",1,START!$E$18)+G71</f>
        <v>#N/A</v>
      </c>
      <c r="G71" s="321"/>
      <c r="H71" s="1110"/>
      <c r="I71" s="337">
        <f>'CC cost Calculations'!C90/START!E18/1000*-1</f>
        <v>-2.2666666666666666</v>
      </c>
      <c r="J71" s="564" t="e">
        <f t="shared" si="72"/>
        <v>#REF!</v>
      </c>
      <c r="K71" s="337">
        <f t="shared" si="96"/>
        <v>-2.2666666666666666</v>
      </c>
      <c r="L71" s="564" t="e">
        <f t="shared" si="74"/>
        <v>#DIV/0!</v>
      </c>
      <c r="M71" s="337">
        <f t="shared" si="97"/>
        <v>-1.9039999999999999</v>
      </c>
      <c r="N71" s="564" t="e">
        <f t="shared" si="76"/>
        <v>#DIV/0!</v>
      </c>
      <c r="O71" s="337"/>
      <c r="P71" s="564">
        <f t="shared" si="78"/>
        <v>0</v>
      </c>
      <c r="Q71" s="337"/>
      <c r="R71" s="564">
        <f t="shared" si="80"/>
        <v>0</v>
      </c>
      <c r="S71" s="337"/>
      <c r="T71" s="564">
        <f t="shared" si="82"/>
        <v>0</v>
      </c>
      <c r="AA71" s="259" t="str">
        <f>IF(OR(B71=0,B71=""),"",B71&amp;IF(COUNTIF(B$11:$B71,B71)&gt;1,COUNTIF(B$11:$B71,B71),""))</f>
        <v>M620</v>
      </c>
      <c r="AB71" s="333"/>
      <c r="AC71" s="340"/>
      <c r="AD71" s="340"/>
    </row>
    <row r="72" spans="1:30" ht="12.75" customHeight="1">
      <c r="A72" s="265" t="str">
        <f t="shared" si="8"/>
        <v>M625</v>
      </c>
      <c r="B72" s="299" t="s">
        <v>132</v>
      </c>
      <c r="C72" s="300" t="s">
        <v>133</v>
      </c>
      <c r="D72" s="306" t="e">
        <f>VLOOKUP($AA72,Calc_INF_PrevYearEUR!$A$11:$BQ$330,HLOOKUP($C$7,Calc_INF_PrevYearEUR!$E$5:$BQ$6,2,0),0)*IF($C$9="EUR",1,START!$E$18)</f>
        <v>#N/A</v>
      </c>
      <c r="E72" s="307" t="e">
        <f t="shared" si="71"/>
        <v>#N/A</v>
      </c>
      <c r="F72" s="306" t="e">
        <f>VLOOKUP($AA72,Calc_INF_FC_EUR!$A$11:$BQ$330,HLOOKUP($C$7,Calc_INF_FC_EUR!$E$5:$BQ$6,2,0),0)*IF($C$9="EUR",1,START!$E$18)+G72</f>
        <v>#N/A</v>
      </c>
      <c r="G72" s="321"/>
      <c r="H72" s="1110"/>
      <c r="I72" s="337">
        <v>0</v>
      </c>
      <c r="J72" s="564">
        <f t="shared" si="72"/>
        <v>0</v>
      </c>
      <c r="K72" s="337">
        <f t="shared" si="96"/>
        <v>0</v>
      </c>
      <c r="L72" s="564">
        <f t="shared" si="74"/>
        <v>0</v>
      </c>
      <c r="M72" s="337">
        <f t="shared" si="97"/>
        <v>0</v>
      </c>
      <c r="N72" s="564">
        <f t="shared" si="76"/>
        <v>0</v>
      </c>
      <c r="O72" s="337"/>
      <c r="P72" s="564">
        <f t="shared" si="78"/>
        <v>0</v>
      </c>
      <c r="Q72" s="337"/>
      <c r="R72" s="564">
        <f t="shared" si="80"/>
        <v>0</v>
      </c>
      <c r="S72" s="337"/>
      <c r="T72" s="564">
        <f t="shared" si="82"/>
        <v>0</v>
      </c>
      <c r="AA72" s="259" t="str">
        <f>IF(OR(B72=0,B72=""),"",B72&amp;IF(COUNTIF(B$11:$B72,B72)&gt;1,COUNTIF(B$11:$B72,B72),""))</f>
        <v>M625</v>
      </c>
      <c r="AB72" s="333"/>
      <c r="AC72" s="340"/>
      <c r="AD72" s="340"/>
    </row>
    <row r="73" spans="1:30" ht="12.75" customHeight="1">
      <c r="A73" s="265" t="str">
        <f t="shared" si="8"/>
        <v>M630</v>
      </c>
      <c r="B73" s="299" t="s">
        <v>134</v>
      </c>
      <c r="C73" s="300" t="s">
        <v>135</v>
      </c>
      <c r="D73" s="306" t="e">
        <f>VLOOKUP($AA73,Calc_INF_PrevYearEUR!$A$11:$BQ$330,HLOOKUP($C$7,Calc_INF_PrevYearEUR!$E$5:$BQ$6,2,0),0)*IF($C$9="EUR",1,START!$E$18)</f>
        <v>#N/A</v>
      </c>
      <c r="E73" s="307" t="e">
        <f t="shared" si="71"/>
        <v>#N/A</v>
      </c>
      <c r="F73" s="306" t="e">
        <f>VLOOKUP($AA73,Calc_INF_FC_EUR!$A$11:$BQ$330,HLOOKUP($C$7,Calc_INF_FC_EUR!$E$5:$BQ$6,2,0),0)*IF($C$9="EUR",1,START!$E$18)+G73</f>
        <v>#N/A</v>
      </c>
      <c r="G73" s="321"/>
      <c r="H73" s="1110"/>
      <c r="I73" s="337">
        <v>0</v>
      </c>
      <c r="J73" s="564">
        <f t="shared" si="72"/>
        <v>0</v>
      </c>
      <c r="K73" s="337">
        <f t="shared" si="96"/>
        <v>0</v>
      </c>
      <c r="L73" s="564">
        <f t="shared" si="74"/>
        <v>0</v>
      </c>
      <c r="M73" s="337">
        <f t="shared" si="97"/>
        <v>0</v>
      </c>
      <c r="N73" s="564">
        <f t="shared" si="76"/>
        <v>0</v>
      </c>
      <c r="O73" s="337"/>
      <c r="P73" s="564">
        <f t="shared" si="78"/>
        <v>0</v>
      </c>
      <c r="Q73" s="337"/>
      <c r="R73" s="564">
        <f t="shared" si="80"/>
        <v>0</v>
      </c>
      <c r="S73" s="337"/>
      <c r="T73" s="564">
        <f t="shared" si="82"/>
        <v>0</v>
      </c>
      <c r="AA73" s="259" t="str">
        <f>IF(OR(B73=0,B73=""),"",B73&amp;IF(COUNTIF(B$11:$B73,B73)&gt;1,COUNTIF(B$11:$B73,B73),""))</f>
        <v>M630</v>
      </c>
      <c r="AB73" s="333"/>
      <c r="AC73" s="340"/>
      <c r="AD73" s="340"/>
    </row>
    <row r="74" spans="1:30" ht="12.75" customHeight="1">
      <c r="A74" s="265" t="str">
        <f t="shared" si="8"/>
        <v>M635</v>
      </c>
      <c r="B74" s="299" t="s">
        <v>136</v>
      </c>
      <c r="C74" s="300" t="s">
        <v>137</v>
      </c>
      <c r="D74" s="306" t="e">
        <f>VLOOKUP($AA74,Calc_INF_PrevYearEUR!$A$11:$BQ$330,HLOOKUP($C$7,Calc_INF_PrevYearEUR!$E$5:$BQ$6,2,0),0)*IF($C$9="EUR",1,START!$E$18)</f>
        <v>#N/A</v>
      </c>
      <c r="E74" s="307" t="e">
        <f t="shared" si="71"/>
        <v>#N/A</v>
      </c>
      <c r="F74" s="306" t="e">
        <f>VLOOKUP($AA74,Calc_INF_FC_EUR!$A$11:$BQ$330,HLOOKUP($C$7,Calc_INF_FC_EUR!$E$5:$BQ$6,2,0),0)*IF($C$9="EUR",1,START!$E$18)+G74</f>
        <v>#N/A</v>
      </c>
      <c r="G74" s="321"/>
      <c r="H74" s="1110"/>
      <c r="I74" s="337">
        <v>0</v>
      </c>
      <c r="J74" s="564">
        <f t="shared" si="72"/>
        <v>0</v>
      </c>
      <c r="K74" s="337">
        <f t="shared" si="96"/>
        <v>0</v>
      </c>
      <c r="L74" s="564">
        <f t="shared" si="74"/>
        <v>0</v>
      </c>
      <c r="M74" s="337">
        <f t="shared" si="97"/>
        <v>0</v>
      </c>
      <c r="N74" s="564">
        <f t="shared" si="76"/>
        <v>0</v>
      </c>
      <c r="O74" s="337"/>
      <c r="P74" s="564">
        <f t="shared" si="78"/>
        <v>0</v>
      </c>
      <c r="Q74" s="337"/>
      <c r="R74" s="564">
        <f t="shared" si="80"/>
        <v>0</v>
      </c>
      <c r="S74" s="337"/>
      <c r="T74" s="564">
        <f t="shared" si="82"/>
        <v>0</v>
      </c>
      <c r="AA74" s="259" t="str">
        <f>IF(OR(B74=0,B74=""),"",B74&amp;IF(COUNTIF(B$11:$B74,B74)&gt;1,COUNTIF(B$11:$B74,B74),""))</f>
        <v>M635</v>
      </c>
      <c r="AB74" s="333"/>
      <c r="AC74" s="340"/>
      <c r="AD74" s="340"/>
    </row>
    <row r="75" spans="1:30" ht="12.75" customHeight="1">
      <c r="A75" s="265" t="str">
        <f t="shared" si="8"/>
        <v>M640</v>
      </c>
      <c r="B75" s="299" t="s">
        <v>138</v>
      </c>
      <c r="C75" s="300" t="s">
        <v>139</v>
      </c>
      <c r="D75" s="306" t="e">
        <f>VLOOKUP($AA75,Calc_INF_PrevYearEUR!$A$11:$BQ$330,HLOOKUP($C$7,Calc_INF_PrevYearEUR!$E$5:$BQ$6,2,0),0)*IF($C$9="EUR",1,START!$E$18)</f>
        <v>#N/A</v>
      </c>
      <c r="E75" s="307" t="e">
        <f t="shared" si="71"/>
        <v>#N/A</v>
      </c>
      <c r="F75" s="306" t="e">
        <f>VLOOKUP($AA75,Calc_INF_FC_EUR!$A$11:$BQ$330,HLOOKUP($C$7,Calc_INF_FC_EUR!$E$5:$BQ$6,2,0),0)*IF($C$9="EUR",1,START!$E$18)+G75</f>
        <v>#N/A</v>
      </c>
      <c r="G75" s="321"/>
      <c r="H75" s="1110"/>
      <c r="I75" s="337">
        <f>'CC cost Calculations'!C83/START!E18/1000*-1</f>
        <v>-23.333333333333332</v>
      </c>
      <c r="J75" s="564" t="e">
        <f t="shared" si="72"/>
        <v>#REF!</v>
      </c>
      <c r="K75" s="337">
        <f t="shared" ref="K75:K76" si="98">I75</f>
        <v>-23.333333333333332</v>
      </c>
      <c r="L75" s="564" t="e">
        <f t="shared" si="74"/>
        <v>#DIV/0!</v>
      </c>
      <c r="M75" s="337">
        <f t="shared" si="97"/>
        <v>-19.599999999999998</v>
      </c>
      <c r="N75" s="564" t="e">
        <f t="shared" si="76"/>
        <v>#DIV/0!</v>
      </c>
      <c r="O75" s="337"/>
      <c r="P75" s="564">
        <f t="shared" si="78"/>
        <v>0</v>
      </c>
      <c r="Q75" s="337"/>
      <c r="R75" s="564">
        <f t="shared" si="80"/>
        <v>0</v>
      </c>
      <c r="S75" s="337"/>
      <c r="T75" s="564">
        <f t="shared" si="82"/>
        <v>0</v>
      </c>
      <c r="AA75" s="259" t="str">
        <f>IF(OR(B75=0,B75=""),"",B75&amp;IF(COUNTIF(B$11:$B75,B75)&gt;1,COUNTIF(B$11:$B75,B75),""))</f>
        <v>M640</v>
      </c>
      <c r="AB75" s="333"/>
      <c r="AC75" s="340"/>
      <c r="AD75" s="340"/>
    </row>
    <row r="76" spans="1:30" ht="12.75" customHeight="1">
      <c r="A76" s="265" t="str">
        <f t="shared" ref="A76:A139" si="99">AA76</f>
        <v>M641</v>
      </c>
      <c r="B76" s="299" t="s">
        <v>140</v>
      </c>
      <c r="C76" s="300" t="s">
        <v>141</v>
      </c>
      <c r="D76" s="306" t="e">
        <f>VLOOKUP($AA76,Calc_INF_PrevYearEUR!$A$11:$BQ$330,HLOOKUP($C$7,Calc_INF_PrevYearEUR!$E$5:$BQ$6,2,0),0)*IF($C$9="EUR",1,START!$E$18)</f>
        <v>#N/A</v>
      </c>
      <c r="E76" s="307" t="e">
        <f t="shared" si="71"/>
        <v>#N/A</v>
      </c>
      <c r="F76" s="306" t="e">
        <f>VLOOKUP($AA76,Calc_INF_FC_EUR!$A$11:$BQ$330,HLOOKUP($C$7,Calc_INF_FC_EUR!$E$5:$BQ$6,2,0),0)*IF($C$9="EUR",1,START!$E$18)+G76</f>
        <v>#N/A</v>
      </c>
      <c r="G76" s="321"/>
      <c r="H76" s="1110"/>
      <c r="I76" s="337" t="e">
        <f>'CC cost Calculations'!#REF!/START!E18/1000*-1</f>
        <v>#REF!</v>
      </c>
      <c r="J76" s="564" t="e">
        <f t="shared" si="72"/>
        <v>#REF!</v>
      </c>
      <c r="K76" s="337" t="e">
        <f t="shared" si="98"/>
        <v>#REF!</v>
      </c>
      <c r="L76" s="564" t="e">
        <f t="shared" si="74"/>
        <v>#REF!</v>
      </c>
      <c r="M76" s="337" t="e">
        <f t="shared" si="97"/>
        <v>#REF!</v>
      </c>
      <c r="N76" s="564" t="e">
        <f t="shared" si="76"/>
        <v>#REF!</v>
      </c>
      <c r="O76" s="337"/>
      <c r="P76" s="564">
        <f t="shared" si="78"/>
        <v>0</v>
      </c>
      <c r="Q76" s="337"/>
      <c r="R76" s="564">
        <f t="shared" si="80"/>
        <v>0</v>
      </c>
      <c r="S76" s="337"/>
      <c r="T76" s="564">
        <f t="shared" si="82"/>
        <v>0</v>
      </c>
      <c r="AA76" s="259" t="str">
        <f>IF(OR(B76=0,B76=""),"",B76&amp;IF(COUNTIF(B$11:$B76,B76)&gt;1,COUNTIF(B$11:$B76,B76),""))</f>
        <v>M641</v>
      </c>
      <c r="AB76" s="333"/>
      <c r="AC76" s="340"/>
      <c r="AD76" s="340"/>
    </row>
    <row r="77" spans="1:30" ht="12.75" customHeight="1">
      <c r="A77" s="265" t="str">
        <f t="shared" si="99"/>
        <v>M645</v>
      </c>
      <c r="B77" s="299" t="s">
        <v>142</v>
      </c>
      <c r="C77" s="300" t="s">
        <v>143</v>
      </c>
      <c r="D77" s="306" t="e">
        <f>VLOOKUP($AA77,Calc_INF_PrevYearEUR!$A$11:$BQ$330,HLOOKUP($C$7,Calc_INF_PrevYearEUR!$E$5:$BQ$6,2,0),0)*IF($C$9="EUR",1,START!$E$18)</f>
        <v>#N/A</v>
      </c>
      <c r="E77" s="307" t="e">
        <f t="shared" si="71"/>
        <v>#N/A</v>
      </c>
      <c r="F77" s="306" t="e">
        <f>VLOOKUP($AA77,Calc_INF_FC_EUR!$A$11:$BQ$330,HLOOKUP($C$7,Calc_INF_FC_EUR!$E$5:$BQ$6,2,0),0)*IF($C$9="EUR",1,START!$E$18)+G77</f>
        <v>#N/A</v>
      </c>
      <c r="G77" s="321"/>
      <c r="H77" s="1110"/>
      <c r="I77" s="337" t="e">
        <f>'CC cost Calculations'!#REF!/START!E18/1000*-1</f>
        <v>#REF!</v>
      </c>
      <c r="J77" s="564" t="e">
        <f t="shared" si="72"/>
        <v>#REF!</v>
      </c>
      <c r="K77" s="337" t="e">
        <f>I77</f>
        <v>#REF!</v>
      </c>
      <c r="L77" s="564" t="e">
        <f t="shared" si="74"/>
        <v>#REF!</v>
      </c>
      <c r="M77" s="337" t="e">
        <f t="shared" si="97"/>
        <v>#REF!</v>
      </c>
      <c r="N77" s="564" t="e">
        <f t="shared" si="76"/>
        <v>#REF!</v>
      </c>
      <c r="O77" s="337"/>
      <c r="P77" s="564">
        <f t="shared" si="78"/>
        <v>0</v>
      </c>
      <c r="Q77" s="337"/>
      <c r="R77" s="564">
        <f t="shared" si="80"/>
        <v>0</v>
      </c>
      <c r="S77" s="337"/>
      <c r="T77" s="564">
        <f t="shared" si="82"/>
        <v>0</v>
      </c>
      <c r="AA77" s="259" t="str">
        <f>IF(OR(B77=0,B77=""),"",B77&amp;IF(COUNTIF(B$11:$B77,B77)&gt;1,COUNTIF(B$11:$B77,B77),""))</f>
        <v>M645</v>
      </c>
      <c r="AB77" s="333"/>
      <c r="AC77" s="340"/>
      <c r="AD77" s="340"/>
    </row>
    <row r="78" spans="1:30" ht="12.75" customHeight="1">
      <c r="A78" s="265" t="str">
        <f t="shared" si="99"/>
        <v>M650</v>
      </c>
      <c r="B78" s="299" t="s">
        <v>144</v>
      </c>
      <c r="C78" s="300" t="s">
        <v>145</v>
      </c>
      <c r="D78" s="306" t="e">
        <f>VLOOKUP($AA78,Calc_INF_PrevYearEUR!$A$11:$BQ$330,HLOOKUP($C$7,Calc_INF_PrevYearEUR!$E$5:$BQ$6,2,0),0)*IF($C$9="EUR",1,START!$E$18)</f>
        <v>#N/A</v>
      </c>
      <c r="E78" s="307" t="e">
        <f t="shared" si="71"/>
        <v>#N/A</v>
      </c>
      <c r="F78" s="306" t="e">
        <f>VLOOKUP($AA78,Calc_INF_FC_EUR!$A$11:$BQ$330,HLOOKUP($C$7,Calc_INF_FC_EUR!$E$5:$BQ$6,2,0),0)*IF($C$9="EUR",1,START!$E$18)+G78</f>
        <v>#N/A</v>
      </c>
      <c r="G78" s="321"/>
      <c r="H78" s="1110"/>
      <c r="I78" s="337">
        <v>0</v>
      </c>
      <c r="J78" s="564">
        <f t="shared" si="72"/>
        <v>0</v>
      </c>
      <c r="K78" s="337">
        <f t="shared" ref="K78:K81" si="100">I78</f>
        <v>0</v>
      </c>
      <c r="L78" s="564">
        <f t="shared" si="74"/>
        <v>0</v>
      </c>
      <c r="M78" s="337">
        <f t="shared" si="97"/>
        <v>0</v>
      </c>
      <c r="N78" s="564">
        <f t="shared" si="76"/>
        <v>0</v>
      </c>
      <c r="O78" s="337"/>
      <c r="P78" s="564">
        <f t="shared" si="78"/>
        <v>0</v>
      </c>
      <c r="Q78" s="337"/>
      <c r="R78" s="564">
        <f t="shared" si="80"/>
        <v>0</v>
      </c>
      <c r="S78" s="337"/>
      <c r="T78" s="564">
        <f t="shared" si="82"/>
        <v>0</v>
      </c>
      <c r="AA78" s="259" t="str">
        <f>IF(OR(B78=0,B78=""),"",B78&amp;IF(COUNTIF(B$11:$B78,B78)&gt;1,COUNTIF(B$11:$B78,B78),""))</f>
        <v>M650</v>
      </c>
      <c r="AB78" s="333"/>
      <c r="AC78" s="340"/>
      <c r="AD78" s="340"/>
    </row>
    <row r="79" spans="1:30" ht="12.75" customHeight="1">
      <c r="A79" s="265" t="str">
        <f t="shared" si="99"/>
        <v>M655</v>
      </c>
      <c r="B79" s="299" t="s">
        <v>146</v>
      </c>
      <c r="C79" s="300" t="s">
        <v>147</v>
      </c>
      <c r="D79" s="306" t="e">
        <f>VLOOKUP($AA79,Calc_INF_PrevYearEUR!$A$11:$BQ$330,HLOOKUP($C$7,Calc_INF_PrevYearEUR!$E$5:$BQ$6,2,0),0)*IF($C$9="EUR",1,START!$E$18)</f>
        <v>#N/A</v>
      </c>
      <c r="E79" s="307" t="e">
        <f t="shared" si="71"/>
        <v>#N/A</v>
      </c>
      <c r="F79" s="306" t="e">
        <f>VLOOKUP($AA79,Calc_INF_FC_EUR!$A$11:$BQ$330,HLOOKUP($C$7,Calc_INF_FC_EUR!$E$5:$BQ$6,2,0),0)*IF($C$9="EUR",1,START!$E$18)+G79</f>
        <v>#N/A</v>
      </c>
      <c r="G79" s="321"/>
      <c r="H79" s="1110"/>
      <c r="I79" s="337">
        <v>0</v>
      </c>
      <c r="J79" s="564">
        <f t="shared" si="72"/>
        <v>0</v>
      </c>
      <c r="K79" s="337">
        <f t="shared" si="100"/>
        <v>0</v>
      </c>
      <c r="L79" s="564">
        <f t="shared" si="74"/>
        <v>0</v>
      </c>
      <c r="M79" s="337">
        <f t="shared" si="97"/>
        <v>0</v>
      </c>
      <c r="N79" s="564">
        <f t="shared" si="76"/>
        <v>0</v>
      </c>
      <c r="O79" s="337"/>
      <c r="P79" s="564">
        <f t="shared" si="78"/>
        <v>0</v>
      </c>
      <c r="Q79" s="337"/>
      <c r="R79" s="564">
        <f t="shared" si="80"/>
        <v>0</v>
      </c>
      <c r="S79" s="337"/>
      <c r="T79" s="564">
        <f t="shared" si="82"/>
        <v>0</v>
      </c>
      <c r="AA79" s="259" t="str">
        <f>IF(OR(B79=0,B79=""),"",B79&amp;IF(COUNTIF(B$11:$B79,B79)&gt;1,COUNTIF(B$11:$B79,B79),""))</f>
        <v>M655</v>
      </c>
      <c r="AB79" s="333"/>
      <c r="AC79" s="340"/>
      <c r="AD79" s="340"/>
    </row>
    <row r="80" spans="1:30" ht="12.75" customHeight="1">
      <c r="A80" s="265" t="str">
        <f t="shared" si="99"/>
        <v>M660</v>
      </c>
      <c r="B80" s="299" t="s">
        <v>148</v>
      </c>
      <c r="C80" s="300" t="s">
        <v>149</v>
      </c>
      <c r="D80" s="306" t="e">
        <f>VLOOKUP($AA80,Calc_INF_PrevYearEUR!$A$11:$BQ$330,HLOOKUP($C$7,Calc_INF_PrevYearEUR!$E$5:$BQ$6,2,0),0)*IF($C$9="EUR",1,START!$E$18)</f>
        <v>#N/A</v>
      </c>
      <c r="E80" s="307" t="e">
        <f t="shared" si="71"/>
        <v>#N/A</v>
      </c>
      <c r="F80" s="306" t="e">
        <f>VLOOKUP($AA80,Calc_INF_FC_EUR!$A$11:$BQ$330,HLOOKUP($C$7,Calc_INF_FC_EUR!$E$5:$BQ$6,2,0),0)*IF($C$9="EUR",1,START!$E$18)+G80</f>
        <v>#N/A</v>
      </c>
      <c r="G80" s="321"/>
      <c r="H80" s="1110"/>
      <c r="I80" s="337">
        <f>'CC cost Calculations'!C92/START!E18/1000*-1</f>
        <v>-26.666666666666668</v>
      </c>
      <c r="J80" s="564" t="e">
        <f t="shared" si="72"/>
        <v>#REF!</v>
      </c>
      <c r="K80" s="337">
        <f t="shared" si="100"/>
        <v>-26.666666666666668</v>
      </c>
      <c r="L80" s="564" t="e">
        <f t="shared" si="74"/>
        <v>#DIV/0!</v>
      </c>
      <c r="M80" s="337">
        <f t="shared" si="97"/>
        <v>-22.4</v>
      </c>
      <c r="N80" s="564" t="e">
        <f t="shared" si="76"/>
        <v>#DIV/0!</v>
      </c>
      <c r="O80" s="337"/>
      <c r="P80" s="564">
        <f t="shared" si="78"/>
        <v>0</v>
      </c>
      <c r="Q80" s="337"/>
      <c r="R80" s="564">
        <f t="shared" si="80"/>
        <v>0</v>
      </c>
      <c r="S80" s="337"/>
      <c r="T80" s="564">
        <f t="shared" si="82"/>
        <v>0</v>
      </c>
      <c r="AA80" s="259" t="str">
        <f>IF(OR(B80=0,B80=""),"",B80&amp;IF(COUNTIF(B$11:$B80,B80)&gt;1,COUNTIF(B$11:$B80,B80),""))</f>
        <v>M660</v>
      </c>
      <c r="AB80" s="333"/>
      <c r="AC80" s="340"/>
      <c r="AD80" s="340"/>
    </row>
    <row r="81" spans="1:30" ht="12.75" customHeight="1">
      <c r="A81" s="265" t="str">
        <f t="shared" si="99"/>
        <v>M665</v>
      </c>
      <c r="B81" s="299" t="s">
        <v>150</v>
      </c>
      <c r="C81" s="300" t="s">
        <v>151</v>
      </c>
      <c r="D81" s="306" t="e">
        <f>VLOOKUP($AA81,Calc_INF_PrevYearEUR!$A$11:$BQ$330,HLOOKUP($C$7,Calc_INF_PrevYearEUR!$E$5:$BQ$6,2,0),0)*IF($C$9="EUR",1,START!$E$18)</f>
        <v>#N/A</v>
      </c>
      <c r="E81" s="307" t="e">
        <f t="shared" si="71"/>
        <v>#N/A</v>
      </c>
      <c r="F81" s="306" t="e">
        <f>VLOOKUP($AA81,Calc_INF_FC_EUR!$A$11:$BQ$330,HLOOKUP($C$7,Calc_INF_FC_EUR!$E$5:$BQ$6,2,0),0)*IF($C$9="EUR",1,START!$E$18)+G81</f>
        <v>#N/A</v>
      </c>
      <c r="G81" s="321"/>
      <c r="H81" s="1110"/>
      <c r="I81" s="337">
        <v>0</v>
      </c>
      <c r="J81" s="564">
        <f t="shared" si="72"/>
        <v>0</v>
      </c>
      <c r="K81" s="337">
        <f t="shared" si="100"/>
        <v>0</v>
      </c>
      <c r="L81" s="564">
        <f t="shared" si="74"/>
        <v>0</v>
      </c>
      <c r="M81" s="337">
        <f t="shared" si="97"/>
        <v>0</v>
      </c>
      <c r="N81" s="564">
        <f t="shared" si="76"/>
        <v>0</v>
      </c>
      <c r="O81" s="337"/>
      <c r="P81" s="564">
        <f t="shared" si="78"/>
        <v>0</v>
      </c>
      <c r="Q81" s="337"/>
      <c r="R81" s="564">
        <f t="shared" si="80"/>
        <v>0</v>
      </c>
      <c r="S81" s="337"/>
      <c r="T81" s="564">
        <f t="shared" si="82"/>
        <v>0</v>
      </c>
      <c r="AA81" s="259" t="str">
        <f>IF(OR(B81=0,B81=""),"",B81&amp;IF(COUNTIF(B$11:$B81,B81)&gt;1,COUNTIF(B$11:$B81,B81),""))</f>
        <v>M665</v>
      </c>
      <c r="AB81" s="333"/>
      <c r="AC81" s="340"/>
      <c r="AD81" s="340"/>
    </row>
    <row r="82" spans="1:30" ht="12.75" customHeight="1">
      <c r="A82" s="265" t="str">
        <f t="shared" si="99"/>
        <v>M689</v>
      </c>
      <c r="B82" s="313" t="s">
        <v>152</v>
      </c>
      <c r="C82" s="313" t="s">
        <v>153</v>
      </c>
      <c r="D82" s="314" t="e">
        <f>VLOOKUP($AA82,Calc_INF_PrevYearEUR!$A$11:$BQ$330,HLOOKUP($C$7,Calc_INF_PrevYearEUR!$E$5:$BQ$6,2,0),0)*IF($C$9="EUR",1,START!$E$18)</f>
        <v>#N/A</v>
      </c>
      <c r="E82" s="315" t="e">
        <f t="shared" si="71"/>
        <v>#N/A</v>
      </c>
      <c r="F82" s="314" t="e">
        <f>VLOOKUP($AA82,Calc_INF_FC_EUR!$A$11:$BQ$330,HLOOKUP($C$7,Calc_INF_FC_EUR!$E$5:$BQ$6,2,0),0)*IF($C$9="EUR",1,START!$E$18)+G82</f>
        <v>#N/A</v>
      </c>
      <c r="G82" s="323">
        <f>SUM(G67:G81)</f>
        <v>0</v>
      </c>
      <c r="H82" s="1111"/>
      <c r="I82" s="339" t="e">
        <f>SUM(I67:I81)</f>
        <v>#REF!</v>
      </c>
      <c r="J82" s="329" t="e">
        <f t="shared" si="72"/>
        <v>#REF!</v>
      </c>
      <c r="K82" s="339" t="e">
        <f>I82</f>
        <v>#REF!</v>
      </c>
      <c r="L82" s="329" t="e">
        <f t="shared" si="74"/>
        <v>#REF!</v>
      </c>
      <c r="M82" s="339" t="e">
        <f>K82*0.84</f>
        <v>#REF!</v>
      </c>
      <c r="N82" s="329" t="e">
        <f t="shared" si="76"/>
        <v>#REF!</v>
      </c>
      <c r="O82" s="339">
        <f t="shared" ref="O82" si="101">SUM(O67:O81)</f>
        <v>0</v>
      </c>
      <c r="P82" s="329">
        <f t="shared" si="78"/>
        <v>0</v>
      </c>
      <c r="Q82" s="339">
        <f t="shared" ref="Q82" si="102">SUM(Q67:Q81)</f>
        <v>0</v>
      </c>
      <c r="R82" s="329">
        <f t="shared" si="80"/>
        <v>0</v>
      </c>
      <c r="S82" s="339">
        <f t="shared" ref="S82" si="103">SUM(S67:S81)</f>
        <v>0</v>
      </c>
      <c r="T82" s="329">
        <f t="shared" si="82"/>
        <v>0</v>
      </c>
      <c r="AA82" s="259" t="str">
        <f>IF(OR(B82=0,B82=""),"",B82&amp;IF(COUNTIF(B$11:$B82,B82)&gt;1,COUNTIF(B$11:$B82,B82),""))</f>
        <v>M689</v>
      </c>
      <c r="AB82" s="318"/>
      <c r="AC82" s="320"/>
      <c r="AD82" s="320"/>
    </row>
    <row r="83" spans="1:30" ht="12.75" customHeight="1">
      <c r="A83" s="265" t="str">
        <f t="shared" si="99"/>
        <v>M705</v>
      </c>
      <c r="B83" s="299" t="s">
        <v>154</v>
      </c>
      <c r="C83" s="300" t="s">
        <v>155</v>
      </c>
      <c r="D83" s="306" t="e">
        <f>VLOOKUP($AA83,Calc_INF_PrevYearEUR!$A$11:$BQ$330,HLOOKUP($C$7,Calc_INF_PrevYearEUR!$E$5:$BQ$6,2,0),0)*IF($C$9="EUR",1,START!$E$18)</f>
        <v>#N/A</v>
      </c>
      <c r="E83" s="307" t="e">
        <f t="shared" si="71"/>
        <v>#N/A</v>
      </c>
      <c r="F83" s="306" t="e">
        <f>VLOOKUP($AA83,Calc_INF_FC_EUR!$A$11:$BQ$330,HLOOKUP($C$7,Calc_INF_FC_EUR!$E$5:$BQ$6,2,0),0)*IF($C$9="EUR",1,START!$E$18)+G83</f>
        <v>#N/A</v>
      </c>
      <c r="G83" s="321"/>
      <c r="H83" s="1110"/>
      <c r="I83" s="337"/>
      <c r="J83" s="564">
        <f t="shared" si="72"/>
        <v>0</v>
      </c>
      <c r="K83" s="337"/>
      <c r="L83" s="564">
        <f t="shared" si="74"/>
        <v>0</v>
      </c>
      <c r="M83" s="337"/>
      <c r="N83" s="564">
        <f t="shared" si="76"/>
        <v>0</v>
      </c>
      <c r="O83" s="337"/>
      <c r="P83" s="564">
        <f t="shared" si="78"/>
        <v>0</v>
      </c>
      <c r="Q83" s="337"/>
      <c r="R83" s="564">
        <f t="shared" si="80"/>
        <v>0</v>
      </c>
      <c r="S83" s="337"/>
      <c r="T83" s="564">
        <f t="shared" si="82"/>
        <v>0</v>
      </c>
      <c r="AA83" s="259" t="str">
        <f>IF(OR(B83=0,B83=""),"",B83&amp;IF(COUNTIF(B$11:$B83,B83)&gt;1,COUNTIF(B$11:$B83,B83),""))</f>
        <v>M705</v>
      </c>
      <c r="AB83" s="318"/>
      <c r="AC83" s="320"/>
      <c r="AD83" s="320"/>
    </row>
    <row r="84" spans="1:30" ht="12.75" customHeight="1">
      <c r="A84" s="265" t="str">
        <f t="shared" si="99"/>
        <v>M710</v>
      </c>
      <c r="B84" s="299" t="s">
        <v>156</v>
      </c>
      <c r="C84" s="300" t="s">
        <v>157</v>
      </c>
      <c r="D84" s="306" t="e">
        <f>VLOOKUP($AA84,Calc_INF_PrevYearEUR!$A$11:$BQ$330,HLOOKUP($C$7,Calc_INF_PrevYearEUR!$E$5:$BQ$6,2,0),0)*IF($C$9="EUR",1,START!$E$18)</f>
        <v>#N/A</v>
      </c>
      <c r="E84" s="307" t="e">
        <f t="shared" si="71"/>
        <v>#N/A</v>
      </c>
      <c r="F84" s="306" t="e">
        <f>VLOOKUP($AA84,Calc_INF_FC_EUR!$A$11:$BQ$330,HLOOKUP($C$7,Calc_INF_FC_EUR!$E$5:$BQ$6,2,0),0)*IF($C$9="EUR",1,START!$E$18)+G84</f>
        <v>#N/A</v>
      </c>
      <c r="G84" s="321"/>
      <c r="H84" s="1110"/>
      <c r="I84" s="337"/>
      <c r="J84" s="564">
        <f t="shared" si="72"/>
        <v>0</v>
      </c>
      <c r="K84" s="337"/>
      <c r="L84" s="564">
        <f t="shared" si="74"/>
        <v>0</v>
      </c>
      <c r="M84" s="337"/>
      <c r="N84" s="564">
        <f t="shared" si="76"/>
        <v>0</v>
      </c>
      <c r="O84" s="337"/>
      <c r="P84" s="564">
        <f t="shared" si="78"/>
        <v>0</v>
      </c>
      <c r="Q84" s="337"/>
      <c r="R84" s="564">
        <f t="shared" si="80"/>
        <v>0</v>
      </c>
      <c r="S84" s="337"/>
      <c r="T84" s="564">
        <f t="shared" si="82"/>
        <v>0</v>
      </c>
      <c r="AA84" s="259" t="str">
        <f>IF(OR(B84=0,B84=""),"",B84&amp;IF(COUNTIF(B$11:$B84,B84)&gt;1,COUNTIF(B$11:$B84,B84),""))</f>
        <v>M710</v>
      </c>
      <c r="AB84" s="318"/>
      <c r="AC84" s="320"/>
      <c r="AD84" s="320"/>
    </row>
    <row r="85" spans="1:30" ht="12.75" customHeight="1">
      <c r="A85" s="265" t="str">
        <f t="shared" si="99"/>
        <v>M711</v>
      </c>
      <c r="B85" s="299" t="s">
        <v>158</v>
      </c>
      <c r="C85" s="300" t="s">
        <v>159</v>
      </c>
      <c r="D85" s="306" t="e">
        <f>VLOOKUP($AA85,Calc_INF_PrevYearEUR!$A$11:$BQ$330,HLOOKUP($C$7,Calc_INF_PrevYearEUR!$E$5:$BQ$6,2,0),0)*IF($C$9="EUR",1,START!$E$18)</f>
        <v>#N/A</v>
      </c>
      <c r="E85" s="307" t="e">
        <f t="shared" si="71"/>
        <v>#N/A</v>
      </c>
      <c r="F85" s="306" t="e">
        <f>VLOOKUP($AA85,Calc_INF_FC_EUR!$A$11:$BQ$330,HLOOKUP($C$7,Calc_INF_FC_EUR!$E$5:$BQ$6,2,0),0)*IF($C$9="EUR",1,START!$E$18)+G85</f>
        <v>#N/A</v>
      </c>
      <c r="G85" s="321"/>
      <c r="H85" s="1110"/>
      <c r="I85" s="337"/>
      <c r="J85" s="564">
        <f t="shared" si="72"/>
        <v>0</v>
      </c>
      <c r="K85" s="337"/>
      <c r="L85" s="564">
        <f t="shared" si="74"/>
        <v>0</v>
      </c>
      <c r="M85" s="337"/>
      <c r="N85" s="564">
        <f t="shared" si="76"/>
        <v>0</v>
      </c>
      <c r="O85" s="337"/>
      <c r="P85" s="564">
        <f t="shared" si="78"/>
        <v>0</v>
      </c>
      <c r="Q85" s="337"/>
      <c r="R85" s="564">
        <f t="shared" si="80"/>
        <v>0</v>
      </c>
      <c r="S85" s="337"/>
      <c r="T85" s="564">
        <f t="shared" si="82"/>
        <v>0</v>
      </c>
      <c r="AA85" s="259" t="str">
        <f>IF(OR(B85=0,B85=""),"",B85&amp;IF(COUNTIF(B$11:$B85,B85)&gt;1,COUNTIF(B$11:$B85,B85),""))</f>
        <v>M711</v>
      </c>
      <c r="AB85" s="318"/>
      <c r="AC85" s="320"/>
      <c r="AD85" s="320"/>
    </row>
    <row r="86" spans="1:30" ht="12.75" customHeight="1">
      <c r="A86" s="265" t="str">
        <f t="shared" si="99"/>
        <v>M715</v>
      </c>
      <c r="B86" s="299" t="s">
        <v>160</v>
      </c>
      <c r="C86" s="300" t="s">
        <v>161</v>
      </c>
      <c r="D86" s="306" t="e">
        <f>VLOOKUP($AA86,Calc_INF_PrevYearEUR!$A$11:$BQ$330,HLOOKUP($C$7,Calc_INF_PrevYearEUR!$E$5:$BQ$6,2,0),0)*IF($C$9="EUR",1,START!$E$18)</f>
        <v>#N/A</v>
      </c>
      <c r="E86" s="307" t="e">
        <f t="shared" si="71"/>
        <v>#N/A</v>
      </c>
      <c r="F86" s="306" t="e">
        <f>VLOOKUP($AA86,Calc_INF_FC_EUR!$A$11:$BQ$330,HLOOKUP($C$7,Calc_INF_FC_EUR!$E$5:$BQ$6,2,0),0)*IF($C$9="EUR",1,START!$E$18)+G86</f>
        <v>#N/A</v>
      </c>
      <c r="G86" s="321"/>
      <c r="H86" s="1110"/>
      <c r="I86" s="337"/>
      <c r="J86" s="564">
        <f t="shared" si="72"/>
        <v>0</v>
      </c>
      <c r="K86" s="337"/>
      <c r="L86" s="564">
        <f t="shared" si="74"/>
        <v>0</v>
      </c>
      <c r="M86" s="337"/>
      <c r="N86" s="564">
        <f t="shared" si="76"/>
        <v>0</v>
      </c>
      <c r="O86" s="337"/>
      <c r="P86" s="564">
        <f t="shared" si="78"/>
        <v>0</v>
      </c>
      <c r="Q86" s="337"/>
      <c r="R86" s="564">
        <f t="shared" si="80"/>
        <v>0</v>
      </c>
      <c r="S86" s="337"/>
      <c r="T86" s="564">
        <f t="shared" si="82"/>
        <v>0</v>
      </c>
      <c r="AA86" s="259" t="str">
        <f>IF(OR(B86=0,B86=""),"",B86&amp;IF(COUNTIF(B$11:$B86,B86)&gt;1,COUNTIF(B$11:$B86,B86),""))</f>
        <v>M715</v>
      </c>
      <c r="AB86" s="318"/>
      <c r="AC86" s="320"/>
      <c r="AD86" s="320"/>
    </row>
    <row r="87" spans="1:30" ht="12.75" customHeight="1">
      <c r="A87" s="265" t="str">
        <f t="shared" si="99"/>
        <v>M720</v>
      </c>
      <c r="B87" s="299" t="s">
        <v>162</v>
      </c>
      <c r="C87" s="300" t="s">
        <v>163</v>
      </c>
      <c r="D87" s="306" t="e">
        <f>VLOOKUP($AA87,Calc_INF_PrevYearEUR!$A$11:$BQ$330,HLOOKUP($C$7,Calc_INF_PrevYearEUR!$E$5:$BQ$6,2,0),0)*IF($C$9="EUR",1,START!$E$18)</f>
        <v>#N/A</v>
      </c>
      <c r="E87" s="307" t="e">
        <f t="shared" si="71"/>
        <v>#N/A</v>
      </c>
      <c r="F87" s="306" t="e">
        <f>VLOOKUP($AA87,Calc_INF_FC_EUR!$A$11:$BQ$330,HLOOKUP($C$7,Calc_INF_FC_EUR!$E$5:$BQ$6,2,0),0)*IF($C$9="EUR",1,START!$E$18)+G87</f>
        <v>#N/A</v>
      </c>
      <c r="G87" s="321"/>
      <c r="H87" s="1110"/>
      <c r="I87" s="337"/>
      <c r="J87" s="564">
        <f t="shared" si="72"/>
        <v>0</v>
      </c>
      <c r="K87" s="337"/>
      <c r="L87" s="564">
        <f t="shared" si="74"/>
        <v>0</v>
      </c>
      <c r="M87" s="337"/>
      <c r="N87" s="564">
        <f t="shared" si="76"/>
        <v>0</v>
      </c>
      <c r="O87" s="337"/>
      <c r="P87" s="564">
        <f t="shared" si="78"/>
        <v>0</v>
      </c>
      <c r="Q87" s="337"/>
      <c r="R87" s="564">
        <f t="shared" si="80"/>
        <v>0</v>
      </c>
      <c r="S87" s="337"/>
      <c r="T87" s="564">
        <f t="shared" si="82"/>
        <v>0</v>
      </c>
      <c r="AA87" s="259" t="str">
        <f>IF(OR(B87=0,B87=""),"",B87&amp;IF(COUNTIF(B$11:$B87,B87)&gt;1,COUNTIF(B$11:$B87,B87),""))</f>
        <v>M720</v>
      </c>
      <c r="AB87" s="318"/>
      <c r="AC87" s="320"/>
      <c r="AD87" s="320"/>
    </row>
    <row r="88" spans="1:30" ht="12.75" customHeight="1">
      <c r="A88" s="265" t="str">
        <f t="shared" si="99"/>
        <v>M725</v>
      </c>
      <c r="B88" s="299" t="s">
        <v>164</v>
      </c>
      <c r="C88" s="300" t="s">
        <v>165</v>
      </c>
      <c r="D88" s="306" t="e">
        <f>VLOOKUP($AA88,Calc_INF_PrevYearEUR!$A$11:$BQ$330,HLOOKUP($C$7,Calc_INF_PrevYearEUR!$E$5:$BQ$6,2,0),0)*IF($C$9="EUR",1,START!$E$18)</f>
        <v>#N/A</v>
      </c>
      <c r="E88" s="307" t="e">
        <f t="shared" si="71"/>
        <v>#N/A</v>
      </c>
      <c r="F88" s="306" t="e">
        <f>VLOOKUP($AA88,Calc_INF_FC_EUR!$A$11:$BQ$330,HLOOKUP($C$7,Calc_INF_FC_EUR!$E$5:$BQ$6,2,0),0)*IF($C$9="EUR",1,START!$E$18)+G88</f>
        <v>#N/A</v>
      </c>
      <c r="G88" s="321"/>
      <c r="H88" s="1110"/>
      <c r="I88" s="337"/>
      <c r="J88" s="564">
        <f t="shared" si="72"/>
        <v>0</v>
      </c>
      <c r="K88" s="337"/>
      <c r="L88" s="564">
        <f t="shared" si="74"/>
        <v>0</v>
      </c>
      <c r="M88" s="337"/>
      <c r="N88" s="564">
        <f t="shared" si="76"/>
        <v>0</v>
      </c>
      <c r="O88" s="337"/>
      <c r="P88" s="564">
        <f t="shared" si="78"/>
        <v>0</v>
      </c>
      <c r="Q88" s="337"/>
      <c r="R88" s="564">
        <f t="shared" si="80"/>
        <v>0</v>
      </c>
      <c r="S88" s="337"/>
      <c r="T88" s="564">
        <f t="shared" si="82"/>
        <v>0</v>
      </c>
      <c r="AA88" s="259" t="str">
        <f>IF(OR(B88=0,B88=""),"",B88&amp;IF(COUNTIF(B$11:$B88,B88)&gt;1,COUNTIF(B$11:$B88,B88),""))</f>
        <v>M725</v>
      </c>
      <c r="AB88" s="318"/>
      <c r="AC88" s="320"/>
      <c r="AD88" s="320"/>
    </row>
    <row r="89" spans="1:30" ht="12.75" customHeight="1">
      <c r="A89" s="265" t="str">
        <f t="shared" si="99"/>
        <v>M726</v>
      </c>
      <c r="B89" s="299" t="s">
        <v>166</v>
      </c>
      <c r="C89" s="300" t="s">
        <v>167</v>
      </c>
      <c r="D89" s="306" t="e">
        <f>VLOOKUP($AA89,Calc_INF_PrevYearEUR!$A$11:$BQ$330,HLOOKUP($C$7,Calc_INF_PrevYearEUR!$E$5:$BQ$6,2,0),0)*IF($C$9="EUR",1,START!$E$18)</f>
        <v>#N/A</v>
      </c>
      <c r="E89" s="307" t="e">
        <f t="shared" si="71"/>
        <v>#N/A</v>
      </c>
      <c r="F89" s="306" t="e">
        <f>VLOOKUP($AA89,Calc_INF_FC_EUR!$A$11:$BQ$330,HLOOKUP($C$7,Calc_INF_FC_EUR!$E$5:$BQ$6,2,0),0)*IF($C$9="EUR",1,START!$E$18)+G89</f>
        <v>#N/A</v>
      </c>
      <c r="G89" s="321"/>
      <c r="H89" s="1110"/>
      <c r="I89" s="337"/>
      <c r="J89" s="564">
        <f t="shared" si="72"/>
        <v>0</v>
      </c>
      <c r="K89" s="337"/>
      <c r="L89" s="564">
        <f t="shared" si="74"/>
        <v>0</v>
      </c>
      <c r="M89" s="337"/>
      <c r="N89" s="564">
        <f t="shared" si="76"/>
        <v>0</v>
      </c>
      <c r="O89" s="337"/>
      <c r="P89" s="564">
        <f t="shared" si="78"/>
        <v>0</v>
      </c>
      <c r="Q89" s="337"/>
      <c r="R89" s="564">
        <f t="shared" si="80"/>
        <v>0</v>
      </c>
      <c r="S89" s="337"/>
      <c r="T89" s="564">
        <f t="shared" si="82"/>
        <v>0</v>
      </c>
      <c r="AA89" s="259" t="str">
        <f>IF(OR(B89=0,B89=""),"",B89&amp;IF(COUNTIF(B$11:$B89,B89)&gt;1,COUNTIF(B$11:$B89,B89),""))</f>
        <v>M726</v>
      </c>
      <c r="AB89" s="318"/>
      <c r="AC89" s="320"/>
      <c r="AD89" s="320"/>
    </row>
    <row r="90" spans="1:30" ht="12.75" customHeight="1">
      <c r="A90" s="265" t="str">
        <f t="shared" si="99"/>
        <v>M739</v>
      </c>
      <c r="B90" s="313" t="s">
        <v>168</v>
      </c>
      <c r="C90" s="313" t="s">
        <v>169</v>
      </c>
      <c r="D90" s="314" t="e">
        <f>VLOOKUP($AA90,Calc_INF_PrevYearEUR!$A$11:$BQ$330,HLOOKUP($C$7,Calc_INF_PrevYearEUR!$E$5:$BQ$6,2,0),0)*IF($C$9="EUR",1,START!$E$18)</f>
        <v>#N/A</v>
      </c>
      <c r="E90" s="315" t="e">
        <f t="shared" si="71"/>
        <v>#N/A</v>
      </c>
      <c r="F90" s="314" t="e">
        <f>VLOOKUP($AA90,Calc_INF_FC_EUR!$A$11:$BQ$330,HLOOKUP($C$7,Calc_INF_FC_EUR!$E$5:$BQ$6,2,0),0)*IF($C$9="EUR",1,START!$E$18)+G90</f>
        <v>#N/A</v>
      </c>
      <c r="G90" s="323">
        <f>SUM(G83:G89)</f>
        <v>0</v>
      </c>
      <c r="H90" s="1111"/>
      <c r="I90" s="339">
        <f>SUM(I83:I89)</f>
        <v>0</v>
      </c>
      <c r="J90" s="329">
        <f t="shared" si="72"/>
        <v>0</v>
      </c>
      <c r="K90" s="339">
        <f t="shared" ref="K90" si="104">SUM(K83:K89)</f>
        <v>0</v>
      </c>
      <c r="L90" s="329">
        <f t="shared" si="74"/>
        <v>0</v>
      </c>
      <c r="M90" s="339">
        <f t="shared" ref="M90" si="105">SUM(M83:M89)</f>
        <v>0</v>
      </c>
      <c r="N90" s="329">
        <f t="shared" si="76"/>
        <v>0</v>
      </c>
      <c r="O90" s="339">
        <f t="shared" ref="O90" si="106">SUM(O83:O89)</f>
        <v>0</v>
      </c>
      <c r="P90" s="329">
        <f t="shared" si="78"/>
        <v>0</v>
      </c>
      <c r="Q90" s="339">
        <f t="shared" ref="Q90" si="107">SUM(Q83:Q89)</f>
        <v>0</v>
      </c>
      <c r="R90" s="329">
        <f t="shared" si="80"/>
        <v>0</v>
      </c>
      <c r="S90" s="339">
        <f t="shared" ref="S90" si="108">SUM(S83:S89)</f>
        <v>0</v>
      </c>
      <c r="T90" s="329">
        <f t="shared" si="82"/>
        <v>0</v>
      </c>
      <c r="AA90" s="259" t="str">
        <f>IF(OR(B90=0,B90=""),"",B90&amp;IF(COUNTIF(B$11:$B90,B90)&gt;1,COUNTIF(B$11:$B90,B90),""))</f>
        <v>M739</v>
      </c>
      <c r="AB90" s="318"/>
      <c r="AC90" s="320"/>
      <c r="AD90" s="320"/>
    </row>
    <row r="91" spans="1:30" ht="12.75" customHeight="1">
      <c r="A91" s="265" t="str">
        <f t="shared" si="99"/>
        <v>M759</v>
      </c>
      <c r="B91" s="313" t="s">
        <v>170</v>
      </c>
      <c r="C91" s="313" t="s">
        <v>171</v>
      </c>
      <c r="D91" s="314" t="e">
        <f>VLOOKUP($AA91,Calc_INF_PrevYearEUR!$A$11:$BQ$330,HLOOKUP($C$7,Calc_INF_PrevYearEUR!$E$5:$BQ$6,2,0),0)*IF($C$9="EUR",1,START!$E$18)</f>
        <v>#N/A</v>
      </c>
      <c r="E91" s="315" t="e">
        <f t="shared" si="71"/>
        <v>#N/A</v>
      </c>
      <c r="F91" s="314" t="e">
        <f>VLOOKUP($AA91,Calc_INF_FC_EUR!$A$11:$BQ$330,HLOOKUP($C$7,Calc_INF_FC_EUR!$E$5:$BQ$6,2,0),0)*IF($C$9="EUR",1,START!$E$18)+G91</f>
        <v>#N/A</v>
      </c>
      <c r="G91" s="326"/>
      <c r="H91" s="1111"/>
      <c r="I91" s="1128"/>
      <c r="J91" s="329">
        <f t="shared" si="72"/>
        <v>0</v>
      </c>
      <c r="K91" s="1128"/>
      <c r="L91" s="329">
        <f t="shared" si="74"/>
        <v>0</v>
      </c>
      <c r="M91" s="1128"/>
      <c r="N91" s="329">
        <f t="shared" si="76"/>
        <v>0</v>
      </c>
      <c r="O91" s="1128"/>
      <c r="P91" s="329">
        <f t="shared" si="78"/>
        <v>0</v>
      </c>
      <c r="Q91" s="1128"/>
      <c r="R91" s="329">
        <f t="shared" si="80"/>
        <v>0</v>
      </c>
      <c r="S91" s="1128"/>
      <c r="T91" s="329">
        <f t="shared" si="82"/>
        <v>0</v>
      </c>
      <c r="AA91" s="259" t="str">
        <f>IF(OR(B91=0,B91=""),"",B91&amp;IF(COUNTIF(B$11:$B91,B91)&gt;1,COUNTIF(B$11:$B91,B91),""))</f>
        <v>M759</v>
      </c>
      <c r="AB91" s="318"/>
      <c r="AC91" s="320"/>
      <c r="AD91" s="320"/>
    </row>
    <row r="92" spans="1:30" ht="12.75" customHeight="1">
      <c r="A92" s="265" t="str">
        <f t="shared" si="99"/>
        <v>M769</v>
      </c>
      <c r="B92" s="313" t="s">
        <v>172</v>
      </c>
      <c r="C92" s="313" t="s">
        <v>173</v>
      </c>
      <c r="D92" s="314" t="e">
        <f>VLOOKUP($AA92,Calc_INF_PrevYearEUR!$A$11:$BQ$330,HLOOKUP($C$7,Calc_INF_PrevYearEUR!$E$5:$BQ$6,2,0),0)*IF($C$9="EUR",1,START!$E$18)</f>
        <v>#N/A</v>
      </c>
      <c r="E92" s="315" t="e">
        <f t="shared" si="71"/>
        <v>#N/A</v>
      </c>
      <c r="F92" s="314" t="e">
        <f>VLOOKUP($AA92,Calc_INF_FC_EUR!$A$11:$BQ$330,HLOOKUP($C$7,Calc_INF_FC_EUR!$E$5:$BQ$6,2,0),0)*IF($C$9="EUR",1,START!$E$18)+G92</f>
        <v>#N/A</v>
      </c>
      <c r="G92" s="323">
        <f>G52+G64+G56+G65+G66+G82+G90+G91</f>
        <v>0</v>
      </c>
      <c r="H92" s="1111"/>
      <c r="I92" s="339" t="e">
        <f>I52+I64+I56+I65+I66+I82+I90+I91</f>
        <v>#REF!</v>
      </c>
      <c r="J92" s="329" t="e">
        <f t="shared" si="72"/>
        <v>#REF!</v>
      </c>
      <c r="K92" s="339" t="e">
        <f t="shared" ref="K92" si="109">K52+K64+K56+K65+K66+K82+K90+K91</f>
        <v>#REF!</v>
      </c>
      <c r="L92" s="329" t="e">
        <f t="shared" si="74"/>
        <v>#REF!</v>
      </c>
      <c r="M92" s="339" t="e">
        <f t="shared" ref="M92" si="110">M52+M64+M56+M65+M66+M82+M90+M91</f>
        <v>#REF!</v>
      </c>
      <c r="N92" s="329" t="e">
        <f t="shared" si="76"/>
        <v>#REF!</v>
      </c>
      <c r="O92" s="339">
        <f t="shared" ref="O92" si="111">O52+O64+O56+O65+O66+O82+O90+O91</f>
        <v>0</v>
      </c>
      <c r="P92" s="329">
        <f t="shared" si="78"/>
        <v>0</v>
      </c>
      <c r="Q92" s="339">
        <f t="shared" ref="Q92" si="112">Q52+Q64+Q56+Q65+Q66+Q82+Q90+Q91</f>
        <v>0</v>
      </c>
      <c r="R92" s="329">
        <f t="shared" si="80"/>
        <v>0</v>
      </c>
      <c r="S92" s="339">
        <f t="shared" ref="S92" si="113">S52+S64+S56+S65+S66+S82+S90+S91</f>
        <v>0</v>
      </c>
      <c r="T92" s="329">
        <f t="shared" si="82"/>
        <v>0</v>
      </c>
      <c r="V92" s="1404" t="e">
        <f>(I92+K92+M92+O92+Q92+S92)/6</f>
        <v>#REF!</v>
      </c>
      <c r="AA92" s="259" t="str">
        <f>IF(OR(B92=0,B92=""),"",B92&amp;IF(COUNTIF(B$11:$B92,B92)&gt;1,COUNTIF(B$11:$B92,B92),""))</f>
        <v>M769</v>
      </c>
    </row>
    <row r="93" spans="1:30" ht="12.75" customHeight="1">
      <c r="A93" s="265" t="str">
        <f t="shared" si="99"/>
        <v>M775</v>
      </c>
      <c r="B93" s="299" t="s">
        <v>174</v>
      </c>
      <c r="C93" s="300" t="s">
        <v>175</v>
      </c>
      <c r="D93" s="306" t="e">
        <f>VLOOKUP($AA93,Calc_INF_PrevYearEUR!$A$11:$BQ$330,HLOOKUP($C$7,Calc_INF_PrevYearEUR!$E$5:$BQ$6,2,0),0)*IF($C$9="EUR",1,START!$E$18)</f>
        <v>#N/A</v>
      </c>
      <c r="E93" s="307" t="e">
        <f t="shared" si="71"/>
        <v>#N/A</v>
      </c>
      <c r="F93" s="306" t="e">
        <f>VLOOKUP($AA93,Calc_INF_FC_EUR!$A$11:$BQ$330,HLOOKUP($C$7,Calc_INF_FC_EUR!$E$5:$BQ$6,2,0),0)*IF($C$9="EUR",1,START!$E$18)+G93</f>
        <v>#N/A</v>
      </c>
      <c r="G93" s="321"/>
      <c r="H93" s="1110"/>
      <c r="I93" s="337"/>
      <c r="J93" s="564">
        <f t="shared" si="72"/>
        <v>0</v>
      </c>
      <c r="K93" s="337"/>
      <c r="L93" s="564">
        <f t="shared" si="74"/>
        <v>0</v>
      </c>
      <c r="M93" s="337"/>
      <c r="N93" s="564">
        <f t="shared" si="76"/>
        <v>0</v>
      </c>
      <c r="O93" s="337"/>
      <c r="P93" s="564">
        <f t="shared" si="78"/>
        <v>0</v>
      </c>
      <c r="Q93" s="337"/>
      <c r="R93" s="564">
        <f t="shared" si="80"/>
        <v>0</v>
      </c>
      <c r="S93" s="337"/>
      <c r="T93" s="564">
        <f t="shared" si="82"/>
        <v>0</v>
      </c>
      <c r="AA93" s="259" t="str">
        <f>IF(OR(B93=0,B93=""),"",B93&amp;IF(COUNTIF(B$11:$B93,B93)&gt;1,COUNTIF(B$11:$B93,B93),""))</f>
        <v>M775</v>
      </c>
      <c r="AB93" s="318"/>
      <c r="AC93" s="320"/>
      <c r="AD93" s="320"/>
    </row>
    <row r="94" spans="1:30" ht="12.75" customHeight="1">
      <c r="A94" s="265" t="str">
        <f t="shared" si="99"/>
        <v>M780</v>
      </c>
      <c r="B94" s="299" t="s">
        <v>176</v>
      </c>
      <c r="C94" s="300" t="s">
        <v>177</v>
      </c>
      <c r="D94" s="306" t="e">
        <f>VLOOKUP($AA94,Calc_INF_PrevYearEUR!$A$11:$BQ$330,HLOOKUP($C$7,Calc_INF_PrevYearEUR!$E$5:$BQ$6,2,0),0)*IF($C$9="EUR",1,START!$E$18)</f>
        <v>#N/A</v>
      </c>
      <c r="E94" s="307" t="e">
        <f t="shared" si="71"/>
        <v>#N/A</v>
      </c>
      <c r="F94" s="306" t="e">
        <f>VLOOKUP($AA94,Calc_INF_FC_EUR!$A$11:$BQ$330,HLOOKUP($C$7,Calc_INF_FC_EUR!$E$5:$BQ$6,2,0),0)*IF($C$9="EUR",1,START!$E$18)+G94</f>
        <v>#N/A</v>
      </c>
      <c r="G94" s="321"/>
      <c r="H94" s="1110"/>
      <c r="I94" s="337"/>
      <c r="J94" s="564">
        <f t="shared" si="72"/>
        <v>0</v>
      </c>
      <c r="K94" s="337"/>
      <c r="L94" s="564">
        <f t="shared" si="74"/>
        <v>0</v>
      </c>
      <c r="M94" s="337"/>
      <c r="N94" s="564">
        <f t="shared" si="76"/>
        <v>0</v>
      </c>
      <c r="O94" s="337"/>
      <c r="P94" s="564">
        <f t="shared" si="78"/>
        <v>0</v>
      </c>
      <c r="Q94" s="337"/>
      <c r="R94" s="564">
        <f t="shared" si="80"/>
        <v>0</v>
      </c>
      <c r="S94" s="337"/>
      <c r="T94" s="564">
        <f t="shared" si="82"/>
        <v>0</v>
      </c>
      <c r="AA94" s="259" t="str">
        <f>IF(OR(B94=0,B94=""),"",B94&amp;IF(COUNTIF(B$11:$B94,B94)&gt;1,COUNTIF(B$11:$B94,B94),""))</f>
        <v>M780</v>
      </c>
      <c r="AB94" s="318"/>
      <c r="AC94" s="320"/>
      <c r="AD94" s="320"/>
    </row>
    <row r="95" spans="1:30" ht="12.75" customHeight="1">
      <c r="A95" s="265" t="str">
        <f t="shared" si="99"/>
        <v>M785</v>
      </c>
      <c r="B95" s="299" t="s">
        <v>178</v>
      </c>
      <c r="C95" s="300" t="s">
        <v>179</v>
      </c>
      <c r="D95" s="306" t="e">
        <f>VLOOKUP($AA95,Calc_INF_PrevYearEUR!$A$11:$BQ$330,HLOOKUP($C$7,Calc_INF_PrevYearEUR!$E$5:$BQ$6,2,0),0)*IF($C$9="EUR",1,START!$E$18)</f>
        <v>#N/A</v>
      </c>
      <c r="E95" s="307" t="e">
        <f t="shared" si="71"/>
        <v>#N/A</v>
      </c>
      <c r="F95" s="306" t="e">
        <f>VLOOKUP($AA95,Calc_INF_FC_EUR!$A$11:$BQ$330,HLOOKUP($C$7,Calc_INF_FC_EUR!$E$5:$BQ$6,2,0),0)*IF($C$9="EUR",1,START!$E$18)+G95</f>
        <v>#N/A</v>
      </c>
      <c r="G95" s="321"/>
      <c r="H95" s="1110"/>
      <c r="I95" s="337">
        <f>'INVESTMENT per Year'!H21/3.5/-1000</f>
        <v>-860.95238095238085</v>
      </c>
      <c r="J95" s="564" t="e">
        <f t="shared" si="72"/>
        <v>#REF!</v>
      </c>
      <c r="K95" s="337">
        <f>'INVESTMENT per Year'!H21/3.5/-1000</f>
        <v>-860.95238095238085</v>
      </c>
      <c r="L95" s="564" t="e">
        <f t="shared" si="74"/>
        <v>#DIV/0!</v>
      </c>
      <c r="M95" s="337">
        <f>'INVESTMENT per Year'!H21/3.5/-1000</f>
        <v>-860.95238095238085</v>
      </c>
      <c r="N95" s="564" t="e">
        <f t="shared" si="76"/>
        <v>#DIV/0!</v>
      </c>
      <c r="O95" s="337"/>
      <c r="P95" s="564">
        <f t="shared" si="78"/>
        <v>0</v>
      </c>
      <c r="Q95" s="337"/>
      <c r="R95" s="564">
        <f t="shared" si="80"/>
        <v>0</v>
      </c>
      <c r="S95" s="337"/>
      <c r="T95" s="564">
        <f t="shared" si="82"/>
        <v>0</v>
      </c>
      <c r="AA95" s="259" t="str">
        <f>IF(OR(B95=0,B95=""),"",B95&amp;IF(COUNTIF(B$11:$B95,B95)&gt;1,COUNTIF(B$11:$B95,B95),""))</f>
        <v>M785</v>
      </c>
      <c r="AB95" s="318"/>
      <c r="AC95" s="320"/>
      <c r="AD95" s="320"/>
    </row>
    <row r="96" spans="1:30" ht="12.75" customHeight="1">
      <c r="A96" s="265" t="str">
        <f t="shared" si="99"/>
        <v>M787</v>
      </c>
      <c r="B96" s="299" t="s">
        <v>180</v>
      </c>
      <c r="C96" s="300" t="s">
        <v>181</v>
      </c>
      <c r="D96" s="306" t="e">
        <f>VLOOKUP($AA96,Calc_INF_PrevYearEUR!$A$11:$BQ$330,HLOOKUP($C$7,Calc_INF_PrevYearEUR!$E$5:$BQ$6,2,0),0)*IF($C$9="EUR",1,START!$E$18)</f>
        <v>#N/A</v>
      </c>
      <c r="E96" s="307" t="e">
        <f t="shared" si="71"/>
        <v>#N/A</v>
      </c>
      <c r="F96" s="306" t="e">
        <f>VLOOKUP($AA96,Calc_INF_FC_EUR!$A$11:$BQ$330,HLOOKUP($C$7,Calc_INF_FC_EUR!$E$5:$BQ$6,2,0),0)*IF($C$9="EUR",1,START!$E$18)+G96</f>
        <v>#N/A</v>
      </c>
      <c r="G96" s="321"/>
      <c r="H96" s="1110"/>
      <c r="I96" s="337"/>
      <c r="J96" s="564">
        <f t="shared" si="72"/>
        <v>0</v>
      </c>
      <c r="K96" s="337"/>
      <c r="L96" s="564">
        <f t="shared" si="74"/>
        <v>0</v>
      </c>
      <c r="M96" s="337"/>
      <c r="N96" s="564">
        <f t="shared" si="76"/>
        <v>0</v>
      </c>
      <c r="O96" s="337"/>
      <c r="P96" s="564">
        <f t="shared" si="78"/>
        <v>0</v>
      </c>
      <c r="Q96" s="337"/>
      <c r="R96" s="564">
        <f t="shared" si="80"/>
        <v>0</v>
      </c>
      <c r="S96" s="337"/>
      <c r="T96" s="564">
        <f t="shared" si="82"/>
        <v>0</v>
      </c>
      <c r="AA96" s="259" t="str">
        <f>IF(OR(B96=0,B96=""),"",B96&amp;IF(COUNTIF(B$11:$B96,B96)&gt;1,COUNTIF(B$11:$B96,B96),""))</f>
        <v>M787</v>
      </c>
      <c r="AB96" s="318"/>
      <c r="AC96" s="320"/>
      <c r="AD96" s="320"/>
    </row>
    <row r="97" spans="1:30" ht="12.75" customHeight="1">
      <c r="A97" s="265" t="str">
        <f t="shared" si="99"/>
        <v>M789</v>
      </c>
      <c r="B97" s="313" t="s">
        <v>182</v>
      </c>
      <c r="C97" s="313" t="s">
        <v>183</v>
      </c>
      <c r="D97" s="314" t="e">
        <f>VLOOKUP($AA97,Calc_INF_PrevYearEUR!$A$11:$BQ$330,HLOOKUP($C$7,Calc_INF_PrevYearEUR!$E$5:$BQ$6,2,0),0)*IF($C$9="EUR",1,START!$E$18)</f>
        <v>#N/A</v>
      </c>
      <c r="E97" s="315" t="e">
        <f t="shared" si="71"/>
        <v>#N/A</v>
      </c>
      <c r="F97" s="314" t="e">
        <f>VLOOKUP($AA97,Calc_INF_FC_EUR!$A$11:$BQ$330,HLOOKUP($C$7,Calc_INF_FC_EUR!$E$5:$BQ$6,2,0),0)*IF($C$9="EUR",1,START!$E$18)+G97</f>
        <v>#N/A</v>
      </c>
      <c r="G97" s="323">
        <f>SUM(G93:G96)</f>
        <v>0</v>
      </c>
      <c r="H97" s="1111"/>
      <c r="I97" s="339">
        <f>SUM(I93:I96)</f>
        <v>-860.95238095238085</v>
      </c>
      <c r="J97" s="329" t="e">
        <f t="shared" si="72"/>
        <v>#REF!</v>
      </c>
      <c r="K97" s="339">
        <f>SUM(K93:K96)</f>
        <v>-860.95238095238085</v>
      </c>
      <c r="L97" s="329" t="e">
        <f t="shared" si="74"/>
        <v>#DIV/0!</v>
      </c>
      <c r="M97" s="339">
        <f t="shared" ref="M97" si="114">SUM(M93:M96)</f>
        <v>-860.95238095238085</v>
      </c>
      <c r="N97" s="329" t="e">
        <f t="shared" si="76"/>
        <v>#DIV/0!</v>
      </c>
      <c r="O97" s="339">
        <f t="shared" ref="O97" si="115">SUM(O93:O96)</f>
        <v>0</v>
      </c>
      <c r="P97" s="329">
        <f t="shared" si="78"/>
        <v>0</v>
      </c>
      <c r="Q97" s="339">
        <f t="shared" ref="Q97" si="116">SUM(Q93:Q96)</f>
        <v>0</v>
      </c>
      <c r="R97" s="329">
        <f t="shared" si="80"/>
        <v>0</v>
      </c>
      <c r="S97" s="339">
        <f t="shared" ref="S97" si="117">SUM(S93:S96)</f>
        <v>0</v>
      </c>
      <c r="T97" s="329">
        <f t="shared" si="82"/>
        <v>0</v>
      </c>
      <c r="AA97" s="259" t="str">
        <f>IF(OR(B97=0,B97=""),"",B97&amp;IF(COUNTIF(B$11:$B97,B97)&gt;1,COUNTIF(B$11:$B97,B97),""))</f>
        <v>M789</v>
      </c>
      <c r="AB97" s="318"/>
      <c r="AC97" s="320"/>
      <c r="AD97" s="320"/>
    </row>
    <row r="98" spans="1:30" ht="12.75" customHeight="1">
      <c r="A98" s="265" t="str">
        <f t="shared" si="99"/>
        <v>M799</v>
      </c>
      <c r="B98" s="313" t="s">
        <v>184</v>
      </c>
      <c r="C98" s="313" t="s">
        <v>185</v>
      </c>
      <c r="D98" s="314" t="e">
        <f>VLOOKUP($AA98,Calc_INF_PrevYearEUR!$A$11:$BQ$330,HLOOKUP($C$7,Calc_INF_PrevYearEUR!$E$5:$BQ$6,2,0),0)*IF($C$9="EUR",1,START!$E$18)</f>
        <v>#N/A</v>
      </c>
      <c r="E98" s="315" t="e">
        <f t="shared" si="71"/>
        <v>#N/A</v>
      </c>
      <c r="F98" s="314" t="e">
        <f>VLOOKUP($AA98,Calc_INF_FC_EUR!$A$11:$BQ$330,HLOOKUP($C$7,Calc_INF_FC_EUR!$E$5:$BQ$6,2,0),0)*IF($C$9="EUR",1,START!$E$18)+G98</f>
        <v>#N/A</v>
      </c>
      <c r="G98" s="323">
        <f>G92+G97</f>
        <v>0</v>
      </c>
      <c r="H98" s="1111"/>
      <c r="I98" s="339" t="e">
        <f>I92+I97</f>
        <v>#REF!</v>
      </c>
      <c r="J98" s="329" t="e">
        <f t="shared" si="72"/>
        <v>#REF!</v>
      </c>
      <c r="K98" s="339" t="e">
        <f t="shared" ref="K98" si="118">K92+K97</f>
        <v>#REF!</v>
      </c>
      <c r="L98" s="329" t="e">
        <f t="shared" si="74"/>
        <v>#REF!</v>
      </c>
      <c r="M98" s="339" t="e">
        <f t="shared" ref="M98" si="119">M92+M97</f>
        <v>#REF!</v>
      </c>
      <c r="N98" s="329" t="e">
        <f t="shared" si="76"/>
        <v>#REF!</v>
      </c>
      <c r="O98" s="339">
        <f t="shared" ref="O98" si="120">O92+O97</f>
        <v>0</v>
      </c>
      <c r="P98" s="329">
        <f t="shared" si="78"/>
        <v>0</v>
      </c>
      <c r="Q98" s="339">
        <f t="shared" ref="Q98" si="121">Q92+Q97</f>
        <v>0</v>
      </c>
      <c r="R98" s="329">
        <f t="shared" si="80"/>
        <v>0</v>
      </c>
      <c r="S98" s="339">
        <f t="shared" ref="S98" si="122">S92+S97</f>
        <v>0</v>
      </c>
      <c r="T98" s="329">
        <f t="shared" si="82"/>
        <v>0</v>
      </c>
      <c r="AA98" s="259" t="str">
        <f>IF(OR(B98=0,B98=""),"",B98&amp;IF(COUNTIF(B$11:$B98,B98)&gt;1,COUNTIF(B$11:$B98,B98),""))</f>
        <v>M799</v>
      </c>
    </row>
    <row r="99" spans="1:30" ht="12.75" customHeight="1" outlineLevel="1">
      <c r="A99" s="265" t="str">
        <f t="shared" si="99"/>
        <v>M800</v>
      </c>
      <c r="B99" s="299" t="s">
        <v>186</v>
      </c>
      <c r="C99" s="300" t="s">
        <v>187</v>
      </c>
      <c r="D99" s="306" t="e">
        <f>VLOOKUP($AA99,Calc_INF_PrevYearEUR!$A$11:$BQ$330,HLOOKUP($C$7,Calc_INF_PrevYearEUR!$E$5:$BQ$6,2,0),0)*IF($C$9="EUR",1,START!$E$18)</f>
        <v>#N/A</v>
      </c>
      <c r="E99" s="307" t="e">
        <f t="shared" si="71"/>
        <v>#N/A</v>
      </c>
      <c r="F99" s="306" t="e">
        <f>VLOOKUP($AA99,Calc_INF_FC_EUR!$A$11:$BQ$330,HLOOKUP($C$7,Calc_INF_FC_EUR!$E$5:$BQ$6,2,0),0)*IF($C$9="EUR",1,START!$E$18)+G99</f>
        <v>#N/A</v>
      </c>
      <c r="G99" s="321"/>
      <c r="H99" s="1110"/>
      <c r="I99" s="337"/>
      <c r="J99" s="564">
        <f t="shared" si="72"/>
        <v>0</v>
      </c>
      <c r="K99" s="337"/>
      <c r="L99" s="564">
        <f t="shared" si="74"/>
        <v>0</v>
      </c>
      <c r="M99" s="337"/>
      <c r="N99" s="564">
        <f t="shared" si="76"/>
        <v>0</v>
      </c>
      <c r="O99" s="337"/>
      <c r="P99" s="564">
        <f t="shared" si="78"/>
        <v>0</v>
      </c>
      <c r="Q99" s="337"/>
      <c r="R99" s="564">
        <f t="shared" si="80"/>
        <v>0</v>
      </c>
      <c r="S99" s="337"/>
      <c r="T99" s="564">
        <f t="shared" si="82"/>
        <v>0</v>
      </c>
      <c r="AA99" s="259" t="str">
        <f>IF(OR(B99=0,B99=""),"",B99&amp;IF(COUNTIF(B$11:$B99,B99)&gt;1,COUNTIF(B$11:$B99,B99),""))</f>
        <v>M800</v>
      </c>
      <c r="AB99" s="318"/>
      <c r="AC99" s="320"/>
      <c r="AD99" s="320"/>
    </row>
    <row r="100" spans="1:30" ht="12.75" customHeight="1" outlineLevel="1">
      <c r="A100" s="265" t="str">
        <f t="shared" si="99"/>
        <v>M801</v>
      </c>
      <c r="B100" s="299" t="s">
        <v>188</v>
      </c>
      <c r="C100" s="300" t="s">
        <v>189</v>
      </c>
      <c r="D100" s="306" t="e">
        <f>VLOOKUP($AA100,Calc_INF_PrevYearEUR!$A$11:$BQ$330,HLOOKUP($C$7,Calc_INF_PrevYearEUR!$E$5:$BQ$6,2,0),0)*IF($C$9="EUR",1,START!$E$18)</f>
        <v>#N/A</v>
      </c>
      <c r="E100" s="307" t="e">
        <f t="shared" si="71"/>
        <v>#N/A</v>
      </c>
      <c r="F100" s="306" t="e">
        <f>VLOOKUP($AA100,Calc_INF_FC_EUR!$A$11:$BQ$330,HLOOKUP($C$7,Calc_INF_FC_EUR!$E$5:$BQ$6,2,0),0)*IF($C$9="EUR",1,START!$E$18)+G100</f>
        <v>#N/A</v>
      </c>
      <c r="G100" s="321"/>
      <c r="H100" s="1110"/>
      <c r="I100" s="337"/>
      <c r="J100" s="564">
        <f t="shared" si="72"/>
        <v>0</v>
      </c>
      <c r="K100" s="337"/>
      <c r="L100" s="564">
        <f t="shared" si="74"/>
        <v>0</v>
      </c>
      <c r="M100" s="337"/>
      <c r="N100" s="564">
        <f t="shared" si="76"/>
        <v>0</v>
      </c>
      <c r="O100" s="337"/>
      <c r="P100" s="564">
        <f t="shared" si="78"/>
        <v>0</v>
      </c>
      <c r="Q100" s="337"/>
      <c r="R100" s="564">
        <f t="shared" si="80"/>
        <v>0</v>
      </c>
      <c r="S100" s="337"/>
      <c r="T100" s="564">
        <f t="shared" si="82"/>
        <v>0</v>
      </c>
      <c r="AA100" s="259" t="str">
        <f>IF(OR(B100=0,B100=""),"",B100&amp;IF(COUNTIF(B$11:$B100,B100)&gt;1,COUNTIF(B$11:$B100,B100),""))</f>
        <v>M801</v>
      </c>
      <c r="AB100" s="318"/>
      <c r="AC100" s="320"/>
      <c r="AD100" s="320"/>
    </row>
    <row r="101" spans="1:30" ht="12.75" customHeight="1" outlineLevel="1">
      <c r="A101" s="265" t="str">
        <f t="shared" si="99"/>
        <v>M805</v>
      </c>
      <c r="B101" s="299" t="s">
        <v>190</v>
      </c>
      <c r="C101" s="300" t="s">
        <v>191</v>
      </c>
      <c r="D101" s="306" t="e">
        <f>VLOOKUP($AA101,Calc_INF_PrevYearEUR!$A$11:$BQ$330,HLOOKUP($C$7,Calc_INF_PrevYearEUR!$E$5:$BQ$6,2,0),0)*IF($C$9="EUR",1,START!$E$18)</f>
        <v>#N/A</v>
      </c>
      <c r="E101" s="307" t="e">
        <f t="shared" si="71"/>
        <v>#N/A</v>
      </c>
      <c r="F101" s="306" t="e">
        <f>VLOOKUP($AA101,Calc_INF_FC_EUR!$A$11:$BQ$330,HLOOKUP($C$7,Calc_INF_FC_EUR!$E$5:$BQ$6,2,0),0)*IF($C$9="EUR",1,START!$E$18)+G101</f>
        <v>#N/A</v>
      </c>
      <c r="G101" s="321"/>
      <c r="H101" s="1110"/>
      <c r="I101" s="337"/>
      <c r="J101" s="564">
        <f t="shared" si="72"/>
        <v>0</v>
      </c>
      <c r="K101" s="337"/>
      <c r="L101" s="564">
        <f t="shared" si="74"/>
        <v>0</v>
      </c>
      <c r="M101" s="337"/>
      <c r="N101" s="564">
        <f t="shared" si="76"/>
        <v>0</v>
      </c>
      <c r="O101" s="337"/>
      <c r="P101" s="564">
        <f t="shared" si="78"/>
        <v>0</v>
      </c>
      <c r="Q101" s="337"/>
      <c r="R101" s="564">
        <f t="shared" si="80"/>
        <v>0</v>
      </c>
      <c r="S101" s="337"/>
      <c r="T101" s="564">
        <f t="shared" si="82"/>
        <v>0</v>
      </c>
      <c r="AA101" s="259" t="str">
        <f>IF(OR(B101=0,B101=""),"",B101&amp;IF(COUNTIF(B$11:$B101,B101)&gt;1,COUNTIF(B$11:$B101,B101),""))</f>
        <v>M805</v>
      </c>
      <c r="AB101" s="318"/>
      <c r="AC101" s="320"/>
      <c r="AD101" s="320"/>
    </row>
    <row r="102" spans="1:30" ht="12.75" customHeight="1" outlineLevel="1">
      <c r="A102" s="265" t="str">
        <f t="shared" si="99"/>
        <v>M806</v>
      </c>
      <c r="B102" s="299" t="s">
        <v>192</v>
      </c>
      <c r="C102" s="300" t="s">
        <v>193</v>
      </c>
      <c r="D102" s="306" t="e">
        <f>VLOOKUP($AA102,Calc_INF_PrevYearEUR!$A$11:$BQ$330,HLOOKUP($C$7,Calc_INF_PrevYearEUR!$E$5:$BQ$6,2,0),0)*IF($C$9="EUR",1,START!$E$18)</f>
        <v>#N/A</v>
      </c>
      <c r="E102" s="307" t="e">
        <f t="shared" si="71"/>
        <v>#N/A</v>
      </c>
      <c r="F102" s="306" t="e">
        <f>VLOOKUP($AA102,Calc_INF_FC_EUR!$A$11:$BQ$330,HLOOKUP($C$7,Calc_INF_FC_EUR!$E$5:$BQ$6,2,0),0)*IF($C$9="EUR",1,START!$E$18)+G102</f>
        <v>#N/A</v>
      </c>
      <c r="G102" s="321"/>
      <c r="H102" s="1110"/>
      <c r="I102" s="337"/>
      <c r="J102" s="564">
        <f t="shared" si="72"/>
        <v>0</v>
      </c>
      <c r="K102" s="337"/>
      <c r="L102" s="564">
        <f t="shared" si="74"/>
        <v>0</v>
      </c>
      <c r="M102" s="337"/>
      <c r="N102" s="564">
        <f t="shared" si="76"/>
        <v>0</v>
      </c>
      <c r="O102" s="337"/>
      <c r="P102" s="564">
        <f t="shared" si="78"/>
        <v>0</v>
      </c>
      <c r="Q102" s="337"/>
      <c r="R102" s="564">
        <f t="shared" si="80"/>
        <v>0</v>
      </c>
      <c r="S102" s="337"/>
      <c r="T102" s="564">
        <f t="shared" si="82"/>
        <v>0</v>
      </c>
      <c r="AA102" s="259" t="str">
        <f>IF(OR(B102=0,B102=""),"",B102&amp;IF(COUNTIF(B$11:$B102,B102)&gt;1,COUNTIF(B$11:$B102,B102),""))</f>
        <v>M806</v>
      </c>
      <c r="AB102" s="318"/>
      <c r="AC102" s="320"/>
      <c r="AD102" s="320"/>
    </row>
    <row r="103" spans="1:30" ht="12.75" customHeight="1" outlineLevel="1">
      <c r="A103" s="265" t="str">
        <f t="shared" si="99"/>
        <v>M810</v>
      </c>
      <c r="B103" s="299" t="s">
        <v>194</v>
      </c>
      <c r="C103" s="300" t="s">
        <v>195</v>
      </c>
      <c r="D103" s="306" t="e">
        <f>VLOOKUP($AA103,Calc_INF_PrevYearEUR!$A$11:$BQ$330,HLOOKUP($C$7,Calc_INF_PrevYearEUR!$E$5:$BQ$6,2,0),0)*IF($C$9="EUR",1,START!$E$18)</f>
        <v>#N/A</v>
      </c>
      <c r="E103" s="307" t="e">
        <f t="shared" si="71"/>
        <v>#N/A</v>
      </c>
      <c r="F103" s="306" t="e">
        <f>VLOOKUP($AA103,Calc_INF_FC_EUR!$A$11:$BQ$330,HLOOKUP($C$7,Calc_INF_FC_EUR!$E$5:$BQ$6,2,0),0)*IF($C$9="EUR",1,START!$E$18)+G103</f>
        <v>#N/A</v>
      </c>
      <c r="G103" s="321"/>
      <c r="H103" s="1110"/>
      <c r="I103" s="337"/>
      <c r="J103" s="564">
        <f t="shared" si="72"/>
        <v>0</v>
      </c>
      <c r="K103" s="337"/>
      <c r="L103" s="564">
        <f t="shared" si="74"/>
        <v>0</v>
      </c>
      <c r="M103" s="337"/>
      <c r="N103" s="564">
        <f t="shared" si="76"/>
        <v>0</v>
      </c>
      <c r="O103" s="337"/>
      <c r="P103" s="564">
        <f t="shared" si="78"/>
        <v>0</v>
      </c>
      <c r="Q103" s="337"/>
      <c r="R103" s="564">
        <f t="shared" si="80"/>
        <v>0</v>
      </c>
      <c r="S103" s="337"/>
      <c r="T103" s="564">
        <f t="shared" si="82"/>
        <v>0</v>
      </c>
      <c r="AA103" s="259" t="str">
        <f>IF(OR(B103=0,B103=""),"",B103&amp;IF(COUNTIF(B$11:$B103,B103)&gt;1,COUNTIF(B$11:$B103,B103),""))</f>
        <v>M810</v>
      </c>
      <c r="AB103" s="318"/>
      <c r="AC103" s="320"/>
      <c r="AD103" s="320"/>
    </row>
    <row r="104" spans="1:30" ht="12.75" customHeight="1" outlineLevel="1">
      <c r="A104" s="265" t="str">
        <f t="shared" si="99"/>
        <v>M811</v>
      </c>
      <c r="B104" s="299" t="s">
        <v>196</v>
      </c>
      <c r="C104" s="300" t="s">
        <v>197</v>
      </c>
      <c r="D104" s="306" t="e">
        <f>VLOOKUP($AA104,Calc_INF_PrevYearEUR!$A$11:$BQ$330,HLOOKUP($C$7,Calc_INF_PrevYearEUR!$E$5:$BQ$6,2,0),0)*IF($C$9="EUR",1,START!$E$18)</f>
        <v>#N/A</v>
      </c>
      <c r="E104" s="307" t="e">
        <f t="shared" si="71"/>
        <v>#N/A</v>
      </c>
      <c r="F104" s="306" t="e">
        <f>VLOOKUP($AA104,Calc_INF_FC_EUR!$A$11:$BQ$330,HLOOKUP($C$7,Calc_INF_FC_EUR!$E$5:$BQ$6,2,0),0)*IF($C$9="EUR",1,START!$E$18)+G104</f>
        <v>#N/A</v>
      </c>
      <c r="G104" s="321"/>
      <c r="H104" s="1110"/>
      <c r="I104" s="337"/>
      <c r="J104" s="564">
        <f t="shared" si="72"/>
        <v>0</v>
      </c>
      <c r="K104" s="337"/>
      <c r="L104" s="564">
        <f t="shared" si="74"/>
        <v>0</v>
      </c>
      <c r="M104" s="337"/>
      <c r="N104" s="564">
        <f t="shared" si="76"/>
        <v>0</v>
      </c>
      <c r="O104" s="337"/>
      <c r="P104" s="564">
        <f t="shared" si="78"/>
        <v>0</v>
      </c>
      <c r="Q104" s="337"/>
      <c r="R104" s="564">
        <f t="shared" si="80"/>
        <v>0</v>
      </c>
      <c r="S104" s="337"/>
      <c r="T104" s="564">
        <f t="shared" si="82"/>
        <v>0</v>
      </c>
      <c r="AA104" s="259" t="str">
        <f>IF(OR(B104=0,B104=""),"",B104&amp;IF(COUNTIF(B$11:$B104,B104)&gt;1,COUNTIF(B$11:$B104,B104),""))</f>
        <v>M811</v>
      </c>
      <c r="AB104" s="318"/>
      <c r="AC104" s="320"/>
      <c r="AD104" s="320"/>
    </row>
    <row r="105" spans="1:30" ht="12.75" customHeight="1" outlineLevel="1">
      <c r="A105" s="265" t="str">
        <f t="shared" si="99"/>
        <v>M815</v>
      </c>
      <c r="B105" s="299" t="s">
        <v>198</v>
      </c>
      <c r="C105" s="300" t="s">
        <v>199</v>
      </c>
      <c r="D105" s="306" t="e">
        <f>VLOOKUP($AA105,Calc_INF_PrevYearEUR!$A$11:$BQ$330,HLOOKUP($C$7,Calc_INF_PrevYearEUR!$E$5:$BQ$6,2,0),0)*IF($C$9="EUR",1,START!$E$18)</f>
        <v>#N/A</v>
      </c>
      <c r="E105" s="307" t="e">
        <f t="shared" si="71"/>
        <v>#N/A</v>
      </c>
      <c r="F105" s="306" t="e">
        <f>VLOOKUP($AA105,Calc_INF_FC_EUR!$A$11:$BQ$330,HLOOKUP($C$7,Calc_INF_FC_EUR!$E$5:$BQ$6,2,0),0)*IF($C$9="EUR",1,START!$E$18)+G105</f>
        <v>#N/A</v>
      </c>
      <c r="G105" s="321"/>
      <c r="H105" s="1110"/>
      <c r="I105" s="337"/>
      <c r="J105" s="564">
        <f t="shared" si="72"/>
        <v>0</v>
      </c>
      <c r="K105" s="337"/>
      <c r="L105" s="564">
        <f t="shared" si="74"/>
        <v>0</v>
      </c>
      <c r="M105" s="337"/>
      <c r="N105" s="564">
        <f t="shared" si="76"/>
        <v>0</v>
      </c>
      <c r="O105" s="337"/>
      <c r="P105" s="564">
        <f t="shared" si="78"/>
        <v>0</v>
      </c>
      <c r="Q105" s="337"/>
      <c r="R105" s="564">
        <f t="shared" si="80"/>
        <v>0</v>
      </c>
      <c r="S105" s="337"/>
      <c r="T105" s="564">
        <f t="shared" si="82"/>
        <v>0</v>
      </c>
      <c r="AA105" s="259" t="str">
        <f>IF(OR(B105=0,B105=""),"",B105&amp;IF(COUNTIF(B$11:$B105,B105)&gt;1,COUNTIF(B$11:$B105,B105),""))</f>
        <v>M815</v>
      </c>
      <c r="AB105" s="318"/>
      <c r="AC105" s="320"/>
      <c r="AD105" s="320"/>
    </row>
    <row r="106" spans="1:30" ht="12.75" customHeight="1" outlineLevel="1">
      <c r="A106" s="265" t="str">
        <f t="shared" si="99"/>
        <v>M816</v>
      </c>
      <c r="B106" s="299" t="s">
        <v>200</v>
      </c>
      <c r="C106" s="300" t="s">
        <v>201</v>
      </c>
      <c r="D106" s="306" t="e">
        <f>VLOOKUP($AA106,Calc_INF_PrevYearEUR!$A$11:$BQ$330,HLOOKUP($C$7,Calc_INF_PrevYearEUR!$E$5:$BQ$6,2,0),0)*IF($C$9="EUR",1,START!$E$18)</f>
        <v>#N/A</v>
      </c>
      <c r="E106" s="307" t="e">
        <f t="shared" si="71"/>
        <v>#N/A</v>
      </c>
      <c r="F106" s="306" t="e">
        <f>VLOOKUP($AA106,Calc_INF_FC_EUR!$A$11:$BQ$330,HLOOKUP($C$7,Calc_INF_FC_EUR!$E$5:$BQ$6,2,0),0)*IF($C$9="EUR",1,START!$E$18)+G106</f>
        <v>#N/A</v>
      </c>
      <c r="G106" s="321"/>
      <c r="H106" s="1110"/>
      <c r="I106" s="337"/>
      <c r="J106" s="564">
        <f t="shared" si="72"/>
        <v>0</v>
      </c>
      <c r="K106" s="337"/>
      <c r="L106" s="564">
        <f t="shared" si="74"/>
        <v>0</v>
      </c>
      <c r="M106" s="337"/>
      <c r="N106" s="564">
        <f t="shared" si="76"/>
        <v>0</v>
      </c>
      <c r="O106" s="337"/>
      <c r="P106" s="564">
        <f t="shared" si="78"/>
        <v>0</v>
      </c>
      <c r="Q106" s="337"/>
      <c r="R106" s="564">
        <f t="shared" si="80"/>
        <v>0</v>
      </c>
      <c r="S106" s="337"/>
      <c r="T106" s="564">
        <f t="shared" si="82"/>
        <v>0</v>
      </c>
      <c r="AA106" s="259" t="str">
        <f>IF(OR(B106=0,B106=""),"",B106&amp;IF(COUNTIF(B$11:$B106,B106)&gt;1,COUNTIF(B$11:$B106,B106),""))</f>
        <v>M816</v>
      </c>
      <c r="AB106" s="318"/>
      <c r="AC106" s="320"/>
      <c r="AD106" s="320"/>
    </row>
    <row r="107" spans="1:30" ht="12.75" customHeight="1" outlineLevel="1">
      <c r="A107" s="265" t="str">
        <f t="shared" si="99"/>
        <v>M820</v>
      </c>
      <c r="B107" s="299" t="s">
        <v>202</v>
      </c>
      <c r="C107" s="300" t="s">
        <v>203</v>
      </c>
      <c r="D107" s="306" t="e">
        <f>VLOOKUP($AA107,Calc_INF_PrevYearEUR!$A$11:$BQ$330,HLOOKUP($C$7,Calc_INF_PrevYearEUR!$E$5:$BQ$6,2,0),0)*IF($C$9="EUR",1,START!$E$18)</f>
        <v>#N/A</v>
      </c>
      <c r="E107" s="307" t="e">
        <f t="shared" si="71"/>
        <v>#N/A</v>
      </c>
      <c r="F107" s="306" t="e">
        <f>VLOOKUP($AA107,Calc_INF_FC_EUR!$A$11:$BQ$330,HLOOKUP($C$7,Calc_INF_FC_EUR!$E$5:$BQ$6,2,0),0)*IF($C$9="EUR",1,START!$E$18)+G107</f>
        <v>#N/A</v>
      </c>
      <c r="G107" s="321"/>
      <c r="H107" s="1110"/>
      <c r="I107" s="337"/>
      <c r="J107" s="564">
        <f t="shared" si="72"/>
        <v>0</v>
      </c>
      <c r="K107" s="337"/>
      <c r="L107" s="564">
        <f t="shared" si="74"/>
        <v>0</v>
      </c>
      <c r="M107" s="337"/>
      <c r="N107" s="564">
        <f t="shared" si="76"/>
        <v>0</v>
      </c>
      <c r="O107" s="337"/>
      <c r="P107" s="564">
        <f t="shared" si="78"/>
        <v>0</v>
      </c>
      <c r="Q107" s="337"/>
      <c r="R107" s="564">
        <f t="shared" si="80"/>
        <v>0</v>
      </c>
      <c r="S107" s="337"/>
      <c r="T107" s="564">
        <f t="shared" si="82"/>
        <v>0</v>
      </c>
      <c r="AA107" s="259" t="str">
        <f>IF(OR(B107=0,B107=""),"",B107&amp;IF(COUNTIF(B$11:$B107,B107)&gt;1,COUNTIF(B$11:$B107,B107),""))</f>
        <v>M820</v>
      </c>
      <c r="AB107" s="318"/>
      <c r="AC107" s="320"/>
      <c r="AD107" s="320"/>
    </row>
    <row r="108" spans="1:30" ht="12.75" customHeight="1" outlineLevel="1">
      <c r="A108" s="265" t="str">
        <f t="shared" si="99"/>
        <v>M821</v>
      </c>
      <c r="B108" s="299" t="s">
        <v>204</v>
      </c>
      <c r="C108" s="300" t="s">
        <v>205</v>
      </c>
      <c r="D108" s="306" t="e">
        <f>VLOOKUP($AA108,Calc_INF_PrevYearEUR!$A$11:$BQ$330,HLOOKUP($C$7,Calc_INF_PrevYearEUR!$E$5:$BQ$6,2,0),0)*IF($C$9="EUR",1,START!$E$18)</f>
        <v>#N/A</v>
      </c>
      <c r="E108" s="307" t="e">
        <f t="shared" si="71"/>
        <v>#N/A</v>
      </c>
      <c r="F108" s="306" t="e">
        <f>VLOOKUP($AA108,Calc_INF_FC_EUR!$A$11:$BQ$330,HLOOKUP($C$7,Calc_INF_FC_EUR!$E$5:$BQ$6,2,0),0)*IF($C$9="EUR",1,START!$E$18)+G108</f>
        <v>#N/A</v>
      </c>
      <c r="G108" s="321"/>
      <c r="H108" s="1110"/>
      <c r="I108" s="337"/>
      <c r="J108" s="564">
        <f t="shared" si="72"/>
        <v>0</v>
      </c>
      <c r="K108" s="337"/>
      <c r="L108" s="564">
        <f t="shared" si="74"/>
        <v>0</v>
      </c>
      <c r="M108" s="337"/>
      <c r="N108" s="564">
        <f t="shared" si="76"/>
        <v>0</v>
      </c>
      <c r="O108" s="337"/>
      <c r="P108" s="564">
        <f t="shared" si="78"/>
        <v>0</v>
      </c>
      <c r="Q108" s="337"/>
      <c r="R108" s="564">
        <f t="shared" si="80"/>
        <v>0</v>
      </c>
      <c r="S108" s="337"/>
      <c r="T108" s="564">
        <f t="shared" si="82"/>
        <v>0</v>
      </c>
      <c r="AA108" s="259" t="str">
        <f>IF(OR(B108=0,B108=""),"",B108&amp;IF(COUNTIF(B$11:$B108,B108)&gt;1,COUNTIF(B$11:$B108,B108),""))</f>
        <v>M821</v>
      </c>
      <c r="AB108" s="318"/>
      <c r="AC108" s="320"/>
      <c r="AD108" s="320"/>
    </row>
    <row r="109" spans="1:30" ht="12.75" customHeight="1" outlineLevel="1">
      <c r="A109" s="265" t="str">
        <f t="shared" si="99"/>
        <v>M825</v>
      </c>
      <c r="B109" s="299" t="s">
        <v>206</v>
      </c>
      <c r="C109" s="300" t="s">
        <v>207</v>
      </c>
      <c r="D109" s="306" t="e">
        <f>VLOOKUP($AA109,Calc_INF_PrevYearEUR!$A$11:$BQ$330,HLOOKUP($C$7,Calc_INF_PrevYearEUR!$E$5:$BQ$6,2,0),0)*IF($C$9="EUR",1,START!$E$18)</f>
        <v>#N/A</v>
      </c>
      <c r="E109" s="307" t="e">
        <f t="shared" si="71"/>
        <v>#N/A</v>
      </c>
      <c r="F109" s="306" t="e">
        <f>VLOOKUP($AA109,Calc_INF_FC_EUR!$A$11:$BQ$330,HLOOKUP($C$7,Calc_INF_FC_EUR!$E$5:$BQ$6,2,0),0)*IF($C$9="EUR",1,START!$E$18)+G109</f>
        <v>#N/A</v>
      </c>
      <c r="G109" s="321"/>
      <c r="H109" s="1110"/>
      <c r="I109" s="337"/>
      <c r="J109" s="564">
        <f t="shared" si="72"/>
        <v>0</v>
      </c>
      <c r="K109" s="337"/>
      <c r="L109" s="564">
        <f t="shared" si="74"/>
        <v>0</v>
      </c>
      <c r="M109" s="337"/>
      <c r="N109" s="564">
        <f t="shared" si="76"/>
        <v>0</v>
      </c>
      <c r="O109" s="337"/>
      <c r="P109" s="564">
        <f t="shared" si="78"/>
        <v>0</v>
      </c>
      <c r="Q109" s="337"/>
      <c r="R109" s="564">
        <f t="shared" si="80"/>
        <v>0</v>
      </c>
      <c r="S109" s="337"/>
      <c r="T109" s="564">
        <f t="shared" si="82"/>
        <v>0</v>
      </c>
      <c r="AA109" s="259" t="str">
        <f>IF(OR(B109=0,B109=""),"",B109&amp;IF(COUNTIF(B$11:$B109,B109)&gt;1,COUNTIF(B$11:$B109,B109),""))</f>
        <v>M825</v>
      </c>
      <c r="AB109" s="318"/>
      <c r="AC109" s="320"/>
      <c r="AD109" s="320"/>
    </row>
    <row r="110" spans="1:30" ht="12.75" customHeight="1" outlineLevel="1">
      <c r="A110" s="265" t="str">
        <f t="shared" si="99"/>
        <v>M827</v>
      </c>
      <c r="B110" s="299" t="s">
        <v>208</v>
      </c>
      <c r="C110" s="300" t="s">
        <v>209</v>
      </c>
      <c r="D110" s="306" t="e">
        <f>VLOOKUP($AA110,Calc_INF_PrevYearEUR!$A$11:$BQ$330,HLOOKUP($C$7,Calc_INF_PrevYearEUR!$E$5:$BQ$6,2,0),0)*IF($C$9="EUR",1,START!$E$18)</f>
        <v>#N/A</v>
      </c>
      <c r="E110" s="307" t="e">
        <f t="shared" si="71"/>
        <v>#N/A</v>
      </c>
      <c r="F110" s="306" t="e">
        <f>VLOOKUP($AA110,Calc_INF_FC_EUR!$A$11:$BQ$330,HLOOKUP($C$7,Calc_INF_FC_EUR!$E$5:$BQ$6,2,0),0)*IF($C$9="EUR",1,START!$E$18)+G110</f>
        <v>#N/A</v>
      </c>
      <c r="G110" s="321"/>
      <c r="H110" s="1110"/>
      <c r="I110" s="337"/>
      <c r="J110" s="564">
        <f t="shared" si="72"/>
        <v>0</v>
      </c>
      <c r="K110" s="337"/>
      <c r="L110" s="564">
        <f t="shared" si="74"/>
        <v>0</v>
      </c>
      <c r="M110" s="337"/>
      <c r="N110" s="564">
        <f t="shared" si="76"/>
        <v>0</v>
      </c>
      <c r="O110" s="337"/>
      <c r="P110" s="564">
        <f t="shared" si="78"/>
        <v>0</v>
      </c>
      <c r="Q110" s="337"/>
      <c r="R110" s="564">
        <f t="shared" si="80"/>
        <v>0</v>
      </c>
      <c r="S110" s="337"/>
      <c r="T110" s="564">
        <f t="shared" si="82"/>
        <v>0</v>
      </c>
      <c r="AA110" s="259" t="str">
        <f>IF(OR(B110=0,B110=""),"",B110&amp;IF(COUNTIF(B$11:$B110,B110)&gt;1,COUNTIF(B$11:$B110,B110),""))</f>
        <v>M827</v>
      </c>
      <c r="AB110" s="318"/>
      <c r="AC110" s="320"/>
      <c r="AD110" s="320"/>
    </row>
    <row r="111" spans="1:30" ht="12.75" customHeight="1" outlineLevel="1">
      <c r="A111" s="265" t="str">
        <f t="shared" si="99"/>
        <v>M829</v>
      </c>
      <c r="B111" s="313" t="s">
        <v>210</v>
      </c>
      <c r="C111" s="313" t="s">
        <v>211</v>
      </c>
      <c r="D111" s="314" t="e">
        <f>VLOOKUP($AA111,Calc_INF_PrevYearEUR!$A$11:$BQ$330,HLOOKUP($C$7,Calc_INF_PrevYearEUR!$E$5:$BQ$6,2,0),0)*IF($C$9="EUR",1,START!$E$18)</f>
        <v>#N/A</v>
      </c>
      <c r="E111" s="315" t="e">
        <f t="shared" si="71"/>
        <v>#N/A</v>
      </c>
      <c r="F111" s="314" t="e">
        <f>VLOOKUP($AA111,Calc_INF_FC_EUR!$A$11:$BQ$330,HLOOKUP($C$7,Calc_INF_FC_EUR!$E$5:$BQ$6,2,0),0)*IF($C$9="EUR",1,START!$E$18)+G111</f>
        <v>#N/A</v>
      </c>
      <c r="G111" s="323">
        <f>SUM(G99:G110)</f>
        <v>0</v>
      </c>
      <c r="H111" s="1111"/>
      <c r="I111" s="339">
        <f>SUM(I99:I110)</f>
        <v>0</v>
      </c>
      <c r="J111" s="329">
        <f t="shared" si="72"/>
        <v>0</v>
      </c>
      <c r="K111" s="339">
        <f t="shared" ref="K111" si="123">SUM(K99:K110)</f>
        <v>0</v>
      </c>
      <c r="L111" s="329">
        <f t="shared" si="74"/>
        <v>0</v>
      </c>
      <c r="M111" s="339">
        <f t="shared" ref="M111" si="124">SUM(M99:M110)</f>
        <v>0</v>
      </c>
      <c r="N111" s="329">
        <f t="shared" si="76"/>
        <v>0</v>
      </c>
      <c r="O111" s="339">
        <f t="shared" ref="O111" si="125">SUM(O99:O110)</f>
        <v>0</v>
      </c>
      <c r="P111" s="329">
        <f t="shared" si="78"/>
        <v>0</v>
      </c>
      <c r="Q111" s="339">
        <f t="shared" ref="Q111" si="126">SUM(Q99:Q110)</f>
        <v>0</v>
      </c>
      <c r="R111" s="329">
        <f t="shared" si="80"/>
        <v>0</v>
      </c>
      <c r="S111" s="339">
        <f t="shared" ref="S111" si="127">SUM(S99:S110)</f>
        <v>0</v>
      </c>
      <c r="T111" s="329">
        <f t="shared" si="82"/>
        <v>0</v>
      </c>
      <c r="AA111" s="259" t="str">
        <f>IF(OR(B111=0,B111=""),"",B111&amp;IF(COUNTIF(B$11:$B111,B111)&gt;1,COUNTIF(B$11:$B111,B111),""))</f>
        <v>M829</v>
      </c>
      <c r="AB111" s="318"/>
      <c r="AC111" s="320"/>
      <c r="AD111" s="320"/>
    </row>
    <row r="112" spans="1:30" ht="12.75" customHeight="1" outlineLevel="1">
      <c r="A112" s="265" t="str">
        <f t="shared" si="99"/>
        <v>M835</v>
      </c>
      <c r="B112" s="299" t="s">
        <v>212</v>
      </c>
      <c r="C112" s="300" t="s">
        <v>213</v>
      </c>
      <c r="D112" s="306" t="e">
        <f>VLOOKUP($AA112,Calc_INF_PrevYearEUR!$A$11:$BQ$330,HLOOKUP($C$7,Calc_INF_PrevYearEUR!$E$5:$BQ$6,2,0),0)*IF($C$9="EUR",1,START!$E$18)</f>
        <v>#N/A</v>
      </c>
      <c r="E112" s="307" t="e">
        <f t="shared" si="71"/>
        <v>#N/A</v>
      </c>
      <c r="F112" s="306" t="e">
        <f>VLOOKUP($AA112,Calc_INF_FC_EUR!$A$11:$BQ$330,HLOOKUP($C$7,Calc_INF_FC_EUR!$E$5:$BQ$6,2,0),0)*IF($C$9="EUR",1,START!$E$18)+G112</f>
        <v>#N/A</v>
      </c>
      <c r="G112" s="321"/>
      <c r="H112" s="1110"/>
      <c r="I112" s="337"/>
      <c r="J112" s="564">
        <f t="shared" si="72"/>
        <v>0</v>
      </c>
      <c r="K112" s="337"/>
      <c r="L112" s="564">
        <f t="shared" si="74"/>
        <v>0</v>
      </c>
      <c r="M112" s="337"/>
      <c r="N112" s="564">
        <f t="shared" si="76"/>
        <v>0</v>
      </c>
      <c r="O112" s="337"/>
      <c r="P112" s="564">
        <f t="shared" si="78"/>
        <v>0</v>
      </c>
      <c r="Q112" s="337"/>
      <c r="R112" s="564">
        <f t="shared" si="80"/>
        <v>0</v>
      </c>
      <c r="S112" s="337"/>
      <c r="T112" s="564">
        <f t="shared" si="82"/>
        <v>0</v>
      </c>
      <c r="AA112" s="259" t="str">
        <f>IF(OR(B112=0,B112=""),"",B112&amp;IF(COUNTIF(B$11:$B112,B112)&gt;1,COUNTIF(B$11:$B112,B112),""))</f>
        <v>M835</v>
      </c>
      <c r="AB112" s="318"/>
      <c r="AC112" s="320"/>
      <c r="AD112" s="320"/>
    </row>
    <row r="113" spans="1:30" ht="12.75" customHeight="1" outlineLevel="1">
      <c r="A113" s="265" t="str">
        <f t="shared" si="99"/>
        <v>M836</v>
      </c>
      <c r="B113" s="299" t="s">
        <v>214</v>
      </c>
      <c r="C113" s="300" t="s">
        <v>215</v>
      </c>
      <c r="D113" s="306" t="e">
        <f>VLOOKUP($AA113,Calc_INF_PrevYearEUR!$A$11:$BQ$330,HLOOKUP($C$7,Calc_INF_PrevYearEUR!$E$5:$BQ$6,2,0),0)*IF($C$9="EUR",1,START!$E$18)</f>
        <v>#N/A</v>
      </c>
      <c r="E113" s="307" t="e">
        <f t="shared" si="71"/>
        <v>#N/A</v>
      </c>
      <c r="F113" s="306" t="e">
        <f>VLOOKUP($AA113,Calc_INF_FC_EUR!$A$11:$BQ$330,HLOOKUP($C$7,Calc_INF_FC_EUR!$E$5:$BQ$6,2,0),0)*IF($C$9="EUR",1,START!$E$18)+G113</f>
        <v>#N/A</v>
      </c>
      <c r="G113" s="321"/>
      <c r="H113" s="1110"/>
      <c r="I113" s="337"/>
      <c r="J113" s="564">
        <f t="shared" si="72"/>
        <v>0</v>
      </c>
      <c r="K113" s="337"/>
      <c r="L113" s="564">
        <f t="shared" si="74"/>
        <v>0</v>
      </c>
      <c r="M113" s="337"/>
      <c r="N113" s="564">
        <f t="shared" si="76"/>
        <v>0</v>
      </c>
      <c r="O113" s="337"/>
      <c r="P113" s="564">
        <f t="shared" si="78"/>
        <v>0</v>
      </c>
      <c r="Q113" s="337"/>
      <c r="R113" s="564">
        <f t="shared" si="80"/>
        <v>0</v>
      </c>
      <c r="S113" s="337"/>
      <c r="T113" s="564">
        <f t="shared" si="82"/>
        <v>0</v>
      </c>
      <c r="AA113" s="259" t="str">
        <f>IF(OR(B113=0,B113=""),"",B113&amp;IF(COUNTIF(B$11:$B113,B113)&gt;1,COUNTIF(B$11:$B113,B113),""))</f>
        <v>M836</v>
      </c>
      <c r="AB113" s="318"/>
      <c r="AC113" s="320"/>
      <c r="AD113" s="320"/>
    </row>
    <row r="114" spans="1:30" ht="12.75" customHeight="1" outlineLevel="1">
      <c r="A114" s="265" t="str">
        <f t="shared" si="99"/>
        <v>M840</v>
      </c>
      <c r="B114" s="299" t="s">
        <v>216</v>
      </c>
      <c r="C114" s="300" t="s">
        <v>217</v>
      </c>
      <c r="D114" s="306" t="e">
        <f>VLOOKUP($AA114,Calc_INF_PrevYearEUR!$A$11:$BQ$330,HLOOKUP($C$7,Calc_INF_PrevYearEUR!$E$5:$BQ$6,2,0),0)*IF($C$9="EUR",1,START!$E$18)</f>
        <v>#N/A</v>
      </c>
      <c r="E114" s="307" t="e">
        <f t="shared" si="71"/>
        <v>#N/A</v>
      </c>
      <c r="F114" s="306" t="e">
        <f>VLOOKUP($AA114,Calc_INF_FC_EUR!$A$11:$BQ$330,HLOOKUP($C$7,Calc_INF_FC_EUR!$E$5:$BQ$6,2,0),0)*IF($C$9="EUR",1,START!$E$18)+G114</f>
        <v>#N/A</v>
      </c>
      <c r="G114" s="321"/>
      <c r="H114" s="1110"/>
      <c r="I114" s="337"/>
      <c r="J114" s="564">
        <f t="shared" si="72"/>
        <v>0</v>
      </c>
      <c r="K114" s="337"/>
      <c r="L114" s="564">
        <f t="shared" si="74"/>
        <v>0</v>
      </c>
      <c r="M114" s="337"/>
      <c r="N114" s="564">
        <f t="shared" si="76"/>
        <v>0</v>
      </c>
      <c r="O114" s="337"/>
      <c r="P114" s="564">
        <f t="shared" si="78"/>
        <v>0</v>
      </c>
      <c r="Q114" s="337"/>
      <c r="R114" s="564">
        <f t="shared" si="80"/>
        <v>0</v>
      </c>
      <c r="S114" s="337"/>
      <c r="T114" s="564">
        <f t="shared" si="82"/>
        <v>0</v>
      </c>
      <c r="AA114" s="259" t="str">
        <f>IF(OR(B114=0,B114=""),"",B114&amp;IF(COUNTIF(B$11:$B114,B114)&gt;1,COUNTIF(B$11:$B114,B114),""))</f>
        <v>M840</v>
      </c>
      <c r="AB114" s="318"/>
      <c r="AC114" s="320"/>
      <c r="AD114" s="320"/>
    </row>
    <row r="115" spans="1:30" ht="12.75" customHeight="1" outlineLevel="1">
      <c r="A115" s="265" t="str">
        <f t="shared" si="99"/>
        <v>M841</v>
      </c>
      <c r="B115" s="299" t="s">
        <v>218</v>
      </c>
      <c r="C115" s="300" t="s">
        <v>219</v>
      </c>
      <c r="D115" s="306" t="e">
        <f>VLOOKUP($AA115,Calc_INF_PrevYearEUR!$A$11:$BQ$330,HLOOKUP($C$7,Calc_INF_PrevYearEUR!$E$5:$BQ$6,2,0),0)*IF($C$9="EUR",1,START!$E$18)</f>
        <v>#N/A</v>
      </c>
      <c r="E115" s="307" t="e">
        <f t="shared" ref="E115:E138" si="128">IF(D115=0,0,D115/D$42)</f>
        <v>#N/A</v>
      </c>
      <c r="F115" s="306" t="e">
        <f>VLOOKUP($AA115,Calc_INF_FC_EUR!$A$11:$BQ$330,HLOOKUP($C$7,Calc_INF_FC_EUR!$E$5:$BQ$6,2,0),0)*IF($C$9="EUR",1,START!$E$18)+G115</f>
        <v>#N/A</v>
      </c>
      <c r="G115" s="321"/>
      <c r="H115" s="1110"/>
      <c r="I115" s="337"/>
      <c r="J115" s="564">
        <f t="shared" ref="J115:J138" si="129">IF(I115=0,0,I115/I$42)</f>
        <v>0</v>
      </c>
      <c r="K115" s="337"/>
      <c r="L115" s="564">
        <f t="shared" ref="L115:L138" si="130">IF(K115=0,0,K115/K$42)</f>
        <v>0</v>
      </c>
      <c r="M115" s="337"/>
      <c r="N115" s="564">
        <f t="shared" ref="N115:N138" si="131">IF(M115=0,0,M115/M$42)</f>
        <v>0</v>
      </c>
      <c r="O115" s="337"/>
      <c r="P115" s="564">
        <f t="shared" ref="P115:P138" si="132">IF(O115=0,0,O115/O$42)</f>
        <v>0</v>
      </c>
      <c r="Q115" s="337"/>
      <c r="R115" s="564">
        <f t="shared" ref="R115:R138" si="133">IF(Q115=0,0,Q115/Q$42)</f>
        <v>0</v>
      </c>
      <c r="S115" s="337"/>
      <c r="T115" s="564">
        <f t="shared" ref="T115:T138" si="134">IF(S115=0,0,S115/S$42)</f>
        <v>0</v>
      </c>
      <c r="AA115" s="259" t="str">
        <f>IF(OR(B115=0,B115=""),"",B115&amp;IF(COUNTIF(B$11:$B115,B115)&gt;1,COUNTIF(B$11:$B115,B115),""))</f>
        <v>M841</v>
      </c>
      <c r="AB115" s="318"/>
      <c r="AC115" s="320"/>
      <c r="AD115" s="320"/>
    </row>
    <row r="116" spans="1:30" ht="12.75" customHeight="1" outlineLevel="1">
      <c r="A116" s="265" t="str">
        <f t="shared" si="99"/>
        <v>M845</v>
      </c>
      <c r="B116" s="299" t="s">
        <v>220</v>
      </c>
      <c r="C116" s="300" t="s">
        <v>221</v>
      </c>
      <c r="D116" s="306" t="e">
        <f>VLOOKUP($AA116,Calc_INF_PrevYearEUR!$A$11:$BQ$330,HLOOKUP($C$7,Calc_INF_PrevYearEUR!$E$5:$BQ$6,2,0),0)*IF($C$9="EUR",1,START!$E$18)</f>
        <v>#N/A</v>
      </c>
      <c r="E116" s="307" t="e">
        <f t="shared" si="128"/>
        <v>#N/A</v>
      </c>
      <c r="F116" s="306" t="e">
        <f>VLOOKUP($AA116,Calc_INF_FC_EUR!$A$11:$BQ$330,HLOOKUP($C$7,Calc_INF_FC_EUR!$E$5:$BQ$6,2,0),0)*IF($C$9="EUR",1,START!$E$18)+G116</f>
        <v>#N/A</v>
      </c>
      <c r="G116" s="321"/>
      <c r="H116" s="1110"/>
      <c r="I116" s="337">
        <v>-155</v>
      </c>
      <c r="J116" s="564" t="e">
        <f t="shared" si="129"/>
        <v>#REF!</v>
      </c>
      <c r="K116" s="337">
        <v>-105</v>
      </c>
      <c r="L116" s="564" t="e">
        <f t="shared" si="130"/>
        <v>#DIV/0!</v>
      </c>
      <c r="M116" s="337">
        <v>-50</v>
      </c>
      <c r="N116" s="564" t="e">
        <f t="shared" si="131"/>
        <v>#DIV/0!</v>
      </c>
      <c r="O116" s="337"/>
      <c r="P116" s="564">
        <f t="shared" si="132"/>
        <v>0</v>
      </c>
      <c r="Q116" s="337"/>
      <c r="R116" s="564">
        <f t="shared" si="133"/>
        <v>0</v>
      </c>
      <c r="S116" s="337"/>
      <c r="T116" s="564">
        <f t="shared" si="134"/>
        <v>0</v>
      </c>
      <c r="AA116" s="259" t="str">
        <f>IF(OR(B116=0,B116=""),"",B116&amp;IF(COUNTIF(B$11:$B116,B116)&gt;1,COUNTIF(B$11:$B116,B116),""))</f>
        <v>M845</v>
      </c>
      <c r="AB116" s="318"/>
      <c r="AC116" s="320"/>
      <c r="AD116" s="320"/>
    </row>
    <row r="117" spans="1:30" ht="12.75" customHeight="1" outlineLevel="1">
      <c r="A117" s="265" t="str">
        <f t="shared" si="99"/>
        <v>M846</v>
      </c>
      <c r="B117" s="299" t="s">
        <v>222</v>
      </c>
      <c r="C117" s="300" t="s">
        <v>223</v>
      </c>
      <c r="D117" s="306" t="e">
        <f>VLOOKUP($AA117,Calc_INF_PrevYearEUR!$A$11:$BQ$330,HLOOKUP($C$7,Calc_INF_PrevYearEUR!$E$5:$BQ$6,2,0),0)*IF($C$9="EUR",1,START!$E$18)</f>
        <v>#N/A</v>
      </c>
      <c r="E117" s="307" t="e">
        <f t="shared" si="128"/>
        <v>#N/A</v>
      </c>
      <c r="F117" s="306" t="e">
        <f>VLOOKUP($AA117,Calc_INF_FC_EUR!$A$11:$BQ$330,HLOOKUP($C$7,Calc_INF_FC_EUR!$E$5:$BQ$6,2,0),0)*IF($C$9="EUR",1,START!$E$18)+G117</f>
        <v>#N/A</v>
      </c>
      <c r="G117" s="321"/>
      <c r="H117" s="1110"/>
      <c r="I117" s="337"/>
      <c r="J117" s="564">
        <f t="shared" si="129"/>
        <v>0</v>
      </c>
      <c r="K117" s="337"/>
      <c r="L117" s="564">
        <f t="shared" si="130"/>
        <v>0</v>
      </c>
      <c r="M117" s="337"/>
      <c r="N117" s="564">
        <f t="shared" si="131"/>
        <v>0</v>
      </c>
      <c r="O117" s="337"/>
      <c r="P117" s="564">
        <f t="shared" si="132"/>
        <v>0</v>
      </c>
      <c r="Q117" s="337"/>
      <c r="R117" s="564">
        <f t="shared" si="133"/>
        <v>0</v>
      </c>
      <c r="S117" s="337"/>
      <c r="T117" s="564">
        <f t="shared" si="134"/>
        <v>0</v>
      </c>
      <c r="AA117" s="259" t="str">
        <f>IF(OR(B117=0,B117=""),"",B117&amp;IF(COUNTIF(B$11:$B117,B117)&gt;1,COUNTIF(B$11:$B117,B117),""))</f>
        <v>M846</v>
      </c>
      <c r="AB117" s="318"/>
      <c r="AC117" s="320"/>
      <c r="AD117" s="320"/>
    </row>
    <row r="118" spans="1:30" ht="12.75" customHeight="1" outlineLevel="1">
      <c r="A118" s="265" t="str">
        <f t="shared" si="99"/>
        <v>M850</v>
      </c>
      <c r="B118" s="299" t="s">
        <v>224</v>
      </c>
      <c r="C118" s="300" t="s">
        <v>225</v>
      </c>
      <c r="D118" s="306" t="e">
        <f>VLOOKUP($AA118,Calc_INF_PrevYearEUR!$A$11:$BQ$330,HLOOKUP($C$7,Calc_INF_PrevYearEUR!$E$5:$BQ$6,2,0),0)*IF($C$9="EUR",1,START!$E$18)</f>
        <v>#N/A</v>
      </c>
      <c r="E118" s="307" t="e">
        <f t="shared" si="128"/>
        <v>#N/A</v>
      </c>
      <c r="F118" s="306" t="e">
        <f>VLOOKUP($AA118,Calc_INF_FC_EUR!$A$11:$BQ$330,HLOOKUP($C$7,Calc_INF_FC_EUR!$E$5:$BQ$6,2,0),0)*IF($C$9="EUR",1,START!$E$18)+G118</f>
        <v>#N/A</v>
      </c>
      <c r="G118" s="321"/>
      <c r="H118" s="1110"/>
      <c r="I118" s="337"/>
      <c r="J118" s="564">
        <f t="shared" si="129"/>
        <v>0</v>
      </c>
      <c r="K118" s="337"/>
      <c r="L118" s="564">
        <f t="shared" si="130"/>
        <v>0</v>
      </c>
      <c r="M118" s="337"/>
      <c r="N118" s="564">
        <f t="shared" si="131"/>
        <v>0</v>
      </c>
      <c r="O118" s="337"/>
      <c r="P118" s="564">
        <f t="shared" si="132"/>
        <v>0</v>
      </c>
      <c r="Q118" s="337"/>
      <c r="R118" s="564">
        <f t="shared" si="133"/>
        <v>0</v>
      </c>
      <c r="S118" s="337"/>
      <c r="T118" s="564">
        <f t="shared" si="134"/>
        <v>0</v>
      </c>
      <c r="AA118" s="259" t="str">
        <f>IF(OR(B118=0,B118=""),"",B118&amp;IF(COUNTIF(B$11:$B118,B118)&gt;1,COUNTIF(B$11:$B118,B118),""))</f>
        <v>M850</v>
      </c>
      <c r="AB118" s="318"/>
      <c r="AC118" s="320"/>
      <c r="AD118" s="320"/>
    </row>
    <row r="119" spans="1:30" ht="12.75" customHeight="1" outlineLevel="1">
      <c r="A119" s="265" t="str">
        <f t="shared" si="99"/>
        <v>M851</v>
      </c>
      <c r="B119" s="299" t="s">
        <v>226</v>
      </c>
      <c r="C119" s="300" t="s">
        <v>227</v>
      </c>
      <c r="D119" s="306" t="e">
        <f>VLOOKUP($AA119,Calc_INF_PrevYearEUR!$A$11:$BQ$330,HLOOKUP($C$7,Calc_INF_PrevYearEUR!$E$5:$BQ$6,2,0),0)*IF($C$9="EUR",1,START!$E$18)</f>
        <v>#N/A</v>
      </c>
      <c r="E119" s="307" t="e">
        <f t="shared" si="128"/>
        <v>#N/A</v>
      </c>
      <c r="F119" s="306" t="e">
        <f>VLOOKUP($AA119,Calc_INF_FC_EUR!$A$11:$BQ$330,HLOOKUP($C$7,Calc_INF_FC_EUR!$E$5:$BQ$6,2,0),0)*IF($C$9="EUR",1,START!$E$18)+G119</f>
        <v>#N/A</v>
      </c>
      <c r="G119" s="321"/>
      <c r="H119" s="1110"/>
      <c r="I119" s="337"/>
      <c r="J119" s="564">
        <f t="shared" si="129"/>
        <v>0</v>
      </c>
      <c r="K119" s="337"/>
      <c r="L119" s="564">
        <f t="shared" si="130"/>
        <v>0</v>
      </c>
      <c r="M119" s="337"/>
      <c r="N119" s="564">
        <f t="shared" si="131"/>
        <v>0</v>
      </c>
      <c r="O119" s="337"/>
      <c r="P119" s="564">
        <f t="shared" si="132"/>
        <v>0</v>
      </c>
      <c r="Q119" s="337"/>
      <c r="R119" s="564">
        <f t="shared" si="133"/>
        <v>0</v>
      </c>
      <c r="S119" s="337"/>
      <c r="T119" s="564">
        <f t="shared" si="134"/>
        <v>0</v>
      </c>
      <c r="AA119" s="259" t="str">
        <f>IF(OR(B119=0,B119=""),"",B119&amp;IF(COUNTIF(B$11:$B119,B119)&gt;1,COUNTIF(B$11:$B119,B119),""))</f>
        <v>M851</v>
      </c>
      <c r="AB119" s="318"/>
      <c r="AC119" s="320"/>
      <c r="AD119" s="320"/>
    </row>
    <row r="120" spans="1:30" ht="12.75" customHeight="1" outlineLevel="1">
      <c r="A120" s="265" t="str">
        <f t="shared" si="99"/>
        <v>M857</v>
      </c>
      <c r="B120" s="299" t="s">
        <v>228</v>
      </c>
      <c r="C120" s="300" t="s">
        <v>229</v>
      </c>
      <c r="D120" s="306" t="e">
        <f>VLOOKUP($AA120,Calc_INF_PrevYearEUR!$A$11:$BQ$330,HLOOKUP($C$7,Calc_INF_PrevYearEUR!$E$5:$BQ$6,2,0),0)*IF($C$9="EUR",1,START!$E$18)</f>
        <v>#N/A</v>
      </c>
      <c r="E120" s="307" t="e">
        <f t="shared" si="128"/>
        <v>#N/A</v>
      </c>
      <c r="F120" s="306" t="e">
        <f>VLOOKUP($AA120,Calc_INF_FC_EUR!$A$11:$BQ$330,HLOOKUP($C$7,Calc_INF_FC_EUR!$E$5:$BQ$6,2,0),0)*IF($C$9="EUR",1,START!$E$18)+G120</f>
        <v>#N/A</v>
      </c>
      <c r="G120" s="321"/>
      <c r="H120" s="1110"/>
      <c r="I120" s="337"/>
      <c r="J120" s="564">
        <f t="shared" si="129"/>
        <v>0</v>
      </c>
      <c r="K120" s="337"/>
      <c r="L120" s="564">
        <f t="shared" si="130"/>
        <v>0</v>
      </c>
      <c r="M120" s="337"/>
      <c r="N120" s="564">
        <f t="shared" si="131"/>
        <v>0</v>
      </c>
      <c r="O120" s="337"/>
      <c r="P120" s="564">
        <f t="shared" si="132"/>
        <v>0</v>
      </c>
      <c r="Q120" s="337"/>
      <c r="R120" s="564">
        <f t="shared" si="133"/>
        <v>0</v>
      </c>
      <c r="S120" s="337"/>
      <c r="T120" s="564">
        <f t="shared" si="134"/>
        <v>0</v>
      </c>
      <c r="AA120" s="259" t="str">
        <f>IF(OR(B120=0,B120=""),"",B120&amp;IF(COUNTIF(B$11:$B120,B120)&gt;1,COUNTIF(B$11:$B120,B120),""))</f>
        <v>M857</v>
      </c>
      <c r="AB120" s="318"/>
      <c r="AC120" s="320"/>
      <c r="AD120" s="320"/>
    </row>
    <row r="121" spans="1:30" ht="12.75" customHeight="1" outlineLevel="1">
      <c r="A121" s="265" t="str">
        <f t="shared" si="99"/>
        <v>M859</v>
      </c>
      <c r="B121" s="313" t="s">
        <v>230</v>
      </c>
      <c r="C121" s="313" t="s">
        <v>231</v>
      </c>
      <c r="D121" s="314" t="e">
        <f>VLOOKUP($AA121,Calc_INF_PrevYearEUR!$A$11:$BQ$330,HLOOKUP($C$7,Calc_INF_PrevYearEUR!$E$5:$BQ$6,2,0),0)*IF($C$9="EUR",1,START!$E$18)</f>
        <v>#N/A</v>
      </c>
      <c r="E121" s="315" t="e">
        <f t="shared" si="128"/>
        <v>#N/A</v>
      </c>
      <c r="F121" s="314" t="e">
        <f>VLOOKUP($AA121,Calc_INF_FC_EUR!$A$11:$BQ$330,HLOOKUP($C$7,Calc_INF_FC_EUR!$E$5:$BQ$6,2,0),0)*IF($C$9="EUR",1,START!$E$18)+G121</f>
        <v>#N/A</v>
      </c>
      <c r="G121" s="323">
        <f>SUM(G112:G120)</f>
        <v>0</v>
      </c>
      <c r="H121" s="1111"/>
      <c r="I121" s="339">
        <f>SUM(I112:I120)</f>
        <v>-155</v>
      </c>
      <c r="J121" s="329" t="e">
        <f t="shared" si="129"/>
        <v>#REF!</v>
      </c>
      <c r="K121" s="339">
        <f t="shared" ref="K121" si="135">SUM(K112:K120)</f>
        <v>-105</v>
      </c>
      <c r="L121" s="329" t="e">
        <f t="shared" si="130"/>
        <v>#DIV/0!</v>
      </c>
      <c r="M121" s="339">
        <f t="shared" ref="M121" si="136">SUM(M112:M120)</f>
        <v>-50</v>
      </c>
      <c r="N121" s="329" t="e">
        <f t="shared" si="131"/>
        <v>#DIV/0!</v>
      </c>
      <c r="O121" s="339">
        <f t="shared" ref="O121" si="137">SUM(O112:O120)</f>
        <v>0</v>
      </c>
      <c r="P121" s="329">
        <f t="shared" si="132"/>
        <v>0</v>
      </c>
      <c r="Q121" s="339">
        <f t="shared" ref="Q121" si="138">SUM(Q112:Q120)</f>
        <v>0</v>
      </c>
      <c r="R121" s="329">
        <f t="shared" si="133"/>
        <v>0</v>
      </c>
      <c r="S121" s="339">
        <f t="shared" ref="S121" si="139">SUM(S112:S120)</f>
        <v>0</v>
      </c>
      <c r="T121" s="329">
        <f t="shared" si="134"/>
        <v>0</v>
      </c>
      <c r="AA121" s="259" t="str">
        <f>IF(OR(B121=0,B121=""),"",B121&amp;IF(COUNTIF(B$11:$B121,B121)&gt;1,COUNTIF(B$11:$B121,B121),""))</f>
        <v>M859</v>
      </c>
      <c r="AB121" s="318"/>
      <c r="AC121" s="320"/>
      <c r="AD121" s="320"/>
    </row>
    <row r="122" spans="1:30" ht="12.75" customHeight="1" outlineLevel="1">
      <c r="A122" s="265" t="str">
        <f t="shared" si="99"/>
        <v>M869</v>
      </c>
      <c r="B122" s="313" t="s">
        <v>232</v>
      </c>
      <c r="C122" s="313" t="s">
        <v>233</v>
      </c>
      <c r="D122" s="314" t="e">
        <f>VLOOKUP($AA122,Calc_INF_PrevYearEUR!$A$11:$BQ$330,HLOOKUP($C$7,Calc_INF_PrevYearEUR!$E$5:$BQ$6,2,0),0)*IF($C$9="EUR",1,START!$E$18)</f>
        <v>#N/A</v>
      </c>
      <c r="E122" s="315" t="e">
        <f t="shared" si="128"/>
        <v>#N/A</v>
      </c>
      <c r="F122" s="314" t="e">
        <f>VLOOKUP($AA122,Calc_INF_FC_EUR!$A$11:$BQ$330,HLOOKUP($C$7,Calc_INF_FC_EUR!$E$5:$BQ$6,2,0),0)*IF($C$9="EUR",1,START!$E$18)+G122</f>
        <v>#N/A</v>
      </c>
      <c r="G122" s="323">
        <f>G111+G121</f>
        <v>0</v>
      </c>
      <c r="H122" s="1111"/>
      <c r="I122" s="339">
        <f>I111+I121</f>
        <v>-155</v>
      </c>
      <c r="J122" s="329" t="e">
        <f t="shared" si="129"/>
        <v>#REF!</v>
      </c>
      <c r="K122" s="339">
        <f t="shared" ref="K122" si="140">K111+K121</f>
        <v>-105</v>
      </c>
      <c r="L122" s="329" t="e">
        <f t="shared" si="130"/>
        <v>#DIV/0!</v>
      </c>
      <c r="M122" s="339">
        <f t="shared" ref="M122" si="141">M111+M121</f>
        <v>-50</v>
      </c>
      <c r="N122" s="329" t="e">
        <f t="shared" si="131"/>
        <v>#DIV/0!</v>
      </c>
      <c r="O122" s="339">
        <f t="shared" ref="O122" si="142">O111+O121</f>
        <v>0</v>
      </c>
      <c r="P122" s="329">
        <f t="shared" si="132"/>
        <v>0</v>
      </c>
      <c r="Q122" s="339">
        <f t="shared" ref="Q122" si="143">Q111+Q121</f>
        <v>0</v>
      </c>
      <c r="R122" s="329">
        <f t="shared" si="133"/>
        <v>0</v>
      </c>
      <c r="S122" s="339">
        <f t="shared" ref="S122" si="144">S111+S121</f>
        <v>0</v>
      </c>
      <c r="T122" s="329">
        <f t="shared" si="134"/>
        <v>0</v>
      </c>
      <c r="AA122" s="259" t="str">
        <f>IF(OR(B122=0,B122=""),"",B122&amp;IF(COUNTIF(B$11:$B122,B122)&gt;1,COUNTIF(B$11:$B122,B122),""))</f>
        <v>M869</v>
      </c>
      <c r="AB122" s="318"/>
      <c r="AC122" s="320"/>
      <c r="AD122" s="320"/>
    </row>
    <row r="123" spans="1:30" ht="12.75" customHeight="1" outlineLevel="1">
      <c r="A123" s="265" t="str">
        <f t="shared" si="99"/>
        <v>M879</v>
      </c>
      <c r="B123" s="313" t="s">
        <v>234</v>
      </c>
      <c r="C123" s="313" t="s">
        <v>235</v>
      </c>
      <c r="D123" s="314" t="e">
        <f>VLOOKUP($AA123,Calc_INF_PrevYearEUR!$A$11:$BQ$330,HLOOKUP($C$7,Calc_INF_PrevYearEUR!$E$5:$BQ$6,2,0),0)*IF($C$9="EUR",1,START!$E$18)</f>
        <v>#N/A</v>
      </c>
      <c r="E123" s="315" t="e">
        <f t="shared" si="128"/>
        <v>#N/A</v>
      </c>
      <c r="F123" s="314" t="e">
        <f>VLOOKUP($AA123,Calc_INF_FC_EUR!$A$11:$BQ$330,HLOOKUP($C$7,Calc_INF_FC_EUR!$E$5:$BQ$6,2,0),0)*IF($C$9="EUR",1,START!$E$18)+G123</f>
        <v>#N/A</v>
      </c>
      <c r="G123" s="323">
        <f>G98+G122</f>
        <v>0</v>
      </c>
      <c r="H123" s="1111"/>
      <c r="I123" s="339" t="e">
        <f>I98+I122</f>
        <v>#REF!</v>
      </c>
      <c r="J123" s="329" t="e">
        <f t="shared" si="129"/>
        <v>#REF!</v>
      </c>
      <c r="K123" s="339" t="e">
        <f t="shared" ref="K123" si="145">K98+K122</f>
        <v>#REF!</v>
      </c>
      <c r="L123" s="329" t="e">
        <f t="shared" si="130"/>
        <v>#REF!</v>
      </c>
      <c r="M123" s="339" t="e">
        <f t="shared" ref="M123" si="146">M98+M122</f>
        <v>#REF!</v>
      </c>
      <c r="N123" s="329" t="e">
        <f t="shared" si="131"/>
        <v>#REF!</v>
      </c>
      <c r="O123" s="339">
        <f t="shared" ref="O123" si="147">O98+O122</f>
        <v>0</v>
      </c>
      <c r="P123" s="329">
        <f t="shared" si="132"/>
        <v>0</v>
      </c>
      <c r="Q123" s="339">
        <f t="shared" ref="Q123" si="148">Q98+Q122</f>
        <v>0</v>
      </c>
      <c r="R123" s="329">
        <f t="shared" si="133"/>
        <v>0</v>
      </c>
      <c r="S123" s="339">
        <f t="shared" ref="S123" si="149">S98+S122</f>
        <v>0</v>
      </c>
      <c r="T123" s="329">
        <f t="shared" si="134"/>
        <v>0</v>
      </c>
      <c r="AA123" s="259" t="str">
        <f>IF(OR(B123=0,B123=""),"",B123&amp;IF(COUNTIF(B$11:$B123,B123)&gt;1,COUNTIF(B$11:$B123,B123),""))</f>
        <v>M879</v>
      </c>
    </row>
    <row r="124" spans="1:30" ht="12.75" customHeight="1" outlineLevel="1">
      <c r="A124" s="265" t="str">
        <f t="shared" si="99"/>
        <v>M885</v>
      </c>
      <c r="B124" s="299" t="s">
        <v>236</v>
      </c>
      <c r="C124" s="300" t="s">
        <v>237</v>
      </c>
      <c r="D124" s="306" t="e">
        <f>VLOOKUP($AA124,Calc_INF_PrevYearEUR!$A$11:$BQ$330,HLOOKUP($C$7,Calc_INF_PrevYearEUR!$E$5:$BQ$6,2,0),0)*IF($C$9="EUR",1,START!$E$18)</f>
        <v>#N/A</v>
      </c>
      <c r="E124" s="307" t="e">
        <f t="shared" si="128"/>
        <v>#N/A</v>
      </c>
      <c r="F124" s="306" t="e">
        <f>VLOOKUP($AA124,Calc_INF_FC_EUR!$A$11:$BQ$330,HLOOKUP($C$7,Calc_INF_FC_EUR!$E$5:$BQ$6,2,0),0)*IF($C$9="EUR",1,START!$E$18)+G124</f>
        <v>#N/A</v>
      </c>
      <c r="G124" s="321"/>
      <c r="H124" s="1110"/>
      <c r="I124" s="337"/>
      <c r="J124" s="564">
        <f t="shared" si="129"/>
        <v>0</v>
      </c>
      <c r="K124" s="337"/>
      <c r="L124" s="564">
        <f t="shared" si="130"/>
        <v>0</v>
      </c>
      <c r="M124" s="337"/>
      <c r="N124" s="564">
        <f t="shared" si="131"/>
        <v>0</v>
      </c>
      <c r="O124" s="337"/>
      <c r="P124" s="564">
        <f t="shared" si="132"/>
        <v>0</v>
      </c>
      <c r="Q124" s="337"/>
      <c r="R124" s="564">
        <f t="shared" si="133"/>
        <v>0</v>
      </c>
      <c r="S124" s="337"/>
      <c r="T124" s="564">
        <f t="shared" si="134"/>
        <v>0</v>
      </c>
      <c r="AA124" s="259" t="str">
        <f>IF(OR(B124=0,B124=""),"",B124&amp;IF(COUNTIF(B$11:$B124,B124)&gt;1,COUNTIF(B$11:$B124,B124),""))</f>
        <v>M885</v>
      </c>
      <c r="AB124" s="318"/>
      <c r="AC124" s="320"/>
      <c r="AD124" s="320"/>
    </row>
    <row r="125" spans="1:30" ht="12.75" customHeight="1" outlineLevel="1">
      <c r="A125" s="265" t="str">
        <f t="shared" si="99"/>
        <v>M887</v>
      </c>
      <c r="B125" s="299" t="s">
        <v>238</v>
      </c>
      <c r="C125" s="300" t="s">
        <v>239</v>
      </c>
      <c r="D125" s="306" t="e">
        <f>VLOOKUP($AA125,Calc_INF_PrevYearEUR!$A$11:$BQ$330,HLOOKUP($C$7,Calc_INF_PrevYearEUR!$E$5:$BQ$6,2,0),0)*IF($C$9="EUR",1,START!$E$18)</f>
        <v>#N/A</v>
      </c>
      <c r="E125" s="307" t="e">
        <f t="shared" si="128"/>
        <v>#N/A</v>
      </c>
      <c r="F125" s="306" t="e">
        <f>VLOOKUP($AA125,Calc_INF_FC_EUR!$A$11:$BQ$330,HLOOKUP($C$7,Calc_INF_FC_EUR!$E$5:$BQ$6,2,0),0)*IF($C$9="EUR",1,START!$E$18)+G125</f>
        <v>#N/A</v>
      </c>
      <c r="G125" s="321"/>
      <c r="H125" s="1110"/>
      <c r="I125" s="337"/>
      <c r="J125" s="564">
        <f t="shared" si="129"/>
        <v>0</v>
      </c>
      <c r="K125" s="337"/>
      <c r="L125" s="564">
        <f t="shared" si="130"/>
        <v>0</v>
      </c>
      <c r="M125" s="337"/>
      <c r="N125" s="564">
        <f t="shared" si="131"/>
        <v>0</v>
      </c>
      <c r="O125" s="337"/>
      <c r="P125" s="564">
        <f t="shared" si="132"/>
        <v>0</v>
      </c>
      <c r="Q125" s="337"/>
      <c r="R125" s="564">
        <f t="shared" si="133"/>
        <v>0</v>
      </c>
      <c r="S125" s="337"/>
      <c r="T125" s="564">
        <f t="shared" si="134"/>
        <v>0</v>
      </c>
      <c r="AA125" s="259" t="str">
        <f>IF(OR(B125=0,B125=""),"",B125&amp;IF(COUNTIF(B$11:$B125,B125)&gt;1,COUNTIF(B$11:$B125,B125),""))</f>
        <v>M887</v>
      </c>
      <c r="AB125" s="318"/>
      <c r="AC125" s="320"/>
      <c r="AD125" s="320"/>
    </row>
    <row r="126" spans="1:30" ht="12.75" customHeight="1" outlineLevel="1">
      <c r="A126" s="265" t="str">
        <f t="shared" si="99"/>
        <v>M889</v>
      </c>
      <c r="B126" s="313" t="s">
        <v>240</v>
      </c>
      <c r="C126" s="313" t="s">
        <v>241</v>
      </c>
      <c r="D126" s="314" t="e">
        <f>VLOOKUP($AA126,Calc_INF_PrevYearEUR!$A$11:$BQ$330,HLOOKUP($C$7,Calc_INF_PrevYearEUR!$E$5:$BQ$6,2,0),0)*IF($C$9="EUR",1,START!$E$18)</f>
        <v>#N/A</v>
      </c>
      <c r="E126" s="315" t="e">
        <f t="shared" si="128"/>
        <v>#N/A</v>
      </c>
      <c r="F126" s="314" t="e">
        <f>VLOOKUP($AA126,Calc_INF_FC_EUR!$A$11:$BQ$330,HLOOKUP($C$7,Calc_INF_FC_EUR!$E$5:$BQ$6,2,0),0)*IF($C$9="EUR",1,START!$E$18)+G126</f>
        <v>#N/A</v>
      </c>
      <c r="G126" s="323">
        <f>SUM(G124:G125)</f>
        <v>0</v>
      </c>
      <c r="H126" s="1111"/>
      <c r="I126" s="339">
        <f>SUM(I124:I125)</f>
        <v>0</v>
      </c>
      <c r="J126" s="329">
        <f t="shared" si="129"/>
        <v>0</v>
      </c>
      <c r="K126" s="339">
        <f t="shared" ref="K126" si="150">SUM(K124:K125)</f>
        <v>0</v>
      </c>
      <c r="L126" s="329">
        <f t="shared" si="130"/>
        <v>0</v>
      </c>
      <c r="M126" s="339">
        <f t="shared" ref="M126" si="151">SUM(M124:M125)</f>
        <v>0</v>
      </c>
      <c r="N126" s="329">
        <f t="shared" si="131"/>
        <v>0</v>
      </c>
      <c r="O126" s="339">
        <f t="shared" ref="O126" si="152">SUM(O124:O125)</f>
        <v>0</v>
      </c>
      <c r="P126" s="329">
        <f t="shared" si="132"/>
        <v>0</v>
      </c>
      <c r="Q126" s="339">
        <f t="shared" ref="Q126" si="153">SUM(Q124:Q125)</f>
        <v>0</v>
      </c>
      <c r="R126" s="329">
        <f t="shared" si="133"/>
        <v>0</v>
      </c>
      <c r="S126" s="339">
        <f t="shared" ref="S126" si="154">SUM(S124:S125)</f>
        <v>0</v>
      </c>
      <c r="T126" s="329">
        <f t="shared" si="134"/>
        <v>0</v>
      </c>
      <c r="AA126" s="259" t="str">
        <f>IF(OR(B126=0,B126=""),"",B126&amp;IF(COUNTIF(B$11:$B126,B126)&gt;1,COUNTIF(B$11:$B126,B126),""))</f>
        <v>M889</v>
      </c>
      <c r="AB126" s="318"/>
      <c r="AC126" s="320"/>
      <c r="AD126" s="320"/>
    </row>
    <row r="127" spans="1:30" ht="12.75" customHeight="1" outlineLevel="1">
      <c r="A127" s="265" t="str">
        <f t="shared" si="99"/>
        <v>M899</v>
      </c>
      <c r="B127" s="313" t="s">
        <v>242</v>
      </c>
      <c r="C127" s="313" t="s">
        <v>243</v>
      </c>
      <c r="D127" s="314" t="e">
        <f>VLOOKUP($AA127,Calc_INF_PrevYearEUR!$A$11:$BQ$330,HLOOKUP($C$7,Calc_INF_PrevYearEUR!$E$5:$BQ$6,2,0),0)*IF($C$9="EUR",1,START!$E$18)</f>
        <v>#N/A</v>
      </c>
      <c r="E127" s="315" t="e">
        <f t="shared" si="128"/>
        <v>#N/A</v>
      </c>
      <c r="F127" s="314" t="e">
        <f>VLOOKUP($AA127,Calc_INF_FC_EUR!$A$11:$BQ$330,HLOOKUP($C$7,Calc_INF_FC_EUR!$E$5:$BQ$6,2,0),0)*IF($C$9="EUR",1,START!$E$18)+G127</f>
        <v>#N/A</v>
      </c>
      <c r="G127" s="323">
        <f>G123+G126</f>
        <v>0</v>
      </c>
      <c r="H127" s="1111"/>
      <c r="I127" s="339" t="e">
        <f>I123+I126</f>
        <v>#REF!</v>
      </c>
      <c r="J127" s="329" t="e">
        <f t="shared" si="129"/>
        <v>#REF!</v>
      </c>
      <c r="K127" s="339" t="e">
        <f t="shared" ref="K127" si="155">K123+K126</f>
        <v>#REF!</v>
      </c>
      <c r="L127" s="329" t="e">
        <f t="shared" si="130"/>
        <v>#REF!</v>
      </c>
      <c r="M127" s="339" t="e">
        <f t="shared" ref="M127" si="156">M123+M126</f>
        <v>#REF!</v>
      </c>
      <c r="N127" s="329" t="e">
        <f t="shared" si="131"/>
        <v>#REF!</v>
      </c>
      <c r="O127" s="339">
        <f t="shared" ref="O127" si="157">O123+O126</f>
        <v>0</v>
      </c>
      <c r="P127" s="329">
        <f t="shared" si="132"/>
        <v>0</v>
      </c>
      <c r="Q127" s="339">
        <f t="shared" ref="Q127" si="158">Q123+Q126</f>
        <v>0</v>
      </c>
      <c r="R127" s="329">
        <f t="shared" si="133"/>
        <v>0</v>
      </c>
      <c r="S127" s="339">
        <f t="shared" ref="S127" si="159">S123+S126</f>
        <v>0</v>
      </c>
      <c r="T127" s="329">
        <f t="shared" si="134"/>
        <v>0</v>
      </c>
      <c r="AA127" s="259" t="str">
        <f>IF(OR(B127=0,B127=""),"",B127&amp;IF(COUNTIF(B$11:$B127,B127)&gt;1,COUNTIF(B$11:$B127,B127),""))</f>
        <v>M899</v>
      </c>
    </row>
    <row r="128" spans="1:30" ht="12.75" customHeight="1" outlineLevel="1">
      <c r="A128" s="265" t="str">
        <f t="shared" si="99"/>
        <v>M909</v>
      </c>
      <c r="B128" s="313" t="s">
        <v>244</v>
      </c>
      <c r="C128" s="313" t="s">
        <v>245</v>
      </c>
      <c r="D128" s="314" t="e">
        <f>VLOOKUP($AA128,Calc_INF_PrevYearEUR!$A$11:$BQ$330,HLOOKUP($C$7,Calc_INF_PrevYearEUR!$E$5:$BQ$6,2,0),0)*IF($C$9="EUR",1,START!$E$18)</f>
        <v>#N/A</v>
      </c>
      <c r="E128" s="315" t="e">
        <f t="shared" si="128"/>
        <v>#N/A</v>
      </c>
      <c r="F128" s="314" t="e">
        <f>VLOOKUP($AA128,Calc_INF_FC_EUR!$A$11:$BQ$330,HLOOKUP($C$7,Calc_INF_FC_EUR!$E$5:$BQ$6,2,0),0)*IF($C$9="EUR",1,START!$E$18)+G128</f>
        <v>#N/A</v>
      </c>
      <c r="G128" s="326"/>
      <c r="H128" s="1111"/>
      <c r="I128" s="1128"/>
      <c r="J128" s="329">
        <f t="shared" si="129"/>
        <v>0</v>
      </c>
      <c r="K128" s="1128"/>
      <c r="L128" s="329">
        <f t="shared" si="130"/>
        <v>0</v>
      </c>
      <c r="M128" s="1128"/>
      <c r="N128" s="329">
        <f t="shared" si="131"/>
        <v>0</v>
      </c>
      <c r="O128" s="1128"/>
      <c r="P128" s="329">
        <f t="shared" si="132"/>
        <v>0</v>
      </c>
      <c r="Q128" s="1128"/>
      <c r="R128" s="329">
        <f t="shared" si="133"/>
        <v>0</v>
      </c>
      <c r="S128" s="1128"/>
      <c r="T128" s="329">
        <f t="shared" si="134"/>
        <v>0</v>
      </c>
      <c r="AA128" s="259" t="str">
        <f>IF(OR(B128=0,B128=""),"",B128&amp;IF(COUNTIF(B$11:$B128,B128)&gt;1,COUNTIF(B$11:$B128,B128),""))</f>
        <v>M909</v>
      </c>
      <c r="AB128" s="318"/>
      <c r="AC128" s="320"/>
      <c r="AD128" s="320"/>
    </row>
    <row r="129" spans="1:30" ht="12.75" customHeight="1" outlineLevel="1">
      <c r="A129" s="265" t="str">
        <f t="shared" si="99"/>
        <v>M919</v>
      </c>
      <c r="B129" s="313" t="s">
        <v>246</v>
      </c>
      <c r="C129" s="313" t="s">
        <v>247</v>
      </c>
      <c r="D129" s="314" t="e">
        <f>VLOOKUP($AA129,Calc_INF_PrevYearEUR!$A$11:$BQ$330,HLOOKUP($C$7,Calc_INF_PrevYearEUR!$E$5:$BQ$6,2,0),0)*IF($C$9="EUR",1,START!$E$18)</f>
        <v>#N/A</v>
      </c>
      <c r="E129" s="315" t="e">
        <f t="shared" si="128"/>
        <v>#N/A</v>
      </c>
      <c r="F129" s="314" t="e">
        <f>VLOOKUP($AA129,Calc_INF_FC_EUR!$A$11:$BQ$330,HLOOKUP($C$7,Calc_INF_FC_EUR!$E$5:$BQ$6,2,0),0)*IF($C$9="EUR",1,START!$E$18)+G129</f>
        <v>#N/A</v>
      </c>
      <c r="G129" s="323">
        <f>G127+G128</f>
        <v>0</v>
      </c>
      <c r="H129" s="1111"/>
      <c r="I129" s="339" t="e">
        <f>I127+I128</f>
        <v>#REF!</v>
      </c>
      <c r="J129" s="329" t="e">
        <f t="shared" si="129"/>
        <v>#REF!</v>
      </c>
      <c r="K129" s="339" t="e">
        <f t="shared" ref="K129" si="160">K127+K128</f>
        <v>#REF!</v>
      </c>
      <c r="L129" s="329" t="e">
        <f t="shared" si="130"/>
        <v>#REF!</v>
      </c>
      <c r="M129" s="339" t="e">
        <f t="shared" ref="M129" si="161">M127+M128</f>
        <v>#REF!</v>
      </c>
      <c r="N129" s="329" t="e">
        <f t="shared" si="131"/>
        <v>#REF!</v>
      </c>
      <c r="O129" s="339">
        <f t="shared" ref="O129" si="162">O127+O128</f>
        <v>0</v>
      </c>
      <c r="P129" s="329">
        <f t="shared" si="132"/>
        <v>0</v>
      </c>
      <c r="Q129" s="339">
        <f t="shared" ref="Q129" si="163">Q127+Q128</f>
        <v>0</v>
      </c>
      <c r="R129" s="329">
        <f t="shared" si="133"/>
        <v>0</v>
      </c>
      <c r="S129" s="339">
        <f t="shared" ref="S129" si="164">S127+S128</f>
        <v>0</v>
      </c>
      <c r="T129" s="329">
        <f t="shared" si="134"/>
        <v>0</v>
      </c>
      <c r="AA129" s="259" t="str">
        <f>IF(OR(B129=0,B129=""),"",B129&amp;IF(COUNTIF(B$11:$B129,B129)&gt;1,COUNTIF(B$11:$B129,B129),""))</f>
        <v>M919</v>
      </c>
    </row>
    <row r="130" spans="1:30" ht="12.75" customHeight="1" outlineLevel="1">
      <c r="A130" s="265" t="str">
        <f t="shared" si="99"/>
        <v>M930</v>
      </c>
      <c r="B130" s="299" t="s">
        <v>248</v>
      </c>
      <c r="C130" s="300" t="s">
        <v>249</v>
      </c>
      <c r="D130" s="306" t="e">
        <f>VLOOKUP($AA130,Calc_INF_PrevYearEUR!$A$11:$BQ$330,HLOOKUP($C$7,Calc_INF_PrevYearEUR!$E$5:$BQ$6,2,0),0)*IF($C$9="EUR",1,START!$E$18)</f>
        <v>#N/A</v>
      </c>
      <c r="E130" s="307" t="e">
        <f t="shared" si="128"/>
        <v>#N/A</v>
      </c>
      <c r="F130" s="306" t="e">
        <f>VLOOKUP($AA130,Calc_INF_FC_EUR!$A$11:$BQ$330,HLOOKUP($C$7,Calc_INF_FC_EUR!$E$5:$BQ$6,2,0),0)*IF($C$9="EUR",1,START!$E$18)+G130</f>
        <v>#N/A</v>
      </c>
      <c r="G130" s="321"/>
      <c r="H130" s="1110"/>
      <c r="I130" s="337"/>
      <c r="J130" s="564">
        <f t="shared" si="129"/>
        <v>0</v>
      </c>
      <c r="K130" s="337"/>
      <c r="L130" s="564">
        <f t="shared" si="130"/>
        <v>0</v>
      </c>
      <c r="M130" s="337"/>
      <c r="N130" s="564">
        <f t="shared" si="131"/>
        <v>0</v>
      </c>
      <c r="O130" s="337"/>
      <c r="P130" s="564">
        <f t="shared" si="132"/>
        <v>0</v>
      </c>
      <c r="Q130" s="337"/>
      <c r="R130" s="564">
        <f t="shared" si="133"/>
        <v>0</v>
      </c>
      <c r="S130" s="337"/>
      <c r="T130" s="564">
        <f t="shared" si="134"/>
        <v>0</v>
      </c>
      <c r="AA130" s="259" t="str">
        <f>IF(OR(B130=0,B130=""),"",B130&amp;IF(COUNTIF(B$11:$B130,B130)&gt;1,COUNTIF(B$11:$B130,B130),""))</f>
        <v>M930</v>
      </c>
      <c r="AB130" s="341"/>
      <c r="AC130" s="342"/>
      <c r="AD130" s="342"/>
    </row>
    <row r="131" spans="1:30" ht="12.75" customHeight="1" outlineLevel="1">
      <c r="A131" s="265" t="str">
        <f t="shared" si="99"/>
        <v>M935</v>
      </c>
      <c r="B131" s="299" t="s">
        <v>250</v>
      </c>
      <c r="C131" s="300" t="s">
        <v>251</v>
      </c>
      <c r="D131" s="306" t="e">
        <f>VLOOKUP($AA131,Calc_INF_PrevYearEUR!$A$11:$BQ$330,HLOOKUP($C$7,Calc_INF_PrevYearEUR!$E$5:$BQ$6,2,0),0)*IF($C$9="EUR",1,START!$E$18)</f>
        <v>#N/A</v>
      </c>
      <c r="E131" s="307" t="e">
        <f t="shared" si="128"/>
        <v>#N/A</v>
      </c>
      <c r="F131" s="306" t="e">
        <f>VLOOKUP($AA131,Calc_INF_FC_EUR!$A$11:$BQ$330,HLOOKUP($C$7,Calc_INF_FC_EUR!$E$5:$BQ$6,2,0),0)*IF($C$9="EUR",1,START!$E$18)+G131</f>
        <v>#N/A</v>
      </c>
      <c r="G131" s="321"/>
      <c r="H131" s="1110"/>
      <c r="I131" s="337"/>
      <c r="J131" s="564">
        <f t="shared" si="129"/>
        <v>0</v>
      </c>
      <c r="K131" s="337"/>
      <c r="L131" s="564">
        <f t="shared" si="130"/>
        <v>0</v>
      </c>
      <c r="M131" s="337"/>
      <c r="N131" s="564">
        <f t="shared" si="131"/>
        <v>0</v>
      </c>
      <c r="O131" s="337"/>
      <c r="P131" s="564">
        <f t="shared" si="132"/>
        <v>0</v>
      </c>
      <c r="Q131" s="337"/>
      <c r="R131" s="564">
        <f t="shared" si="133"/>
        <v>0</v>
      </c>
      <c r="S131" s="337"/>
      <c r="T131" s="564">
        <f t="shared" si="134"/>
        <v>0</v>
      </c>
      <c r="AA131" s="259" t="str">
        <f>IF(OR(B131=0,B131=""),"",B131&amp;IF(COUNTIF(B$11:$B131,B131)&gt;1,COUNTIF(B$11:$B131,B131),""))</f>
        <v>M935</v>
      </c>
      <c r="AB131" s="341"/>
      <c r="AC131" s="342"/>
      <c r="AD131" s="342"/>
    </row>
    <row r="132" spans="1:30" ht="12.75" customHeight="1" outlineLevel="1">
      <c r="A132" s="265" t="str">
        <f t="shared" si="99"/>
        <v>M940</v>
      </c>
      <c r="B132" s="299" t="s">
        <v>252</v>
      </c>
      <c r="C132" s="300" t="s">
        <v>253</v>
      </c>
      <c r="D132" s="306" t="e">
        <f>VLOOKUP($AA132,Calc_INF_PrevYearEUR!$A$11:$BQ$330,HLOOKUP($C$7,Calc_INF_PrevYearEUR!$E$5:$BQ$6,2,0),0)*IF($C$9="EUR",1,START!$E$18)</f>
        <v>#N/A</v>
      </c>
      <c r="E132" s="307" t="e">
        <f t="shared" si="128"/>
        <v>#N/A</v>
      </c>
      <c r="F132" s="306" t="e">
        <f>VLOOKUP($AA132,Calc_INF_FC_EUR!$A$11:$BQ$330,HLOOKUP($C$7,Calc_INF_FC_EUR!$E$5:$BQ$6,2,0),0)*IF($C$9="EUR",1,START!$E$18)+G132</f>
        <v>#N/A</v>
      </c>
      <c r="G132" s="321"/>
      <c r="H132" s="1110"/>
      <c r="I132" s="337"/>
      <c r="J132" s="564">
        <f t="shared" si="129"/>
        <v>0</v>
      </c>
      <c r="K132" s="337"/>
      <c r="L132" s="564">
        <f t="shared" si="130"/>
        <v>0</v>
      </c>
      <c r="M132" s="337"/>
      <c r="N132" s="564">
        <f t="shared" si="131"/>
        <v>0</v>
      </c>
      <c r="O132" s="337"/>
      <c r="P132" s="564">
        <f t="shared" si="132"/>
        <v>0</v>
      </c>
      <c r="Q132" s="337"/>
      <c r="R132" s="564">
        <f t="shared" si="133"/>
        <v>0</v>
      </c>
      <c r="S132" s="337"/>
      <c r="T132" s="564">
        <f t="shared" si="134"/>
        <v>0</v>
      </c>
      <c r="AA132" s="259" t="str">
        <f>IF(OR(B132=0,B132=""),"",B132&amp;IF(COUNTIF(B$11:$B132,B132)&gt;1,COUNTIF(B$11:$B132,B132),""))</f>
        <v>M940</v>
      </c>
      <c r="AB132" s="341"/>
      <c r="AC132" s="342"/>
      <c r="AD132" s="342"/>
    </row>
    <row r="133" spans="1:30" ht="12.75" customHeight="1" outlineLevel="1">
      <c r="A133" s="265" t="str">
        <f t="shared" si="99"/>
        <v>M950</v>
      </c>
      <c r="B133" s="299" t="s">
        <v>254</v>
      </c>
      <c r="C133" s="300" t="s">
        <v>255</v>
      </c>
      <c r="D133" s="306" t="e">
        <f>VLOOKUP($AA133,Calc_INF_PrevYearEUR!$A$11:$BQ$330,HLOOKUP($C$7,Calc_INF_PrevYearEUR!$E$5:$BQ$6,2,0),0)*IF($C$9="EUR",1,START!$E$18)</f>
        <v>#N/A</v>
      </c>
      <c r="E133" s="307" t="e">
        <f t="shared" si="128"/>
        <v>#N/A</v>
      </c>
      <c r="F133" s="306" t="e">
        <f>VLOOKUP($AA133,Calc_INF_FC_EUR!$A$11:$BQ$330,HLOOKUP($C$7,Calc_INF_FC_EUR!$E$5:$BQ$6,2,0),0)*IF($C$9="EUR",1,START!$E$18)+G133</f>
        <v>#N/A</v>
      </c>
      <c r="G133" s="321"/>
      <c r="H133" s="1110"/>
      <c r="I133" s="337"/>
      <c r="J133" s="564">
        <f t="shared" si="129"/>
        <v>0</v>
      </c>
      <c r="K133" s="337"/>
      <c r="L133" s="564">
        <f t="shared" si="130"/>
        <v>0</v>
      </c>
      <c r="M133" s="337"/>
      <c r="N133" s="564">
        <f t="shared" si="131"/>
        <v>0</v>
      </c>
      <c r="O133" s="337"/>
      <c r="P133" s="564">
        <f t="shared" si="132"/>
        <v>0</v>
      </c>
      <c r="Q133" s="337"/>
      <c r="R133" s="564">
        <f t="shared" si="133"/>
        <v>0</v>
      </c>
      <c r="S133" s="337"/>
      <c r="T133" s="564">
        <f t="shared" si="134"/>
        <v>0</v>
      </c>
      <c r="AA133" s="259" t="str">
        <f>IF(OR(B133=0,B133=""),"",B133&amp;IF(COUNTIF(B$11:$B133,B133)&gt;1,COUNTIF(B$11:$B133,B133),""))</f>
        <v>M950</v>
      </c>
      <c r="AB133" s="341"/>
      <c r="AC133" s="342"/>
      <c r="AD133" s="342"/>
    </row>
    <row r="134" spans="1:30" ht="12.75" customHeight="1" outlineLevel="1">
      <c r="A134" s="265" t="str">
        <f t="shared" si="99"/>
        <v>M955</v>
      </c>
      <c r="B134" s="299" t="s">
        <v>256</v>
      </c>
      <c r="C134" s="300" t="s">
        <v>257</v>
      </c>
      <c r="D134" s="306" t="e">
        <f>VLOOKUP($AA134,Calc_INF_PrevYearEUR!$A$11:$BQ$330,HLOOKUP($C$7,Calc_INF_PrevYearEUR!$E$5:$BQ$6,2,0),0)*IF($C$9="EUR",1,START!$E$18)</f>
        <v>#N/A</v>
      </c>
      <c r="E134" s="307" t="e">
        <f t="shared" si="128"/>
        <v>#N/A</v>
      </c>
      <c r="F134" s="306" t="e">
        <f>VLOOKUP($AA134,Calc_INF_FC_EUR!$A$11:$BQ$330,HLOOKUP($C$7,Calc_INF_FC_EUR!$E$5:$BQ$6,2,0),0)*IF($C$9="EUR",1,START!$E$18)+G134</f>
        <v>#N/A</v>
      </c>
      <c r="G134" s="321"/>
      <c r="H134" s="1110"/>
      <c r="I134" s="337"/>
      <c r="J134" s="564">
        <f t="shared" si="129"/>
        <v>0</v>
      </c>
      <c r="K134" s="337"/>
      <c r="L134" s="564">
        <f t="shared" si="130"/>
        <v>0</v>
      </c>
      <c r="M134" s="337"/>
      <c r="N134" s="564">
        <f t="shared" si="131"/>
        <v>0</v>
      </c>
      <c r="O134" s="337"/>
      <c r="P134" s="564">
        <f t="shared" si="132"/>
        <v>0</v>
      </c>
      <c r="Q134" s="337"/>
      <c r="R134" s="564">
        <f t="shared" si="133"/>
        <v>0</v>
      </c>
      <c r="S134" s="337"/>
      <c r="T134" s="564">
        <f t="shared" si="134"/>
        <v>0</v>
      </c>
      <c r="AA134" s="259" t="str">
        <f>IF(OR(B134=0,B134=""),"",B134&amp;IF(COUNTIF(B$11:$B134,B134)&gt;1,COUNTIF(B$11:$B134,B134),""))</f>
        <v>M955</v>
      </c>
      <c r="AB134" s="341"/>
      <c r="AC134" s="342"/>
      <c r="AD134" s="342"/>
    </row>
    <row r="135" spans="1:30" ht="12.75" customHeight="1" outlineLevel="1">
      <c r="A135" s="265" t="str">
        <f t="shared" si="99"/>
        <v>M959</v>
      </c>
      <c r="B135" s="313" t="s">
        <v>258</v>
      </c>
      <c r="C135" s="313" t="s">
        <v>259</v>
      </c>
      <c r="D135" s="314" t="e">
        <f>VLOOKUP($AA135,Calc_INF_PrevYearEUR!$A$11:$BQ$330,HLOOKUP($C$7,Calc_INF_PrevYearEUR!$E$5:$BQ$6,2,0),0)*IF($C$9="EUR",1,START!$E$18)</f>
        <v>#N/A</v>
      </c>
      <c r="E135" s="315" t="e">
        <f t="shared" si="128"/>
        <v>#N/A</v>
      </c>
      <c r="F135" s="314" t="e">
        <f>VLOOKUP($AA135,Calc_INF_FC_EUR!$A$11:$BQ$330,HLOOKUP($C$7,Calc_INF_FC_EUR!$E$5:$BQ$6,2,0),0)*IF($C$9="EUR",1,START!$E$18)+G135</f>
        <v>#N/A</v>
      </c>
      <c r="G135" s="323">
        <f>SUM(G130:G134)</f>
        <v>0</v>
      </c>
      <c r="H135" s="1111"/>
      <c r="I135" s="339">
        <f>SUM(I130:I134)</f>
        <v>0</v>
      </c>
      <c r="J135" s="329">
        <f t="shared" si="129"/>
        <v>0</v>
      </c>
      <c r="K135" s="339">
        <f t="shared" ref="K135" si="165">SUM(K130:K134)</f>
        <v>0</v>
      </c>
      <c r="L135" s="329">
        <f t="shared" si="130"/>
        <v>0</v>
      </c>
      <c r="M135" s="339">
        <f t="shared" ref="M135" si="166">SUM(M130:M134)</f>
        <v>0</v>
      </c>
      <c r="N135" s="329">
        <f t="shared" si="131"/>
        <v>0</v>
      </c>
      <c r="O135" s="339">
        <f t="shared" ref="O135" si="167">SUM(O130:O134)</f>
        <v>0</v>
      </c>
      <c r="P135" s="329">
        <f t="shared" si="132"/>
        <v>0</v>
      </c>
      <c r="Q135" s="339">
        <f t="shared" ref="Q135" si="168">SUM(Q130:Q134)</f>
        <v>0</v>
      </c>
      <c r="R135" s="329">
        <f t="shared" si="133"/>
        <v>0</v>
      </c>
      <c r="S135" s="339">
        <f t="shared" ref="S135" si="169">SUM(S130:S134)</f>
        <v>0</v>
      </c>
      <c r="T135" s="329">
        <f t="shared" si="134"/>
        <v>0</v>
      </c>
      <c r="AA135" s="259" t="str">
        <f>IF(OR(B135=0,B135=""),"",B135&amp;IF(COUNTIF(B$11:$B135,B135)&gt;1,COUNTIF(B$11:$B135,B135),""))</f>
        <v>M959</v>
      </c>
      <c r="AB135" s="341"/>
      <c r="AC135" s="342"/>
      <c r="AD135" s="342"/>
    </row>
    <row r="136" spans="1:30" ht="12.75" customHeight="1" outlineLevel="1">
      <c r="A136" s="265" t="str">
        <f t="shared" si="99"/>
        <v>M960</v>
      </c>
      <c r="B136" s="299" t="s">
        <v>260</v>
      </c>
      <c r="C136" s="300" t="s">
        <v>261</v>
      </c>
      <c r="D136" s="306" t="e">
        <f>VLOOKUP($AA136,Calc_INF_PrevYearEUR!$A$11:$BQ$330,HLOOKUP($C$7,Calc_INF_PrevYearEUR!$E$5:$BQ$6,2,0),0)*IF($C$9="EUR",1,START!$E$18)</f>
        <v>#N/A</v>
      </c>
      <c r="E136" s="307" t="e">
        <f t="shared" si="128"/>
        <v>#N/A</v>
      </c>
      <c r="F136" s="306" t="e">
        <f>VLOOKUP($AA136,Calc_INF_FC_EUR!$A$11:$BQ$330,HLOOKUP($C$7,Calc_INF_FC_EUR!$E$5:$BQ$6,2,0),0)*IF($C$9="EUR",1,START!$E$18)+G136</f>
        <v>#N/A</v>
      </c>
      <c r="G136" s="321"/>
      <c r="H136" s="1110"/>
      <c r="I136" s="337"/>
      <c r="J136" s="564">
        <f t="shared" si="129"/>
        <v>0</v>
      </c>
      <c r="K136" s="337"/>
      <c r="L136" s="564">
        <f t="shared" si="130"/>
        <v>0</v>
      </c>
      <c r="M136" s="337"/>
      <c r="N136" s="564">
        <f t="shared" si="131"/>
        <v>0</v>
      </c>
      <c r="O136" s="337"/>
      <c r="P136" s="564">
        <f t="shared" si="132"/>
        <v>0</v>
      </c>
      <c r="Q136" s="337"/>
      <c r="R136" s="564">
        <f t="shared" si="133"/>
        <v>0</v>
      </c>
      <c r="S136" s="337"/>
      <c r="T136" s="564">
        <f t="shared" si="134"/>
        <v>0</v>
      </c>
      <c r="AA136" s="259" t="str">
        <f>IF(OR(B136=0,B136=""),"",B136&amp;IF(COUNTIF(B$11:$B136,B136)&gt;1,COUNTIF(B$11:$B136,B136),""))</f>
        <v>M960</v>
      </c>
      <c r="AB136" s="341"/>
      <c r="AC136" s="342"/>
      <c r="AD136" s="342"/>
    </row>
    <row r="137" spans="1:30" ht="12.75" customHeight="1" outlineLevel="1">
      <c r="A137" s="265" t="str">
        <f t="shared" si="99"/>
        <v>M970</v>
      </c>
      <c r="B137" s="299" t="s">
        <v>262</v>
      </c>
      <c r="C137" s="343" t="s">
        <v>263</v>
      </c>
      <c r="D137" s="344" t="e">
        <f>VLOOKUP($AA137,Calc_INF_PrevYearEUR!$A$11:$BQ$330,HLOOKUP($C$7,Calc_INF_PrevYearEUR!$E$5:$BQ$6,2,0),0)*IF($C$9="EUR",1,START!$E$18)</f>
        <v>#N/A</v>
      </c>
      <c r="E137" s="345" t="e">
        <f t="shared" si="128"/>
        <v>#N/A</v>
      </c>
      <c r="F137" s="344" t="e">
        <f>VLOOKUP($AA137,Calc_INF_FC_EUR!$A$11:$BQ$330,HLOOKUP($C$7,Calc_INF_FC_EUR!$E$5:$BQ$6,2,0),0)*IF($C$9="EUR",1,START!$E$18)+G137</f>
        <v>#N/A</v>
      </c>
      <c r="G137" s="346"/>
      <c r="H137" s="1113"/>
      <c r="I137" s="1131"/>
      <c r="J137" s="585">
        <f t="shared" si="129"/>
        <v>0</v>
      </c>
      <c r="K137" s="1131"/>
      <c r="L137" s="585">
        <f t="shared" si="130"/>
        <v>0</v>
      </c>
      <c r="M137" s="1131"/>
      <c r="N137" s="585">
        <f t="shared" si="131"/>
        <v>0</v>
      </c>
      <c r="O137" s="1131"/>
      <c r="P137" s="585">
        <f t="shared" si="132"/>
        <v>0</v>
      </c>
      <c r="Q137" s="1131"/>
      <c r="R137" s="585">
        <f t="shared" si="133"/>
        <v>0</v>
      </c>
      <c r="S137" s="1131"/>
      <c r="T137" s="585">
        <f t="shared" si="134"/>
        <v>0</v>
      </c>
      <c r="AA137" s="259" t="str">
        <f>IF(OR(B137=0,B137=""),"",B137&amp;IF(COUNTIF(B$11:$B137,B137)&gt;1,COUNTIF(B$11:$B137,B137),""))</f>
        <v>M970</v>
      </c>
      <c r="AB137" s="341"/>
      <c r="AC137" s="342"/>
      <c r="AD137" s="342"/>
    </row>
    <row r="138" spans="1:30" ht="12.75" customHeight="1" outlineLevel="1">
      <c r="A138" s="265" t="str">
        <f t="shared" si="99"/>
        <v>M999</v>
      </c>
      <c r="B138" s="313" t="s">
        <v>264</v>
      </c>
      <c r="C138" s="313" t="s">
        <v>265</v>
      </c>
      <c r="D138" s="314" t="e">
        <f>VLOOKUP($AA138,Calc_INF_PrevYearEUR!$A$11:$BQ$330,HLOOKUP($C$7,Calc_INF_PrevYearEUR!$E$5:$BQ$6,2,0),0)*IF($C$9="EUR",1,START!$E$18)</f>
        <v>#N/A</v>
      </c>
      <c r="E138" s="315" t="e">
        <f t="shared" si="128"/>
        <v>#N/A</v>
      </c>
      <c r="F138" s="314" t="e">
        <f>VLOOKUP($AA138,Calc_INF_FC_EUR!$A$11:$BQ$330,HLOOKUP($C$7,Calc_INF_FC_EUR!$E$5:$BQ$6,2,0),0)*IF($C$9="EUR",1,START!$E$18)+G138</f>
        <v>#N/A</v>
      </c>
      <c r="G138" s="323">
        <f>G128+SUM(G134:G137)</f>
        <v>0</v>
      </c>
      <c r="H138" s="1111"/>
      <c r="I138" s="339" t="e">
        <f>I129+SUM(I135:I137)</f>
        <v>#REF!</v>
      </c>
      <c r="J138" s="329" t="e">
        <f t="shared" si="129"/>
        <v>#REF!</v>
      </c>
      <c r="K138" s="339" t="e">
        <f t="shared" ref="K138" si="170">K129+SUM(K135:K137)</f>
        <v>#REF!</v>
      </c>
      <c r="L138" s="329" t="e">
        <f t="shared" si="130"/>
        <v>#REF!</v>
      </c>
      <c r="M138" s="339" t="e">
        <f t="shared" ref="M138" si="171">M129+SUM(M135:M137)</f>
        <v>#REF!</v>
      </c>
      <c r="N138" s="329" t="e">
        <f t="shared" si="131"/>
        <v>#REF!</v>
      </c>
      <c r="O138" s="339">
        <f t="shared" ref="O138" si="172">O129+SUM(O135:O137)</f>
        <v>0</v>
      </c>
      <c r="P138" s="329">
        <f t="shared" si="132"/>
        <v>0</v>
      </c>
      <c r="Q138" s="339">
        <f t="shared" ref="Q138" si="173">Q129+SUM(Q135:Q137)</f>
        <v>0</v>
      </c>
      <c r="R138" s="329">
        <f t="shared" si="133"/>
        <v>0</v>
      </c>
      <c r="S138" s="339">
        <f t="shared" ref="S138" si="174">S129+SUM(S135:S137)</f>
        <v>0</v>
      </c>
      <c r="T138" s="329">
        <f t="shared" si="134"/>
        <v>0</v>
      </c>
      <c r="AA138" s="259" t="str">
        <f>IF(OR(B138=0,B138=""),"",B138&amp;IF(COUNTIF(B$11:$B138,B138)&gt;1,COUNTIF(B$11:$B138,B138),""))</f>
        <v>M999</v>
      </c>
      <c r="AB138" s="341"/>
      <c r="AC138" s="342"/>
      <c r="AD138" s="342"/>
    </row>
    <row r="139" spans="1:30" s="356" customFormat="1" outlineLevel="1">
      <c r="A139" s="1102" t="str">
        <f t="shared" si="99"/>
        <v/>
      </c>
      <c r="B139" s="349"/>
      <c r="C139" s="349"/>
      <c r="D139" s="350" t="e">
        <f>VLOOKUP($AA139,Calc_INF_PrevYearEUR!$A$11:$BQ$330,HLOOKUP($C$7,Calc_INF_PrevYearEUR!$E$5:$BQ$6,2,0),0)*IF($C$9="EUR",1,START!$E$18)</f>
        <v>#N/A</v>
      </c>
      <c r="E139" s="351"/>
      <c r="F139" s="350"/>
      <c r="G139" s="352"/>
      <c r="H139" s="1114"/>
      <c r="I139" s="1132"/>
      <c r="J139" s="1123"/>
      <c r="K139" s="353"/>
      <c r="L139" s="351"/>
      <c r="M139" s="354"/>
      <c r="N139" s="351"/>
      <c r="O139" s="354"/>
      <c r="P139" s="351"/>
      <c r="Q139" s="354"/>
      <c r="R139" s="351"/>
      <c r="S139" s="354"/>
      <c r="T139" s="351"/>
      <c r="U139" s="355"/>
      <c r="V139" s="355"/>
      <c r="W139" s="355"/>
      <c r="X139" s="355"/>
      <c r="AA139" s="259" t="str">
        <f>IF(OR(B139=0,B139=""),"",B139&amp;IF(COUNTIF(B$11:$B139,B139)&gt;1,COUNTIF(B$11:$B139,B139),""))</f>
        <v/>
      </c>
      <c r="AB139" s="347"/>
      <c r="AC139" s="348"/>
      <c r="AD139" s="348"/>
    </row>
    <row r="140" spans="1:30" s="356" customFormat="1" outlineLevel="1">
      <c r="A140" s="1102" t="str">
        <f t="shared" ref="A140:A204" si="175">AA140</f>
        <v/>
      </c>
      <c r="B140" s="349"/>
      <c r="C140" s="349"/>
      <c r="D140" s="350" t="e">
        <f>VLOOKUP($AA140,Calc_INF_PrevYearEUR!$A$11:$BQ$330,HLOOKUP($C$7,Calc_INF_PrevYearEUR!$E$5:$BQ$6,2,0),0)*IF($C$9="EUR",1,START!$E$18)</f>
        <v>#N/A</v>
      </c>
      <c r="E140" s="351"/>
      <c r="F140" s="350"/>
      <c r="G140" s="352"/>
      <c r="H140" s="1114"/>
      <c r="I140" s="1132"/>
      <c r="J140" s="1123"/>
      <c r="K140" s="353"/>
      <c r="L140" s="351"/>
      <c r="M140" s="353"/>
      <c r="N140" s="351"/>
      <c r="O140" s="353"/>
      <c r="P140" s="351"/>
      <c r="Q140" s="353"/>
      <c r="R140" s="351"/>
      <c r="S140" s="435"/>
      <c r="T140" s="351"/>
      <c r="U140" s="355"/>
      <c r="V140" s="355"/>
      <c r="W140" s="355"/>
      <c r="X140" s="355"/>
      <c r="AA140" s="259" t="str">
        <f>IF(OR(B140=0,B140=""),"",B140&amp;IF(COUNTIF(B$11:$B140,B140)&gt;1,COUNTIF(B$11:$B140,B140),""))</f>
        <v/>
      </c>
      <c r="AB140" s="263"/>
      <c r="AC140" s="357"/>
      <c r="AD140" s="357"/>
    </row>
    <row r="141" spans="1:30" ht="15.75" outlineLevel="1" thickBot="1">
      <c r="A141" s="265" t="str">
        <f t="shared" si="175"/>
        <v>S</v>
      </c>
      <c r="B141" s="1150" t="s">
        <v>266</v>
      </c>
      <c r="C141" s="1151"/>
      <c r="D141" s="1152" t="e">
        <f>VLOOKUP($AA141,Calc_INF_PrevYearEUR!$A$11:$BQ$330,HLOOKUP($C$7,Calc_INF_PrevYearEUR!$E$5:$BQ$6,2,0),0)*IF($C$9="EUR",1,START!$E$18)</f>
        <v>#N/A</v>
      </c>
      <c r="E141" s="1153"/>
      <c r="F141" s="1152"/>
      <c r="G141" s="1154"/>
      <c r="H141" s="1155"/>
      <c r="I141" s="1156"/>
      <c r="J141" s="1157"/>
      <c r="K141" s="1158"/>
      <c r="L141" s="1153"/>
      <c r="M141" s="1159"/>
      <c r="N141" s="1153"/>
      <c r="O141" s="1159"/>
      <c r="P141" s="1153"/>
      <c r="Q141" s="1159"/>
      <c r="R141" s="1153"/>
      <c r="S141" s="1160"/>
      <c r="T141" s="1153"/>
      <c r="AA141" s="259" t="str">
        <f>IF(OR(B141=0,B141=""),"",B141&amp;IF(COUNTIF(B$11:$B141,B141)&gt;1,COUNTIF(B$11:$B141,B141),""))</f>
        <v>S</v>
      </c>
      <c r="AB141" s="297"/>
      <c r="AC141" s="322"/>
      <c r="AD141" s="322"/>
    </row>
    <row r="142" spans="1:30" outlineLevel="1">
      <c r="A142" s="265" t="str">
        <f t="shared" si="175"/>
        <v/>
      </c>
      <c r="B142" s="1142"/>
      <c r="C142" s="1143"/>
      <c r="D142" s="1144" t="e">
        <f>VLOOKUP($AA142,Calc_INF_PrevYearEUR!$A$11:$BQ$330,HLOOKUP($C$7,Calc_INF_PrevYearEUR!$E$5:$BQ$6,2,0),0)*IF($C$9="EUR",1,START!$E$18)</f>
        <v>#N/A</v>
      </c>
      <c r="E142" s="345"/>
      <c r="F142" s="1144"/>
      <c r="G142" s="1145"/>
      <c r="H142" s="1113"/>
      <c r="I142" s="1146"/>
      <c r="J142" s="585"/>
      <c r="K142" s="1147"/>
      <c r="L142" s="345"/>
      <c r="M142" s="1148"/>
      <c r="N142" s="345"/>
      <c r="O142" s="1148"/>
      <c r="P142" s="345"/>
      <c r="Q142" s="1148"/>
      <c r="R142" s="345"/>
      <c r="S142" s="1149"/>
      <c r="T142" s="345"/>
      <c r="AA142" s="259" t="str">
        <f>IF(OR(B142=0,B142=""),"",B142&amp;IF(COUNTIF(B$11:$B142,B142)&gt;1,COUNTIF(B$11:$B142,B142),""))</f>
        <v/>
      </c>
      <c r="AB142" s="297"/>
      <c r="AC142" s="322"/>
      <c r="AD142" s="322"/>
    </row>
    <row r="143" spans="1:30" ht="12.75" customHeight="1" outlineLevel="1">
      <c r="A143" s="265" t="str">
        <f t="shared" si="175"/>
        <v/>
      </c>
      <c r="B143" s="362"/>
      <c r="C143" s="362"/>
      <c r="D143" s="363" t="e">
        <f>VLOOKUP($AA143,Calc_INF_PrevYearEUR!$A$11:$BQ$330,HLOOKUP($C$7,Calc_INF_PrevYearEUR!$E$5:$BQ$6,2,0),0)*IF($C$9="EUR",1,START!$E$18)</f>
        <v>#N/A</v>
      </c>
      <c r="E143" s="364"/>
      <c r="F143" s="365"/>
      <c r="G143" s="366"/>
      <c r="H143" s="1116"/>
      <c r="I143" s="1133"/>
      <c r="J143" s="1124"/>
      <c r="K143" s="368"/>
      <c r="L143" s="364"/>
      <c r="M143" s="369"/>
      <c r="N143" s="364"/>
      <c r="O143" s="369"/>
      <c r="P143" s="364"/>
      <c r="Q143" s="369"/>
      <c r="R143" s="364"/>
      <c r="S143" s="370"/>
      <c r="T143" s="364"/>
      <c r="AA143" s="259" t="str">
        <f>IF(OR(B143=0,B143=""),"",B143&amp;IF(COUNTIF(B$11:$B143,B143)&gt;1,COUNTIF(B$11:$B143,B143),""))</f>
        <v/>
      </c>
      <c r="AB143" s="333"/>
      <c r="AC143" s="333"/>
      <c r="AD143" s="371"/>
    </row>
    <row r="144" spans="1:30" ht="12.75" customHeight="1" outlineLevel="1">
      <c r="A144" s="265" t="str">
        <f t="shared" si="175"/>
        <v/>
      </c>
      <c r="B144" s="362"/>
      <c r="C144" s="362"/>
      <c r="D144" s="363" t="e">
        <f>VLOOKUP($AA144,Calc_INF_PrevYearEUR!$A$11:$BQ$330,HLOOKUP($C$7,Calc_INF_PrevYearEUR!$E$5:$BQ$6,2,0),0)*IF($C$9="EUR",1,START!$E$18)</f>
        <v>#N/A</v>
      </c>
      <c r="E144" s="364"/>
      <c r="F144" s="365"/>
      <c r="G144" s="366"/>
      <c r="H144" s="1116"/>
      <c r="I144" s="1133"/>
      <c r="J144" s="1124"/>
      <c r="K144" s="368"/>
      <c r="L144" s="364"/>
      <c r="M144" s="369"/>
      <c r="N144" s="364"/>
      <c r="O144" s="369"/>
      <c r="P144" s="364"/>
      <c r="Q144" s="369"/>
      <c r="R144" s="364"/>
      <c r="S144" s="370"/>
      <c r="T144" s="364"/>
      <c r="AA144" s="259" t="str">
        <f>IF(OR(B144=0,B144=""),"",B144&amp;IF(COUNTIF(B$11:$B144,B144)&gt;1,COUNTIF(B$11:$B144,B144),""))</f>
        <v/>
      </c>
      <c r="AB144" s="333"/>
      <c r="AC144" s="333"/>
      <c r="AD144" s="371"/>
    </row>
    <row r="145" spans="1:30" ht="12.75" customHeight="1" outlineLevel="1">
      <c r="A145" s="265" t="str">
        <f t="shared" ref="A145:A154" si="176">AA145</f>
        <v>All Business Types</v>
      </c>
      <c r="B145" s="372" t="s">
        <v>282</v>
      </c>
      <c r="C145" s="358"/>
      <c r="D145" s="359" t="e">
        <f>VLOOKUP($AA145,Calc_INF_PrevYearEUR!$A$11:$BQ$330,HLOOKUP($C$7,Calc_INF_PrevYearEUR!$E$5:$BQ$6,2,0),0)</f>
        <v>#N/A</v>
      </c>
      <c r="E145" s="360"/>
      <c r="F145" s="359" t="e">
        <f>VLOOKUP($AA145,Calc_INF_FC_EUR!$A$11:$BQ$330,HLOOKUP($C$7,Calc_INF_FC_EUR!$E$5:$BQ$6,2,0),0)</f>
        <v>#N/A</v>
      </c>
      <c r="G145" s="361">
        <f t="shared" ref="G145:G154" si="177">G155+G165+G175+G185+G195</f>
        <v>0</v>
      </c>
      <c r="H145" s="1115"/>
      <c r="I145" s="373" t="e">
        <f>SUM(I146:I154)</f>
        <v>#REF!</v>
      </c>
      <c r="J145" s="360" t="e">
        <f t="shared" ref="J145:J154" si="178">IF(I$155=0,"",I145/I$155)</f>
        <v>#REF!</v>
      </c>
      <c r="K145" s="374">
        <f>SUM(K146:K154)</f>
        <v>0</v>
      </c>
      <c r="L145" s="360" t="str">
        <f t="shared" ref="L145:L154" si="179">IF(K$155=0,"",K145/K$155)</f>
        <v/>
      </c>
      <c r="M145" s="374">
        <f>SUM(M146:M154)</f>
        <v>0</v>
      </c>
      <c r="N145" s="360" t="str">
        <f t="shared" ref="N145:N154" si="180">IF(M$155=0,"",M145/M$155)</f>
        <v/>
      </c>
      <c r="O145" s="374">
        <f>SUM(O146:O154)</f>
        <v>0</v>
      </c>
      <c r="P145" s="360" t="str">
        <f t="shared" ref="P145:P154" si="181">IF(O$155=0,"",O145/O$155)</f>
        <v/>
      </c>
      <c r="Q145" s="374">
        <f>SUM(Q146:Q154)</f>
        <v>0</v>
      </c>
      <c r="R145" s="360" t="str">
        <f t="shared" ref="R145:R154" si="182">IF(Q$155=0,"",Q145/Q$155)</f>
        <v/>
      </c>
      <c r="S145" s="374">
        <f>SUM(S146:S154)</f>
        <v>0</v>
      </c>
      <c r="T145" s="360"/>
      <c r="AA145" s="259" t="str">
        <f>IF(OR(B145=0,B145=""),"",B145&amp;IF(COUNTIF(B$11:$B145,B145)&gt;1,COUNTIF(B$11:$B145,B145),""))</f>
        <v>All Business Types</v>
      </c>
    </row>
    <row r="146" spans="1:30" ht="12.75" customHeight="1" outlineLevel="1">
      <c r="A146" s="265" t="str">
        <f t="shared" si="176"/>
        <v>Papers</v>
      </c>
      <c r="B146" s="299" t="s">
        <v>269</v>
      </c>
      <c r="C146" s="300"/>
      <c r="D146" s="306" t="e">
        <f>VLOOKUP($AA146,Calc_INF_PrevYearEUR!$A$11:$BQ$330,HLOOKUP($C$7,Calc_INF_PrevYearEUR!$E$5:$BQ$6,2,0),0)</f>
        <v>#N/A</v>
      </c>
      <c r="E146" s="307"/>
      <c r="F146" s="306" t="e">
        <f>VLOOKUP($AA146,Calc_INF_FC_EUR!$A$11:$BQ$330,HLOOKUP($C$7,Calc_INF_FC_EUR!$E$5:$BQ$6,2,0),0)</f>
        <v>#N/A</v>
      </c>
      <c r="G146" s="324">
        <f t="shared" si="177"/>
        <v>0</v>
      </c>
      <c r="H146" s="1110"/>
      <c r="I146" s="1139">
        <f t="shared" ref="I146:I154" si="183">I156+I166+I176+I186+I196</f>
        <v>0</v>
      </c>
      <c r="J146" s="307" t="e">
        <f t="shared" si="178"/>
        <v>#REF!</v>
      </c>
      <c r="K146" s="376">
        <f t="shared" ref="K146:K154" si="184">K156+K166+K176+K186+K196</f>
        <v>0</v>
      </c>
      <c r="L146" s="307" t="str">
        <f t="shared" si="179"/>
        <v/>
      </c>
      <c r="M146" s="377">
        <f t="shared" ref="M146:M154" si="185">M156+M166+M176+M186+M196</f>
        <v>0</v>
      </c>
      <c r="N146" s="307" t="str">
        <f t="shared" si="180"/>
        <v/>
      </c>
      <c r="O146" s="377">
        <f t="shared" ref="O146:O154" si="186">O156+O166+O176+O186+O196</f>
        <v>0</v>
      </c>
      <c r="P146" s="307" t="str">
        <f t="shared" si="181"/>
        <v/>
      </c>
      <c r="Q146" s="377">
        <f t="shared" ref="Q146:Q154" si="187">Q156+Q166+Q176+Q186+Q196</f>
        <v>0</v>
      </c>
      <c r="R146" s="307" t="str">
        <f t="shared" si="182"/>
        <v/>
      </c>
      <c r="S146" s="378">
        <f t="shared" ref="S146:S154" si="188">S156+S166+S176+S186+S196</f>
        <v>0</v>
      </c>
      <c r="T146" s="307"/>
      <c r="AA146" s="259" t="str">
        <f>IF(OR(B146=0,B146=""),"",B146&amp;IF(COUNTIF(B$11:$B146,B146)&gt;1,COUNTIF(B$11:$B146,B146),""))</f>
        <v>Papers</v>
      </c>
    </row>
    <row r="147" spans="1:30" ht="12.75" customHeight="1" outlineLevel="1">
      <c r="A147" s="265" t="str">
        <f t="shared" si="176"/>
        <v>Plastics</v>
      </c>
      <c r="B147" s="299" t="s">
        <v>270</v>
      </c>
      <c r="C147" s="300"/>
      <c r="D147" s="306" t="e">
        <f>VLOOKUP($AA147,Calc_INF_PrevYearEUR!$A$11:$BQ$330,HLOOKUP($C$7,Calc_INF_PrevYearEUR!$E$5:$BQ$6,2,0),0)</f>
        <v>#N/A</v>
      </c>
      <c r="E147" s="307"/>
      <c r="F147" s="306" t="e">
        <f>VLOOKUP($AA147,Calc_INF_FC_EUR!$A$11:$BQ$330,HLOOKUP($C$7,Calc_INF_FC_EUR!$E$5:$BQ$6,2,0),0)</f>
        <v>#N/A</v>
      </c>
      <c r="G147" s="324">
        <f t="shared" si="177"/>
        <v>0</v>
      </c>
      <c r="H147" s="1110"/>
      <c r="I147" s="1139" t="e">
        <f t="shared" si="183"/>
        <v>#REF!</v>
      </c>
      <c r="J147" s="307" t="e">
        <f t="shared" si="178"/>
        <v>#REF!</v>
      </c>
      <c r="K147" s="376">
        <f t="shared" si="184"/>
        <v>0</v>
      </c>
      <c r="L147" s="307" t="str">
        <f t="shared" si="179"/>
        <v/>
      </c>
      <c r="M147" s="377">
        <f t="shared" si="185"/>
        <v>0</v>
      </c>
      <c r="N147" s="307" t="str">
        <f t="shared" si="180"/>
        <v/>
      </c>
      <c r="O147" s="377">
        <f t="shared" si="186"/>
        <v>0</v>
      </c>
      <c r="P147" s="307" t="str">
        <f t="shared" si="181"/>
        <v/>
      </c>
      <c r="Q147" s="377">
        <f t="shared" si="187"/>
        <v>0</v>
      </c>
      <c r="R147" s="307" t="str">
        <f t="shared" si="182"/>
        <v/>
      </c>
      <c r="S147" s="378">
        <f t="shared" si="188"/>
        <v>0</v>
      </c>
      <c r="T147" s="307"/>
      <c r="AA147" s="259" t="str">
        <f>IF(OR(B147=0,B147=""),"",B147&amp;IF(COUNTIF(B$11:$B147,B147)&gt;1,COUNTIF(B$11:$B147,B147),""))</f>
        <v>Plastics</v>
      </c>
    </row>
    <row r="148" spans="1:30" ht="12.75" customHeight="1" outlineLevel="1">
      <c r="A148" s="265" t="str">
        <f t="shared" si="176"/>
        <v>Refuse Derived Fuels</v>
      </c>
      <c r="B148" s="299" t="s">
        <v>271</v>
      </c>
      <c r="C148" s="300"/>
      <c r="D148" s="306" t="e">
        <f>VLOOKUP($AA148,Calc_INF_PrevYearEUR!$A$11:$BQ$330,HLOOKUP($C$7,Calc_INF_PrevYearEUR!$E$5:$BQ$6,2,0),0)</f>
        <v>#N/A</v>
      </c>
      <c r="E148" s="307"/>
      <c r="F148" s="306" t="e">
        <f>VLOOKUP($AA148,Calc_INF_FC_EUR!$A$11:$BQ$330,HLOOKUP($C$7,Calc_INF_FC_EUR!$E$5:$BQ$6,2,0),0)</f>
        <v>#N/A</v>
      </c>
      <c r="G148" s="324">
        <f t="shared" si="177"/>
        <v>0</v>
      </c>
      <c r="H148" s="1110"/>
      <c r="I148" s="1139">
        <f t="shared" si="183"/>
        <v>0</v>
      </c>
      <c r="J148" s="307" t="e">
        <f t="shared" si="178"/>
        <v>#REF!</v>
      </c>
      <c r="K148" s="376">
        <f t="shared" si="184"/>
        <v>0</v>
      </c>
      <c r="L148" s="307" t="str">
        <f t="shared" si="179"/>
        <v/>
      </c>
      <c r="M148" s="377">
        <f t="shared" si="185"/>
        <v>0</v>
      </c>
      <c r="N148" s="307" t="str">
        <f t="shared" si="180"/>
        <v/>
      </c>
      <c r="O148" s="377">
        <f t="shared" si="186"/>
        <v>0</v>
      </c>
      <c r="P148" s="307" t="str">
        <f t="shared" si="181"/>
        <v/>
      </c>
      <c r="Q148" s="377">
        <f t="shared" si="187"/>
        <v>0</v>
      </c>
      <c r="R148" s="307" t="str">
        <f t="shared" si="182"/>
        <v/>
      </c>
      <c r="S148" s="378">
        <f t="shared" si="188"/>
        <v>0</v>
      </c>
      <c r="T148" s="307"/>
      <c r="AA148" s="259" t="str">
        <f>IF(OR(B148=0,B148=""),"",B148&amp;IF(COUNTIF(B$11:$B148,B148)&gt;1,COUNTIF(B$11:$B148,B148),""))</f>
        <v>Refuse Derived Fuels</v>
      </c>
    </row>
    <row r="149" spans="1:30" ht="12.75" customHeight="1" outlineLevel="1">
      <c r="A149" s="265" t="str">
        <f t="shared" si="176"/>
        <v>Metals</v>
      </c>
      <c r="B149" s="299" t="s">
        <v>272</v>
      </c>
      <c r="C149" s="300"/>
      <c r="D149" s="306" t="e">
        <f>VLOOKUP($AA149,Calc_INF_PrevYearEUR!$A$11:$BQ$330,HLOOKUP($C$7,Calc_INF_PrevYearEUR!$E$5:$BQ$6,2,0),0)</f>
        <v>#N/A</v>
      </c>
      <c r="E149" s="307"/>
      <c r="F149" s="306" t="e">
        <f>VLOOKUP($AA149,Calc_INF_FC_EUR!$A$11:$BQ$330,HLOOKUP($C$7,Calc_INF_FC_EUR!$E$5:$BQ$6,2,0),0)</f>
        <v>#N/A</v>
      </c>
      <c r="G149" s="324">
        <f t="shared" si="177"/>
        <v>0</v>
      </c>
      <c r="H149" s="1110"/>
      <c r="I149" s="1139" t="e">
        <f t="shared" si="183"/>
        <v>#REF!</v>
      </c>
      <c r="J149" s="307" t="e">
        <f t="shared" si="178"/>
        <v>#REF!</v>
      </c>
      <c r="K149" s="376">
        <f t="shared" si="184"/>
        <v>0</v>
      </c>
      <c r="L149" s="307" t="str">
        <f t="shared" si="179"/>
        <v/>
      </c>
      <c r="M149" s="377">
        <f t="shared" si="185"/>
        <v>0</v>
      </c>
      <c r="N149" s="307" t="str">
        <f t="shared" si="180"/>
        <v/>
      </c>
      <c r="O149" s="377">
        <f t="shared" si="186"/>
        <v>0</v>
      </c>
      <c r="P149" s="307" t="str">
        <f t="shared" si="181"/>
        <v/>
      </c>
      <c r="Q149" s="377">
        <f t="shared" si="187"/>
        <v>0</v>
      </c>
      <c r="R149" s="307" t="str">
        <f t="shared" si="182"/>
        <v/>
      </c>
      <c r="S149" s="378">
        <f t="shared" si="188"/>
        <v>0</v>
      </c>
      <c r="T149" s="307"/>
      <c r="AA149" s="259" t="str">
        <f>IF(OR(B149=0,B149=""),"",B149&amp;IF(COUNTIF(B$11:$B149,B149)&gt;1,COUNTIF(B$11:$B149,B149),""))</f>
        <v>Metals</v>
      </c>
    </row>
    <row r="150" spans="1:30" ht="12.75" customHeight="1" outlineLevel="1">
      <c r="A150" s="265" t="str">
        <f t="shared" si="176"/>
        <v>Glass</v>
      </c>
      <c r="B150" s="299" t="s">
        <v>273</v>
      </c>
      <c r="C150" s="300"/>
      <c r="D150" s="306" t="e">
        <f>VLOOKUP($AA150,Calc_INF_PrevYearEUR!$A$11:$BQ$330,HLOOKUP($C$7,Calc_INF_PrevYearEUR!$E$5:$BQ$6,2,0),0)</f>
        <v>#N/A</v>
      </c>
      <c r="E150" s="307"/>
      <c r="F150" s="306" t="e">
        <f>VLOOKUP($AA150,Calc_INF_FC_EUR!$A$11:$BQ$330,HLOOKUP($C$7,Calc_INF_FC_EUR!$E$5:$BQ$6,2,0),0)</f>
        <v>#N/A</v>
      </c>
      <c r="G150" s="324">
        <f t="shared" si="177"/>
        <v>0</v>
      </c>
      <c r="H150" s="1110"/>
      <c r="I150" s="1139" t="e">
        <f t="shared" si="183"/>
        <v>#REF!</v>
      </c>
      <c r="J150" s="307" t="e">
        <f t="shared" si="178"/>
        <v>#REF!</v>
      </c>
      <c r="K150" s="376">
        <f t="shared" si="184"/>
        <v>0</v>
      </c>
      <c r="L150" s="307" t="str">
        <f t="shared" si="179"/>
        <v/>
      </c>
      <c r="M150" s="377">
        <f t="shared" si="185"/>
        <v>0</v>
      </c>
      <c r="N150" s="307" t="str">
        <f t="shared" si="180"/>
        <v/>
      </c>
      <c r="O150" s="377">
        <f t="shared" si="186"/>
        <v>0</v>
      </c>
      <c r="P150" s="307" t="str">
        <f t="shared" si="181"/>
        <v/>
      </c>
      <c r="Q150" s="377">
        <f t="shared" si="187"/>
        <v>0</v>
      </c>
      <c r="R150" s="307" t="str">
        <f t="shared" si="182"/>
        <v/>
      </c>
      <c r="S150" s="378">
        <f t="shared" si="188"/>
        <v>0</v>
      </c>
      <c r="T150" s="307"/>
      <c r="AA150" s="259" t="str">
        <f>IF(OR(B150=0,B150=""),"",B150&amp;IF(COUNTIF(B$11:$B150,B150)&gt;1,COUNTIF(B$11:$B150,B150),""))</f>
        <v>Glass</v>
      </c>
    </row>
    <row r="151" spans="1:30" ht="12.75" customHeight="1" outlineLevel="1">
      <c r="A151" s="265" t="str">
        <f t="shared" si="176"/>
        <v>Wood</v>
      </c>
      <c r="B151" s="299" t="s">
        <v>274</v>
      </c>
      <c r="C151" s="300"/>
      <c r="D151" s="306" t="e">
        <f>VLOOKUP($AA151,Calc_INF_PrevYearEUR!$A$11:$BQ$330,HLOOKUP($C$7,Calc_INF_PrevYearEUR!$E$5:$BQ$6,2,0),0)</f>
        <v>#N/A</v>
      </c>
      <c r="E151" s="307"/>
      <c r="F151" s="306" t="e">
        <f>VLOOKUP($AA151,Calc_INF_FC_EUR!$A$11:$BQ$330,HLOOKUP($C$7,Calc_INF_FC_EUR!$E$5:$BQ$6,2,0),0)</f>
        <v>#N/A</v>
      </c>
      <c r="G151" s="324">
        <f t="shared" si="177"/>
        <v>0</v>
      </c>
      <c r="H151" s="1110"/>
      <c r="I151" s="1139">
        <f t="shared" si="183"/>
        <v>0</v>
      </c>
      <c r="J151" s="307" t="e">
        <f t="shared" si="178"/>
        <v>#REF!</v>
      </c>
      <c r="K151" s="376">
        <f t="shared" si="184"/>
        <v>0</v>
      </c>
      <c r="L151" s="307" t="str">
        <f t="shared" si="179"/>
        <v/>
      </c>
      <c r="M151" s="377">
        <f t="shared" si="185"/>
        <v>0</v>
      </c>
      <c r="N151" s="307" t="str">
        <f t="shared" si="180"/>
        <v/>
      </c>
      <c r="O151" s="377">
        <f t="shared" si="186"/>
        <v>0</v>
      </c>
      <c r="P151" s="307" t="str">
        <f t="shared" si="181"/>
        <v/>
      </c>
      <c r="Q151" s="377">
        <f t="shared" si="187"/>
        <v>0</v>
      </c>
      <c r="R151" s="307" t="str">
        <f t="shared" si="182"/>
        <v/>
      </c>
      <c r="S151" s="378">
        <f t="shared" si="188"/>
        <v>0</v>
      </c>
      <c r="T151" s="307"/>
      <c r="AA151" s="259" t="str">
        <f>IF(OR(B151=0,B151=""),"",B151&amp;IF(COUNTIF(B$11:$B151,B151)&gt;1,COUNTIF(B$11:$B151,B151),""))</f>
        <v>Wood</v>
      </c>
    </row>
    <row r="152" spans="1:30" ht="12.75" customHeight="1" outlineLevel="1">
      <c r="A152" s="265" t="str">
        <f t="shared" si="176"/>
        <v>Final Goods</v>
      </c>
      <c r="B152" s="299" t="s">
        <v>275</v>
      </c>
      <c r="C152" s="300"/>
      <c r="D152" s="306" t="e">
        <f>VLOOKUP($AA152,Calc_INF_PrevYearEUR!$A$11:$BQ$330,HLOOKUP($C$7,Calc_INF_PrevYearEUR!$E$5:$BQ$6,2,0),0)</f>
        <v>#N/A</v>
      </c>
      <c r="E152" s="307"/>
      <c r="F152" s="306" t="e">
        <f>VLOOKUP($AA152,Calc_INF_FC_EUR!$A$11:$BQ$330,HLOOKUP($C$7,Calc_INF_FC_EUR!$E$5:$BQ$6,2,0),0)</f>
        <v>#N/A</v>
      </c>
      <c r="G152" s="324">
        <f t="shared" si="177"/>
        <v>0</v>
      </c>
      <c r="H152" s="1110"/>
      <c r="I152" s="1139">
        <f t="shared" si="183"/>
        <v>0</v>
      </c>
      <c r="J152" s="307" t="e">
        <f t="shared" si="178"/>
        <v>#REF!</v>
      </c>
      <c r="K152" s="376">
        <f t="shared" si="184"/>
        <v>0</v>
      </c>
      <c r="L152" s="307" t="str">
        <f t="shared" si="179"/>
        <v/>
      </c>
      <c r="M152" s="377">
        <f t="shared" si="185"/>
        <v>0</v>
      </c>
      <c r="N152" s="307" t="str">
        <f t="shared" si="180"/>
        <v/>
      </c>
      <c r="O152" s="377">
        <f t="shared" si="186"/>
        <v>0</v>
      </c>
      <c r="P152" s="307" t="str">
        <f t="shared" si="181"/>
        <v/>
      </c>
      <c r="Q152" s="377">
        <f t="shared" si="187"/>
        <v>0</v>
      </c>
      <c r="R152" s="307" t="str">
        <f t="shared" si="182"/>
        <v/>
      </c>
      <c r="S152" s="378">
        <f t="shared" si="188"/>
        <v>0</v>
      </c>
      <c r="T152" s="307"/>
      <c r="AA152" s="259" t="str">
        <f>IF(OR(B152=0,B152=""),"",B152&amp;IF(COUNTIF(B$11:$B152,B152)&gt;1,COUNTIF(B$11:$B152,B152),""))</f>
        <v>Final Goods</v>
      </c>
    </row>
    <row r="153" spans="1:30" ht="12.75" customHeight="1" outlineLevel="1">
      <c r="A153" s="265" t="str">
        <f t="shared" si="176"/>
        <v>Compound</v>
      </c>
      <c r="B153" s="299" t="s">
        <v>276</v>
      </c>
      <c r="C153" s="300"/>
      <c r="D153" s="306" t="e">
        <f>VLOOKUP($AA153,Calc_INF_PrevYearEUR!$A$11:$BQ$330,HLOOKUP($C$7,Calc_INF_PrevYearEUR!$E$5:$BQ$6,2,0),0)</f>
        <v>#N/A</v>
      </c>
      <c r="E153" s="307"/>
      <c r="F153" s="306" t="e">
        <f>VLOOKUP($AA153,Calc_INF_FC_EUR!$A$11:$BQ$330,HLOOKUP($C$7,Calc_INF_FC_EUR!$E$5:$BQ$6,2,0),0)</f>
        <v>#N/A</v>
      </c>
      <c r="G153" s="324">
        <f t="shared" si="177"/>
        <v>0</v>
      </c>
      <c r="H153" s="1110"/>
      <c r="I153" s="1139">
        <f t="shared" si="183"/>
        <v>0</v>
      </c>
      <c r="J153" s="307" t="e">
        <f t="shared" si="178"/>
        <v>#REF!</v>
      </c>
      <c r="K153" s="376">
        <f t="shared" si="184"/>
        <v>0</v>
      </c>
      <c r="L153" s="307" t="str">
        <f t="shared" si="179"/>
        <v/>
      </c>
      <c r="M153" s="377">
        <f t="shared" si="185"/>
        <v>0</v>
      </c>
      <c r="N153" s="307" t="str">
        <f t="shared" si="180"/>
        <v/>
      </c>
      <c r="O153" s="377">
        <f t="shared" si="186"/>
        <v>0</v>
      </c>
      <c r="P153" s="307" t="str">
        <f t="shared" si="181"/>
        <v/>
      </c>
      <c r="Q153" s="377">
        <f t="shared" si="187"/>
        <v>0</v>
      </c>
      <c r="R153" s="307" t="str">
        <f t="shared" si="182"/>
        <v/>
      </c>
      <c r="S153" s="378">
        <f t="shared" si="188"/>
        <v>0</v>
      </c>
      <c r="T153" s="307"/>
      <c r="AA153" s="259" t="str">
        <f>IF(OR(B153=0,B153=""),"",B153&amp;IF(COUNTIF(B$11:$B153,B153)&gt;1,COUNTIF(B$11:$B153,B153),""))</f>
        <v>Compound</v>
      </c>
    </row>
    <row r="154" spans="1:30" ht="12.75" customHeight="1" outlineLevel="1">
      <c r="A154" s="265" t="str">
        <f t="shared" si="176"/>
        <v>Waste</v>
      </c>
      <c r="B154" s="343" t="s">
        <v>277</v>
      </c>
      <c r="C154" s="343"/>
      <c r="D154" s="344" t="e">
        <f>VLOOKUP($AA154,Calc_INF_PrevYearEUR!$A$11:$BQ$330,HLOOKUP($C$7,Calc_INF_PrevYearEUR!$E$5:$BQ$6,2,0),0)</f>
        <v>#N/A</v>
      </c>
      <c r="E154" s="345"/>
      <c r="F154" s="344" t="e">
        <f>VLOOKUP($AA154,Calc_INF_FC_EUR!$A$11:$BQ$330,HLOOKUP($C$7,Calc_INF_FC_EUR!$E$5:$BQ$6,2,0),0)</f>
        <v>#N/A</v>
      </c>
      <c r="G154" s="379">
        <f t="shared" si="177"/>
        <v>0</v>
      </c>
      <c r="H154" s="1113"/>
      <c r="I154" s="1140">
        <f t="shared" si="183"/>
        <v>0</v>
      </c>
      <c r="J154" s="345" t="e">
        <f t="shared" si="178"/>
        <v>#REF!</v>
      </c>
      <c r="K154" s="380">
        <f t="shared" si="184"/>
        <v>0</v>
      </c>
      <c r="L154" s="345" t="str">
        <f t="shared" si="179"/>
        <v/>
      </c>
      <c r="M154" s="381">
        <f t="shared" si="185"/>
        <v>0</v>
      </c>
      <c r="N154" s="345" t="str">
        <f t="shared" si="180"/>
        <v/>
      </c>
      <c r="O154" s="381">
        <f t="shared" si="186"/>
        <v>0</v>
      </c>
      <c r="P154" s="345" t="str">
        <f t="shared" si="181"/>
        <v/>
      </c>
      <c r="Q154" s="381">
        <f t="shared" si="187"/>
        <v>0</v>
      </c>
      <c r="R154" s="345" t="str">
        <f t="shared" si="182"/>
        <v/>
      </c>
      <c r="S154" s="382">
        <f t="shared" si="188"/>
        <v>0</v>
      </c>
      <c r="T154" s="345"/>
      <c r="AA154" s="259" t="str">
        <f>IF(OR(B154=0,B154=""),"",B154&amp;IF(COUNTIF(B$11:$B154,B154)&gt;1,COUNTIF(B$11:$B154,B154),""))</f>
        <v>Waste</v>
      </c>
    </row>
    <row r="155" spans="1:30" ht="12.75" customHeight="1" outlineLevel="1">
      <c r="A155" s="265" t="str">
        <f t="shared" si="175"/>
        <v>Collection</v>
      </c>
      <c r="B155" s="1315" t="s">
        <v>268</v>
      </c>
      <c r="C155" s="358"/>
      <c r="D155" s="359" t="e">
        <f>VLOOKUP($AA155,Calc_INF_PrevYearEUR!$A$11:$BQ$330,HLOOKUP($C$7,Calc_INF_PrevYearEUR!$E$5:$BQ$6,2,0),0)</f>
        <v>#N/A</v>
      </c>
      <c r="E155" s="360"/>
      <c r="F155" s="359" t="e">
        <f>VLOOKUP($AA155,Calc_INF_FC_EUR!$A$11:$BQ$330,HLOOKUP($C$7,Calc_INF_FC_EUR!$E$5:$BQ$6,2,0),0)+G155</f>
        <v>#N/A</v>
      </c>
      <c r="G155" s="361">
        <f>SUM(G156:G164)</f>
        <v>0</v>
      </c>
      <c r="H155" s="1115"/>
      <c r="I155" s="374" t="e">
        <f>SUM(I156:I164)</f>
        <v>#REF!</v>
      </c>
      <c r="J155" s="602"/>
      <c r="K155" s="374">
        <f>SUM(K156:K164)</f>
        <v>0</v>
      </c>
      <c r="L155" s="360"/>
      <c r="M155" s="374">
        <f>SUM(M156:M164)</f>
        <v>0</v>
      </c>
      <c r="N155" s="360"/>
      <c r="O155" s="374">
        <f>SUM(O156:O164)</f>
        <v>0</v>
      </c>
      <c r="P155" s="360"/>
      <c r="Q155" s="374">
        <f>SUM(Q156:Q164)</f>
        <v>0</v>
      </c>
      <c r="R155" s="360"/>
      <c r="S155" s="374">
        <f>SUM(S156:S164)</f>
        <v>0</v>
      </c>
      <c r="T155" s="360"/>
      <c r="AA155" s="259" t="str">
        <f>IF(OR(B155=0,B155=""),"",B155&amp;IF(COUNTIF(B$11:$B155,B155)&gt;1,COUNTIF(B$11:$B155,B155),""))</f>
        <v>Collection</v>
      </c>
      <c r="AB155" s="333"/>
      <c r="AC155" s="333"/>
      <c r="AD155" s="371"/>
    </row>
    <row r="156" spans="1:30" ht="12.75" customHeight="1" outlineLevel="1">
      <c r="A156" s="265" t="str">
        <f t="shared" si="175"/>
        <v>Papers2</v>
      </c>
      <c r="B156" s="1316" t="s">
        <v>269</v>
      </c>
      <c r="C156" s="300"/>
      <c r="D156" s="306" t="e">
        <f>VLOOKUP($AA156,Calc_INF_PrevYearEUR!$A$11:$BQ$330,HLOOKUP($C$7,Calc_INF_PrevYearEUR!$E$5:$BQ$6,2,0),0)</f>
        <v>#N/A</v>
      </c>
      <c r="E156" s="307"/>
      <c r="F156" s="306" t="e">
        <f>VLOOKUP($AA156,Calc_INF_FC_EUR!$A$11:$BQ$330,HLOOKUP($C$7,Calc_INF_FC_EUR!$E$5:$BQ$6,2,0),0)+G156</f>
        <v>#N/A</v>
      </c>
      <c r="G156" s="321"/>
      <c r="H156" s="1110"/>
      <c r="I156" s="309">
        <f>SUMIFS(SalesReport!$Q:$Q,SalesReport!$AC:$AC,BusPlanLocation!$AB156,SalesReport!$F:$F,$AC156,SalesReport!$A:$A,I$8,SalesReport!$B:$B,BusPlanLocation!$C$7)</f>
        <v>0</v>
      </c>
      <c r="J156" s="307" t="e">
        <f t="shared" ref="J156:P213" si="189">IF(I$155=0,"",I156/I$155)</f>
        <v>#REF!</v>
      </c>
      <c r="K156" s="309">
        <f>SUMIFS(SalesReport!$Q:$Q,SalesReport!$AC:$AC,BusPlanLocation!$AB156,SalesReport!$F:$F,$AC156,SalesReport!$A:$A,K$8,SalesReport!$B:$B,BusPlanLocation!$C$7)</f>
        <v>0</v>
      </c>
      <c r="L156" s="307" t="str">
        <f t="shared" si="189"/>
        <v/>
      </c>
      <c r="M156" s="309">
        <f>SUMIFS(SalesReport!$Q:$Q,SalesReport!$AC:$AC,BusPlanLocation!$AB156,SalesReport!$F:$F,$AC156,SalesReport!$A:$A,M$8,SalesReport!$B:$B,BusPlanLocation!$C$7)</f>
        <v>0</v>
      </c>
      <c r="N156" s="307" t="str">
        <f t="shared" si="189"/>
        <v/>
      </c>
      <c r="O156" s="309">
        <f>SUMIFS(SalesReport!$Q:$Q,SalesReport!$AC:$AC,BusPlanLocation!$AB156,SalesReport!$F:$F,$AC156,SalesReport!$A:$A,O$8,SalesReport!$B:$B,BusPlanLocation!$C$7)</f>
        <v>0</v>
      </c>
      <c r="P156" s="307" t="str">
        <f t="shared" si="189"/>
        <v/>
      </c>
      <c r="Q156" s="309">
        <f>SUMIFS(SalesReport!$Q:$Q,SalesReport!$AC:$AC,BusPlanLocation!$AB156,SalesReport!$F:$F,$AC156,SalesReport!$A:$A,Q$8,SalesReport!$B:$B,BusPlanLocation!$C$7)</f>
        <v>0</v>
      </c>
      <c r="R156" s="307" t="str">
        <f t="shared" ref="R156:R204" si="190">IF(Q$155=0,"",Q156/Q$155)</f>
        <v/>
      </c>
      <c r="S156" s="309">
        <f>SUMIFS(SalesReport!$Q:$Q,SalesReport!$AC:$AC,BusPlanLocation!$AB156,SalesReport!$F:$F,$AC156,SalesReport!$A:$A,S$8,SalesReport!$B:$B,BusPlanLocation!$C$7)</f>
        <v>0</v>
      </c>
      <c r="T156" s="564"/>
      <c r="AA156" s="259" t="str">
        <f>IF(OR(B156=0,B156=""),"",B156&amp;IF(COUNTIF(B$11:$B156,B156)&gt;1,COUNTIF(B$11:$B156,B156),""))</f>
        <v>Papers2</v>
      </c>
      <c r="AB156" s="333" t="s">
        <v>269</v>
      </c>
      <c r="AC156" s="333" t="s">
        <v>268</v>
      </c>
      <c r="AD156" s="371" t="str">
        <f>CONCATENATE(AC156,AB156)</f>
        <v>CollectionPapers</v>
      </c>
    </row>
    <row r="157" spans="1:30" ht="12.75" customHeight="1" outlineLevel="1">
      <c r="A157" s="265" t="str">
        <f t="shared" si="175"/>
        <v>Plastics2</v>
      </c>
      <c r="B157" s="1316" t="s">
        <v>270</v>
      </c>
      <c r="C157" s="300"/>
      <c r="D157" s="306" t="e">
        <f>VLOOKUP($AA157,Calc_INF_PrevYearEUR!$A$11:$BQ$330,HLOOKUP($C$7,Calc_INF_PrevYearEUR!$E$5:$BQ$6,2,0),0)</f>
        <v>#N/A</v>
      </c>
      <c r="E157" s="307"/>
      <c r="F157" s="306" t="e">
        <f>VLOOKUP($AA157,Calc_INF_FC_EUR!$A$11:$BQ$330,HLOOKUP($C$7,Calc_INF_FC_EUR!$E$5:$BQ$6,2,0),0)+G157</f>
        <v>#N/A</v>
      </c>
      <c r="G157" s="321"/>
      <c r="H157" s="1110"/>
      <c r="I157" s="309" t="e">
        <f>SUMIFS(SalesReport!$Q:$Q,SalesReport!$AC:$AC,BusPlanLocation!$AB157,SalesReport!$F:$F,$AC157,SalesReport!$A:$A,I$8,SalesReport!$B:$B,BusPlanLocation!$C$7)</f>
        <v>#REF!</v>
      </c>
      <c r="J157" s="307" t="e">
        <f t="shared" si="189"/>
        <v>#REF!</v>
      </c>
      <c r="K157" s="310">
        <f>SUMIFS(SalesReport!$Q:$Q,SalesReport!$AC:$AC,BusPlanLocation!$AB157,SalesReport!$F:$F,$AC157,SalesReport!$A:$A,K$8,SalesReport!$B:$B,BusPlanLocation!$C$7)</f>
        <v>0</v>
      </c>
      <c r="L157" s="307" t="str">
        <f t="shared" si="189"/>
        <v/>
      </c>
      <c r="M157" s="311">
        <f>SUMIFS(SalesReport!$Q:$Q,SalesReport!$AC:$AC,BusPlanLocation!$AB157,SalesReport!$F:$F,$AC157,SalesReport!$A:$A,M$8,SalesReport!$B:$B,BusPlanLocation!$C$7)</f>
        <v>0</v>
      </c>
      <c r="N157" s="307" t="str">
        <f t="shared" si="189"/>
        <v/>
      </c>
      <c r="O157" s="311">
        <f>SUMIFS(SalesReport!$Q:$Q,SalesReport!$AC:$AC,BusPlanLocation!$AB157,SalesReport!$F:$F,$AC157,SalesReport!$A:$A,O$8,SalesReport!$B:$B,BusPlanLocation!$C$7)</f>
        <v>0</v>
      </c>
      <c r="P157" s="307" t="str">
        <f t="shared" si="189"/>
        <v/>
      </c>
      <c r="Q157" s="311">
        <f>SUMIFS(SalesReport!$Q:$Q,SalesReport!$AC:$AC,BusPlanLocation!$AB157,SalesReport!$F:$F,$AC157,SalesReport!$A:$A,Q$8,SalesReport!$B:$B,BusPlanLocation!$C$7)</f>
        <v>0</v>
      </c>
      <c r="R157" s="307" t="str">
        <f t="shared" si="190"/>
        <v/>
      </c>
      <c r="S157" s="312">
        <f>SUMIFS(SalesReport!$Q:$Q,SalesReport!$AC:$AC,BusPlanLocation!$AB157,SalesReport!$F:$F,$AC157,SalesReport!$A:$A,S$8,SalesReport!$B:$B,BusPlanLocation!$C$7)</f>
        <v>0</v>
      </c>
      <c r="T157" s="307"/>
      <c r="AA157" s="259" t="str">
        <f>IF(OR(B157=0,B157=""),"",B157&amp;IF(COUNTIF(B$11:$B157,B157)&gt;1,COUNTIF(B$11:$B157,B157),""))</f>
        <v>Plastics2</v>
      </c>
      <c r="AB157" s="333" t="s">
        <v>270</v>
      </c>
      <c r="AC157" s="333" t="s">
        <v>268</v>
      </c>
      <c r="AD157" s="371" t="str">
        <f t="shared" ref="AD157:AD164" si="191">CONCATENATE(AC157,AB157)</f>
        <v>CollectionPlastics</v>
      </c>
    </row>
    <row r="158" spans="1:30" ht="12.75" customHeight="1" outlineLevel="1">
      <c r="A158" s="265" t="str">
        <f t="shared" si="175"/>
        <v>Refuse Derived Fuels2</v>
      </c>
      <c r="B158" s="1316" t="s">
        <v>271</v>
      </c>
      <c r="C158" s="300"/>
      <c r="D158" s="306" t="e">
        <f>VLOOKUP($AA158,Calc_INF_PrevYearEUR!$A$11:$BQ$330,HLOOKUP($C$7,Calc_INF_PrevYearEUR!$E$5:$BQ$6,2,0),0)</f>
        <v>#N/A</v>
      </c>
      <c r="E158" s="307"/>
      <c r="F158" s="306" t="e">
        <f>VLOOKUP($AA158,Calc_INF_FC_EUR!$A$11:$BQ$330,HLOOKUP($C$7,Calc_INF_FC_EUR!$E$5:$BQ$6,2,0),0)+G158</f>
        <v>#N/A</v>
      </c>
      <c r="G158" s="321"/>
      <c r="H158" s="1110"/>
      <c r="I158" s="309">
        <f>SUMIFS(SalesReport!$Q:$Q,SalesReport!$AC:$AC,BusPlanLocation!$AB158,SalesReport!$F:$F,$AC158,SalesReport!$A:$A,I$8,SalesReport!$B:$B,BusPlanLocation!$C$7)</f>
        <v>0</v>
      </c>
      <c r="J158" s="307" t="e">
        <f t="shared" si="189"/>
        <v>#REF!</v>
      </c>
      <c r="K158" s="310">
        <f>SUMIFS(SalesReport!$Q:$Q,SalesReport!$AC:$AC,BusPlanLocation!$AB158,SalesReport!$F:$F,$AC158,SalesReport!$A:$A,K$8,SalesReport!$B:$B,BusPlanLocation!$C$7)</f>
        <v>0</v>
      </c>
      <c r="L158" s="307" t="str">
        <f t="shared" si="189"/>
        <v/>
      </c>
      <c r="M158" s="311">
        <f>SUMIFS(SalesReport!$Q:$Q,SalesReport!$AC:$AC,BusPlanLocation!$AB158,SalesReport!$F:$F,$AC158,SalesReport!$A:$A,M$8,SalesReport!$B:$B,BusPlanLocation!$C$7)</f>
        <v>0</v>
      </c>
      <c r="N158" s="307" t="str">
        <f t="shared" si="189"/>
        <v/>
      </c>
      <c r="O158" s="311">
        <f>SUMIFS(SalesReport!$Q:$Q,SalesReport!$AC:$AC,BusPlanLocation!$AB158,SalesReport!$F:$F,$AC158,SalesReport!$A:$A,O$8,SalesReport!$B:$B,BusPlanLocation!$C$7)</f>
        <v>0</v>
      </c>
      <c r="P158" s="307" t="str">
        <f t="shared" si="189"/>
        <v/>
      </c>
      <c r="Q158" s="311">
        <f>SUMIFS(SalesReport!$Q:$Q,SalesReport!$AC:$AC,BusPlanLocation!$AB158,SalesReport!$F:$F,$AC158,SalesReport!$A:$A,Q$8,SalesReport!$B:$B,BusPlanLocation!$C$7)</f>
        <v>0</v>
      </c>
      <c r="R158" s="307" t="str">
        <f t="shared" si="190"/>
        <v/>
      </c>
      <c r="S158" s="312">
        <f>SUMIFS(SalesReport!$Q:$Q,SalesReport!$AC:$AC,BusPlanLocation!$AB158,SalesReport!$F:$F,$AC158,SalesReport!$A:$A,S$8,SalesReport!$B:$B,BusPlanLocation!$C$7)</f>
        <v>0</v>
      </c>
      <c r="T158" s="307"/>
      <c r="AA158" s="259" t="str">
        <f>IF(OR(B158=0,B158=""),"",B158&amp;IF(COUNTIF(B$11:$B158,B158)&gt;1,COUNTIF(B$11:$B158,B158),""))</f>
        <v>Refuse Derived Fuels2</v>
      </c>
      <c r="AB158" s="333" t="s">
        <v>271</v>
      </c>
      <c r="AC158" s="333" t="s">
        <v>268</v>
      </c>
      <c r="AD158" s="371" t="str">
        <f t="shared" si="191"/>
        <v>CollectionRefuse Derived Fuels</v>
      </c>
    </row>
    <row r="159" spans="1:30" ht="12.75" customHeight="1" outlineLevel="1">
      <c r="A159" s="265" t="str">
        <f t="shared" si="175"/>
        <v>Metals2</v>
      </c>
      <c r="B159" s="1316" t="s">
        <v>272</v>
      </c>
      <c r="C159" s="300"/>
      <c r="D159" s="306" t="e">
        <f>VLOOKUP($AA159,Calc_INF_PrevYearEUR!$A$11:$BQ$330,HLOOKUP($C$7,Calc_INF_PrevYearEUR!$E$5:$BQ$6,2,0),0)</f>
        <v>#N/A</v>
      </c>
      <c r="E159" s="307"/>
      <c r="F159" s="306" t="e">
        <f>VLOOKUP($AA159,Calc_INF_FC_EUR!$A$11:$BQ$330,HLOOKUP($C$7,Calc_INF_FC_EUR!$E$5:$BQ$6,2,0),0)+G159</f>
        <v>#N/A</v>
      </c>
      <c r="G159" s="321"/>
      <c r="H159" s="1110"/>
      <c r="I159" s="309" t="e">
        <f>SUMIFS(SalesReport!$Q:$Q,SalesReport!$AC:$AC,BusPlanLocation!$AB159,SalesReport!$F:$F,$AC159,SalesReport!$A:$A,I$8,SalesReport!$B:$B,BusPlanLocation!$C$7)</f>
        <v>#REF!</v>
      </c>
      <c r="J159" s="307" t="e">
        <f t="shared" si="189"/>
        <v>#REF!</v>
      </c>
      <c r="K159" s="310">
        <f>SUMIFS(SalesReport!$Q:$Q,SalesReport!$AC:$AC,BusPlanLocation!$AB159,SalesReport!$F:$F,$AC159,SalesReport!$A:$A,K$8,SalesReport!$B:$B,BusPlanLocation!$C$7)</f>
        <v>0</v>
      </c>
      <c r="L159" s="307" t="str">
        <f t="shared" si="189"/>
        <v/>
      </c>
      <c r="M159" s="311">
        <f>SUMIFS(SalesReport!$Q:$Q,SalesReport!$AC:$AC,BusPlanLocation!$AB159,SalesReport!$F:$F,$AC159,SalesReport!$A:$A,M$8,SalesReport!$B:$B,BusPlanLocation!$C$7)</f>
        <v>0</v>
      </c>
      <c r="N159" s="307" t="str">
        <f t="shared" si="189"/>
        <v/>
      </c>
      <c r="O159" s="311">
        <f>SUMIFS(SalesReport!$Q:$Q,SalesReport!$AC:$AC,BusPlanLocation!$AB159,SalesReport!$F:$F,$AC159,SalesReport!$A:$A,O$8,SalesReport!$B:$B,BusPlanLocation!$C$7)</f>
        <v>0</v>
      </c>
      <c r="P159" s="307" t="str">
        <f t="shared" si="189"/>
        <v/>
      </c>
      <c r="Q159" s="311">
        <f>SUMIFS(SalesReport!$Q:$Q,SalesReport!$AC:$AC,BusPlanLocation!$AB159,SalesReport!$F:$F,$AC159,SalesReport!$A:$A,Q$8,SalesReport!$B:$B,BusPlanLocation!$C$7)</f>
        <v>0</v>
      </c>
      <c r="R159" s="307" t="str">
        <f t="shared" si="190"/>
        <v/>
      </c>
      <c r="S159" s="312">
        <f>SUMIFS(SalesReport!$Q:$Q,SalesReport!$AC:$AC,BusPlanLocation!$AB159,SalesReport!$F:$F,$AC159,SalesReport!$A:$A,S$8,SalesReport!$B:$B,BusPlanLocation!$C$7)</f>
        <v>0</v>
      </c>
      <c r="T159" s="307"/>
      <c r="AA159" s="259" t="str">
        <f>IF(OR(B159=0,B159=""),"",B159&amp;IF(COUNTIF(B$11:$B159,B159)&gt;1,COUNTIF(B$11:$B159,B159),""))</f>
        <v>Metals2</v>
      </c>
      <c r="AB159" s="333" t="s">
        <v>272</v>
      </c>
      <c r="AC159" s="333" t="s">
        <v>268</v>
      </c>
      <c r="AD159" s="371" t="str">
        <f t="shared" si="191"/>
        <v>CollectionMetals</v>
      </c>
    </row>
    <row r="160" spans="1:30" ht="12.75" customHeight="1" outlineLevel="1">
      <c r="A160" s="265" t="str">
        <f t="shared" si="175"/>
        <v>Glass2</v>
      </c>
      <c r="B160" s="1316" t="s">
        <v>273</v>
      </c>
      <c r="C160" s="300"/>
      <c r="D160" s="306" t="e">
        <f>VLOOKUP($AA160,Calc_INF_PrevYearEUR!$A$11:$BQ$330,HLOOKUP($C$7,Calc_INF_PrevYearEUR!$E$5:$BQ$6,2,0),0)</f>
        <v>#N/A</v>
      </c>
      <c r="E160" s="307"/>
      <c r="F160" s="306" t="e">
        <f>VLOOKUP($AA160,Calc_INF_FC_EUR!$A$11:$BQ$330,HLOOKUP($C$7,Calc_INF_FC_EUR!$E$5:$BQ$6,2,0),0)+G160</f>
        <v>#N/A</v>
      </c>
      <c r="G160" s="321"/>
      <c r="H160" s="1110"/>
      <c r="I160" s="309" t="e">
        <f>SUMIFS(SalesReport!$Q:$Q,SalesReport!$AC:$AC,BusPlanLocation!$AB160,SalesReport!$F:$F,$AC160,SalesReport!$A:$A,I$8,SalesReport!$B:$B,BusPlanLocation!$C$7)</f>
        <v>#REF!</v>
      </c>
      <c r="J160" s="307" t="e">
        <f t="shared" si="189"/>
        <v>#REF!</v>
      </c>
      <c r="K160" s="310">
        <f>SUMIFS(SalesReport!$Q:$Q,SalesReport!$AC:$AC,BusPlanLocation!$AB160,SalesReport!$F:$F,$AC160,SalesReport!$A:$A,K$8,SalesReport!$B:$B,BusPlanLocation!$C$7)</f>
        <v>0</v>
      </c>
      <c r="L160" s="307" t="str">
        <f t="shared" si="189"/>
        <v/>
      </c>
      <c r="M160" s="311">
        <f>SUMIFS(SalesReport!$Q:$Q,SalesReport!$AC:$AC,BusPlanLocation!$AB160,SalesReport!$F:$F,$AC160,SalesReport!$A:$A,M$8,SalesReport!$B:$B,BusPlanLocation!$C$7)</f>
        <v>0</v>
      </c>
      <c r="N160" s="307" t="str">
        <f t="shared" si="189"/>
        <v/>
      </c>
      <c r="O160" s="311">
        <f>SUMIFS(SalesReport!$Q:$Q,SalesReport!$AC:$AC,BusPlanLocation!$AB160,SalesReport!$F:$F,$AC160,SalesReport!$A:$A,O$8,SalesReport!$B:$B,BusPlanLocation!$C$7)</f>
        <v>0</v>
      </c>
      <c r="P160" s="307" t="str">
        <f t="shared" si="189"/>
        <v/>
      </c>
      <c r="Q160" s="311">
        <f>SUMIFS(SalesReport!$Q:$Q,SalesReport!$AC:$AC,BusPlanLocation!$AB160,SalesReport!$F:$F,$AC160,SalesReport!$A:$A,Q$8,SalesReport!$B:$B,BusPlanLocation!$C$7)</f>
        <v>0</v>
      </c>
      <c r="R160" s="307" t="str">
        <f t="shared" si="190"/>
        <v/>
      </c>
      <c r="S160" s="312">
        <f>SUMIFS(SalesReport!$Q:$Q,SalesReport!$AC:$AC,BusPlanLocation!$AB160,SalesReport!$F:$F,$AC160,SalesReport!$A:$A,S$8,SalesReport!$B:$B,BusPlanLocation!$C$7)</f>
        <v>0</v>
      </c>
      <c r="T160" s="307"/>
      <c r="AA160" s="259" t="str">
        <f>IF(OR(B160=0,B160=""),"",B160&amp;IF(COUNTIF(B$11:$B160,B160)&gt;1,COUNTIF(B$11:$B160,B160),""))</f>
        <v>Glass2</v>
      </c>
      <c r="AB160" s="333" t="s">
        <v>273</v>
      </c>
      <c r="AC160" s="333" t="s">
        <v>268</v>
      </c>
      <c r="AD160" s="371" t="str">
        <f t="shared" si="191"/>
        <v>CollectionGlass</v>
      </c>
    </row>
    <row r="161" spans="1:30" ht="12.75" customHeight="1" outlineLevel="1">
      <c r="A161" s="265" t="str">
        <f t="shared" si="175"/>
        <v>Wood2</v>
      </c>
      <c r="B161" s="1316" t="s">
        <v>274</v>
      </c>
      <c r="C161" s="300"/>
      <c r="D161" s="306" t="e">
        <f>VLOOKUP($AA161,Calc_INF_PrevYearEUR!$A$11:$BQ$330,HLOOKUP($C$7,Calc_INF_PrevYearEUR!$E$5:$BQ$6,2,0),0)</f>
        <v>#N/A</v>
      </c>
      <c r="E161" s="307"/>
      <c r="F161" s="306" t="e">
        <f>VLOOKUP($AA161,Calc_INF_FC_EUR!$A$11:$BQ$330,HLOOKUP($C$7,Calc_INF_FC_EUR!$E$5:$BQ$6,2,0),0)+G161</f>
        <v>#N/A</v>
      </c>
      <c r="G161" s="321"/>
      <c r="H161" s="1110"/>
      <c r="I161" s="309">
        <f>SUMIFS(SalesReport!$Q:$Q,SalesReport!$AC:$AC,BusPlanLocation!$AB161,SalesReport!$F:$F,$AC161,SalesReport!$A:$A,I$8,SalesReport!$B:$B,BusPlanLocation!$C$7)</f>
        <v>0</v>
      </c>
      <c r="J161" s="307" t="e">
        <f t="shared" si="189"/>
        <v>#REF!</v>
      </c>
      <c r="K161" s="310">
        <f>SUMIFS(SalesReport!$Q:$Q,SalesReport!$AC:$AC,BusPlanLocation!$AB161,SalesReport!$F:$F,$AC161,SalesReport!$A:$A,K$8,SalesReport!$B:$B,BusPlanLocation!$C$7)</f>
        <v>0</v>
      </c>
      <c r="L161" s="307" t="str">
        <f t="shared" si="189"/>
        <v/>
      </c>
      <c r="M161" s="311">
        <f>SUMIFS(SalesReport!$Q:$Q,SalesReport!$AC:$AC,BusPlanLocation!$AB161,SalesReport!$F:$F,$AC161,SalesReport!$A:$A,M$8,SalesReport!$B:$B,BusPlanLocation!$C$7)</f>
        <v>0</v>
      </c>
      <c r="N161" s="307" t="str">
        <f t="shared" si="189"/>
        <v/>
      </c>
      <c r="O161" s="311">
        <f>SUMIFS(SalesReport!$Q:$Q,SalesReport!$AC:$AC,BusPlanLocation!$AB161,SalesReport!$F:$F,$AC161,SalesReport!$A:$A,O$8,SalesReport!$B:$B,BusPlanLocation!$C$7)</f>
        <v>0</v>
      </c>
      <c r="P161" s="307" t="str">
        <f t="shared" si="189"/>
        <v/>
      </c>
      <c r="Q161" s="311">
        <f>SUMIFS(SalesReport!$Q:$Q,SalesReport!$AC:$AC,BusPlanLocation!$AB161,SalesReport!$F:$F,$AC161,SalesReport!$A:$A,Q$8,SalesReport!$B:$B,BusPlanLocation!$C$7)</f>
        <v>0</v>
      </c>
      <c r="R161" s="307" t="str">
        <f t="shared" si="190"/>
        <v/>
      </c>
      <c r="S161" s="312">
        <f>SUMIFS(SalesReport!$Q:$Q,SalesReport!$AC:$AC,BusPlanLocation!$AB161,SalesReport!$F:$F,$AC161,SalesReport!$A:$A,S$8,SalesReport!$B:$B,BusPlanLocation!$C$7)</f>
        <v>0</v>
      </c>
      <c r="T161" s="307"/>
      <c r="AA161" s="259" t="str">
        <f>IF(OR(B161=0,B161=""),"",B161&amp;IF(COUNTIF(B$11:$B161,B161)&gt;1,COUNTIF(B$11:$B161,B161),""))</f>
        <v>Wood2</v>
      </c>
      <c r="AB161" s="333" t="s">
        <v>274</v>
      </c>
      <c r="AC161" s="333" t="s">
        <v>268</v>
      </c>
      <c r="AD161" s="371" t="str">
        <f t="shared" si="191"/>
        <v>CollectionWood</v>
      </c>
    </row>
    <row r="162" spans="1:30" ht="12.75" customHeight="1" outlineLevel="1">
      <c r="A162" s="265" t="str">
        <f t="shared" si="175"/>
        <v>Final Goods2</v>
      </c>
      <c r="B162" s="299" t="s">
        <v>275</v>
      </c>
      <c r="C162" s="300"/>
      <c r="D162" s="306" t="e">
        <f>VLOOKUP($AA162,Calc_INF_PrevYearEUR!$A$11:$BQ$330,HLOOKUP($C$7,Calc_INF_PrevYearEUR!$E$5:$BQ$6,2,0),0)</f>
        <v>#N/A</v>
      </c>
      <c r="E162" s="307"/>
      <c r="F162" s="306" t="e">
        <f>VLOOKUP($AA162,Calc_INF_FC_EUR!$A$11:$BQ$330,HLOOKUP($C$7,Calc_INF_FC_EUR!$E$5:$BQ$6,2,0),0)+G162</f>
        <v>#N/A</v>
      </c>
      <c r="G162" s="321"/>
      <c r="H162" s="1110"/>
      <c r="I162" s="309">
        <f>SUMIFS(SalesReport!$Q:$Q,SalesReport!$AC:$AC,BusPlanLocation!$AB162,SalesReport!$F:$F,$AC162,SalesReport!$A:$A,I$8,SalesReport!$B:$B,BusPlanLocation!$C$7)</f>
        <v>0</v>
      </c>
      <c r="J162" s="307" t="e">
        <f t="shared" si="189"/>
        <v>#REF!</v>
      </c>
      <c r="K162" s="310">
        <f>SUMIFS(SalesReport!$Q:$Q,SalesReport!$AC:$AC,BusPlanLocation!$AB162,SalesReport!$F:$F,$AC162,SalesReport!$A:$A,K$8,SalesReport!$B:$B,BusPlanLocation!$C$7)</f>
        <v>0</v>
      </c>
      <c r="L162" s="307" t="str">
        <f t="shared" si="189"/>
        <v/>
      </c>
      <c r="M162" s="311">
        <f>SUMIFS(SalesReport!$Q:$Q,SalesReport!$AC:$AC,BusPlanLocation!$AB162,SalesReport!$F:$F,$AC162,SalesReport!$A:$A,M$8,SalesReport!$B:$B,BusPlanLocation!$C$7)</f>
        <v>0</v>
      </c>
      <c r="N162" s="307" t="str">
        <f t="shared" si="189"/>
        <v/>
      </c>
      <c r="O162" s="311">
        <f>SUMIFS(SalesReport!$Q:$Q,SalesReport!$AC:$AC,BusPlanLocation!$AB162,SalesReport!$F:$F,$AC162,SalesReport!$A:$A,O$8,SalesReport!$B:$B,BusPlanLocation!$C$7)</f>
        <v>0</v>
      </c>
      <c r="P162" s="307" t="str">
        <f t="shared" si="189"/>
        <v/>
      </c>
      <c r="Q162" s="311">
        <f>SUMIFS(SalesReport!$Q:$Q,SalesReport!$AC:$AC,BusPlanLocation!$AB162,SalesReport!$F:$F,$AC162,SalesReport!$A:$A,Q$8,SalesReport!$B:$B,BusPlanLocation!$C$7)</f>
        <v>0</v>
      </c>
      <c r="R162" s="307" t="str">
        <f t="shared" si="190"/>
        <v/>
      </c>
      <c r="S162" s="312">
        <f>SUMIFS(SalesReport!$Q:$Q,SalesReport!$AC:$AC,BusPlanLocation!$AB162,SalesReport!$F:$F,$AC162,SalesReport!$A:$A,S$8,SalesReport!$B:$B,BusPlanLocation!$C$7)</f>
        <v>0</v>
      </c>
      <c r="T162" s="307"/>
      <c r="AA162" s="259" t="str">
        <f>IF(OR(B162=0,B162=""),"",B162&amp;IF(COUNTIF(B$11:$B162,B162)&gt;1,COUNTIF(B$11:$B162,B162),""))</f>
        <v>Final Goods2</v>
      </c>
      <c r="AB162" s="375" t="s">
        <v>275</v>
      </c>
      <c r="AC162" s="333" t="s">
        <v>268</v>
      </c>
      <c r="AD162" s="371" t="str">
        <f t="shared" si="191"/>
        <v>CollectionFinal Goods</v>
      </c>
    </row>
    <row r="163" spans="1:30" ht="12.75" customHeight="1" outlineLevel="1">
      <c r="A163" s="265" t="str">
        <f t="shared" si="175"/>
        <v>Compound2</v>
      </c>
      <c r="B163" s="299" t="s">
        <v>276</v>
      </c>
      <c r="C163" s="300"/>
      <c r="D163" s="306" t="e">
        <f>VLOOKUP($AA163,Calc_INF_PrevYearEUR!$A$11:$BQ$330,HLOOKUP($C$7,Calc_INF_PrevYearEUR!$E$5:$BQ$6,2,0),0)</f>
        <v>#N/A</v>
      </c>
      <c r="E163" s="307"/>
      <c r="F163" s="306" t="e">
        <f>VLOOKUP($AA163,Calc_INF_FC_EUR!$A$11:$BQ$330,HLOOKUP($C$7,Calc_INF_FC_EUR!$E$5:$BQ$6,2,0),0)+G163</f>
        <v>#N/A</v>
      </c>
      <c r="G163" s="321"/>
      <c r="H163" s="1110"/>
      <c r="I163" s="309">
        <f>SUMIFS(SalesReport!$Q:$Q,SalesReport!$AC:$AC,BusPlanLocation!$AB163,SalesReport!$F:$F,$AC163,SalesReport!$A:$A,I$8,SalesReport!$B:$B,BusPlanLocation!$C$7)</f>
        <v>0</v>
      </c>
      <c r="J163" s="307" t="e">
        <f t="shared" si="189"/>
        <v>#REF!</v>
      </c>
      <c r="K163" s="310">
        <f>SUMIFS(SalesReport!$Q:$Q,SalesReport!$AC:$AC,BusPlanLocation!$AB163,SalesReport!$F:$F,$AC163,SalesReport!$A:$A,K$8,SalesReport!$B:$B,BusPlanLocation!$C$7)</f>
        <v>0</v>
      </c>
      <c r="L163" s="307" t="str">
        <f t="shared" si="189"/>
        <v/>
      </c>
      <c r="M163" s="311">
        <f>SUMIFS(SalesReport!$Q:$Q,SalesReport!$AC:$AC,BusPlanLocation!$AB163,SalesReport!$F:$F,$AC163,SalesReport!$A:$A,M$8,SalesReport!$B:$B,BusPlanLocation!$C$7)</f>
        <v>0</v>
      </c>
      <c r="N163" s="307" t="str">
        <f t="shared" si="189"/>
        <v/>
      </c>
      <c r="O163" s="311">
        <f>SUMIFS(SalesReport!$Q:$Q,SalesReport!$AC:$AC,BusPlanLocation!$AB163,SalesReport!$F:$F,$AC163,SalesReport!$A:$A,O$8,SalesReport!$B:$B,BusPlanLocation!$C$7)</f>
        <v>0</v>
      </c>
      <c r="P163" s="307" t="str">
        <f t="shared" si="189"/>
        <v/>
      </c>
      <c r="Q163" s="311">
        <f>SUMIFS(SalesReport!$Q:$Q,SalesReport!$AC:$AC,BusPlanLocation!$AB163,SalesReport!$F:$F,$AC163,SalesReport!$A:$A,Q$8,SalesReport!$B:$B,BusPlanLocation!$C$7)</f>
        <v>0</v>
      </c>
      <c r="R163" s="307" t="str">
        <f t="shared" si="190"/>
        <v/>
      </c>
      <c r="S163" s="312">
        <f>SUMIFS(SalesReport!$Q:$Q,SalesReport!$AC:$AC,BusPlanLocation!$AB163,SalesReport!$F:$F,$AC163,SalesReport!$A:$A,S$8,SalesReport!$B:$B,BusPlanLocation!$C$7)</f>
        <v>0</v>
      </c>
      <c r="T163" s="307"/>
      <c r="AA163" s="259" t="str">
        <f>IF(OR(B163=0,B163=""),"",B163&amp;IF(COUNTIF(B$11:$B163,B163)&gt;1,COUNTIF(B$11:$B163,B163),""))</f>
        <v>Compound2</v>
      </c>
      <c r="AB163" s="375" t="s">
        <v>276</v>
      </c>
      <c r="AC163" s="333" t="s">
        <v>268</v>
      </c>
      <c r="AD163" s="371" t="str">
        <f t="shared" si="191"/>
        <v>CollectionCompound</v>
      </c>
    </row>
    <row r="164" spans="1:30" ht="12.75" customHeight="1" outlineLevel="1">
      <c r="A164" s="265" t="str">
        <f t="shared" si="175"/>
        <v>Waste2</v>
      </c>
      <c r="B164" s="299" t="s">
        <v>277</v>
      </c>
      <c r="C164" s="300"/>
      <c r="D164" s="306" t="e">
        <f>VLOOKUP($AA164,Calc_INF_PrevYearEUR!$A$11:$BQ$330,HLOOKUP($C$7,Calc_INF_PrevYearEUR!$E$5:$BQ$6,2,0),0)</f>
        <v>#N/A</v>
      </c>
      <c r="E164" s="307"/>
      <c r="F164" s="306" t="e">
        <f>VLOOKUP($AA164,Calc_INF_FC_EUR!$A$11:$BQ$330,HLOOKUP($C$7,Calc_INF_FC_EUR!$E$5:$BQ$6,2,0),0)+G164</f>
        <v>#N/A</v>
      </c>
      <c r="G164" s="321"/>
      <c r="H164" s="1110"/>
      <c r="I164" s="309">
        <f>SUMIFS(SalesReport!$Q:$Q,SalesReport!$AC:$AC,BusPlanLocation!$AB164,SalesReport!$F:$F,$AC164,SalesReport!$A:$A,I$8,SalesReport!$B:$B,BusPlanLocation!$C$7)</f>
        <v>0</v>
      </c>
      <c r="J164" s="307" t="e">
        <f t="shared" si="189"/>
        <v>#REF!</v>
      </c>
      <c r="K164" s="310">
        <f>SUMIFS(SalesReport!$Q:$Q,SalesReport!$AC:$AC,BusPlanLocation!$AB164,SalesReport!$F:$F,$AC164,SalesReport!$A:$A,K$8,SalesReport!$B:$B,BusPlanLocation!$C$7)</f>
        <v>0</v>
      </c>
      <c r="L164" s="307" t="str">
        <f t="shared" si="189"/>
        <v/>
      </c>
      <c r="M164" s="311">
        <f>SUMIFS(SalesReport!$Q:$Q,SalesReport!$AC:$AC,BusPlanLocation!$AB164,SalesReport!$F:$F,$AC164,SalesReport!$A:$A,M$8,SalesReport!$B:$B,BusPlanLocation!$C$7)</f>
        <v>0</v>
      </c>
      <c r="N164" s="307" t="str">
        <f t="shared" si="189"/>
        <v/>
      </c>
      <c r="O164" s="311">
        <f>SUMIFS(SalesReport!$Q:$Q,SalesReport!$AC:$AC,BusPlanLocation!$AB164,SalesReport!$F:$F,$AC164,SalesReport!$A:$A,O$8,SalesReport!$B:$B,BusPlanLocation!$C$7)</f>
        <v>0</v>
      </c>
      <c r="P164" s="307" t="str">
        <f t="shared" si="189"/>
        <v/>
      </c>
      <c r="Q164" s="311">
        <f>SUMIFS(SalesReport!$Q:$Q,SalesReport!$AC:$AC,BusPlanLocation!$AB164,SalesReport!$F:$F,$AC164,SalesReport!$A:$A,Q$8,SalesReport!$B:$B,BusPlanLocation!$C$7)</f>
        <v>0</v>
      </c>
      <c r="R164" s="307" t="str">
        <f t="shared" si="190"/>
        <v/>
      </c>
      <c r="S164" s="312">
        <f>SUMIFS(SalesReport!$Q:$Q,SalesReport!$AC:$AC,BusPlanLocation!$AB164,SalesReport!$F:$F,$AC164,SalesReport!$A:$A,S$8,SalesReport!$B:$B,BusPlanLocation!$C$7)</f>
        <v>0</v>
      </c>
      <c r="T164" s="307"/>
      <c r="AA164" s="259" t="str">
        <f>IF(OR(B164=0,B164=""),"",B164&amp;IF(COUNTIF(B$11:$B164,B164)&gt;1,COUNTIF(B$11:$B164,B164),""))</f>
        <v>Waste2</v>
      </c>
      <c r="AB164" s="375" t="s">
        <v>277</v>
      </c>
      <c r="AC164" s="333" t="s">
        <v>268</v>
      </c>
      <c r="AD164" s="371" t="str">
        <f t="shared" si="191"/>
        <v>CollectionWaste</v>
      </c>
    </row>
    <row r="165" spans="1:30" ht="12.75" customHeight="1" outlineLevel="1">
      <c r="A165" s="265" t="str">
        <f t="shared" si="175"/>
        <v>Trade</v>
      </c>
      <c r="B165" s="372" t="s">
        <v>278</v>
      </c>
      <c r="C165" s="358"/>
      <c r="D165" s="1317" t="e">
        <f>VLOOKUP($AA165,Calc_INF_PrevYearEUR!$A$11:$BQ$330,HLOOKUP($C$7,Calc_INF_PrevYearEUR!$E$5:$BQ$6,2,0),0)</f>
        <v>#N/A</v>
      </c>
      <c r="E165" s="360"/>
      <c r="F165" s="359" t="e">
        <f>VLOOKUP($AA165,Calc_INF_FC_EUR!$A$11:$BQ$330,HLOOKUP($C$7,Calc_INF_FC_EUR!$E$5:$BQ$6,2,0),0)</f>
        <v>#N/A</v>
      </c>
      <c r="G165" s="361"/>
      <c r="H165" s="1115"/>
      <c r="I165" s="373">
        <f>SUM(I166:I174)</f>
        <v>0</v>
      </c>
      <c r="J165" s="360" t="e">
        <f t="shared" si="189"/>
        <v>#REF!</v>
      </c>
      <c r="K165" s="374">
        <f>SUM(K166:K174)</f>
        <v>0</v>
      </c>
      <c r="L165" s="360" t="str">
        <f t="shared" si="189"/>
        <v/>
      </c>
      <c r="M165" s="374">
        <f>SUM(M166:M174)</f>
        <v>0</v>
      </c>
      <c r="N165" s="360" t="str">
        <f t="shared" si="189"/>
        <v/>
      </c>
      <c r="O165" s="374">
        <f>SUM(O166:O174)</f>
        <v>0</v>
      </c>
      <c r="P165" s="360" t="str">
        <f t="shared" si="189"/>
        <v/>
      </c>
      <c r="Q165" s="374">
        <f>SUM(Q166:Q174)</f>
        <v>0</v>
      </c>
      <c r="R165" s="360" t="str">
        <f t="shared" si="190"/>
        <v/>
      </c>
      <c r="S165" s="374">
        <f>SUM(S166:S174)</f>
        <v>0</v>
      </c>
      <c r="T165" s="360"/>
      <c r="AA165" s="259" t="str">
        <f>IF(OR(B165=0,B165=""),"",B165&amp;IF(COUNTIF(B$11:$B165,B165)&gt;1,COUNTIF(B$11:$B165,B165),""))</f>
        <v>Trade</v>
      </c>
    </row>
    <row r="166" spans="1:30" ht="12.75" customHeight="1" outlineLevel="1">
      <c r="A166" s="265" t="str">
        <f t="shared" si="175"/>
        <v>Papers3</v>
      </c>
      <c r="B166" s="299" t="s">
        <v>269</v>
      </c>
      <c r="C166" s="300"/>
      <c r="D166" s="306" t="e">
        <f>VLOOKUP($AA166,Calc_INF_PrevYearEUR!$A$11:$BQ$330,HLOOKUP($C$7,Calc_INF_PrevYearEUR!$E$5:$BQ$6,2,0),0)</f>
        <v>#N/A</v>
      </c>
      <c r="E166" s="307"/>
      <c r="F166" s="306" t="e">
        <f>VLOOKUP($AA166,Calc_INF_FC_EUR!$A$11:$BQ$330,HLOOKUP($C$7,Calc_INF_FC_EUR!$E$5:$BQ$6,2,0),0)</f>
        <v>#N/A</v>
      </c>
      <c r="G166" s="324"/>
      <c r="H166" s="1110"/>
      <c r="I166" s="309">
        <f>SUMIFS(SalesReport!$Q:$Q,SalesReport!$AC:$AC,BusPlanLocation!$AB166,SalesReport!$F:$F,$AC166,SalesReport!$A:$A,I$8,SalesReport!$B:$B,BusPlanLocation!$C$7)</f>
        <v>0</v>
      </c>
      <c r="J166" s="307" t="e">
        <f t="shared" si="189"/>
        <v>#REF!</v>
      </c>
      <c r="K166" s="309">
        <f>SUMIFS(SalesReport!$Q:$Q,SalesReport!$AC:$AC,BusPlanLocation!$AB166,SalesReport!$F:$F,$AC166,SalesReport!$A:$A,K$8,SalesReport!$B:$B,BusPlanLocation!$C$7)</f>
        <v>0</v>
      </c>
      <c r="L166" s="307" t="str">
        <f t="shared" si="189"/>
        <v/>
      </c>
      <c r="M166" s="309">
        <f>SUMIFS(SalesReport!$Q:$Q,SalesReport!$AC:$AC,BusPlanLocation!$AB166,SalesReport!$F:$F,$AC166,SalesReport!$A:$A,M$8,SalesReport!$B:$B,BusPlanLocation!$C$7)</f>
        <v>0</v>
      </c>
      <c r="N166" s="307" t="str">
        <f t="shared" si="189"/>
        <v/>
      </c>
      <c r="O166" s="309">
        <f>SUMIFS(SalesReport!$Q:$Q,SalesReport!$AC:$AC,BusPlanLocation!$AB166,SalesReport!$F:$F,$AC166,SalesReport!$A:$A,O$8,SalesReport!$B:$B,BusPlanLocation!$C$7)</f>
        <v>0</v>
      </c>
      <c r="P166" s="307" t="str">
        <f t="shared" si="189"/>
        <v/>
      </c>
      <c r="Q166" s="309">
        <f>SUMIFS(SalesReport!$Q:$Q,SalesReport!$AC:$AC,BusPlanLocation!$AB166,SalesReport!$F:$F,$AC166,SalesReport!$A:$A,Q$8,SalesReport!$B:$B,BusPlanLocation!$C$7)</f>
        <v>0</v>
      </c>
      <c r="R166" s="307" t="str">
        <f t="shared" si="190"/>
        <v/>
      </c>
      <c r="S166" s="309">
        <f>SUMIFS(SalesReport!$Q:$Q,SalesReport!$AC:$AC,BusPlanLocation!$AB166,SalesReport!$F:$F,$AC166,SalesReport!$A:$A,S$8,SalesReport!$B:$B,BusPlanLocation!$C$7)</f>
        <v>0</v>
      </c>
      <c r="T166" s="307"/>
      <c r="AA166" s="259" t="str">
        <f>IF(OR(B166=0,B166=""),"",B166&amp;IF(COUNTIF(B$11:$B166,B166)&gt;1,COUNTIF(B$11:$B166,B166),""))</f>
        <v>Papers3</v>
      </c>
      <c r="AB166" s="333" t="s">
        <v>269</v>
      </c>
      <c r="AC166" s="333" t="s">
        <v>278</v>
      </c>
      <c r="AD166" s="371" t="str">
        <f>CONCATENATE(AC166,AB166)</f>
        <v>TradePapers</v>
      </c>
    </row>
    <row r="167" spans="1:30" ht="12.75" customHeight="1" outlineLevel="1">
      <c r="A167" s="265" t="str">
        <f t="shared" si="175"/>
        <v>Plastics3</v>
      </c>
      <c r="B167" s="299" t="s">
        <v>270</v>
      </c>
      <c r="C167" s="300"/>
      <c r="D167" s="306" t="e">
        <f>VLOOKUP($AA167,Calc_INF_PrevYearEUR!$A$11:$BQ$330,HLOOKUP($C$7,Calc_INF_PrevYearEUR!$E$5:$BQ$6,2,0),0)</f>
        <v>#N/A</v>
      </c>
      <c r="E167" s="307"/>
      <c r="F167" s="306" t="e">
        <f>VLOOKUP($AA167,Calc_INF_FC_EUR!$A$11:$BQ$330,HLOOKUP($C$7,Calc_INF_FC_EUR!$E$5:$BQ$6,2,0),0)</f>
        <v>#N/A</v>
      </c>
      <c r="G167" s="324"/>
      <c r="H167" s="1110"/>
      <c r="I167" s="309">
        <f>SUMIFS(SalesReport!$Q:$Q,SalesReport!$AC:$AC,BusPlanLocation!$AB167,SalesReport!$F:$F,$AC167,SalesReport!$A:$A,I$8,SalesReport!$B:$B,BusPlanLocation!$C$7)</f>
        <v>0</v>
      </c>
      <c r="J167" s="307" t="e">
        <f t="shared" si="189"/>
        <v>#REF!</v>
      </c>
      <c r="K167" s="310">
        <f>SUMIFS(SalesReport!$Q:$Q,SalesReport!$AC:$AC,BusPlanLocation!$AB167,SalesReport!$F:$F,$AC167,SalesReport!$A:$A,K$8,SalesReport!$B:$B,BusPlanLocation!$C$7)</f>
        <v>0</v>
      </c>
      <c r="L167" s="307" t="str">
        <f t="shared" si="189"/>
        <v/>
      </c>
      <c r="M167" s="311">
        <f>SUMIFS(SalesReport!$Q:$Q,SalesReport!$AC:$AC,BusPlanLocation!$AB167,SalesReport!$F:$F,$AC167,SalesReport!$A:$A,M$8,SalesReport!$B:$B,BusPlanLocation!$C$7)</f>
        <v>0</v>
      </c>
      <c r="N167" s="307" t="str">
        <f t="shared" si="189"/>
        <v/>
      </c>
      <c r="O167" s="311">
        <f>SUMIFS(SalesReport!$Q:$Q,SalesReport!$AC:$AC,BusPlanLocation!$AB167,SalesReport!$F:$F,$AC167,SalesReport!$A:$A,O$8,SalesReport!$B:$B,BusPlanLocation!$C$7)</f>
        <v>0</v>
      </c>
      <c r="P167" s="307" t="str">
        <f t="shared" si="189"/>
        <v/>
      </c>
      <c r="Q167" s="311">
        <f>SUMIFS(SalesReport!$Q:$Q,SalesReport!$AC:$AC,BusPlanLocation!$AB167,SalesReport!$F:$F,$AC167,SalesReport!$A:$A,Q$8,SalesReport!$B:$B,BusPlanLocation!$C$7)</f>
        <v>0</v>
      </c>
      <c r="R167" s="307" t="str">
        <f t="shared" si="190"/>
        <v/>
      </c>
      <c r="S167" s="312">
        <f>SUMIFS(SalesReport!$Q:$Q,SalesReport!$AC:$AC,BusPlanLocation!$AB167,SalesReport!$F:$F,$AC167,SalesReport!$A:$A,S$8,SalesReport!$B:$B,BusPlanLocation!$C$7)</f>
        <v>0</v>
      </c>
      <c r="T167" s="307"/>
      <c r="AA167" s="259" t="str">
        <f>IF(OR(B167=0,B167=""),"",B167&amp;IF(COUNTIF(B$11:$B167,B167)&gt;1,COUNTIF(B$11:$B167,B167),""))</f>
        <v>Plastics3</v>
      </c>
      <c r="AB167" s="333" t="s">
        <v>270</v>
      </c>
      <c r="AC167" s="333" t="s">
        <v>278</v>
      </c>
      <c r="AD167" s="371" t="str">
        <f t="shared" ref="AD167:AD174" si="192">CONCATENATE(AC167,AB167)</f>
        <v>TradePlastics</v>
      </c>
    </row>
    <row r="168" spans="1:30" ht="12.75" customHeight="1" outlineLevel="1">
      <c r="A168" s="265" t="str">
        <f t="shared" si="175"/>
        <v>Refuse Derived Fuels3</v>
      </c>
      <c r="B168" s="299" t="s">
        <v>271</v>
      </c>
      <c r="C168" s="300"/>
      <c r="D168" s="306" t="e">
        <f>VLOOKUP($AA168,Calc_INF_PrevYearEUR!$A$11:$BQ$330,HLOOKUP($C$7,Calc_INF_PrevYearEUR!$E$5:$BQ$6,2,0),0)</f>
        <v>#N/A</v>
      </c>
      <c r="E168" s="307"/>
      <c r="F168" s="306" t="e">
        <f>VLOOKUP($AA168,Calc_INF_FC_EUR!$A$11:$BQ$330,HLOOKUP($C$7,Calc_INF_FC_EUR!$E$5:$BQ$6,2,0),0)</f>
        <v>#N/A</v>
      </c>
      <c r="G168" s="324"/>
      <c r="H168" s="1110"/>
      <c r="I168" s="309">
        <f>SUMIFS(SalesReport!$Q:$Q,SalesReport!$AC:$AC,BusPlanLocation!$AB168,SalesReport!$F:$F,$AC168,SalesReport!$A:$A,I$8,SalesReport!$B:$B,BusPlanLocation!$C$7)</f>
        <v>0</v>
      </c>
      <c r="J168" s="307" t="e">
        <f t="shared" si="189"/>
        <v>#REF!</v>
      </c>
      <c r="K168" s="310">
        <f>SUMIFS(SalesReport!$Q:$Q,SalesReport!$AC:$AC,BusPlanLocation!$AB168,SalesReport!$F:$F,$AC168,SalesReport!$A:$A,K$8,SalesReport!$B:$B,BusPlanLocation!$C$7)</f>
        <v>0</v>
      </c>
      <c r="L168" s="307" t="str">
        <f t="shared" si="189"/>
        <v/>
      </c>
      <c r="M168" s="311">
        <f>SUMIFS(SalesReport!$Q:$Q,SalesReport!$AC:$AC,BusPlanLocation!$AB168,SalesReport!$F:$F,$AC168,SalesReport!$A:$A,M$8,SalesReport!$B:$B,BusPlanLocation!$C$7)</f>
        <v>0</v>
      </c>
      <c r="N168" s="307" t="str">
        <f t="shared" si="189"/>
        <v/>
      </c>
      <c r="O168" s="311">
        <f>SUMIFS(SalesReport!$Q:$Q,SalesReport!$AC:$AC,BusPlanLocation!$AB168,SalesReport!$F:$F,$AC168,SalesReport!$A:$A,O$8,SalesReport!$B:$B,BusPlanLocation!$C$7)</f>
        <v>0</v>
      </c>
      <c r="P168" s="307" t="str">
        <f t="shared" si="189"/>
        <v/>
      </c>
      <c r="Q168" s="311">
        <f>SUMIFS(SalesReport!$Q:$Q,SalesReport!$AC:$AC,BusPlanLocation!$AB168,SalesReport!$F:$F,$AC168,SalesReport!$A:$A,Q$8,SalesReport!$B:$B,BusPlanLocation!$C$7)</f>
        <v>0</v>
      </c>
      <c r="R168" s="307" t="str">
        <f t="shared" si="190"/>
        <v/>
      </c>
      <c r="S168" s="312">
        <f>SUMIFS(SalesReport!$Q:$Q,SalesReport!$AC:$AC,BusPlanLocation!$AB168,SalesReport!$F:$F,$AC168,SalesReport!$A:$A,S$8,SalesReport!$B:$B,BusPlanLocation!$C$7)</f>
        <v>0</v>
      </c>
      <c r="T168" s="307"/>
      <c r="AA168" s="259" t="str">
        <f>IF(OR(B168=0,B168=""),"",B168&amp;IF(COUNTIF(B$11:$B168,B168)&gt;1,COUNTIF(B$11:$B168,B168),""))</f>
        <v>Refuse Derived Fuels3</v>
      </c>
      <c r="AB168" s="333" t="s">
        <v>271</v>
      </c>
      <c r="AC168" s="333" t="s">
        <v>278</v>
      </c>
      <c r="AD168" s="371" t="str">
        <f t="shared" si="192"/>
        <v>TradeRefuse Derived Fuels</v>
      </c>
    </row>
    <row r="169" spans="1:30" ht="12.75" customHeight="1" outlineLevel="1">
      <c r="A169" s="265" t="str">
        <f t="shared" si="175"/>
        <v>Metals3</v>
      </c>
      <c r="B169" s="299" t="s">
        <v>272</v>
      </c>
      <c r="C169" s="300"/>
      <c r="D169" s="306" t="e">
        <f>VLOOKUP($AA169,Calc_INF_PrevYearEUR!$A$11:$BQ$330,HLOOKUP($C$7,Calc_INF_PrevYearEUR!$E$5:$BQ$6,2,0),0)</f>
        <v>#N/A</v>
      </c>
      <c r="E169" s="307"/>
      <c r="F169" s="306" t="e">
        <f>VLOOKUP($AA169,Calc_INF_FC_EUR!$A$11:$BQ$330,HLOOKUP($C$7,Calc_INF_FC_EUR!$E$5:$BQ$6,2,0),0)</f>
        <v>#N/A</v>
      </c>
      <c r="G169" s="324"/>
      <c r="H169" s="1110"/>
      <c r="I169" s="309">
        <f>SUMIFS(SalesReport!$Q:$Q,SalesReport!$AC:$AC,BusPlanLocation!$AB169,SalesReport!$F:$F,$AC169,SalesReport!$A:$A,I$8,SalesReport!$B:$B,BusPlanLocation!$C$7)</f>
        <v>0</v>
      </c>
      <c r="J169" s="307" t="e">
        <f t="shared" si="189"/>
        <v>#REF!</v>
      </c>
      <c r="K169" s="310">
        <f>SUMIFS(SalesReport!$Q:$Q,SalesReport!$AC:$AC,BusPlanLocation!$AB169,SalesReport!$F:$F,$AC169,SalesReport!$A:$A,K$8,SalesReport!$B:$B,BusPlanLocation!$C$7)</f>
        <v>0</v>
      </c>
      <c r="L169" s="307" t="str">
        <f t="shared" si="189"/>
        <v/>
      </c>
      <c r="M169" s="311">
        <f>SUMIFS(SalesReport!$Q:$Q,SalesReport!$AC:$AC,BusPlanLocation!$AB169,SalesReport!$F:$F,$AC169,SalesReport!$A:$A,M$8,SalesReport!$B:$B,BusPlanLocation!$C$7)</f>
        <v>0</v>
      </c>
      <c r="N169" s="307" t="str">
        <f t="shared" si="189"/>
        <v/>
      </c>
      <c r="O169" s="311">
        <f>SUMIFS(SalesReport!$Q:$Q,SalesReport!$AC:$AC,BusPlanLocation!$AB169,SalesReport!$F:$F,$AC169,SalesReport!$A:$A,O$8,SalesReport!$B:$B,BusPlanLocation!$C$7)</f>
        <v>0</v>
      </c>
      <c r="P169" s="307" t="str">
        <f t="shared" si="189"/>
        <v/>
      </c>
      <c r="Q169" s="311">
        <f>SUMIFS(SalesReport!$Q:$Q,SalesReport!$AC:$AC,BusPlanLocation!$AB169,SalesReport!$F:$F,$AC169,SalesReport!$A:$A,Q$8,SalesReport!$B:$B,BusPlanLocation!$C$7)</f>
        <v>0</v>
      </c>
      <c r="R169" s="307" t="str">
        <f t="shared" si="190"/>
        <v/>
      </c>
      <c r="S169" s="312">
        <f>SUMIFS(SalesReport!$Q:$Q,SalesReport!$AC:$AC,BusPlanLocation!$AB169,SalesReport!$F:$F,$AC169,SalesReport!$A:$A,S$8,SalesReport!$B:$B,BusPlanLocation!$C$7)</f>
        <v>0</v>
      </c>
      <c r="T169" s="307"/>
      <c r="AA169" s="259" t="str">
        <f>IF(OR(B169=0,B169=""),"",B169&amp;IF(COUNTIF(B$11:$B169,B169)&gt;1,COUNTIF(B$11:$B169,B169),""))</f>
        <v>Metals3</v>
      </c>
      <c r="AB169" s="333" t="s">
        <v>272</v>
      </c>
      <c r="AC169" s="333" t="s">
        <v>278</v>
      </c>
      <c r="AD169" s="371" t="str">
        <f t="shared" si="192"/>
        <v>TradeMetals</v>
      </c>
    </row>
    <row r="170" spans="1:30" ht="12.75" customHeight="1" outlineLevel="1">
      <c r="A170" s="265" t="str">
        <f t="shared" si="175"/>
        <v>Glass3</v>
      </c>
      <c r="B170" s="299" t="s">
        <v>273</v>
      </c>
      <c r="C170" s="300"/>
      <c r="D170" s="306" t="e">
        <f>VLOOKUP($AA170,Calc_INF_PrevYearEUR!$A$11:$BQ$330,HLOOKUP($C$7,Calc_INF_PrevYearEUR!$E$5:$BQ$6,2,0),0)</f>
        <v>#N/A</v>
      </c>
      <c r="E170" s="307"/>
      <c r="F170" s="306" t="e">
        <f>VLOOKUP($AA170,Calc_INF_FC_EUR!$A$11:$BQ$330,HLOOKUP($C$7,Calc_INF_FC_EUR!$E$5:$BQ$6,2,0),0)</f>
        <v>#N/A</v>
      </c>
      <c r="G170" s="324"/>
      <c r="H170" s="1110"/>
      <c r="I170" s="309">
        <f>SUMIFS(SalesReport!$Q:$Q,SalesReport!$AC:$AC,BusPlanLocation!$AB170,SalesReport!$F:$F,$AC170,SalesReport!$A:$A,I$8,SalesReport!$B:$B,BusPlanLocation!$C$7)</f>
        <v>0</v>
      </c>
      <c r="J170" s="307" t="e">
        <f t="shared" si="189"/>
        <v>#REF!</v>
      </c>
      <c r="K170" s="310">
        <f>SUMIFS(SalesReport!$Q:$Q,SalesReport!$AC:$AC,BusPlanLocation!$AB170,SalesReport!$F:$F,$AC170,SalesReport!$A:$A,K$8,SalesReport!$B:$B,BusPlanLocation!$C$7)</f>
        <v>0</v>
      </c>
      <c r="L170" s="307" t="str">
        <f t="shared" si="189"/>
        <v/>
      </c>
      <c r="M170" s="311">
        <f>SUMIFS(SalesReport!$Q:$Q,SalesReport!$AC:$AC,BusPlanLocation!$AB170,SalesReport!$F:$F,$AC170,SalesReport!$A:$A,M$8,SalesReport!$B:$B,BusPlanLocation!$C$7)</f>
        <v>0</v>
      </c>
      <c r="N170" s="307" t="str">
        <f t="shared" si="189"/>
        <v/>
      </c>
      <c r="O170" s="311">
        <f>SUMIFS(SalesReport!$Q:$Q,SalesReport!$AC:$AC,BusPlanLocation!$AB170,SalesReport!$F:$F,$AC170,SalesReport!$A:$A,O$8,SalesReport!$B:$B,BusPlanLocation!$C$7)</f>
        <v>0</v>
      </c>
      <c r="P170" s="307" t="str">
        <f t="shared" si="189"/>
        <v/>
      </c>
      <c r="Q170" s="311">
        <f>SUMIFS(SalesReport!$Q:$Q,SalesReport!$AC:$AC,BusPlanLocation!$AB170,SalesReport!$F:$F,$AC170,SalesReport!$A:$A,Q$8,SalesReport!$B:$B,BusPlanLocation!$C$7)</f>
        <v>0</v>
      </c>
      <c r="R170" s="307" t="str">
        <f t="shared" si="190"/>
        <v/>
      </c>
      <c r="S170" s="312">
        <f>SUMIFS(SalesReport!$Q:$Q,SalesReport!$AC:$AC,BusPlanLocation!$AB170,SalesReport!$F:$F,$AC170,SalesReport!$A:$A,S$8,SalesReport!$B:$B,BusPlanLocation!$C$7)</f>
        <v>0</v>
      </c>
      <c r="T170" s="307"/>
      <c r="AA170" s="259" t="str">
        <f>IF(OR(B170=0,B170=""),"",B170&amp;IF(COUNTIF(B$11:$B170,B170)&gt;1,COUNTIF(B$11:$B170,B170),""))</f>
        <v>Glass3</v>
      </c>
      <c r="AB170" s="333" t="s">
        <v>273</v>
      </c>
      <c r="AC170" s="333" t="s">
        <v>278</v>
      </c>
      <c r="AD170" s="371" t="str">
        <f t="shared" si="192"/>
        <v>TradeGlass</v>
      </c>
    </row>
    <row r="171" spans="1:30" ht="12.75" customHeight="1" outlineLevel="1">
      <c r="A171" s="265" t="str">
        <f t="shared" si="175"/>
        <v>Wood3</v>
      </c>
      <c r="B171" s="299" t="s">
        <v>274</v>
      </c>
      <c r="C171" s="300"/>
      <c r="D171" s="306" t="e">
        <f>VLOOKUP($AA171,Calc_INF_PrevYearEUR!$A$11:$BQ$330,HLOOKUP($C$7,Calc_INF_PrevYearEUR!$E$5:$BQ$6,2,0),0)</f>
        <v>#N/A</v>
      </c>
      <c r="E171" s="307"/>
      <c r="F171" s="306" t="e">
        <f>VLOOKUP($AA171,Calc_INF_FC_EUR!$A$11:$BQ$330,HLOOKUP($C$7,Calc_INF_FC_EUR!$E$5:$BQ$6,2,0),0)</f>
        <v>#N/A</v>
      </c>
      <c r="G171" s="324"/>
      <c r="H171" s="1110"/>
      <c r="I171" s="309">
        <f>SUMIFS(SalesReport!$Q:$Q,SalesReport!$AC:$AC,BusPlanLocation!$AB171,SalesReport!$F:$F,$AC171,SalesReport!$A:$A,I$8,SalesReport!$B:$B,BusPlanLocation!$C$7)</f>
        <v>0</v>
      </c>
      <c r="J171" s="307" t="e">
        <f t="shared" si="189"/>
        <v>#REF!</v>
      </c>
      <c r="K171" s="310">
        <f>SUMIFS(SalesReport!$Q:$Q,SalesReport!$AC:$AC,BusPlanLocation!$AB171,SalesReport!$F:$F,$AC171,SalesReport!$A:$A,K$8,SalesReport!$B:$B,BusPlanLocation!$C$7)</f>
        <v>0</v>
      </c>
      <c r="L171" s="307" t="str">
        <f t="shared" si="189"/>
        <v/>
      </c>
      <c r="M171" s="311">
        <f>SUMIFS(SalesReport!$Q:$Q,SalesReport!$AC:$AC,BusPlanLocation!$AB171,SalesReport!$F:$F,$AC171,SalesReport!$A:$A,M$8,SalesReport!$B:$B,BusPlanLocation!$C$7)</f>
        <v>0</v>
      </c>
      <c r="N171" s="307" t="str">
        <f t="shared" si="189"/>
        <v/>
      </c>
      <c r="O171" s="311">
        <f>SUMIFS(SalesReport!$Q:$Q,SalesReport!$AC:$AC,BusPlanLocation!$AB171,SalesReport!$F:$F,$AC171,SalesReport!$A:$A,O$8,SalesReport!$B:$B,BusPlanLocation!$C$7)</f>
        <v>0</v>
      </c>
      <c r="P171" s="307" t="str">
        <f t="shared" si="189"/>
        <v/>
      </c>
      <c r="Q171" s="311">
        <f>SUMIFS(SalesReport!$Q:$Q,SalesReport!$AC:$AC,BusPlanLocation!$AB171,SalesReport!$F:$F,$AC171,SalesReport!$A:$A,Q$8,SalesReport!$B:$B,BusPlanLocation!$C$7)</f>
        <v>0</v>
      </c>
      <c r="R171" s="307" t="str">
        <f t="shared" si="190"/>
        <v/>
      </c>
      <c r="S171" s="312">
        <f>SUMIFS(SalesReport!$Q:$Q,SalesReport!$AC:$AC,BusPlanLocation!$AB171,SalesReport!$F:$F,$AC171,SalesReport!$A:$A,S$8,SalesReport!$B:$B,BusPlanLocation!$C$7)</f>
        <v>0</v>
      </c>
      <c r="T171" s="307"/>
      <c r="AA171" s="259" t="str">
        <f>IF(OR(B171=0,B171=""),"",B171&amp;IF(COUNTIF(B$11:$B171,B171)&gt;1,COUNTIF(B$11:$B171,B171),""))</f>
        <v>Wood3</v>
      </c>
      <c r="AB171" s="333" t="s">
        <v>274</v>
      </c>
      <c r="AC171" s="333" t="s">
        <v>278</v>
      </c>
      <c r="AD171" s="371" t="str">
        <f t="shared" si="192"/>
        <v>TradeWood</v>
      </c>
    </row>
    <row r="172" spans="1:30" ht="12.75" customHeight="1" outlineLevel="1">
      <c r="A172" s="265" t="str">
        <f t="shared" si="175"/>
        <v>Final Goods3</v>
      </c>
      <c r="B172" s="299" t="s">
        <v>275</v>
      </c>
      <c r="C172" s="300"/>
      <c r="D172" s="306" t="e">
        <f>VLOOKUP($AA172,Calc_INF_PrevYearEUR!$A$11:$BQ$330,HLOOKUP($C$7,Calc_INF_PrevYearEUR!$E$5:$BQ$6,2,0),0)</f>
        <v>#N/A</v>
      </c>
      <c r="E172" s="307"/>
      <c r="F172" s="306" t="e">
        <f>VLOOKUP($AA172,Calc_INF_FC_EUR!$A$11:$BQ$330,HLOOKUP($C$7,Calc_INF_FC_EUR!$E$5:$BQ$6,2,0),0)</f>
        <v>#N/A</v>
      </c>
      <c r="G172" s="324"/>
      <c r="H172" s="1110"/>
      <c r="I172" s="309">
        <f>SUMIFS(SalesReport!$Q:$Q,SalesReport!$AC:$AC,BusPlanLocation!$AB172,SalesReport!$F:$F,$AC172,SalesReport!$A:$A,I$8,SalesReport!$B:$B,BusPlanLocation!$C$7)</f>
        <v>0</v>
      </c>
      <c r="J172" s="307" t="e">
        <f t="shared" si="189"/>
        <v>#REF!</v>
      </c>
      <c r="K172" s="310">
        <f>SUMIFS(SalesReport!$Q:$Q,SalesReport!$AC:$AC,BusPlanLocation!$AB172,SalesReport!$F:$F,$AC172,SalesReport!$A:$A,K$8,SalesReport!$B:$B,BusPlanLocation!$C$7)</f>
        <v>0</v>
      </c>
      <c r="L172" s="307" t="str">
        <f t="shared" si="189"/>
        <v/>
      </c>
      <c r="M172" s="311">
        <f>SUMIFS(SalesReport!$Q:$Q,SalesReport!$AC:$AC,BusPlanLocation!$AB172,SalesReport!$F:$F,$AC172,SalesReport!$A:$A,M$8,SalesReport!$B:$B,BusPlanLocation!$C$7)</f>
        <v>0</v>
      </c>
      <c r="N172" s="307" t="str">
        <f t="shared" si="189"/>
        <v/>
      </c>
      <c r="O172" s="311">
        <f>SUMIFS(SalesReport!$Q:$Q,SalesReport!$AC:$AC,BusPlanLocation!$AB172,SalesReport!$F:$F,$AC172,SalesReport!$A:$A,O$8,SalesReport!$B:$B,BusPlanLocation!$C$7)</f>
        <v>0</v>
      </c>
      <c r="P172" s="307" t="str">
        <f t="shared" si="189"/>
        <v/>
      </c>
      <c r="Q172" s="311">
        <f>SUMIFS(SalesReport!$Q:$Q,SalesReport!$AC:$AC,BusPlanLocation!$AB172,SalesReport!$F:$F,$AC172,SalesReport!$A:$A,Q$8,SalesReport!$B:$B,BusPlanLocation!$C$7)</f>
        <v>0</v>
      </c>
      <c r="R172" s="307" t="str">
        <f t="shared" si="190"/>
        <v/>
      </c>
      <c r="S172" s="312">
        <f>SUMIFS(SalesReport!$Q:$Q,SalesReport!$AC:$AC,BusPlanLocation!$AB172,SalesReport!$F:$F,$AC172,SalesReport!$A:$A,S$8,SalesReport!$B:$B,BusPlanLocation!$C$7)</f>
        <v>0</v>
      </c>
      <c r="T172" s="307"/>
      <c r="AA172" s="259" t="str">
        <f>IF(OR(B172=0,B172=""),"",B172&amp;IF(COUNTIF(B$11:$B172,B172)&gt;1,COUNTIF(B$11:$B172,B172),""))</f>
        <v>Final Goods3</v>
      </c>
      <c r="AB172" s="375" t="s">
        <v>275</v>
      </c>
      <c r="AC172" s="333" t="s">
        <v>278</v>
      </c>
      <c r="AD172" s="371" t="str">
        <f t="shared" si="192"/>
        <v>TradeFinal Goods</v>
      </c>
    </row>
    <row r="173" spans="1:30" ht="12.75" customHeight="1" outlineLevel="1">
      <c r="A173" s="265" t="str">
        <f t="shared" si="175"/>
        <v>Compound3</v>
      </c>
      <c r="B173" s="299" t="s">
        <v>276</v>
      </c>
      <c r="C173" s="300"/>
      <c r="D173" s="306" t="e">
        <f>VLOOKUP($AA173,Calc_INF_PrevYearEUR!$A$11:$BQ$330,HLOOKUP($C$7,Calc_INF_PrevYearEUR!$E$5:$BQ$6,2,0),0)</f>
        <v>#N/A</v>
      </c>
      <c r="E173" s="307"/>
      <c r="F173" s="306" t="e">
        <f>VLOOKUP($AA173,Calc_INF_FC_EUR!$A$11:$BQ$330,HLOOKUP($C$7,Calc_INF_FC_EUR!$E$5:$BQ$6,2,0),0)</f>
        <v>#N/A</v>
      </c>
      <c r="G173" s="324"/>
      <c r="H173" s="1110"/>
      <c r="I173" s="309">
        <f>SUMIFS(SalesReport!$Q:$Q,SalesReport!$AC:$AC,BusPlanLocation!$AB173,SalesReport!$F:$F,$AC173,SalesReport!$A:$A,I$8,SalesReport!$B:$B,BusPlanLocation!$C$7)</f>
        <v>0</v>
      </c>
      <c r="J173" s="307" t="e">
        <f t="shared" si="189"/>
        <v>#REF!</v>
      </c>
      <c r="K173" s="310">
        <f>SUMIFS(SalesReport!$Q:$Q,SalesReport!$AC:$AC,BusPlanLocation!$AB173,SalesReport!$F:$F,$AC173,SalesReport!$A:$A,K$8,SalesReport!$B:$B,BusPlanLocation!$C$7)</f>
        <v>0</v>
      </c>
      <c r="L173" s="307" t="str">
        <f t="shared" si="189"/>
        <v/>
      </c>
      <c r="M173" s="311">
        <f>SUMIFS(SalesReport!$Q:$Q,SalesReport!$AC:$AC,BusPlanLocation!$AB173,SalesReport!$F:$F,$AC173,SalesReport!$A:$A,M$8,SalesReport!$B:$B,BusPlanLocation!$C$7)</f>
        <v>0</v>
      </c>
      <c r="N173" s="307" t="str">
        <f t="shared" si="189"/>
        <v/>
      </c>
      <c r="O173" s="311">
        <f>SUMIFS(SalesReport!$Q:$Q,SalesReport!$AC:$AC,BusPlanLocation!$AB173,SalesReport!$F:$F,$AC173,SalesReport!$A:$A,O$8,SalesReport!$B:$B,BusPlanLocation!$C$7)</f>
        <v>0</v>
      </c>
      <c r="P173" s="307" t="str">
        <f t="shared" si="189"/>
        <v/>
      </c>
      <c r="Q173" s="311">
        <f>SUMIFS(SalesReport!$Q:$Q,SalesReport!$AC:$AC,BusPlanLocation!$AB173,SalesReport!$F:$F,$AC173,SalesReport!$A:$A,Q$8,SalesReport!$B:$B,BusPlanLocation!$C$7)</f>
        <v>0</v>
      </c>
      <c r="R173" s="307" t="str">
        <f t="shared" si="190"/>
        <v/>
      </c>
      <c r="S173" s="312">
        <f>SUMIFS(SalesReport!$Q:$Q,SalesReport!$AC:$AC,BusPlanLocation!$AB173,SalesReport!$F:$F,$AC173,SalesReport!$A:$A,S$8,SalesReport!$B:$B,BusPlanLocation!$C$7)</f>
        <v>0</v>
      </c>
      <c r="T173" s="307"/>
      <c r="AA173" s="259" t="str">
        <f>IF(OR(B173=0,B173=""),"",B173&amp;IF(COUNTIF(B$11:$B173,B173)&gt;1,COUNTIF(B$11:$B173,B173),""))</f>
        <v>Compound3</v>
      </c>
      <c r="AB173" s="375" t="s">
        <v>276</v>
      </c>
      <c r="AC173" s="333" t="s">
        <v>278</v>
      </c>
      <c r="AD173" s="371" t="str">
        <f t="shared" si="192"/>
        <v>TradeCompound</v>
      </c>
    </row>
    <row r="174" spans="1:30" ht="12.75" customHeight="1" outlineLevel="1">
      <c r="A174" s="265" t="str">
        <f t="shared" si="175"/>
        <v>Waste3</v>
      </c>
      <c r="B174" s="299" t="s">
        <v>277</v>
      </c>
      <c r="C174" s="300"/>
      <c r="D174" s="306" t="e">
        <f>VLOOKUP($AA174,Calc_INF_PrevYearEUR!$A$11:$BQ$330,HLOOKUP($C$7,Calc_INF_PrevYearEUR!$E$5:$BQ$6,2,0),0)</f>
        <v>#N/A</v>
      </c>
      <c r="E174" s="307"/>
      <c r="F174" s="306" t="e">
        <f>VLOOKUP($AA174,Calc_INF_FC_EUR!$A$11:$BQ$330,HLOOKUP($C$7,Calc_INF_FC_EUR!$E$5:$BQ$6,2,0),0)</f>
        <v>#N/A</v>
      </c>
      <c r="G174" s="324"/>
      <c r="H174" s="1110"/>
      <c r="I174" s="309">
        <f>SUMIFS(SalesReport!$Q:$Q,SalesReport!$AC:$AC,BusPlanLocation!$AB174,SalesReport!$F:$F,$AC174,SalesReport!$A:$A,I$8,SalesReport!$B:$B,BusPlanLocation!$C$7)</f>
        <v>0</v>
      </c>
      <c r="J174" s="307" t="e">
        <f t="shared" si="189"/>
        <v>#REF!</v>
      </c>
      <c r="K174" s="310">
        <f>SUMIFS(SalesReport!$Q:$Q,SalesReport!$AC:$AC,BusPlanLocation!$AB174,SalesReport!$F:$F,$AC174,SalesReport!$A:$A,K$8,SalesReport!$B:$B,BusPlanLocation!$C$7)</f>
        <v>0</v>
      </c>
      <c r="L174" s="307" t="str">
        <f t="shared" si="189"/>
        <v/>
      </c>
      <c r="M174" s="311">
        <f>SUMIFS(SalesReport!$Q:$Q,SalesReport!$AC:$AC,BusPlanLocation!$AB174,SalesReport!$F:$F,$AC174,SalesReport!$A:$A,M$8,SalesReport!$B:$B,BusPlanLocation!$C$7)</f>
        <v>0</v>
      </c>
      <c r="N174" s="307" t="str">
        <f t="shared" si="189"/>
        <v/>
      </c>
      <c r="O174" s="311">
        <f>SUMIFS(SalesReport!$Q:$Q,SalesReport!$AC:$AC,BusPlanLocation!$AB174,SalesReport!$F:$F,$AC174,SalesReport!$A:$A,O$8,SalesReport!$B:$B,BusPlanLocation!$C$7)</f>
        <v>0</v>
      </c>
      <c r="P174" s="307" t="str">
        <f t="shared" si="189"/>
        <v/>
      </c>
      <c r="Q174" s="311">
        <f>SUMIFS(SalesReport!$Q:$Q,SalesReport!$AC:$AC,BusPlanLocation!$AB174,SalesReport!$F:$F,$AC174,SalesReport!$A:$A,Q$8,SalesReport!$B:$B,BusPlanLocation!$C$7)</f>
        <v>0</v>
      </c>
      <c r="R174" s="307" t="str">
        <f t="shared" si="190"/>
        <v/>
      </c>
      <c r="S174" s="312">
        <f>SUMIFS(SalesReport!$Q:$Q,SalesReport!$AC:$AC,BusPlanLocation!$AB174,SalesReport!$F:$F,$AC174,SalesReport!$A:$A,S$8,SalesReport!$B:$B,BusPlanLocation!$C$7)</f>
        <v>0</v>
      </c>
      <c r="T174" s="307"/>
      <c r="AA174" s="259" t="str">
        <f>IF(OR(B174=0,B174=""),"",B174&amp;IF(COUNTIF(B$11:$B174,B174)&gt;1,COUNTIF(B$11:$B174,B174),""))</f>
        <v>Waste3</v>
      </c>
      <c r="AB174" s="375" t="s">
        <v>277</v>
      </c>
      <c r="AC174" s="333" t="s">
        <v>278</v>
      </c>
      <c r="AD174" s="371" t="str">
        <f t="shared" si="192"/>
        <v>TradeWaste</v>
      </c>
    </row>
    <row r="175" spans="1:30" ht="12.75" customHeight="1" outlineLevel="1">
      <c r="A175" s="265" t="str">
        <f t="shared" si="175"/>
        <v>Bartering</v>
      </c>
      <c r="B175" s="372" t="s">
        <v>279</v>
      </c>
      <c r="C175" s="358"/>
      <c r="D175" s="1317" t="e">
        <f>VLOOKUP($AA175,Calc_INF_PrevYearEUR!$A$11:$BQ$330,HLOOKUP($C$7,Calc_INF_PrevYearEUR!$E$5:$BQ$6,2,0),0)</f>
        <v>#N/A</v>
      </c>
      <c r="E175" s="360"/>
      <c r="F175" s="359" t="e">
        <f>VLOOKUP($AA175,Calc_INF_FC_EUR!$A$11:$BQ$330,HLOOKUP($C$7,Calc_INF_FC_EUR!$E$5:$BQ$6,2,0),0)</f>
        <v>#N/A</v>
      </c>
      <c r="G175" s="361"/>
      <c r="H175" s="1115"/>
      <c r="I175" s="373">
        <f>SUM(I176:I184)</f>
        <v>0</v>
      </c>
      <c r="J175" s="360" t="e">
        <f t="shared" si="189"/>
        <v>#REF!</v>
      </c>
      <c r="K175" s="374">
        <f>SUM(K176:K184)</f>
        <v>0</v>
      </c>
      <c r="L175" s="360" t="str">
        <f t="shared" si="189"/>
        <v/>
      </c>
      <c r="M175" s="374">
        <f>SUM(M176:M184)</f>
        <v>0</v>
      </c>
      <c r="N175" s="360" t="str">
        <f t="shared" si="189"/>
        <v/>
      </c>
      <c r="O175" s="374">
        <f>SUM(O176:O184)</f>
        <v>0</v>
      </c>
      <c r="P175" s="360" t="str">
        <f t="shared" si="189"/>
        <v/>
      </c>
      <c r="Q175" s="374">
        <f>SUM(Q176:Q184)</f>
        <v>0</v>
      </c>
      <c r="R175" s="360" t="str">
        <f t="shared" si="190"/>
        <v/>
      </c>
      <c r="S175" s="374">
        <f>SUM(S176:S184)</f>
        <v>0</v>
      </c>
      <c r="T175" s="360"/>
      <c r="AA175" s="259" t="str">
        <f>IF(OR(B175=0,B175=""),"",B175&amp;IF(COUNTIF(B$11:$B175,B175)&gt;1,COUNTIF(B$11:$B175,B175),""))</f>
        <v>Bartering</v>
      </c>
    </row>
    <row r="176" spans="1:30" ht="12.75" customHeight="1" outlineLevel="1">
      <c r="A176" s="265" t="str">
        <f t="shared" si="175"/>
        <v>Papers4</v>
      </c>
      <c r="B176" s="299" t="s">
        <v>269</v>
      </c>
      <c r="C176" s="300"/>
      <c r="D176" s="306" t="e">
        <f>VLOOKUP($AA176,Calc_INF_PrevYearEUR!$A$11:$BQ$330,HLOOKUP($C$7,Calc_INF_PrevYearEUR!$E$5:$BQ$6,2,0),0)</f>
        <v>#N/A</v>
      </c>
      <c r="E176" s="307"/>
      <c r="F176" s="306" t="e">
        <f>VLOOKUP($AA176,Calc_INF_FC_EUR!$A$11:$BQ$330,HLOOKUP($C$7,Calc_INF_FC_EUR!$E$5:$BQ$6,2,0),0)</f>
        <v>#N/A</v>
      </c>
      <c r="G176" s="324"/>
      <c r="H176" s="1110"/>
      <c r="I176" s="309">
        <f>SUMIFS(SalesReport!$Q:$Q,SalesReport!$AC:$AC,BusPlanLocation!$AB176,SalesReport!$F:$F,$AC176,SalesReport!$A:$A,I$8,SalesReport!$B:$B,BusPlanLocation!$C$7)</f>
        <v>0</v>
      </c>
      <c r="J176" s="307" t="e">
        <f t="shared" si="189"/>
        <v>#REF!</v>
      </c>
      <c r="K176" s="309">
        <f>SUMIFS(SalesReport!$Q:$Q,SalesReport!$AC:$AC,BusPlanLocation!$AB176,SalesReport!$F:$F,$AC176,SalesReport!$A:$A,K$8,SalesReport!$B:$B,BusPlanLocation!$C$7)</f>
        <v>0</v>
      </c>
      <c r="L176" s="307" t="str">
        <f t="shared" si="189"/>
        <v/>
      </c>
      <c r="M176" s="309">
        <f>SUMIFS(SalesReport!$Q:$Q,SalesReport!$AC:$AC,BusPlanLocation!$AB176,SalesReport!$F:$F,$AC176,SalesReport!$A:$A,M$8,SalesReport!$B:$B,BusPlanLocation!$C$7)</f>
        <v>0</v>
      </c>
      <c r="N176" s="307" t="str">
        <f t="shared" si="189"/>
        <v/>
      </c>
      <c r="O176" s="309">
        <f>SUMIFS(SalesReport!$Q:$Q,SalesReport!$AC:$AC,BusPlanLocation!$AB176,SalesReport!$F:$F,$AC176,SalesReport!$A:$A,O$8,SalesReport!$B:$B,BusPlanLocation!$C$7)</f>
        <v>0</v>
      </c>
      <c r="P176" s="307" t="str">
        <f t="shared" si="189"/>
        <v/>
      </c>
      <c r="Q176" s="309">
        <f>SUMIFS(SalesReport!$Q:$Q,SalesReport!$AC:$AC,BusPlanLocation!$AB176,SalesReport!$F:$F,$AC176,SalesReport!$A:$A,Q$8,SalesReport!$B:$B,BusPlanLocation!$C$7)</f>
        <v>0</v>
      </c>
      <c r="R176" s="307" t="str">
        <f t="shared" si="190"/>
        <v/>
      </c>
      <c r="S176" s="309">
        <f>SUMIFS(SalesReport!$Q:$Q,SalesReport!$AC:$AC,BusPlanLocation!$AB176,SalesReport!$F:$F,$AC176,SalesReport!$A:$A,S$8,SalesReport!$B:$B,BusPlanLocation!$C$7)</f>
        <v>0</v>
      </c>
      <c r="T176" s="307"/>
      <c r="AA176" s="259" t="str">
        <f>IF(OR(B176=0,B176=""),"",B176&amp;IF(COUNTIF(B$11:$B176,B176)&gt;1,COUNTIF(B$11:$B176,B176),""))</f>
        <v>Papers4</v>
      </c>
      <c r="AB176" s="333" t="s">
        <v>269</v>
      </c>
      <c r="AC176" s="333" t="s">
        <v>279</v>
      </c>
      <c r="AD176" s="371" t="str">
        <f>CONCATENATE(AC176,AB176)</f>
        <v>BarteringPapers</v>
      </c>
    </row>
    <row r="177" spans="1:30" ht="12.75" customHeight="1" outlineLevel="1">
      <c r="A177" s="265" t="str">
        <f t="shared" si="175"/>
        <v>Plastics4</v>
      </c>
      <c r="B177" s="299" t="s">
        <v>270</v>
      </c>
      <c r="C177" s="300"/>
      <c r="D177" s="306" t="e">
        <f>VLOOKUP($AA177,Calc_INF_PrevYearEUR!$A$11:$BQ$330,HLOOKUP($C$7,Calc_INF_PrevYearEUR!$E$5:$BQ$6,2,0),0)</f>
        <v>#N/A</v>
      </c>
      <c r="E177" s="307"/>
      <c r="F177" s="306" t="e">
        <f>VLOOKUP($AA177,Calc_INF_FC_EUR!$A$11:$BQ$330,HLOOKUP($C$7,Calc_INF_FC_EUR!$E$5:$BQ$6,2,0),0)</f>
        <v>#N/A</v>
      </c>
      <c r="G177" s="324"/>
      <c r="H177" s="1110"/>
      <c r="I177" s="309">
        <f>SUMIFS(SalesReport!$Q:$Q,SalesReport!$AC:$AC,BusPlanLocation!$AB177,SalesReport!$F:$F,$AC177,SalesReport!$A:$A,I$8,SalesReport!$B:$B,BusPlanLocation!$C$7)</f>
        <v>0</v>
      </c>
      <c r="J177" s="307" t="e">
        <f t="shared" si="189"/>
        <v>#REF!</v>
      </c>
      <c r="K177" s="310">
        <f>SUMIFS(SalesReport!$Q:$Q,SalesReport!$AC:$AC,BusPlanLocation!$AB177,SalesReport!$F:$F,$AC177,SalesReport!$A:$A,K$8,SalesReport!$B:$B,BusPlanLocation!$C$7)</f>
        <v>0</v>
      </c>
      <c r="L177" s="307" t="str">
        <f t="shared" si="189"/>
        <v/>
      </c>
      <c r="M177" s="311">
        <f>SUMIFS(SalesReport!$Q:$Q,SalesReport!$AC:$AC,BusPlanLocation!$AB177,SalesReport!$F:$F,$AC177,SalesReport!$A:$A,M$8,SalesReport!$B:$B,BusPlanLocation!$C$7)</f>
        <v>0</v>
      </c>
      <c r="N177" s="307" t="str">
        <f t="shared" si="189"/>
        <v/>
      </c>
      <c r="O177" s="311">
        <f>SUMIFS(SalesReport!$Q:$Q,SalesReport!$AC:$AC,BusPlanLocation!$AB177,SalesReport!$F:$F,$AC177,SalesReport!$A:$A,O$8,SalesReport!$B:$B,BusPlanLocation!$C$7)</f>
        <v>0</v>
      </c>
      <c r="P177" s="307" t="str">
        <f t="shared" si="189"/>
        <v/>
      </c>
      <c r="Q177" s="311">
        <f>SUMIFS(SalesReport!$Q:$Q,SalesReport!$AC:$AC,BusPlanLocation!$AB177,SalesReport!$F:$F,$AC177,SalesReport!$A:$A,Q$8,SalesReport!$B:$B,BusPlanLocation!$C$7)</f>
        <v>0</v>
      </c>
      <c r="R177" s="307" t="str">
        <f t="shared" si="190"/>
        <v/>
      </c>
      <c r="S177" s="312">
        <f>SUMIFS(SalesReport!$Q:$Q,SalesReport!$AC:$AC,BusPlanLocation!$AB177,SalesReport!$F:$F,$AC177,SalesReport!$A:$A,S$8,SalesReport!$B:$B,BusPlanLocation!$C$7)</f>
        <v>0</v>
      </c>
      <c r="T177" s="307"/>
      <c r="AA177" s="259" t="str">
        <f>IF(OR(B177=0,B177=""),"",B177&amp;IF(COUNTIF(B$11:$B177,B177)&gt;1,COUNTIF(B$11:$B177,B177),""))</f>
        <v>Plastics4</v>
      </c>
      <c r="AB177" s="333" t="s">
        <v>270</v>
      </c>
      <c r="AC177" s="333" t="s">
        <v>279</v>
      </c>
      <c r="AD177" s="371" t="str">
        <f t="shared" ref="AD177:AD184" si="193">CONCATENATE(AC177,AB177)</f>
        <v>BarteringPlastics</v>
      </c>
    </row>
    <row r="178" spans="1:30" ht="12.75" customHeight="1" outlineLevel="1">
      <c r="A178" s="265" t="str">
        <f t="shared" si="175"/>
        <v>Refuse Derived Fuels4</v>
      </c>
      <c r="B178" s="299" t="s">
        <v>271</v>
      </c>
      <c r="C178" s="300"/>
      <c r="D178" s="306" t="e">
        <f>VLOOKUP($AA178,Calc_INF_PrevYearEUR!$A$11:$BQ$330,HLOOKUP($C$7,Calc_INF_PrevYearEUR!$E$5:$BQ$6,2,0),0)</f>
        <v>#N/A</v>
      </c>
      <c r="E178" s="307"/>
      <c r="F178" s="306" t="e">
        <f>VLOOKUP($AA178,Calc_INF_FC_EUR!$A$11:$BQ$330,HLOOKUP($C$7,Calc_INF_FC_EUR!$E$5:$BQ$6,2,0),0)</f>
        <v>#N/A</v>
      </c>
      <c r="G178" s="324"/>
      <c r="H178" s="1110"/>
      <c r="I178" s="309">
        <f>SUMIFS(SalesReport!$Q:$Q,SalesReport!$AC:$AC,BusPlanLocation!$AB178,SalesReport!$F:$F,$AC178,SalesReport!$A:$A,I$8,SalesReport!$B:$B,BusPlanLocation!$C$7)</f>
        <v>0</v>
      </c>
      <c r="J178" s="307" t="e">
        <f t="shared" si="189"/>
        <v>#REF!</v>
      </c>
      <c r="K178" s="310">
        <f>SUMIFS(SalesReport!$Q:$Q,SalesReport!$AC:$AC,BusPlanLocation!$AB178,SalesReport!$F:$F,$AC178,SalesReport!$A:$A,K$8,SalesReport!$B:$B,BusPlanLocation!$C$7)</f>
        <v>0</v>
      </c>
      <c r="L178" s="307" t="str">
        <f t="shared" si="189"/>
        <v/>
      </c>
      <c r="M178" s="311">
        <f>SUMIFS(SalesReport!$Q:$Q,SalesReport!$AC:$AC,BusPlanLocation!$AB178,SalesReport!$F:$F,$AC178,SalesReport!$A:$A,M$8,SalesReport!$B:$B,BusPlanLocation!$C$7)</f>
        <v>0</v>
      </c>
      <c r="N178" s="307" t="str">
        <f t="shared" si="189"/>
        <v/>
      </c>
      <c r="O178" s="311">
        <f>SUMIFS(SalesReport!$Q:$Q,SalesReport!$AC:$AC,BusPlanLocation!$AB178,SalesReport!$F:$F,$AC178,SalesReport!$A:$A,O$8,SalesReport!$B:$B,BusPlanLocation!$C$7)</f>
        <v>0</v>
      </c>
      <c r="P178" s="307" t="str">
        <f t="shared" si="189"/>
        <v/>
      </c>
      <c r="Q178" s="311">
        <f>SUMIFS(SalesReport!$Q:$Q,SalesReport!$AC:$AC,BusPlanLocation!$AB178,SalesReport!$F:$F,$AC178,SalesReport!$A:$A,Q$8,SalesReport!$B:$B,BusPlanLocation!$C$7)</f>
        <v>0</v>
      </c>
      <c r="R178" s="307" t="str">
        <f t="shared" si="190"/>
        <v/>
      </c>
      <c r="S178" s="312">
        <f>SUMIFS(SalesReport!$Q:$Q,SalesReport!$AC:$AC,BusPlanLocation!$AB178,SalesReport!$F:$F,$AC178,SalesReport!$A:$A,S$8,SalesReport!$B:$B,BusPlanLocation!$C$7)</f>
        <v>0</v>
      </c>
      <c r="T178" s="307"/>
      <c r="AA178" s="259" t="str">
        <f>IF(OR(B178=0,B178=""),"",B178&amp;IF(COUNTIF(B$11:$B178,B178)&gt;1,COUNTIF(B$11:$B178,B178),""))</f>
        <v>Refuse Derived Fuels4</v>
      </c>
      <c r="AB178" s="333" t="s">
        <v>271</v>
      </c>
      <c r="AC178" s="333" t="s">
        <v>279</v>
      </c>
      <c r="AD178" s="371" t="str">
        <f t="shared" si="193"/>
        <v>BarteringRefuse Derived Fuels</v>
      </c>
    </row>
    <row r="179" spans="1:30" ht="12.75" customHeight="1" outlineLevel="1">
      <c r="A179" s="265" t="str">
        <f t="shared" si="175"/>
        <v>Metals4</v>
      </c>
      <c r="B179" s="299" t="s">
        <v>272</v>
      </c>
      <c r="C179" s="300"/>
      <c r="D179" s="306" t="e">
        <f>VLOOKUP($AA179,Calc_INF_PrevYearEUR!$A$11:$BQ$330,HLOOKUP($C$7,Calc_INF_PrevYearEUR!$E$5:$BQ$6,2,0),0)</f>
        <v>#N/A</v>
      </c>
      <c r="E179" s="307"/>
      <c r="F179" s="306" t="e">
        <f>VLOOKUP($AA179,Calc_INF_FC_EUR!$A$11:$BQ$330,HLOOKUP($C$7,Calc_INF_FC_EUR!$E$5:$BQ$6,2,0),0)</f>
        <v>#N/A</v>
      </c>
      <c r="G179" s="324"/>
      <c r="H179" s="1110"/>
      <c r="I179" s="309">
        <f>SUMIFS(SalesReport!$Q:$Q,SalesReport!$AC:$AC,BusPlanLocation!$AB179,SalesReport!$F:$F,$AC179,SalesReport!$A:$A,I$8,SalesReport!$B:$B,BusPlanLocation!$C$7)</f>
        <v>0</v>
      </c>
      <c r="J179" s="307" t="e">
        <f t="shared" si="189"/>
        <v>#REF!</v>
      </c>
      <c r="K179" s="310">
        <f>SUMIFS(SalesReport!$Q:$Q,SalesReport!$AC:$AC,BusPlanLocation!$AB179,SalesReport!$F:$F,$AC179,SalesReport!$A:$A,K$8,SalesReport!$B:$B,BusPlanLocation!$C$7)</f>
        <v>0</v>
      </c>
      <c r="L179" s="307" t="str">
        <f t="shared" si="189"/>
        <v/>
      </c>
      <c r="M179" s="311">
        <f>SUMIFS(SalesReport!$Q:$Q,SalesReport!$AC:$AC,BusPlanLocation!$AB179,SalesReport!$F:$F,$AC179,SalesReport!$A:$A,M$8,SalesReport!$B:$B,BusPlanLocation!$C$7)</f>
        <v>0</v>
      </c>
      <c r="N179" s="307" t="str">
        <f t="shared" si="189"/>
        <v/>
      </c>
      <c r="O179" s="311">
        <f>SUMIFS(SalesReport!$Q:$Q,SalesReport!$AC:$AC,BusPlanLocation!$AB179,SalesReport!$F:$F,$AC179,SalesReport!$A:$A,O$8,SalesReport!$B:$B,BusPlanLocation!$C$7)</f>
        <v>0</v>
      </c>
      <c r="P179" s="307" t="str">
        <f t="shared" si="189"/>
        <v/>
      </c>
      <c r="Q179" s="311">
        <f>SUMIFS(SalesReport!$Q:$Q,SalesReport!$AC:$AC,BusPlanLocation!$AB179,SalesReport!$F:$F,$AC179,SalesReport!$A:$A,Q$8,SalesReport!$B:$B,BusPlanLocation!$C$7)</f>
        <v>0</v>
      </c>
      <c r="R179" s="307" t="str">
        <f t="shared" si="190"/>
        <v/>
      </c>
      <c r="S179" s="312">
        <f>SUMIFS(SalesReport!$Q:$Q,SalesReport!$AC:$AC,BusPlanLocation!$AB179,SalesReport!$F:$F,$AC179,SalesReport!$A:$A,S$8,SalesReport!$B:$B,BusPlanLocation!$C$7)</f>
        <v>0</v>
      </c>
      <c r="T179" s="307"/>
      <c r="AA179" s="259" t="str">
        <f>IF(OR(B179=0,B179=""),"",B179&amp;IF(COUNTIF(B$11:$B179,B179)&gt;1,COUNTIF(B$11:$B179,B179),""))</f>
        <v>Metals4</v>
      </c>
      <c r="AB179" s="333" t="s">
        <v>272</v>
      </c>
      <c r="AC179" s="333" t="s">
        <v>279</v>
      </c>
      <c r="AD179" s="371" t="str">
        <f t="shared" si="193"/>
        <v>BarteringMetals</v>
      </c>
    </row>
    <row r="180" spans="1:30" ht="12.75" customHeight="1" outlineLevel="1">
      <c r="A180" s="265" t="str">
        <f t="shared" si="175"/>
        <v>Glass4</v>
      </c>
      <c r="B180" s="299" t="s">
        <v>273</v>
      </c>
      <c r="C180" s="300"/>
      <c r="D180" s="306" t="e">
        <f>VLOOKUP($AA180,Calc_INF_PrevYearEUR!$A$11:$BQ$330,HLOOKUP($C$7,Calc_INF_PrevYearEUR!$E$5:$BQ$6,2,0),0)</f>
        <v>#N/A</v>
      </c>
      <c r="E180" s="307"/>
      <c r="F180" s="306" t="e">
        <f>VLOOKUP($AA180,Calc_INF_FC_EUR!$A$11:$BQ$330,HLOOKUP($C$7,Calc_INF_FC_EUR!$E$5:$BQ$6,2,0),0)</f>
        <v>#N/A</v>
      </c>
      <c r="G180" s="324"/>
      <c r="H180" s="1110"/>
      <c r="I180" s="309">
        <f>SUMIFS(SalesReport!$Q:$Q,SalesReport!$AC:$AC,BusPlanLocation!$AB180,SalesReport!$F:$F,$AC180,SalesReport!$A:$A,I$8,SalesReport!$B:$B,BusPlanLocation!$C$7)</f>
        <v>0</v>
      </c>
      <c r="J180" s="307" t="e">
        <f t="shared" si="189"/>
        <v>#REF!</v>
      </c>
      <c r="K180" s="310">
        <f>SUMIFS(SalesReport!$Q:$Q,SalesReport!$AC:$AC,BusPlanLocation!$AB180,SalesReport!$F:$F,$AC180,SalesReport!$A:$A,K$8,SalesReport!$B:$B,BusPlanLocation!$C$7)</f>
        <v>0</v>
      </c>
      <c r="L180" s="307" t="str">
        <f t="shared" si="189"/>
        <v/>
      </c>
      <c r="M180" s="311">
        <f>SUMIFS(SalesReport!$Q:$Q,SalesReport!$AC:$AC,BusPlanLocation!$AB180,SalesReport!$F:$F,$AC180,SalesReport!$A:$A,M$8,SalesReport!$B:$B,BusPlanLocation!$C$7)</f>
        <v>0</v>
      </c>
      <c r="N180" s="307" t="str">
        <f t="shared" si="189"/>
        <v/>
      </c>
      <c r="O180" s="311">
        <f>SUMIFS(SalesReport!$Q:$Q,SalesReport!$AC:$AC,BusPlanLocation!$AB180,SalesReport!$F:$F,$AC180,SalesReport!$A:$A,O$8,SalesReport!$B:$B,BusPlanLocation!$C$7)</f>
        <v>0</v>
      </c>
      <c r="P180" s="307" t="str">
        <f t="shared" si="189"/>
        <v/>
      </c>
      <c r="Q180" s="311">
        <f>SUMIFS(SalesReport!$Q:$Q,SalesReport!$AC:$AC,BusPlanLocation!$AB180,SalesReport!$F:$F,$AC180,SalesReport!$A:$A,Q$8,SalesReport!$B:$B,BusPlanLocation!$C$7)</f>
        <v>0</v>
      </c>
      <c r="R180" s="307" t="str">
        <f t="shared" si="190"/>
        <v/>
      </c>
      <c r="S180" s="312">
        <f>SUMIFS(SalesReport!$Q:$Q,SalesReport!$AC:$AC,BusPlanLocation!$AB180,SalesReport!$F:$F,$AC180,SalesReport!$A:$A,S$8,SalesReport!$B:$B,BusPlanLocation!$C$7)</f>
        <v>0</v>
      </c>
      <c r="T180" s="307"/>
      <c r="AA180" s="259" t="str">
        <f>IF(OR(B180=0,B180=""),"",B180&amp;IF(COUNTIF(B$11:$B180,B180)&gt;1,COUNTIF(B$11:$B180,B180),""))</f>
        <v>Glass4</v>
      </c>
      <c r="AB180" s="333" t="s">
        <v>273</v>
      </c>
      <c r="AC180" s="333" t="s">
        <v>279</v>
      </c>
      <c r="AD180" s="371" t="str">
        <f t="shared" si="193"/>
        <v>BarteringGlass</v>
      </c>
    </row>
    <row r="181" spans="1:30" ht="12.75" customHeight="1" outlineLevel="1">
      <c r="A181" s="265" t="str">
        <f t="shared" si="175"/>
        <v>Wood4</v>
      </c>
      <c r="B181" s="299" t="s">
        <v>274</v>
      </c>
      <c r="C181" s="300"/>
      <c r="D181" s="306" t="e">
        <f>VLOOKUP($AA181,Calc_INF_PrevYearEUR!$A$11:$BQ$330,HLOOKUP($C$7,Calc_INF_PrevYearEUR!$E$5:$BQ$6,2,0),0)</f>
        <v>#N/A</v>
      </c>
      <c r="E181" s="307"/>
      <c r="F181" s="306" t="e">
        <f>VLOOKUP($AA181,Calc_INF_FC_EUR!$A$11:$BQ$330,HLOOKUP($C$7,Calc_INF_FC_EUR!$E$5:$BQ$6,2,0),0)</f>
        <v>#N/A</v>
      </c>
      <c r="G181" s="324"/>
      <c r="H181" s="1110"/>
      <c r="I181" s="309">
        <f>SUMIFS(SalesReport!$Q:$Q,SalesReport!$AC:$AC,BusPlanLocation!$AB181,SalesReport!$F:$F,$AC181,SalesReport!$A:$A,I$8,SalesReport!$B:$B,BusPlanLocation!$C$7)</f>
        <v>0</v>
      </c>
      <c r="J181" s="307" t="e">
        <f t="shared" si="189"/>
        <v>#REF!</v>
      </c>
      <c r="K181" s="310">
        <f>SUMIFS(SalesReport!$Q:$Q,SalesReport!$AC:$AC,BusPlanLocation!$AB181,SalesReport!$F:$F,$AC181,SalesReport!$A:$A,K$8,SalesReport!$B:$B,BusPlanLocation!$C$7)</f>
        <v>0</v>
      </c>
      <c r="L181" s="307" t="str">
        <f t="shared" si="189"/>
        <v/>
      </c>
      <c r="M181" s="311">
        <f>SUMIFS(SalesReport!$Q:$Q,SalesReport!$AC:$AC,BusPlanLocation!$AB181,SalesReport!$F:$F,$AC181,SalesReport!$A:$A,M$8,SalesReport!$B:$B,BusPlanLocation!$C$7)</f>
        <v>0</v>
      </c>
      <c r="N181" s="307" t="str">
        <f t="shared" si="189"/>
        <v/>
      </c>
      <c r="O181" s="311">
        <f>SUMIFS(SalesReport!$Q:$Q,SalesReport!$AC:$AC,BusPlanLocation!$AB181,SalesReport!$F:$F,$AC181,SalesReport!$A:$A,O$8,SalesReport!$B:$B,BusPlanLocation!$C$7)</f>
        <v>0</v>
      </c>
      <c r="P181" s="307" t="str">
        <f t="shared" si="189"/>
        <v/>
      </c>
      <c r="Q181" s="311">
        <f>SUMIFS(SalesReport!$Q:$Q,SalesReport!$AC:$AC,BusPlanLocation!$AB181,SalesReport!$F:$F,$AC181,SalesReport!$A:$A,Q$8,SalesReport!$B:$B,BusPlanLocation!$C$7)</f>
        <v>0</v>
      </c>
      <c r="R181" s="307" t="str">
        <f t="shared" si="190"/>
        <v/>
      </c>
      <c r="S181" s="312">
        <f>SUMIFS(SalesReport!$Q:$Q,SalesReport!$AC:$AC,BusPlanLocation!$AB181,SalesReport!$F:$F,$AC181,SalesReport!$A:$A,S$8,SalesReport!$B:$B,BusPlanLocation!$C$7)</f>
        <v>0</v>
      </c>
      <c r="T181" s="307"/>
      <c r="AA181" s="259" t="str">
        <f>IF(OR(B181=0,B181=""),"",B181&amp;IF(COUNTIF(B$11:$B181,B181)&gt;1,COUNTIF(B$11:$B181,B181),""))</f>
        <v>Wood4</v>
      </c>
      <c r="AB181" s="333" t="s">
        <v>274</v>
      </c>
      <c r="AC181" s="333" t="s">
        <v>279</v>
      </c>
      <c r="AD181" s="371" t="str">
        <f t="shared" si="193"/>
        <v>BarteringWood</v>
      </c>
    </row>
    <row r="182" spans="1:30" ht="12.75" customHeight="1" outlineLevel="1">
      <c r="A182" s="265" t="str">
        <f t="shared" si="175"/>
        <v>Final Goods4</v>
      </c>
      <c r="B182" s="299" t="s">
        <v>275</v>
      </c>
      <c r="C182" s="300"/>
      <c r="D182" s="306" t="e">
        <f>VLOOKUP($AA182,Calc_INF_PrevYearEUR!$A$11:$BQ$330,HLOOKUP($C$7,Calc_INF_PrevYearEUR!$E$5:$BQ$6,2,0),0)</f>
        <v>#N/A</v>
      </c>
      <c r="E182" s="307"/>
      <c r="F182" s="306" t="e">
        <f>VLOOKUP($AA182,Calc_INF_FC_EUR!$A$11:$BQ$330,HLOOKUP($C$7,Calc_INF_FC_EUR!$E$5:$BQ$6,2,0),0)</f>
        <v>#N/A</v>
      </c>
      <c r="G182" s="324"/>
      <c r="H182" s="1110"/>
      <c r="I182" s="309">
        <f>SUMIFS(SalesReport!$Q:$Q,SalesReport!$AC:$AC,BusPlanLocation!$AB182,SalesReport!$F:$F,$AC182,SalesReport!$A:$A,I$8,SalesReport!$B:$B,BusPlanLocation!$C$7)</f>
        <v>0</v>
      </c>
      <c r="J182" s="307" t="e">
        <f t="shared" si="189"/>
        <v>#REF!</v>
      </c>
      <c r="K182" s="310">
        <f>SUMIFS(SalesReport!$Q:$Q,SalesReport!$AC:$AC,BusPlanLocation!$AB182,SalesReport!$F:$F,$AC182,SalesReport!$A:$A,K$8,SalesReport!$B:$B,BusPlanLocation!$C$7)</f>
        <v>0</v>
      </c>
      <c r="L182" s="307" t="str">
        <f t="shared" si="189"/>
        <v/>
      </c>
      <c r="M182" s="311">
        <f>SUMIFS(SalesReport!$Q:$Q,SalesReport!$AC:$AC,BusPlanLocation!$AB182,SalesReport!$F:$F,$AC182,SalesReport!$A:$A,M$8,SalesReport!$B:$B,BusPlanLocation!$C$7)</f>
        <v>0</v>
      </c>
      <c r="N182" s="307" t="str">
        <f t="shared" si="189"/>
        <v/>
      </c>
      <c r="O182" s="311">
        <f>SUMIFS(SalesReport!$Q:$Q,SalesReport!$AC:$AC,BusPlanLocation!$AB182,SalesReport!$F:$F,$AC182,SalesReport!$A:$A,O$8,SalesReport!$B:$B,BusPlanLocation!$C$7)</f>
        <v>0</v>
      </c>
      <c r="P182" s="307" t="str">
        <f t="shared" si="189"/>
        <v/>
      </c>
      <c r="Q182" s="311">
        <f>SUMIFS(SalesReport!$Q:$Q,SalesReport!$AC:$AC,BusPlanLocation!$AB182,SalesReport!$F:$F,$AC182,SalesReport!$A:$A,Q$8,SalesReport!$B:$B,BusPlanLocation!$C$7)</f>
        <v>0</v>
      </c>
      <c r="R182" s="307" t="str">
        <f t="shared" si="190"/>
        <v/>
      </c>
      <c r="S182" s="312">
        <f>SUMIFS(SalesReport!$Q:$Q,SalesReport!$AC:$AC,BusPlanLocation!$AB182,SalesReport!$F:$F,$AC182,SalesReport!$A:$A,S$8,SalesReport!$B:$B,BusPlanLocation!$C$7)</f>
        <v>0</v>
      </c>
      <c r="T182" s="307"/>
      <c r="AA182" s="259" t="str">
        <f>IF(OR(B182=0,B182=""),"",B182&amp;IF(COUNTIF(B$11:$B182,B182)&gt;1,COUNTIF(B$11:$B182,B182),""))</f>
        <v>Final Goods4</v>
      </c>
      <c r="AB182" s="375" t="s">
        <v>275</v>
      </c>
      <c r="AC182" s="333" t="s">
        <v>279</v>
      </c>
      <c r="AD182" s="371" t="str">
        <f t="shared" si="193"/>
        <v>BarteringFinal Goods</v>
      </c>
    </row>
    <row r="183" spans="1:30" ht="12.75" customHeight="1" outlineLevel="1">
      <c r="A183" s="265" t="str">
        <f t="shared" si="175"/>
        <v>Compound4</v>
      </c>
      <c r="B183" s="299" t="s">
        <v>276</v>
      </c>
      <c r="C183" s="300"/>
      <c r="D183" s="306" t="e">
        <f>VLOOKUP($AA183,Calc_INF_PrevYearEUR!$A$11:$BQ$330,HLOOKUP($C$7,Calc_INF_PrevYearEUR!$E$5:$BQ$6,2,0),0)</f>
        <v>#N/A</v>
      </c>
      <c r="E183" s="307"/>
      <c r="F183" s="306" t="e">
        <f>VLOOKUP($AA183,Calc_INF_FC_EUR!$A$11:$BQ$330,HLOOKUP($C$7,Calc_INF_FC_EUR!$E$5:$BQ$6,2,0),0)</f>
        <v>#N/A</v>
      </c>
      <c r="G183" s="324"/>
      <c r="H183" s="1110"/>
      <c r="I183" s="309">
        <f>SUMIFS(SalesReport!$Q:$Q,SalesReport!$AC:$AC,BusPlanLocation!$AB183,SalesReport!$F:$F,$AC183,SalesReport!$A:$A,I$8,SalesReport!$B:$B,BusPlanLocation!$C$7)</f>
        <v>0</v>
      </c>
      <c r="J183" s="307" t="e">
        <f t="shared" si="189"/>
        <v>#REF!</v>
      </c>
      <c r="K183" s="310">
        <f>SUMIFS(SalesReport!$Q:$Q,SalesReport!$AC:$AC,BusPlanLocation!$AB183,SalesReport!$F:$F,$AC183,SalesReport!$A:$A,K$8,SalesReport!$B:$B,BusPlanLocation!$C$7)</f>
        <v>0</v>
      </c>
      <c r="L183" s="307" t="str">
        <f t="shared" si="189"/>
        <v/>
      </c>
      <c r="M183" s="311">
        <f>SUMIFS(SalesReport!$Q:$Q,SalesReport!$AC:$AC,BusPlanLocation!$AB183,SalesReport!$F:$F,$AC183,SalesReport!$A:$A,M$8,SalesReport!$B:$B,BusPlanLocation!$C$7)</f>
        <v>0</v>
      </c>
      <c r="N183" s="307" t="str">
        <f t="shared" si="189"/>
        <v/>
      </c>
      <c r="O183" s="311">
        <f>SUMIFS(SalesReport!$Q:$Q,SalesReport!$AC:$AC,BusPlanLocation!$AB183,SalesReport!$F:$F,$AC183,SalesReport!$A:$A,O$8,SalesReport!$B:$B,BusPlanLocation!$C$7)</f>
        <v>0</v>
      </c>
      <c r="P183" s="307" t="str">
        <f t="shared" si="189"/>
        <v/>
      </c>
      <c r="Q183" s="311">
        <f>SUMIFS(SalesReport!$Q:$Q,SalesReport!$AC:$AC,BusPlanLocation!$AB183,SalesReport!$F:$F,$AC183,SalesReport!$A:$A,Q$8,SalesReport!$B:$B,BusPlanLocation!$C$7)</f>
        <v>0</v>
      </c>
      <c r="R183" s="307" t="str">
        <f t="shared" si="190"/>
        <v/>
      </c>
      <c r="S183" s="312">
        <f>SUMIFS(SalesReport!$Q:$Q,SalesReport!$AC:$AC,BusPlanLocation!$AB183,SalesReport!$F:$F,$AC183,SalesReport!$A:$A,S$8,SalesReport!$B:$B,BusPlanLocation!$C$7)</f>
        <v>0</v>
      </c>
      <c r="T183" s="307"/>
      <c r="AA183" s="259" t="str">
        <f>IF(OR(B183=0,B183=""),"",B183&amp;IF(COUNTIF(B$11:$B183,B183)&gt;1,COUNTIF(B$11:$B183,B183),""))</f>
        <v>Compound4</v>
      </c>
      <c r="AB183" s="375" t="s">
        <v>276</v>
      </c>
      <c r="AC183" s="333" t="s">
        <v>279</v>
      </c>
      <c r="AD183" s="371" t="str">
        <f t="shared" si="193"/>
        <v>BarteringCompound</v>
      </c>
    </row>
    <row r="184" spans="1:30" ht="12.75" customHeight="1" outlineLevel="1">
      <c r="A184" s="265" t="str">
        <f t="shared" si="175"/>
        <v>Waste4</v>
      </c>
      <c r="B184" s="299" t="s">
        <v>277</v>
      </c>
      <c r="C184" s="300"/>
      <c r="D184" s="306" t="e">
        <f>VLOOKUP($AA184,Calc_INF_PrevYearEUR!$A$11:$BQ$330,HLOOKUP($C$7,Calc_INF_PrevYearEUR!$E$5:$BQ$6,2,0),0)</f>
        <v>#N/A</v>
      </c>
      <c r="E184" s="307"/>
      <c r="F184" s="306" t="e">
        <f>VLOOKUP($AA184,Calc_INF_FC_EUR!$A$11:$BQ$330,HLOOKUP($C$7,Calc_INF_FC_EUR!$E$5:$BQ$6,2,0),0)</f>
        <v>#N/A</v>
      </c>
      <c r="G184" s="324"/>
      <c r="H184" s="1110"/>
      <c r="I184" s="309">
        <f>SUMIFS(SalesReport!$Q:$Q,SalesReport!$AC:$AC,BusPlanLocation!$AB184,SalesReport!$F:$F,$AC184,SalesReport!$A:$A,I$8,SalesReport!$B:$B,BusPlanLocation!$C$7)</f>
        <v>0</v>
      </c>
      <c r="J184" s="307" t="e">
        <f t="shared" si="189"/>
        <v>#REF!</v>
      </c>
      <c r="K184" s="310">
        <f>SUMIFS(SalesReport!$Q:$Q,SalesReport!$AC:$AC,BusPlanLocation!$AB184,SalesReport!$F:$F,$AC184,SalesReport!$A:$A,K$8,SalesReport!$B:$B,BusPlanLocation!$C$7)</f>
        <v>0</v>
      </c>
      <c r="L184" s="307" t="str">
        <f t="shared" si="189"/>
        <v/>
      </c>
      <c r="M184" s="311">
        <f>SUMIFS(SalesReport!$Q:$Q,SalesReport!$AC:$AC,BusPlanLocation!$AB184,SalesReport!$F:$F,$AC184,SalesReport!$A:$A,M$8,SalesReport!$B:$B,BusPlanLocation!$C$7)</f>
        <v>0</v>
      </c>
      <c r="N184" s="307" t="str">
        <f t="shared" si="189"/>
        <v/>
      </c>
      <c r="O184" s="311">
        <f>SUMIFS(SalesReport!$Q:$Q,SalesReport!$AC:$AC,BusPlanLocation!$AB184,SalesReport!$F:$F,$AC184,SalesReport!$A:$A,O$8,SalesReport!$B:$B,BusPlanLocation!$C$7)</f>
        <v>0</v>
      </c>
      <c r="P184" s="307" t="str">
        <f t="shared" si="189"/>
        <v/>
      </c>
      <c r="Q184" s="311">
        <f>SUMIFS(SalesReport!$Q:$Q,SalesReport!$AC:$AC,BusPlanLocation!$AB184,SalesReport!$F:$F,$AC184,SalesReport!$A:$A,Q$8,SalesReport!$B:$B,BusPlanLocation!$C$7)</f>
        <v>0</v>
      </c>
      <c r="R184" s="307" t="str">
        <f t="shared" si="190"/>
        <v/>
      </c>
      <c r="S184" s="312">
        <f>SUMIFS(SalesReport!$Q:$Q,SalesReport!$AC:$AC,BusPlanLocation!$AB184,SalesReport!$F:$F,$AC184,SalesReport!$A:$A,S$8,SalesReport!$B:$B,BusPlanLocation!$C$7)</f>
        <v>0</v>
      </c>
      <c r="T184" s="307"/>
      <c r="AA184" s="259" t="str">
        <f>IF(OR(B184=0,B184=""),"",B184&amp;IF(COUNTIF(B$11:$B184,B184)&gt;1,COUNTIF(B$11:$B184,B184),""))</f>
        <v>Waste4</v>
      </c>
      <c r="AB184" s="375" t="s">
        <v>277</v>
      </c>
      <c r="AC184" s="333" t="s">
        <v>279</v>
      </c>
      <c r="AD184" s="371" t="str">
        <f t="shared" si="193"/>
        <v>BarteringWaste</v>
      </c>
    </row>
    <row r="185" spans="1:30" ht="12.75" customHeight="1" outlineLevel="1">
      <c r="A185" s="265" t="str">
        <f t="shared" si="175"/>
        <v>Commission &amp; Service</v>
      </c>
      <c r="B185" s="372" t="s">
        <v>280</v>
      </c>
      <c r="C185" s="358"/>
      <c r="D185" s="1317" t="e">
        <f>VLOOKUP($AA185,Calc_INF_PrevYearEUR!$A$11:$BQ$330,HLOOKUP($C$7,Calc_INF_PrevYearEUR!$E$5:$BQ$6,2,0),0)</f>
        <v>#N/A</v>
      </c>
      <c r="E185" s="360"/>
      <c r="F185" s="359" t="e">
        <f>VLOOKUP($AA185,Calc_INF_FC_EUR!$A$11:$BQ$330,HLOOKUP($C$7,Calc_INF_FC_EUR!$E$5:$BQ$6,2,0),0)</f>
        <v>#N/A</v>
      </c>
      <c r="G185" s="361"/>
      <c r="H185" s="1115"/>
      <c r="I185" s="373">
        <f>SUM(I186:I194)</f>
        <v>0</v>
      </c>
      <c r="J185" s="360" t="e">
        <f t="shared" si="189"/>
        <v>#REF!</v>
      </c>
      <c r="K185" s="374">
        <f>SUM(K186:K194)</f>
        <v>0</v>
      </c>
      <c r="L185" s="360" t="str">
        <f t="shared" si="189"/>
        <v/>
      </c>
      <c r="M185" s="374">
        <f>SUM(M186:M194)</f>
        <v>0</v>
      </c>
      <c r="N185" s="360" t="str">
        <f t="shared" si="189"/>
        <v/>
      </c>
      <c r="O185" s="374">
        <f>SUM(O186:O194)</f>
        <v>0</v>
      </c>
      <c r="P185" s="360" t="str">
        <f t="shared" si="189"/>
        <v/>
      </c>
      <c r="Q185" s="374">
        <f>SUM(Q186:Q194)</f>
        <v>0</v>
      </c>
      <c r="R185" s="360" t="str">
        <f t="shared" si="190"/>
        <v/>
      </c>
      <c r="S185" s="374">
        <f>SUM(S186:S194)</f>
        <v>0</v>
      </c>
      <c r="T185" s="360"/>
      <c r="AA185" s="259" t="str">
        <f>IF(OR(B185=0,B185=""),"",B185&amp;IF(COUNTIF(B$11:$B185,B185)&gt;1,COUNTIF(B$11:$B185,B185),""))</f>
        <v>Commission &amp; Service</v>
      </c>
    </row>
    <row r="186" spans="1:30" ht="12.75" customHeight="1" outlineLevel="1">
      <c r="A186" s="265" t="str">
        <f t="shared" si="175"/>
        <v>Papers5</v>
      </c>
      <c r="B186" s="299" t="s">
        <v>269</v>
      </c>
      <c r="C186" s="300"/>
      <c r="D186" s="306" t="e">
        <f>VLOOKUP($AA186,Calc_INF_PrevYearEUR!$A$11:$BQ$330,HLOOKUP($C$7,Calc_INF_PrevYearEUR!$E$5:$BQ$6,2,0),0)</f>
        <v>#N/A</v>
      </c>
      <c r="E186" s="307"/>
      <c r="F186" s="306" t="e">
        <f>VLOOKUP($AA186,Calc_INF_FC_EUR!$A$11:$BQ$330,HLOOKUP($C$7,Calc_INF_FC_EUR!$E$5:$BQ$6,2,0),0)</f>
        <v>#N/A</v>
      </c>
      <c r="G186" s="324"/>
      <c r="H186" s="1110"/>
      <c r="I186" s="309">
        <f>SUMIFS(SalesReport!$Q:$Q,SalesReport!$AC:$AC,BusPlanLocation!$AB186,SalesReport!$F:$F,$AC186,SalesReport!$A:$A,I$8,SalesReport!$B:$B,BusPlanLocation!$C$7)</f>
        <v>0</v>
      </c>
      <c r="J186" s="307" t="e">
        <f t="shared" si="189"/>
        <v>#REF!</v>
      </c>
      <c r="K186" s="309">
        <f>SUMIFS(SalesReport!$Q:$Q,SalesReport!$AC:$AC,BusPlanLocation!$AB186,SalesReport!$F:$F,$AC186,SalesReport!$A:$A,K$8,SalesReport!$B:$B,BusPlanLocation!$C$7)</f>
        <v>0</v>
      </c>
      <c r="L186" s="307" t="str">
        <f t="shared" si="189"/>
        <v/>
      </c>
      <c r="M186" s="309">
        <f>SUMIFS(SalesReport!$Q:$Q,SalesReport!$AC:$AC,BusPlanLocation!$AB186,SalesReport!$F:$F,$AC186,SalesReport!$A:$A,M$8,SalesReport!$B:$B,BusPlanLocation!$C$7)</f>
        <v>0</v>
      </c>
      <c r="N186" s="307" t="str">
        <f t="shared" si="189"/>
        <v/>
      </c>
      <c r="O186" s="309">
        <f>SUMIFS(SalesReport!$Q:$Q,SalesReport!$AC:$AC,BusPlanLocation!$AB186,SalesReport!$F:$F,$AC186,SalesReport!$A:$A,O$8,SalesReport!$B:$B,BusPlanLocation!$C$7)</f>
        <v>0</v>
      </c>
      <c r="P186" s="307" t="str">
        <f t="shared" si="189"/>
        <v/>
      </c>
      <c r="Q186" s="309">
        <f>SUMIFS(SalesReport!$Q:$Q,SalesReport!$AC:$AC,BusPlanLocation!$AB186,SalesReport!$F:$F,$AC186,SalesReport!$A:$A,Q$8,SalesReport!$B:$B,BusPlanLocation!$C$7)</f>
        <v>0</v>
      </c>
      <c r="R186" s="307" t="str">
        <f t="shared" si="190"/>
        <v/>
      </c>
      <c r="S186" s="309">
        <f>SUMIFS(SalesReport!$Q:$Q,SalesReport!$AC:$AC,BusPlanLocation!$AB186,SalesReport!$F:$F,$AC186,SalesReport!$A:$A,S$8,SalesReport!$B:$B,BusPlanLocation!$C$7)</f>
        <v>0</v>
      </c>
      <c r="T186" s="307"/>
      <c r="AA186" s="259" t="str">
        <f>IF(OR(B186=0,B186=""),"",B186&amp;IF(COUNTIF(B$11:$B186,B186)&gt;1,COUNTIF(B$11:$B186,B186),""))</f>
        <v>Papers5</v>
      </c>
      <c r="AB186" s="333" t="s">
        <v>269</v>
      </c>
      <c r="AC186" s="333" t="s">
        <v>781</v>
      </c>
      <c r="AD186" s="371" t="str">
        <f>CONCATENATE(AC186,AB186)</f>
        <v>Commission &amp; ServicesPapers</v>
      </c>
    </row>
    <row r="187" spans="1:30" ht="12.75" customHeight="1" outlineLevel="1">
      <c r="A187" s="265" t="str">
        <f t="shared" si="175"/>
        <v>Plastics5</v>
      </c>
      <c r="B187" s="299" t="s">
        <v>270</v>
      </c>
      <c r="C187" s="300"/>
      <c r="D187" s="306" t="e">
        <f>VLOOKUP($AA187,Calc_INF_PrevYearEUR!$A$11:$BQ$330,HLOOKUP($C$7,Calc_INF_PrevYearEUR!$E$5:$BQ$6,2,0),0)</f>
        <v>#N/A</v>
      </c>
      <c r="E187" s="307"/>
      <c r="F187" s="306" t="e">
        <f>VLOOKUP($AA187,Calc_INF_FC_EUR!$A$11:$BQ$330,HLOOKUP($C$7,Calc_INF_FC_EUR!$E$5:$BQ$6,2,0),0)</f>
        <v>#N/A</v>
      </c>
      <c r="G187" s="324"/>
      <c r="H187" s="1110"/>
      <c r="I187" s="309">
        <f>SUMIFS(SalesReport!$Q:$Q,SalesReport!$AC:$AC,BusPlanLocation!$AB187,SalesReport!$F:$F,$AC187,SalesReport!$A:$A,I$8,SalesReport!$B:$B,BusPlanLocation!$C$7)</f>
        <v>0</v>
      </c>
      <c r="J187" s="307" t="e">
        <f t="shared" si="189"/>
        <v>#REF!</v>
      </c>
      <c r="K187" s="310">
        <f>SUMIFS(SalesReport!$Q:$Q,SalesReport!$AC:$AC,BusPlanLocation!$AB187,SalesReport!$F:$F,$AC187,SalesReport!$A:$A,K$8,SalesReport!$B:$B,BusPlanLocation!$C$7)</f>
        <v>0</v>
      </c>
      <c r="L187" s="307" t="str">
        <f t="shared" si="189"/>
        <v/>
      </c>
      <c r="M187" s="311">
        <f>SUMIFS(SalesReport!$Q:$Q,SalesReport!$AC:$AC,BusPlanLocation!$AB187,SalesReport!$F:$F,$AC187,SalesReport!$A:$A,M$8,SalesReport!$B:$B,BusPlanLocation!$C$7)</f>
        <v>0</v>
      </c>
      <c r="N187" s="307" t="str">
        <f t="shared" si="189"/>
        <v/>
      </c>
      <c r="O187" s="311">
        <f>SUMIFS(SalesReport!$Q:$Q,SalesReport!$AC:$AC,BusPlanLocation!$AB187,SalesReport!$F:$F,$AC187,SalesReport!$A:$A,O$8,SalesReport!$B:$B,BusPlanLocation!$C$7)</f>
        <v>0</v>
      </c>
      <c r="P187" s="307" t="str">
        <f t="shared" si="189"/>
        <v/>
      </c>
      <c r="Q187" s="311">
        <f>SUMIFS(SalesReport!$Q:$Q,SalesReport!$AC:$AC,BusPlanLocation!$AB187,SalesReport!$F:$F,$AC187,SalesReport!$A:$A,Q$8,SalesReport!$B:$B,BusPlanLocation!$C$7)</f>
        <v>0</v>
      </c>
      <c r="R187" s="307" t="str">
        <f t="shared" si="190"/>
        <v/>
      </c>
      <c r="S187" s="312">
        <f>SUMIFS(SalesReport!$Q:$Q,SalesReport!$AC:$AC,BusPlanLocation!$AB187,SalesReport!$F:$F,$AC187,SalesReport!$A:$A,S$8,SalesReport!$B:$B,BusPlanLocation!$C$7)</f>
        <v>0</v>
      </c>
      <c r="T187" s="307"/>
      <c r="AA187" s="259" t="str">
        <f>IF(OR(B187=0,B187=""),"",B187&amp;IF(COUNTIF(B$11:$B187,B187)&gt;1,COUNTIF(B$11:$B187,B187),""))</f>
        <v>Plastics5</v>
      </c>
      <c r="AB187" s="333" t="s">
        <v>270</v>
      </c>
      <c r="AC187" s="333" t="s">
        <v>781</v>
      </c>
      <c r="AD187" s="371" t="str">
        <f t="shared" ref="AD187:AD194" si="194">CONCATENATE(AC187,AB187)</f>
        <v>Commission &amp; ServicesPlastics</v>
      </c>
    </row>
    <row r="188" spans="1:30" ht="12.75" customHeight="1" outlineLevel="1">
      <c r="A188" s="265" t="str">
        <f t="shared" si="175"/>
        <v>Refuse Derived Fuels5</v>
      </c>
      <c r="B188" s="299" t="s">
        <v>271</v>
      </c>
      <c r="C188" s="300"/>
      <c r="D188" s="306" t="e">
        <f>VLOOKUP($AA188,Calc_INF_PrevYearEUR!$A$11:$BQ$330,HLOOKUP($C$7,Calc_INF_PrevYearEUR!$E$5:$BQ$6,2,0),0)</f>
        <v>#N/A</v>
      </c>
      <c r="E188" s="307"/>
      <c r="F188" s="306" t="e">
        <f>VLOOKUP($AA188,Calc_INF_FC_EUR!$A$11:$BQ$330,HLOOKUP($C$7,Calc_INF_FC_EUR!$E$5:$BQ$6,2,0),0)</f>
        <v>#N/A</v>
      </c>
      <c r="G188" s="324"/>
      <c r="H188" s="1110"/>
      <c r="I188" s="309">
        <f>SUMIFS(SalesReport!$Q:$Q,SalesReport!$AC:$AC,BusPlanLocation!$AB188,SalesReport!$F:$F,$AC188,SalesReport!$A:$A,I$8,SalesReport!$B:$B,BusPlanLocation!$C$7)</f>
        <v>0</v>
      </c>
      <c r="J188" s="307" t="e">
        <f t="shared" si="189"/>
        <v>#REF!</v>
      </c>
      <c r="K188" s="310">
        <f>SUMIFS(SalesReport!$Q:$Q,SalesReport!$AC:$AC,BusPlanLocation!$AB188,SalesReport!$F:$F,$AC188,SalesReport!$A:$A,K$8,SalesReport!$B:$B,BusPlanLocation!$C$7)</f>
        <v>0</v>
      </c>
      <c r="L188" s="307" t="str">
        <f t="shared" si="189"/>
        <v/>
      </c>
      <c r="M188" s="311">
        <f>SUMIFS(SalesReport!$Q:$Q,SalesReport!$AC:$AC,BusPlanLocation!$AB188,SalesReport!$F:$F,$AC188,SalesReport!$A:$A,M$8,SalesReport!$B:$B,BusPlanLocation!$C$7)</f>
        <v>0</v>
      </c>
      <c r="N188" s="307" t="str">
        <f t="shared" si="189"/>
        <v/>
      </c>
      <c r="O188" s="311">
        <f>SUMIFS(SalesReport!$Q:$Q,SalesReport!$AC:$AC,BusPlanLocation!$AB188,SalesReport!$F:$F,$AC188,SalesReport!$A:$A,O$8,SalesReport!$B:$B,BusPlanLocation!$C$7)</f>
        <v>0</v>
      </c>
      <c r="P188" s="307" t="str">
        <f t="shared" si="189"/>
        <v/>
      </c>
      <c r="Q188" s="311">
        <f>SUMIFS(SalesReport!$Q:$Q,SalesReport!$AC:$AC,BusPlanLocation!$AB188,SalesReport!$F:$F,$AC188,SalesReport!$A:$A,Q$8,SalesReport!$B:$B,BusPlanLocation!$C$7)</f>
        <v>0</v>
      </c>
      <c r="R188" s="307" t="str">
        <f t="shared" si="190"/>
        <v/>
      </c>
      <c r="S188" s="312">
        <f>SUMIFS(SalesReport!$Q:$Q,SalesReport!$AC:$AC,BusPlanLocation!$AB188,SalesReport!$F:$F,$AC188,SalesReport!$A:$A,S$8,SalesReport!$B:$B,BusPlanLocation!$C$7)</f>
        <v>0</v>
      </c>
      <c r="T188" s="307"/>
      <c r="AA188" s="259" t="str">
        <f>IF(OR(B188=0,B188=""),"",B188&amp;IF(COUNTIF(B$11:$B188,B188)&gt;1,COUNTIF(B$11:$B188,B188),""))</f>
        <v>Refuse Derived Fuels5</v>
      </c>
      <c r="AB188" s="333" t="s">
        <v>271</v>
      </c>
      <c r="AC188" s="333" t="s">
        <v>781</v>
      </c>
      <c r="AD188" s="371" t="str">
        <f t="shared" si="194"/>
        <v>Commission &amp; ServicesRefuse Derived Fuels</v>
      </c>
    </row>
    <row r="189" spans="1:30" ht="12.75" customHeight="1" outlineLevel="1">
      <c r="A189" s="265" t="str">
        <f t="shared" si="175"/>
        <v>Metals5</v>
      </c>
      <c r="B189" s="299" t="s">
        <v>272</v>
      </c>
      <c r="C189" s="300"/>
      <c r="D189" s="306" t="e">
        <f>VLOOKUP($AA189,Calc_INF_PrevYearEUR!$A$11:$BQ$330,HLOOKUP($C$7,Calc_INF_PrevYearEUR!$E$5:$BQ$6,2,0),0)</f>
        <v>#N/A</v>
      </c>
      <c r="E189" s="307"/>
      <c r="F189" s="306" t="e">
        <f>VLOOKUP($AA189,Calc_INF_FC_EUR!$A$11:$BQ$330,HLOOKUP($C$7,Calc_INF_FC_EUR!$E$5:$BQ$6,2,0),0)</f>
        <v>#N/A</v>
      </c>
      <c r="G189" s="324"/>
      <c r="H189" s="1110"/>
      <c r="I189" s="309">
        <f>SUMIFS(SalesReport!$Q:$Q,SalesReport!$AC:$AC,BusPlanLocation!$AB189,SalesReport!$F:$F,$AC189,SalesReport!$A:$A,I$8,SalesReport!$B:$B,BusPlanLocation!$C$7)</f>
        <v>0</v>
      </c>
      <c r="J189" s="307" t="e">
        <f t="shared" si="189"/>
        <v>#REF!</v>
      </c>
      <c r="K189" s="310">
        <f>SUMIFS(SalesReport!$Q:$Q,SalesReport!$AC:$AC,BusPlanLocation!$AB189,SalesReport!$F:$F,$AC189,SalesReport!$A:$A,K$8,SalesReport!$B:$B,BusPlanLocation!$C$7)</f>
        <v>0</v>
      </c>
      <c r="L189" s="307" t="str">
        <f t="shared" si="189"/>
        <v/>
      </c>
      <c r="M189" s="311">
        <f>SUMIFS(SalesReport!$Q:$Q,SalesReport!$AC:$AC,BusPlanLocation!$AB189,SalesReport!$F:$F,$AC189,SalesReport!$A:$A,M$8,SalesReport!$B:$B,BusPlanLocation!$C$7)</f>
        <v>0</v>
      </c>
      <c r="N189" s="307" t="str">
        <f t="shared" si="189"/>
        <v/>
      </c>
      <c r="O189" s="311">
        <f>SUMIFS(SalesReport!$Q:$Q,SalesReport!$AC:$AC,BusPlanLocation!$AB189,SalesReport!$F:$F,$AC189,SalesReport!$A:$A,O$8,SalesReport!$B:$B,BusPlanLocation!$C$7)</f>
        <v>0</v>
      </c>
      <c r="P189" s="307" t="str">
        <f t="shared" si="189"/>
        <v/>
      </c>
      <c r="Q189" s="311">
        <f>SUMIFS(SalesReport!$Q:$Q,SalesReport!$AC:$AC,BusPlanLocation!$AB189,SalesReport!$F:$F,$AC189,SalesReport!$A:$A,Q$8,SalesReport!$B:$B,BusPlanLocation!$C$7)</f>
        <v>0</v>
      </c>
      <c r="R189" s="307" t="str">
        <f t="shared" si="190"/>
        <v/>
      </c>
      <c r="S189" s="312">
        <f>SUMIFS(SalesReport!$Q:$Q,SalesReport!$AC:$AC,BusPlanLocation!$AB189,SalesReport!$F:$F,$AC189,SalesReport!$A:$A,S$8,SalesReport!$B:$B,BusPlanLocation!$C$7)</f>
        <v>0</v>
      </c>
      <c r="T189" s="307"/>
      <c r="AA189" s="259" t="str">
        <f>IF(OR(B189=0,B189=""),"",B189&amp;IF(COUNTIF(B$11:$B189,B189)&gt;1,COUNTIF(B$11:$B189,B189),""))</f>
        <v>Metals5</v>
      </c>
      <c r="AB189" s="333" t="s">
        <v>272</v>
      </c>
      <c r="AC189" s="333" t="s">
        <v>781</v>
      </c>
      <c r="AD189" s="371" t="str">
        <f t="shared" si="194"/>
        <v>Commission &amp; ServicesMetals</v>
      </c>
    </row>
    <row r="190" spans="1:30" ht="12.75" customHeight="1" outlineLevel="1">
      <c r="A190" s="265" t="str">
        <f t="shared" si="175"/>
        <v>Glass5</v>
      </c>
      <c r="B190" s="299" t="s">
        <v>273</v>
      </c>
      <c r="C190" s="300"/>
      <c r="D190" s="306" t="e">
        <f>VLOOKUP($AA190,Calc_INF_PrevYearEUR!$A$11:$BQ$330,HLOOKUP($C$7,Calc_INF_PrevYearEUR!$E$5:$BQ$6,2,0),0)</f>
        <v>#N/A</v>
      </c>
      <c r="E190" s="307"/>
      <c r="F190" s="306" t="e">
        <f>VLOOKUP($AA190,Calc_INF_FC_EUR!$A$11:$BQ$330,HLOOKUP($C$7,Calc_INF_FC_EUR!$E$5:$BQ$6,2,0),0)</f>
        <v>#N/A</v>
      </c>
      <c r="G190" s="324"/>
      <c r="H190" s="1110"/>
      <c r="I190" s="309">
        <f>SUMIFS(SalesReport!$Q:$Q,SalesReport!$AC:$AC,BusPlanLocation!$AB190,SalesReport!$F:$F,$AC190,SalesReport!$A:$A,I$8,SalesReport!$B:$B,BusPlanLocation!$C$7)</f>
        <v>0</v>
      </c>
      <c r="J190" s="307" t="e">
        <f t="shared" si="189"/>
        <v>#REF!</v>
      </c>
      <c r="K190" s="310">
        <f>SUMIFS(SalesReport!$Q:$Q,SalesReport!$AC:$AC,BusPlanLocation!$AB190,SalesReport!$F:$F,$AC190,SalesReport!$A:$A,K$8,SalesReport!$B:$B,BusPlanLocation!$C$7)</f>
        <v>0</v>
      </c>
      <c r="L190" s="307" t="str">
        <f t="shared" si="189"/>
        <v/>
      </c>
      <c r="M190" s="311">
        <f>SUMIFS(SalesReport!$Q:$Q,SalesReport!$AC:$AC,BusPlanLocation!$AB190,SalesReport!$F:$F,$AC190,SalesReport!$A:$A,M$8,SalesReport!$B:$B,BusPlanLocation!$C$7)</f>
        <v>0</v>
      </c>
      <c r="N190" s="307" t="str">
        <f t="shared" si="189"/>
        <v/>
      </c>
      <c r="O190" s="311">
        <f>SUMIFS(SalesReport!$Q:$Q,SalesReport!$AC:$AC,BusPlanLocation!$AB190,SalesReport!$F:$F,$AC190,SalesReport!$A:$A,O$8,SalesReport!$B:$B,BusPlanLocation!$C$7)</f>
        <v>0</v>
      </c>
      <c r="P190" s="307" t="str">
        <f t="shared" si="189"/>
        <v/>
      </c>
      <c r="Q190" s="311">
        <f>SUMIFS(SalesReport!$Q:$Q,SalesReport!$AC:$AC,BusPlanLocation!$AB190,SalesReport!$F:$F,$AC190,SalesReport!$A:$A,Q$8,SalesReport!$B:$B,BusPlanLocation!$C$7)</f>
        <v>0</v>
      </c>
      <c r="R190" s="307" t="str">
        <f t="shared" si="190"/>
        <v/>
      </c>
      <c r="S190" s="312">
        <f>SUMIFS(SalesReport!$Q:$Q,SalesReport!$AC:$AC,BusPlanLocation!$AB190,SalesReport!$F:$F,$AC190,SalesReport!$A:$A,S$8,SalesReport!$B:$B,BusPlanLocation!$C$7)</f>
        <v>0</v>
      </c>
      <c r="T190" s="307"/>
      <c r="AA190" s="259" t="str">
        <f>IF(OR(B190=0,B190=""),"",B190&amp;IF(COUNTIF(B$11:$B190,B190)&gt;1,COUNTIF(B$11:$B190,B190),""))</f>
        <v>Glass5</v>
      </c>
      <c r="AB190" s="333" t="s">
        <v>273</v>
      </c>
      <c r="AC190" s="333" t="s">
        <v>781</v>
      </c>
      <c r="AD190" s="371" t="str">
        <f t="shared" si="194"/>
        <v>Commission &amp; ServicesGlass</v>
      </c>
    </row>
    <row r="191" spans="1:30" ht="12.75" customHeight="1" outlineLevel="1">
      <c r="A191" s="265" t="str">
        <f t="shared" si="175"/>
        <v>Wood5</v>
      </c>
      <c r="B191" s="299" t="s">
        <v>274</v>
      </c>
      <c r="C191" s="300"/>
      <c r="D191" s="306" t="e">
        <f>VLOOKUP($AA191,Calc_INF_PrevYearEUR!$A$11:$BQ$330,HLOOKUP($C$7,Calc_INF_PrevYearEUR!$E$5:$BQ$6,2,0),0)</f>
        <v>#N/A</v>
      </c>
      <c r="E191" s="307"/>
      <c r="F191" s="306" t="e">
        <f>VLOOKUP($AA191,Calc_INF_FC_EUR!$A$11:$BQ$330,HLOOKUP($C$7,Calc_INF_FC_EUR!$E$5:$BQ$6,2,0),0)</f>
        <v>#N/A</v>
      </c>
      <c r="G191" s="324"/>
      <c r="H191" s="1110"/>
      <c r="I191" s="309">
        <f>SUMIFS(SalesReport!$Q:$Q,SalesReport!$AC:$AC,BusPlanLocation!$AB191,SalesReport!$F:$F,$AC191,SalesReport!$A:$A,I$8,SalesReport!$B:$B,BusPlanLocation!$C$7)</f>
        <v>0</v>
      </c>
      <c r="J191" s="307" t="e">
        <f t="shared" si="189"/>
        <v>#REF!</v>
      </c>
      <c r="K191" s="310">
        <f>SUMIFS(SalesReport!$Q:$Q,SalesReport!$AC:$AC,BusPlanLocation!$AB191,SalesReport!$F:$F,$AC191,SalesReport!$A:$A,K$8,SalesReport!$B:$B,BusPlanLocation!$C$7)</f>
        <v>0</v>
      </c>
      <c r="L191" s="307" t="str">
        <f t="shared" si="189"/>
        <v/>
      </c>
      <c r="M191" s="311">
        <f>SUMIFS(SalesReport!$Q:$Q,SalesReport!$AC:$AC,BusPlanLocation!$AB191,SalesReport!$F:$F,$AC191,SalesReport!$A:$A,M$8,SalesReport!$B:$B,BusPlanLocation!$C$7)</f>
        <v>0</v>
      </c>
      <c r="N191" s="307" t="str">
        <f t="shared" si="189"/>
        <v/>
      </c>
      <c r="O191" s="311">
        <f>SUMIFS(SalesReport!$Q:$Q,SalesReport!$AC:$AC,BusPlanLocation!$AB191,SalesReport!$F:$F,$AC191,SalesReport!$A:$A,O$8,SalesReport!$B:$B,BusPlanLocation!$C$7)</f>
        <v>0</v>
      </c>
      <c r="P191" s="307" t="str">
        <f t="shared" si="189"/>
        <v/>
      </c>
      <c r="Q191" s="311">
        <f>SUMIFS(SalesReport!$Q:$Q,SalesReport!$AC:$AC,BusPlanLocation!$AB191,SalesReport!$F:$F,$AC191,SalesReport!$A:$A,Q$8,SalesReport!$B:$B,BusPlanLocation!$C$7)</f>
        <v>0</v>
      </c>
      <c r="R191" s="307" t="str">
        <f t="shared" si="190"/>
        <v/>
      </c>
      <c r="S191" s="312">
        <f>SUMIFS(SalesReport!$Q:$Q,SalesReport!$AC:$AC,BusPlanLocation!$AB191,SalesReport!$F:$F,$AC191,SalesReport!$A:$A,S$8,SalesReport!$B:$B,BusPlanLocation!$C$7)</f>
        <v>0</v>
      </c>
      <c r="T191" s="307"/>
      <c r="AA191" s="259" t="str">
        <f>IF(OR(B191=0,B191=""),"",B191&amp;IF(COUNTIF(B$11:$B191,B191)&gt;1,COUNTIF(B$11:$B191,B191),""))</f>
        <v>Wood5</v>
      </c>
      <c r="AB191" s="333" t="s">
        <v>274</v>
      </c>
      <c r="AC191" s="333" t="s">
        <v>781</v>
      </c>
      <c r="AD191" s="371" t="str">
        <f t="shared" si="194"/>
        <v>Commission &amp; ServicesWood</v>
      </c>
    </row>
    <row r="192" spans="1:30" ht="12.75" customHeight="1" outlineLevel="1">
      <c r="A192" s="265" t="str">
        <f t="shared" si="175"/>
        <v>Final Goods5</v>
      </c>
      <c r="B192" s="299" t="s">
        <v>275</v>
      </c>
      <c r="C192" s="300"/>
      <c r="D192" s="306" t="e">
        <f>VLOOKUP($AA192,Calc_INF_PrevYearEUR!$A$11:$BQ$330,HLOOKUP($C$7,Calc_INF_PrevYearEUR!$E$5:$BQ$6,2,0),0)</f>
        <v>#N/A</v>
      </c>
      <c r="E192" s="307"/>
      <c r="F192" s="306" t="e">
        <f>VLOOKUP($AA192,Calc_INF_FC_EUR!$A$11:$BQ$330,HLOOKUP($C$7,Calc_INF_FC_EUR!$E$5:$BQ$6,2,0),0)</f>
        <v>#N/A</v>
      </c>
      <c r="G192" s="324"/>
      <c r="H192" s="1110"/>
      <c r="I192" s="309">
        <f>SUMIFS(SalesReport!$Q:$Q,SalesReport!$AC:$AC,BusPlanLocation!$AB192,SalesReport!$F:$F,$AC192,SalesReport!$A:$A,I$8,SalesReport!$B:$B,BusPlanLocation!$C$7)</f>
        <v>0</v>
      </c>
      <c r="J192" s="307" t="e">
        <f t="shared" si="189"/>
        <v>#REF!</v>
      </c>
      <c r="K192" s="310">
        <f>SUMIFS(SalesReport!$Q:$Q,SalesReport!$AC:$AC,BusPlanLocation!$AB192,SalesReport!$F:$F,$AC192,SalesReport!$A:$A,K$8,SalesReport!$B:$B,BusPlanLocation!$C$7)</f>
        <v>0</v>
      </c>
      <c r="L192" s="307" t="str">
        <f t="shared" si="189"/>
        <v/>
      </c>
      <c r="M192" s="311">
        <f>SUMIFS(SalesReport!$Q:$Q,SalesReport!$AC:$AC,BusPlanLocation!$AB192,SalesReport!$F:$F,$AC192,SalesReport!$A:$A,M$8,SalesReport!$B:$B,BusPlanLocation!$C$7)</f>
        <v>0</v>
      </c>
      <c r="N192" s="307" t="str">
        <f t="shared" si="189"/>
        <v/>
      </c>
      <c r="O192" s="311">
        <f>SUMIFS(SalesReport!$Q:$Q,SalesReport!$AC:$AC,BusPlanLocation!$AB192,SalesReport!$F:$F,$AC192,SalesReport!$A:$A,O$8,SalesReport!$B:$B,BusPlanLocation!$C$7)</f>
        <v>0</v>
      </c>
      <c r="P192" s="307" t="str">
        <f t="shared" si="189"/>
        <v/>
      </c>
      <c r="Q192" s="311">
        <f>SUMIFS(SalesReport!$Q:$Q,SalesReport!$AC:$AC,BusPlanLocation!$AB192,SalesReport!$F:$F,$AC192,SalesReport!$A:$A,Q$8,SalesReport!$B:$B,BusPlanLocation!$C$7)</f>
        <v>0</v>
      </c>
      <c r="R192" s="307" t="str">
        <f t="shared" si="190"/>
        <v/>
      </c>
      <c r="S192" s="312">
        <f>SUMIFS(SalesReport!$Q:$Q,SalesReport!$AC:$AC,BusPlanLocation!$AB192,SalesReport!$F:$F,$AC192,SalesReport!$A:$A,S$8,SalesReport!$B:$B,BusPlanLocation!$C$7)</f>
        <v>0</v>
      </c>
      <c r="T192" s="307"/>
      <c r="AA192" s="259" t="str">
        <f>IF(OR(B192=0,B192=""),"",B192&amp;IF(COUNTIF(B$11:$B192,B192)&gt;1,COUNTIF(B$11:$B192,B192),""))</f>
        <v>Final Goods5</v>
      </c>
      <c r="AB192" s="375" t="s">
        <v>275</v>
      </c>
      <c r="AC192" s="333" t="s">
        <v>781</v>
      </c>
      <c r="AD192" s="371" t="str">
        <f t="shared" si="194"/>
        <v>Commission &amp; ServicesFinal Goods</v>
      </c>
    </row>
    <row r="193" spans="1:30" ht="12.75" customHeight="1" outlineLevel="1">
      <c r="A193" s="265" t="str">
        <f t="shared" si="175"/>
        <v>Compound5</v>
      </c>
      <c r="B193" s="299" t="s">
        <v>276</v>
      </c>
      <c r="C193" s="300"/>
      <c r="D193" s="306" t="e">
        <f>VLOOKUP($AA193,Calc_INF_PrevYearEUR!$A$11:$BQ$330,HLOOKUP($C$7,Calc_INF_PrevYearEUR!$E$5:$BQ$6,2,0),0)</f>
        <v>#N/A</v>
      </c>
      <c r="E193" s="307"/>
      <c r="F193" s="306" t="e">
        <f>VLOOKUP($AA193,Calc_INF_FC_EUR!$A$11:$BQ$330,HLOOKUP($C$7,Calc_INF_FC_EUR!$E$5:$BQ$6,2,0),0)</f>
        <v>#N/A</v>
      </c>
      <c r="G193" s="324"/>
      <c r="H193" s="1110"/>
      <c r="I193" s="309">
        <f>SUMIFS(SalesReport!$Q:$Q,SalesReport!$AC:$AC,BusPlanLocation!$AB193,SalesReport!$F:$F,$AC193,SalesReport!$A:$A,I$8,SalesReport!$B:$B,BusPlanLocation!$C$7)</f>
        <v>0</v>
      </c>
      <c r="J193" s="307" t="e">
        <f t="shared" si="189"/>
        <v>#REF!</v>
      </c>
      <c r="K193" s="310">
        <f>SUMIFS(SalesReport!$Q:$Q,SalesReport!$AC:$AC,BusPlanLocation!$AB193,SalesReport!$F:$F,$AC193,SalesReport!$A:$A,K$8,SalesReport!$B:$B,BusPlanLocation!$C$7)</f>
        <v>0</v>
      </c>
      <c r="L193" s="307" t="str">
        <f t="shared" si="189"/>
        <v/>
      </c>
      <c r="M193" s="311">
        <f>SUMIFS(SalesReport!$Q:$Q,SalesReport!$AC:$AC,BusPlanLocation!$AB193,SalesReport!$F:$F,$AC193,SalesReport!$A:$A,M$8,SalesReport!$B:$B,BusPlanLocation!$C$7)</f>
        <v>0</v>
      </c>
      <c r="N193" s="307" t="str">
        <f t="shared" si="189"/>
        <v/>
      </c>
      <c r="O193" s="311">
        <f>SUMIFS(SalesReport!$Q:$Q,SalesReport!$AC:$AC,BusPlanLocation!$AB193,SalesReport!$F:$F,$AC193,SalesReport!$A:$A,O$8,SalesReport!$B:$B,BusPlanLocation!$C$7)</f>
        <v>0</v>
      </c>
      <c r="P193" s="307" t="str">
        <f t="shared" si="189"/>
        <v/>
      </c>
      <c r="Q193" s="311">
        <f>SUMIFS(SalesReport!$Q:$Q,SalesReport!$AC:$AC,BusPlanLocation!$AB193,SalesReport!$F:$F,$AC193,SalesReport!$A:$A,Q$8,SalesReport!$B:$B,BusPlanLocation!$C$7)</f>
        <v>0</v>
      </c>
      <c r="R193" s="307" t="str">
        <f t="shared" si="190"/>
        <v/>
      </c>
      <c r="S193" s="312">
        <f>SUMIFS(SalesReport!$Q:$Q,SalesReport!$AC:$AC,BusPlanLocation!$AB193,SalesReport!$F:$F,$AC193,SalesReport!$A:$A,S$8,SalesReport!$B:$B,BusPlanLocation!$C$7)</f>
        <v>0</v>
      </c>
      <c r="T193" s="307"/>
      <c r="AA193" s="259" t="str">
        <f>IF(OR(B193=0,B193=""),"",B193&amp;IF(COUNTIF(B$11:$B193,B193)&gt;1,COUNTIF(B$11:$B193,B193),""))</f>
        <v>Compound5</v>
      </c>
      <c r="AB193" s="375" t="s">
        <v>276</v>
      </c>
      <c r="AC193" s="333" t="s">
        <v>781</v>
      </c>
      <c r="AD193" s="371" t="str">
        <f t="shared" si="194"/>
        <v>Commission &amp; ServicesCompound</v>
      </c>
    </row>
    <row r="194" spans="1:30" ht="12.75" customHeight="1" outlineLevel="1">
      <c r="A194" s="265" t="str">
        <f t="shared" si="175"/>
        <v>Waste5</v>
      </c>
      <c r="B194" s="299" t="s">
        <v>277</v>
      </c>
      <c r="C194" s="300"/>
      <c r="D194" s="306" t="e">
        <f>VLOOKUP($AA194,Calc_INF_PrevYearEUR!$A$11:$BQ$330,HLOOKUP($C$7,Calc_INF_PrevYearEUR!$E$5:$BQ$6,2,0),0)</f>
        <v>#N/A</v>
      </c>
      <c r="E194" s="307"/>
      <c r="F194" s="306" t="e">
        <f>VLOOKUP($AA194,Calc_INF_FC_EUR!$A$11:$BQ$330,HLOOKUP($C$7,Calc_INF_FC_EUR!$E$5:$BQ$6,2,0),0)</f>
        <v>#N/A</v>
      </c>
      <c r="G194" s="324"/>
      <c r="H194" s="1110"/>
      <c r="I194" s="309">
        <f>SUMIFS(SalesReport!$Q:$Q,SalesReport!$AC:$AC,BusPlanLocation!$AB194,SalesReport!$F:$F,$AC194,SalesReport!$A:$A,I$8,SalesReport!$B:$B,BusPlanLocation!$C$7)</f>
        <v>0</v>
      </c>
      <c r="J194" s="307" t="e">
        <f t="shared" si="189"/>
        <v>#REF!</v>
      </c>
      <c r="K194" s="310">
        <f>SUMIFS(SalesReport!$Q:$Q,SalesReport!$AC:$AC,BusPlanLocation!$AB194,SalesReport!$F:$F,$AC194,SalesReport!$A:$A,K$8,SalesReport!$B:$B,BusPlanLocation!$C$7)</f>
        <v>0</v>
      </c>
      <c r="L194" s="307" t="str">
        <f t="shared" si="189"/>
        <v/>
      </c>
      <c r="M194" s="311">
        <f>SUMIFS(SalesReport!$Q:$Q,SalesReport!$AC:$AC,BusPlanLocation!$AB194,SalesReport!$F:$F,$AC194,SalesReport!$A:$A,M$8,SalesReport!$B:$B,BusPlanLocation!$C$7)</f>
        <v>0</v>
      </c>
      <c r="N194" s="307" t="str">
        <f t="shared" si="189"/>
        <v/>
      </c>
      <c r="O194" s="311">
        <f>SUMIFS(SalesReport!$Q:$Q,SalesReport!$AC:$AC,BusPlanLocation!$AB194,SalesReport!$F:$F,$AC194,SalesReport!$A:$A,O$8,SalesReport!$B:$B,BusPlanLocation!$C$7)</f>
        <v>0</v>
      </c>
      <c r="P194" s="307" t="str">
        <f t="shared" si="189"/>
        <v/>
      </c>
      <c r="Q194" s="311">
        <f>SUMIFS(SalesReport!$Q:$Q,SalesReport!$AC:$AC,BusPlanLocation!$AB194,SalesReport!$F:$F,$AC194,SalesReport!$A:$A,Q$8,SalesReport!$B:$B,BusPlanLocation!$C$7)</f>
        <v>0</v>
      </c>
      <c r="R194" s="307" t="str">
        <f t="shared" si="190"/>
        <v/>
      </c>
      <c r="S194" s="312">
        <f>SUMIFS(SalesReport!$Q:$Q,SalesReport!$AC:$AC,BusPlanLocation!$AB194,SalesReport!$F:$F,$AC194,SalesReport!$A:$A,S$8,SalesReport!$B:$B,BusPlanLocation!$C$7)</f>
        <v>0</v>
      </c>
      <c r="T194" s="307"/>
      <c r="AA194" s="259" t="str">
        <f>IF(OR(B194=0,B194=""),"",B194&amp;IF(COUNTIF(B$11:$B194,B194)&gt;1,COUNTIF(B$11:$B194,B194),""))</f>
        <v>Waste5</v>
      </c>
      <c r="AB194" s="375" t="s">
        <v>277</v>
      </c>
      <c r="AC194" s="333" t="s">
        <v>781</v>
      </c>
      <c r="AD194" s="371" t="str">
        <f t="shared" si="194"/>
        <v>Commission &amp; ServicesWaste</v>
      </c>
    </row>
    <row r="195" spans="1:30" ht="12.75" customHeight="1" outlineLevel="1">
      <c r="A195" s="265" t="str">
        <f t="shared" si="175"/>
        <v>Others</v>
      </c>
      <c r="B195" s="372" t="s">
        <v>281</v>
      </c>
      <c r="C195" s="358"/>
      <c r="D195" s="1317" t="e">
        <f>VLOOKUP($AA195,Calc_INF_PrevYearEUR!$A$11:$BQ$330,HLOOKUP($C$7,Calc_INF_PrevYearEUR!$E$5:$BQ$6,2,0),0)</f>
        <v>#N/A</v>
      </c>
      <c r="E195" s="360"/>
      <c r="F195" s="359" t="e">
        <f>VLOOKUP($AA195,Calc_INF_FC_EUR!$A$11:$BQ$330,HLOOKUP($C$7,Calc_INF_FC_EUR!$E$5:$BQ$6,2,0),0)</f>
        <v>#N/A</v>
      </c>
      <c r="G195" s="361"/>
      <c r="H195" s="1115"/>
      <c r="I195" s="373">
        <f>SUM(I196:I204)</f>
        <v>0</v>
      </c>
      <c r="J195" s="360" t="e">
        <f t="shared" si="189"/>
        <v>#REF!</v>
      </c>
      <c r="K195" s="374">
        <f>SUM(K196:K204)</f>
        <v>0</v>
      </c>
      <c r="L195" s="360" t="str">
        <f t="shared" si="189"/>
        <v/>
      </c>
      <c r="M195" s="374">
        <f>SUM(M196:M204)</f>
        <v>0</v>
      </c>
      <c r="N195" s="360" t="str">
        <f t="shared" si="189"/>
        <v/>
      </c>
      <c r="O195" s="374">
        <f>SUM(O196:O204)</f>
        <v>0</v>
      </c>
      <c r="P195" s="360" t="str">
        <f t="shared" si="189"/>
        <v/>
      </c>
      <c r="Q195" s="374">
        <f>SUM(Q196:Q204)</f>
        <v>0</v>
      </c>
      <c r="R195" s="360" t="str">
        <f t="shared" si="190"/>
        <v/>
      </c>
      <c r="S195" s="374">
        <f>SUM(S196:S204)</f>
        <v>0</v>
      </c>
      <c r="T195" s="360"/>
      <c r="AA195" s="259" t="str">
        <f>IF(OR(B195=0,B195=""),"",B195&amp;IF(COUNTIF(B$11:$B195,B195)&gt;1,COUNTIF(B$11:$B195,B195),""))</f>
        <v>Others</v>
      </c>
    </row>
    <row r="196" spans="1:30" ht="12.75" customHeight="1" outlineLevel="1">
      <c r="A196" s="265" t="str">
        <f t="shared" si="175"/>
        <v>Papers6</v>
      </c>
      <c r="B196" s="299" t="s">
        <v>269</v>
      </c>
      <c r="C196" s="300"/>
      <c r="D196" s="306" t="e">
        <f>VLOOKUP($AA196,Calc_INF_PrevYearEUR!$A$11:$BQ$330,HLOOKUP($C$7,Calc_INF_PrevYearEUR!$E$5:$BQ$6,2,0),0)</f>
        <v>#N/A</v>
      </c>
      <c r="E196" s="307"/>
      <c r="F196" s="306" t="e">
        <f>VLOOKUP($AA196,Calc_INF_FC_EUR!$A$11:$BQ$330,HLOOKUP($C$7,Calc_INF_FC_EUR!$E$5:$BQ$6,2,0),0)</f>
        <v>#N/A</v>
      </c>
      <c r="G196" s="324"/>
      <c r="H196" s="1110"/>
      <c r="I196" s="309">
        <f>SUMIFS(SalesReport!$Q:$Q,SalesReport!$AC:$AC,BusPlanLocation!$AB196,SalesReport!$F:$F,$AC196,SalesReport!$A:$A,I$8,SalesReport!$B:$B,BusPlanLocation!$C$7)</f>
        <v>0</v>
      </c>
      <c r="J196" s="307" t="e">
        <f t="shared" si="189"/>
        <v>#REF!</v>
      </c>
      <c r="K196" s="309">
        <f>SUMIFS(SalesReport!$Q:$Q,SalesReport!$AC:$AC,BusPlanLocation!$AB196,SalesReport!$F:$F,$AC196,SalesReport!$A:$A,K$8,SalesReport!$B:$B,BusPlanLocation!$C$7)</f>
        <v>0</v>
      </c>
      <c r="L196" s="307" t="str">
        <f t="shared" si="189"/>
        <v/>
      </c>
      <c r="M196" s="309">
        <f>SUMIFS(SalesReport!$Q:$Q,SalesReport!$AC:$AC,BusPlanLocation!$AB196,SalesReport!$F:$F,$AC196,SalesReport!$A:$A,M$8,SalesReport!$B:$B,BusPlanLocation!$C$7)</f>
        <v>0</v>
      </c>
      <c r="N196" s="307" t="str">
        <f t="shared" si="189"/>
        <v/>
      </c>
      <c r="O196" s="309">
        <f>SUMIFS(SalesReport!$Q:$Q,SalesReport!$AC:$AC,BusPlanLocation!$AB196,SalesReport!$F:$F,$AC196,SalesReport!$A:$A,O$8,SalesReport!$B:$B,BusPlanLocation!$C$7)</f>
        <v>0</v>
      </c>
      <c r="P196" s="307" t="str">
        <f t="shared" si="189"/>
        <v/>
      </c>
      <c r="Q196" s="309">
        <f>SUMIFS(SalesReport!$Q:$Q,SalesReport!$AC:$AC,BusPlanLocation!$AB196,SalesReport!$F:$F,$AC196,SalesReport!$A:$A,Q$8,SalesReport!$B:$B,BusPlanLocation!$C$7)</f>
        <v>0</v>
      </c>
      <c r="R196" s="307" t="str">
        <f t="shared" si="190"/>
        <v/>
      </c>
      <c r="S196" s="309">
        <f>SUMIFS(SalesReport!$Q:$Q,SalesReport!$AC:$AC,BusPlanLocation!$AB196,SalesReport!$F:$F,$AC196,SalesReport!$A:$A,S$8,SalesReport!$B:$B,BusPlanLocation!$C$7)</f>
        <v>0</v>
      </c>
      <c r="T196" s="307"/>
      <c r="AA196" s="259" t="str">
        <f>IF(OR(B196=0,B196=""),"",B196&amp;IF(COUNTIF(B$11:$B196,B196)&gt;1,COUNTIF(B$11:$B196,B196),""))</f>
        <v>Papers6</v>
      </c>
      <c r="AB196" s="333" t="s">
        <v>269</v>
      </c>
      <c r="AC196" s="333" t="s">
        <v>281</v>
      </c>
      <c r="AD196" s="371" t="str">
        <f>CONCATENATE(AC196,AB196)</f>
        <v>OthersPapers</v>
      </c>
    </row>
    <row r="197" spans="1:30" ht="12.75" customHeight="1" outlineLevel="1">
      <c r="A197" s="265" t="str">
        <f t="shared" si="175"/>
        <v>Plastics6</v>
      </c>
      <c r="B197" s="299" t="s">
        <v>270</v>
      </c>
      <c r="C197" s="300"/>
      <c r="D197" s="306" t="e">
        <f>VLOOKUP($AA197,Calc_INF_PrevYearEUR!$A$11:$BQ$330,HLOOKUP($C$7,Calc_INF_PrevYearEUR!$E$5:$BQ$6,2,0),0)</f>
        <v>#N/A</v>
      </c>
      <c r="E197" s="307"/>
      <c r="F197" s="306" t="e">
        <f>VLOOKUP($AA197,Calc_INF_FC_EUR!$A$11:$BQ$330,HLOOKUP($C$7,Calc_INF_FC_EUR!$E$5:$BQ$6,2,0),0)</f>
        <v>#N/A</v>
      </c>
      <c r="G197" s="324"/>
      <c r="H197" s="1110"/>
      <c r="I197" s="309">
        <f>SUMIFS(SalesReport!$Q:$Q,SalesReport!$AC:$AC,BusPlanLocation!$AB197,SalesReport!$F:$F,$AC197,SalesReport!$A:$A,I$8,SalesReport!$B:$B,BusPlanLocation!$C$7)</f>
        <v>0</v>
      </c>
      <c r="J197" s="307" t="e">
        <f t="shared" si="189"/>
        <v>#REF!</v>
      </c>
      <c r="K197" s="310">
        <f>SUMIFS(SalesReport!$Q:$Q,SalesReport!$AC:$AC,BusPlanLocation!$AB197,SalesReport!$F:$F,$AC197,SalesReport!$A:$A,K$8,SalesReport!$B:$B,BusPlanLocation!$C$7)</f>
        <v>0</v>
      </c>
      <c r="L197" s="307" t="str">
        <f t="shared" si="189"/>
        <v/>
      </c>
      <c r="M197" s="311">
        <f>SUMIFS(SalesReport!$Q:$Q,SalesReport!$AC:$AC,BusPlanLocation!$AB197,SalesReport!$F:$F,$AC197,SalesReport!$A:$A,M$8,SalesReport!$B:$B,BusPlanLocation!$C$7)</f>
        <v>0</v>
      </c>
      <c r="N197" s="307" t="str">
        <f t="shared" si="189"/>
        <v/>
      </c>
      <c r="O197" s="311">
        <f>SUMIFS(SalesReport!$Q:$Q,SalesReport!$AC:$AC,BusPlanLocation!$AB197,SalesReport!$F:$F,$AC197,SalesReport!$A:$A,O$8,SalesReport!$B:$B,BusPlanLocation!$C$7)</f>
        <v>0</v>
      </c>
      <c r="P197" s="307" t="str">
        <f t="shared" si="189"/>
        <v/>
      </c>
      <c r="Q197" s="311">
        <f>SUMIFS(SalesReport!$Q:$Q,SalesReport!$AC:$AC,BusPlanLocation!$AB197,SalesReport!$F:$F,$AC197,SalesReport!$A:$A,Q$8,SalesReport!$B:$B,BusPlanLocation!$C$7)</f>
        <v>0</v>
      </c>
      <c r="R197" s="307" t="str">
        <f t="shared" si="190"/>
        <v/>
      </c>
      <c r="S197" s="312">
        <f>SUMIFS(SalesReport!$Q:$Q,SalesReport!$AC:$AC,BusPlanLocation!$AB197,SalesReport!$F:$F,$AC197,SalesReport!$A:$A,S$8,SalesReport!$B:$B,BusPlanLocation!$C$7)</f>
        <v>0</v>
      </c>
      <c r="T197" s="307"/>
      <c r="AA197" s="259" t="str">
        <f>IF(OR(B197=0,B197=""),"",B197&amp;IF(COUNTIF(B$11:$B197,B197)&gt;1,COUNTIF(B$11:$B197,B197),""))</f>
        <v>Plastics6</v>
      </c>
      <c r="AB197" s="333" t="s">
        <v>270</v>
      </c>
      <c r="AC197" s="333" t="s">
        <v>281</v>
      </c>
      <c r="AD197" s="371" t="str">
        <f t="shared" ref="AD197:AD204" si="195">CONCATENATE(AC197,AB197)</f>
        <v>OthersPlastics</v>
      </c>
    </row>
    <row r="198" spans="1:30" ht="12.75" customHeight="1" outlineLevel="1">
      <c r="A198" s="265" t="str">
        <f t="shared" si="175"/>
        <v>Refuse Derived Fuels6</v>
      </c>
      <c r="B198" s="299" t="s">
        <v>271</v>
      </c>
      <c r="C198" s="300"/>
      <c r="D198" s="306" t="e">
        <f>VLOOKUP($AA198,Calc_INF_PrevYearEUR!$A$11:$BQ$330,HLOOKUP($C$7,Calc_INF_PrevYearEUR!$E$5:$BQ$6,2,0),0)</f>
        <v>#N/A</v>
      </c>
      <c r="E198" s="307"/>
      <c r="F198" s="306" t="e">
        <f>VLOOKUP($AA198,Calc_INF_FC_EUR!$A$11:$BQ$330,HLOOKUP($C$7,Calc_INF_FC_EUR!$E$5:$BQ$6,2,0),0)</f>
        <v>#N/A</v>
      </c>
      <c r="G198" s="324"/>
      <c r="H198" s="1110"/>
      <c r="I198" s="309">
        <f>SUMIFS(SalesReport!$Q:$Q,SalesReport!$AC:$AC,BusPlanLocation!$AB198,SalesReport!$F:$F,$AC198,SalesReport!$A:$A,I$8,SalesReport!$B:$B,BusPlanLocation!$C$7)</f>
        <v>0</v>
      </c>
      <c r="J198" s="307" t="e">
        <f t="shared" si="189"/>
        <v>#REF!</v>
      </c>
      <c r="K198" s="310">
        <f>SUMIFS(SalesReport!$Q:$Q,SalesReport!$AC:$AC,BusPlanLocation!$AB198,SalesReport!$F:$F,$AC198,SalesReport!$A:$A,K$8,SalesReport!$B:$B,BusPlanLocation!$C$7)</f>
        <v>0</v>
      </c>
      <c r="L198" s="307" t="str">
        <f t="shared" si="189"/>
        <v/>
      </c>
      <c r="M198" s="311">
        <f>SUMIFS(SalesReport!$Q:$Q,SalesReport!$AC:$AC,BusPlanLocation!$AB198,SalesReport!$F:$F,$AC198,SalesReport!$A:$A,M$8,SalesReport!$B:$B,BusPlanLocation!$C$7)</f>
        <v>0</v>
      </c>
      <c r="N198" s="307" t="str">
        <f t="shared" si="189"/>
        <v/>
      </c>
      <c r="O198" s="311">
        <f>SUMIFS(SalesReport!$Q:$Q,SalesReport!$AC:$AC,BusPlanLocation!$AB198,SalesReport!$F:$F,$AC198,SalesReport!$A:$A,O$8,SalesReport!$B:$B,BusPlanLocation!$C$7)</f>
        <v>0</v>
      </c>
      <c r="P198" s="307" t="str">
        <f t="shared" si="189"/>
        <v/>
      </c>
      <c r="Q198" s="311">
        <f>SUMIFS(SalesReport!$Q:$Q,SalesReport!$AC:$AC,BusPlanLocation!$AB198,SalesReport!$F:$F,$AC198,SalesReport!$A:$A,Q$8,SalesReport!$B:$B,BusPlanLocation!$C$7)</f>
        <v>0</v>
      </c>
      <c r="R198" s="307" t="str">
        <f t="shared" si="190"/>
        <v/>
      </c>
      <c r="S198" s="312">
        <f>SUMIFS(SalesReport!$Q:$Q,SalesReport!$AC:$AC,BusPlanLocation!$AB198,SalesReport!$F:$F,$AC198,SalesReport!$A:$A,S$8,SalesReport!$B:$B,BusPlanLocation!$C$7)</f>
        <v>0</v>
      </c>
      <c r="T198" s="307"/>
      <c r="AA198" s="259" t="str">
        <f>IF(OR(B198=0,B198=""),"",B198&amp;IF(COUNTIF(B$11:$B198,B198)&gt;1,COUNTIF(B$11:$B198,B198),""))</f>
        <v>Refuse Derived Fuels6</v>
      </c>
      <c r="AB198" s="333" t="s">
        <v>271</v>
      </c>
      <c r="AC198" s="333" t="s">
        <v>281</v>
      </c>
      <c r="AD198" s="371" t="str">
        <f t="shared" si="195"/>
        <v>OthersRefuse Derived Fuels</v>
      </c>
    </row>
    <row r="199" spans="1:30" ht="12.75" customHeight="1" outlineLevel="1">
      <c r="A199" s="265" t="str">
        <f t="shared" si="175"/>
        <v>Metals6</v>
      </c>
      <c r="B199" s="299" t="s">
        <v>272</v>
      </c>
      <c r="C199" s="300"/>
      <c r="D199" s="306" t="e">
        <f>VLOOKUP($AA199,Calc_INF_PrevYearEUR!$A$11:$BQ$330,HLOOKUP($C$7,Calc_INF_PrevYearEUR!$E$5:$BQ$6,2,0),0)</f>
        <v>#N/A</v>
      </c>
      <c r="E199" s="307"/>
      <c r="F199" s="306" t="e">
        <f>VLOOKUP($AA199,Calc_INF_FC_EUR!$A$11:$BQ$330,HLOOKUP($C$7,Calc_INF_FC_EUR!$E$5:$BQ$6,2,0),0)</f>
        <v>#N/A</v>
      </c>
      <c r="G199" s="324"/>
      <c r="H199" s="1110"/>
      <c r="I199" s="309">
        <f>SUMIFS(SalesReport!$Q:$Q,SalesReport!$AC:$AC,BusPlanLocation!$AB199,SalesReport!$F:$F,$AC199,SalesReport!$A:$A,I$8,SalesReport!$B:$B,BusPlanLocation!$C$7)</f>
        <v>0</v>
      </c>
      <c r="J199" s="307" t="e">
        <f t="shared" si="189"/>
        <v>#REF!</v>
      </c>
      <c r="K199" s="310">
        <f>SUMIFS(SalesReport!$Q:$Q,SalesReport!$AC:$AC,BusPlanLocation!$AB199,SalesReport!$F:$F,$AC199,SalesReport!$A:$A,K$8,SalesReport!$B:$B,BusPlanLocation!$C$7)</f>
        <v>0</v>
      </c>
      <c r="L199" s="307" t="str">
        <f t="shared" si="189"/>
        <v/>
      </c>
      <c r="M199" s="311">
        <f>SUMIFS(SalesReport!$Q:$Q,SalesReport!$AC:$AC,BusPlanLocation!$AB199,SalesReport!$F:$F,$AC199,SalesReport!$A:$A,M$8,SalesReport!$B:$B,BusPlanLocation!$C$7)</f>
        <v>0</v>
      </c>
      <c r="N199" s="307" t="str">
        <f t="shared" si="189"/>
        <v/>
      </c>
      <c r="O199" s="311">
        <f>SUMIFS(SalesReport!$Q:$Q,SalesReport!$AC:$AC,BusPlanLocation!$AB199,SalesReport!$F:$F,$AC199,SalesReport!$A:$A,O$8,SalesReport!$B:$B,BusPlanLocation!$C$7)</f>
        <v>0</v>
      </c>
      <c r="P199" s="307" t="str">
        <f t="shared" si="189"/>
        <v/>
      </c>
      <c r="Q199" s="311">
        <f>SUMIFS(SalesReport!$Q:$Q,SalesReport!$AC:$AC,BusPlanLocation!$AB199,SalesReport!$F:$F,$AC199,SalesReport!$A:$A,Q$8,SalesReport!$B:$B,BusPlanLocation!$C$7)</f>
        <v>0</v>
      </c>
      <c r="R199" s="307" t="str">
        <f t="shared" si="190"/>
        <v/>
      </c>
      <c r="S199" s="312">
        <f>SUMIFS(SalesReport!$Q:$Q,SalesReport!$AC:$AC,BusPlanLocation!$AB199,SalesReport!$F:$F,$AC199,SalesReport!$A:$A,S$8,SalesReport!$B:$B,BusPlanLocation!$C$7)</f>
        <v>0</v>
      </c>
      <c r="T199" s="307"/>
      <c r="AA199" s="259" t="str">
        <f>IF(OR(B199=0,B199=""),"",B199&amp;IF(COUNTIF(B$11:$B199,B199)&gt;1,COUNTIF(B$11:$B199,B199),""))</f>
        <v>Metals6</v>
      </c>
      <c r="AB199" s="333" t="s">
        <v>272</v>
      </c>
      <c r="AC199" s="333" t="s">
        <v>281</v>
      </c>
      <c r="AD199" s="371" t="str">
        <f t="shared" si="195"/>
        <v>OthersMetals</v>
      </c>
    </row>
    <row r="200" spans="1:30" ht="12.75" customHeight="1" outlineLevel="1">
      <c r="A200" s="265" t="str">
        <f t="shared" si="175"/>
        <v>Glass6</v>
      </c>
      <c r="B200" s="299" t="s">
        <v>273</v>
      </c>
      <c r="C200" s="300"/>
      <c r="D200" s="306" t="e">
        <f>VLOOKUP($AA200,Calc_INF_PrevYearEUR!$A$11:$BQ$330,HLOOKUP($C$7,Calc_INF_PrevYearEUR!$E$5:$BQ$6,2,0),0)</f>
        <v>#N/A</v>
      </c>
      <c r="E200" s="307"/>
      <c r="F200" s="306" t="e">
        <f>VLOOKUP($AA200,Calc_INF_FC_EUR!$A$11:$BQ$330,HLOOKUP($C$7,Calc_INF_FC_EUR!$E$5:$BQ$6,2,0),0)</f>
        <v>#N/A</v>
      </c>
      <c r="G200" s="324"/>
      <c r="H200" s="1110"/>
      <c r="I200" s="309">
        <f>SUMIFS(SalesReport!$Q:$Q,SalesReport!$AC:$AC,BusPlanLocation!$AB200,SalesReport!$F:$F,$AC200,SalesReport!$A:$A,I$8,SalesReport!$B:$B,BusPlanLocation!$C$7)</f>
        <v>0</v>
      </c>
      <c r="J200" s="307" t="e">
        <f t="shared" si="189"/>
        <v>#REF!</v>
      </c>
      <c r="K200" s="310">
        <f>SUMIFS(SalesReport!$Q:$Q,SalesReport!$AC:$AC,BusPlanLocation!$AB200,SalesReport!$F:$F,$AC200,SalesReport!$A:$A,K$8,SalesReport!$B:$B,BusPlanLocation!$C$7)</f>
        <v>0</v>
      </c>
      <c r="L200" s="307" t="str">
        <f t="shared" si="189"/>
        <v/>
      </c>
      <c r="M200" s="311">
        <f>SUMIFS(SalesReport!$Q:$Q,SalesReport!$AC:$AC,BusPlanLocation!$AB200,SalesReport!$F:$F,$AC200,SalesReport!$A:$A,M$8,SalesReport!$B:$B,BusPlanLocation!$C$7)</f>
        <v>0</v>
      </c>
      <c r="N200" s="307" t="str">
        <f t="shared" si="189"/>
        <v/>
      </c>
      <c r="O200" s="311">
        <f>SUMIFS(SalesReport!$Q:$Q,SalesReport!$AC:$AC,BusPlanLocation!$AB200,SalesReport!$F:$F,$AC200,SalesReport!$A:$A,O$8,SalesReport!$B:$B,BusPlanLocation!$C$7)</f>
        <v>0</v>
      </c>
      <c r="P200" s="307" t="str">
        <f t="shared" si="189"/>
        <v/>
      </c>
      <c r="Q200" s="311">
        <f>SUMIFS(SalesReport!$Q:$Q,SalesReport!$AC:$AC,BusPlanLocation!$AB200,SalesReport!$F:$F,$AC200,SalesReport!$A:$A,Q$8,SalesReport!$B:$B,BusPlanLocation!$C$7)</f>
        <v>0</v>
      </c>
      <c r="R200" s="307" t="str">
        <f t="shared" si="190"/>
        <v/>
      </c>
      <c r="S200" s="312">
        <f>SUMIFS(SalesReport!$Q:$Q,SalesReport!$AC:$AC,BusPlanLocation!$AB200,SalesReport!$F:$F,$AC200,SalesReport!$A:$A,S$8,SalesReport!$B:$B,BusPlanLocation!$C$7)</f>
        <v>0</v>
      </c>
      <c r="T200" s="307"/>
      <c r="AA200" s="259" t="str">
        <f>IF(OR(B200=0,B200=""),"",B200&amp;IF(COUNTIF(B$11:$B200,B200)&gt;1,COUNTIF(B$11:$B200,B200),""))</f>
        <v>Glass6</v>
      </c>
      <c r="AB200" s="333" t="s">
        <v>273</v>
      </c>
      <c r="AC200" s="333" t="s">
        <v>281</v>
      </c>
      <c r="AD200" s="371" t="str">
        <f t="shared" si="195"/>
        <v>OthersGlass</v>
      </c>
    </row>
    <row r="201" spans="1:30" ht="12.75" customHeight="1" outlineLevel="1">
      <c r="A201" s="265" t="str">
        <f t="shared" si="175"/>
        <v>Wood6</v>
      </c>
      <c r="B201" s="299" t="s">
        <v>274</v>
      </c>
      <c r="C201" s="300"/>
      <c r="D201" s="306" t="e">
        <f>VLOOKUP($AA201,Calc_INF_PrevYearEUR!$A$11:$BQ$330,HLOOKUP($C$7,Calc_INF_PrevYearEUR!$E$5:$BQ$6,2,0),0)</f>
        <v>#N/A</v>
      </c>
      <c r="E201" s="307"/>
      <c r="F201" s="306" t="e">
        <f>VLOOKUP($AA201,Calc_INF_FC_EUR!$A$11:$BQ$330,HLOOKUP($C$7,Calc_INF_FC_EUR!$E$5:$BQ$6,2,0),0)</f>
        <v>#N/A</v>
      </c>
      <c r="G201" s="324"/>
      <c r="H201" s="1110"/>
      <c r="I201" s="309">
        <f>SUMIFS(SalesReport!$Q:$Q,SalesReport!$AC:$AC,BusPlanLocation!$AB201,SalesReport!$F:$F,$AC201,SalesReport!$A:$A,I$8,SalesReport!$B:$B,BusPlanLocation!$C$7)</f>
        <v>0</v>
      </c>
      <c r="J201" s="307" t="e">
        <f t="shared" si="189"/>
        <v>#REF!</v>
      </c>
      <c r="K201" s="310">
        <f>SUMIFS(SalesReport!$Q:$Q,SalesReport!$AC:$AC,BusPlanLocation!$AB201,SalesReport!$F:$F,$AC201,SalesReport!$A:$A,K$8,SalesReport!$B:$B,BusPlanLocation!$C$7)</f>
        <v>0</v>
      </c>
      <c r="L201" s="307" t="str">
        <f t="shared" si="189"/>
        <v/>
      </c>
      <c r="M201" s="311">
        <f>SUMIFS(SalesReport!$Q:$Q,SalesReport!$AC:$AC,BusPlanLocation!$AB201,SalesReport!$F:$F,$AC201,SalesReport!$A:$A,M$8,SalesReport!$B:$B,BusPlanLocation!$C$7)</f>
        <v>0</v>
      </c>
      <c r="N201" s="307" t="str">
        <f t="shared" si="189"/>
        <v/>
      </c>
      <c r="O201" s="311">
        <f>SUMIFS(SalesReport!$Q:$Q,SalesReport!$AC:$AC,BusPlanLocation!$AB201,SalesReport!$F:$F,$AC201,SalesReport!$A:$A,O$8,SalesReport!$B:$B,BusPlanLocation!$C$7)</f>
        <v>0</v>
      </c>
      <c r="P201" s="307" t="str">
        <f t="shared" si="189"/>
        <v/>
      </c>
      <c r="Q201" s="311">
        <f>SUMIFS(SalesReport!$Q:$Q,SalesReport!$AC:$AC,BusPlanLocation!$AB201,SalesReport!$F:$F,$AC201,SalesReport!$A:$A,Q$8,SalesReport!$B:$B,BusPlanLocation!$C$7)</f>
        <v>0</v>
      </c>
      <c r="R201" s="307" t="str">
        <f t="shared" si="190"/>
        <v/>
      </c>
      <c r="S201" s="312">
        <f>SUMIFS(SalesReport!$Q:$Q,SalesReport!$AC:$AC,BusPlanLocation!$AB201,SalesReport!$F:$F,$AC201,SalesReport!$A:$A,S$8,SalesReport!$B:$B,BusPlanLocation!$C$7)</f>
        <v>0</v>
      </c>
      <c r="T201" s="307"/>
      <c r="AA201" s="259" t="str">
        <f>IF(OR(B201=0,B201=""),"",B201&amp;IF(COUNTIF(B$11:$B201,B201)&gt;1,COUNTIF(B$11:$B201,B201),""))</f>
        <v>Wood6</v>
      </c>
      <c r="AB201" s="333" t="s">
        <v>274</v>
      </c>
      <c r="AC201" s="333" t="s">
        <v>281</v>
      </c>
      <c r="AD201" s="371" t="str">
        <f t="shared" si="195"/>
        <v>OthersWood</v>
      </c>
    </row>
    <row r="202" spans="1:30" ht="12.75" customHeight="1" outlineLevel="1">
      <c r="A202" s="265" t="str">
        <f t="shared" si="175"/>
        <v>Final Goods6</v>
      </c>
      <c r="B202" s="299" t="s">
        <v>275</v>
      </c>
      <c r="C202" s="300"/>
      <c r="D202" s="306" t="e">
        <f>VLOOKUP($AA202,Calc_INF_PrevYearEUR!$A$11:$BQ$330,HLOOKUP($C$7,Calc_INF_PrevYearEUR!$E$5:$BQ$6,2,0),0)</f>
        <v>#N/A</v>
      </c>
      <c r="E202" s="307"/>
      <c r="F202" s="306" t="e">
        <f>VLOOKUP($AA202,Calc_INF_FC_EUR!$A$11:$BQ$330,HLOOKUP($C$7,Calc_INF_FC_EUR!$E$5:$BQ$6,2,0),0)</f>
        <v>#N/A</v>
      </c>
      <c r="G202" s="324"/>
      <c r="H202" s="1110"/>
      <c r="I202" s="309">
        <f>SUMIFS(SalesReport!$Q:$Q,SalesReport!$AC:$AC,BusPlanLocation!$AB202,SalesReport!$F:$F,$AC202,SalesReport!$A:$A,I$8,SalesReport!$B:$B,BusPlanLocation!$C$7)</f>
        <v>0</v>
      </c>
      <c r="J202" s="307" t="e">
        <f t="shared" si="189"/>
        <v>#REF!</v>
      </c>
      <c r="K202" s="310">
        <f>SUMIFS(SalesReport!$Q:$Q,SalesReport!$AC:$AC,BusPlanLocation!$AB202,SalesReport!$F:$F,$AC202,SalesReport!$A:$A,K$8,SalesReport!$B:$B,BusPlanLocation!$C$7)</f>
        <v>0</v>
      </c>
      <c r="L202" s="307" t="str">
        <f t="shared" si="189"/>
        <v/>
      </c>
      <c r="M202" s="311">
        <f>SUMIFS(SalesReport!$Q:$Q,SalesReport!$AC:$AC,BusPlanLocation!$AB202,SalesReport!$F:$F,$AC202,SalesReport!$A:$A,M$8,SalesReport!$B:$B,BusPlanLocation!$C$7)</f>
        <v>0</v>
      </c>
      <c r="N202" s="307" t="str">
        <f t="shared" si="189"/>
        <v/>
      </c>
      <c r="O202" s="311">
        <f>SUMIFS(SalesReport!$Q:$Q,SalesReport!$AC:$AC,BusPlanLocation!$AB202,SalesReport!$F:$F,$AC202,SalesReport!$A:$A,O$8,SalesReport!$B:$B,BusPlanLocation!$C$7)</f>
        <v>0</v>
      </c>
      <c r="P202" s="307" t="str">
        <f t="shared" si="189"/>
        <v/>
      </c>
      <c r="Q202" s="311">
        <f>SUMIFS(SalesReport!$Q:$Q,SalesReport!$AC:$AC,BusPlanLocation!$AB202,SalesReport!$F:$F,$AC202,SalesReport!$A:$A,Q$8,SalesReport!$B:$B,BusPlanLocation!$C$7)</f>
        <v>0</v>
      </c>
      <c r="R202" s="307" t="str">
        <f t="shared" si="190"/>
        <v/>
      </c>
      <c r="S202" s="312">
        <f>SUMIFS(SalesReport!$Q:$Q,SalesReport!$AC:$AC,BusPlanLocation!$AB202,SalesReport!$F:$F,$AC202,SalesReport!$A:$A,S$8,SalesReport!$B:$B,BusPlanLocation!$C$7)</f>
        <v>0</v>
      </c>
      <c r="T202" s="307"/>
      <c r="AA202" s="259" t="str">
        <f>IF(OR(B202=0,B202=""),"",B202&amp;IF(COUNTIF(B$11:$B202,B202)&gt;1,COUNTIF(B$11:$B202,B202),""))</f>
        <v>Final Goods6</v>
      </c>
      <c r="AB202" s="375" t="s">
        <v>275</v>
      </c>
      <c r="AC202" s="333" t="s">
        <v>281</v>
      </c>
      <c r="AD202" s="371" t="str">
        <f t="shared" si="195"/>
        <v>OthersFinal Goods</v>
      </c>
    </row>
    <row r="203" spans="1:30" ht="12.75" customHeight="1" outlineLevel="1">
      <c r="A203" s="265" t="str">
        <f t="shared" si="175"/>
        <v>Compound6</v>
      </c>
      <c r="B203" s="299" t="s">
        <v>276</v>
      </c>
      <c r="C203" s="300"/>
      <c r="D203" s="306" t="e">
        <f>VLOOKUP($AA203,Calc_INF_PrevYearEUR!$A$11:$BQ$330,HLOOKUP($C$7,Calc_INF_PrevYearEUR!$E$5:$BQ$6,2,0),0)</f>
        <v>#N/A</v>
      </c>
      <c r="E203" s="307"/>
      <c r="F203" s="306" t="e">
        <f>VLOOKUP($AA203,Calc_INF_FC_EUR!$A$11:$BQ$330,HLOOKUP($C$7,Calc_INF_FC_EUR!$E$5:$BQ$6,2,0),0)</f>
        <v>#N/A</v>
      </c>
      <c r="G203" s="324"/>
      <c r="H203" s="1110"/>
      <c r="I203" s="309">
        <f>SUMIFS(SalesReport!$Q:$Q,SalesReport!$AC:$AC,BusPlanLocation!$AB203,SalesReport!$F:$F,$AC203,SalesReport!$A:$A,I$8,SalesReport!$B:$B,BusPlanLocation!$C$7)</f>
        <v>0</v>
      </c>
      <c r="J203" s="307" t="e">
        <f t="shared" si="189"/>
        <v>#REF!</v>
      </c>
      <c r="K203" s="310">
        <f>SUMIFS(SalesReport!$Q:$Q,SalesReport!$AC:$AC,BusPlanLocation!$AB203,SalesReport!$F:$F,$AC203,SalesReport!$A:$A,K$8,SalesReport!$B:$B,BusPlanLocation!$C$7)</f>
        <v>0</v>
      </c>
      <c r="L203" s="307" t="str">
        <f t="shared" si="189"/>
        <v/>
      </c>
      <c r="M203" s="311">
        <f>SUMIFS(SalesReport!$Q:$Q,SalesReport!$AC:$AC,BusPlanLocation!$AB203,SalesReport!$F:$F,$AC203,SalesReport!$A:$A,M$8,SalesReport!$B:$B,BusPlanLocation!$C$7)</f>
        <v>0</v>
      </c>
      <c r="N203" s="307" t="str">
        <f t="shared" si="189"/>
        <v/>
      </c>
      <c r="O203" s="311">
        <f>SUMIFS(SalesReport!$Q:$Q,SalesReport!$AC:$AC,BusPlanLocation!$AB203,SalesReport!$F:$F,$AC203,SalesReport!$A:$A,O$8,SalesReport!$B:$B,BusPlanLocation!$C$7)</f>
        <v>0</v>
      </c>
      <c r="P203" s="307" t="str">
        <f t="shared" si="189"/>
        <v/>
      </c>
      <c r="Q203" s="311">
        <f>SUMIFS(SalesReport!$Q:$Q,SalesReport!$AC:$AC,BusPlanLocation!$AB203,SalesReport!$F:$F,$AC203,SalesReport!$A:$A,Q$8,SalesReport!$B:$B,BusPlanLocation!$C$7)</f>
        <v>0</v>
      </c>
      <c r="R203" s="307" t="str">
        <f t="shared" si="190"/>
        <v/>
      </c>
      <c r="S203" s="312">
        <f>SUMIFS(SalesReport!$Q:$Q,SalesReport!$AC:$AC,BusPlanLocation!$AB203,SalesReport!$F:$F,$AC203,SalesReport!$A:$A,S$8,SalesReport!$B:$B,BusPlanLocation!$C$7)</f>
        <v>0</v>
      </c>
      <c r="T203" s="307"/>
      <c r="AA203" s="259" t="str">
        <f>IF(OR(B203=0,B203=""),"",B203&amp;IF(COUNTIF(B$11:$B203,B203)&gt;1,COUNTIF(B$11:$B203,B203),""))</f>
        <v>Compound6</v>
      </c>
      <c r="AB203" s="375" t="s">
        <v>276</v>
      </c>
      <c r="AC203" s="333" t="s">
        <v>281</v>
      </c>
      <c r="AD203" s="371" t="str">
        <f t="shared" si="195"/>
        <v>OthersCompound</v>
      </c>
    </row>
    <row r="204" spans="1:30" ht="12.75" customHeight="1" outlineLevel="1" thickBot="1">
      <c r="A204" s="265" t="str">
        <f t="shared" si="175"/>
        <v>Waste6</v>
      </c>
      <c r="B204" s="299" t="s">
        <v>277</v>
      </c>
      <c r="C204" s="300"/>
      <c r="D204" s="306" t="e">
        <f>VLOOKUP($AA204,Calc_INF_PrevYearEUR!$A$11:$BQ$330,HLOOKUP($C$7,Calc_INF_PrevYearEUR!$E$5:$BQ$6,2,0),0)</f>
        <v>#N/A</v>
      </c>
      <c r="E204" s="307"/>
      <c r="F204" s="306" t="e">
        <f>VLOOKUP($AA204,Calc_INF_FC_EUR!$A$11:$BQ$330,HLOOKUP($C$7,Calc_INF_FC_EUR!$E$5:$BQ$6,2,0),0)</f>
        <v>#N/A</v>
      </c>
      <c r="G204" s="324"/>
      <c r="H204" s="1110"/>
      <c r="I204" s="338">
        <f>SUMIFS(SalesReport!$Q:$Q,SalesReport!$AC:$AC,BusPlanLocation!$AB204,SalesReport!$F:$F,$AC204,SalesReport!$A:$A,I$8,SalesReport!$B:$B,BusPlanLocation!$C$7)</f>
        <v>0</v>
      </c>
      <c r="J204" s="392" t="e">
        <f t="shared" si="189"/>
        <v>#REF!</v>
      </c>
      <c r="K204" s="397">
        <f>SUMIFS(SalesReport!$Q:$Q,SalesReport!$AC:$AC,BusPlanLocation!$AB204,SalesReport!$F:$F,$AC204,SalesReport!$A:$A,K$8,SalesReport!$B:$B,BusPlanLocation!$C$7)</f>
        <v>0</v>
      </c>
      <c r="L204" s="392" t="str">
        <f t="shared" si="189"/>
        <v/>
      </c>
      <c r="M204" s="397">
        <f>SUMIFS(SalesReport!$Q:$Q,SalesReport!$AC:$AC,BusPlanLocation!$AB204,SalesReport!$F:$F,$AC204,SalesReport!$A:$A,M$8,SalesReport!$B:$B,BusPlanLocation!$C$7)</f>
        <v>0</v>
      </c>
      <c r="N204" s="392" t="str">
        <f t="shared" si="189"/>
        <v/>
      </c>
      <c r="O204" s="397">
        <f>SUMIFS(SalesReport!$Q:$Q,SalesReport!$AC:$AC,BusPlanLocation!$AB204,SalesReport!$F:$F,$AC204,SalesReport!$A:$A,O$8,SalesReport!$B:$B,BusPlanLocation!$C$7)</f>
        <v>0</v>
      </c>
      <c r="P204" s="392" t="str">
        <f t="shared" si="189"/>
        <v/>
      </c>
      <c r="Q204" s="397">
        <f>SUMIFS(SalesReport!$Q:$Q,SalesReport!$AC:$AC,BusPlanLocation!$AB204,SalesReport!$F:$F,$AC204,SalesReport!$A:$A,Q$8,SalesReport!$B:$B,BusPlanLocation!$C$7)</f>
        <v>0</v>
      </c>
      <c r="R204" s="392" t="str">
        <f t="shared" si="190"/>
        <v/>
      </c>
      <c r="S204" s="398">
        <f>SUMIFS(SalesReport!$Q:$Q,SalesReport!$AC:$AC,BusPlanLocation!$AB204,SalesReport!$F:$F,$AC204,SalesReport!$A:$A,S$8,SalesReport!$B:$B,BusPlanLocation!$C$7)</f>
        <v>0</v>
      </c>
      <c r="T204" s="393"/>
      <c r="AA204" s="259" t="str">
        <f>IF(OR(B204=0,B204=""),"",B204&amp;IF(COUNTIF(B$11:$B204,B204)&gt;1,COUNTIF(B$11:$B204,B204),""))</f>
        <v>Waste6</v>
      </c>
      <c r="AB204" s="375" t="s">
        <v>277</v>
      </c>
      <c r="AC204" s="333" t="s">
        <v>281</v>
      </c>
      <c r="AD204" s="371" t="str">
        <f t="shared" si="195"/>
        <v>OthersWaste</v>
      </c>
    </row>
    <row r="205" spans="1:30" ht="14.25" customHeight="1" outlineLevel="1">
      <c r="A205" s="265" t="str">
        <f>AA205</f>
        <v>All Business Types2</v>
      </c>
      <c r="B205" s="1321" t="s">
        <v>282</v>
      </c>
      <c r="C205" s="383"/>
      <c r="D205" s="384" t="e">
        <f>VLOOKUP($AA205,Calc_INF_PrevYearEUR!$A$11:$BQ$330,HLOOKUP($C$7,Calc_INF_PrevYearEUR!$E$5:$BQ$6,2,0),0)</f>
        <v>#N/A</v>
      </c>
      <c r="E205" s="385"/>
      <c r="F205" s="384" t="e">
        <f>VLOOKUP($AA205,Calc_INF_FC_EUR!$A$11:$BQ$330,HLOOKUP($C$7,Calc_INF_FC_EUR!$E$5:$BQ$6,2,0),0)</f>
        <v>#N/A</v>
      </c>
      <c r="G205" s="386">
        <f>G209+G213+G217+G221+G225</f>
        <v>0</v>
      </c>
      <c r="H205" s="1117"/>
      <c r="I205" s="387" t="e">
        <f>SUM(I206:I208)</f>
        <v>#REF!</v>
      </c>
      <c r="J205" s="1141" t="e">
        <f>IF(I$155=0,"",I205/I$155)</f>
        <v>#REF!</v>
      </c>
      <c r="K205" s="388">
        <f>SUM(K206:K208)</f>
        <v>1</v>
      </c>
      <c r="L205" s="389"/>
      <c r="M205" s="388">
        <f>SUM(M206:M208)</f>
        <v>1</v>
      </c>
      <c r="N205" s="389"/>
      <c r="O205" s="387">
        <f>SUM(O206:O208)</f>
        <v>0</v>
      </c>
      <c r="P205" s="389"/>
      <c r="Q205" s="388">
        <f>SUM(Q206:Q208)</f>
        <v>0</v>
      </c>
      <c r="R205" s="389"/>
      <c r="S205" s="387">
        <f>SUM(S206:S208)</f>
        <v>0</v>
      </c>
      <c r="T205" s="390"/>
      <c r="AA205" s="259" t="str">
        <f>IF(OR(B205=0,B205=""),"",B205&amp;IF(COUNTIF(B$11:$B205,B205)&gt;1,COUNTIF(B$11:$B205,B205),""))</f>
        <v>All Business Types2</v>
      </c>
    </row>
    <row r="206" spans="1:30" ht="14.25" customHeight="1" outlineLevel="1">
      <c r="A206" s="265" t="str">
        <f>AA206</f>
        <v xml:space="preserve">External Customers </v>
      </c>
      <c r="B206" s="299" t="s">
        <v>283</v>
      </c>
      <c r="C206" s="300"/>
      <c r="D206" s="306" t="e">
        <f>VLOOKUP($AA206,Calc_INF_PrevYearEUR!$A$11:$BQ$330,HLOOKUP($C$7,Calc_INF_PrevYearEUR!$E$5:$BQ$6,2,0),0)</f>
        <v>#N/A</v>
      </c>
      <c r="E206" s="307"/>
      <c r="F206" s="306" t="e">
        <f>VLOOKUP($AA206,Calc_INF_FC_EUR!$A$11:$BQ$330,HLOOKUP($C$7,Calc_INF_FC_EUR!$E$5:$BQ$6,2,0),0)</f>
        <v>#N/A</v>
      </c>
      <c r="G206" s="324">
        <f>G210+G214+G218+G222+G226</f>
        <v>0</v>
      </c>
      <c r="H206" s="1110"/>
      <c r="I206" s="394" t="e">
        <f>I210+I214+I218+I222+I226</f>
        <v>#REF!</v>
      </c>
      <c r="J206" s="392" t="e">
        <f>IF(I$155=0,"",I206/I$155)</f>
        <v>#REF!</v>
      </c>
      <c r="K206" s="395">
        <f>K210+K214+K218+K222+K226</f>
        <v>1</v>
      </c>
      <c r="L206" s="392"/>
      <c r="M206" s="395">
        <f>M210+M214+M218+M222+M226</f>
        <v>1</v>
      </c>
      <c r="N206" s="392"/>
      <c r="O206" s="395">
        <f>O210+O214+O218+O222+O226</f>
        <v>0</v>
      </c>
      <c r="P206" s="392"/>
      <c r="Q206" s="395">
        <f>Q210+Q214+Q218+Q222+Q226</f>
        <v>0</v>
      </c>
      <c r="R206" s="392"/>
      <c r="S206" s="396">
        <f>S210+S214+S218+S222+S226</f>
        <v>0</v>
      </c>
      <c r="T206" s="393"/>
      <c r="AA206" s="259" t="str">
        <f>IF(OR(B206=0,B206=""),"",B206&amp;IF(COUNTIF(B$11:$B206,B206)&gt;1,COUNTIF(B$11:$B206,B206),""))</f>
        <v xml:space="preserve">External Customers </v>
      </c>
      <c r="AB206" s="333"/>
      <c r="AC206" s="333"/>
      <c r="AD206" s="371"/>
    </row>
    <row r="207" spans="1:30" ht="14.25" customHeight="1" outlineLevel="1">
      <c r="A207" s="265" t="str">
        <f>AA207</f>
        <v xml:space="preserve">Intra-Divisional </v>
      </c>
      <c r="B207" s="299" t="s">
        <v>284</v>
      </c>
      <c r="C207" s="300"/>
      <c r="D207" s="306" t="e">
        <f>VLOOKUP($AA207,Calc_INF_PrevYearEUR!$A$11:$BQ$330,HLOOKUP($C$7,Calc_INF_PrevYearEUR!$E$5:$BQ$6,2,0),0)</f>
        <v>#N/A</v>
      </c>
      <c r="E207" s="307"/>
      <c r="F207" s="306" t="e">
        <f>VLOOKUP($AA207,Calc_INF_FC_EUR!$A$11:$BQ$330,HLOOKUP($C$7,Calc_INF_FC_EUR!$E$5:$BQ$6,2,0),0)</f>
        <v>#N/A</v>
      </c>
      <c r="G207" s="324">
        <f>G211+G215+G219+G223+G227</f>
        <v>0</v>
      </c>
      <c r="H207" s="1110"/>
      <c r="I207" s="338">
        <f>I211+I215+I219+I223+I227</f>
        <v>0</v>
      </c>
      <c r="J207" s="392" t="e">
        <f>IF(I$155=0,"",I207/I$155)</f>
        <v>#REF!</v>
      </c>
      <c r="K207" s="397">
        <f>K211+K215+K219+K223+K227</f>
        <v>0</v>
      </c>
      <c r="L207" s="392"/>
      <c r="M207" s="397">
        <f>M211+M215+M219+M223+M227</f>
        <v>0</v>
      </c>
      <c r="N207" s="392"/>
      <c r="O207" s="397">
        <f>O211+O215+O219+O223+O227</f>
        <v>0</v>
      </c>
      <c r="P207" s="392"/>
      <c r="Q207" s="397">
        <f>Q211+Q215+Q219+Q223+Q227</f>
        <v>0</v>
      </c>
      <c r="R207" s="392"/>
      <c r="S207" s="398">
        <f>S211+S215+S219+S223+S227</f>
        <v>0</v>
      </c>
      <c r="T207" s="393"/>
      <c r="AA207" s="259" t="str">
        <f>IF(OR(B207=0,B207=""),"",B207&amp;IF(COUNTIF(B$11:$B207,B207)&gt;1,COUNTIF(B$11:$B207,B207),""))</f>
        <v xml:space="preserve">Intra-Divisional </v>
      </c>
      <c r="AB207" s="333"/>
      <c r="AC207" s="333"/>
      <c r="AD207" s="371"/>
    </row>
    <row r="208" spans="1:30" ht="12.75" customHeight="1" outlineLevel="1">
      <c r="A208" s="265" t="str">
        <f>AA208</f>
        <v xml:space="preserve">Inter-Divisional </v>
      </c>
      <c r="B208" s="299" t="s">
        <v>285</v>
      </c>
      <c r="C208" s="300"/>
      <c r="D208" s="306" t="e">
        <f>VLOOKUP($AA208,Calc_INF_PrevYearEUR!$A$11:$BQ$330,HLOOKUP($C$7,Calc_INF_PrevYearEUR!$E$5:$BQ$6,2,0),0)</f>
        <v>#N/A</v>
      </c>
      <c r="E208" s="307"/>
      <c r="F208" s="306" t="e">
        <f>VLOOKUP($AA208,Calc_INF_FC_EUR!$A$11:$BQ$330,HLOOKUP($C$7,Calc_INF_FC_EUR!$E$5:$BQ$6,2,0),0)</f>
        <v>#N/A</v>
      </c>
      <c r="G208" s="324">
        <f>G212+G216+G220+G224+G228</f>
        <v>0</v>
      </c>
      <c r="H208" s="1110"/>
      <c r="I208" s="309">
        <f>I212+I216+I220+I224+I228</f>
        <v>0</v>
      </c>
      <c r="J208" s="391" t="e">
        <f>IF(I$155=0,"",I208/I$155)</f>
        <v>#REF!</v>
      </c>
      <c r="K208" s="309">
        <f>K212+K216+K220+K224+K228</f>
        <v>0</v>
      </c>
      <c r="L208" s="392"/>
      <c r="M208" s="309">
        <f>M212+M216+M220+M224+M228</f>
        <v>0</v>
      </c>
      <c r="N208" s="392"/>
      <c r="O208" s="309">
        <f>O212+O216+O220+O224+O228</f>
        <v>0</v>
      </c>
      <c r="P208" s="392"/>
      <c r="Q208" s="309">
        <f>Q212+Q216+Q220+Q224+Q228</f>
        <v>0</v>
      </c>
      <c r="R208" s="392"/>
      <c r="S208" s="309">
        <f>S212+S216+S220+S224+S228</f>
        <v>0</v>
      </c>
      <c r="T208" s="393"/>
      <c r="AA208" s="259" t="str">
        <f>IF(OR(B208=0,B208=""),"",B208&amp;IF(COUNTIF(B$11:$B208,B208)&gt;1,COUNTIF(B$11:$B208,B208),""))</f>
        <v xml:space="preserve">Inter-Divisional </v>
      </c>
      <c r="AB208" s="333"/>
      <c r="AC208" s="333"/>
      <c r="AD208" s="371"/>
    </row>
    <row r="209" spans="1:30" ht="12.75" customHeight="1" outlineLevel="1">
      <c r="A209" s="265" t="str">
        <f t="shared" ref="A209:A268" si="196">AA209</f>
        <v>Collection2</v>
      </c>
      <c r="B209" s="372" t="s">
        <v>268</v>
      </c>
      <c r="C209" s="358"/>
      <c r="D209" s="359" t="e">
        <f>VLOOKUP($AA209,Calc_INF_PrevYearEUR!$A$11:$BQ$330,HLOOKUP($C$7,Calc_INF_PrevYearEUR!$E$5:$BQ$6,2,0),0)</f>
        <v>#N/A</v>
      </c>
      <c r="E209" s="360"/>
      <c r="F209" s="359" t="e">
        <f>VLOOKUP($AA209,Calc_INF_FC_EUR!$A$11:$BQ$330,HLOOKUP($C$7,Calc_INF_FC_EUR!$E$5:$BQ$6,2,0),0)</f>
        <v>#N/A</v>
      </c>
      <c r="G209" s="361">
        <f>G155</f>
        <v>0</v>
      </c>
      <c r="H209" s="1115"/>
      <c r="I209" s="373" t="e">
        <f>SUM(I210:I212)</f>
        <v>#REF!</v>
      </c>
      <c r="J209" s="1141" t="e">
        <f t="shared" si="189"/>
        <v>#REF!</v>
      </c>
      <c r="K209" s="374">
        <f>SUM(K210:K212)</f>
        <v>0</v>
      </c>
      <c r="L209" s="389"/>
      <c r="M209" s="374">
        <f>SUM(M210:M212)</f>
        <v>0</v>
      </c>
      <c r="N209" s="389"/>
      <c r="O209" s="373">
        <f>SUM(O210:O212)</f>
        <v>0</v>
      </c>
      <c r="P209" s="389"/>
      <c r="Q209" s="374">
        <f>SUM(Q210:Q212)</f>
        <v>0</v>
      </c>
      <c r="R209" s="389"/>
      <c r="S209" s="373">
        <f>SUM(S210:S212)</f>
        <v>0</v>
      </c>
      <c r="T209" s="393"/>
      <c r="AA209" s="259" t="str">
        <f>IF(OR(B209=0,B209=""),"",B209&amp;IF(COUNTIF(B$11:$B209,B209)&gt;1,COUNTIF(B$11:$B209,B209),""))</f>
        <v>Collection2</v>
      </c>
      <c r="AB209" s="333"/>
      <c r="AC209" s="333"/>
      <c r="AD209" s="371"/>
    </row>
    <row r="210" spans="1:30" ht="12.75" customHeight="1" outlineLevel="1">
      <c r="A210" s="265" t="str">
        <f t="shared" si="196"/>
        <v>External Customers 2</v>
      </c>
      <c r="B210" s="299" t="s">
        <v>283</v>
      </c>
      <c r="C210" s="300"/>
      <c r="D210" s="306" t="e">
        <f>VLOOKUP($AA210,Calc_INF_PrevYearEUR!$A$11:$BQ$330,HLOOKUP($C$7,Calc_INF_PrevYearEUR!$E$5:$BQ$6,2,0),0)</f>
        <v>#N/A</v>
      </c>
      <c r="E210" s="307"/>
      <c r="F210" s="306" t="e">
        <f>VLOOKUP($AA210,Calc_INF_FC_EUR!$A$11:$BQ$330,HLOOKUP($C$7,Calc_INF_FC_EUR!$E$5:$BQ$6,2,0),0)</f>
        <v>#N/A</v>
      </c>
      <c r="G210" s="324">
        <f>IF(IFERROR(F$209,0)=0,0,F210/F$209*G$209)</f>
        <v>0</v>
      </c>
      <c r="H210" s="1110"/>
      <c r="I210" s="309" t="e">
        <f>SUMIFS(SalesReport!$Q:$Q,SalesReport!$AE:$AE,$AD210,SalesReport!$A:$A,I$8,SalesReport!$B:$B,BusPlanLocation!$C$7)</f>
        <v>#REF!</v>
      </c>
      <c r="J210" s="391" t="e">
        <f t="shared" si="189"/>
        <v>#REF!</v>
      </c>
      <c r="K210" s="309">
        <f>SUMIFS(SalesReport!$Q:$Q,SalesReport!$AE:$AE,$AD210,SalesReport!$A:$A,K$8,SalesReport!$B:$B,BusPlanLocation!$C$7)</f>
        <v>0</v>
      </c>
      <c r="L210" s="392"/>
      <c r="M210" s="309">
        <f>SUMIFS(SalesReport!$Q:$Q,SalesReport!$AE:$AE,$AD210,SalesReport!$A:$A,M$8,SalesReport!$B:$B,BusPlanLocation!$C$7)</f>
        <v>0</v>
      </c>
      <c r="N210" s="392"/>
      <c r="O210" s="309">
        <f>SUMIFS(SalesReport!$Q:$Q,SalesReport!$AE:$AE,$AD210,SalesReport!$A:$A,O$8,SalesReport!$B:$B,BusPlanLocation!$C$7)</f>
        <v>0</v>
      </c>
      <c r="P210" s="392"/>
      <c r="Q210" s="309">
        <f>SUMIFS(SalesReport!$Q:$Q,SalesReport!$AE:$AE,$AD210,SalesReport!$A:$A,Q$8,SalesReport!$B:$B,BusPlanLocation!$C$7)</f>
        <v>0</v>
      </c>
      <c r="R210" s="392"/>
      <c r="S210" s="309">
        <f>SUMIFS(SalesReport!$Q:$Q,SalesReport!$AE:$AE,$AD210,SalesReport!$A:$A,S$8,SalesReport!$B:$B,BusPlanLocation!$C$7)</f>
        <v>0</v>
      </c>
      <c r="T210" s="393"/>
      <c r="AA210" s="259" t="str">
        <f>IF(OR(B210=0,B210=""),"",B210&amp;IF(COUNTIF(B$11:$B210,B210)&gt;1,COUNTIF(B$11:$B210,B210),""))</f>
        <v>External Customers 2</v>
      </c>
      <c r="AB210" s="333" t="s">
        <v>1585</v>
      </c>
      <c r="AC210" s="333" t="s">
        <v>268</v>
      </c>
      <c r="AD210" s="371" t="str">
        <f>CONCATENATE(AC210,AB210)</f>
        <v>CollectionExternal</v>
      </c>
    </row>
    <row r="211" spans="1:30" ht="12.75" customHeight="1" outlineLevel="1">
      <c r="A211" s="265" t="str">
        <f t="shared" si="196"/>
        <v>Intra-Divisional 2</v>
      </c>
      <c r="B211" s="299" t="s">
        <v>284</v>
      </c>
      <c r="C211" s="300"/>
      <c r="D211" s="306" t="e">
        <f>VLOOKUP($AA211,Calc_INF_PrevYearEUR!$A$11:$BQ$330,HLOOKUP($C$7,Calc_INF_PrevYearEUR!$E$5:$BQ$6,2,0),0)</f>
        <v>#N/A</v>
      </c>
      <c r="E211" s="307"/>
      <c r="F211" s="306" t="e">
        <f>VLOOKUP($AA211,Calc_INF_FC_EUR!$A$11:$BQ$330,HLOOKUP($C$7,Calc_INF_FC_EUR!$E$5:$BQ$6,2,0),0)</f>
        <v>#N/A</v>
      </c>
      <c r="G211" s="324">
        <f>IF(IFERROR(F$209,0)=0,0,F211/F$209*G$209)</f>
        <v>0</v>
      </c>
      <c r="H211" s="1110"/>
      <c r="I211" s="309">
        <f>SUMIFS(SalesReport!$Q:$Q,SalesReport!$AE:$AE,$AD211,SalesReport!$A:$A,I$8,SalesReport!$B:$B,BusPlanLocation!$C$7)</f>
        <v>0</v>
      </c>
      <c r="J211" s="391" t="e">
        <f t="shared" si="189"/>
        <v>#REF!</v>
      </c>
      <c r="K211" s="309">
        <f>SUMIFS(SalesReport!$Q:$Q,SalesReport!$AE:$AE,$AD211,SalesReport!$A:$A,K$8,SalesReport!$B:$B,BusPlanLocation!$C$7)</f>
        <v>0</v>
      </c>
      <c r="L211" s="392"/>
      <c r="M211" s="309">
        <f>SUMIFS(SalesReport!$Q:$Q,SalesReport!$AE:$AE,$AD211,SalesReport!$A:$A,M$8,SalesReport!$B:$B,BusPlanLocation!$C$7)</f>
        <v>0</v>
      </c>
      <c r="N211" s="392"/>
      <c r="O211" s="309">
        <f>SUMIFS(SalesReport!$Q:$Q,SalesReport!$AE:$AE,$AD211,SalesReport!$A:$A,O$8,SalesReport!$B:$B,BusPlanLocation!$C$7)</f>
        <v>0</v>
      </c>
      <c r="P211" s="392"/>
      <c r="Q211" s="309">
        <f>SUMIFS(SalesReport!$Q:$Q,SalesReport!$AE:$AE,$AD211,SalesReport!$A:$A,Q$8,SalesReport!$B:$B,BusPlanLocation!$C$7)</f>
        <v>0</v>
      </c>
      <c r="R211" s="392"/>
      <c r="S211" s="309">
        <f>SUMIFS(SalesReport!$Q:$Q,SalesReport!$AE:$AE,$AD211,SalesReport!$A:$A,S$8,SalesReport!$B:$B,BusPlanLocation!$C$7)</f>
        <v>0</v>
      </c>
      <c r="T211" s="393"/>
      <c r="AA211" s="259" t="str">
        <f>IF(OR(B211=0,B211=""),"",B211&amp;IF(COUNTIF(B$11:$B211,B211)&gt;1,COUNTIF(B$11:$B211,B211),""))</f>
        <v>Intra-Divisional 2</v>
      </c>
      <c r="AB211" s="333" t="s">
        <v>1586</v>
      </c>
      <c r="AC211" s="333" t="s">
        <v>268</v>
      </c>
      <c r="AD211" s="371" t="str">
        <f>CONCATENATE(AC211,AB211)</f>
        <v>CollectionConsolidation intra-divisional</v>
      </c>
    </row>
    <row r="212" spans="1:30" ht="12.75" customHeight="1" outlineLevel="1">
      <c r="A212" s="265" t="str">
        <f t="shared" si="196"/>
        <v>Inter-Divisional 2</v>
      </c>
      <c r="B212" s="299" t="s">
        <v>285</v>
      </c>
      <c r="C212" s="300"/>
      <c r="D212" s="306" t="e">
        <f>VLOOKUP($AA212,Calc_INF_PrevYearEUR!$A$11:$BQ$330,HLOOKUP($C$7,Calc_INF_PrevYearEUR!$E$5:$BQ$6,2,0),0)</f>
        <v>#N/A</v>
      </c>
      <c r="E212" s="307"/>
      <c r="F212" s="306" t="e">
        <f>VLOOKUP($AA212,Calc_INF_FC_EUR!$A$11:$BQ$330,HLOOKUP($C$7,Calc_INF_FC_EUR!$E$5:$BQ$6,2,0),0)</f>
        <v>#N/A</v>
      </c>
      <c r="G212" s="324">
        <f>IF(IFERROR(F$209,0)=0,0,F212/F$209*G$209)</f>
        <v>0</v>
      </c>
      <c r="H212" s="1110"/>
      <c r="I212" s="309">
        <f>SUMIFS(SalesReport!$Q:$Q,SalesReport!$AE:$AE,$AD212,SalesReport!$A:$A,I$8,SalesReport!$B:$B,BusPlanLocation!$C$7)</f>
        <v>0</v>
      </c>
      <c r="J212" s="391" t="e">
        <f t="shared" si="189"/>
        <v>#REF!</v>
      </c>
      <c r="K212" s="309">
        <f>SUMIFS(SalesReport!$Q:$Q,SalesReport!$AE:$AE,$AD212,SalesReport!$A:$A,K$8,SalesReport!$B:$B,BusPlanLocation!$C$7)</f>
        <v>0</v>
      </c>
      <c r="L212" s="392"/>
      <c r="M212" s="309">
        <f>SUMIFS(SalesReport!$Q:$Q,SalesReport!$AE:$AE,$AD212,SalesReport!$A:$A,M$8,SalesReport!$B:$B,BusPlanLocation!$C$7)</f>
        <v>0</v>
      </c>
      <c r="N212" s="392"/>
      <c r="O212" s="309">
        <f>SUMIFS(SalesReport!$Q:$Q,SalesReport!$AE:$AE,$AD212,SalesReport!$A:$A,O$8,SalesReport!$B:$B,BusPlanLocation!$C$7)</f>
        <v>0</v>
      </c>
      <c r="P212" s="392"/>
      <c r="Q212" s="309">
        <f>SUMIFS(SalesReport!$Q:$Q,SalesReport!$AE:$AE,$AD212,SalesReport!$A:$A,Q$8,SalesReport!$B:$B,BusPlanLocation!$C$7)</f>
        <v>0</v>
      </c>
      <c r="R212" s="392"/>
      <c r="S212" s="309">
        <f>SUMIFS(SalesReport!$Q:$Q,SalesReport!$AE:$AE,$AD212,SalesReport!$A:$A,S$8,SalesReport!$B:$B,BusPlanLocation!$C$7)</f>
        <v>0</v>
      </c>
      <c r="T212" s="393"/>
      <c r="AA212" s="259" t="str">
        <f>IF(OR(B212=0,B212=""),"",B212&amp;IF(COUNTIF(B$11:$B212,B212)&gt;1,COUNTIF(B$11:$B212,B212),""))</f>
        <v>Inter-Divisional 2</v>
      </c>
      <c r="AB212" s="333" t="s">
        <v>1354</v>
      </c>
      <c r="AC212" s="333" t="s">
        <v>268</v>
      </c>
      <c r="AD212" s="371" t="str">
        <f>CONCATENATE(AC212,AB212)</f>
        <v>CollectionGroup</v>
      </c>
    </row>
    <row r="213" spans="1:30" ht="12.75" customHeight="1" outlineLevel="1">
      <c r="A213" s="265" t="str">
        <f t="shared" si="196"/>
        <v>Trade2</v>
      </c>
      <c r="B213" s="372" t="s">
        <v>278</v>
      </c>
      <c r="C213" s="358"/>
      <c r="D213" s="1317" t="e">
        <f>VLOOKUP($AA213,Calc_INF_PrevYearEUR!$A$11:$BQ$330,HLOOKUP($C$7,Calc_INF_PrevYearEUR!$E$5:$BQ$6,2,0),0)</f>
        <v>#N/A</v>
      </c>
      <c r="E213" s="360"/>
      <c r="F213" s="1317" t="e">
        <f>VLOOKUP($AA213,Calc_INF_FC_EUR!$A$11:$BQ$330,HLOOKUP($C$7,Calc_INF_FC_EUR!$E$5:$BQ$6,2,0),0)</f>
        <v>#N/A</v>
      </c>
      <c r="G213" s="361"/>
      <c r="H213" s="1115"/>
      <c r="I213" s="373">
        <f t="shared" ref="I213:S213" si="197">SUM(I214:I216)</f>
        <v>0</v>
      </c>
      <c r="J213" s="1141" t="e">
        <f t="shared" si="189"/>
        <v>#REF!</v>
      </c>
      <c r="K213" s="374">
        <f t="shared" si="197"/>
        <v>0</v>
      </c>
      <c r="L213" s="389"/>
      <c r="M213" s="374">
        <f t="shared" si="197"/>
        <v>0</v>
      </c>
      <c r="N213" s="389"/>
      <c r="O213" s="373">
        <f t="shared" si="197"/>
        <v>0</v>
      </c>
      <c r="P213" s="389"/>
      <c r="Q213" s="374">
        <f t="shared" si="197"/>
        <v>0</v>
      </c>
      <c r="R213" s="389"/>
      <c r="S213" s="373">
        <f t="shared" si="197"/>
        <v>0</v>
      </c>
      <c r="T213" s="393"/>
      <c r="AA213" s="259" t="str">
        <f>IF(OR(B213=0,B213=""),"",B213&amp;IF(COUNTIF(B$11:$B213,B213)&gt;1,COUNTIF(B$11:$B213,B213),""))</f>
        <v>Trade2</v>
      </c>
      <c r="AB213" s="333"/>
      <c r="AC213" s="333"/>
      <c r="AD213" s="371"/>
    </row>
    <row r="214" spans="1:30" ht="12.75" customHeight="1" outlineLevel="1">
      <c r="A214" s="265" t="str">
        <f t="shared" si="196"/>
        <v>External Customers 3</v>
      </c>
      <c r="B214" s="299" t="s">
        <v>283</v>
      </c>
      <c r="C214" s="300"/>
      <c r="D214" s="306" t="e">
        <f>VLOOKUP($AA214,Calc_INF_PrevYearEUR!$A$11:$BQ$330,HLOOKUP($C$7,Calc_INF_PrevYearEUR!$E$5:$BQ$6,2,0),0)</f>
        <v>#N/A</v>
      </c>
      <c r="E214" s="307"/>
      <c r="F214" s="306" t="e">
        <f>VLOOKUP($AA214,Calc_INF_FC_EUR!$A$11:$BQ$330,HLOOKUP($C$7,Calc_INF_FC_EUR!$E$5:$BQ$6,2,0),0)</f>
        <v>#N/A</v>
      </c>
      <c r="G214" s="324"/>
      <c r="H214" s="1110"/>
      <c r="I214" s="309">
        <f>SUMIFS(SalesReport!$Q:$Q,SalesReport!$AE:$AE,$AD214,SalesReport!$A:$A,I$8,SalesReport!$B:$B,BusPlanLocation!$C$7)</f>
        <v>0</v>
      </c>
      <c r="J214" s="391" t="e">
        <f t="shared" ref="J214:J228" si="198">IF(I$155=0,"",I214/I$155)</f>
        <v>#REF!</v>
      </c>
      <c r="K214" s="309">
        <f>SUMIFS(SalesReport!$Q:$Q,SalesReport!$AE:$AE,$AD214,SalesReport!$A:$A,K$8,SalesReport!$B:$B,BusPlanLocation!$C$7)</f>
        <v>0</v>
      </c>
      <c r="L214" s="392"/>
      <c r="M214" s="309">
        <f>SUMIFS(SalesReport!$Q:$Q,SalesReport!$AE:$AE,$AD214,SalesReport!$A:$A,M$8,SalesReport!$B:$B,BusPlanLocation!$C$7)</f>
        <v>0</v>
      </c>
      <c r="N214" s="392"/>
      <c r="O214" s="309">
        <f>SUMIFS(SalesReport!$Q:$Q,SalesReport!$AE:$AE,$AD214,SalesReport!$A:$A,O$8,SalesReport!$B:$B,BusPlanLocation!$C$7)</f>
        <v>0</v>
      </c>
      <c r="P214" s="392"/>
      <c r="Q214" s="309">
        <f>SUMIFS(SalesReport!$Q:$Q,SalesReport!$AE:$AE,$AD214,SalesReport!$A:$A,Q$8,SalesReport!$B:$B,BusPlanLocation!$C$7)</f>
        <v>0</v>
      </c>
      <c r="R214" s="392"/>
      <c r="S214" s="309">
        <f>SUMIFS(SalesReport!$Q:$Q,SalesReport!$AE:$AE,$AD214,SalesReport!$A:$A,S$8,SalesReport!$B:$B,BusPlanLocation!$C$7)</f>
        <v>0</v>
      </c>
      <c r="T214" s="393"/>
      <c r="AA214" s="259" t="str">
        <f>IF(OR(B214=0,B214=""),"",B214&amp;IF(COUNTIF(B$11:$B214,B214)&gt;1,COUNTIF(B$11:$B214,B214),""))</f>
        <v>External Customers 3</v>
      </c>
      <c r="AB214" s="333" t="s">
        <v>1585</v>
      </c>
      <c r="AC214" s="333" t="s">
        <v>278</v>
      </c>
      <c r="AD214" s="371" t="str">
        <f>CONCATENATE(AC214,AB214)</f>
        <v>TradeExternal</v>
      </c>
    </row>
    <row r="215" spans="1:30" ht="12.75" customHeight="1" outlineLevel="1">
      <c r="A215" s="265" t="str">
        <f t="shared" si="196"/>
        <v>Intra-Divisional 3</v>
      </c>
      <c r="B215" s="299" t="s">
        <v>284</v>
      </c>
      <c r="C215" s="300"/>
      <c r="D215" s="306" t="e">
        <f>VLOOKUP($AA215,Calc_INF_PrevYearEUR!$A$11:$BQ$330,HLOOKUP($C$7,Calc_INF_PrevYearEUR!$E$5:$BQ$6,2,0),0)</f>
        <v>#N/A</v>
      </c>
      <c r="E215" s="307"/>
      <c r="F215" s="306" t="e">
        <f>VLOOKUP($AA215,Calc_INF_FC_EUR!$A$11:$BQ$330,HLOOKUP($C$7,Calc_INF_FC_EUR!$E$5:$BQ$6,2,0),0)</f>
        <v>#N/A</v>
      </c>
      <c r="G215" s="324"/>
      <c r="H215" s="1110"/>
      <c r="I215" s="309">
        <f>SUMIFS(SalesReport!$Q:$Q,SalesReport!$AE:$AE,$AD215,SalesReport!$A:$A,I$8,SalesReport!$B:$B,BusPlanLocation!$C$7)</f>
        <v>0</v>
      </c>
      <c r="J215" s="391" t="e">
        <f t="shared" si="198"/>
        <v>#REF!</v>
      </c>
      <c r="K215" s="309">
        <f>SUMIFS(SalesReport!$Q:$Q,SalesReport!$AE:$AE,$AD215,SalesReport!$A:$A,K$8,SalesReport!$B:$B,BusPlanLocation!$C$7)</f>
        <v>0</v>
      </c>
      <c r="L215" s="392"/>
      <c r="M215" s="309">
        <f>SUMIFS(SalesReport!$Q:$Q,SalesReport!$AE:$AE,$AD215,SalesReport!$A:$A,M$8,SalesReport!$B:$B,BusPlanLocation!$C$7)</f>
        <v>0</v>
      </c>
      <c r="N215" s="392"/>
      <c r="O215" s="309">
        <f>SUMIFS(SalesReport!$Q:$Q,SalesReport!$AE:$AE,$AD215,SalesReport!$A:$A,O$8,SalesReport!$B:$B,BusPlanLocation!$C$7)</f>
        <v>0</v>
      </c>
      <c r="P215" s="392"/>
      <c r="Q215" s="309">
        <f>SUMIFS(SalesReport!$Q:$Q,SalesReport!$AE:$AE,$AD215,SalesReport!$A:$A,Q$8,SalesReport!$B:$B,BusPlanLocation!$C$7)</f>
        <v>0</v>
      </c>
      <c r="R215" s="392"/>
      <c r="S215" s="309">
        <f>SUMIFS(SalesReport!$Q:$Q,SalesReport!$AE:$AE,$AD215,SalesReport!$A:$A,S$8,SalesReport!$B:$B,BusPlanLocation!$C$7)</f>
        <v>0</v>
      </c>
      <c r="T215" s="393"/>
      <c r="AA215" s="259" t="str">
        <f>IF(OR(B215=0,B215=""),"",B215&amp;IF(COUNTIF(B$11:$B215,B215)&gt;1,COUNTIF(B$11:$B215,B215),""))</f>
        <v>Intra-Divisional 3</v>
      </c>
      <c r="AB215" s="333" t="s">
        <v>1586</v>
      </c>
      <c r="AC215" s="333" t="s">
        <v>278</v>
      </c>
      <c r="AD215" s="371" t="str">
        <f>CONCATENATE(AC215,AB215)</f>
        <v>TradeConsolidation intra-divisional</v>
      </c>
    </row>
    <row r="216" spans="1:30" ht="12.75" customHeight="1" outlineLevel="1">
      <c r="A216" s="265" t="str">
        <f t="shared" si="196"/>
        <v>Inter-Divisional 3</v>
      </c>
      <c r="B216" s="299" t="s">
        <v>285</v>
      </c>
      <c r="C216" s="300"/>
      <c r="D216" s="306" t="e">
        <f>VLOOKUP($AA216,Calc_INF_PrevYearEUR!$A$11:$BQ$330,HLOOKUP($C$7,Calc_INF_PrevYearEUR!$E$5:$BQ$6,2,0),0)</f>
        <v>#N/A</v>
      </c>
      <c r="E216" s="307"/>
      <c r="F216" s="306" t="e">
        <f>VLOOKUP($AA216,Calc_INF_FC_EUR!$A$11:$BQ$330,HLOOKUP($C$7,Calc_INF_FC_EUR!$E$5:$BQ$6,2,0),0)</f>
        <v>#N/A</v>
      </c>
      <c r="G216" s="324"/>
      <c r="H216" s="1110"/>
      <c r="I216" s="309">
        <f>SUMIFS(SalesReport!$Q:$Q,SalesReport!$AE:$AE,$AD216,SalesReport!$A:$A,I$8,SalesReport!$B:$B,BusPlanLocation!$C$7)</f>
        <v>0</v>
      </c>
      <c r="J216" s="391" t="e">
        <f t="shared" si="198"/>
        <v>#REF!</v>
      </c>
      <c r="K216" s="309">
        <f>SUMIFS(SalesReport!$Q:$Q,SalesReport!$AE:$AE,$AD216,SalesReport!$A:$A,K$8,SalesReport!$B:$B,BusPlanLocation!$C$7)</f>
        <v>0</v>
      </c>
      <c r="L216" s="392"/>
      <c r="M216" s="309">
        <f>SUMIFS(SalesReport!$Q:$Q,SalesReport!$AE:$AE,$AD216,SalesReport!$A:$A,M$8,SalesReport!$B:$B,BusPlanLocation!$C$7)</f>
        <v>0</v>
      </c>
      <c r="N216" s="392"/>
      <c r="O216" s="309">
        <f>SUMIFS(SalesReport!$Q:$Q,SalesReport!$AE:$AE,$AD216,SalesReport!$A:$A,O$8,SalesReport!$B:$B,BusPlanLocation!$C$7)</f>
        <v>0</v>
      </c>
      <c r="P216" s="392"/>
      <c r="Q216" s="309">
        <f>SUMIFS(SalesReport!$Q:$Q,SalesReport!$AE:$AE,$AD216,SalesReport!$A:$A,Q$8,SalesReport!$B:$B,BusPlanLocation!$C$7)</f>
        <v>0</v>
      </c>
      <c r="R216" s="392"/>
      <c r="S216" s="309">
        <f>SUMIFS(SalesReport!$Q:$Q,SalesReport!$AE:$AE,$AD216,SalesReport!$A:$A,S$8,SalesReport!$B:$B,BusPlanLocation!$C$7)</f>
        <v>0</v>
      </c>
      <c r="T216" s="393"/>
      <c r="AA216" s="259" t="str">
        <f>IF(OR(B216=0,B216=""),"",B216&amp;IF(COUNTIF(B$11:$B216,B216)&gt;1,COUNTIF(B$11:$B216,B216),""))</f>
        <v>Inter-Divisional 3</v>
      </c>
      <c r="AB216" s="333" t="s">
        <v>1354</v>
      </c>
      <c r="AC216" s="333" t="s">
        <v>278</v>
      </c>
      <c r="AD216" s="371" t="str">
        <f>CONCATENATE(AC216,AB216)</f>
        <v>TradeGroup</v>
      </c>
    </row>
    <row r="217" spans="1:30" ht="12.75" customHeight="1" outlineLevel="1">
      <c r="A217" s="265" t="str">
        <f t="shared" si="196"/>
        <v>Bartering2</v>
      </c>
      <c r="B217" s="372" t="s">
        <v>279</v>
      </c>
      <c r="C217" s="358"/>
      <c r="D217" s="1317" t="e">
        <f>VLOOKUP($AA217,Calc_INF_PrevYearEUR!$A$11:$BQ$330,HLOOKUP($C$7,Calc_INF_PrevYearEUR!$E$5:$BQ$6,2,0),0)</f>
        <v>#N/A</v>
      </c>
      <c r="E217" s="360"/>
      <c r="F217" s="1317" t="e">
        <f>VLOOKUP($AA217,Calc_INF_FC_EUR!$A$11:$BQ$330,HLOOKUP($C$7,Calc_INF_FC_EUR!$E$5:$BQ$6,2,0),0)</f>
        <v>#N/A</v>
      </c>
      <c r="G217" s="361"/>
      <c r="H217" s="1115"/>
      <c r="I217" s="373">
        <f t="shared" ref="I217:S217" si="199">SUM(I218:I220)</f>
        <v>0</v>
      </c>
      <c r="J217" s="1141" t="e">
        <f t="shared" si="198"/>
        <v>#REF!</v>
      </c>
      <c r="K217" s="374">
        <f t="shared" si="199"/>
        <v>0</v>
      </c>
      <c r="L217" s="389"/>
      <c r="M217" s="374">
        <f t="shared" si="199"/>
        <v>0</v>
      </c>
      <c r="N217" s="389"/>
      <c r="O217" s="373">
        <f t="shared" si="199"/>
        <v>0</v>
      </c>
      <c r="P217" s="389"/>
      <c r="Q217" s="374">
        <f t="shared" si="199"/>
        <v>0</v>
      </c>
      <c r="R217" s="389"/>
      <c r="S217" s="373">
        <f t="shared" si="199"/>
        <v>0</v>
      </c>
      <c r="T217" s="393"/>
      <c r="AA217" s="259" t="str">
        <f>IF(OR(B217=0,B217=""),"",B217&amp;IF(COUNTIF(B$11:$B217,B217)&gt;1,COUNTIF(B$11:$B217,B217),""))</f>
        <v>Bartering2</v>
      </c>
      <c r="AB217" s="375"/>
      <c r="AC217" s="333"/>
      <c r="AD217" s="371"/>
    </row>
    <row r="218" spans="1:30" ht="12.75" customHeight="1" outlineLevel="1">
      <c r="A218" s="265" t="str">
        <f t="shared" si="196"/>
        <v>External Customers 4</v>
      </c>
      <c r="B218" s="299" t="s">
        <v>283</v>
      </c>
      <c r="C218" s="300"/>
      <c r="D218" s="306" t="e">
        <f>VLOOKUP($AA218,Calc_INF_PrevYearEUR!$A$11:$BQ$330,HLOOKUP($C$7,Calc_INF_PrevYearEUR!$E$5:$BQ$6,2,0),0)</f>
        <v>#N/A</v>
      </c>
      <c r="E218" s="307"/>
      <c r="F218" s="306" t="e">
        <f>VLOOKUP($AA218,Calc_INF_FC_EUR!$A$11:$BQ$330,HLOOKUP($C$7,Calc_INF_FC_EUR!$E$5:$BQ$6,2,0),0)</f>
        <v>#N/A</v>
      </c>
      <c r="G218" s="324"/>
      <c r="H218" s="1110"/>
      <c r="I218" s="309">
        <f>SUMIFS(SalesReport!$Q:$Q,SalesReport!$AE:$AE,$AD218,SalesReport!$A:$A,I$8,SalesReport!$B:$B,BusPlanLocation!$C$7)</f>
        <v>0</v>
      </c>
      <c r="J218" s="391" t="e">
        <f t="shared" si="198"/>
        <v>#REF!</v>
      </c>
      <c r="K218" s="309">
        <f>SUMIFS(SalesReport!$Q:$Q,SalesReport!$AE:$AE,$AD218,SalesReport!$A:$A,K$8,SalesReport!$B:$B,BusPlanLocation!$C$7)</f>
        <v>0</v>
      </c>
      <c r="L218" s="392"/>
      <c r="M218" s="309">
        <f>SUMIFS(SalesReport!$Q:$Q,SalesReport!$AE:$AE,$AD218,SalesReport!$A:$A,M$8,SalesReport!$B:$B,BusPlanLocation!$C$7)</f>
        <v>0</v>
      </c>
      <c r="N218" s="392"/>
      <c r="O218" s="309">
        <f>SUMIFS(SalesReport!$Q:$Q,SalesReport!$AE:$AE,$AD218,SalesReport!$A:$A,O$8,SalesReport!$B:$B,BusPlanLocation!$C$7)</f>
        <v>0</v>
      </c>
      <c r="P218" s="392"/>
      <c r="Q218" s="309">
        <f>SUMIFS(SalesReport!$Q:$Q,SalesReport!$AE:$AE,$AD218,SalesReport!$A:$A,Q$8,SalesReport!$B:$B,BusPlanLocation!$C$7)</f>
        <v>0</v>
      </c>
      <c r="R218" s="392"/>
      <c r="S218" s="309">
        <f>SUMIFS(SalesReport!$Q:$Q,SalesReport!$AE:$AE,$AD218,SalesReport!$A:$A,S$8,SalesReport!$B:$B,BusPlanLocation!$C$7)</f>
        <v>0</v>
      </c>
      <c r="T218" s="393"/>
      <c r="AA218" s="259" t="str">
        <f>IF(OR(B218=0,B218=""),"",B218&amp;IF(COUNTIF(B$11:$B218,B218)&gt;1,COUNTIF(B$11:$B218,B218),""))</f>
        <v>External Customers 4</v>
      </c>
      <c r="AB218" s="333" t="s">
        <v>1585</v>
      </c>
      <c r="AC218" s="333" t="s">
        <v>279</v>
      </c>
      <c r="AD218" s="371" t="str">
        <f t="shared" ref="AD218:AD224" si="200">CONCATENATE(AC218,AB218)</f>
        <v>BarteringExternal</v>
      </c>
    </row>
    <row r="219" spans="1:30" ht="12.75" customHeight="1" outlineLevel="1">
      <c r="A219" s="265" t="str">
        <f t="shared" si="196"/>
        <v>Intra-Divisional 4</v>
      </c>
      <c r="B219" s="299" t="s">
        <v>284</v>
      </c>
      <c r="C219" s="300"/>
      <c r="D219" s="306" t="e">
        <f>VLOOKUP($AA219,Calc_INF_PrevYearEUR!$A$11:$BQ$330,HLOOKUP($C$7,Calc_INF_PrevYearEUR!$E$5:$BQ$6,2,0),0)</f>
        <v>#N/A</v>
      </c>
      <c r="E219" s="307"/>
      <c r="F219" s="306" t="e">
        <f>VLOOKUP($AA219,Calc_INF_FC_EUR!$A$11:$BQ$330,HLOOKUP($C$7,Calc_INF_FC_EUR!$E$5:$BQ$6,2,0),0)</f>
        <v>#N/A</v>
      </c>
      <c r="G219" s="324"/>
      <c r="H219" s="1110"/>
      <c r="I219" s="309">
        <f>SUMIFS(SalesReport!$Q:$Q,SalesReport!$AE:$AE,$AD219,SalesReport!$A:$A,I$8,SalesReport!$B:$B,BusPlanLocation!$C$7)</f>
        <v>0</v>
      </c>
      <c r="J219" s="391" t="e">
        <f t="shared" si="198"/>
        <v>#REF!</v>
      </c>
      <c r="K219" s="309">
        <f>SUMIFS(SalesReport!$Q:$Q,SalesReport!$AE:$AE,$AD219,SalesReport!$A:$A,K$8,SalesReport!$B:$B,BusPlanLocation!$C$7)</f>
        <v>0</v>
      </c>
      <c r="L219" s="392"/>
      <c r="M219" s="309">
        <f>SUMIFS(SalesReport!$Q:$Q,SalesReport!$AE:$AE,$AD219,SalesReport!$A:$A,M$8,SalesReport!$B:$B,BusPlanLocation!$C$7)</f>
        <v>0</v>
      </c>
      <c r="N219" s="392"/>
      <c r="O219" s="309">
        <f>SUMIFS(SalesReport!$Q:$Q,SalesReport!$AE:$AE,$AD219,SalesReport!$A:$A,O$8,SalesReport!$B:$B,BusPlanLocation!$C$7)</f>
        <v>0</v>
      </c>
      <c r="P219" s="392"/>
      <c r="Q219" s="309">
        <f>SUMIFS(SalesReport!$Q:$Q,SalesReport!$AE:$AE,$AD219,SalesReport!$A:$A,Q$8,SalesReport!$B:$B,BusPlanLocation!$C$7)</f>
        <v>0</v>
      </c>
      <c r="R219" s="392"/>
      <c r="S219" s="309">
        <f>SUMIFS(SalesReport!$Q:$Q,SalesReport!$AE:$AE,$AD219,SalesReport!$A:$A,S$8,SalesReport!$B:$B,BusPlanLocation!$C$7)</f>
        <v>0</v>
      </c>
      <c r="T219" s="393"/>
      <c r="AA219" s="259" t="str">
        <f>IF(OR(B219=0,B219=""),"",B219&amp;IF(COUNTIF(B$11:$B219,B219)&gt;1,COUNTIF(B$11:$B219,B219),""))</f>
        <v>Intra-Divisional 4</v>
      </c>
      <c r="AB219" s="333" t="s">
        <v>1586</v>
      </c>
      <c r="AC219" s="333" t="s">
        <v>279</v>
      </c>
      <c r="AD219" s="371" t="str">
        <f t="shared" si="200"/>
        <v>BarteringConsolidation intra-divisional</v>
      </c>
    </row>
    <row r="220" spans="1:30" ht="12.75" customHeight="1" outlineLevel="1">
      <c r="A220" s="265" t="str">
        <f t="shared" si="196"/>
        <v>Inter-Divisional 4</v>
      </c>
      <c r="B220" s="299" t="s">
        <v>285</v>
      </c>
      <c r="C220" s="300"/>
      <c r="D220" s="306" t="e">
        <f>VLOOKUP($AA220,Calc_INF_PrevYearEUR!$A$11:$BQ$330,HLOOKUP($C$7,Calc_INF_PrevYearEUR!$E$5:$BQ$6,2,0),0)</f>
        <v>#N/A</v>
      </c>
      <c r="E220" s="307"/>
      <c r="F220" s="306" t="e">
        <f>VLOOKUP($AA220,Calc_INF_FC_EUR!$A$11:$BQ$330,HLOOKUP($C$7,Calc_INF_FC_EUR!$E$5:$BQ$6,2,0),0)</f>
        <v>#N/A</v>
      </c>
      <c r="G220" s="324"/>
      <c r="H220" s="1110"/>
      <c r="I220" s="309">
        <f>SUMIFS(SalesReport!$Q:$Q,SalesReport!$AE:$AE,$AD220,SalesReport!$A:$A,I$8,SalesReport!$B:$B,BusPlanLocation!$C$7)</f>
        <v>0</v>
      </c>
      <c r="J220" s="391" t="e">
        <f t="shared" si="198"/>
        <v>#REF!</v>
      </c>
      <c r="K220" s="309">
        <f>SUMIFS(SalesReport!$Q:$Q,SalesReport!$AE:$AE,$AD220,SalesReport!$A:$A,K$8,SalesReport!$B:$B,BusPlanLocation!$C$7)</f>
        <v>0</v>
      </c>
      <c r="L220" s="392"/>
      <c r="M220" s="309">
        <f>SUMIFS(SalesReport!$Q:$Q,SalesReport!$AE:$AE,$AD220,SalesReport!$A:$A,M$8,SalesReport!$B:$B,BusPlanLocation!$C$7)</f>
        <v>0</v>
      </c>
      <c r="N220" s="392"/>
      <c r="O220" s="309">
        <f>SUMIFS(SalesReport!$Q:$Q,SalesReport!$AE:$AE,$AD220,SalesReport!$A:$A,O$8,SalesReport!$B:$B,BusPlanLocation!$C$7)</f>
        <v>0</v>
      </c>
      <c r="P220" s="392"/>
      <c r="Q220" s="309">
        <f>SUMIFS(SalesReport!$Q:$Q,SalesReport!$AE:$AE,$AD220,SalesReport!$A:$A,Q$8,SalesReport!$B:$B,BusPlanLocation!$C$7)</f>
        <v>0</v>
      </c>
      <c r="R220" s="392"/>
      <c r="S220" s="309">
        <f>SUMIFS(SalesReport!$Q:$Q,SalesReport!$AE:$AE,$AD220,SalesReport!$A:$A,S$8,SalesReport!$B:$B,BusPlanLocation!$C$7)</f>
        <v>0</v>
      </c>
      <c r="T220" s="393"/>
      <c r="AA220" s="259" t="str">
        <f>IF(OR(B220=0,B220=""),"",B220&amp;IF(COUNTIF(B$11:$B220,B220)&gt;1,COUNTIF(B$11:$B220,B220),""))</f>
        <v>Inter-Divisional 4</v>
      </c>
      <c r="AB220" s="333" t="s">
        <v>1354</v>
      </c>
      <c r="AC220" s="333" t="s">
        <v>279</v>
      </c>
      <c r="AD220" s="371" t="str">
        <f t="shared" si="200"/>
        <v>BarteringGroup</v>
      </c>
    </row>
    <row r="221" spans="1:30" ht="12.75" customHeight="1" outlineLevel="1">
      <c r="A221" s="265" t="str">
        <f t="shared" si="196"/>
        <v>Commission &amp; Service2</v>
      </c>
      <c r="B221" s="372" t="s">
        <v>280</v>
      </c>
      <c r="C221" s="358"/>
      <c r="D221" s="1317" t="e">
        <f>VLOOKUP($AA221,Calc_INF_PrevYearEUR!$A$11:$BQ$330,HLOOKUP($C$7,Calc_INF_PrevYearEUR!$E$5:$BQ$6,2,0),0)</f>
        <v>#N/A</v>
      </c>
      <c r="E221" s="360"/>
      <c r="F221" s="1317" t="e">
        <f>VLOOKUP($AA221,Calc_INF_FC_EUR!$A$11:$BQ$330,HLOOKUP($C$7,Calc_INF_FC_EUR!$E$5:$BQ$6,2,0),0)</f>
        <v>#N/A</v>
      </c>
      <c r="G221" s="361"/>
      <c r="H221" s="1115"/>
      <c r="I221" s="373">
        <f t="shared" ref="I221:S221" si="201">SUM(I222:I224)</f>
        <v>1</v>
      </c>
      <c r="J221" s="1141" t="e">
        <f t="shared" si="198"/>
        <v>#REF!</v>
      </c>
      <c r="K221" s="374">
        <f t="shared" si="201"/>
        <v>1</v>
      </c>
      <c r="L221" s="389"/>
      <c r="M221" s="374">
        <f t="shared" si="201"/>
        <v>1</v>
      </c>
      <c r="N221" s="389"/>
      <c r="O221" s="373">
        <f t="shared" si="201"/>
        <v>0</v>
      </c>
      <c r="P221" s="389"/>
      <c r="Q221" s="374">
        <f t="shared" si="201"/>
        <v>0</v>
      </c>
      <c r="R221" s="389"/>
      <c r="S221" s="373">
        <f t="shared" si="201"/>
        <v>0</v>
      </c>
      <c r="T221" s="393"/>
      <c r="AA221" s="259" t="str">
        <f>IF(OR(B221=0,B221=""),"",B221&amp;IF(COUNTIF(B$11:$B221,B221)&gt;1,COUNTIF(B$11:$B221,B221),""))</f>
        <v>Commission &amp; Service2</v>
      </c>
      <c r="AB221" s="333"/>
      <c r="AC221" s="333"/>
      <c r="AD221" s="371"/>
    </row>
    <row r="222" spans="1:30" ht="12.75" customHeight="1" outlineLevel="1">
      <c r="A222" s="265" t="str">
        <f t="shared" si="196"/>
        <v>External Customers 5</v>
      </c>
      <c r="B222" s="299" t="s">
        <v>283</v>
      </c>
      <c r="C222" s="300"/>
      <c r="D222" s="306" t="e">
        <f>VLOOKUP($AA222,Calc_INF_PrevYearEUR!$A$11:$BQ$330,HLOOKUP($C$7,Calc_INF_PrevYearEUR!$E$5:$BQ$6,2,0),0)</f>
        <v>#N/A</v>
      </c>
      <c r="E222" s="307"/>
      <c r="F222" s="306" t="e">
        <f>VLOOKUP($AA222,Calc_INF_FC_EUR!$A$11:$BQ$330,HLOOKUP($C$7,Calc_INF_FC_EUR!$E$5:$BQ$6,2,0),0)</f>
        <v>#N/A</v>
      </c>
      <c r="G222" s="324"/>
      <c r="H222" s="1110"/>
      <c r="I222" s="309">
        <f>SUMIFS(SalesReport!$Q:$Q,SalesReport!$AE:$AE,$AD222,SalesReport!$A:$A,I$8,SalesReport!$B:$B,BusPlanLocation!$C$7)</f>
        <v>1</v>
      </c>
      <c r="J222" s="391" t="e">
        <f t="shared" si="198"/>
        <v>#REF!</v>
      </c>
      <c r="K222" s="309">
        <f>SUMIFS(SalesReport!$Q:$Q,SalesReport!$AE:$AE,$AD222,SalesReport!$A:$A,K$8,SalesReport!$B:$B,BusPlanLocation!$C$7)</f>
        <v>1</v>
      </c>
      <c r="L222" s="392"/>
      <c r="M222" s="309">
        <f>SUMIFS(SalesReport!$Q:$Q,SalesReport!$AE:$AE,$AD222,SalesReport!$A:$A,M$8,SalesReport!$B:$B,BusPlanLocation!$C$7)</f>
        <v>1</v>
      </c>
      <c r="N222" s="392"/>
      <c r="O222" s="309">
        <f>SUMIFS(SalesReport!$Q:$Q,SalesReport!$AE:$AE,$AD222,SalesReport!$A:$A,O$8,SalesReport!$B:$B,BusPlanLocation!$C$7)</f>
        <v>0</v>
      </c>
      <c r="P222" s="392"/>
      <c r="Q222" s="309">
        <f>SUMIFS(SalesReport!$Q:$Q,SalesReport!$AE:$AE,$AD222,SalesReport!$A:$A,Q$8,SalesReport!$B:$B,BusPlanLocation!$C$7)</f>
        <v>0</v>
      </c>
      <c r="R222" s="392"/>
      <c r="S222" s="309">
        <f>SUMIFS(SalesReport!$Q:$Q,SalesReport!$AE:$AE,$AD222,SalesReport!$A:$A,S$8,SalesReport!$B:$B,BusPlanLocation!$C$7)</f>
        <v>0</v>
      </c>
      <c r="T222" s="393"/>
      <c r="AA222" s="259" t="str">
        <f>IF(OR(B222=0,B222=""),"",B222&amp;IF(COUNTIF(B$11:$B222,B222)&gt;1,COUNTIF(B$11:$B222,B222),""))</f>
        <v>External Customers 5</v>
      </c>
      <c r="AB222" s="333" t="s">
        <v>1585</v>
      </c>
      <c r="AC222" s="333" t="s">
        <v>781</v>
      </c>
      <c r="AD222" s="371" t="str">
        <f t="shared" si="200"/>
        <v>Commission &amp; ServicesExternal</v>
      </c>
    </row>
    <row r="223" spans="1:30" ht="14.25" customHeight="1" outlineLevel="1">
      <c r="A223" s="265" t="str">
        <f t="shared" si="196"/>
        <v>Intra-Divisional 5</v>
      </c>
      <c r="B223" s="299" t="s">
        <v>284</v>
      </c>
      <c r="C223" s="300"/>
      <c r="D223" s="306" t="e">
        <f>VLOOKUP($AA223,Calc_INF_PrevYearEUR!$A$11:$BQ$330,HLOOKUP($C$7,Calc_INF_PrevYearEUR!$E$5:$BQ$6,2,0),0)</f>
        <v>#N/A</v>
      </c>
      <c r="E223" s="307"/>
      <c r="F223" s="306" t="e">
        <f>VLOOKUP($AA223,Calc_INF_FC_EUR!$A$11:$BQ$330,HLOOKUP($C$7,Calc_INF_FC_EUR!$E$5:$BQ$6,2,0),0)</f>
        <v>#N/A</v>
      </c>
      <c r="G223" s="324"/>
      <c r="H223" s="1110"/>
      <c r="I223" s="309">
        <f>SUMIFS(SalesReport!$Q:$Q,SalesReport!$AE:$AE,$AD223,SalesReport!$A:$A,I$8,SalesReport!$B:$B,BusPlanLocation!$C$7)</f>
        <v>0</v>
      </c>
      <c r="J223" s="391" t="e">
        <f t="shared" si="198"/>
        <v>#REF!</v>
      </c>
      <c r="K223" s="309">
        <f>SUMIFS(SalesReport!$Q:$Q,SalesReport!$AE:$AE,$AD223,SalesReport!$A:$A,K$8,SalesReport!$B:$B,BusPlanLocation!$C$7)</f>
        <v>0</v>
      </c>
      <c r="L223" s="392"/>
      <c r="M223" s="309">
        <f>SUMIFS(SalesReport!$Q:$Q,SalesReport!$AE:$AE,$AD223,SalesReport!$A:$A,M$8,SalesReport!$B:$B,BusPlanLocation!$C$7)</f>
        <v>0</v>
      </c>
      <c r="N223" s="392"/>
      <c r="O223" s="309">
        <f>SUMIFS(SalesReport!$Q:$Q,SalesReport!$AE:$AE,$AD223,SalesReport!$A:$A,O$8,SalesReport!$B:$B,BusPlanLocation!$C$7)</f>
        <v>0</v>
      </c>
      <c r="P223" s="392"/>
      <c r="Q223" s="309">
        <f>SUMIFS(SalesReport!$Q:$Q,SalesReport!$AE:$AE,$AD223,SalesReport!$A:$A,Q$8,SalesReport!$B:$B,BusPlanLocation!$C$7)</f>
        <v>0</v>
      </c>
      <c r="R223" s="392"/>
      <c r="S223" s="309">
        <f>SUMIFS(SalesReport!$Q:$Q,SalesReport!$AE:$AE,$AD223,SalesReport!$A:$A,S$8,SalesReport!$B:$B,BusPlanLocation!$C$7)</f>
        <v>0</v>
      </c>
      <c r="T223" s="393"/>
      <c r="AA223" s="259" t="str">
        <f>IF(OR(B223=0,B223=""),"",B223&amp;IF(COUNTIF(B$11:$B223,B223)&gt;1,COUNTIF(B$11:$B223,B223),""))</f>
        <v>Intra-Divisional 5</v>
      </c>
      <c r="AB223" s="333" t="s">
        <v>1586</v>
      </c>
      <c r="AC223" s="333" t="s">
        <v>781</v>
      </c>
      <c r="AD223" s="371" t="str">
        <f t="shared" si="200"/>
        <v>Commission &amp; ServicesConsolidation intra-divisional</v>
      </c>
    </row>
    <row r="224" spans="1:30" ht="14.25" customHeight="1" outlineLevel="1">
      <c r="A224" s="265" t="str">
        <f t="shared" si="196"/>
        <v>Inter-Divisional 5</v>
      </c>
      <c r="B224" s="299" t="s">
        <v>285</v>
      </c>
      <c r="C224" s="300"/>
      <c r="D224" s="306" t="e">
        <f>VLOOKUP($AA224,Calc_INF_PrevYearEUR!$A$11:$BQ$330,HLOOKUP($C$7,Calc_INF_PrevYearEUR!$E$5:$BQ$6,2,0),0)</f>
        <v>#N/A</v>
      </c>
      <c r="E224" s="307"/>
      <c r="F224" s="306" t="e">
        <f>VLOOKUP($AA224,Calc_INF_FC_EUR!$A$11:$BQ$330,HLOOKUP($C$7,Calc_INF_FC_EUR!$E$5:$BQ$6,2,0),0)</f>
        <v>#N/A</v>
      </c>
      <c r="G224" s="324"/>
      <c r="H224" s="1110"/>
      <c r="I224" s="309">
        <f>SUMIFS(SalesReport!$Q:$Q,SalesReport!$AE:$AE,$AD224,SalesReport!$A:$A,I$8,SalesReport!$B:$B,BusPlanLocation!$C$7)</f>
        <v>0</v>
      </c>
      <c r="J224" s="391" t="e">
        <f t="shared" si="198"/>
        <v>#REF!</v>
      </c>
      <c r="K224" s="309">
        <f>SUMIFS(SalesReport!$Q:$Q,SalesReport!$AE:$AE,$AD224,SalesReport!$A:$A,K$8,SalesReport!$B:$B,BusPlanLocation!$C$7)</f>
        <v>0</v>
      </c>
      <c r="L224" s="392"/>
      <c r="M224" s="309">
        <f>SUMIFS(SalesReport!$Q:$Q,SalesReport!$AE:$AE,$AD224,SalesReport!$A:$A,M$8,SalesReport!$B:$B,BusPlanLocation!$C$7)</f>
        <v>0</v>
      </c>
      <c r="N224" s="392"/>
      <c r="O224" s="309">
        <f>SUMIFS(SalesReport!$Q:$Q,SalesReport!$AE:$AE,$AD224,SalesReport!$A:$A,O$8,SalesReport!$B:$B,BusPlanLocation!$C$7)</f>
        <v>0</v>
      </c>
      <c r="P224" s="392"/>
      <c r="Q224" s="309">
        <f>SUMIFS(SalesReport!$Q:$Q,SalesReport!$AE:$AE,$AD224,SalesReport!$A:$A,Q$8,SalesReport!$B:$B,BusPlanLocation!$C$7)</f>
        <v>0</v>
      </c>
      <c r="R224" s="392"/>
      <c r="S224" s="309">
        <f>SUMIFS(SalesReport!$Q:$Q,SalesReport!$AE:$AE,$AD224,SalesReport!$A:$A,S$8,SalesReport!$B:$B,BusPlanLocation!$C$7)</f>
        <v>0</v>
      </c>
      <c r="T224" s="393"/>
      <c r="AA224" s="259" t="str">
        <f>IF(OR(B224=0,B224=""),"",B224&amp;IF(COUNTIF(B$11:$B224,B224)&gt;1,COUNTIF(B$11:$B224,B224),""))</f>
        <v>Inter-Divisional 5</v>
      </c>
      <c r="AB224" s="333" t="s">
        <v>1354</v>
      </c>
      <c r="AC224" s="333" t="s">
        <v>781</v>
      </c>
      <c r="AD224" s="371" t="str">
        <f t="shared" si="200"/>
        <v>Commission &amp; ServicesGroup</v>
      </c>
    </row>
    <row r="225" spans="1:30" ht="14.25" customHeight="1" outlineLevel="1">
      <c r="A225" s="265" t="str">
        <f t="shared" si="196"/>
        <v>Others2</v>
      </c>
      <c r="B225" s="372" t="s">
        <v>281</v>
      </c>
      <c r="C225" s="358"/>
      <c r="D225" s="1317" t="e">
        <f>VLOOKUP($AA225,Calc_INF_PrevYearEUR!$A$11:$BQ$330,HLOOKUP($C$7,Calc_INF_PrevYearEUR!$E$5:$BQ$6,2,0),0)</f>
        <v>#N/A</v>
      </c>
      <c r="E225" s="360"/>
      <c r="F225" s="1317" t="e">
        <f>VLOOKUP($AA225,Calc_INF_FC_EUR!$A$11:$BQ$330,HLOOKUP($C$7,Calc_INF_FC_EUR!$E$5:$BQ$6,2,0),0)</f>
        <v>#N/A</v>
      </c>
      <c r="G225" s="361"/>
      <c r="H225" s="1115"/>
      <c r="I225" s="373">
        <f t="shared" ref="I225:S225" si="202">SUM(I226:I228)</f>
        <v>0</v>
      </c>
      <c r="J225" s="1141" t="e">
        <f t="shared" si="198"/>
        <v>#REF!</v>
      </c>
      <c r="K225" s="374">
        <f t="shared" si="202"/>
        <v>0</v>
      </c>
      <c r="L225" s="389"/>
      <c r="M225" s="374">
        <f t="shared" si="202"/>
        <v>0</v>
      </c>
      <c r="N225" s="389"/>
      <c r="O225" s="373">
        <f t="shared" si="202"/>
        <v>0</v>
      </c>
      <c r="P225" s="389"/>
      <c r="Q225" s="374">
        <f t="shared" si="202"/>
        <v>0</v>
      </c>
      <c r="R225" s="389"/>
      <c r="S225" s="373">
        <f t="shared" si="202"/>
        <v>0</v>
      </c>
      <c r="T225" s="393"/>
      <c r="AA225" s="259" t="str">
        <f>IF(OR(B225=0,B225=""),"",B225&amp;IF(COUNTIF(B$11:$B225,B225)&gt;1,COUNTIF(B$11:$B225,B225),""))</f>
        <v>Others2</v>
      </c>
      <c r="AB225" s="375"/>
      <c r="AC225" s="333"/>
      <c r="AD225" s="371"/>
    </row>
    <row r="226" spans="1:30" ht="14.25" customHeight="1" outlineLevel="1">
      <c r="A226" s="265" t="str">
        <f t="shared" si="196"/>
        <v>External Customers 6</v>
      </c>
      <c r="B226" s="299" t="s">
        <v>283</v>
      </c>
      <c r="C226" s="300"/>
      <c r="D226" s="306" t="e">
        <f>VLOOKUP($AA226,Calc_INF_PrevYearEUR!$A$11:$BQ$330,HLOOKUP($C$7,Calc_INF_PrevYearEUR!$E$5:$BQ$6,2,0),0)</f>
        <v>#N/A</v>
      </c>
      <c r="E226" s="307"/>
      <c r="F226" s="306" t="e">
        <f>VLOOKUP($AA226,Calc_INF_FC_EUR!$A$11:$BQ$330,HLOOKUP($C$7,Calc_INF_FC_EUR!$E$5:$BQ$6,2,0),0)</f>
        <v>#N/A</v>
      </c>
      <c r="G226" s="324"/>
      <c r="H226" s="1110"/>
      <c r="I226" s="309">
        <f>SUMIFS(SalesReport!$Q:$Q,SalesReport!$AE:$AE,$AD226,SalesReport!$A:$A,I$8,SalesReport!$B:$B,BusPlanLocation!$C$7)</f>
        <v>0</v>
      </c>
      <c r="J226" s="391" t="e">
        <f t="shared" si="198"/>
        <v>#REF!</v>
      </c>
      <c r="K226" s="309">
        <f>SUMIFS(SalesReport!$Q:$Q,SalesReport!$AE:$AE,$AD226,SalesReport!$A:$A,K$8,SalesReport!$B:$B,BusPlanLocation!$C$7)</f>
        <v>0</v>
      </c>
      <c r="L226" s="392"/>
      <c r="M226" s="309">
        <f>SUMIFS(SalesReport!$Q:$Q,SalesReport!$AE:$AE,$AD226,SalesReport!$A:$A,M$8,SalesReport!$B:$B,BusPlanLocation!$C$7)</f>
        <v>0</v>
      </c>
      <c r="N226" s="392"/>
      <c r="O226" s="309">
        <f>SUMIFS(SalesReport!$Q:$Q,SalesReport!$AE:$AE,$AD226,SalesReport!$A:$A,O$8,SalesReport!$B:$B,BusPlanLocation!$C$7)</f>
        <v>0</v>
      </c>
      <c r="P226" s="392"/>
      <c r="Q226" s="309">
        <f>SUMIFS(SalesReport!$Q:$Q,SalesReport!$AE:$AE,$AD226,SalesReport!$A:$A,Q$8,SalesReport!$B:$B,BusPlanLocation!$C$7)</f>
        <v>0</v>
      </c>
      <c r="R226" s="392"/>
      <c r="S226" s="309">
        <f>SUMIFS(SalesReport!$Q:$Q,SalesReport!$AE:$AE,$AD226,SalesReport!$A:$A,S$8,SalesReport!$B:$B,BusPlanLocation!$C$7)</f>
        <v>0</v>
      </c>
      <c r="T226" s="393"/>
      <c r="AA226" s="259" t="str">
        <f>IF(OR(B226=0,B226=""),"",B226&amp;IF(COUNTIF(B$11:$B226,B226)&gt;1,COUNTIF(B$11:$B226,B226),""))</f>
        <v>External Customers 6</v>
      </c>
      <c r="AB226" s="333" t="s">
        <v>1585</v>
      </c>
      <c r="AC226" s="333" t="s">
        <v>281</v>
      </c>
      <c r="AD226" s="371" t="str">
        <f>CONCATENATE(AC226,AB226)</f>
        <v>OthersExternal</v>
      </c>
    </row>
    <row r="227" spans="1:30" ht="14.25" customHeight="1" outlineLevel="1">
      <c r="A227" s="265" t="str">
        <f t="shared" si="196"/>
        <v>Intra-Divisional 6</v>
      </c>
      <c r="B227" s="299" t="s">
        <v>284</v>
      </c>
      <c r="C227" s="300"/>
      <c r="D227" s="306" t="e">
        <f>VLOOKUP($AA227,Calc_INF_PrevYearEUR!$A$11:$BQ$330,HLOOKUP($C$7,Calc_INF_PrevYearEUR!$E$5:$BQ$6,2,0),0)</f>
        <v>#N/A</v>
      </c>
      <c r="E227" s="307"/>
      <c r="F227" s="306" t="e">
        <f>VLOOKUP($AA227,Calc_INF_FC_EUR!$A$11:$BQ$330,HLOOKUP($C$7,Calc_INF_FC_EUR!$E$5:$BQ$6,2,0),0)</f>
        <v>#N/A</v>
      </c>
      <c r="G227" s="324"/>
      <c r="H227" s="1110"/>
      <c r="I227" s="309">
        <f>SUMIFS(SalesReport!$Q:$Q,SalesReport!$AE:$AE,$AD227,SalesReport!$A:$A,I$8,SalesReport!$B:$B,BusPlanLocation!$C$7)</f>
        <v>0</v>
      </c>
      <c r="J227" s="391" t="e">
        <f t="shared" si="198"/>
        <v>#REF!</v>
      </c>
      <c r="K227" s="309">
        <f>SUMIFS(SalesReport!$Q:$Q,SalesReport!$AE:$AE,$AD227,SalesReport!$A:$A,K$8,SalesReport!$B:$B,BusPlanLocation!$C$7)</f>
        <v>0</v>
      </c>
      <c r="L227" s="392"/>
      <c r="M227" s="309">
        <f>SUMIFS(SalesReport!$Q:$Q,SalesReport!$AE:$AE,$AD227,SalesReport!$A:$A,M$8,SalesReport!$B:$B,BusPlanLocation!$C$7)</f>
        <v>0</v>
      </c>
      <c r="N227" s="392"/>
      <c r="O227" s="309">
        <f>SUMIFS(SalesReport!$Q:$Q,SalesReport!$AE:$AE,$AD227,SalesReport!$A:$A,O$8,SalesReport!$B:$B,BusPlanLocation!$C$7)</f>
        <v>0</v>
      </c>
      <c r="P227" s="392"/>
      <c r="Q227" s="309">
        <f>SUMIFS(SalesReport!$Q:$Q,SalesReport!$AE:$AE,$AD227,SalesReport!$A:$A,Q$8,SalesReport!$B:$B,BusPlanLocation!$C$7)</f>
        <v>0</v>
      </c>
      <c r="R227" s="392"/>
      <c r="S227" s="309">
        <f>SUMIFS(SalesReport!$Q:$Q,SalesReport!$AE:$AE,$AD227,SalesReport!$A:$A,S$8,SalesReport!$B:$B,BusPlanLocation!$C$7)</f>
        <v>0</v>
      </c>
      <c r="T227" s="393"/>
      <c r="AA227" s="259" t="str">
        <f>IF(OR(B227=0,B227=""),"",B227&amp;IF(COUNTIF(B$11:$B227,B227)&gt;1,COUNTIF(B$11:$B227,B227),""))</f>
        <v>Intra-Divisional 6</v>
      </c>
      <c r="AB227" s="333" t="s">
        <v>1586</v>
      </c>
      <c r="AC227" s="333" t="s">
        <v>281</v>
      </c>
      <c r="AD227" s="371" t="str">
        <f>CONCATENATE(AC227,AB227)</f>
        <v>OthersConsolidation intra-divisional</v>
      </c>
    </row>
    <row r="228" spans="1:30" ht="14.25" customHeight="1" outlineLevel="1">
      <c r="A228" s="265" t="str">
        <f t="shared" si="196"/>
        <v>Inter-Divisional 6</v>
      </c>
      <c r="B228" s="299" t="s">
        <v>285</v>
      </c>
      <c r="C228" s="300"/>
      <c r="D228" s="306" t="e">
        <f>VLOOKUP($AA228,Calc_INF_PrevYearEUR!$A$11:$BQ$330,HLOOKUP($C$7,Calc_INF_PrevYearEUR!$E$5:$BQ$6,2,0),0)</f>
        <v>#N/A</v>
      </c>
      <c r="E228" s="307"/>
      <c r="F228" s="306" t="e">
        <f>VLOOKUP($AA228,Calc_INF_FC_EUR!$A$11:$BQ$330,HLOOKUP($C$7,Calc_INF_FC_EUR!$E$5:$BQ$6,2,0),0)</f>
        <v>#N/A</v>
      </c>
      <c r="G228" s="324"/>
      <c r="H228" s="1110"/>
      <c r="I228" s="309">
        <f>SUMIFS(SalesReport!$Q:$Q,SalesReport!$AE:$AE,$AD228,SalesReport!$A:$A,I$8,SalesReport!$B:$B,BusPlanLocation!$C$7)</f>
        <v>0</v>
      </c>
      <c r="J228" s="391" t="e">
        <f t="shared" si="198"/>
        <v>#REF!</v>
      </c>
      <c r="K228" s="309">
        <f>SUMIFS(SalesReport!$Q:$Q,SalesReport!$AE:$AE,$AD228,SalesReport!$A:$A,K$8,SalesReport!$B:$B,BusPlanLocation!$C$7)</f>
        <v>0</v>
      </c>
      <c r="L228" s="392"/>
      <c r="M228" s="309">
        <f>SUMIFS(SalesReport!$Q:$Q,SalesReport!$AE:$AE,$AD228,SalesReport!$A:$A,M$8,SalesReport!$B:$B,BusPlanLocation!$C$7)</f>
        <v>0</v>
      </c>
      <c r="N228" s="392"/>
      <c r="O228" s="309">
        <f>SUMIFS(SalesReport!$Q:$Q,SalesReport!$AE:$AE,$AD228,SalesReport!$A:$A,O$8,SalesReport!$B:$B,BusPlanLocation!$C$7)</f>
        <v>0</v>
      </c>
      <c r="P228" s="392"/>
      <c r="Q228" s="309">
        <f>SUMIFS(SalesReport!$Q:$Q,SalesReport!$AE:$AE,$AD228,SalesReport!$A:$A,Q$8,SalesReport!$B:$B,BusPlanLocation!$C$7)</f>
        <v>0</v>
      </c>
      <c r="R228" s="392"/>
      <c r="S228" s="309">
        <f>SUMIFS(SalesReport!$Q:$Q,SalesReport!$AE:$AE,$AD228,SalesReport!$A:$A,S$8,SalesReport!$B:$B,BusPlanLocation!$C$7)</f>
        <v>0</v>
      </c>
      <c r="T228" s="393"/>
      <c r="AA228" s="259" t="str">
        <f>IF(OR(B228=0,B228=""),"",B228&amp;IF(COUNTIF(B$11:$B228,B228)&gt;1,COUNTIF(B$11:$B228,B228),""))</f>
        <v>Inter-Divisional 6</v>
      </c>
      <c r="AB228" s="333" t="s">
        <v>1354</v>
      </c>
      <c r="AC228" s="333" t="s">
        <v>281</v>
      </c>
      <c r="AD228" s="371" t="str">
        <f>CONCATENATE(AC228,AB228)</f>
        <v>OthersGroup</v>
      </c>
    </row>
    <row r="229" spans="1:30" ht="14.25" customHeight="1" outlineLevel="1">
      <c r="A229" s="265" t="str">
        <f t="shared" si="196"/>
        <v/>
      </c>
      <c r="B229" s="299"/>
      <c r="C229" s="300"/>
      <c r="D229" s="306" t="e">
        <f>VLOOKUP($AA229,Calc_INF_PrevYearEUR!$A$11:$BQ$330,HLOOKUP($C$7,Calc_INF_PrevYearEUR!$E$5:$BQ$6,2,0),0)*IF($C$9="EUR",1,START!$E$18)</f>
        <v>#N/A</v>
      </c>
      <c r="E229" s="307"/>
      <c r="F229" s="306"/>
      <c r="G229" s="324"/>
      <c r="H229" s="1110"/>
      <c r="I229" s="338"/>
      <c r="J229" s="392"/>
      <c r="K229" s="397"/>
      <c r="L229" s="392"/>
      <c r="M229" s="397"/>
      <c r="N229" s="392"/>
      <c r="O229" s="397"/>
      <c r="P229" s="392"/>
      <c r="Q229" s="397"/>
      <c r="R229" s="392"/>
      <c r="S229" s="398"/>
      <c r="T229" s="393"/>
      <c r="AA229" s="259" t="str">
        <f>IF(OR(B229=0,B229=""),"",B229&amp;IF(COUNTIF(B$11:$B229,B229)&gt;1,COUNTIF(B$11:$B229,B229),""))</f>
        <v/>
      </c>
      <c r="AB229" s="333"/>
      <c r="AC229" s="333"/>
      <c r="AD229" s="371"/>
    </row>
    <row r="230" spans="1:30" ht="14.25" customHeight="1" outlineLevel="1">
      <c r="A230" s="1103" t="str">
        <f t="shared" si="196"/>
        <v>Keyfigures Collection [per ton]</v>
      </c>
      <c r="B230" s="399" t="s">
        <v>286</v>
      </c>
      <c r="C230" s="399"/>
      <c r="D230" s="400" t="e">
        <f>VLOOKUP($AA230,Calc_INF_PrevYearEUR!$A$11:$BQ$330,HLOOKUP($C$7,Calc_INF_PrevYearEUR!$E$5:$BQ$6,2,0),0)*IF($C$9="EUR",1,START!$E$18)</f>
        <v>#N/A</v>
      </c>
      <c r="E230" s="401"/>
      <c r="F230" s="400"/>
      <c r="G230" s="402"/>
      <c r="H230" s="1118"/>
      <c r="I230" s="403"/>
      <c r="J230" s="404"/>
      <c r="K230" s="403"/>
      <c r="L230" s="404"/>
      <c r="M230" s="403"/>
      <c r="N230" s="404"/>
      <c r="O230" s="403"/>
      <c r="P230" s="404"/>
      <c r="Q230" s="403"/>
      <c r="R230" s="404"/>
      <c r="S230" s="403"/>
      <c r="AA230" s="259" t="str">
        <f>IF(OR(B230=0,B230=""),"",B230&amp;IF(COUNTIF(B$11:$B230,B230)&gt;1,COUNTIF(B$11:$B230,B230),""))</f>
        <v>Keyfigures Collection [per ton]</v>
      </c>
      <c r="AB230" s="1322"/>
      <c r="AC230" s="333"/>
      <c r="AD230" s="371"/>
    </row>
    <row r="231" spans="1:30" s="664" customFormat="1" ht="14.25" customHeight="1" outlineLevel="1">
      <c r="A231" s="1104" t="str">
        <f t="shared" si="196"/>
        <v>Sales in tons</v>
      </c>
      <c r="B231" s="656" t="s">
        <v>287</v>
      </c>
      <c r="C231" s="657"/>
      <c r="D231" s="658" t="e">
        <f>VLOOKUP($AA231,Calc_INF_PrevYearEUR!$A$11:$BQ$330,HLOOKUP($C$7,Calc_INF_PrevYearEUR!$E$5:$BQ$6,2,0),0)</f>
        <v>#N/A</v>
      </c>
      <c r="E231" s="659"/>
      <c r="F231" s="658" t="e">
        <f>VLOOKUP($AA231,Calc_INF_FC_EUR!$A$11:$BQ$330,HLOOKUP($C$7,Calc_INF_FC_EUR!$E$5:$BQ$6,2,0),0)</f>
        <v>#N/A</v>
      </c>
      <c r="G231" s="660"/>
      <c r="H231" s="1119"/>
      <c r="I231" s="338" t="e">
        <f>+I209</f>
        <v>#REF!</v>
      </c>
      <c r="J231" s="662"/>
      <c r="K231" s="661">
        <f>+K209</f>
        <v>0</v>
      </c>
      <c r="L231" s="662"/>
      <c r="M231" s="661">
        <f>+M209</f>
        <v>0</v>
      </c>
      <c r="N231" s="662"/>
      <c r="O231" s="661">
        <f>+O209</f>
        <v>0</v>
      </c>
      <c r="P231" s="662"/>
      <c r="Q231" s="661">
        <f>+Q209</f>
        <v>0</v>
      </c>
      <c r="R231" s="662"/>
      <c r="S231" s="661">
        <f>+S209</f>
        <v>0</v>
      </c>
      <c r="T231" s="662"/>
      <c r="U231" s="663"/>
      <c r="V231" s="663"/>
      <c r="W231" s="663"/>
      <c r="X231" s="663"/>
      <c r="AA231" s="259" t="str">
        <f>IF(OR(B231=0,B231=""),"",B231&amp;IF(COUNTIF(B$11:$B231,B231)&gt;1,COUNTIF(B$11:$B231,B231),""))</f>
        <v>Sales in tons</v>
      </c>
      <c r="AB231" s="1323"/>
      <c r="AC231" s="333"/>
      <c r="AD231" s="371"/>
    </row>
    <row r="232" spans="1:30" ht="14.25" customHeight="1" outlineLevel="1">
      <c r="A232" s="1103" t="str">
        <f t="shared" si="196"/>
        <v>Operating Income - Collection</v>
      </c>
      <c r="B232" s="299" t="s">
        <v>288</v>
      </c>
      <c r="C232" s="300"/>
      <c r="D232" s="405" t="e">
        <f>VLOOKUP($AA232,Calc_INF_PrevYearEUR!$A$11:$BQ$330,HLOOKUP($C$7,Calc_INF_PrevYearEUR!$E$5:$BQ$6,2,0),0)*IF($C$9="EUR",1,START!$E$18)</f>
        <v>#N/A</v>
      </c>
      <c r="E232" s="307"/>
      <c r="F232" s="405" t="e">
        <f>VLOOKUP($AA232,Calc_INF_FC_EUR!$A$11:$BQ$330,HLOOKUP($C$7,Calc_INF_FC_EUR!$E$5:$BQ$6,2,0),0)*IF($C$9="EUR",1,START!$E$18)</f>
        <v>#N/A</v>
      </c>
      <c r="G232" s="406"/>
      <c r="H232" s="1110"/>
      <c r="I232" s="407" t="e">
        <f>IF(I231&lt;&gt;0,(+I13/I231)*1000,"")</f>
        <v>#REF!</v>
      </c>
      <c r="J232" s="343"/>
      <c r="K232" s="338" t="str">
        <f>IF(K231&lt;&gt;0,(+K13/K231)*1000,"")</f>
        <v/>
      </c>
      <c r="L232" s="343"/>
      <c r="M232" s="338" t="str">
        <f>IF(M231&lt;&gt;0,(+M13/M231)*1000,"")</f>
        <v/>
      </c>
      <c r="N232" s="343"/>
      <c r="O232" s="338" t="str">
        <f>IF(O231&lt;&gt;0,(+O13/O231)*1000,"")</f>
        <v/>
      </c>
      <c r="P232" s="343"/>
      <c r="Q232" s="338" t="str">
        <f>IF(Q231&lt;&gt;0,(+Q13/Q231)*1000,"")</f>
        <v/>
      </c>
      <c r="R232" s="343"/>
      <c r="S232" s="338" t="str">
        <f>IF(S231&lt;&gt;0,(+S13/S231)*1000,"")</f>
        <v/>
      </c>
      <c r="T232" s="343"/>
      <c r="AA232" s="259" t="str">
        <f>IF(OR(B232=0,B232=""),"",B232&amp;IF(COUNTIF(B$11:$B232,B232)&gt;1,COUNTIF(B$11:$B232,B232),""))</f>
        <v>Operating Income - Collection</v>
      </c>
      <c r="AB232" s="1323"/>
      <c r="AC232" s="333"/>
      <c r="AD232" s="371"/>
    </row>
    <row r="233" spans="1:30" ht="14.25" customHeight="1" outlineLevel="1">
      <c r="A233" s="1103" t="str">
        <f t="shared" si="196"/>
        <v>Shipping expenses</v>
      </c>
      <c r="B233" s="299" t="s">
        <v>71</v>
      </c>
      <c r="C233" s="300"/>
      <c r="D233" s="405" t="e">
        <f>VLOOKUP($AA233,Calc_INF_PrevYearEUR!$A$11:$BQ$330,HLOOKUP($C$7,Calc_INF_PrevYearEUR!$E$5:$BQ$6,2,0),0)*IF($C$9="EUR",1,START!$E$18)</f>
        <v>#N/A</v>
      </c>
      <c r="E233" s="307"/>
      <c r="F233" s="405" t="e">
        <f>VLOOKUP($AA233,Calc_INF_FC_EUR!$A$11:$BQ$330,HLOOKUP($C$7,Calc_INF_FC_EUR!$E$5:$BQ$6,2,0),0)*IF($C$9="EUR",1,START!$E$18)</f>
        <v>#N/A</v>
      </c>
      <c r="G233" s="445"/>
      <c r="H233" s="1110"/>
      <c r="I233" s="407" t="e">
        <f>IF(I231&lt;&gt;0,(+I41/I231)*1000,"")</f>
        <v>#REF!</v>
      </c>
      <c r="J233" s="343"/>
      <c r="K233" s="407" t="str">
        <f>IF(K231&lt;&gt;0,(+K41/K231)*1000,"")</f>
        <v/>
      </c>
      <c r="L233" s="343"/>
      <c r="M233" s="407" t="str">
        <f>IF(M231&lt;&gt;0,(+M41/M231)*1000,"")</f>
        <v/>
      </c>
      <c r="N233" s="343"/>
      <c r="O233" s="407" t="str">
        <f>IF(O231&lt;&gt;0,(+O41/O231)*1000,"")</f>
        <v/>
      </c>
      <c r="P233" s="343"/>
      <c r="Q233" s="407" t="str">
        <f>IF(Q231&lt;&gt;0,(+Q41/Q231)*1000,"")</f>
        <v/>
      </c>
      <c r="R233" s="343"/>
      <c r="S233" s="407" t="str">
        <f>IF(S231&lt;&gt;0,(+S41/S231)*1000,"")</f>
        <v/>
      </c>
      <c r="T233" s="343"/>
      <c r="AA233" s="259" t="str">
        <f>IF(OR(B233=0,B233=""),"",B233&amp;IF(COUNTIF(B$11:$B233,B233)&gt;1,COUNTIF(B$11:$B233,B233),""))</f>
        <v>Shipping expenses</v>
      </c>
      <c r="AB233" s="1324"/>
    </row>
    <row r="234" spans="1:30" s="443" customFormat="1" ht="14.25" customHeight="1" outlineLevel="1">
      <c r="A234" s="1105" t="str">
        <f t="shared" si="196"/>
        <v xml:space="preserve">     Shipping expenses (FCA)</v>
      </c>
      <c r="B234" s="436" t="s">
        <v>289</v>
      </c>
      <c r="C234" s="437"/>
      <c r="D234" s="438" t="e">
        <f>VLOOKUP($AA234,Calc_INF_PrevYearEUR!$A$11:$BQ$330,HLOOKUP($C$7,Calc_INF_PrevYearEUR!$E$5:$BQ$6,2,0),0)*IF($C$9="EUR",1,START!$E$18)</f>
        <v>#N/A</v>
      </c>
      <c r="E234" s="439"/>
      <c r="F234" s="438" t="e">
        <f>VLOOKUP($AA234,Calc_INF_FC_EUR!$A$11:$BQ$330,HLOOKUP($C$7,Calc_INF_FC_EUR!$E$5:$BQ$6,2,0),0)*IF($C$9="EUR",1,START!$E$18)</f>
        <v>#N/A</v>
      </c>
      <c r="G234" s="440"/>
      <c r="H234" s="1120"/>
      <c r="I234" s="446"/>
      <c r="J234" s="442"/>
      <c r="K234" s="446"/>
      <c r="L234" s="442"/>
      <c r="M234" s="446"/>
      <c r="N234" s="442"/>
      <c r="O234" s="446"/>
      <c r="P234" s="442"/>
      <c r="Q234" s="446"/>
      <c r="R234" s="442"/>
      <c r="S234" s="446"/>
      <c r="T234" s="442"/>
      <c r="AA234" s="259" t="str">
        <f>IF(OR(B234=0,B234=""),"",B234&amp;IF(COUNTIF(B$11:$B234,B234)&gt;1,COUNTIF(B$11:$B234,B234),""))</f>
        <v xml:space="preserve">     Shipping expenses (FCA)</v>
      </c>
      <c r="AB234" s="1322"/>
      <c r="AC234" s="333"/>
      <c r="AD234" s="371"/>
    </row>
    <row r="235" spans="1:30" ht="14.25" customHeight="1" outlineLevel="1">
      <c r="A235" s="1103" t="str">
        <f t="shared" si="196"/>
        <v>Other Sales expenses</v>
      </c>
      <c r="B235" s="1316" t="s">
        <v>290</v>
      </c>
      <c r="C235" s="300"/>
      <c r="D235" s="405" t="e">
        <f>VLOOKUP($AA235,Calc_INF_PrevYearEUR!$A$11:$BQ$330,HLOOKUP($C$7,Calc_INF_PrevYearEUR!$E$5:$BQ$6,2,0),0)*IF($C$9="EUR",1,START!$E$18)</f>
        <v>#N/A</v>
      </c>
      <c r="E235" s="307"/>
      <c r="F235" s="405" t="e">
        <f>VLOOKUP($AA235,Calc_INF_FC_EUR!$A$11:$BQ$330,HLOOKUP($C$7,Calc_INF_FC_EUR!$E$5:$BQ$6,2,0),0)*IF($C$9="EUR",1,START!$E$18)</f>
        <v>#N/A</v>
      </c>
      <c r="G235" s="408"/>
      <c r="H235" s="1110"/>
      <c r="I235" s="407" t="e">
        <f>IF(I231&lt;&gt;0,(+I40/I231)*1000,"")</f>
        <v>#REF!</v>
      </c>
      <c r="J235" s="343"/>
      <c r="K235" s="407" t="str">
        <f>IF(K231&lt;&gt;0,(+K40/K231)*1000,"")</f>
        <v/>
      </c>
      <c r="L235" s="343"/>
      <c r="M235" s="407" t="str">
        <f>IF(M231&lt;&gt;0,(+M40/M231)*1000,"")</f>
        <v/>
      </c>
      <c r="N235" s="343"/>
      <c r="O235" s="407" t="str">
        <f>IF(O231&lt;&gt;0,(+O40/O231)*1000,"")</f>
        <v/>
      </c>
      <c r="P235" s="343"/>
      <c r="Q235" s="407" t="str">
        <f>IF(Q231&lt;&gt;0,(+Q40/Q231)*1000,"")</f>
        <v/>
      </c>
      <c r="R235" s="343"/>
      <c r="S235" s="407" t="str">
        <f>IF(S231&lt;&gt;0,(+S40/S231)*1000,"")</f>
        <v/>
      </c>
      <c r="T235" s="343"/>
      <c r="AA235" s="259" t="str">
        <f>IF(OR(B235=0,B235=""),"",B235&amp;IF(COUNTIF(B$11:$B235,B235)&gt;1,COUNTIF(B$11:$B235,B235),""))</f>
        <v>Other Sales expenses</v>
      </c>
      <c r="AB235" s="1322"/>
      <c r="AC235" s="333"/>
      <c r="AD235" s="371"/>
    </row>
    <row r="236" spans="1:30" ht="14.25" customHeight="1" outlineLevel="1">
      <c r="A236" s="1103" t="str">
        <f t="shared" si="196"/>
        <v xml:space="preserve">Net Revenue Production (ex works) </v>
      </c>
      <c r="B236" s="1318" t="s">
        <v>291</v>
      </c>
      <c r="C236" s="313"/>
      <c r="D236" s="409" t="e">
        <f>VLOOKUP($AA236,Calc_INF_PrevYearEUR!$A$11:$BQ$330,HLOOKUP($C$7,Calc_INF_PrevYearEUR!$E$5:$BQ$6,2,0),0)*IF($C$9="EUR",1,START!$E$18)</f>
        <v>#N/A</v>
      </c>
      <c r="E236" s="315"/>
      <c r="F236" s="409" t="e">
        <f>VLOOKUP($AA236,Calc_INF_FC_EUR!$A$11:$BQ$330,HLOOKUP($C$7,Calc_INF_FC_EUR!$E$5:$BQ$6,2,0),0)*IF($C$9="EUR",1,START!$E$18)</f>
        <v>#N/A</v>
      </c>
      <c r="G236" s="410"/>
      <c r="H236" s="1111"/>
      <c r="I236" s="411" t="e">
        <f>IF(I231&lt;&gt;0,(+I232+I233+I235),"")</f>
        <v>#REF!</v>
      </c>
      <c r="J236" s="412"/>
      <c r="K236" s="411" t="str">
        <f>IF(K231&lt;&gt;0,(+K232+K233+K235),"")</f>
        <v/>
      </c>
      <c r="L236" s="412"/>
      <c r="M236" s="411" t="str">
        <f>IF(M231&lt;&gt;0,(+M232+M233+M235),"")</f>
        <v/>
      </c>
      <c r="N236" s="412"/>
      <c r="O236" s="411" t="str">
        <f>IF(O231&lt;&gt;0,(+O232+O233+O235),"")</f>
        <v/>
      </c>
      <c r="P236" s="412"/>
      <c r="Q236" s="411" t="str">
        <f>IF(Q231&lt;&gt;0,(+Q232+Q233+Q235),"")</f>
        <v/>
      </c>
      <c r="R236" s="412"/>
      <c r="S236" s="411" t="str">
        <f>IF(S231&lt;&gt;0,(+S232+S233+S235),"")</f>
        <v/>
      </c>
      <c r="T236" s="412"/>
      <c r="AA236" s="259" t="str">
        <f>IF(OR(B236=0,B236=""),"",B236&amp;IF(COUNTIF(B$11:$B236,B236)&gt;1,COUNTIF(B$11:$B236,B236),""))</f>
        <v xml:space="preserve">Net Revenue Production (ex works) </v>
      </c>
      <c r="AB236" s="1322"/>
      <c r="AC236" s="333"/>
      <c r="AD236" s="371"/>
    </row>
    <row r="237" spans="1:30" ht="14.25" customHeight="1" outlineLevel="1">
      <c r="A237" s="1103" t="str">
        <f t="shared" si="196"/>
        <v>Raw Materials</v>
      </c>
      <c r="B237" s="313" t="s">
        <v>292</v>
      </c>
      <c r="C237" s="313"/>
      <c r="D237" s="409" t="e">
        <f>VLOOKUP($AA237,Calc_INF_PrevYearEUR!$A$11:$BQ$330,HLOOKUP($C$7,Calc_INF_PrevYearEUR!$E$5:$BQ$6,2,0),0)*IF($C$9="EUR",1,START!$E$18)</f>
        <v>#N/A</v>
      </c>
      <c r="E237" s="315"/>
      <c r="F237" s="409" t="e">
        <f>VLOOKUP($AA237,Calc_INF_FC_EUR!$A$11:$BQ$330,HLOOKUP($C$7,Calc_INF_FC_EUR!$E$5:$BQ$6,2,0),0)*IF($C$9="EUR",1,START!$E$18)</f>
        <v>#N/A</v>
      </c>
      <c r="G237" s="413"/>
      <c r="H237" s="1111"/>
      <c r="I237" s="411" t="e">
        <f>IF(I231&lt;&gt;0,(+I43/I231)*1000,"")</f>
        <v>#REF!</v>
      </c>
      <c r="J237" s="412"/>
      <c r="K237" s="411" t="str">
        <f>IF(K231&lt;&gt;0,(+K43/K231)*1000,"")</f>
        <v/>
      </c>
      <c r="L237" s="412"/>
      <c r="M237" s="411" t="str">
        <f>IF(M231&lt;&gt;0,(+M43/M231)*1000,"")</f>
        <v/>
      </c>
      <c r="N237" s="412"/>
      <c r="O237" s="411" t="str">
        <f>IF(O231&lt;&gt;0,(+O43/O231)*1000,"")</f>
        <v/>
      </c>
      <c r="P237" s="412"/>
      <c r="Q237" s="411" t="str">
        <f>IF(Q231&lt;&gt;0,(+Q43/Q231)*1000,"")</f>
        <v/>
      </c>
      <c r="R237" s="412"/>
      <c r="S237" s="411" t="str">
        <f>IF(S231&lt;&gt;0,(+S43/S231)*1000,"")</f>
        <v/>
      </c>
      <c r="T237" s="412"/>
      <c r="AA237" s="259" t="str">
        <f>IF(OR(B237=0,B237=""),"",B237&amp;IF(COUNTIF(B$11:$B237,B237)&gt;1,COUNTIF(B$11:$B237,B237),""))</f>
        <v>Raw Materials</v>
      </c>
      <c r="AB237" s="1322"/>
      <c r="AC237" s="333"/>
      <c r="AD237" s="371"/>
    </row>
    <row r="238" spans="1:30" ht="14.25" customHeight="1" outlineLevel="1">
      <c r="A238" s="1103" t="str">
        <f t="shared" si="196"/>
        <v>Gross Margin I</v>
      </c>
      <c r="B238" s="313" t="s">
        <v>293</v>
      </c>
      <c r="C238" s="313"/>
      <c r="D238" s="409" t="e">
        <f>VLOOKUP($AA238,Calc_INF_PrevYearEUR!$A$11:$BQ$330,HLOOKUP($C$7,Calc_INF_PrevYearEUR!$E$5:$BQ$6,2,0),0)*IF($C$9="EUR",1,START!$E$18)</f>
        <v>#N/A</v>
      </c>
      <c r="E238" s="315"/>
      <c r="F238" s="409" t="e">
        <f>VLOOKUP($AA238,Calc_INF_FC_EUR!$A$11:$BQ$330,HLOOKUP($C$7,Calc_INF_FC_EUR!$E$5:$BQ$6,2,0),0)*IF($C$9="EUR",1,START!$E$18)</f>
        <v>#N/A</v>
      </c>
      <c r="G238" s="410"/>
      <c r="H238" s="1111"/>
      <c r="I238" s="411" t="e">
        <f>IF(I231&lt;&gt;0,(+I236+I237),0)</f>
        <v>#REF!</v>
      </c>
      <c r="J238" s="412"/>
      <c r="K238" s="411">
        <f>IF(K231&lt;&gt;0,(+K236+K237),0)</f>
        <v>0</v>
      </c>
      <c r="L238" s="412"/>
      <c r="M238" s="411">
        <f>IF(M231&lt;&gt;0,(+M236+M237),0)</f>
        <v>0</v>
      </c>
      <c r="N238" s="412"/>
      <c r="O238" s="411">
        <f>IF(O231&lt;&gt;0,(+O236+O237),0)</f>
        <v>0</v>
      </c>
      <c r="P238" s="412"/>
      <c r="Q238" s="411">
        <f>IF(Q231&lt;&gt;0,(+Q236+Q237),0)</f>
        <v>0</v>
      </c>
      <c r="R238" s="412"/>
      <c r="S238" s="411">
        <f>IF(S231&lt;&gt;0,(+S236+S237),0)</f>
        <v>0</v>
      </c>
      <c r="T238" s="412"/>
      <c r="AA238" s="259" t="str">
        <f>IF(OR(B238=0,B238=""),"",B238&amp;IF(COUNTIF(B$11:$B238,B238)&gt;1,COUNTIF(B$11:$B238,B238),""))</f>
        <v>Gross Margin I</v>
      </c>
      <c r="AB238" s="1322"/>
      <c r="AC238" s="333"/>
      <c r="AD238" s="371"/>
    </row>
    <row r="239" spans="1:30" ht="14.25" hidden="1" customHeight="1" outlineLevel="2">
      <c r="A239" s="1103" t="str">
        <f t="shared" si="196"/>
        <v>Freight inbound external</v>
      </c>
      <c r="B239" s="313" t="s">
        <v>294</v>
      </c>
      <c r="C239" s="313"/>
      <c r="D239" s="409" t="e">
        <f>VLOOKUP($AA239,Calc_INF_PrevYearEUR!$A$11:$BQ$330,HLOOKUP($C$7,Calc_INF_PrevYearEUR!$E$5:$BQ$6,2,0),0)*IF($C$9="EUR",1,START!$E$18)</f>
        <v>#N/A</v>
      </c>
      <c r="E239" s="315"/>
      <c r="F239" s="409" t="e">
        <f>VLOOKUP($AA239,Calc_INF_FC_EUR!$A$11:$BQ$330,HLOOKUP($C$7,Calc_INF_FC_EUR!$E$5:$BQ$6,2,0),0)*IF($C$9="EUR",1,START!$E$18)</f>
        <v>#N/A</v>
      </c>
      <c r="G239" s="410"/>
      <c r="H239" s="1111"/>
      <c r="I239" s="414">
        <v>0</v>
      </c>
      <c r="J239" s="412"/>
      <c r="K239" s="414">
        <v>0</v>
      </c>
      <c r="L239" s="412"/>
      <c r="M239" s="414">
        <v>0</v>
      </c>
      <c r="N239" s="412"/>
      <c r="O239" s="414">
        <v>0</v>
      </c>
      <c r="P239" s="412"/>
      <c r="Q239" s="414">
        <v>0</v>
      </c>
      <c r="R239" s="412"/>
      <c r="S239" s="414">
        <v>0</v>
      </c>
      <c r="T239" s="412"/>
      <c r="AA239" s="259" t="str">
        <f>IF(OR(B239=0,B239=""),"",B239&amp;IF(COUNTIF(B$11:$B239,B239)&gt;1,COUNTIF(B$11:$B239,B239),""))</f>
        <v>Freight inbound external</v>
      </c>
      <c r="AB239" s="1322"/>
      <c r="AC239" s="333"/>
      <c r="AD239" s="371"/>
    </row>
    <row r="240" spans="1:30" ht="14.25" hidden="1" customHeight="1" outlineLevel="2">
      <c r="A240" s="1103" t="str">
        <f t="shared" si="196"/>
        <v>Personnel expenses</v>
      </c>
      <c r="B240" s="299" t="s">
        <v>117</v>
      </c>
      <c r="C240" s="300"/>
      <c r="D240" s="405" t="e">
        <f>VLOOKUP($AA240,Calc_INF_PrevYearEUR!$A$11:$BQ$330,HLOOKUP($C$7,Calc_INF_PrevYearEUR!$E$5:$BQ$6,2,0),0)*IF($C$9="EUR",1,START!$E$18)</f>
        <v>#N/A</v>
      </c>
      <c r="E240" s="307"/>
      <c r="F240" s="405" t="e">
        <f>VLOOKUP($AA240,Calc_INF_FC_EUR!$A$11:$BQ$330,HLOOKUP($C$7,Calc_INF_FC_EUR!$E$5:$BQ$6,2,0),0)*IF($C$9="EUR",1,START!$E$18)</f>
        <v>#N/A</v>
      </c>
      <c r="G240" s="408"/>
      <c r="H240" s="1110"/>
      <c r="I240" s="407">
        <v>0</v>
      </c>
      <c r="J240" s="343"/>
      <c r="K240" s="407">
        <v>0</v>
      </c>
      <c r="L240" s="343"/>
      <c r="M240" s="407">
        <v>0</v>
      </c>
      <c r="N240" s="343"/>
      <c r="O240" s="407">
        <v>0</v>
      </c>
      <c r="P240" s="343"/>
      <c r="Q240" s="407">
        <v>0</v>
      </c>
      <c r="R240" s="343"/>
      <c r="S240" s="407">
        <v>0</v>
      </c>
      <c r="T240" s="343"/>
      <c r="AA240" s="259" t="str">
        <f>IF(OR(B240=0,B240=""),"",B240&amp;IF(COUNTIF(B$11:$B240,B240)&gt;1,COUNTIF(B$11:$B240,B240),""))</f>
        <v>Personnel expenses</v>
      </c>
      <c r="AB240" s="1323"/>
      <c r="AC240" s="333"/>
      <c r="AD240" s="371"/>
    </row>
    <row r="241" spans="1:30" ht="14.25" hidden="1" customHeight="1" outlineLevel="2">
      <c r="A241" s="1103" t="str">
        <f t="shared" si="196"/>
        <v>Third Party Services</v>
      </c>
      <c r="B241" s="299" t="s">
        <v>295</v>
      </c>
      <c r="C241" s="300"/>
      <c r="D241" s="405" t="e">
        <f>VLOOKUP($AA241,Calc_INF_PrevYearEUR!$A$11:$BQ$330,HLOOKUP($C$7,Calc_INF_PrevYearEUR!$E$5:$BQ$6,2,0),0)*IF($C$9="EUR",1,START!$E$18)</f>
        <v>#N/A</v>
      </c>
      <c r="E241" s="307"/>
      <c r="F241" s="405" t="e">
        <f>VLOOKUP($AA241,Calc_INF_FC_EUR!$A$11:$BQ$330,HLOOKUP($C$7,Calc_INF_FC_EUR!$E$5:$BQ$6,2,0),0)*IF($C$9="EUR",1,START!$E$18)</f>
        <v>#N/A</v>
      </c>
      <c r="G241" s="408"/>
      <c r="H241" s="1110"/>
      <c r="I241" s="407">
        <v>0</v>
      </c>
      <c r="J241" s="343"/>
      <c r="K241" s="407">
        <v>0</v>
      </c>
      <c r="L241" s="343"/>
      <c r="M241" s="407">
        <v>0</v>
      </c>
      <c r="N241" s="343"/>
      <c r="O241" s="407">
        <v>0</v>
      </c>
      <c r="P241" s="343"/>
      <c r="Q241" s="407">
        <v>0</v>
      </c>
      <c r="R241" s="343"/>
      <c r="S241" s="407">
        <v>0</v>
      </c>
      <c r="T241" s="343"/>
      <c r="AA241" s="259" t="str">
        <f>IF(OR(B241=0,B241=""),"",B241&amp;IF(COUNTIF(B$11:$B241,B241)&gt;1,COUNTIF(B$11:$B241,B241),""))</f>
        <v>Third Party Services</v>
      </c>
      <c r="AB241" s="1323"/>
      <c r="AC241" s="333"/>
      <c r="AD241" s="371"/>
    </row>
    <row r="242" spans="1:30" ht="14.25" hidden="1" customHeight="1" outlineLevel="2">
      <c r="A242" s="1103" t="str">
        <f t="shared" si="196"/>
        <v>Fuel</v>
      </c>
      <c r="B242" s="299" t="s">
        <v>296</v>
      </c>
      <c r="C242" s="300"/>
      <c r="D242" s="405" t="e">
        <f>VLOOKUP($AA242,Calc_INF_PrevYearEUR!$A$11:$BQ$330,HLOOKUP($C$7,Calc_INF_PrevYearEUR!$E$5:$BQ$6,2,0),0)*IF($C$9="EUR",1,START!$E$18)</f>
        <v>#N/A</v>
      </c>
      <c r="E242" s="307"/>
      <c r="F242" s="405" t="e">
        <f>VLOOKUP($AA242,Calc_INF_FC_EUR!$A$11:$BQ$330,HLOOKUP($C$7,Calc_INF_FC_EUR!$E$5:$BQ$6,2,0),0)*IF($C$9="EUR",1,START!$E$18)</f>
        <v>#N/A</v>
      </c>
      <c r="G242" s="408"/>
      <c r="H242" s="1110"/>
      <c r="I242" s="407">
        <v>0</v>
      </c>
      <c r="J242" s="343"/>
      <c r="K242" s="407">
        <v>0</v>
      </c>
      <c r="L242" s="343"/>
      <c r="M242" s="407">
        <v>0</v>
      </c>
      <c r="N242" s="343"/>
      <c r="O242" s="407">
        <v>0</v>
      </c>
      <c r="P242" s="343"/>
      <c r="Q242" s="407">
        <v>0</v>
      </c>
      <c r="R242" s="343"/>
      <c r="S242" s="407">
        <v>0</v>
      </c>
      <c r="T242" s="343"/>
      <c r="AA242" s="259" t="str">
        <f>IF(OR(B242=0,B242=""),"",B242&amp;IF(COUNTIF(B$11:$B242,B242)&gt;1,COUNTIF(B$11:$B242,B242),""))</f>
        <v>Fuel</v>
      </c>
      <c r="AB242" s="1324"/>
    </row>
    <row r="243" spans="1:30" ht="14.25" hidden="1" customHeight="1" outlineLevel="2">
      <c r="A243" s="1103" t="str">
        <f t="shared" si="196"/>
        <v>Maintenance (foreign maintenance +  other auxiliary and operation material</v>
      </c>
      <c r="B243" s="299" t="s">
        <v>297</v>
      </c>
      <c r="C243" s="300"/>
      <c r="D243" s="405" t="e">
        <f>VLOOKUP($AA243,Calc_INF_PrevYearEUR!$A$11:$BQ$330,HLOOKUP($C$7,Calc_INF_PrevYearEUR!$E$5:$BQ$6,2,0),0)*IF($C$9="EUR",1,START!$E$18)</f>
        <v>#N/A</v>
      </c>
      <c r="E243" s="307"/>
      <c r="F243" s="405" t="e">
        <f>VLOOKUP($AA243,Calc_INF_FC_EUR!$A$11:$BQ$330,HLOOKUP($C$7,Calc_INF_FC_EUR!$E$5:$BQ$6,2,0),0)*IF($C$9="EUR",1,START!$E$18)</f>
        <v>#N/A</v>
      </c>
      <c r="G243" s="408"/>
      <c r="H243" s="1110"/>
      <c r="I243" s="407">
        <v>0</v>
      </c>
      <c r="J243" s="343"/>
      <c r="K243" s="407">
        <v>0</v>
      </c>
      <c r="L243" s="343"/>
      <c r="M243" s="407">
        <v>0</v>
      </c>
      <c r="N243" s="343"/>
      <c r="O243" s="407">
        <v>0</v>
      </c>
      <c r="P243" s="343"/>
      <c r="Q243" s="407">
        <v>0</v>
      </c>
      <c r="R243" s="343"/>
      <c r="S243" s="407">
        <v>0</v>
      </c>
      <c r="T243" s="343"/>
      <c r="AA243" s="259" t="str">
        <f>IF(OR(B243=0,B243=""),"",B243&amp;IF(COUNTIF(B$11:$B243,B243)&gt;1,COUNTIF(B$11:$B243,B243),""))</f>
        <v>Maintenance (foreign maintenance +  other auxiliary and operation material</v>
      </c>
      <c r="AB243" s="1322"/>
      <c r="AC243" s="333"/>
      <c r="AD243" s="371"/>
    </row>
    <row r="244" spans="1:30" ht="14.25" hidden="1" customHeight="1" outlineLevel="2">
      <c r="A244" s="1103" t="str">
        <f t="shared" si="196"/>
        <v>Insurance</v>
      </c>
      <c r="B244" s="299" t="s">
        <v>298</v>
      </c>
      <c r="C244" s="300"/>
      <c r="D244" s="405" t="e">
        <f>VLOOKUP($AA244,Calc_INF_PrevYearEUR!$A$11:$BQ$330,HLOOKUP($C$7,Calc_INF_PrevYearEUR!$E$5:$BQ$6,2,0),0)*IF($C$9="EUR",1,START!$E$18)</f>
        <v>#N/A</v>
      </c>
      <c r="E244" s="307"/>
      <c r="F244" s="405" t="e">
        <f>VLOOKUP($AA244,Calc_INF_FC_EUR!$A$11:$BQ$330,HLOOKUP($C$7,Calc_INF_FC_EUR!$E$5:$BQ$6,2,0),0)*IF($C$9="EUR",1,START!$E$18)</f>
        <v>#N/A</v>
      </c>
      <c r="G244" s="408"/>
      <c r="H244" s="1110"/>
      <c r="I244" s="407">
        <v>0</v>
      </c>
      <c r="J244" s="343"/>
      <c r="K244" s="407">
        <v>0</v>
      </c>
      <c r="L244" s="343"/>
      <c r="M244" s="407">
        <v>0</v>
      </c>
      <c r="N244" s="343"/>
      <c r="O244" s="407">
        <v>0</v>
      </c>
      <c r="P244" s="343"/>
      <c r="Q244" s="407">
        <v>0</v>
      </c>
      <c r="R244" s="343"/>
      <c r="S244" s="407">
        <v>0</v>
      </c>
      <c r="T244" s="343"/>
      <c r="AA244" s="259" t="str">
        <f>IF(OR(B244=0,B244=""),"",B244&amp;IF(COUNTIF(B$11:$B244,B244)&gt;1,COUNTIF(B$11:$B244,B244),""))</f>
        <v>Insurance</v>
      </c>
      <c r="AB244" s="1322"/>
      <c r="AC244" s="333"/>
      <c r="AD244" s="371"/>
    </row>
    <row r="245" spans="1:30" ht="14.25" hidden="1" customHeight="1" outlineLevel="2">
      <c r="A245" s="1103" t="str">
        <f t="shared" si="196"/>
        <v>Taxes</v>
      </c>
      <c r="B245" s="299" t="s">
        <v>299</v>
      </c>
      <c r="C245" s="300"/>
      <c r="D245" s="405" t="e">
        <f>VLOOKUP($AA245,Calc_INF_PrevYearEUR!$A$11:$BQ$330,HLOOKUP($C$7,Calc_INF_PrevYearEUR!$E$5:$BQ$6,2,0),0)*IF($C$9="EUR",1,START!$E$18)</f>
        <v>#N/A</v>
      </c>
      <c r="E245" s="307"/>
      <c r="F245" s="405" t="e">
        <f>VLOOKUP($AA245,Calc_INF_FC_EUR!$A$11:$BQ$330,HLOOKUP($C$7,Calc_INF_FC_EUR!$E$5:$BQ$6,2,0),0)*IF($C$9="EUR",1,START!$E$18)</f>
        <v>#N/A</v>
      </c>
      <c r="G245" s="408"/>
      <c r="H245" s="1110"/>
      <c r="I245" s="407">
        <v>0</v>
      </c>
      <c r="J245" s="343"/>
      <c r="K245" s="407">
        <v>0</v>
      </c>
      <c r="L245" s="343"/>
      <c r="M245" s="407">
        <v>0</v>
      </c>
      <c r="N245" s="343"/>
      <c r="O245" s="407">
        <v>0</v>
      </c>
      <c r="P245" s="343"/>
      <c r="Q245" s="407">
        <v>0</v>
      </c>
      <c r="R245" s="343"/>
      <c r="S245" s="407">
        <v>0</v>
      </c>
      <c r="T245" s="343"/>
      <c r="AA245" s="259" t="str">
        <f>IF(OR(B245=0,B245=""),"",B245&amp;IF(COUNTIF(B$11:$B245,B245)&gt;1,COUNTIF(B$11:$B245,B245),""))</f>
        <v>Taxes</v>
      </c>
      <c r="AB245" s="1322"/>
      <c r="AC245" s="333"/>
      <c r="AD245" s="371"/>
    </row>
    <row r="246" spans="1:30" ht="14.25" hidden="1" customHeight="1" outlineLevel="2">
      <c r="A246" s="1103" t="str">
        <f t="shared" si="196"/>
        <v>Depreciation</v>
      </c>
      <c r="B246" s="299" t="s">
        <v>183</v>
      </c>
      <c r="C246" s="300"/>
      <c r="D246" s="405" t="e">
        <f>VLOOKUP($AA246,Calc_INF_PrevYearEUR!$A$11:$BQ$330,HLOOKUP($C$7,Calc_INF_PrevYearEUR!$E$5:$BQ$6,2,0),0)*IF($C$9="EUR",1,START!$E$18)</f>
        <v>#N/A</v>
      </c>
      <c r="E246" s="307"/>
      <c r="F246" s="405" t="e">
        <f>VLOOKUP($AA246,Calc_INF_FC_EUR!$A$11:$BQ$330,HLOOKUP($C$7,Calc_INF_FC_EUR!$E$5:$BQ$6,2,0),0)*IF($C$9="EUR",1,START!$E$18)</f>
        <v>#N/A</v>
      </c>
      <c r="G246" s="408"/>
      <c r="H246" s="1110"/>
      <c r="I246" s="407">
        <v>0</v>
      </c>
      <c r="J246" s="343"/>
      <c r="K246" s="407">
        <v>0</v>
      </c>
      <c r="L246" s="343"/>
      <c r="M246" s="407">
        <v>0</v>
      </c>
      <c r="N246" s="343"/>
      <c r="O246" s="407">
        <v>0</v>
      </c>
      <c r="P246" s="343"/>
      <c r="Q246" s="407">
        <v>0</v>
      </c>
      <c r="R246" s="343"/>
      <c r="S246" s="407">
        <v>0</v>
      </c>
      <c r="T246" s="412"/>
      <c r="AA246" s="259" t="str">
        <f>IF(OR(B246=0,B246=""),"",B246&amp;IF(COUNTIF(B$11:$B246,B246)&gt;1,COUNTIF(B$11:$B246,B246),""))</f>
        <v>Depreciation</v>
      </c>
      <c r="AB246" s="1322"/>
      <c r="AC246" s="333"/>
      <c r="AD246" s="371"/>
    </row>
    <row r="247" spans="1:30" ht="14.25" hidden="1" customHeight="1" outlineLevel="2">
      <c r="A247" s="1103" t="str">
        <f t="shared" si="196"/>
        <v>Others3</v>
      </c>
      <c r="B247" s="299" t="s">
        <v>281</v>
      </c>
      <c r="C247" s="300"/>
      <c r="D247" s="405" t="e">
        <f>VLOOKUP($AA247,Calc_INF_PrevYearEUR!$A$11:$BQ$330,HLOOKUP($C$7,Calc_INF_PrevYearEUR!$E$5:$BQ$6,2,0),0)*IF($C$9="EUR",1,START!$E$18)</f>
        <v>#N/A</v>
      </c>
      <c r="E247" s="307"/>
      <c r="F247" s="405" t="e">
        <f>VLOOKUP($AA247,Calc_INF_FC_EUR!$A$11:$BQ$330,HLOOKUP($C$7,Calc_INF_FC_EUR!$E$5:$BQ$6,2,0),0)*IF($C$9="EUR",1,START!$E$18)</f>
        <v>#N/A</v>
      </c>
      <c r="G247" s="408"/>
      <c r="H247" s="1110"/>
      <c r="I247" s="407">
        <v>0</v>
      </c>
      <c r="J247" s="343"/>
      <c r="K247" s="407">
        <v>0</v>
      </c>
      <c r="L247" s="343"/>
      <c r="M247" s="407">
        <v>0</v>
      </c>
      <c r="N247" s="343"/>
      <c r="O247" s="407">
        <v>0</v>
      </c>
      <c r="P247" s="343"/>
      <c r="Q247" s="407">
        <v>0</v>
      </c>
      <c r="R247" s="343"/>
      <c r="S247" s="407">
        <v>0</v>
      </c>
      <c r="T247" s="412"/>
      <c r="AA247" s="259" t="str">
        <f>IF(OR(B247=0,B247=""),"",B247&amp;IF(COUNTIF(B$11:$B247,B247)&gt;1,COUNTIF(B$11:$B247,B247),""))</f>
        <v>Others3</v>
      </c>
      <c r="AB247" s="1322"/>
      <c r="AC247" s="333"/>
      <c r="AD247" s="371"/>
    </row>
    <row r="248" spans="1:30" ht="14.25" hidden="1" customHeight="1" outlineLevel="2">
      <c r="A248" s="1103" t="str">
        <f t="shared" si="196"/>
        <v>Freight inbound internal</v>
      </c>
      <c r="B248" s="313" t="s">
        <v>300</v>
      </c>
      <c r="C248" s="313"/>
      <c r="D248" s="409" t="e">
        <f>VLOOKUP($AA248,Calc_INF_PrevYearEUR!$A$11:$BQ$330,HLOOKUP($C$7,Calc_INF_PrevYearEUR!$E$5:$BQ$6,2,0),0)*IF($C$9="EUR",1,START!$E$18)</f>
        <v>#N/A</v>
      </c>
      <c r="E248" s="315"/>
      <c r="F248" s="409" t="e">
        <f>VLOOKUP($AA248,Calc_INF_FC_EUR!$A$11:$BQ$330,HLOOKUP($C$7,Calc_INF_FC_EUR!$E$5:$BQ$6,2,0),0)*IF($C$9="EUR",1,START!$E$18)</f>
        <v>#N/A</v>
      </c>
      <c r="G248" s="410"/>
      <c r="H248" s="1111"/>
      <c r="I248" s="414">
        <v>0</v>
      </c>
      <c r="J248" s="412"/>
      <c r="K248" s="414">
        <v>0</v>
      </c>
      <c r="L248" s="412"/>
      <c r="M248" s="414">
        <v>0</v>
      </c>
      <c r="N248" s="412"/>
      <c r="O248" s="414">
        <v>0</v>
      </c>
      <c r="P248" s="412"/>
      <c r="Q248" s="414">
        <v>0</v>
      </c>
      <c r="R248" s="412"/>
      <c r="S248" s="414">
        <v>0</v>
      </c>
      <c r="T248" s="412"/>
      <c r="AA248" s="259" t="str">
        <f>IF(OR(B248=0,B248=""),"",B248&amp;IF(COUNTIF(B$11:$B248,B248)&gt;1,COUNTIF(B$11:$B248,B248),""))</f>
        <v>Freight inbound internal</v>
      </c>
      <c r="AB248" s="1322"/>
      <c r="AC248" s="333"/>
      <c r="AD248" s="371"/>
    </row>
    <row r="249" spans="1:30" ht="14.25" hidden="1" customHeight="1" outlineLevel="2">
      <c r="A249" s="1103" t="str">
        <f t="shared" si="196"/>
        <v>Gross Margin II</v>
      </c>
      <c r="B249" s="313" t="s">
        <v>301</v>
      </c>
      <c r="C249" s="313"/>
      <c r="D249" s="409" t="e">
        <f>VLOOKUP($AA249,Calc_INF_PrevYearEUR!$A$11:$BQ$330,HLOOKUP($C$7,Calc_INF_PrevYearEUR!$E$5:$BQ$6,2,0),0)*IF($C$9="EUR",1,START!$E$18)</f>
        <v>#N/A</v>
      </c>
      <c r="E249" s="315"/>
      <c r="F249" s="409" t="e">
        <f>VLOOKUP($AA249,Calc_INF_FC_EUR!$A$11:$BQ$330,HLOOKUP($C$7,Calc_INF_FC_EUR!$E$5:$BQ$6,2,0),0)*IF($C$9="EUR",1,START!$E$18)</f>
        <v>#N/A</v>
      </c>
      <c r="G249" s="410"/>
      <c r="H249" s="1111"/>
      <c r="I249" s="411">
        <v>0</v>
      </c>
      <c r="J249" s="412"/>
      <c r="K249" s="411">
        <v>0</v>
      </c>
      <c r="L249" s="412"/>
      <c r="M249" s="411">
        <v>0</v>
      </c>
      <c r="N249" s="412"/>
      <c r="O249" s="411">
        <v>0</v>
      </c>
      <c r="P249" s="412"/>
      <c r="Q249" s="411">
        <v>0</v>
      </c>
      <c r="R249" s="412"/>
      <c r="S249" s="411">
        <v>0</v>
      </c>
      <c r="T249" s="412"/>
      <c r="AA249" s="259" t="str">
        <f>IF(OR(B249=0,B249=""),"",B249&amp;IF(COUNTIF(B$11:$B249,B249)&gt;1,COUNTIF(B$11:$B249,B249),""))</f>
        <v>Gross Margin II</v>
      </c>
      <c r="AB249" s="1323"/>
      <c r="AC249" s="333"/>
      <c r="AD249" s="371"/>
    </row>
    <row r="250" spans="1:30" ht="14.25" customHeight="1" outlineLevel="1" collapsed="1">
      <c r="A250" s="1103" t="str">
        <f t="shared" si="196"/>
        <v>Other auxiliary and consumables &amp; Wire - felt</v>
      </c>
      <c r="B250" s="313" t="s">
        <v>302</v>
      </c>
      <c r="C250" s="313"/>
      <c r="D250" s="409" t="e">
        <f>VLOOKUP($AA250,Calc_INF_PrevYearEUR!$A$11:$BQ$330,HLOOKUP($C$7,Calc_INF_PrevYearEUR!$E$5:$BQ$6,2,0),0)*IF($C$9="EUR",1,START!$E$18)</f>
        <v>#N/A</v>
      </c>
      <c r="E250" s="315"/>
      <c r="F250" s="409" t="e">
        <f>VLOOKUP($AA250,Calc_INF_FC_EUR!$A$11:$BQ$330,HLOOKUP($C$7,Calc_INF_FC_EUR!$E$5:$BQ$6,2,0),0)*IF($C$9="EUR",1,START!$E$18)</f>
        <v>#N/A</v>
      </c>
      <c r="G250" s="410"/>
      <c r="H250" s="1111"/>
      <c r="I250" s="411" t="e">
        <f>IF(I231&lt;&gt;0,((+I48-I43)/I231)*1000,"")</f>
        <v>#REF!</v>
      </c>
      <c r="J250" s="412"/>
      <c r="K250" s="411" t="str">
        <f>IF(K231&lt;&gt;0,((+K48-K43)/K231)*1000,"")</f>
        <v/>
      </c>
      <c r="L250" s="412"/>
      <c r="M250" s="411" t="str">
        <f>IF(M231&lt;&gt;0,((+M48-M43)/M231)*1000,"")</f>
        <v/>
      </c>
      <c r="N250" s="412"/>
      <c r="O250" s="411" t="str">
        <f>IF(O231&lt;&gt;0,((+O48-O43)/O231)*1000,"")</f>
        <v/>
      </c>
      <c r="P250" s="412"/>
      <c r="Q250" s="411" t="str">
        <f>IF(Q231&lt;&gt;0,((+Q48-Q43)/Q231)*1000,"")</f>
        <v/>
      </c>
      <c r="R250" s="412"/>
      <c r="S250" s="411" t="str">
        <f>IF(S231&lt;&gt;0,((+S48-S43)/S231)*1000,"")</f>
        <v/>
      </c>
      <c r="T250" s="343"/>
      <c r="AA250" s="259" t="str">
        <f>IF(OR(B250=0,B250=""),"",B250&amp;IF(COUNTIF(B$11:$B250,B250)&gt;1,COUNTIF(B$11:$B250,B250),""))</f>
        <v>Other auxiliary and consumables &amp; Wire - felt</v>
      </c>
      <c r="AB250" s="1323"/>
      <c r="AC250" s="333"/>
      <c r="AD250" s="371"/>
    </row>
    <row r="251" spans="1:30" ht="14.25" customHeight="1" outlineLevel="1">
      <c r="A251" s="1103" t="str">
        <f t="shared" si="196"/>
        <v>Energy consumption</v>
      </c>
      <c r="B251" s="313" t="s">
        <v>101</v>
      </c>
      <c r="C251" s="313"/>
      <c r="D251" s="409" t="e">
        <f>VLOOKUP($AA251,Calc_INF_PrevYearEUR!$A$11:$BQ$330,HLOOKUP($C$7,Calc_INF_PrevYearEUR!$E$5:$BQ$6,2,0),0)*IF($C$9="EUR",1,START!$E$18)</f>
        <v>#N/A</v>
      </c>
      <c r="E251" s="315"/>
      <c r="F251" s="409" t="e">
        <f>VLOOKUP($AA251,Calc_INF_FC_EUR!$A$11:$BQ$330,HLOOKUP($C$7,Calc_INF_FC_EUR!$E$5:$BQ$6,2,0),0)*IF($C$9="EUR",1,START!$E$18)</f>
        <v>#N/A</v>
      </c>
      <c r="G251" s="410"/>
      <c r="H251" s="1111"/>
      <c r="I251" s="411" t="e">
        <f>IF(I231&lt;&gt;0,(+I56/I231)*1000,"")</f>
        <v>#REF!</v>
      </c>
      <c r="J251" s="412"/>
      <c r="K251" s="411" t="str">
        <f>IF(K231&lt;&gt;0,(+K56/K231)*1000,"")</f>
        <v/>
      </c>
      <c r="L251" s="412"/>
      <c r="M251" s="411" t="str">
        <f>IF(M231&lt;&gt;0,(+M56/M231)*1000,"")</f>
        <v/>
      </c>
      <c r="N251" s="412"/>
      <c r="O251" s="411" t="str">
        <f>IF(O231&lt;&gt;0,(+O56/O231)*1000,"")</f>
        <v/>
      </c>
      <c r="P251" s="412"/>
      <c r="Q251" s="411" t="str">
        <f>IF(Q231&lt;&gt;0,(+Q56/Q231)*1000,"")</f>
        <v/>
      </c>
      <c r="R251" s="412"/>
      <c r="S251" s="411" t="str">
        <f>IF(S231&lt;&gt;0,(+S56/S231)*1000,"")</f>
        <v/>
      </c>
      <c r="T251" s="343"/>
      <c r="AA251" s="259" t="str">
        <f>IF(OR(B251=0,B251=""),"",B251&amp;IF(COUNTIF(B$11:$B251,B251)&gt;1,COUNTIF(B$11:$B251,B251),""))</f>
        <v>Energy consumption</v>
      </c>
      <c r="AB251" s="1323"/>
      <c r="AC251" s="333"/>
      <c r="AD251" s="371"/>
    </row>
    <row r="252" spans="1:30" ht="14.25" customHeight="1" outlineLevel="1">
      <c r="A252" s="1103" t="str">
        <f t="shared" si="196"/>
        <v>Wages</v>
      </c>
      <c r="B252" s="299" t="s">
        <v>103</v>
      </c>
      <c r="C252" s="300"/>
      <c r="D252" s="405" t="e">
        <f>VLOOKUP($AA252,Calc_INF_PrevYearEUR!$A$11:$BQ$330,HLOOKUP($C$7,Calc_INF_PrevYearEUR!$E$5:$BQ$6,2,0),0)*IF($C$9="EUR",1,START!$E$18)</f>
        <v>#N/A</v>
      </c>
      <c r="E252" s="307"/>
      <c r="F252" s="405" t="e">
        <f>VLOOKUP($AA252,Calc_INF_FC_EUR!$A$11:$BQ$330,HLOOKUP($C$7,Calc_INF_FC_EUR!$E$5:$BQ$6,2,0),0)*IF($C$9="EUR",1,START!$E$18)</f>
        <v>#N/A</v>
      </c>
      <c r="G252" s="408"/>
      <c r="H252" s="1110"/>
      <c r="I252" s="407" t="e">
        <f>IF(I231&lt;&gt;0,((+I57+I58)/I231)*1000,"")</f>
        <v>#REF!</v>
      </c>
      <c r="J252" s="343"/>
      <c r="K252" s="407" t="str">
        <f>IF(K231&lt;&gt;0,((+K57+K58)/K231)*1000,"")</f>
        <v/>
      </c>
      <c r="L252" s="343"/>
      <c r="M252" s="407" t="str">
        <f>IF(M231&lt;&gt;0,((+M57+M58)/M231)*1000,"")</f>
        <v/>
      </c>
      <c r="N252" s="343"/>
      <c r="O252" s="407" t="str">
        <f>IF(O231&lt;&gt;0,((+O57+O58)/O231)*1000,"")</f>
        <v/>
      </c>
      <c r="P252" s="343"/>
      <c r="Q252" s="407" t="str">
        <f>IF(Q231&lt;&gt;0,((+Q57+Q58)/Q231)*1000,"")</f>
        <v/>
      </c>
      <c r="R252" s="343"/>
      <c r="S252" s="407" t="str">
        <f>IF(S231&lt;&gt;0,((+S57+S58)/S231)*1000,"")</f>
        <v/>
      </c>
      <c r="T252" s="343"/>
      <c r="AA252" s="259" t="str">
        <f>IF(OR(B252=0,B252=""),"",B252&amp;IF(COUNTIF(B$11:$B252,B252)&gt;1,COUNTIF(B$11:$B252,B252),""))</f>
        <v>Wages</v>
      </c>
      <c r="AB252" s="1324"/>
    </row>
    <row r="253" spans="1:30" ht="14.25" customHeight="1" outlineLevel="1">
      <c r="A253" s="1103" t="str">
        <f t="shared" si="196"/>
        <v>Salaries</v>
      </c>
      <c r="B253" s="299" t="s">
        <v>107</v>
      </c>
      <c r="C253" s="300"/>
      <c r="D253" s="405" t="e">
        <f>VLOOKUP($AA253,Calc_INF_PrevYearEUR!$A$11:$BQ$330,HLOOKUP($C$7,Calc_INF_PrevYearEUR!$E$5:$BQ$6,2,0),0)*IF($C$9="EUR",1,START!$E$18)</f>
        <v>#N/A</v>
      </c>
      <c r="E253" s="307"/>
      <c r="F253" s="405" t="e">
        <f>VLOOKUP($AA253,Calc_INF_FC_EUR!$A$11:$BQ$330,HLOOKUP($C$7,Calc_INF_FC_EUR!$E$5:$BQ$6,2,0),0)*IF($C$9="EUR",1,START!$E$18)</f>
        <v>#N/A</v>
      </c>
      <c r="G253" s="408"/>
      <c r="H253" s="1110"/>
      <c r="I253" s="407" t="e">
        <f>IF(I231&lt;&gt;0,((I59+I60)/I231)*1000,"")</f>
        <v>#REF!</v>
      </c>
      <c r="J253" s="343"/>
      <c r="K253" s="407" t="str">
        <f>IF(K231&lt;&gt;0,((K59+K60)/K231)*1000,"")</f>
        <v/>
      </c>
      <c r="L253" s="343"/>
      <c r="M253" s="407" t="str">
        <f>IF(M231&lt;&gt;0,((M59+M60)/M231)*1000,"")</f>
        <v/>
      </c>
      <c r="N253" s="343"/>
      <c r="O253" s="407" t="str">
        <f>IF(O231&lt;&gt;0,((O59+O60)/O231)*1000,"")</f>
        <v/>
      </c>
      <c r="P253" s="343"/>
      <c r="Q253" s="407" t="str">
        <f>IF(Q231&lt;&gt;0,((Q59+Q60)/Q231)*1000,"")</f>
        <v/>
      </c>
      <c r="R253" s="343"/>
      <c r="S253" s="407" t="str">
        <f>IF(S231&lt;&gt;0,((S59+S60)/S231)*1000,"")</f>
        <v/>
      </c>
      <c r="T253" s="343"/>
      <c r="AA253" s="259" t="str">
        <f>IF(OR(B253=0,B253=""),"",B253&amp;IF(COUNTIF(B$11:$B253,B253)&gt;1,COUNTIF(B$11:$B253,B253),""))</f>
        <v>Salaries</v>
      </c>
      <c r="AB253" s="1324"/>
    </row>
    <row r="254" spans="1:30" ht="14.25" customHeight="1" outlineLevel="1">
      <c r="A254" s="1103" t="str">
        <f t="shared" si="196"/>
        <v>other Personnel expenses</v>
      </c>
      <c r="B254" s="299" t="s">
        <v>303</v>
      </c>
      <c r="C254" s="300"/>
      <c r="D254" s="405" t="e">
        <f>VLOOKUP($AA254,Calc_INF_PrevYearEUR!$A$11:$BQ$330,HLOOKUP($C$7,Calc_INF_PrevYearEUR!$E$5:$BQ$6,2,0),0)*IF($C$9="EUR",1,START!$E$18)</f>
        <v>#N/A</v>
      </c>
      <c r="E254" s="307"/>
      <c r="F254" s="405" t="e">
        <f>VLOOKUP($AA254,Calc_INF_FC_EUR!$A$11:$BQ$330,HLOOKUP($C$7,Calc_INF_FC_EUR!$E$5:$BQ$6,2,0),0)*IF($C$9="EUR",1,START!$E$18)</f>
        <v>#N/A</v>
      </c>
      <c r="G254" s="408"/>
      <c r="H254" s="1110"/>
      <c r="I254" s="407" t="e">
        <f>IF(I231&lt;&gt;0,((+I63+I62+I61)/I231)*1000,"")</f>
        <v>#REF!</v>
      </c>
      <c r="J254" s="343"/>
      <c r="K254" s="407" t="str">
        <f>IF(K231&lt;&gt;0,((+K63+K62+K61)/K231)*1000,"")</f>
        <v/>
      </c>
      <c r="L254" s="343"/>
      <c r="M254" s="407" t="str">
        <f>IF(M231&lt;&gt;0,((+M63+M62+M61)/M231)*1000,"")</f>
        <v/>
      </c>
      <c r="N254" s="343"/>
      <c r="O254" s="407" t="str">
        <f>IF(O231&lt;&gt;0,((+O63+O62+O61)/O231)*1000,"")</f>
        <v/>
      </c>
      <c r="P254" s="343"/>
      <c r="Q254" s="407" t="str">
        <f>IF(Q231&lt;&gt;0,((+Q63+Q62+Q61)/Q231)*1000,"")</f>
        <v/>
      </c>
      <c r="R254" s="343"/>
      <c r="S254" s="407" t="str">
        <f>IF(S231&lt;&gt;0,((+S63+S62+S61)/S231)*1000,"")</f>
        <v/>
      </c>
      <c r="T254" s="412"/>
      <c r="AA254" s="259" t="str">
        <f>IF(OR(B254=0,B254=""),"",B254&amp;IF(COUNTIF(B$11:$B254,B254)&gt;1,COUNTIF(B$11:$B254,B254),""))</f>
        <v>other Personnel expenses</v>
      </c>
      <c r="AB254" s="1324"/>
    </row>
    <row r="255" spans="1:30" ht="14.25" customHeight="1" outlineLevel="1">
      <c r="A255" s="1103" t="str">
        <f t="shared" si="196"/>
        <v>Comissions ( foreign salaries )</v>
      </c>
      <c r="B255" s="299" t="s">
        <v>304</v>
      </c>
      <c r="C255" s="300"/>
      <c r="D255" s="405" t="e">
        <f>VLOOKUP($AA255,Calc_INF_PrevYearEUR!$A$11:$BQ$330,HLOOKUP($C$7,Calc_INF_PrevYearEUR!$E$5:$BQ$6,2,0),0)*IF($C$9="EUR",1,START!$E$18)</f>
        <v>#N/A</v>
      </c>
      <c r="E255" s="307"/>
      <c r="F255" s="405" t="e">
        <f>VLOOKUP($AA255,Calc_INF_FC_EUR!$A$11:$BQ$330,HLOOKUP($C$7,Calc_INF_FC_EUR!$E$5:$BQ$6,2,0),0)*IF($C$9="EUR",1,START!$E$18)</f>
        <v>#N/A</v>
      </c>
      <c r="G255" s="408"/>
      <c r="H255" s="1110"/>
      <c r="I255" s="407" t="e">
        <f>IF(I231&lt;&gt;0,((+I67)/I231)*1000,"")</f>
        <v>#REF!</v>
      </c>
      <c r="J255" s="343"/>
      <c r="K255" s="407" t="str">
        <f>IF(K231&lt;&gt;0,((+K67)/K231)*1000,"")</f>
        <v/>
      </c>
      <c r="L255" s="343"/>
      <c r="M255" s="407" t="str">
        <f>IF(M231&lt;&gt;0,((+M67)/M231)*1000,"")</f>
        <v/>
      </c>
      <c r="N255" s="343"/>
      <c r="O255" s="407" t="str">
        <f>IF(O231&lt;&gt;0,((+O67)/O231)*1000,"")</f>
        <v/>
      </c>
      <c r="P255" s="343"/>
      <c r="Q255" s="407" t="str">
        <f>IF(Q231&lt;&gt;0,((+Q67)/Q231)*1000,"")</f>
        <v/>
      </c>
      <c r="R255" s="343"/>
      <c r="S255" s="407" t="str">
        <f>IF(S231&lt;&gt;0,((+S67)/S231)*1000,"")</f>
        <v/>
      </c>
      <c r="T255" s="343"/>
      <c r="AA255" s="259" t="str">
        <f>IF(OR(B255=0,B255=""),"",B255&amp;IF(COUNTIF(B$11:$B255,B255)&gt;1,COUNTIF(B$11:$B255,B255),""))</f>
        <v>Comissions ( foreign salaries )</v>
      </c>
      <c r="AB255" s="1324"/>
    </row>
    <row r="256" spans="1:30" ht="14.25" customHeight="1" outlineLevel="1">
      <c r="A256" s="1103" t="str">
        <f t="shared" si="196"/>
        <v>Staff costs</v>
      </c>
      <c r="B256" s="313" t="s">
        <v>305</v>
      </c>
      <c r="C256" s="313"/>
      <c r="D256" s="409" t="e">
        <f>VLOOKUP($AA256,Calc_INF_PrevYearEUR!$A$11:$BQ$330,HLOOKUP($C$7,Calc_INF_PrevYearEUR!$E$5:$BQ$6,2,0),0)*IF($C$9="EUR",1,START!$E$18)</f>
        <v>#N/A</v>
      </c>
      <c r="E256" s="315"/>
      <c r="F256" s="409" t="e">
        <f>VLOOKUP($AA256,Calc_INF_FC_EUR!$A$11:$BQ$330,HLOOKUP($C$7,Calc_INF_FC_EUR!$E$5:$BQ$6,2,0),0)*IF($C$9="EUR",1,START!$E$18)</f>
        <v>#N/A</v>
      </c>
      <c r="G256" s="410"/>
      <c r="H256" s="1111"/>
      <c r="I256" s="411" t="e">
        <f>IF(I231&lt;&gt;0,(+SUM(I252:I255)),"")</f>
        <v>#REF!</v>
      </c>
      <c r="J256" s="412"/>
      <c r="K256" s="411" t="str">
        <f>IF(K231&lt;&gt;0,(+SUM(K252:K255)),"")</f>
        <v/>
      </c>
      <c r="L256" s="412"/>
      <c r="M256" s="411" t="str">
        <f>IF(M231&lt;&gt;0,(+SUM(M252:M255)),"")</f>
        <v/>
      </c>
      <c r="N256" s="412"/>
      <c r="O256" s="411" t="str">
        <f>IF(O231&lt;&gt;0,(+SUM(O252:O255)),"")</f>
        <v/>
      </c>
      <c r="P256" s="412"/>
      <c r="Q256" s="411" t="str">
        <f>IF(Q231&lt;&gt;0,(+SUM(Q252:Q255)),"")</f>
        <v/>
      </c>
      <c r="R256" s="412"/>
      <c r="S256" s="411" t="str">
        <f>IF(S231&lt;&gt;0,(+SUM(S252:S255)),"")</f>
        <v/>
      </c>
      <c r="T256" s="343"/>
      <c r="AA256" s="259" t="str">
        <f>IF(OR(B256=0,B256=""),"",B256&amp;IF(COUNTIF(B$11:$B256,B256)&gt;1,COUNTIF(B$11:$B256,B256),""))</f>
        <v>Staff costs</v>
      </c>
      <c r="AB256" s="1324"/>
    </row>
    <row r="257" spans="1:30" ht="14.25" customHeight="1" outlineLevel="1">
      <c r="A257" s="1103" t="str">
        <f t="shared" si="196"/>
        <v>Maintenance costs</v>
      </c>
      <c r="B257" s="299" t="s">
        <v>119</v>
      </c>
      <c r="C257" s="300"/>
      <c r="D257" s="405" t="e">
        <f>VLOOKUP($AA257,Calc_INF_PrevYearEUR!$A$11:$BQ$330,HLOOKUP($C$7,Calc_INF_PrevYearEUR!$E$5:$BQ$6,2,0),0)*IF($C$9="EUR",1,START!$E$18)</f>
        <v>#N/A</v>
      </c>
      <c r="E257" s="307"/>
      <c r="F257" s="405" t="e">
        <f>VLOOKUP($AA257,Calc_INF_FC_EUR!$A$11:$BQ$330,HLOOKUP($C$7,Calc_INF_FC_EUR!$E$5:$BQ$6,2,0),0)*IF($C$9="EUR",1,START!$E$18)</f>
        <v>#N/A</v>
      </c>
      <c r="G257" s="408"/>
      <c r="H257" s="1110"/>
      <c r="I257" s="407" t="e">
        <f>IF(I231&lt;&gt;0,(+I65/I231)*1000,"")</f>
        <v>#REF!</v>
      </c>
      <c r="J257" s="343"/>
      <c r="K257" s="407" t="str">
        <f>IF(K231&lt;&gt;0,(+K65/K231)*1000,"")</f>
        <v/>
      </c>
      <c r="L257" s="343"/>
      <c r="M257" s="407" t="str">
        <f>IF(M231&lt;&gt;0,(+M65/M231)*1000,"")</f>
        <v/>
      </c>
      <c r="N257" s="343"/>
      <c r="O257" s="407" t="str">
        <f>IF(O231&lt;&gt;0,(+O65/O231)*1000,"")</f>
        <v/>
      </c>
      <c r="P257" s="343"/>
      <c r="Q257" s="407" t="str">
        <f>IF(Q231&lt;&gt;0,(+Q65/Q231)*1000,"")</f>
        <v/>
      </c>
      <c r="R257" s="343"/>
      <c r="S257" s="407" t="str">
        <f>IF(S231&lt;&gt;0,(+S65/S231)*1000,"")</f>
        <v/>
      </c>
      <c r="T257" s="343"/>
      <c r="AA257" s="259" t="str">
        <f>IF(OR(B257=0,B257=""),"",B257&amp;IF(COUNTIF(B$11:$B257,B257)&gt;1,COUNTIF(B$11:$B257,B257),""))</f>
        <v>Maintenance costs</v>
      </c>
      <c r="AB257" s="1324"/>
    </row>
    <row r="258" spans="1:30" ht="14.25" customHeight="1" outlineLevel="1">
      <c r="A258" s="1103" t="str">
        <f t="shared" si="196"/>
        <v>Rental charges</v>
      </c>
      <c r="B258" s="299" t="s">
        <v>127</v>
      </c>
      <c r="C258" s="300"/>
      <c r="D258" s="405" t="e">
        <f>VLOOKUP($AA258,Calc_INF_PrevYearEUR!$A$11:$BQ$330,HLOOKUP($C$7,Calc_INF_PrevYearEUR!$E$5:$BQ$6,2,0),0)*IF($C$9="EUR",1,START!$E$18)</f>
        <v>#N/A</v>
      </c>
      <c r="E258" s="307"/>
      <c r="F258" s="405" t="e">
        <f>VLOOKUP($AA258,Calc_INF_FC_EUR!$A$11:$BQ$330,HLOOKUP($C$7,Calc_INF_FC_EUR!$E$5:$BQ$6,2,0),0)*IF($C$9="EUR",1,START!$E$18)</f>
        <v>#N/A</v>
      </c>
      <c r="G258" s="408"/>
      <c r="H258" s="1110"/>
      <c r="I258" s="407" t="e">
        <f>IF(I231&lt;&gt;0,(+I69/I231)*1000,"")</f>
        <v>#REF!</v>
      </c>
      <c r="J258" s="343"/>
      <c r="K258" s="407" t="str">
        <f>IF(K231&lt;&gt;0,(+K69/K231)*1000,"")</f>
        <v/>
      </c>
      <c r="L258" s="343"/>
      <c r="M258" s="407" t="str">
        <f>IF(M231&lt;&gt;0,(+M69/M231)*1000,"")</f>
        <v/>
      </c>
      <c r="N258" s="343"/>
      <c r="O258" s="407" t="str">
        <f>IF(O231&lt;&gt;0,(+O69/O231)*1000,"")</f>
        <v/>
      </c>
      <c r="P258" s="343"/>
      <c r="Q258" s="407" t="str">
        <f>IF(Q231&lt;&gt;0,(+Q69/Q231)*1000,"")</f>
        <v/>
      </c>
      <c r="R258" s="343"/>
      <c r="S258" s="407" t="str">
        <f>IF(S231&lt;&gt;0,(+S69/S231)*1000,"")</f>
        <v/>
      </c>
      <c r="T258" s="412"/>
      <c r="AA258" s="259" t="str">
        <f>IF(OR(B258=0,B258=""),"",B258&amp;IF(COUNTIF(B$11:$B258,B258)&gt;1,COUNTIF(B$11:$B258,B258),""))</f>
        <v>Rental charges</v>
      </c>
      <c r="AB258" s="1324"/>
    </row>
    <row r="259" spans="1:30" ht="14.25" customHeight="1" outlineLevel="1">
      <c r="A259" s="1103" t="str">
        <f t="shared" si="196"/>
        <v>Other costs</v>
      </c>
      <c r="B259" s="299" t="s">
        <v>306</v>
      </c>
      <c r="C259" s="300"/>
      <c r="D259" s="405" t="e">
        <f>VLOOKUP($AA259,Calc_INF_PrevYearEUR!$A$11:$BQ$330,HLOOKUP($C$7,Calc_INF_PrevYearEUR!$E$5:$BQ$6,2,0),0)*IF($C$9="EUR",1,START!$E$18)</f>
        <v>#N/A</v>
      </c>
      <c r="E259" s="307"/>
      <c r="F259" s="405" t="e">
        <f>VLOOKUP($AA259,Calc_INF_FC_EUR!$A$11:$BQ$330,HLOOKUP($C$7,Calc_INF_FC_EUR!$E$5:$BQ$6,2,0),0)*IF($C$9="EUR",1,START!$E$18)</f>
        <v>#N/A</v>
      </c>
      <c r="G259" s="408"/>
      <c r="H259" s="1110"/>
      <c r="I259" s="407" t="e">
        <f>IF(I231&lt;&gt;0,((+I66+(I82-I67-I69))/I231)*1000,"")</f>
        <v>#REF!</v>
      </c>
      <c r="J259" s="343"/>
      <c r="K259" s="407" t="str">
        <f>IF(K231&lt;&gt;0,((+K66+(K82-K67-K69))/K231)*1000,"")</f>
        <v/>
      </c>
      <c r="L259" s="343"/>
      <c r="M259" s="407" t="str">
        <f>IF(M231&lt;&gt;0,((+M66+(M82-M67-M69))/M231)*1000,"")</f>
        <v/>
      </c>
      <c r="N259" s="343"/>
      <c r="O259" s="407" t="str">
        <f>IF(O231&lt;&gt;0,((+O66+(O82-O67-O69))/O231)*1000,"")</f>
        <v/>
      </c>
      <c r="P259" s="343"/>
      <c r="Q259" s="407" t="str">
        <f>IF(Q231&lt;&gt;0,((+Q66+(Q82-Q67-Q69))/Q231)*1000,"")</f>
        <v/>
      </c>
      <c r="R259" s="343"/>
      <c r="S259" s="407" t="str">
        <f>IF(S231&lt;&gt;0,((+S66+(S82-S67-S69))/S231)*1000,"")</f>
        <v/>
      </c>
      <c r="T259" s="412"/>
      <c r="AA259" s="259" t="str">
        <f>IF(OR(B259=0,B259=""),"",B259&amp;IF(COUNTIF(B$11:$B259,B259)&gt;1,COUNTIF(B$11:$B259,B259),""))</f>
        <v>Other costs</v>
      </c>
      <c r="AB259" s="1324"/>
    </row>
    <row r="260" spans="1:30" s="262" customFormat="1" ht="14.25" customHeight="1" outlineLevel="1">
      <c r="A260" s="1103" t="str">
        <f t="shared" si="196"/>
        <v>Depreciation2</v>
      </c>
      <c r="B260" s="1332" t="s">
        <v>183</v>
      </c>
      <c r="C260" s="1333"/>
      <c r="D260" s="1334" t="e">
        <f>VLOOKUP($AA260,Calc_INF_PrevYearEUR!$A$11:$BQ$330,HLOOKUP($C$7,Calc_INF_PrevYearEUR!$E$5:$BQ$6,2,0),0)*IF($C$9="EUR",1,START!$E$18)</f>
        <v>#N/A</v>
      </c>
      <c r="E260" s="315"/>
      <c r="F260" s="1334" t="e">
        <f>VLOOKUP($AA260,Calc_INF_FC_EUR!$A$11:$BQ$330,HLOOKUP($C$7,Calc_INF_FC_EUR!$E$5:$BQ$6,2,0),0)*IF($C$9="EUR",1,START!$E$18)</f>
        <v>#N/A</v>
      </c>
      <c r="G260" s="1335"/>
      <c r="H260" s="1111"/>
      <c r="I260" s="1336" t="e">
        <f>IF(I231&lt;&gt;0,(+I97/I231)*1000,"")</f>
        <v>#REF!</v>
      </c>
      <c r="J260" s="1337"/>
      <c r="K260" s="1336" t="str">
        <f>IF(K231&lt;&gt;0,(+K97/K231)*1000,"")</f>
        <v/>
      </c>
      <c r="L260" s="1337"/>
      <c r="M260" s="1336" t="str">
        <f>IF(M231&lt;&gt;0,(+M97/M231)*1000,"")</f>
        <v/>
      </c>
      <c r="N260" s="1337"/>
      <c r="O260" s="1336" t="str">
        <f>IF(O231&lt;&gt;0,(+O97/O231)*1000,"")</f>
        <v/>
      </c>
      <c r="P260" s="1337"/>
      <c r="Q260" s="1336" t="str">
        <f>IF(Q231&lt;&gt;0,(+Q97/Q231)*1000,"")</f>
        <v/>
      </c>
      <c r="R260" s="1337"/>
      <c r="S260" s="1336" t="str">
        <f>IF(S231&lt;&gt;0,(+S97/S231)*1000,"")</f>
        <v/>
      </c>
      <c r="T260" s="1337"/>
      <c r="AA260" s="262" t="str">
        <f>IF(OR(B260=0,B260=""),"",B260&amp;IF(COUNTIF(B$11:$B260,B260)&gt;1,COUNTIF(B$11:$B260,B260),""))</f>
        <v>Depreciation2</v>
      </c>
      <c r="AB260" s="1324"/>
      <c r="AC260" s="264"/>
      <c r="AD260" s="264"/>
    </row>
    <row r="261" spans="1:30" ht="14.25" customHeight="1" outlineLevel="1">
      <c r="A261" s="1103" t="str">
        <f t="shared" si="196"/>
        <v>Other expenditures</v>
      </c>
      <c r="B261" s="299" t="s">
        <v>153</v>
      </c>
      <c r="C261" s="300"/>
      <c r="D261" s="405" t="e">
        <f>VLOOKUP($AA261,Calc_INF_PrevYearEUR!$A$11:$BQ$330,HLOOKUP($C$7,Calc_INF_PrevYearEUR!$E$5:$BQ$6,2,0),0)*IF($C$9="EUR",1,START!$E$18)</f>
        <v>#N/A</v>
      </c>
      <c r="E261" s="307"/>
      <c r="F261" s="405" t="e">
        <f>VLOOKUP($AA261,Calc_INF_FC_EUR!$A$11:$BQ$330,HLOOKUP($C$7,Calc_INF_FC_EUR!$E$5:$BQ$6,2,0),0)*IF($C$9="EUR",1,START!$E$18)</f>
        <v>#N/A</v>
      </c>
      <c r="G261" s="408"/>
      <c r="H261" s="1110"/>
      <c r="I261" s="407" t="e">
        <f>IF(I231&lt;&gt;0,(+I259+I258+I257+I260),"")</f>
        <v>#REF!</v>
      </c>
      <c r="J261" s="343"/>
      <c r="K261" s="407" t="str">
        <f>IF(K231&lt;&gt;0,(+K259+K258+K257+K260),"")</f>
        <v/>
      </c>
      <c r="L261" s="343"/>
      <c r="M261" s="407" t="str">
        <f>IF(M231&lt;&gt;0,(+M259+M258+M257+M260),"")</f>
        <v/>
      </c>
      <c r="N261" s="343"/>
      <c r="O261" s="407" t="str">
        <f>IF(O231&lt;&gt;0,(+O259+O258+O257+O260),"")</f>
        <v/>
      </c>
      <c r="P261" s="343"/>
      <c r="Q261" s="407" t="str">
        <f>IF(Q231&lt;&gt;0,(+Q259+Q258+Q257+Q260),"")</f>
        <v/>
      </c>
      <c r="R261" s="343"/>
      <c r="S261" s="407" t="str">
        <f>IF(S231&lt;&gt;0,(+S259+S258+S257+S260),"")</f>
        <v/>
      </c>
      <c r="T261" s="412"/>
      <c r="AA261" s="259" t="str">
        <f>IF(OR(B261=0,B261=""),"",B261&amp;IF(COUNTIF(B$11:$B261,B261)&gt;1,COUNTIF(B$11:$B261,B261),""))</f>
        <v>Other expenditures</v>
      </c>
      <c r="AB261" s="1324"/>
    </row>
    <row r="262" spans="1:30" ht="14.25" customHeight="1" outlineLevel="1">
      <c r="A262" s="1103" t="str">
        <f t="shared" si="196"/>
        <v>Average Production Costs (APC)</v>
      </c>
      <c r="B262" s="1326" t="s">
        <v>307</v>
      </c>
      <c r="C262" s="313"/>
      <c r="D262" s="409" t="e">
        <f>VLOOKUP($AA262,Calc_INF_PrevYearEUR!$A$11:$BQ$330,HLOOKUP($C$7,Calc_INF_PrevYearEUR!$E$5:$BQ$6,2,0),0)*IF($C$9="EUR",1,START!$E$18)</f>
        <v>#N/A</v>
      </c>
      <c r="E262" s="315"/>
      <c r="F262" s="409" t="e">
        <f>VLOOKUP($AA262,Calc_INF_FC_EUR!$A$11:$BQ$330,HLOOKUP($C$7,Calc_INF_FC_EUR!$E$5:$BQ$6,2,0),0)*IF($C$9="EUR",1,START!$E$18)</f>
        <v>#N/A</v>
      </c>
      <c r="G262" s="410"/>
      <c r="H262" s="1111"/>
      <c r="I262" s="411" t="e">
        <f>IF(I231&lt;&gt;0,(+I250+I251+I256+I261),"")</f>
        <v>#REF!</v>
      </c>
      <c r="J262" s="412"/>
      <c r="K262" s="411" t="str">
        <f>IF(K231&lt;&gt;0,(+K250+K251+K256+K261),"")</f>
        <v/>
      </c>
      <c r="L262" s="412"/>
      <c r="M262" s="411" t="str">
        <f>IF(M231&lt;&gt;0,(+M250+M251+M256+M261),"")</f>
        <v/>
      </c>
      <c r="N262" s="412"/>
      <c r="O262" s="411" t="str">
        <f>IF(O231&lt;&gt;0,(+O250+O251+O256+O261),"")</f>
        <v/>
      </c>
      <c r="P262" s="412"/>
      <c r="Q262" s="411" t="str">
        <f>IF(Q231&lt;&gt;0,(+Q250+Q251+Q256+Q261),"")</f>
        <v/>
      </c>
      <c r="R262" s="412"/>
      <c r="S262" s="411" t="str">
        <f>IF(S231&lt;&gt;0,(+S250+S251+S256+S261),"")</f>
        <v/>
      </c>
      <c r="T262" s="343"/>
      <c r="AA262" s="259" t="str">
        <f>IF(OR(B262=0,B262=""),"",B262&amp;IF(COUNTIF(B$11:$B262,B262)&gt;1,COUNTIF(B$11:$B262,B262),""))</f>
        <v>Average Production Costs (APC)</v>
      </c>
      <c r="AB262" s="1325"/>
      <c r="AC262" s="322"/>
      <c r="AD262" s="322"/>
    </row>
    <row r="263" spans="1:30" ht="14.25" customHeight="1" outlineLevel="1">
      <c r="A263" s="1103" t="str">
        <f t="shared" si="196"/>
        <v>Other Income/Expenses</v>
      </c>
      <c r="B263" s="1326" t="s">
        <v>308</v>
      </c>
      <c r="C263" s="313"/>
      <c r="D263" s="409" t="e">
        <f>VLOOKUP($AA263,Calc_INF_PrevYearEUR!$A$11:$BQ$330,HLOOKUP($C$7,Calc_INF_PrevYearEUR!$E$5:$BQ$6,2,0),0)*IF($C$9="EUR",1,START!$E$18)</f>
        <v>#N/A</v>
      </c>
      <c r="E263" s="315"/>
      <c r="F263" s="409" t="e">
        <f>VLOOKUP($AA263,Calc_INF_FC_EUR!$A$11:$BQ$330,HLOOKUP($C$7,Calc_INF_FC_EUR!$E$5:$BQ$6,2,0),0)*IF($C$9="EUR",1,START!$E$18)</f>
        <v>#N/A</v>
      </c>
      <c r="G263" s="410"/>
      <c r="H263" s="1111"/>
      <c r="I263" s="411" t="e">
        <f>IF(I231&lt;&gt;0,((I91+I122+I126)/I231)*1000,"")</f>
        <v>#REF!</v>
      </c>
      <c r="J263" s="412"/>
      <c r="K263" s="411" t="str">
        <f>IF(K231&lt;&gt;0,((K91+K122+K126)/K231)*1000,"")</f>
        <v/>
      </c>
      <c r="L263" s="412"/>
      <c r="M263" s="411" t="str">
        <f>IF(M231&lt;&gt;0,((M91+M122+M126)/M231)*1000,"")</f>
        <v/>
      </c>
      <c r="N263" s="412"/>
      <c r="O263" s="411" t="str">
        <f>IF(O231&lt;&gt;0,((O91+O122+O126)/O231)*1000,"")</f>
        <v/>
      </c>
      <c r="P263" s="412"/>
      <c r="Q263" s="411" t="str">
        <f>IF(Q231&lt;&gt;0,((Q91+Q122+Q126)/Q231)*1000,"")</f>
        <v/>
      </c>
      <c r="R263" s="412"/>
      <c r="S263" s="411" t="str">
        <f>IF(S231&lt;&gt;0,((S91+S122+S126)/S231)*1000,"")</f>
        <v/>
      </c>
      <c r="T263" s="343"/>
      <c r="AA263" s="259" t="str">
        <f>IF(OR(B263=0,B263=""),"",B263&amp;IF(COUNTIF(B$11:$B263,B263)&gt;1,COUNTIF(B$11:$B263,B263),""))</f>
        <v>Other Income/Expenses</v>
      </c>
      <c r="AB263" s="1324"/>
    </row>
    <row r="264" spans="1:30" ht="14.25" customHeight="1" outlineLevel="1">
      <c r="A264" s="1103" t="str">
        <f t="shared" si="196"/>
        <v>Allocation</v>
      </c>
      <c r="B264" s="1326" t="s">
        <v>1663</v>
      </c>
      <c r="C264" s="313"/>
      <c r="D264" s="409" t="e">
        <f>VLOOKUP($AA264,Calc_INF_PrevYearEUR!$A$11:$BQ$330,HLOOKUP($C$7,Calc_INF_PrevYearEUR!$E$5:$BQ$6,2,0),0)*IF($C$9="EUR",1,START!$E$18)</f>
        <v>#N/A</v>
      </c>
      <c r="E264" s="315"/>
      <c r="F264" s="409" t="e">
        <f>VLOOKUP($AA264,Calc_INF_FC_EUR!$A$11:$BQ$330,HLOOKUP($C$7,Calc_INF_FC_EUR!$E$5:$BQ$6,2,0),0)*IF($C$9="EUR",1,START!$E$18)</f>
        <v>#N/A</v>
      </c>
      <c r="G264" s="410"/>
      <c r="H264" s="1111"/>
      <c r="I264" s="411" t="e">
        <f>IF(I231&lt;&gt;0,(+I90/I231)*1000,"")</f>
        <v>#REF!</v>
      </c>
      <c r="J264" s="412"/>
      <c r="K264" s="411" t="str">
        <f>IF(K231&lt;&gt;0,(+K90/K231)*1000,"")</f>
        <v/>
      </c>
      <c r="L264" s="412"/>
      <c r="M264" s="411" t="str">
        <f>IF(M231&lt;&gt;0,(+M90/M231)*1000,"")</f>
        <v/>
      </c>
      <c r="N264" s="412"/>
      <c r="O264" s="411" t="str">
        <f>IF(O231&lt;&gt;0,(+O90/O231)*1000,"")</f>
        <v/>
      </c>
      <c r="P264" s="412"/>
      <c r="Q264" s="411" t="str">
        <f>IF(Q231&lt;&gt;0,(+Q90/Q231)*1000,"")</f>
        <v/>
      </c>
      <c r="R264" s="412"/>
      <c r="S264" s="411" t="str">
        <f>IF(S231&lt;&gt;0,(+S90/S231)*1000,"")</f>
        <v/>
      </c>
      <c r="T264" s="343"/>
      <c r="AA264" s="259" t="str">
        <f>IF(OR(B264=0,B264=""),"",B264&amp;IF(COUNTIF(B$11:$B264,B264)&gt;1,COUNTIF(B$11:$B264,B264),""))</f>
        <v>Allocation</v>
      </c>
      <c r="AB264" s="1325"/>
      <c r="AC264" s="322"/>
      <c r="AD264" s="322"/>
    </row>
    <row r="265" spans="1:30" ht="14.25" customHeight="1" outlineLevel="1">
      <c r="A265" s="1103" t="str">
        <f t="shared" si="196"/>
        <v>EBITDA</v>
      </c>
      <c r="B265" s="299" t="s">
        <v>173</v>
      </c>
      <c r="C265" s="300"/>
      <c r="D265" s="405" t="e">
        <f>VLOOKUP($AA265,Calc_INF_PrevYearEUR!$A$11:$BQ$330,HLOOKUP($C$7,Calc_INF_PrevYearEUR!$E$5:$BQ$6,2,0),0)*IF($C$9="EUR",1,START!$E$18)</f>
        <v>#N/A</v>
      </c>
      <c r="E265" s="307"/>
      <c r="F265" s="405" t="e">
        <f>VLOOKUP($AA265,Calc_INF_FC_EUR!$A$11:$BQ$330,HLOOKUP($C$7,Calc_INF_FC_EUR!$E$5:$BQ$6,2,0),0)*IF($C$9="EUR",1,START!$E$18)</f>
        <v>#N/A</v>
      </c>
      <c r="G265" s="408"/>
      <c r="H265" s="1110"/>
      <c r="I265" s="407" t="e">
        <f>IF(I231&lt;&gt;0,(+I92/I231)*1000,"")</f>
        <v>#REF!</v>
      </c>
      <c r="J265" s="343"/>
      <c r="K265" s="407" t="str">
        <f>IF(K231&lt;&gt;0,(+K92/K231)*1000,"")</f>
        <v/>
      </c>
      <c r="L265" s="343"/>
      <c r="M265" s="407" t="str">
        <f>IF(M231&lt;&gt;0,(+M92/M231)*1000,"")</f>
        <v/>
      </c>
      <c r="N265" s="343"/>
      <c r="O265" s="407" t="str">
        <f>IF(O231&lt;&gt;0,(+O92/O231)*1000,"")</f>
        <v/>
      </c>
      <c r="P265" s="343"/>
      <c r="Q265" s="407" t="str">
        <f>IF(Q231&lt;&gt;0,(+Q92/Q231)*1000,"")</f>
        <v/>
      </c>
      <c r="R265" s="343"/>
      <c r="S265" s="407" t="str">
        <f>IF(S231&lt;&gt;0,(+S92/S231)*1000,"")</f>
        <v/>
      </c>
      <c r="T265" s="404"/>
      <c r="AA265" s="259" t="str">
        <f>IF(OR(B265=0,B265=""),"",B265&amp;IF(COUNTIF(B$11:$B265,B265)&gt;1,COUNTIF(B$11:$B265,B265),""))</f>
        <v>EBITDA</v>
      </c>
      <c r="AB265" s="1324"/>
    </row>
    <row r="266" spans="1:30" ht="14.25" customHeight="1" outlineLevel="1">
      <c r="A266" s="1103" t="str">
        <f t="shared" si="196"/>
        <v>EBIT</v>
      </c>
      <c r="B266" s="299" t="s">
        <v>185</v>
      </c>
      <c r="C266" s="300"/>
      <c r="D266" s="415" t="e">
        <f>VLOOKUP($AA266,Calc_INF_PrevYearEUR!$A$11:$BQ$330,HLOOKUP($C$7,Calc_INF_PrevYearEUR!$E$5:$BQ$6,2,0),0)*IF($C$9="EUR",1,START!$E$18)</f>
        <v>#N/A</v>
      </c>
      <c r="E266" s="416"/>
      <c r="F266" s="415" t="e">
        <f>VLOOKUP($AA266,Calc_INF_FC_EUR!$A$11:$BQ$330,HLOOKUP($C$7,Calc_INF_FC_EUR!$E$5:$BQ$6,2,0),0)*IF($C$9="EUR",1,START!$E$18)</f>
        <v>#N/A</v>
      </c>
      <c r="G266" s="417"/>
      <c r="H266" s="1121"/>
      <c r="I266" s="407" t="e">
        <f>IF(I231&lt;&gt;0,(+I98/I231)*1000,"")</f>
        <v>#REF!</v>
      </c>
      <c r="J266" s="343"/>
      <c r="K266" s="407" t="str">
        <f>IF(K231&lt;&gt;0,(+K98/K231)*1000,"")</f>
        <v/>
      </c>
      <c r="L266" s="343"/>
      <c r="M266" s="407" t="str">
        <f>IF(M231&lt;&gt;0,(+M98/M231)*1000,"")</f>
        <v/>
      </c>
      <c r="N266" s="343"/>
      <c r="O266" s="407" t="str">
        <f>IF(O231&lt;&gt;0,(+O98/O231)*1000,"")</f>
        <v/>
      </c>
      <c r="P266" s="343"/>
      <c r="Q266" s="407" t="str">
        <f>IF(Q231&lt;&gt;0,(+Q98/Q231)*1000,"")</f>
        <v/>
      </c>
      <c r="R266" s="343"/>
      <c r="S266" s="407" t="str">
        <f>IF(S231&lt;&gt;0,(+S98/S231)*1000,"")</f>
        <v/>
      </c>
      <c r="T266" s="343"/>
      <c r="AA266" s="259" t="str">
        <f>IF(OR(B266=0,B266=""),"",B266&amp;IF(COUNTIF(B$11:$B266,B266)&gt;1,COUNTIF(B$11:$B266,B266),""))</f>
        <v>EBIT</v>
      </c>
      <c r="AB266" s="1324"/>
    </row>
    <row r="267" spans="1:30" ht="14.25" customHeight="1" outlineLevel="1">
      <c r="A267" s="1103" t="str">
        <f t="shared" si="196"/>
        <v>EBT</v>
      </c>
      <c r="B267" s="299" t="s">
        <v>243</v>
      </c>
      <c r="C267" s="300"/>
      <c r="D267" s="415" t="e">
        <f>VLOOKUP($AA267,Calc_INF_PrevYearEUR!$A$11:$BQ$330,HLOOKUP($C$7,Calc_INF_PrevYearEUR!$E$5:$BQ$6,2,0),0)*IF($C$9="EUR",1,START!$E$18)</f>
        <v>#N/A</v>
      </c>
      <c r="E267" s="416"/>
      <c r="F267" s="415" t="e">
        <f>VLOOKUP($AA267,Calc_INF_FC_EUR!$A$11:$BQ$330,HLOOKUP($C$7,Calc_INF_FC_EUR!$E$5:$BQ$6,2,0),0)*IF($C$9="EUR",1,START!$E$18)</f>
        <v>#N/A</v>
      </c>
      <c r="G267" s="417"/>
      <c r="H267" s="1121"/>
      <c r="I267" s="407" t="e">
        <f>IF(I231&lt;&gt;0,(+I127/I231)*1000,"")</f>
        <v>#REF!</v>
      </c>
      <c r="J267" s="343"/>
      <c r="K267" s="407" t="str">
        <f>IF(K231&lt;&gt;0,(+K127/K231)*1000,"")</f>
        <v/>
      </c>
      <c r="L267" s="343"/>
      <c r="M267" s="407" t="str">
        <f>IF(M231&lt;&gt;0,(+M127/M231)*1000,"")</f>
        <v/>
      </c>
      <c r="N267" s="343"/>
      <c r="O267" s="407" t="str">
        <f>IF(O231&lt;&gt;0,(+O127/O231)*1000,"")</f>
        <v/>
      </c>
      <c r="P267" s="343"/>
      <c r="Q267" s="407" t="str">
        <f>IF(Q231&lt;&gt;0,(+Q127/Q231)*1000,"")</f>
        <v/>
      </c>
      <c r="R267" s="343"/>
      <c r="S267" s="407" t="str">
        <f>IF(S231&lt;&gt;0,(+S127/S231)*1000,"")</f>
        <v/>
      </c>
      <c r="T267" s="343"/>
      <c r="AA267" s="259" t="str">
        <f>IF(OR(B267=0,B267=""),"",B267&amp;IF(COUNTIF(B$11:$B267,B267)&gt;1,COUNTIF(B$11:$B267,B267),""))</f>
        <v>EBT</v>
      </c>
      <c r="AB267" s="1325"/>
      <c r="AC267" s="322"/>
      <c r="AD267" s="322"/>
    </row>
    <row r="268" spans="1:30" ht="14.25" customHeight="1" outlineLevel="1">
      <c r="A268" s="1103" t="str">
        <f t="shared" si="196"/>
        <v>EBT % Net revenue</v>
      </c>
      <c r="B268" s="299" t="s">
        <v>309</v>
      </c>
      <c r="C268" s="300"/>
      <c r="D268" s="415" t="e">
        <f>VLOOKUP($AA268,Calc_INF_PrevYearEUR!$A$11:$BQ$330,HLOOKUP($C$7,Calc_INF_PrevYearEUR!$E$5:$BQ$6,2,0),0)</f>
        <v>#N/A</v>
      </c>
      <c r="E268" s="416"/>
      <c r="F268" s="415" t="e">
        <f>VLOOKUP($AA268,Calc_INF_FC_EUR!$A$11:$BQ$330,HLOOKUP($C$7,Calc_INF_FC_EUR!$E$5:$BQ$6,2,0),0)</f>
        <v>#N/A</v>
      </c>
      <c r="G268" s="417"/>
      <c r="H268" s="1121"/>
      <c r="I268" s="1291" t="e">
        <f>IF(I231&lt;&gt;0,(+I267/I236),"")</f>
        <v>#REF!</v>
      </c>
      <c r="J268" s="343"/>
      <c r="K268" s="1291" t="str">
        <f>IF(K231&lt;&gt;0,(+K267/K236),"")</f>
        <v/>
      </c>
      <c r="L268" s="343"/>
      <c r="M268" s="1291" t="str">
        <f>IF(M231&lt;&gt;0,(+M267/M236),"")</f>
        <v/>
      </c>
      <c r="N268" s="343"/>
      <c r="O268" s="1291" t="str">
        <f>IF(O231&lt;&gt;0,(+O267/O236),"")</f>
        <v/>
      </c>
      <c r="P268" s="343"/>
      <c r="Q268" s="1291" t="str">
        <f>IF(Q231&lt;&gt;0,(+Q267/Q236),"")</f>
        <v/>
      </c>
      <c r="R268" s="343"/>
      <c r="S268" s="1291" t="str">
        <f>IF(S231&lt;&gt;0,(+S267/S236),"")</f>
        <v/>
      </c>
      <c r="T268" s="343"/>
      <c r="AA268" s="259" t="str">
        <f>IF(OR(B268=0,B268=""),"",B268&amp;IF(COUNTIF(B$11:$B268,B268)&gt;1,COUNTIF(B$11:$B268,B268),""))</f>
        <v>EBT % Net revenue</v>
      </c>
      <c r="AB268" s="1324"/>
    </row>
    <row r="269" spans="1:30" ht="14.25" customHeight="1" outlineLevel="1">
      <c r="A269" s="1103" t="str">
        <f t="shared" ref="A269:A340" si="203">AA269</f>
        <v>Keyfigures Trade [per ton]</v>
      </c>
      <c r="B269" s="399" t="s">
        <v>310</v>
      </c>
      <c r="C269" s="399"/>
      <c r="D269" s="400" t="e">
        <f>VLOOKUP($AA269,Calc_INF_PrevYearEUR!$A$11:$BQ$330,HLOOKUP($C$7,Calc_INF_PrevYearEUR!$E$5:$BQ$6,2,0),0)*IF($C$9="EUR",1,START!$E$18)</f>
        <v>#N/A</v>
      </c>
      <c r="E269" s="401"/>
      <c r="F269" s="400"/>
      <c r="G269" s="402"/>
      <c r="H269" s="1118"/>
      <c r="I269" s="403"/>
      <c r="J269" s="404"/>
      <c r="K269" s="403"/>
      <c r="L269" s="404"/>
      <c r="M269" s="403"/>
      <c r="N269" s="404"/>
      <c r="O269" s="403"/>
      <c r="P269" s="404"/>
      <c r="Q269" s="403"/>
      <c r="R269" s="404"/>
      <c r="S269" s="403"/>
      <c r="T269" s="412"/>
      <c r="V269" s="419"/>
      <c r="AA269" s="259" t="str">
        <f>IF(OR(B269=0,B269=""),"",B269&amp;IF(COUNTIF(B$11:$B269,B269)&gt;1,COUNTIF(B$11:$B269,B269),""))</f>
        <v>Keyfigures Trade [per ton]</v>
      </c>
    </row>
    <row r="270" spans="1:30" s="664" customFormat="1" ht="14.25" customHeight="1" outlineLevel="1">
      <c r="A270" s="1104" t="str">
        <f t="shared" si="203"/>
        <v>Sales in tons2</v>
      </c>
      <c r="B270" s="656" t="s">
        <v>287</v>
      </c>
      <c r="C270" s="657"/>
      <c r="D270" s="658" t="e">
        <f>VLOOKUP($AA270,Calc_INF_PrevYearEUR!$A$11:$BQ$330,HLOOKUP($C$7,Calc_INF_PrevYearEUR!$E$5:$BQ$6,2,0),0)</f>
        <v>#N/A</v>
      </c>
      <c r="E270" s="659"/>
      <c r="F270" s="658" t="e">
        <f>VLOOKUP($AA270,Calc_INF_FC_EUR!$A$11:$BQ$330,HLOOKUP($C$7,Calc_INF_FC_EUR!$E$5:$BQ$6,2,0),0)</f>
        <v>#N/A</v>
      </c>
      <c r="G270" s="665"/>
      <c r="H270" s="1119"/>
      <c r="I270" s="661">
        <f>+I213</f>
        <v>0</v>
      </c>
      <c r="J270" s="662"/>
      <c r="K270" s="661">
        <f>+K213</f>
        <v>0</v>
      </c>
      <c r="L270" s="662"/>
      <c r="M270" s="661">
        <f>+M213</f>
        <v>0</v>
      </c>
      <c r="N270" s="662"/>
      <c r="O270" s="661">
        <f>+O213</f>
        <v>0</v>
      </c>
      <c r="P270" s="662"/>
      <c r="Q270" s="661">
        <f>+Q213</f>
        <v>0</v>
      </c>
      <c r="R270" s="662"/>
      <c r="S270" s="661">
        <f>+S213</f>
        <v>0</v>
      </c>
      <c r="T270" s="666"/>
      <c r="U270" s="663"/>
      <c r="V270" s="667"/>
      <c r="W270" s="663"/>
      <c r="X270" s="663"/>
      <c r="AA270" s="259" t="str">
        <f>IF(OR(B270=0,B270=""),"",B270&amp;IF(COUNTIF(B$11:$B270,B270)&gt;1,COUNTIF(B$11:$B270,B270),""))</f>
        <v>Sales in tons2</v>
      </c>
      <c r="AB270" s="263"/>
      <c r="AC270" s="264"/>
      <c r="AD270" s="264"/>
    </row>
    <row r="271" spans="1:30" ht="14.25" customHeight="1">
      <c r="A271" s="1103" t="str">
        <f t="shared" si="203"/>
        <v>Operating Income - Trade</v>
      </c>
      <c r="B271" s="299" t="s">
        <v>311</v>
      </c>
      <c r="C271" s="300"/>
      <c r="D271" s="405" t="e">
        <f>VLOOKUP($AA271,Calc_INF_PrevYearEUR!$A$11:$BQ$330,HLOOKUP($C$7,Calc_INF_PrevYearEUR!$E$5:$BQ$6,2,0),0)*IF($C$9="EUR",1,START!$E$18)</f>
        <v>#N/A</v>
      </c>
      <c r="E271" s="307"/>
      <c r="F271" s="405" t="e">
        <f>VLOOKUP($AA271,Calc_INF_FC_EUR!$A$11:$BQ$330,HLOOKUP($C$7,Calc_INF_FC_EUR!$E$5:$BQ$6,2,0),0)*IF($C$9="EUR",1,START!$E$18)</f>
        <v>#N/A</v>
      </c>
      <c r="G271" s="408"/>
      <c r="H271" s="1110"/>
      <c r="I271" s="418" t="str">
        <f>IF(I270&lt;&gt;0,(+I25/I270)*1000,"")</f>
        <v/>
      </c>
      <c r="J271" s="343"/>
      <c r="K271" s="418" t="str">
        <f>IF(K270&lt;&gt;0,(+K25/K270)*1000,"")</f>
        <v/>
      </c>
      <c r="L271" s="343"/>
      <c r="M271" s="418" t="str">
        <f>IF(M270&lt;&gt;0,(+M25/M270)*1000,"")</f>
        <v/>
      </c>
      <c r="N271" s="343"/>
      <c r="O271" s="418" t="str">
        <f>IF(O270&lt;&gt;0,(+O25/O270)*1000,"")</f>
        <v/>
      </c>
      <c r="P271" s="343"/>
      <c r="Q271" s="418" t="str">
        <f>IF(Q270&lt;&gt;0,(+Q25/Q270)*1000,"")</f>
        <v/>
      </c>
      <c r="R271" s="343"/>
      <c r="S271" s="418" t="str">
        <f>IF(S270&lt;&gt;0,(+S25/S270)*1000,"")</f>
        <v/>
      </c>
      <c r="T271" s="412"/>
      <c r="V271" s="419"/>
      <c r="AA271" s="259" t="str">
        <f>IF(OR(B271=0,B271=""),"",B271&amp;IF(COUNTIF(B$11:$B271,B271)&gt;1,COUNTIF(B$11:$B271,B271),""))</f>
        <v>Operating Income - Trade</v>
      </c>
      <c r="AB271" s="421"/>
      <c r="AC271" s="422"/>
      <c r="AD271" s="422"/>
    </row>
    <row r="272" spans="1:30" ht="14.25" customHeight="1" outlineLevel="1">
      <c r="A272" s="1103" t="str">
        <f t="shared" si="203"/>
        <v>Shipping expenses2</v>
      </c>
      <c r="B272" s="299" t="s">
        <v>71</v>
      </c>
      <c r="C272" s="300"/>
      <c r="D272" s="405" t="e">
        <f>VLOOKUP($AA272,Calc_INF_PrevYearEUR!$A$11:$BQ$330,HLOOKUP($C$7,Calc_INF_PrevYearEUR!$E$5:$BQ$6,2,0),0)*IF($C$9="EUR",1,START!$E$18)</f>
        <v>#N/A</v>
      </c>
      <c r="E272" s="307"/>
      <c r="F272" s="405" t="e">
        <f>VLOOKUP($AA272,Calc_INF_FC_EUR!$A$11:$BQ$330,HLOOKUP($C$7,Calc_INF_FC_EUR!$E$5:$BQ$6,2,0),0)*IF($C$9="EUR",1,START!$E$18)</f>
        <v>#N/A</v>
      </c>
      <c r="G272" s="408"/>
      <c r="H272" s="1110"/>
      <c r="I272" s="418">
        <v>0</v>
      </c>
      <c r="J272" s="343"/>
      <c r="K272" s="418">
        <v>0</v>
      </c>
      <c r="L272" s="343"/>
      <c r="M272" s="418">
        <v>0</v>
      </c>
      <c r="N272" s="343"/>
      <c r="O272" s="418">
        <v>0</v>
      </c>
      <c r="P272" s="343"/>
      <c r="Q272" s="418">
        <v>0</v>
      </c>
      <c r="R272" s="343"/>
      <c r="S272" s="418">
        <v>0</v>
      </c>
      <c r="T272" s="412"/>
      <c r="V272" s="419"/>
      <c r="AA272" s="259" t="str">
        <f>IF(OR(B272=0,B272=""),"",B272&amp;IF(COUNTIF(B$11:$B272,B272)&gt;1,COUNTIF(B$11:$B272,B272),""))</f>
        <v>Shipping expenses2</v>
      </c>
      <c r="AB272" s="421"/>
      <c r="AC272" s="422"/>
      <c r="AD272" s="422"/>
    </row>
    <row r="273" spans="1:30" s="443" customFormat="1" ht="14.25" customHeight="1" outlineLevel="1">
      <c r="A273" s="1105" t="str">
        <f t="shared" si="203"/>
        <v xml:space="preserve">    Shipping expenses (FCA)</v>
      </c>
      <c r="B273" s="436" t="s">
        <v>312</v>
      </c>
      <c r="C273" s="437"/>
      <c r="D273" s="438" t="e">
        <f>VLOOKUP($AA273,Calc_INF_PrevYearEUR!$A$11:$BQ$330,HLOOKUP($C$7,Calc_INF_PrevYearEUR!$E$5:$BQ$6,2,0),0)*IF($C$9="EUR",1,START!$E$18)</f>
        <v>#N/A</v>
      </c>
      <c r="E273" s="439"/>
      <c r="F273" s="438" t="e">
        <f>VLOOKUP($AA273,Calc_INF_FC_EUR!$A$11:$BQ$330,HLOOKUP($C$7,Calc_INF_FC_EUR!$E$5:$BQ$6,2,0),0)*IF($C$9="EUR",1,START!$E$18)</f>
        <v>#N/A</v>
      </c>
      <c r="G273" s="440"/>
      <c r="H273" s="1120"/>
      <c r="I273" s="441"/>
      <c r="J273" s="442"/>
      <c r="K273" s="441"/>
      <c r="L273" s="442"/>
      <c r="M273" s="441"/>
      <c r="N273" s="442"/>
      <c r="O273" s="441"/>
      <c r="P273" s="442"/>
      <c r="Q273" s="441"/>
      <c r="R273" s="442"/>
      <c r="S273" s="441"/>
      <c r="T273" s="442"/>
      <c r="V273" s="444"/>
      <c r="AA273" s="259" t="str">
        <f>IF(OR(B273=0,B273=""),"",B273&amp;IF(COUNTIF(B$11:$B273,B273)&gt;1,COUNTIF(B$11:$B273,B273),""))</f>
        <v xml:space="preserve">    Shipping expenses (FCA)</v>
      </c>
      <c r="AB273" s="421"/>
      <c r="AC273" s="422"/>
      <c r="AD273" s="422"/>
    </row>
    <row r="274" spans="1:30" ht="14.25" customHeight="1" outlineLevel="1">
      <c r="A274" s="1103" t="str">
        <f t="shared" si="203"/>
        <v>Other Sales expenses2</v>
      </c>
      <c r="B274" s="299" t="s">
        <v>290</v>
      </c>
      <c r="C274" s="300"/>
      <c r="D274" s="405" t="e">
        <f>VLOOKUP($AA274,Calc_INF_PrevYearEUR!$A$11:$BQ$330,HLOOKUP($C$7,Calc_INF_PrevYearEUR!$E$5:$BQ$6,2,0),0)*IF($C$9="EUR",1,START!$E$18)</f>
        <v>#N/A</v>
      </c>
      <c r="E274" s="307"/>
      <c r="F274" s="405" t="e">
        <f>VLOOKUP($AA274,Calc_INF_FC_EUR!$A$11:$BQ$330,HLOOKUP($C$7,Calc_INF_FC_EUR!$E$5:$BQ$6,2,0),0)*IF($C$9="EUR",1,START!$E$18)</f>
        <v>#N/A</v>
      </c>
      <c r="G274" s="408"/>
      <c r="H274" s="1110"/>
      <c r="I274" s="418">
        <v>0</v>
      </c>
      <c r="J274" s="343"/>
      <c r="K274" s="418">
        <v>0</v>
      </c>
      <c r="L274" s="343"/>
      <c r="M274" s="418">
        <v>0</v>
      </c>
      <c r="N274" s="343"/>
      <c r="O274" s="418">
        <v>0</v>
      </c>
      <c r="P274" s="343"/>
      <c r="Q274" s="418">
        <v>0</v>
      </c>
      <c r="R274" s="343"/>
      <c r="S274" s="418">
        <v>0</v>
      </c>
      <c r="T274" s="343"/>
      <c r="V274" s="419"/>
      <c r="AA274" s="259" t="str">
        <f>IF(OR(B274=0,B274=""),"",B274&amp;IF(COUNTIF(B$11:$B274,B274)&gt;1,COUNTIF(B$11:$B274,B274),""))</f>
        <v>Other Sales expenses2</v>
      </c>
      <c r="AB274" s="421"/>
      <c r="AC274" s="422"/>
      <c r="AD274" s="422"/>
    </row>
    <row r="275" spans="1:30" ht="14.25" customHeight="1" outlineLevel="1">
      <c r="A275" s="1103" t="str">
        <f t="shared" si="203"/>
        <v xml:space="preserve">Net Revenue Trade (ex works) </v>
      </c>
      <c r="B275" s="1319" t="s">
        <v>313</v>
      </c>
      <c r="C275" s="1338"/>
      <c r="D275" s="1339" t="e">
        <f>VLOOKUP($AA275,Calc_INF_PrevYearEUR!$A$11:$BQ$330,HLOOKUP($C$7,Calc_INF_PrevYearEUR!$E$5:$BQ$6,2,0),0)*IF($C$9="EUR",1,START!$E$18)</f>
        <v>#N/A</v>
      </c>
      <c r="E275" s="1340"/>
      <c r="F275" s="1339" t="e">
        <f>VLOOKUP($AA275,Calc_INF_FC_EUR!$A$11:$BQ$330,HLOOKUP($C$7,Calc_INF_FC_EUR!$E$5:$BQ$6,2,0),0)*IF($C$9="EUR",1,START!$E$18)</f>
        <v>#N/A</v>
      </c>
      <c r="G275" s="1341"/>
      <c r="H275" s="1342"/>
      <c r="I275" s="1343" t="str">
        <f>IF(I270&lt;&gt;0,(+I271+I272+I274),"")</f>
        <v/>
      </c>
      <c r="J275" s="1344"/>
      <c r="K275" s="1343" t="str">
        <f>IF(K270&lt;&gt;0,(+K271+K272+K274),"")</f>
        <v/>
      </c>
      <c r="L275" s="1344"/>
      <c r="M275" s="1343" t="str">
        <f>IF(M270&lt;&gt;0,(+M271+M272+M274),"")</f>
        <v/>
      </c>
      <c r="N275" s="1344"/>
      <c r="O275" s="1343" t="str">
        <f>IF(O270&lt;&gt;0,(+O271+O272+O274),"")</f>
        <v/>
      </c>
      <c r="P275" s="1344"/>
      <c r="Q275" s="1343" t="str">
        <f>IF(Q270&lt;&gt;0,(+Q271+Q272+Q274),"")</f>
        <v/>
      </c>
      <c r="R275" s="1344"/>
      <c r="S275" s="1343" t="str">
        <f>IF(S270&lt;&gt;0,(+S271+S272+S274),"")</f>
        <v/>
      </c>
      <c r="T275" s="343"/>
      <c r="V275" s="419"/>
      <c r="AA275" s="259" t="str">
        <f>IF(OR(B275=0,B275=""),"",B275&amp;IF(COUNTIF(B$11:$B275,B275)&gt;1,COUNTIF(B$11:$B275,B275),""))</f>
        <v xml:space="preserve">Net Revenue Trade (ex works) </v>
      </c>
      <c r="AB275" s="421"/>
      <c r="AC275" s="422"/>
      <c r="AD275" s="422"/>
    </row>
    <row r="276" spans="1:30" ht="14.25" customHeight="1" outlineLevel="1">
      <c r="A276" s="1103" t="str">
        <f t="shared" si="203"/>
        <v>Material expenditure - TOTAL</v>
      </c>
      <c r="B276" s="313" t="s">
        <v>91</v>
      </c>
      <c r="C276" s="313"/>
      <c r="D276" s="409" t="e">
        <f>VLOOKUP($AA276,Calc_INF_PrevYearEUR!$A$11:$BQ$330,HLOOKUP($C$7,Calc_INF_PrevYearEUR!$E$5:$BQ$6,2,0),0)*IF($C$9="EUR",1,START!$E$18)</f>
        <v>#N/A</v>
      </c>
      <c r="E276" s="315"/>
      <c r="F276" s="409" t="e">
        <f>VLOOKUP($AA276,Calc_INF_FC_EUR!$A$11:$BQ$330,HLOOKUP($C$7,Calc_INF_FC_EUR!$E$5:$BQ$6,2,0),0)*IF($C$9="EUR",1,START!$E$18)</f>
        <v>#N/A</v>
      </c>
      <c r="G276" s="317"/>
      <c r="H276" s="1111"/>
      <c r="I276" s="411" t="str">
        <f>IF(I270&lt;&gt;0,(+I49/I270)*1000,"")</f>
        <v/>
      </c>
      <c r="J276" s="412"/>
      <c r="K276" s="411" t="str">
        <f>IF(K270&lt;&gt;0,(+K49/K270)*1000,"")</f>
        <v/>
      </c>
      <c r="L276" s="412"/>
      <c r="M276" s="411" t="str">
        <f>IF(M270&lt;&gt;0,(+M49/M270)*1000,"")</f>
        <v/>
      </c>
      <c r="N276" s="412"/>
      <c r="O276" s="411" t="str">
        <f>IF(O270&lt;&gt;0,(+O49/O270)*1000,"")</f>
        <v/>
      </c>
      <c r="P276" s="412"/>
      <c r="Q276" s="411" t="str">
        <f>IF(Q270&lt;&gt;0,(+Q49/Q270)*1000,"")</f>
        <v/>
      </c>
      <c r="R276" s="412"/>
      <c r="S276" s="411" t="str">
        <f>IF(S270&lt;&gt;0,(+S49/S270)*1000,"")</f>
        <v/>
      </c>
      <c r="T276" s="343"/>
      <c r="V276" s="419"/>
      <c r="AA276" s="259" t="str">
        <f>IF(OR(B276=0,B276=""),"",B276&amp;IF(COUNTIF(B$11:$B276,B276)&gt;1,COUNTIF(B$11:$B276,B276),""))</f>
        <v>Material expenditure - TOTAL</v>
      </c>
      <c r="AB276" s="421"/>
      <c r="AC276" s="422"/>
      <c r="AD276" s="422"/>
    </row>
    <row r="277" spans="1:30" ht="14.25" customHeight="1" outlineLevel="1">
      <c r="A277" s="1103" t="str">
        <f t="shared" si="203"/>
        <v>Contribution Margin I</v>
      </c>
      <c r="B277" s="313" t="s">
        <v>314</v>
      </c>
      <c r="C277" s="313"/>
      <c r="D277" s="409" t="e">
        <f>VLOOKUP($AA277,Calc_INF_PrevYearEUR!$A$11:$BQ$330,HLOOKUP($C$7,Calc_INF_PrevYearEUR!$E$5:$BQ$6,2,0),0)*IF($C$9="EUR",1,START!$E$18)</f>
        <v>#N/A</v>
      </c>
      <c r="E277" s="315"/>
      <c r="F277" s="409" t="e">
        <f>VLOOKUP($AA277,Calc_INF_FC_EUR!$A$11:$BQ$330,HLOOKUP($C$7,Calc_INF_FC_EUR!$E$5:$BQ$6,2,0),0)*IF($C$9="EUR",1,START!$E$18)</f>
        <v>#N/A</v>
      </c>
      <c r="G277" s="410"/>
      <c r="H277" s="1111"/>
      <c r="I277" s="420" t="str">
        <f>IF(I270&lt;&gt;0,(+I271+I276),"")</f>
        <v/>
      </c>
      <c r="J277" s="412"/>
      <c r="K277" s="420" t="str">
        <f>IF(K270&lt;&gt;0,(+K271+K276),"")</f>
        <v/>
      </c>
      <c r="L277" s="412"/>
      <c r="M277" s="420" t="str">
        <f>IF(M270&lt;&gt;0,(+M271+M276),"")</f>
        <v/>
      </c>
      <c r="N277" s="412"/>
      <c r="O277" s="420" t="str">
        <f>IF(O270&lt;&gt;0,(+O271+O276),"")</f>
        <v/>
      </c>
      <c r="P277" s="412"/>
      <c r="Q277" s="420" t="str">
        <f>IF(Q270&lt;&gt;0,(+Q271+Q276),"")</f>
        <v/>
      </c>
      <c r="R277" s="412"/>
      <c r="S277" s="420" t="str">
        <f>IF(S270&lt;&gt;0,(+S271+S276),"")</f>
        <v/>
      </c>
      <c r="T277" s="404"/>
      <c r="V277" s="419"/>
      <c r="AA277" s="259" t="str">
        <f>IF(OR(B277=0,B277=""),"",B277&amp;IF(COUNTIF(B$11:$B277,B277)&gt;1,COUNTIF(B$11:$B277,B277),""))</f>
        <v>Contribution Margin I</v>
      </c>
      <c r="AB277" s="421"/>
      <c r="AC277" s="422"/>
      <c r="AD277" s="422"/>
    </row>
    <row r="278" spans="1:30" ht="14.25" customHeight="1" outlineLevel="1">
      <c r="A278" s="1103" t="str">
        <f t="shared" si="203"/>
        <v>Other Income/Expenses2</v>
      </c>
      <c r="B278" s="1318" t="s">
        <v>308</v>
      </c>
      <c r="C278" s="313"/>
      <c r="D278" s="409" t="e">
        <f>VLOOKUP($AA278,Calc_INF_PrevYearEUR!$A$11:$BQ$330,HLOOKUP($C$7,Calc_INF_PrevYearEUR!$E$5:$BQ$6,2,0),0)*IF($C$9="EUR",1,START!$E$18)</f>
        <v>#N/A</v>
      </c>
      <c r="E278" s="315"/>
      <c r="F278" s="409" t="e">
        <f>VLOOKUP($AA278,Calc_INF_FC_EUR!$A$11:$BQ$330,HLOOKUP($C$7,Calc_INF_FC_EUR!$E$5:$BQ$6,2,0),0)*IF($C$9="EUR",1,START!$E$18)</f>
        <v>#N/A</v>
      </c>
      <c r="G278" s="410"/>
      <c r="H278" s="1111"/>
      <c r="I278" s="423"/>
      <c r="J278" s="412"/>
      <c r="K278" s="423"/>
      <c r="L278" s="412"/>
      <c r="M278" s="423"/>
      <c r="N278" s="412"/>
      <c r="O278" s="423"/>
      <c r="P278" s="412"/>
      <c r="Q278" s="423"/>
      <c r="R278" s="412"/>
      <c r="S278" s="423"/>
      <c r="T278" s="343"/>
      <c r="V278" s="419"/>
      <c r="AA278" s="259" t="str">
        <f>IF(OR(B278=0,B278=""),"",B278&amp;IF(COUNTIF(B$11:$B278,B278)&gt;1,COUNTIF(B$11:$B278,B278),""))</f>
        <v>Other Income/Expenses2</v>
      </c>
      <c r="AB278" s="421"/>
      <c r="AC278" s="422"/>
      <c r="AD278" s="422"/>
    </row>
    <row r="279" spans="1:30" ht="14.25" customHeight="1" outlineLevel="1">
      <c r="A279" s="1103" t="str">
        <f t="shared" si="203"/>
        <v>Allocation2</v>
      </c>
      <c r="B279" s="1350" t="s">
        <v>1663</v>
      </c>
      <c r="C279" s="1350"/>
      <c r="D279" s="1351" t="e">
        <f>VLOOKUP($AA279,Calc_INF_PrevYearEUR!$A$11:$BQ$330,HLOOKUP($C$7,Calc_INF_PrevYearEUR!$E$5:$BQ$6,2,0),0)*IF($C$9="EUR",1,START!$E$18)</f>
        <v>#N/A</v>
      </c>
      <c r="E279" s="364"/>
      <c r="F279" s="1351" t="e">
        <f>VLOOKUP($AA279,Calc_INF_FC_EUR!$A$11:$BQ$330,HLOOKUP($C$7,Calc_INF_FC_EUR!$E$5:$BQ$6,2,0),0)*IF($C$9="EUR",1,START!$E$18)</f>
        <v>#N/A</v>
      </c>
      <c r="G279" s="1352"/>
      <c r="H279" s="1116"/>
      <c r="I279" s="1353"/>
      <c r="J279" s="1337"/>
      <c r="K279" s="1353"/>
      <c r="L279" s="1337"/>
      <c r="M279" s="1353"/>
      <c r="N279" s="1337"/>
      <c r="O279" s="1353"/>
      <c r="P279" s="1337"/>
      <c r="Q279" s="1353"/>
      <c r="R279" s="1337"/>
      <c r="S279" s="1353"/>
      <c r="T279" s="343"/>
      <c r="V279" s="419"/>
      <c r="AA279" s="259" t="str">
        <f>IF(OR(B279=0,B279=""),"",B279&amp;IF(COUNTIF(B$11:$B279,B279)&gt;1,COUNTIF(B$11:$B279,B279),""))</f>
        <v>Allocation2</v>
      </c>
      <c r="AB279" s="421"/>
      <c r="AC279" s="422"/>
      <c r="AD279" s="422"/>
    </row>
    <row r="280" spans="1:30" ht="14.25" customHeight="1" outlineLevel="1">
      <c r="A280" s="1103" t="str">
        <f t="shared" si="203"/>
        <v>EBITDA2</v>
      </c>
      <c r="B280" s="299" t="s">
        <v>173</v>
      </c>
      <c r="C280" s="300"/>
      <c r="D280" s="405" t="e">
        <f>VLOOKUP($AA280,Calc_INF_PrevYearEUR!$A$11:$BQ$330,HLOOKUP($C$7,Calc_INF_PrevYearEUR!$E$5:$BQ$6,2,0),0)*IF($C$9="EUR",1,START!$E$18)</f>
        <v>#N/A</v>
      </c>
      <c r="E280" s="307"/>
      <c r="F280" s="405" t="e">
        <f>VLOOKUP($AA280,Calc_INF_FC_EUR!$A$11:$BQ$330,HLOOKUP($C$7,Calc_INF_FC_EUR!$E$5:$BQ$6,2,0),0)*IF($C$9="EUR",1,START!$E$18)</f>
        <v>#N/A</v>
      </c>
      <c r="G280" s="408"/>
      <c r="H280" s="1110"/>
      <c r="I280" s="424"/>
      <c r="J280" s="343"/>
      <c r="K280" s="424"/>
      <c r="L280" s="343"/>
      <c r="M280" s="424"/>
      <c r="N280" s="343"/>
      <c r="O280" s="424"/>
      <c r="P280" s="343"/>
      <c r="Q280" s="424"/>
      <c r="R280" s="343"/>
      <c r="S280" s="424"/>
      <c r="T280" s="343"/>
      <c r="V280" s="419"/>
      <c r="AA280" s="259" t="str">
        <f>IF(OR(B280=0,B280=""),"",B280&amp;IF(COUNTIF(B$11:$B280,B280)&gt;1,COUNTIF(B$11:$B280,B280),""))</f>
        <v>EBITDA2</v>
      </c>
      <c r="AB280" s="421"/>
      <c r="AC280" s="422"/>
      <c r="AD280" s="422"/>
    </row>
    <row r="281" spans="1:30" ht="14.25" customHeight="1" outlineLevel="1">
      <c r="A281" s="1103" t="str">
        <f t="shared" si="203"/>
        <v>EBIT2</v>
      </c>
      <c r="B281" s="343" t="s">
        <v>185</v>
      </c>
      <c r="C281" s="343"/>
      <c r="D281" s="425" t="e">
        <f>VLOOKUP($AA281,Calc_INF_PrevYearEUR!$A$11:$BQ$330,HLOOKUP($C$7,Calc_INF_PrevYearEUR!$E$5:$BQ$6,2,0),0)*IF($C$9="EUR",1,START!$E$18)</f>
        <v>#N/A</v>
      </c>
      <c r="E281" s="364"/>
      <c r="F281" s="425" t="e">
        <f>VLOOKUP($AA281,Calc_INF_FC_EUR!$A$11:$BQ$330,HLOOKUP($C$7,Calc_INF_FC_EUR!$E$5:$BQ$6,2,0),0)*IF($C$9="EUR",1,START!$E$18)</f>
        <v>#N/A</v>
      </c>
      <c r="G281" s="426"/>
      <c r="H281" s="1116"/>
      <c r="I281" s="427"/>
      <c r="J281" s="343"/>
      <c r="K281" s="427"/>
      <c r="L281" s="343"/>
      <c r="M281" s="427"/>
      <c r="N281" s="343"/>
      <c r="O281" s="427"/>
      <c r="P281" s="343"/>
      <c r="Q281" s="427"/>
      <c r="R281" s="343"/>
      <c r="S281" s="427"/>
      <c r="T281" s="343"/>
      <c r="V281" s="419"/>
      <c r="AA281" s="259" t="str">
        <f>IF(OR(B281=0,B281=""),"",B281&amp;IF(COUNTIF(B$11:$B281,B281)&gt;1,COUNTIF(B$11:$B281,B281),""))</f>
        <v>EBIT2</v>
      </c>
      <c r="AB281" s="421"/>
      <c r="AC281" s="422"/>
      <c r="AD281" s="422"/>
    </row>
    <row r="282" spans="1:30" ht="14.25" customHeight="1" outlineLevel="1">
      <c r="A282" s="1103" t="str">
        <f t="shared" si="203"/>
        <v>EBT2</v>
      </c>
      <c r="B282" s="299" t="s">
        <v>243</v>
      </c>
      <c r="C282" s="300"/>
      <c r="D282" s="425" t="e">
        <f>VLOOKUP($AA282,Calc_INF_PrevYearEUR!$A$11:$BQ$330,HLOOKUP($C$7,Calc_INF_PrevYearEUR!$E$5:$BQ$6,2,0),0)*IF($C$9="EUR",1,START!$E$18)</f>
        <v>#N/A</v>
      </c>
      <c r="E282" s="307"/>
      <c r="F282" s="425" t="e">
        <f>VLOOKUP($AA282,Calc_INF_FC_EUR!$A$11:$BQ$330,HLOOKUP($C$7,Calc_INF_FC_EUR!$E$5:$BQ$6,2,0),0)*IF($C$9="EUR",1,START!$E$18)</f>
        <v>#N/A</v>
      </c>
      <c r="G282" s="408"/>
      <c r="H282" s="1110"/>
      <c r="I282" s="424"/>
      <c r="J282" s="343"/>
      <c r="K282" s="424"/>
      <c r="L282" s="343"/>
      <c r="M282" s="424"/>
      <c r="N282" s="343"/>
      <c r="O282" s="424"/>
      <c r="P282" s="343"/>
      <c r="Q282" s="424"/>
      <c r="R282" s="343"/>
      <c r="S282" s="424"/>
      <c r="T282" s="412"/>
      <c r="V282" s="419"/>
      <c r="AA282" s="259" t="str">
        <f>IF(OR(B282=0,B282=""),"",B282&amp;IF(COUNTIF(B$11:$B282,B282)&gt;1,COUNTIF(B$11:$B282,B282),""))</f>
        <v>EBT2</v>
      </c>
      <c r="AB282" s="421"/>
      <c r="AC282" s="422"/>
      <c r="AD282" s="422"/>
    </row>
    <row r="283" spans="1:30" ht="14.25" customHeight="1" outlineLevel="1">
      <c r="A283" s="1103" t="str">
        <f t="shared" si="203"/>
        <v>EBT % Net revenue2</v>
      </c>
      <c r="B283" s="1320" t="s">
        <v>309</v>
      </c>
      <c r="C283" s="343"/>
      <c r="D283" s="405" t="e">
        <f>VLOOKUP($AA283,Calc_INF_PrevYearEUR!$A$11:$BQ$330,HLOOKUP($C$7,Calc_INF_PrevYearEUR!$E$5:$BQ$6,2,0),0)</f>
        <v>#N/A</v>
      </c>
      <c r="E283" s="364"/>
      <c r="F283" s="405" t="e">
        <f>VLOOKUP($AA283,Calc_INF_FC_EUR!$A$11:$BQ$330,HLOOKUP($C$7,Calc_INF_FC_EUR!$E$5:$BQ$6,2,0),0)</f>
        <v>#N/A</v>
      </c>
      <c r="G283" s="426"/>
      <c r="H283" s="1116"/>
      <c r="I283" s="427"/>
      <c r="J283" s="343"/>
      <c r="K283" s="427"/>
      <c r="L283" s="343"/>
      <c r="M283" s="427"/>
      <c r="N283" s="343"/>
      <c r="O283" s="427"/>
      <c r="P283" s="343"/>
      <c r="Q283" s="427"/>
      <c r="R283" s="343"/>
      <c r="S283" s="427"/>
      <c r="T283" s="412"/>
      <c r="V283" s="419"/>
      <c r="AA283" s="259" t="str">
        <f>IF(OR(B283=0,B283=""),"",B283&amp;IF(COUNTIF(B$11:$B283,B283)&gt;1,COUNTIF(B$11:$B283,B283),""))</f>
        <v>EBT % Net revenue2</v>
      </c>
      <c r="AB283" s="421"/>
      <c r="AC283" s="422"/>
      <c r="AD283" s="422"/>
    </row>
    <row r="284" spans="1:30" ht="14.25" customHeight="1" outlineLevel="1">
      <c r="A284" s="1103" t="str">
        <f t="shared" si="203"/>
        <v>Keyfigures Bartering [per ton]</v>
      </c>
      <c r="B284" s="428" t="s">
        <v>315</v>
      </c>
      <c r="C284" s="428"/>
      <c r="D284" s="429" t="e">
        <f>VLOOKUP($AA284,Calc_INF_PrevYearEUR!$A$11:$BQ$330,HLOOKUP($C$7,Calc_INF_PrevYearEUR!$E$5:$BQ$6,2,0),0)*IF($C$9="EUR",1,START!$E$18)</f>
        <v>#N/A</v>
      </c>
      <c r="E284" s="430"/>
      <c r="F284" s="429" t="e">
        <f>VLOOKUP($AA284,Calc_INF_FC_EUR!$A$11:$BQ$330,HLOOKUP($C$7,Calc_INF_FC_EUR!$E$5:$BQ$6,2,0),0)*IF($C$9="EUR",1,START!$E$18)</f>
        <v>#N/A</v>
      </c>
      <c r="G284" s="431"/>
      <c r="H284" s="1122"/>
      <c r="I284" s="432"/>
      <c r="J284" s="404"/>
      <c r="K284" s="432"/>
      <c r="L284" s="404"/>
      <c r="M284" s="432"/>
      <c r="N284" s="404"/>
      <c r="O284" s="432"/>
      <c r="P284" s="404"/>
      <c r="Q284" s="432"/>
      <c r="R284" s="404"/>
      <c r="S284" s="432"/>
      <c r="T284" s="412"/>
      <c r="V284" s="419"/>
      <c r="AA284" s="259" t="str">
        <f>IF(OR(B284=0,B284=""),"",B284&amp;IF(COUNTIF(B$11:$B284,B284)&gt;1,COUNTIF(B$11:$B284,B284),""))</f>
        <v>Keyfigures Bartering [per ton]</v>
      </c>
      <c r="AB284" s="421"/>
      <c r="AC284" s="422"/>
      <c r="AD284" s="422"/>
    </row>
    <row r="285" spans="1:30" s="664" customFormat="1" ht="14.25" customHeight="1" outlineLevel="1">
      <c r="A285" s="1104" t="str">
        <f t="shared" si="203"/>
        <v>Sales in tons3</v>
      </c>
      <c r="B285" s="656" t="s">
        <v>287</v>
      </c>
      <c r="C285" s="657"/>
      <c r="D285" s="658" t="e">
        <f>VLOOKUP($AA285,Calc_INF_PrevYearEUR!$A$11:$BQ$330,HLOOKUP($C$7,Calc_INF_PrevYearEUR!$E$5:$BQ$6,2,0),0)</f>
        <v>#N/A</v>
      </c>
      <c r="E285" s="659"/>
      <c r="F285" s="658" t="e">
        <f>VLOOKUP($AA285,Calc_INF_FC_EUR!$A$11:$BQ$330,HLOOKUP($C$7,Calc_INF_FC_EUR!$E$5:$BQ$6,2,0),0)</f>
        <v>#N/A</v>
      </c>
      <c r="G285" s="665"/>
      <c r="H285" s="1119"/>
      <c r="I285" s="668">
        <f>+I217</f>
        <v>0</v>
      </c>
      <c r="J285" s="662"/>
      <c r="K285" s="668">
        <f>+K217</f>
        <v>0</v>
      </c>
      <c r="L285" s="662"/>
      <c r="M285" s="668">
        <f>+M217</f>
        <v>0</v>
      </c>
      <c r="N285" s="662"/>
      <c r="O285" s="668">
        <f>+O217</f>
        <v>0</v>
      </c>
      <c r="P285" s="662"/>
      <c r="Q285" s="668">
        <f>+Q217</f>
        <v>0</v>
      </c>
      <c r="R285" s="662"/>
      <c r="S285" s="668">
        <f>+S217</f>
        <v>0</v>
      </c>
      <c r="T285" s="666"/>
      <c r="U285" s="663"/>
      <c r="V285" s="667"/>
      <c r="W285" s="663"/>
      <c r="X285" s="663"/>
      <c r="AA285" s="259" t="str">
        <f>IF(OR(B285=0,B285=""),"",B285&amp;IF(COUNTIF(B$11:$B285,B285)&gt;1,COUNTIF(B$11:$B285,B285),""))</f>
        <v>Sales in tons3</v>
      </c>
      <c r="AB285" s="421"/>
      <c r="AC285" s="422"/>
      <c r="AD285" s="422"/>
    </row>
    <row r="286" spans="1:30" ht="14.25" customHeight="1" outlineLevel="1">
      <c r="A286" s="1103" t="str">
        <f t="shared" si="203"/>
        <v>Operating Income - Bartering</v>
      </c>
      <c r="B286" s="299" t="s">
        <v>316</v>
      </c>
      <c r="C286" s="300"/>
      <c r="D286" s="405" t="e">
        <f>VLOOKUP($AA286,Calc_INF_PrevYearEUR!$A$11:$BQ$330,HLOOKUP($C$7,Calc_INF_PrevYearEUR!$E$5:$BQ$6,2,0),0)*IF($C$9="EUR",1,START!$E$18)</f>
        <v>#N/A</v>
      </c>
      <c r="E286" s="307"/>
      <c r="F286" s="405" t="e">
        <f>VLOOKUP($AA286,Calc_INF_FC_EUR!$A$11:$BQ$330,HLOOKUP($C$7,Calc_INF_FC_EUR!$E$5:$BQ$6,2,0),0)*IF($C$9="EUR",1,START!$E$18)</f>
        <v>#N/A</v>
      </c>
      <c r="G286" s="408"/>
      <c r="H286" s="1110"/>
      <c r="I286" s="433"/>
      <c r="J286" s="343"/>
      <c r="K286" s="433"/>
      <c r="L286" s="343"/>
      <c r="M286" s="433"/>
      <c r="N286" s="343"/>
      <c r="O286" s="433"/>
      <c r="P286" s="343"/>
      <c r="Q286" s="433"/>
      <c r="R286" s="343"/>
      <c r="S286" s="433"/>
      <c r="T286" s="343"/>
      <c r="V286" s="419"/>
      <c r="AA286" s="259" t="str">
        <f>IF(OR(B286=0,B286=""),"",B286&amp;IF(COUNTIF(B$11:$B286,B286)&gt;1,COUNTIF(B$11:$B286,B286),""))</f>
        <v>Operating Income - Bartering</v>
      </c>
      <c r="AB286" s="421"/>
      <c r="AC286" s="422"/>
      <c r="AD286" s="422"/>
    </row>
    <row r="287" spans="1:30" ht="14.25" customHeight="1" outlineLevel="1">
      <c r="A287" s="1103" t="str">
        <f t="shared" si="203"/>
        <v>Shipping expenses3</v>
      </c>
      <c r="B287" s="299" t="s">
        <v>71</v>
      </c>
      <c r="C287" s="300"/>
      <c r="D287" s="405" t="e">
        <f>VLOOKUP($AA287,Calc_INF_PrevYearEUR!$A$11:$BQ$330,HLOOKUP($C$7,Calc_INF_PrevYearEUR!$E$5:$BQ$6,2,0),0)*IF($C$9="EUR",1,START!$E$18)</f>
        <v>#N/A</v>
      </c>
      <c r="E287" s="307"/>
      <c r="F287" s="405" t="e">
        <f>VLOOKUP($AA287,Calc_INF_FC_EUR!$A$11:$BQ$330,HLOOKUP($C$7,Calc_INF_FC_EUR!$E$5:$BQ$6,2,0),0)*IF($C$9="EUR",1,START!$E$18)</f>
        <v>#N/A</v>
      </c>
      <c r="G287" s="408"/>
      <c r="H287" s="1110"/>
      <c r="I287" s="433"/>
      <c r="J287" s="343"/>
      <c r="K287" s="433"/>
      <c r="L287" s="343"/>
      <c r="M287" s="433"/>
      <c r="N287" s="343"/>
      <c r="O287" s="433"/>
      <c r="P287" s="343"/>
      <c r="Q287" s="433"/>
      <c r="R287" s="343"/>
      <c r="S287" s="433"/>
      <c r="T287" s="412"/>
      <c r="V287" s="419"/>
      <c r="AA287" s="259" t="str">
        <f>IF(OR(B287=0,B287=""),"",B287&amp;IF(COUNTIF(B$11:$B287,B287)&gt;1,COUNTIF(B$11:$B287,B287),""))</f>
        <v>Shipping expenses3</v>
      </c>
      <c r="AB287" s="421"/>
      <c r="AC287" s="422"/>
      <c r="AD287" s="422"/>
    </row>
    <row r="288" spans="1:30" ht="14.25" customHeight="1" outlineLevel="1">
      <c r="A288" s="1103" t="str">
        <f t="shared" si="203"/>
        <v>Other Sales expenses3</v>
      </c>
      <c r="B288" s="299" t="s">
        <v>290</v>
      </c>
      <c r="C288" s="300"/>
      <c r="D288" s="405" t="e">
        <f>VLOOKUP($AA288,Calc_INF_PrevYearEUR!$A$11:$BQ$330,HLOOKUP($C$7,Calc_INF_PrevYearEUR!$E$5:$BQ$6,2,0),0)*IF($C$9="EUR",1,START!$E$18)</f>
        <v>#N/A</v>
      </c>
      <c r="E288" s="307"/>
      <c r="F288" s="405" t="e">
        <f>VLOOKUP($AA288,Calc_INF_FC_EUR!$A$11:$BQ$330,HLOOKUP($C$7,Calc_INF_FC_EUR!$E$5:$BQ$6,2,0),0)*IF($C$9="EUR",1,START!$E$18)</f>
        <v>#N/A</v>
      </c>
      <c r="G288" s="408"/>
      <c r="H288" s="1110"/>
      <c r="I288" s="433"/>
      <c r="J288" s="343"/>
      <c r="K288" s="433"/>
      <c r="L288" s="343"/>
      <c r="M288" s="433"/>
      <c r="N288" s="343"/>
      <c r="O288" s="433"/>
      <c r="P288" s="343"/>
      <c r="Q288" s="433"/>
      <c r="R288" s="343"/>
      <c r="S288" s="433"/>
      <c r="T288" s="343"/>
      <c r="V288" s="419"/>
      <c r="AA288" s="259" t="str">
        <f>IF(OR(B288=0,B288=""),"",B288&amp;IF(COUNTIF(B$11:$B288,B288)&gt;1,COUNTIF(B$11:$B288,B288),""))</f>
        <v>Other Sales expenses3</v>
      </c>
      <c r="AB288" s="421"/>
      <c r="AC288" s="422"/>
      <c r="AD288" s="422"/>
    </row>
    <row r="289" spans="1:30" ht="14.25" customHeight="1" outlineLevel="1">
      <c r="A289" s="1103" t="str">
        <f t="shared" si="203"/>
        <v xml:space="preserve">Net Revenue Bartering (ex works) </v>
      </c>
      <c r="B289" s="313" t="s">
        <v>317</v>
      </c>
      <c r="C289" s="313"/>
      <c r="D289" s="409" t="e">
        <f>VLOOKUP($AA289,Calc_INF_PrevYearEUR!$A$11:$BQ$330,HLOOKUP($C$7,Calc_INF_PrevYearEUR!$E$5:$BQ$6,2,0),0)*IF($C$9="EUR",1,START!$E$18)</f>
        <v>#N/A</v>
      </c>
      <c r="E289" s="315"/>
      <c r="F289" s="409" t="e">
        <f>VLOOKUP($AA289,Calc_INF_FC_EUR!$A$11:$BQ$330,HLOOKUP($C$7,Calc_INF_FC_EUR!$E$5:$BQ$6,2,0),0)*IF($C$9="EUR",1,START!$E$18)</f>
        <v>#N/A</v>
      </c>
      <c r="G289" s="410"/>
      <c r="H289" s="1111"/>
      <c r="I289" s="434"/>
      <c r="J289" s="412"/>
      <c r="K289" s="434"/>
      <c r="L289" s="412"/>
      <c r="M289" s="434"/>
      <c r="N289" s="412"/>
      <c r="O289" s="434"/>
      <c r="P289" s="412"/>
      <c r="Q289" s="434"/>
      <c r="R289" s="412"/>
      <c r="S289" s="434"/>
      <c r="T289" s="343"/>
      <c r="V289" s="419"/>
      <c r="AA289" s="259" t="str">
        <f>IF(OR(B289=0,B289=""),"",B289&amp;IF(COUNTIF(B$11:$B289,B289)&gt;1,COUNTIF(B$11:$B289,B289),""))</f>
        <v xml:space="preserve">Net Revenue Bartering (ex works) </v>
      </c>
      <c r="AB289" s="421"/>
      <c r="AC289" s="422"/>
      <c r="AD289" s="422"/>
    </row>
    <row r="290" spans="1:30" ht="14.25" customHeight="1" outlineLevel="1">
      <c r="A290" s="1103" t="str">
        <f t="shared" si="203"/>
        <v>Personnel expenses2</v>
      </c>
      <c r="B290" s="313" t="s">
        <v>117</v>
      </c>
      <c r="C290" s="313"/>
      <c r="D290" s="409" t="e">
        <f>VLOOKUP($AA290,Calc_INF_PrevYearEUR!$A$11:$BQ$330,HLOOKUP($C$7,Calc_INF_PrevYearEUR!$E$5:$BQ$6,2,0),0)*IF($C$9="EUR",1,START!$E$18)</f>
        <v>#N/A</v>
      </c>
      <c r="E290" s="315"/>
      <c r="F290" s="409" t="e">
        <f>VLOOKUP($AA290,Calc_INF_FC_EUR!$A$11:$BQ$330,HLOOKUP($C$7,Calc_INF_FC_EUR!$E$5:$BQ$6,2,0),0)*IF($C$9="EUR",1,START!$E$18)</f>
        <v>#N/A</v>
      </c>
      <c r="G290" s="410"/>
      <c r="H290" s="1111"/>
      <c r="I290" s="434"/>
      <c r="J290" s="412"/>
      <c r="K290" s="434"/>
      <c r="L290" s="412"/>
      <c r="M290" s="434"/>
      <c r="N290" s="412"/>
      <c r="O290" s="434"/>
      <c r="P290" s="412"/>
      <c r="Q290" s="434"/>
      <c r="R290" s="412"/>
      <c r="S290" s="434"/>
      <c r="T290" s="343"/>
      <c r="V290" s="419"/>
      <c r="AA290" s="259" t="str">
        <f>IF(OR(B290=0,B290=""),"",B290&amp;IF(COUNTIF(B$11:$B290,B290)&gt;1,COUNTIF(B$11:$B290,B290),""))</f>
        <v>Personnel expenses2</v>
      </c>
      <c r="AB290" s="421"/>
      <c r="AC290" s="422"/>
      <c r="AD290" s="422"/>
    </row>
    <row r="291" spans="1:30" ht="14.25" customHeight="1" outlineLevel="1">
      <c r="A291" s="1103" t="str">
        <f t="shared" si="203"/>
        <v>Contribution Margin I2</v>
      </c>
      <c r="B291" s="313" t="s">
        <v>314</v>
      </c>
      <c r="C291" s="313"/>
      <c r="D291" s="409" t="e">
        <f>VLOOKUP($AA291,Calc_INF_PrevYearEUR!$A$11:$BQ$330,HLOOKUP($C$7,Calc_INF_PrevYearEUR!$E$5:$BQ$6,2,0),0)*IF($C$9="EUR",1,START!$E$18)</f>
        <v>#N/A</v>
      </c>
      <c r="E291" s="315"/>
      <c r="F291" s="409" t="e">
        <f>VLOOKUP($AA291,Calc_INF_FC_EUR!$A$11:$BQ$330,HLOOKUP($C$7,Calc_INF_FC_EUR!$E$5:$BQ$6,2,0),0)*IF($C$9="EUR",1,START!$E$18)</f>
        <v>#N/A</v>
      </c>
      <c r="G291" s="410"/>
      <c r="H291" s="1111"/>
      <c r="I291" s="434"/>
      <c r="J291" s="412"/>
      <c r="K291" s="434"/>
      <c r="L291" s="412"/>
      <c r="M291" s="434"/>
      <c r="N291" s="412"/>
      <c r="O291" s="434"/>
      <c r="P291" s="412"/>
      <c r="Q291" s="434"/>
      <c r="R291" s="412"/>
      <c r="S291" s="434"/>
      <c r="T291" s="343"/>
      <c r="V291" s="419"/>
      <c r="AA291" s="259" t="str">
        <f>IF(OR(B291=0,B291=""),"",B291&amp;IF(COUNTIF(B$11:$B291,B291)&gt;1,COUNTIF(B$11:$B291,B291),""))</f>
        <v>Contribution Margin I2</v>
      </c>
      <c r="AB291" s="421"/>
      <c r="AC291" s="422"/>
      <c r="AD291" s="422"/>
    </row>
    <row r="292" spans="1:30" outlineLevel="1">
      <c r="A292" s="1103" t="str">
        <f t="shared" si="203"/>
        <v>Other Income/Expenses3</v>
      </c>
      <c r="B292" s="1326" t="s">
        <v>308</v>
      </c>
      <c r="C292" s="313"/>
      <c r="D292" s="409" t="e">
        <f>VLOOKUP($AA292,Calc_INF_PrevYearEUR!$A$11:$BQ$330,HLOOKUP($C$7,Calc_INF_PrevYearEUR!$E$5:$BQ$6,2,0),0)*IF($C$9="EUR",1,START!$E$18)</f>
        <v>#N/A</v>
      </c>
      <c r="E292" s="315"/>
      <c r="F292" s="409" t="e">
        <f>VLOOKUP($AA292,Calc_INF_FC_EUR!$A$11:$BQ$330,HLOOKUP($C$7,Calc_INF_FC_EUR!$E$5:$BQ$6,2,0),0)*IF($C$9="EUR",1,START!$E$18)</f>
        <v>#N/A</v>
      </c>
      <c r="G292" s="410"/>
      <c r="H292" s="1111"/>
      <c r="I292" s="434"/>
      <c r="J292" s="412"/>
      <c r="K292" s="434"/>
      <c r="L292" s="412"/>
      <c r="M292" s="434"/>
      <c r="N292" s="412"/>
      <c r="O292" s="434"/>
      <c r="P292" s="412"/>
      <c r="Q292" s="434"/>
      <c r="R292" s="412"/>
      <c r="S292" s="434"/>
      <c r="T292" s="404"/>
      <c r="V292" s="419"/>
      <c r="AA292" s="259" t="str">
        <f>IF(OR(B292=0,B292=""),"",B292&amp;IF(COUNTIF(B$11:$B292,B292)&gt;1,COUNTIF(B$11:$B292,B292),""))</f>
        <v>Other Income/Expenses3</v>
      </c>
      <c r="AB292" s="421"/>
      <c r="AC292" s="422"/>
      <c r="AD292" s="422"/>
    </row>
    <row r="293" spans="1:30" outlineLevel="1">
      <c r="A293" s="1103" t="str">
        <f t="shared" si="203"/>
        <v>Allocation3</v>
      </c>
      <c r="B293" s="313" t="s">
        <v>1663</v>
      </c>
      <c r="C293" s="313"/>
      <c r="D293" s="409" t="e">
        <f>VLOOKUP($AA293,Calc_INF_PrevYearEUR!$A$11:$BQ$330,HLOOKUP($C$7,Calc_INF_PrevYearEUR!$E$5:$BQ$6,2,0),0)*IF($C$9="EUR",1,START!$E$18)</f>
        <v>#N/A</v>
      </c>
      <c r="E293" s="315"/>
      <c r="F293" s="409" t="e">
        <f>VLOOKUP($AA293,Calc_INF_FC_EUR!$A$11:$BQ$330,HLOOKUP($C$7,Calc_INF_FC_EUR!$E$5:$BQ$6,2,0),0)*IF($C$9="EUR",1,START!$E$18)</f>
        <v>#N/A</v>
      </c>
      <c r="G293" s="410"/>
      <c r="H293" s="1111"/>
      <c r="I293" s="423"/>
      <c r="J293" s="412"/>
      <c r="K293" s="423"/>
      <c r="L293" s="412"/>
      <c r="M293" s="423"/>
      <c r="N293" s="412"/>
      <c r="O293" s="423"/>
      <c r="P293" s="412"/>
      <c r="Q293" s="423"/>
      <c r="R293" s="412"/>
      <c r="S293" s="423"/>
      <c r="T293" s="343"/>
      <c r="AA293" s="259" t="str">
        <f>IF(OR(B293=0,B293=""),"",B293&amp;IF(COUNTIF(B$11:$B293,B293)&gt;1,COUNTIF(B$11:$B293,B293),""))</f>
        <v>Allocation3</v>
      </c>
      <c r="AB293" s="421"/>
      <c r="AC293" s="422"/>
      <c r="AD293" s="422"/>
    </row>
    <row r="294" spans="1:30" outlineLevel="1">
      <c r="A294" s="1103" t="str">
        <f t="shared" si="203"/>
        <v>EBITDA3</v>
      </c>
      <c r="B294" s="299" t="s">
        <v>173</v>
      </c>
      <c r="C294" s="300"/>
      <c r="D294" s="415" t="e">
        <f>VLOOKUP($AA294,Calc_INF_PrevYearEUR!$A$11:$BQ$330,HLOOKUP($C$7,Calc_INF_PrevYearEUR!$E$5:$BQ$6,2,0),0)*IF($C$9="EUR",1,START!$E$18)</f>
        <v>#N/A</v>
      </c>
      <c r="E294" s="416"/>
      <c r="F294" s="415" t="e">
        <f>VLOOKUP($AA294,Calc_INF_FC_EUR!$A$11:$BQ$330,HLOOKUP($C$7,Calc_INF_FC_EUR!$E$5:$BQ$6,2,0),0)*IF($C$9="EUR",1,START!$E$18)</f>
        <v>#N/A</v>
      </c>
      <c r="G294" s="417"/>
      <c r="H294" s="1121"/>
      <c r="I294" s="433"/>
      <c r="J294" s="343"/>
      <c r="K294" s="433"/>
      <c r="L294" s="343"/>
      <c r="M294" s="433"/>
      <c r="N294" s="343"/>
      <c r="O294" s="433"/>
      <c r="P294" s="343"/>
      <c r="Q294" s="433"/>
      <c r="R294" s="343"/>
      <c r="S294" s="433"/>
      <c r="T294" s="343"/>
      <c r="AA294" s="259" t="str">
        <f>IF(OR(B294=0,B294=""),"",B294&amp;IF(COUNTIF(B$11:$B294,B294)&gt;1,COUNTIF(B$11:$B294,B294),""))</f>
        <v>EBITDA3</v>
      </c>
      <c r="AB294" s="421"/>
      <c r="AC294" s="422"/>
      <c r="AD294" s="422"/>
    </row>
    <row r="295" spans="1:30" outlineLevel="1">
      <c r="A295" s="1103" t="str">
        <f t="shared" si="203"/>
        <v>EBIT3</v>
      </c>
      <c r="B295" s="299" t="s">
        <v>185</v>
      </c>
      <c r="C295" s="300"/>
      <c r="D295" s="405" t="e">
        <f>VLOOKUP($AA295,Calc_INF_PrevYearEUR!$A$11:$BQ$330,HLOOKUP($C$7,Calc_INF_PrevYearEUR!$E$5:$BQ$6,2,0),0)*IF($C$9="EUR",1,START!$E$18)</f>
        <v>#N/A</v>
      </c>
      <c r="E295" s="307"/>
      <c r="F295" s="405" t="e">
        <f>VLOOKUP($AA295,Calc_INF_FC_EUR!$A$11:$BQ$330,HLOOKUP($C$7,Calc_INF_FC_EUR!$E$5:$BQ$6,2,0),0)*IF($C$9="EUR",1,START!$E$18)</f>
        <v>#N/A</v>
      </c>
      <c r="G295" s="408"/>
      <c r="H295" s="1110"/>
      <c r="I295" s="433"/>
      <c r="J295" s="343"/>
      <c r="K295" s="433"/>
      <c r="L295" s="343"/>
      <c r="M295" s="433"/>
      <c r="N295" s="343"/>
      <c r="O295" s="433"/>
      <c r="P295" s="343"/>
      <c r="Q295" s="433"/>
      <c r="R295" s="343"/>
      <c r="S295" s="433"/>
      <c r="T295" s="343"/>
      <c r="AA295" s="259" t="str">
        <f>IF(OR(B295=0,B295=""),"",B295&amp;IF(COUNTIF(B$11:$B295,B295)&gt;1,COUNTIF(B$11:$B295,B295),""))</f>
        <v>EBIT3</v>
      </c>
      <c r="AB295" s="421"/>
      <c r="AC295" s="422"/>
      <c r="AD295" s="422"/>
    </row>
    <row r="296" spans="1:30" outlineLevel="1">
      <c r="A296" s="1103" t="str">
        <f t="shared" si="203"/>
        <v>EBT3</v>
      </c>
      <c r="B296" s="299" t="s">
        <v>243</v>
      </c>
      <c r="C296" s="300"/>
      <c r="D296" s="405" t="e">
        <f>VLOOKUP($AA296,Calc_INF_PrevYearEUR!$A$11:$BQ$330,HLOOKUP($C$7,Calc_INF_PrevYearEUR!$E$5:$BQ$6,2,0),0)*IF($C$9="EUR",1,START!$E$18)</f>
        <v>#N/A</v>
      </c>
      <c r="E296" s="416"/>
      <c r="F296" s="405" t="e">
        <f>VLOOKUP($AA296,Calc_INF_FC_EUR!$A$11:$BQ$330,HLOOKUP($C$7,Calc_INF_FC_EUR!$E$5:$BQ$6,2,0),0)*IF($C$9="EUR",1,START!$E$18)</f>
        <v>#N/A</v>
      </c>
      <c r="G296" s="417"/>
      <c r="H296" s="1121"/>
      <c r="I296" s="433"/>
      <c r="J296" s="343"/>
      <c r="K296" s="433"/>
      <c r="L296" s="343"/>
      <c r="M296" s="433"/>
      <c r="N296" s="343"/>
      <c r="O296" s="433"/>
      <c r="P296" s="343"/>
      <c r="Q296" s="433"/>
      <c r="R296" s="343"/>
      <c r="S296" s="433"/>
      <c r="T296" s="343"/>
      <c r="AA296" s="259" t="str">
        <f>IF(OR(B296=0,B296=""),"",B296&amp;IF(COUNTIF(B$11:$B296,B296)&gt;1,COUNTIF(B$11:$B296,B296),""))</f>
        <v>EBT3</v>
      </c>
      <c r="AB296" s="421"/>
      <c r="AC296" s="422"/>
      <c r="AD296" s="422"/>
    </row>
    <row r="297" spans="1:30" outlineLevel="1">
      <c r="A297" s="1103" t="str">
        <f t="shared" si="203"/>
        <v>EBT % Net revenue3</v>
      </c>
      <c r="B297" s="299" t="s">
        <v>309</v>
      </c>
      <c r="C297" s="300"/>
      <c r="D297" s="415" t="e">
        <f>VLOOKUP($AA297,Calc_INF_PrevYearEUR!$A$11:$BQ$330,HLOOKUP($C$7,Calc_INF_PrevYearEUR!$E$5:$BQ$6,2,0),0)</f>
        <v>#N/A</v>
      </c>
      <c r="E297" s="416"/>
      <c r="F297" s="415" t="e">
        <f>VLOOKUP($AA297,Calc_INF_FC_EUR!$A$11:$BQ$330,HLOOKUP($C$7,Calc_INF_FC_EUR!$E$5:$BQ$6,2,0),0)</f>
        <v>#N/A</v>
      </c>
      <c r="G297" s="417"/>
      <c r="H297" s="1121"/>
      <c r="I297" s="433"/>
      <c r="J297" s="343"/>
      <c r="K297" s="433"/>
      <c r="L297" s="343"/>
      <c r="M297" s="433"/>
      <c r="N297" s="343"/>
      <c r="O297" s="433"/>
      <c r="P297" s="343"/>
      <c r="Q297" s="433"/>
      <c r="R297" s="343"/>
      <c r="S297" s="433"/>
      <c r="T297" s="343"/>
      <c r="AA297" s="259" t="str">
        <f>IF(OR(B297=0,B297=""),"",B297&amp;IF(COUNTIF(B$11:$B297,B297)&gt;1,COUNTIF(B$11:$B297,B297),""))</f>
        <v>EBT % Net revenue3</v>
      </c>
      <c r="AB297" s="421"/>
      <c r="AC297" s="422"/>
      <c r="AD297" s="422"/>
    </row>
    <row r="298" spans="1:30" outlineLevel="1">
      <c r="A298" s="1103" t="str">
        <f t="shared" si="203"/>
        <v>Keyfigures Commission [per ton]</v>
      </c>
      <c r="B298" s="399" t="s">
        <v>1664</v>
      </c>
      <c r="C298" s="399"/>
      <c r="D298" s="400" t="e">
        <f>VLOOKUP($AA298,Calc_INF_PrevYearEUR!$A$11:$BQ$330,HLOOKUP($C$7,Calc_INF_PrevYearEUR!$E$5:$BQ$6,2,0),0)*IF($C$9="EUR",1,START!$E$18)</f>
        <v>#N/A</v>
      </c>
      <c r="E298" s="401"/>
      <c r="F298" s="400" t="e">
        <f>VLOOKUP($AA298,Calc_INF_FC_EUR!$A$11:$BQ$330,HLOOKUP($C$7,Calc_INF_FC_EUR!$E$5:$BQ$6,2,0),0)*IF($C$9="EUR",1,START!$E$18)</f>
        <v>#N/A</v>
      </c>
      <c r="G298" s="402"/>
      <c r="H298" s="1118"/>
      <c r="I298" s="403"/>
      <c r="J298" s="404"/>
      <c r="K298" s="403"/>
      <c r="L298" s="404"/>
      <c r="M298" s="403"/>
      <c r="N298" s="404"/>
      <c r="O298" s="403"/>
      <c r="P298" s="404"/>
      <c r="Q298" s="403"/>
      <c r="R298" s="404"/>
      <c r="S298" s="403"/>
      <c r="T298" s="343"/>
      <c r="AA298" s="259" t="str">
        <f>IF(OR(B298=0,B298=""),"",B298&amp;IF(COUNTIF(B$11:$B298,B298)&gt;1,COUNTIF(B$11:$B298,B298),""))</f>
        <v>Keyfigures Commission [per ton]</v>
      </c>
      <c r="AB298" s="421"/>
      <c r="AC298" s="422"/>
      <c r="AD298" s="422"/>
    </row>
    <row r="299" spans="1:30" s="664" customFormat="1" outlineLevel="1">
      <c r="A299" s="1104" t="str">
        <f t="shared" si="203"/>
        <v>Sales in tons4</v>
      </c>
      <c r="B299" s="656" t="s">
        <v>287</v>
      </c>
      <c r="C299" s="657"/>
      <c r="D299" s="658" t="e">
        <f>VLOOKUP($AA299,Calc_INF_PrevYearEUR!$A$11:$BQ$330,HLOOKUP($C$7,Calc_INF_PrevYearEUR!$E$5:$BQ$6,2,0),0)</f>
        <v>#N/A</v>
      </c>
      <c r="E299" s="659"/>
      <c r="F299" s="658" t="e">
        <f>VLOOKUP($AA299,Calc_INF_FC_EUR!$A$11:$BQ$330,HLOOKUP($C$7,Calc_INF_FC_EUR!$E$5:$BQ$6,2,0),0)</f>
        <v>#N/A</v>
      </c>
      <c r="G299" s="665"/>
      <c r="H299" s="1119"/>
      <c r="I299" s="668">
        <f>I221</f>
        <v>1</v>
      </c>
      <c r="J299" s="662"/>
      <c r="K299" s="668">
        <f>K221</f>
        <v>1</v>
      </c>
      <c r="L299" s="662"/>
      <c r="M299" s="668">
        <f>M221</f>
        <v>1</v>
      </c>
      <c r="N299" s="662"/>
      <c r="O299" s="668">
        <f>O221</f>
        <v>0</v>
      </c>
      <c r="P299" s="662"/>
      <c r="Q299" s="668">
        <f>Q221</f>
        <v>0</v>
      </c>
      <c r="R299" s="662"/>
      <c r="S299" s="668">
        <f>S221</f>
        <v>0</v>
      </c>
      <c r="T299" s="662"/>
      <c r="U299" s="663"/>
      <c r="V299" s="663"/>
      <c r="W299" s="663"/>
      <c r="X299" s="663"/>
      <c r="AA299" s="259" t="str">
        <f>IF(OR(B299=0,B299=""),"",B299&amp;IF(COUNTIF(B$11:$B299,B299)&gt;1,COUNTIF(B$11:$B299,B299),""))</f>
        <v>Sales in tons4</v>
      </c>
      <c r="AB299" s="421"/>
      <c r="AC299" s="422"/>
      <c r="AD299" s="422"/>
    </row>
    <row r="300" spans="1:30" outlineLevel="1">
      <c r="A300" s="1103" t="str">
        <f t="shared" si="203"/>
        <v xml:space="preserve">Net Revenue Commission&amp;Service (ex works) </v>
      </c>
      <c r="B300" s="299" t="s">
        <v>318</v>
      </c>
      <c r="C300" s="300"/>
      <c r="D300" s="405" t="e">
        <f>VLOOKUP($AA300,Calc_INF_PrevYearEUR!$A$11:$BQ$330,HLOOKUP($C$7,Calc_INF_PrevYearEUR!$E$5:$BQ$6,2,0),0)*IF($C$9="EUR",1,START!$E$18)</f>
        <v>#N/A</v>
      </c>
      <c r="E300" s="307"/>
      <c r="F300" s="405" t="e">
        <f>VLOOKUP($AA300,Calc_INF_FC_EUR!$A$11:$BQ$330,HLOOKUP($C$7,Calc_INF_FC_EUR!$E$5:$BQ$6,2,0),0)*IF($C$9="EUR",1,START!$E$18)</f>
        <v>#N/A</v>
      </c>
      <c r="G300" s="408"/>
      <c r="H300" s="1110"/>
      <c r="I300" s="433"/>
      <c r="J300" s="343"/>
      <c r="K300" s="433"/>
      <c r="L300" s="343"/>
      <c r="M300" s="433"/>
      <c r="N300" s="343"/>
      <c r="O300" s="433"/>
      <c r="P300" s="343"/>
      <c r="Q300" s="433"/>
      <c r="R300" s="343"/>
      <c r="S300" s="433"/>
      <c r="T300" s="343"/>
      <c r="AA300" s="259" t="str">
        <f>IF(OR(B300=0,B300=""),"",B300&amp;IF(COUNTIF(B$11:$B300,B300)&gt;1,COUNTIF(B$11:$B300,B300),""))</f>
        <v xml:space="preserve">Net Revenue Commission&amp;Service (ex works) </v>
      </c>
      <c r="AB300" s="297"/>
      <c r="AC300" s="322"/>
      <c r="AD300" s="322"/>
    </row>
    <row r="301" spans="1:30" outlineLevel="1">
      <c r="A301" s="1103" t="str">
        <f t="shared" si="203"/>
        <v>Contribution Margin I3</v>
      </c>
      <c r="B301" s="1326" t="s">
        <v>314</v>
      </c>
      <c r="C301" s="313"/>
      <c r="D301" s="409" t="e">
        <f>VLOOKUP($AA301,Calc_INF_PrevYearEUR!$A$11:$BQ$330,HLOOKUP($C$7,Calc_INF_PrevYearEUR!$E$5:$BQ$6,2,0),0)*IF($C$9="EUR",1,START!$E$18)</f>
        <v>#N/A</v>
      </c>
      <c r="E301" s="315"/>
      <c r="F301" s="409" t="e">
        <f>VLOOKUP($AA301,Calc_INF_FC_EUR!$A$11:$BQ$330,HLOOKUP($C$7,Calc_INF_FC_EUR!$E$5:$BQ$6,2,0),0)*IF($C$9="EUR",1,START!$E$18)</f>
        <v>#N/A</v>
      </c>
      <c r="G301" s="410"/>
      <c r="H301" s="1111"/>
      <c r="I301" s="434"/>
      <c r="J301" s="412"/>
      <c r="K301" s="434"/>
      <c r="L301" s="412"/>
      <c r="M301" s="434"/>
      <c r="N301" s="412"/>
      <c r="O301" s="434"/>
      <c r="P301" s="412"/>
      <c r="Q301" s="434"/>
      <c r="R301" s="412"/>
      <c r="S301" s="434"/>
      <c r="T301" s="343"/>
      <c r="AA301" s="259" t="str">
        <f>IF(OR(B301=0,B301=""),"",B301&amp;IF(COUNTIF(B$11:$B301,B301)&gt;1,COUNTIF(B$11:$B301,B301),""))</f>
        <v>Contribution Margin I3</v>
      </c>
      <c r="AB301" s="421"/>
      <c r="AC301" s="422"/>
      <c r="AD301" s="422"/>
    </row>
    <row r="302" spans="1:30" outlineLevel="1">
      <c r="A302" s="1103" t="str">
        <f t="shared" ref="A302" si="204">AA302</f>
        <v>Other Income/Expenses4</v>
      </c>
      <c r="B302" s="1326" t="s">
        <v>308</v>
      </c>
      <c r="C302" s="313"/>
      <c r="D302" s="409" t="e">
        <f>VLOOKUP($AA302,Calc_INF_PrevYearEUR!$A$11:$BQ$330,HLOOKUP($C$7,Calc_INF_PrevYearEUR!$E$5:$BQ$6,2,0),0)*IF($C$9="EUR",1,START!$E$18)</f>
        <v>#N/A</v>
      </c>
      <c r="E302" s="315"/>
      <c r="F302" s="409" t="e">
        <f>VLOOKUP($AA302,Calc_INF_FC_EUR!$A$11:$BQ$330,HLOOKUP($C$7,Calc_INF_FC_EUR!$E$5:$BQ$6,2,0),0)*IF($C$9="EUR",1,START!$E$18)</f>
        <v>#N/A</v>
      </c>
      <c r="G302" s="410"/>
      <c r="H302" s="1111"/>
      <c r="I302" s="434"/>
      <c r="J302" s="412"/>
      <c r="K302" s="434"/>
      <c r="L302" s="412"/>
      <c r="M302" s="434"/>
      <c r="N302" s="412"/>
      <c r="O302" s="434"/>
      <c r="P302" s="412"/>
      <c r="Q302" s="434"/>
      <c r="R302" s="412"/>
      <c r="S302" s="434"/>
      <c r="T302" s="343"/>
      <c r="AA302" s="259" t="str">
        <f>IF(OR(B302=0,B302=""),"",B302&amp;IF(COUNTIF(B$11:$B302,B302)&gt;1,COUNTIF(B$11:$B302,B302),""))</f>
        <v>Other Income/Expenses4</v>
      </c>
      <c r="AB302" s="421"/>
      <c r="AC302" s="422"/>
      <c r="AD302" s="422"/>
    </row>
    <row r="303" spans="1:30" outlineLevel="1">
      <c r="A303" s="1103" t="str">
        <f t="shared" si="203"/>
        <v>Allocation4</v>
      </c>
      <c r="B303" s="1337" t="s">
        <v>1663</v>
      </c>
      <c r="C303" s="1350"/>
      <c r="D303" s="1351" t="e">
        <f>VLOOKUP($AA303,Calc_INF_PrevYearEUR!$A$11:$BQ$330,HLOOKUP($C$7,Calc_INF_PrevYearEUR!$E$5:$BQ$6,2,0),0)*IF($C$9="EUR",1,START!$E$18)</f>
        <v>#N/A</v>
      </c>
      <c r="E303" s="364"/>
      <c r="F303" s="1351" t="e">
        <f>VLOOKUP($AA303,Calc_INF_FC_EUR!$A$11:$BQ$330,HLOOKUP($C$7,Calc_INF_FC_EUR!$E$5:$BQ$6,2,0),0)*IF($C$9="EUR",1,START!$E$18)</f>
        <v>#N/A</v>
      </c>
      <c r="G303" s="1352"/>
      <c r="H303" s="1116"/>
      <c r="I303" s="1354"/>
      <c r="J303" s="1337"/>
      <c r="K303" s="1354"/>
      <c r="L303" s="1337"/>
      <c r="M303" s="1354"/>
      <c r="N303" s="1337"/>
      <c r="O303" s="1354"/>
      <c r="P303" s="1337"/>
      <c r="Q303" s="1354"/>
      <c r="R303" s="1337"/>
      <c r="S303" s="1354"/>
      <c r="T303" s="343"/>
      <c r="AA303" s="259" t="str">
        <f>IF(OR(B303=0,B303=""),"",B303&amp;IF(COUNTIF(B$11:$B303,B303)&gt;1,COUNTIF(B$11:$B303,B303),""))</f>
        <v>Allocation4</v>
      </c>
      <c r="AB303" s="421"/>
      <c r="AC303" s="422"/>
      <c r="AD303" s="422"/>
    </row>
    <row r="304" spans="1:30" outlineLevel="1">
      <c r="A304" s="1103" t="str">
        <f t="shared" si="203"/>
        <v>EBITDA4</v>
      </c>
      <c r="B304" s="299" t="s">
        <v>173</v>
      </c>
      <c r="C304" s="300"/>
      <c r="D304" s="405" t="e">
        <f>VLOOKUP($AA304,Calc_INF_PrevYearEUR!$A$11:$BQ$330,HLOOKUP($C$7,Calc_INF_PrevYearEUR!$E$5:$BQ$6,2,0),0)*IF($C$9="EUR",1,START!$E$18)</f>
        <v>#N/A</v>
      </c>
      <c r="E304" s="307"/>
      <c r="F304" s="405" t="e">
        <f>VLOOKUP($AA304,Calc_INF_FC_EUR!$A$11:$BQ$330,HLOOKUP($C$7,Calc_INF_FC_EUR!$E$5:$BQ$6,2,0),0)*IF($C$9="EUR",1,START!$E$18)</f>
        <v>#N/A</v>
      </c>
      <c r="G304" s="408"/>
      <c r="H304" s="1110"/>
      <c r="I304" s="433"/>
      <c r="J304" s="343"/>
      <c r="K304" s="433"/>
      <c r="L304" s="343"/>
      <c r="M304" s="433"/>
      <c r="N304" s="343"/>
      <c r="O304" s="433"/>
      <c r="P304" s="343"/>
      <c r="Q304" s="433"/>
      <c r="R304" s="343"/>
      <c r="S304" s="433"/>
      <c r="T304" s="343"/>
      <c r="AA304" s="259" t="str">
        <f>IF(OR(B304=0,B304=""),"",B304&amp;IF(COUNTIF(B$11:$B304,B304)&gt;1,COUNTIF(B$11:$B304,B304),""))</f>
        <v>EBITDA4</v>
      </c>
      <c r="AB304" s="421"/>
      <c r="AC304" s="422"/>
      <c r="AD304" s="422"/>
    </row>
    <row r="305" spans="1:30" outlineLevel="1">
      <c r="A305" s="1103" t="str">
        <f t="shared" si="203"/>
        <v>EBIT4</v>
      </c>
      <c r="B305" s="299" t="s">
        <v>185</v>
      </c>
      <c r="C305" s="300"/>
      <c r="D305" s="405" t="e">
        <f>VLOOKUP($AA305,Calc_INF_PrevYearEUR!$A$11:$BQ$330,HLOOKUP($C$7,Calc_INF_PrevYearEUR!$E$5:$BQ$6,2,0),0)*IF($C$9="EUR",1,START!$E$18)</f>
        <v>#N/A</v>
      </c>
      <c r="E305" s="307"/>
      <c r="F305" s="405" t="e">
        <f>VLOOKUP($AA305,Calc_INF_FC_EUR!$A$11:$BQ$330,HLOOKUP($C$7,Calc_INF_FC_EUR!$E$5:$BQ$6,2,0),0)*IF($C$9="EUR",1,START!$E$18)</f>
        <v>#N/A</v>
      </c>
      <c r="G305" s="408"/>
      <c r="H305" s="1110"/>
      <c r="I305" s="433"/>
      <c r="J305" s="343"/>
      <c r="K305" s="433"/>
      <c r="L305" s="343"/>
      <c r="M305" s="433"/>
      <c r="N305" s="343"/>
      <c r="O305" s="433"/>
      <c r="P305" s="343"/>
      <c r="Q305" s="433"/>
      <c r="R305" s="343"/>
      <c r="S305" s="433"/>
      <c r="T305" s="343"/>
      <c r="AA305" s="259" t="str">
        <f>IF(OR(B305=0,B305=""),"",B305&amp;IF(COUNTIF(B$11:$B305,B305)&gt;1,COUNTIF(B$11:$B305,B305),""))</f>
        <v>EBIT4</v>
      </c>
      <c r="AB305" s="421"/>
      <c r="AC305" s="422"/>
      <c r="AD305" s="422"/>
    </row>
    <row r="306" spans="1:30" outlineLevel="1">
      <c r="A306" s="1103" t="str">
        <f t="shared" si="203"/>
        <v>EBT4</v>
      </c>
      <c r="B306" s="299" t="s">
        <v>243</v>
      </c>
      <c r="C306" s="300"/>
      <c r="D306" s="405" t="e">
        <f>VLOOKUP($AA306,Calc_INF_PrevYearEUR!$A$11:$BQ$330,HLOOKUP($C$7,Calc_INF_PrevYearEUR!$E$5:$BQ$6,2,0),0)*IF($C$9="EUR",1,START!$E$18)</f>
        <v>#N/A</v>
      </c>
      <c r="E306" s="307"/>
      <c r="F306" s="405" t="e">
        <f>VLOOKUP($AA306,Calc_INF_FC_EUR!$A$11:$BQ$330,HLOOKUP($C$7,Calc_INF_FC_EUR!$E$5:$BQ$6,2,0),0)*IF($C$9="EUR",1,START!$E$18)</f>
        <v>#N/A</v>
      </c>
      <c r="G306" s="408"/>
      <c r="H306" s="1110"/>
      <c r="I306" s="433"/>
      <c r="J306" s="343"/>
      <c r="K306" s="433"/>
      <c r="L306" s="343"/>
      <c r="M306" s="433"/>
      <c r="N306" s="343"/>
      <c r="O306" s="433"/>
      <c r="P306" s="343"/>
      <c r="Q306" s="433"/>
      <c r="R306" s="343"/>
      <c r="S306" s="433"/>
      <c r="T306" s="343"/>
      <c r="AA306" s="259" t="str">
        <f>IF(OR(B306=0,B306=""),"",B306&amp;IF(COUNTIF(B$11:$B306,B306)&gt;1,COUNTIF(B$11:$B306,B306),""))</f>
        <v>EBT4</v>
      </c>
      <c r="AB306" s="421"/>
      <c r="AC306" s="422"/>
      <c r="AD306" s="422"/>
    </row>
    <row r="307" spans="1:30" outlineLevel="1">
      <c r="A307" s="1103" t="str">
        <f t="shared" si="203"/>
        <v>EBT % Net revenue4</v>
      </c>
      <c r="B307" s="299" t="s">
        <v>309</v>
      </c>
      <c r="C307" s="300"/>
      <c r="D307" s="405" t="e">
        <f>VLOOKUP($AA307,Calc_INF_PrevYearEUR!$A$11:$BQ$330,HLOOKUP($C$7,Calc_INF_PrevYearEUR!$E$5:$BQ$6,2,0),0)</f>
        <v>#N/A</v>
      </c>
      <c r="E307" s="307"/>
      <c r="F307" s="405" t="e">
        <f>VLOOKUP($AA307,Calc_INF_FC_EUR!$A$11:$BQ$330,HLOOKUP($C$7,Calc_INF_FC_EUR!$E$5:$BQ$6,2,0),0)</f>
        <v>#N/A</v>
      </c>
      <c r="G307" s="408"/>
      <c r="H307" s="1110"/>
      <c r="I307" s="433"/>
      <c r="J307" s="343"/>
      <c r="K307" s="433"/>
      <c r="L307" s="343"/>
      <c r="M307" s="433"/>
      <c r="N307" s="343"/>
      <c r="O307" s="433"/>
      <c r="P307" s="343"/>
      <c r="Q307" s="433"/>
      <c r="R307" s="343"/>
      <c r="S307" s="433"/>
      <c r="T307" s="343"/>
      <c r="AA307" s="259" t="str">
        <f>IF(OR(B307=0,B307=""),"",B307&amp;IF(COUNTIF(B$11:$B307,B307)&gt;1,COUNTIF(B$11:$B307,B307),""))</f>
        <v>EBT % Net revenue4</v>
      </c>
      <c r="AB307" s="421"/>
      <c r="AC307" s="422"/>
      <c r="AD307" s="422"/>
    </row>
    <row r="308" spans="1:30" outlineLevel="1">
      <c r="A308" s="1103" t="str">
        <f t="shared" ref="A308:A317" si="205">AA308</f>
        <v>Keyfigures Others [per ton]</v>
      </c>
      <c r="B308" s="399" t="s">
        <v>1665</v>
      </c>
      <c r="C308" s="399"/>
      <c r="D308" s="400" t="e">
        <f>VLOOKUP($AA308,Calc_INF_PrevYearEUR!$A$11:$BQ$330,HLOOKUP($C$7,Calc_INF_PrevYearEUR!$E$5:$BQ$6,2,0),0)*IF($C$9="EUR",1,START!$E$18)</f>
        <v>#N/A</v>
      </c>
      <c r="E308" s="401"/>
      <c r="F308" s="400" t="e">
        <f>VLOOKUP($AA308,Calc_INF_FC_EUR!$A$11:$BQ$330,HLOOKUP($C$7,Calc_INF_FC_EUR!$E$5:$BQ$6,2,0),0)*IF($C$9="EUR",1,START!$E$18)</f>
        <v>#N/A</v>
      </c>
      <c r="G308" s="402"/>
      <c r="H308" s="1118"/>
      <c r="I308" s="403"/>
      <c r="J308" s="404"/>
      <c r="K308" s="403"/>
      <c r="L308" s="404"/>
      <c r="M308" s="403"/>
      <c r="N308" s="404"/>
      <c r="O308" s="403"/>
      <c r="P308" s="404"/>
      <c r="Q308" s="403"/>
      <c r="R308" s="404"/>
      <c r="S308" s="403"/>
      <c r="T308" s="343"/>
      <c r="AA308" s="259" t="str">
        <f>IF(OR(B308=0,B308=""),"",B308&amp;IF(COUNTIF(B$11:$B308,B308)&gt;1,COUNTIF(B$11:$B308,B308),""))</f>
        <v>Keyfigures Others [per ton]</v>
      </c>
      <c r="AB308" s="421"/>
      <c r="AC308" s="422"/>
      <c r="AD308" s="422"/>
    </row>
    <row r="309" spans="1:30" s="664" customFormat="1" outlineLevel="1">
      <c r="A309" s="1104" t="str">
        <f t="shared" si="205"/>
        <v>Sales in tons5</v>
      </c>
      <c r="B309" s="656" t="s">
        <v>287</v>
      </c>
      <c r="C309" s="657"/>
      <c r="D309" s="658" t="e">
        <f>VLOOKUP($AA309,Calc_INF_PrevYearEUR!$A$11:$BQ$330,HLOOKUP($C$7,Calc_INF_PrevYearEUR!$E$5:$BQ$6,2,0),0)</f>
        <v>#N/A</v>
      </c>
      <c r="E309" s="659"/>
      <c r="F309" s="658" t="e">
        <f>VLOOKUP($AA309,Calc_INF_FC_EUR!$A$11:$BQ$330,HLOOKUP($C$7,Calc_INF_FC_EUR!$E$5:$BQ$6,2,0),0)</f>
        <v>#N/A</v>
      </c>
      <c r="G309" s="665"/>
      <c r="H309" s="1119"/>
      <c r="I309" s="668">
        <f>I225</f>
        <v>0</v>
      </c>
      <c r="J309" s="662"/>
      <c r="K309" s="668">
        <f>K225</f>
        <v>0</v>
      </c>
      <c r="L309" s="662"/>
      <c r="M309" s="668">
        <f>M225</f>
        <v>0</v>
      </c>
      <c r="N309" s="662"/>
      <c r="O309" s="668">
        <f>O225</f>
        <v>0</v>
      </c>
      <c r="P309" s="662"/>
      <c r="Q309" s="668">
        <f>Q225</f>
        <v>0</v>
      </c>
      <c r="R309" s="662"/>
      <c r="S309" s="668">
        <f>S225</f>
        <v>0</v>
      </c>
      <c r="T309" s="662"/>
      <c r="U309" s="663"/>
      <c r="V309" s="663"/>
      <c r="W309" s="663"/>
      <c r="X309" s="663"/>
      <c r="AA309" s="259" t="str">
        <f>IF(OR(B309=0,B309=""),"",B309&amp;IF(COUNTIF(B$11:$B309,B309)&gt;1,COUNTIF(B$11:$B309,B309),""))</f>
        <v>Sales in tons5</v>
      </c>
      <c r="AB309" s="421"/>
      <c r="AC309" s="422"/>
      <c r="AD309" s="422"/>
    </row>
    <row r="310" spans="1:30" outlineLevel="1">
      <c r="A310" s="1103" t="str">
        <f t="shared" si="205"/>
        <v xml:space="preserve">Net Revenue Others (ex works) </v>
      </c>
      <c r="B310" s="299" t="s">
        <v>1666</v>
      </c>
      <c r="C310" s="300"/>
      <c r="D310" s="405" t="e">
        <f>VLOOKUP($AA310,Calc_INF_PrevYearEUR!$A$11:$BQ$330,HLOOKUP($C$7,Calc_INF_PrevYearEUR!$E$5:$BQ$6,2,0),0)*IF($C$9="EUR",1,START!$E$18)</f>
        <v>#N/A</v>
      </c>
      <c r="E310" s="307"/>
      <c r="F310" s="405" t="e">
        <f>VLOOKUP($AA310,Calc_INF_FC_EUR!$A$11:$BQ$330,HLOOKUP($C$7,Calc_INF_FC_EUR!$E$5:$BQ$6,2,0),0)*IF($C$9="EUR",1,START!$E$18)</f>
        <v>#N/A</v>
      </c>
      <c r="G310" s="408"/>
      <c r="H310" s="1110"/>
      <c r="I310" s="433"/>
      <c r="J310" s="343"/>
      <c r="K310" s="433"/>
      <c r="L310" s="343"/>
      <c r="M310" s="433"/>
      <c r="N310" s="343"/>
      <c r="O310" s="433"/>
      <c r="P310" s="343"/>
      <c r="Q310" s="433"/>
      <c r="R310" s="343"/>
      <c r="S310" s="433"/>
      <c r="T310" s="343"/>
      <c r="AA310" s="259" t="str">
        <f>IF(OR(B310=0,B310=""),"",B310&amp;IF(COUNTIF(B$11:$B310,B310)&gt;1,COUNTIF(B$11:$B310,B310),""))</f>
        <v xml:space="preserve">Net Revenue Others (ex works) </v>
      </c>
      <c r="AB310" s="297"/>
      <c r="AC310" s="322"/>
      <c r="AD310" s="322"/>
    </row>
    <row r="311" spans="1:30" outlineLevel="1">
      <c r="A311" s="1103" t="str">
        <f t="shared" si="205"/>
        <v>Contribution Margin I4</v>
      </c>
      <c r="B311" s="1326" t="s">
        <v>314</v>
      </c>
      <c r="C311" s="313"/>
      <c r="D311" s="409" t="e">
        <f>VLOOKUP($AA311,Calc_INF_PrevYearEUR!$A$11:$BQ$330,HLOOKUP($C$7,Calc_INF_PrevYearEUR!$E$5:$BQ$6,2,0),0)*IF($C$9="EUR",1,START!$E$18)</f>
        <v>#N/A</v>
      </c>
      <c r="E311" s="315"/>
      <c r="F311" s="409" t="e">
        <f>VLOOKUP($AA311,Calc_INF_FC_EUR!$A$11:$BQ$330,HLOOKUP($C$7,Calc_INF_FC_EUR!$E$5:$BQ$6,2,0),0)*IF($C$9="EUR",1,START!$E$18)</f>
        <v>#N/A</v>
      </c>
      <c r="G311" s="410"/>
      <c r="H311" s="1111"/>
      <c r="I311" s="434"/>
      <c r="J311" s="412"/>
      <c r="K311" s="434"/>
      <c r="L311" s="412"/>
      <c r="M311" s="434"/>
      <c r="N311" s="412"/>
      <c r="O311" s="434"/>
      <c r="P311" s="412"/>
      <c r="Q311" s="434"/>
      <c r="R311" s="412"/>
      <c r="S311" s="434"/>
      <c r="T311" s="343"/>
      <c r="AA311" s="259" t="str">
        <f>IF(OR(B311=0,B311=""),"",B311&amp;IF(COUNTIF(B$11:$B311,B311)&gt;1,COUNTIF(B$11:$B311,B311),""))</f>
        <v>Contribution Margin I4</v>
      </c>
      <c r="AB311" s="421"/>
      <c r="AC311" s="422"/>
      <c r="AD311" s="422"/>
    </row>
    <row r="312" spans="1:30" outlineLevel="1">
      <c r="A312" s="1103" t="str">
        <f t="shared" si="205"/>
        <v>Other Income/Expenses5</v>
      </c>
      <c r="B312" s="1326" t="s">
        <v>308</v>
      </c>
      <c r="C312" s="313"/>
      <c r="D312" s="409" t="e">
        <f>VLOOKUP($AA312,Calc_INF_PrevYearEUR!$A$11:$BQ$330,HLOOKUP($C$7,Calc_INF_PrevYearEUR!$E$5:$BQ$6,2,0),0)*IF($C$9="EUR",1,START!$E$18)</f>
        <v>#N/A</v>
      </c>
      <c r="E312" s="315"/>
      <c r="F312" s="409" t="e">
        <f>VLOOKUP($AA312,Calc_INF_FC_EUR!$A$11:$BQ$330,HLOOKUP($C$7,Calc_INF_FC_EUR!$E$5:$BQ$6,2,0),0)*IF($C$9="EUR",1,START!$E$18)</f>
        <v>#N/A</v>
      </c>
      <c r="G312" s="410"/>
      <c r="H312" s="1111"/>
      <c r="I312" s="434"/>
      <c r="J312" s="412"/>
      <c r="K312" s="434"/>
      <c r="L312" s="412"/>
      <c r="M312" s="434"/>
      <c r="N312" s="412"/>
      <c r="O312" s="434"/>
      <c r="P312" s="412"/>
      <c r="Q312" s="434"/>
      <c r="R312" s="412"/>
      <c r="S312" s="434"/>
      <c r="T312" s="343"/>
      <c r="AA312" s="259" t="str">
        <f>IF(OR(B312=0,B312=""),"",B312&amp;IF(COUNTIF(B$11:$B312,B312)&gt;1,COUNTIF(B$11:$B312,B312),""))</f>
        <v>Other Income/Expenses5</v>
      </c>
      <c r="AB312" s="421"/>
      <c r="AC312" s="422"/>
      <c r="AD312" s="422"/>
    </row>
    <row r="313" spans="1:30" outlineLevel="1">
      <c r="A313" s="1103" t="str">
        <f t="shared" si="205"/>
        <v>Allocation5</v>
      </c>
      <c r="B313" s="1337" t="s">
        <v>1663</v>
      </c>
      <c r="C313" s="1350"/>
      <c r="D313" s="1351" t="e">
        <f>VLOOKUP($AA313,Calc_INF_PrevYearEUR!$A$11:$BQ$330,HLOOKUP($C$7,Calc_INF_PrevYearEUR!$E$5:$BQ$6,2,0),0)*IF($C$9="EUR",1,START!$E$18)</f>
        <v>#N/A</v>
      </c>
      <c r="E313" s="364"/>
      <c r="F313" s="1351" t="e">
        <f>VLOOKUP($AA313,Calc_INF_FC_EUR!$A$11:$BQ$330,HLOOKUP($C$7,Calc_INF_FC_EUR!$E$5:$BQ$6,2,0),0)*IF($C$9="EUR",1,START!$E$18)</f>
        <v>#N/A</v>
      </c>
      <c r="G313" s="1352"/>
      <c r="H313" s="1116"/>
      <c r="I313" s="1354"/>
      <c r="J313" s="1337"/>
      <c r="K313" s="1354"/>
      <c r="L313" s="1337"/>
      <c r="M313" s="1354"/>
      <c r="N313" s="1337"/>
      <c r="O313" s="1354"/>
      <c r="P313" s="1337"/>
      <c r="Q313" s="1354"/>
      <c r="R313" s="1337"/>
      <c r="S313" s="1354"/>
      <c r="T313" s="343"/>
      <c r="AA313" s="259" t="str">
        <f>IF(OR(B313=0,B313=""),"",B313&amp;IF(COUNTIF(B$11:$B313,B313)&gt;1,COUNTIF(B$11:$B313,B313),""))</f>
        <v>Allocation5</v>
      </c>
      <c r="AB313" s="421"/>
      <c r="AC313" s="422"/>
      <c r="AD313" s="422"/>
    </row>
    <row r="314" spans="1:30" outlineLevel="1">
      <c r="A314" s="1103" t="str">
        <f t="shared" si="205"/>
        <v>EBITDA5</v>
      </c>
      <c r="B314" s="299" t="s">
        <v>173</v>
      </c>
      <c r="C314" s="300"/>
      <c r="D314" s="405" t="e">
        <f>VLOOKUP($AA314,Calc_INF_PrevYearEUR!$A$11:$BQ$330,HLOOKUP($C$7,Calc_INF_PrevYearEUR!$E$5:$BQ$6,2,0),0)*IF($C$9="EUR",1,START!$E$18)</f>
        <v>#N/A</v>
      </c>
      <c r="E314" s="307"/>
      <c r="F314" s="405" t="e">
        <f>VLOOKUP($AA314,Calc_INF_FC_EUR!$A$11:$BQ$330,HLOOKUP($C$7,Calc_INF_FC_EUR!$E$5:$BQ$6,2,0),0)*IF($C$9="EUR",1,START!$E$18)</f>
        <v>#N/A</v>
      </c>
      <c r="G314" s="408"/>
      <c r="H314" s="1110"/>
      <c r="I314" s="433"/>
      <c r="J314" s="343"/>
      <c r="K314" s="433"/>
      <c r="L314" s="343"/>
      <c r="M314" s="433"/>
      <c r="N314" s="343"/>
      <c r="O314" s="433"/>
      <c r="P314" s="343"/>
      <c r="Q314" s="433"/>
      <c r="R314" s="343"/>
      <c r="S314" s="433"/>
      <c r="T314" s="343"/>
      <c r="AA314" s="259" t="str">
        <f>IF(OR(B314=0,B314=""),"",B314&amp;IF(COUNTIF(B$11:$B314,B314)&gt;1,COUNTIF(B$11:$B314,B314),""))</f>
        <v>EBITDA5</v>
      </c>
      <c r="AB314" s="421"/>
      <c r="AC314" s="422"/>
      <c r="AD314" s="422"/>
    </row>
    <row r="315" spans="1:30" outlineLevel="1">
      <c r="A315" s="1103" t="str">
        <f t="shared" si="205"/>
        <v>EBIT5</v>
      </c>
      <c r="B315" s="299" t="s">
        <v>185</v>
      </c>
      <c r="C315" s="300"/>
      <c r="D315" s="405" t="e">
        <f>VLOOKUP($AA315,Calc_INF_PrevYearEUR!$A$11:$BQ$330,HLOOKUP($C$7,Calc_INF_PrevYearEUR!$E$5:$BQ$6,2,0),0)*IF($C$9="EUR",1,START!$E$18)</f>
        <v>#N/A</v>
      </c>
      <c r="E315" s="307"/>
      <c r="F315" s="405" t="e">
        <f>VLOOKUP($AA315,Calc_INF_FC_EUR!$A$11:$BQ$330,HLOOKUP($C$7,Calc_INF_FC_EUR!$E$5:$BQ$6,2,0),0)*IF($C$9="EUR",1,START!$E$18)</f>
        <v>#N/A</v>
      </c>
      <c r="G315" s="408"/>
      <c r="H315" s="1110"/>
      <c r="I315" s="433"/>
      <c r="J315" s="343"/>
      <c r="K315" s="433"/>
      <c r="L315" s="343"/>
      <c r="M315" s="433"/>
      <c r="N315" s="343"/>
      <c r="O315" s="433"/>
      <c r="P315" s="343"/>
      <c r="Q315" s="433"/>
      <c r="R315" s="343"/>
      <c r="S315" s="433"/>
      <c r="T315" s="343"/>
      <c r="AA315" s="259" t="str">
        <f>IF(OR(B315=0,B315=""),"",B315&amp;IF(COUNTIF(B$11:$B315,B315)&gt;1,COUNTIF(B$11:$B315,B315),""))</f>
        <v>EBIT5</v>
      </c>
      <c r="AB315" s="421"/>
      <c r="AC315" s="422"/>
      <c r="AD315" s="422"/>
    </row>
    <row r="316" spans="1:30" outlineLevel="1">
      <c r="A316" s="1103" t="str">
        <f t="shared" si="205"/>
        <v>EBT5</v>
      </c>
      <c r="B316" s="299" t="s">
        <v>243</v>
      </c>
      <c r="C316" s="300"/>
      <c r="D316" s="405" t="e">
        <f>VLOOKUP($AA316,Calc_INF_PrevYearEUR!$A$11:$BQ$330,HLOOKUP($C$7,Calc_INF_PrevYearEUR!$E$5:$BQ$6,2,0),0)*IF($C$9="EUR",1,START!$E$18)</f>
        <v>#N/A</v>
      </c>
      <c r="E316" s="307"/>
      <c r="F316" s="405" t="e">
        <f>VLOOKUP($AA316,Calc_INF_FC_EUR!$A$11:$BQ$330,HLOOKUP($C$7,Calc_INF_FC_EUR!$E$5:$BQ$6,2,0),0)*IF($C$9="EUR",1,START!$E$18)</f>
        <v>#N/A</v>
      </c>
      <c r="G316" s="408"/>
      <c r="H316" s="1110"/>
      <c r="I316" s="433"/>
      <c r="J316" s="343"/>
      <c r="K316" s="433"/>
      <c r="L316" s="343"/>
      <c r="M316" s="433"/>
      <c r="N316" s="343"/>
      <c r="O316" s="433"/>
      <c r="P316" s="343"/>
      <c r="Q316" s="433"/>
      <c r="R316" s="343"/>
      <c r="S316" s="433"/>
      <c r="T316" s="343"/>
      <c r="AA316" s="259" t="str">
        <f>IF(OR(B316=0,B316=""),"",B316&amp;IF(COUNTIF(B$11:$B316,B316)&gt;1,COUNTIF(B$11:$B316,B316),""))</f>
        <v>EBT5</v>
      </c>
      <c r="AB316" s="421"/>
      <c r="AC316" s="422"/>
      <c r="AD316" s="422"/>
    </row>
    <row r="317" spans="1:30" outlineLevel="1">
      <c r="A317" s="1103" t="str">
        <f t="shared" si="205"/>
        <v>EBT % Net revenue5</v>
      </c>
      <c r="B317" s="299" t="s">
        <v>309</v>
      </c>
      <c r="C317" s="300"/>
      <c r="D317" s="405" t="e">
        <f>VLOOKUP($AA317,Calc_INF_PrevYearEUR!$A$11:$BQ$330,HLOOKUP($C$7,Calc_INF_PrevYearEUR!$E$5:$BQ$6,2,0),0)</f>
        <v>#N/A</v>
      </c>
      <c r="E317" s="307"/>
      <c r="F317" s="405" t="e">
        <f>VLOOKUP($AA317,Calc_INF_FC_EUR!$A$11:$BQ$330,HLOOKUP($C$7,Calc_INF_FC_EUR!$E$5:$BQ$6,2,0),0)</f>
        <v>#N/A</v>
      </c>
      <c r="G317" s="408"/>
      <c r="H317" s="1110"/>
      <c r="I317" s="433"/>
      <c r="J317" s="343"/>
      <c r="K317" s="433"/>
      <c r="L317" s="343"/>
      <c r="M317" s="433"/>
      <c r="N317" s="343"/>
      <c r="O317" s="433"/>
      <c r="P317" s="343"/>
      <c r="Q317" s="433"/>
      <c r="R317" s="343"/>
      <c r="S317" s="433"/>
      <c r="T317" s="343"/>
      <c r="AA317" s="259" t="str">
        <f>IF(OR(B317=0,B317=""),"",B317&amp;IF(COUNTIF(B$11:$B317,B317)&gt;1,COUNTIF(B$11:$B317,B317),""))</f>
        <v>EBT % Net revenue5</v>
      </c>
      <c r="AB317" s="421"/>
      <c r="AC317" s="422"/>
      <c r="AD317" s="422"/>
    </row>
    <row r="318" spans="1:30" outlineLevel="1">
      <c r="A318" s="1103" t="str">
        <f t="shared" si="203"/>
        <v>Keyfigures TOTAL  [per ton]</v>
      </c>
      <c r="B318" s="399" t="s">
        <v>319</v>
      </c>
      <c r="C318" s="399"/>
      <c r="D318" s="400" t="e">
        <f>VLOOKUP($AA318,Calc_INF_PrevYearEUR!$A$11:$BQ$330,HLOOKUP($C$7,Calc_INF_PrevYearEUR!$E$5:$BQ$6,2,0),0)*IF($C$9="EUR",1,START!$E$18)</f>
        <v>#N/A</v>
      </c>
      <c r="E318" s="401"/>
      <c r="F318" s="400" t="e">
        <f>VLOOKUP($AA318,Calc_INF_FC_EUR!$A$11:$BQ$330,HLOOKUP($C$7,Calc_INF_FC_EUR!$E$5:$BQ$6,2,0),0)*IF($C$9="EUR",1,START!$E$18)</f>
        <v>#N/A</v>
      </c>
      <c r="G318" s="402"/>
      <c r="H318" s="1118"/>
      <c r="I318" s="403"/>
      <c r="J318" s="404"/>
      <c r="K318" s="403"/>
      <c r="L318" s="404"/>
      <c r="M318" s="403"/>
      <c r="N318" s="404"/>
      <c r="O318" s="403"/>
      <c r="P318" s="404"/>
      <c r="Q318" s="403"/>
      <c r="R318" s="404"/>
      <c r="S318" s="403"/>
      <c r="T318" s="343"/>
      <c r="AA318" s="259" t="str">
        <f>IF(OR(B318=0,B318=""),"",B318&amp;IF(COUNTIF(B$11:$B318,B318)&gt;1,COUNTIF(B$11:$B318,B318),""))</f>
        <v>Keyfigures TOTAL  [per ton]</v>
      </c>
      <c r="AB318" s="421"/>
      <c r="AC318" s="422"/>
      <c r="AD318" s="422"/>
    </row>
    <row r="319" spans="1:30" outlineLevel="1">
      <c r="A319" s="1103" t="str">
        <f t="shared" si="203"/>
        <v>Sales in tons6</v>
      </c>
      <c r="B319" s="299" t="s">
        <v>287</v>
      </c>
      <c r="C319" s="300"/>
      <c r="D319" s="405" t="e">
        <f>VLOOKUP($AA319,Calc_INF_PrevYearEUR!$A$11:$BQ$330,HLOOKUP($C$7,Calc_INF_PrevYearEUR!$E$5:$BQ$6,2,0),0)</f>
        <v>#N/A</v>
      </c>
      <c r="E319" s="307"/>
      <c r="F319" s="405" t="e">
        <f>VLOOKUP($AA319,Calc_INF_FC_EUR!$A$11:$BQ$330,HLOOKUP($C$7,Calc_INF_FC_EUR!$E$5:$BQ$6,2,0),0)</f>
        <v>#N/A</v>
      </c>
      <c r="G319" s="408"/>
      <c r="H319" s="1110"/>
      <c r="I319" s="1331" t="e">
        <f>+I205</f>
        <v>#REF!</v>
      </c>
      <c r="J319" s="343"/>
      <c r="K319" s="1331">
        <f>+K205</f>
        <v>1</v>
      </c>
      <c r="L319" s="343"/>
      <c r="M319" s="1331">
        <f>+M205</f>
        <v>1</v>
      </c>
      <c r="N319" s="343"/>
      <c r="O319" s="1331">
        <f>+O205</f>
        <v>0</v>
      </c>
      <c r="P319" s="343"/>
      <c r="Q319" s="1331">
        <f>+Q205</f>
        <v>0</v>
      </c>
      <c r="R319" s="343"/>
      <c r="S319" s="1331">
        <f>+S205</f>
        <v>0</v>
      </c>
      <c r="T319" s="343"/>
      <c r="AA319" s="259" t="str">
        <f>IF(OR(B319=0,B319=""),"",B319&amp;IF(COUNTIF(B$11:$B319,B319)&gt;1,COUNTIF(B$11:$B319,B319),""))</f>
        <v>Sales in tons6</v>
      </c>
      <c r="AB319" s="297"/>
      <c r="AC319" s="322"/>
      <c r="AD319" s="322"/>
    </row>
    <row r="320" spans="1:30" outlineLevel="1">
      <c r="A320" s="1103" t="str">
        <f t="shared" si="203"/>
        <v>Net Revenue Total</v>
      </c>
      <c r="B320" s="299" t="s">
        <v>320</v>
      </c>
      <c r="C320" s="300"/>
      <c r="D320" s="405" t="e">
        <f>VLOOKUP($AA320,Calc_INF_PrevYearEUR!$A$11:$BQ$330,HLOOKUP($C$7,Calc_INF_PrevYearEUR!$E$5:$BQ$6,2,0),0)*IF($C$9="EUR",1,START!$E$18)</f>
        <v>#N/A</v>
      </c>
      <c r="E320" s="307"/>
      <c r="F320" s="405" t="e">
        <f>VLOOKUP($AA320,Calc_INF_FC_EUR!$A$11:$BQ$330,HLOOKUP($C$7,Calc_INF_FC_EUR!$E$5:$BQ$6,2,0),0)*IF($C$9="EUR",1,START!$E$18)</f>
        <v>#N/A</v>
      </c>
      <c r="G320" s="408"/>
      <c r="H320" s="1110"/>
      <c r="I320" s="1330" t="e">
        <f>IF(I319&lt;&gt;0,(+I42/I319)*1000,"")</f>
        <v>#REF!</v>
      </c>
      <c r="J320" s="343"/>
      <c r="K320" s="1330">
        <f>IF(K319&lt;&gt;0,(+K42/K319)*1000,"")</f>
        <v>0</v>
      </c>
      <c r="L320" s="343"/>
      <c r="M320" s="1330">
        <f>IF(M319&lt;&gt;0,(+M42/M319)*1000,"")</f>
        <v>0</v>
      </c>
      <c r="N320" s="343"/>
      <c r="O320" s="1330" t="str">
        <f>IF(O319&lt;&gt;0,(+O42/O319)*1000,"")</f>
        <v/>
      </c>
      <c r="P320" s="343"/>
      <c r="Q320" s="1330" t="str">
        <f>IF(Q319&lt;&gt;0,(+Q42/Q319)*1000,"")</f>
        <v/>
      </c>
      <c r="R320" s="343"/>
      <c r="S320" s="1330" t="str">
        <f>IF(S319&lt;&gt;0,(+S42/S319)*1000,"")</f>
        <v/>
      </c>
      <c r="T320" s="343"/>
      <c r="AA320" s="259" t="str">
        <f>IF(OR(B320=0,B320=""),"",B320&amp;IF(COUNTIF(B$11:$B320,B320)&gt;1,COUNTIF(B$11:$B320,B320),""))</f>
        <v>Net Revenue Total</v>
      </c>
      <c r="AB320" s="297"/>
      <c r="AC320" s="322"/>
      <c r="AD320" s="322"/>
    </row>
    <row r="321" spans="1:30" outlineLevel="1">
      <c r="A321" s="1103" t="str">
        <f t="shared" si="203"/>
        <v>Contribution Margin I5</v>
      </c>
      <c r="B321" s="1326" t="s">
        <v>314</v>
      </c>
      <c r="C321" s="313"/>
      <c r="D321" s="1365" t="e">
        <f>VLOOKUP($AA321,Calc_INF_PrevYearEUR!$A$11:$BQ$330,HLOOKUP($C$7,Calc_INF_PrevYearEUR!$E$5:$BQ$6,2,0),0)*IF($C$9="EUR",1,START!$E$18)</f>
        <v>#N/A</v>
      </c>
      <c r="E321" s="1366"/>
      <c r="F321" s="1365" t="e">
        <f>VLOOKUP($AA321,Calc_INF_FC_EUR!$A$11:$BQ$330,HLOOKUP($C$7,Calc_INF_FC_EUR!$E$5:$BQ$6,2,0),0)*IF($C$9="EUR",1,START!$E$18)</f>
        <v>#N/A</v>
      </c>
      <c r="G321" s="1367"/>
      <c r="H321" s="1368"/>
      <c r="I321" s="1369" t="e">
        <f>IF(I319&lt;&gt;0,(+I52/I319)*1000,"")</f>
        <v>#REF!</v>
      </c>
      <c r="J321" s="1363"/>
      <c r="K321" s="1369" t="e">
        <f>IF(K319&lt;&gt;0,(+K52/K319)*1000,"")</f>
        <v>#REF!</v>
      </c>
      <c r="L321" s="1363"/>
      <c r="M321" s="1369" t="e">
        <f>IF(M319&lt;&gt;0,(+M52/M319)*1000,"")</f>
        <v>#REF!</v>
      </c>
      <c r="N321" s="1363"/>
      <c r="O321" s="1369" t="str">
        <f>IF(O319&lt;&gt;0,(+O52/O319)*1000,"")</f>
        <v/>
      </c>
      <c r="P321" s="1363"/>
      <c r="Q321" s="1369" t="str">
        <f>IF(Q319&lt;&gt;0,(+Q52/Q319)*1000,"")</f>
        <v/>
      </c>
      <c r="R321" s="1363"/>
      <c r="S321" s="1369" t="str">
        <f>IF(S319&lt;&gt;0,(+S52/S319)*1000,"")</f>
        <v/>
      </c>
      <c r="T321" s="1364"/>
      <c r="AA321" s="259" t="str">
        <f>IF(OR(B321=0,B321=""),"",B321&amp;IF(COUNTIF(B$11:$B321,B321)&gt;1,COUNTIF(B$11:$B321,B321),""))</f>
        <v>Contribution Margin I5</v>
      </c>
      <c r="AB321" s="297"/>
      <c r="AC321" s="322"/>
      <c r="AD321" s="322"/>
    </row>
    <row r="322" spans="1:30" outlineLevel="1">
      <c r="A322" s="1103" t="str">
        <f t="shared" si="203"/>
        <v>EBITDA6</v>
      </c>
      <c r="B322" s="1326" t="s">
        <v>173</v>
      </c>
      <c r="C322" s="313"/>
      <c r="D322" s="1365" t="e">
        <f>VLOOKUP($AA322,Calc_INF_PrevYearEUR!$A$11:$BQ$330,HLOOKUP($C$7,Calc_INF_PrevYearEUR!$E$5:$BQ$6,2,0),0)*IF($C$9="EUR",1,START!$E$18)</f>
        <v>#N/A</v>
      </c>
      <c r="E322" s="1366"/>
      <c r="F322" s="1365" t="e">
        <f>VLOOKUP($AA322,Calc_INF_FC_EUR!$A$11:$BQ$330,HLOOKUP($C$7,Calc_INF_FC_EUR!$E$5:$BQ$6,2,0),0)*IF($C$9="EUR",1,START!$E$18)</f>
        <v>#N/A</v>
      </c>
      <c r="G322" s="1367"/>
      <c r="H322" s="1368"/>
      <c r="I322" s="1369" t="e">
        <f>IF(I319&lt;&gt;0,(+I92/I319)*1000,"")</f>
        <v>#REF!</v>
      </c>
      <c r="J322" s="1363"/>
      <c r="K322" s="1369" t="e">
        <f>IF(K319&lt;&gt;0,(+K92/K319)*1000,"")</f>
        <v>#REF!</v>
      </c>
      <c r="L322" s="1363"/>
      <c r="M322" s="1369" t="e">
        <f>IF(M319&lt;&gt;0,(+M92/M319)*1000,"")</f>
        <v>#REF!</v>
      </c>
      <c r="N322" s="1363"/>
      <c r="O322" s="1369" t="str">
        <f>IF(O319&lt;&gt;0,(+O92/O319)*1000,"")</f>
        <v/>
      </c>
      <c r="P322" s="1363"/>
      <c r="Q322" s="1369" t="str">
        <f>IF(Q319&lt;&gt;0,(+Q92/Q319)*1000,"")</f>
        <v/>
      </c>
      <c r="R322" s="1363"/>
      <c r="S322" s="1369" t="str">
        <f>IF(S319&lt;&gt;0,(+S92/S319)*1000,"")</f>
        <v/>
      </c>
      <c r="T322" s="1364"/>
      <c r="AA322" s="259" t="str">
        <f>IF(OR(B322=0,B322=""),"",B322&amp;IF(COUNTIF(B$11:$B322,B322)&gt;1,COUNTIF(B$11:$B322,B322),""))</f>
        <v>EBITDA6</v>
      </c>
      <c r="AB322" s="297"/>
      <c r="AC322" s="322"/>
      <c r="AD322" s="322"/>
    </row>
    <row r="323" spans="1:30" outlineLevel="1">
      <c r="A323" s="1103" t="str">
        <f t="shared" si="203"/>
        <v>EBIT6</v>
      </c>
      <c r="B323" s="299" t="s">
        <v>185</v>
      </c>
      <c r="C323" s="300"/>
      <c r="D323" s="405" t="e">
        <f>VLOOKUP($AA323,Calc_INF_PrevYearEUR!$A$11:$BQ$330,HLOOKUP($C$7,Calc_INF_PrevYearEUR!$E$5:$BQ$6,2,0),0)*IF($C$9="EUR",1,START!$E$18)</f>
        <v>#N/A</v>
      </c>
      <c r="E323" s="307"/>
      <c r="F323" s="405" t="e">
        <f>VLOOKUP($AA323,Calc_INF_FC_EUR!$A$11:$BQ$330,HLOOKUP($C$7,Calc_INF_FC_EUR!$E$5:$BQ$6,2,0),0)*IF($C$9="EUR",1,START!$E$18)</f>
        <v>#N/A</v>
      </c>
      <c r="G323" s="408"/>
      <c r="H323" s="1110"/>
      <c r="I323" s="1330" t="e">
        <f>IF(I319&lt;&gt;0,(+I98/I319)*1000,"")</f>
        <v>#REF!</v>
      </c>
      <c r="J323" s="343"/>
      <c r="K323" s="1330" t="e">
        <f>IF(K319&lt;&gt;0,(+K98/K319)*1000,"")</f>
        <v>#REF!</v>
      </c>
      <c r="L323" s="343"/>
      <c r="M323" s="1330" t="e">
        <f>IF(M319&lt;&gt;0,(+M98/M319)*1000,"")</f>
        <v>#REF!</v>
      </c>
      <c r="N323" s="343"/>
      <c r="O323" s="1330" t="str">
        <f>IF(O319&lt;&gt;0,(+O98/O319)*1000,"")</f>
        <v/>
      </c>
      <c r="P323" s="343"/>
      <c r="Q323" s="1330" t="str">
        <f>IF(Q319&lt;&gt;0,(+Q98/Q319)*1000,"")</f>
        <v/>
      </c>
      <c r="R323" s="343"/>
      <c r="S323" s="1330" t="str">
        <f>IF(S319&lt;&gt;0,(+S98/S319)*1000,"")</f>
        <v/>
      </c>
      <c r="T323" s="343"/>
      <c r="AA323" s="259" t="str">
        <f>IF(OR(B323=0,B323=""),"",B323&amp;IF(COUNTIF(B$11:$B323,B323)&gt;1,COUNTIF(B$11:$B323,B323),""))</f>
        <v>EBIT6</v>
      </c>
      <c r="AB323" s="297"/>
      <c r="AC323" s="322"/>
      <c r="AD323" s="322"/>
    </row>
    <row r="324" spans="1:30" outlineLevel="1">
      <c r="A324" s="1103" t="str">
        <f t="shared" si="203"/>
        <v>EBT6</v>
      </c>
      <c r="B324" s="299" t="s">
        <v>243</v>
      </c>
      <c r="C324" s="300"/>
      <c r="D324" s="405" t="e">
        <f>VLOOKUP($AA324,Calc_INF_PrevYearEUR!$A$11:$BQ$330,HLOOKUP($C$7,Calc_INF_PrevYearEUR!$E$5:$BQ$6,2,0),0)*IF($C$9="EUR",1,START!$E$18)</f>
        <v>#N/A</v>
      </c>
      <c r="E324" s="307"/>
      <c r="F324" s="405" t="e">
        <f>VLOOKUP($AA324,Calc_INF_FC_EUR!$A$11:$BQ$330,HLOOKUP($C$7,Calc_INF_FC_EUR!$E$5:$BQ$6,2,0),0)*IF($C$9="EUR",1,START!$E$18)</f>
        <v>#N/A</v>
      </c>
      <c r="G324" s="408"/>
      <c r="H324" s="1110"/>
      <c r="I324" s="1330" t="e">
        <f>IF(I319&lt;&gt;0,(+I127/I319)*1000,"")</f>
        <v>#REF!</v>
      </c>
      <c r="J324" s="343"/>
      <c r="K324" s="1330" t="e">
        <f>IF(K319&lt;&gt;0,(+K127/K319)*1000,"")</f>
        <v>#REF!</v>
      </c>
      <c r="L324" s="343"/>
      <c r="M324" s="1330" t="e">
        <f>IF(M319&lt;&gt;0,(+M127/M319)*1000,"")</f>
        <v>#REF!</v>
      </c>
      <c r="N324" s="343"/>
      <c r="O324" s="1330" t="str">
        <f>IF(O319&lt;&gt;0,(+O127/O319)*1000,"")</f>
        <v/>
      </c>
      <c r="P324" s="343"/>
      <c r="Q324" s="1330" t="str">
        <f>IF(Q319&lt;&gt;0,(+Q127/Q319)*1000,"")</f>
        <v/>
      </c>
      <c r="R324" s="343"/>
      <c r="S324" s="1330" t="str">
        <f>IF(S319&lt;&gt;0,(+S127/S319)*1000,"")</f>
        <v/>
      </c>
      <c r="T324" s="343"/>
      <c r="AA324" s="259" t="str">
        <f>IF(OR(B324=0,B324=""),"",B324&amp;IF(COUNTIF(B$11:$B324,B324)&gt;1,COUNTIF(B$11:$B324,B324),""))</f>
        <v>EBT6</v>
      </c>
      <c r="AB324" s="297"/>
      <c r="AC324" s="322"/>
      <c r="AD324" s="322"/>
    </row>
    <row r="325" spans="1:30" outlineLevel="1">
      <c r="A325" s="1103" t="str">
        <f t="shared" si="203"/>
        <v>EBT % Net revenue6</v>
      </c>
      <c r="B325" s="299" t="s">
        <v>309</v>
      </c>
      <c r="C325" s="300"/>
      <c r="D325" s="405" t="e">
        <f>VLOOKUP($AA325,Calc_INF_PrevYearEUR!$A$11:$BQ$330,HLOOKUP($C$7,Calc_INF_PrevYearEUR!$E$5:$BQ$6,2,0),0)</f>
        <v>#N/A</v>
      </c>
      <c r="E325" s="307"/>
      <c r="F325" s="405" t="e">
        <f>VLOOKUP($AA325,Calc_INF_FC_EUR!$A$11:$BQ$330,HLOOKUP($C$7,Calc_INF_FC_EUR!$E$5:$BQ$6,2,0),0)</f>
        <v>#N/A</v>
      </c>
      <c r="G325" s="408"/>
      <c r="H325" s="1110"/>
      <c r="I325" s="1291" t="e">
        <f>IF(I319&lt;&gt;0,+I324/I320,0)</f>
        <v>#REF!</v>
      </c>
      <c r="J325" s="343"/>
      <c r="K325" s="1291" t="e">
        <f>IF(K319&lt;&gt;0,+K324/K320,0)</f>
        <v>#REF!</v>
      </c>
      <c r="L325" s="343"/>
      <c r="M325" s="1291" t="e">
        <f>IF(M319&lt;&gt;0,+M324/M320,0)</f>
        <v>#REF!</v>
      </c>
      <c r="N325" s="343"/>
      <c r="O325" s="1291">
        <f>IF(O319&lt;&gt;0,+O324/O320,0)</f>
        <v>0</v>
      </c>
      <c r="P325" s="343"/>
      <c r="Q325" s="1291">
        <f>IF(Q319&lt;&gt;0,+Q324/Q320,0)</f>
        <v>0</v>
      </c>
      <c r="R325" s="343"/>
      <c r="S325" s="1291">
        <f>IF(S319&lt;&gt;0,+S324/S320,0)</f>
        <v>0</v>
      </c>
      <c r="T325" s="343"/>
      <c r="AA325" s="259" t="str">
        <f>IF(OR(B325=0,B325=""),"",B325&amp;IF(COUNTIF(B$11:$B325,B325)&gt;1,COUNTIF(B$11:$B325,B325),""))</f>
        <v>EBT % Net revenue6</v>
      </c>
      <c r="AB325" s="297"/>
      <c r="AC325" s="322"/>
      <c r="AD325" s="322"/>
    </row>
    <row r="326" spans="1:30" outlineLevel="1">
      <c r="A326" s="1103" t="str">
        <f t="shared" si="203"/>
        <v/>
      </c>
      <c r="B326" s="299"/>
      <c r="C326" s="300"/>
      <c r="D326" s="405" t="e">
        <f>VLOOKUP($AA326,Calc_INF_PrevYearEUR!$A$11:$BQ$330,HLOOKUP($C$7,Calc_INF_PrevYearEUR!$E$5:$BQ$6,2,0),0)*IF($C$9="EUR",1,START!$E$18)</f>
        <v>#N/A</v>
      </c>
      <c r="E326" s="307"/>
      <c r="F326" s="405" t="e">
        <f>VLOOKUP($AA326,Calc_INF_FC_EUR!$A$11:$BQ$330,HLOOKUP($C$7,Calc_INF_FC_EUR!$E$5:$BQ$6,2,0),0)*IF($C$9="EUR",1,START!$E$18)</f>
        <v>#N/A</v>
      </c>
      <c r="G326" s="408"/>
      <c r="H326" s="1110"/>
      <c r="I326" s="433"/>
      <c r="J326" s="343"/>
      <c r="K326" s="433"/>
      <c r="L326" s="343"/>
      <c r="M326" s="433"/>
      <c r="N326" s="343"/>
      <c r="O326" s="433"/>
      <c r="P326" s="343"/>
      <c r="Q326" s="433"/>
      <c r="R326" s="343"/>
      <c r="S326" s="433"/>
      <c r="T326" s="343"/>
      <c r="AA326" s="259" t="str">
        <f>IF(OR(B326=0,B326=""),"",B326&amp;IF(COUNTIF(B$11:$B326,B326)&gt;1,COUNTIF(B$11:$B326,B326),""))</f>
        <v/>
      </c>
      <c r="AB326" s="297"/>
      <c r="AC326" s="322"/>
      <c r="AD326" s="322"/>
    </row>
    <row r="327" spans="1:30" outlineLevel="1">
      <c r="A327" s="1103" t="str">
        <f t="shared" si="203"/>
        <v/>
      </c>
      <c r="B327" s="299"/>
      <c r="C327" s="300"/>
      <c r="D327" s="405" t="e">
        <f>VLOOKUP($AA327,Calc_INF_PrevYearEUR!$A$11:$BQ$330,HLOOKUP($C$7,Calc_INF_PrevYearEUR!$E$5:$BQ$6,2,0),0)*IF($C$9="EUR",1,START!$E$18)</f>
        <v>#N/A</v>
      </c>
      <c r="E327" s="307"/>
      <c r="F327" s="405" t="e">
        <f>VLOOKUP($AA327,Calc_INF_FC_EUR!$A$11:$BQ$330,HLOOKUP($C$7,Calc_INF_FC_EUR!$E$5:$BQ$6,2,0),0)*IF($C$9="EUR",1,START!$E$18)</f>
        <v>#N/A</v>
      </c>
      <c r="G327" s="408"/>
      <c r="H327" s="1110"/>
      <c r="I327" s="433"/>
      <c r="J327" s="343"/>
      <c r="K327" s="433"/>
      <c r="L327" s="343"/>
      <c r="M327" s="433"/>
      <c r="N327" s="343"/>
      <c r="O327" s="433"/>
      <c r="P327" s="343"/>
      <c r="Q327" s="433"/>
      <c r="R327" s="343"/>
      <c r="S327" s="433"/>
      <c r="T327" s="343"/>
      <c r="AA327" s="259" t="str">
        <f>IF(OR(B327=0,B327=""),"",B327&amp;IF(COUNTIF(B$11:$B327,B327)&gt;1,COUNTIF(B$11:$B327,B327),""))</f>
        <v/>
      </c>
      <c r="AB327" s="297"/>
      <c r="AC327" s="322"/>
      <c r="AD327" s="322"/>
    </row>
    <row r="328" spans="1:30" outlineLevel="1">
      <c r="A328" s="1103" t="str">
        <f t="shared" si="203"/>
        <v/>
      </c>
      <c r="B328" s="299"/>
      <c r="C328" s="300"/>
      <c r="D328" s="405" t="e">
        <f>VLOOKUP($AA328,Calc_INF_PrevYearEUR!$A$11:$BQ$330,HLOOKUP($C$7,Calc_INF_PrevYearEUR!$E$5:$BQ$6,2,0),0)*IF($C$9="EUR",1,START!$E$18)</f>
        <v>#N/A</v>
      </c>
      <c r="E328" s="307"/>
      <c r="F328" s="405" t="e">
        <f>VLOOKUP($AA328,Calc_INF_FC_EUR!$A$11:$BQ$330,HLOOKUP($C$7,Calc_INF_FC_EUR!$E$5:$BQ$6,2,0),0)*IF($C$9="EUR",1,START!$E$18)</f>
        <v>#N/A</v>
      </c>
      <c r="G328" s="408"/>
      <c r="H328" s="1110"/>
      <c r="I328" s="433"/>
      <c r="J328" s="343"/>
      <c r="K328" s="433"/>
      <c r="L328" s="343"/>
      <c r="M328" s="433"/>
      <c r="N328" s="343"/>
      <c r="O328" s="433"/>
      <c r="P328" s="343"/>
      <c r="Q328" s="433"/>
      <c r="R328" s="343"/>
      <c r="S328" s="433"/>
      <c r="T328" s="343"/>
      <c r="AA328" s="259" t="str">
        <f>IF(OR(B328=0,B328=""),"",B328&amp;IF(COUNTIF(B$11:$B328,B328)&gt;1,COUNTIF(B$11:$B328,B328),""))</f>
        <v/>
      </c>
      <c r="AB328" s="297"/>
      <c r="AC328" s="322"/>
      <c r="AD328" s="322"/>
    </row>
    <row r="329" spans="1:30" outlineLevel="1">
      <c r="A329" s="1103" t="str">
        <f t="shared" si="203"/>
        <v/>
      </c>
      <c r="B329" s="299"/>
      <c r="C329" s="300"/>
      <c r="D329" s="405" t="e">
        <f>VLOOKUP($AA329,Calc_INF_PrevYearEUR!$A$11:$BQ$330,HLOOKUP($C$7,Calc_INF_PrevYearEUR!$E$5:$BQ$6,2,0),0)*IF($C$9="EUR",1,START!$E$18)</f>
        <v>#N/A</v>
      </c>
      <c r="E329" s="307"/>
      <c r="F329" s="405" t="e">
        <f>VLOOKUP($AA329,Calc_INF_FC_EUR!$A$11:$BQ$330,HLOOKUP($C$7,Calc_INF_FC_EUR!$E$5:$BQ$6,2,0),0)*IF($C$9="EUR",1,START!$E$18)</f>
        <v>#N/A</v>
      </c>
      <c r="G329" s="408"/>
      <c r="H329" s="1110"/>
      <c r="I329" s="433"/>
      <c r="J329" s="343"/>
      <c r="K329" s="433"/>
      <c r="L329" s="343"/>
      <c r="M329" s="433"/>
      <c r="N329" s="343"/>
      <c r="O329" s="433"/>
      <c r="P329" s="343"/>
      <c r="Q329" s="433"/>
      <c r="R329" s="343"/>
      <c r="S329" s="433"/>
      <c r="T329" s="343"/>
      <c r="AA329" s="259" t="str">
        <f>IF(OR(B329=0,B329=""),"",B329&amp;IF(COUNTIF(B$11:$B329,B329)&gt;1,COUNTIF(B$11:$B329,B329),""))</f>
        <v/>
      </c>
      <c r="AB329" s="297"/>
      <c r="AC329" s="322"/>
      <c r="AD329" s="322"/>
    </row>
    <row r="330" spans="1:30" outlineLevel="1">
      <c r="A330" s="1103" t="str">
        <f t="shared" si="203"/>
        <v/>
      </c>
      <c r="B330" s="299"/>
      <c r="C330" s="300"/>
      <c r="D330" s="405" t="e">
        <f>VLOOKUP($AA330,Calc_INF_PrevYearEUR!$A$11:$BQ$330,HLOOKUP($C$7,Calc_INF_PrevYearEUR!$E$5:$BQ$6,2,0),0)*IF($C$9="EUR",1,START!$E$18)</f>
        <v>#N/A</v>
      </c>
      <c r="E330" s="307"/>
      <c r="F330" s="405" t="e">
        <f>VLOOKUP($AA330,Calc_INF_FC_EUR!$A$11:$BQ$330,HLOOKUP($C$7,Calc_INF_FC_EUR!$E$5:$BQ$6,2,0),0)*IF($C$9="EUR",1,START!$E$18)</f>
        <v>#N/A</v>
      </c>
      <c r="G330" s="408"/>
      <c r="H330" s="1110"/>
      <c r="I330" s="433"/>
      <c r="J330" s="343"/>
      <c r="K330" s="433"/>
      <c r="L330" s="343"/>
      <c r="M330" s="433"/>
      <c r="N330" s="343"/>
      <c r="O330" s="433"/>
      <c r="P330" s="343"/>
      <c r="Q330" s="433"/>
      <c r="R330" s="343"/>
      <c r="S330" s="433"/>
      <c r="T330" s="343"/>
      <c r="AA330" s="259" t="str">
        <f>IF(OR(B330=0,B330=""),"",B330&amp;IF(COUNTIF(B$11:$B330,B330)&gt;1,COUNTIF(B$11:$B330,B330),""))</f>
        <v/>
      </c>
      <c r="AB330" s="297"/>
      <c r="AC330" s="322"/>
      <c r="AD330" s="322"/>
    </row>
    <row r="331" spans="1:30" outlineLevel="1">
      <c r="A331" s="1103" t="str">
        <f t="shared" si="203"/>
        <v/>
      </c>
      <c r="B331" s="299"/>
      <c r="C331" s="300"/>
      <c r="D331" s="405" t="e">
        <f>VLOOKUP($AA331,Calc_INF_PrevYearEUR!$A$11:$BQ$330,HLOOKUP($C$7,Calc_INF_PrevYearEUR!$E$5:$BQ$6,2,0),0)*IF($C$9="EUR",1,START!$E$18)</f>
        <v>#N/A</v>
      </c>
      <c r="E331" s="307"/>
      <c r="F331" s="405" t="e">
        <f>VLOOKUP($AA331,Calc_INF_FC_EUR!$A$11:$BQ$330,HLOOKUP($C$7,Calc_INF_FC_EUR!$E$5:$BQ$6,2,0),0)*IF($C$9="EUR",1,START!$E$18)</f>
        <v>#N/A</v>
      </c>
      <c r="G331" s="408"/>
      <c r="H331" s="1110"/>
      <c r="I331" s="433"/>
      <c r="J331" s="343"/>
      <c r="K331" s="433"/>
      <c r="L331" s="343"/>
      <c r="M331" s="433"/>
      <c r="N331" s="343"/>
      <c r="O331" s="433"/>
      <c r="P331" s="343"/>
      <c r="Q331" s="433"/>
      <c r="R331" s="343"/>
      <c r="S331" s="433"/>
      <c r="T331" s="343"/>
      <c r="AA331" s="259" t="str">
        <f>IF(OR(B331=0,B331=""),"",B331&amp;IF(COUNTIF(B$11:$B331,B331)&gt;1,COUNTIF(B$11:$B331,B331),""))</f>
        <v/>
      </c>
      <c r="AB331" s="297"/>
      <c r="AC331" s="322"/>
      <c r="AD331" s="322"/>
    </row>
    <row r="332" spans="1:30" outlineLevel="1">
      <c r="A332" s="1103" t="str">
        <f t="shared" si="203"/>
        <v/>
      </c>
      <c r="B332" s="299"/>
      <c r="C332" s="300"/>
      <c r="D332" s="405" t="e">
        <f>VLOOKUP($AA332,Calc_INF_PrevYearEUR!$A$11:$BQ$330,HLOOKUP($C$7,Calc_INF_PrevYearEUR!$E$5:$BQ$6,2,0),0)*IF($C$9="EUR",1,START!$E$18)</f>
        <v>#N/A</v>
      </c>
      <c r="E332" s="307"/>
      <c r="F332" s="405" t="e">
        <f>VLOOKUP($AA332,Calc_INF_FC_EUR!$A$11:$BQ$330,HLOOKUP($C$7,Calc_INF_FC_EUR!$E$5:$BQ$6,2,0),0)*IF($C$9="EUR",1,START!$E$18)</f>
        <v>#N/A</v>
      </c>
      <c r="G332" s="408"/>
      <c r="H332" s="1110"/>
      <c r="I332" s="433"/>
      <c r="J332" s="343"/>
      <c r="K332" s="433"/>
      <c r="L332" s="343"/>
      <c r="M332" s="433"/>
      <c r="N332" s="343"/>
      <c r="O332" s="433"/>
      <c r="P332" s="343"/>
      <c r="Q332" s="433"/>
      <c r="R332" s="343"/>
      <c r="S332" s="433"/>
      <c r="T332" s="343"/>
      <c r="AA332" s="259" t="str">
        <f>IF(OR(B332=0,B332=""),"",B332&amp;IF(COUNTIF(B$11:$B332,B332)&gt;1,COUNTIF(B$11:$B332,B332),""))</f>
        <v/>
      </c>
      <c r="AB332" s="297"/>
      <c r="AC332" s="322"/>
      <c r="AD332" s="322"/>
    </row>
    <row r="333" spans="1:30" outlineLevel="1">
      <c r="A333" s="1103" t="str">
        <f t="shared" si="203"/>
        <v/>
      </c>
      <c r="B333" s="299"/>
      <c r="C333" s="300"/>
      <c r="D333" s="405" t="e">
        <f>VLOOKUP($AA333,Calc_INF_PrevYearEUR!$A$11:$BQ$330,HLOOKUP($C$7,Calc_INF_PrevYearEUR!$E$5:$BQ$6,2,0),0)*IF($C$9="EUR",1,START!$E$18)</f>
        <v>#N/A</v>
      </c>
      <c r="E333" s="307"/>
      <c r="F333" s="405" t="e">
        <f>VLOOKUP($AA333,Calc_INF_FC_EUR!$A$11:$BQ$330,HLOOKUP($C$7,Calc_INF_FC_EUR!$E$5:$BQ$6,2,0),0)*IF($C$9="EUR",1,START!$E$18)</f>
        <v>#N/A</v>
      </c>
      <c r="G333" s="408"/>
      <c r="H333" s="1110"/>
      <c r="I333" s="433"/>
      <c r="J333" s="343"/>
      <c r="K333" s="433"/>
      <c r="L333" s="343"/>
      <c r="M333" s="433"/>
      <c r="N333" s="343"/>
      <c r="O333" s="433"/>
      <c r="P333" s="343"/>
      <c r="Q333" s="433"/>
      <c r="R333" s="343"/>
      <c r="S333" s="433"/>
      <c r="T333" s="343"/>
      <c r="AA333" s="259" t="str">
        <f>IF(OR(B333=0,B333=""),"",B333&amp;IF(COUNTIF(B$11:$B333,B333)&gt;1,COUNTIF(B$11:$B333,B333),""))</f>
        <v/>
      </c>
      <c r="AB333" s="297"/>
      <c r="AC333" s="322"/>
      <c r="AD333" s="322"/>
    </row>
    <row r="334" spans="1:30" outlineLevel="1">
      <c r="A334" s="1103" t="str">
        <f t="shared" si="203"/>
        <v/>
      </c>
      <c r="B334" s="299"/>
      <c r="C334" s="300"/>
      <c r="D334" s="405" t="e">
        <f>VLOOKUP($AA334,Calc_INF_PrevYearEUR!$A$11:$BQ$330,HLOOKUP($C$7,Calc_INF_PrevYearEUR!$E$5:$BQ$6,2,0),0)*IF($C$9="EUR",1,START!$E$18)</f>
        <v>#N/A</v>
      </c>
      <c r="E334" s="307"/>
      <c r="F334" s="405" t="e">
        <f>VLOOKUP($AA334,Calc_INF_FC_EUR!$A$11:$BQ$330,HLOOKUP($C$7,Calc_INF_FC_EUR!$E$5:$BQ$6,2,0),0)*IF($C$9="EUR",1,START!$E$18)</f>
        <v>#N/A</v>
      </c>
      <c r="G334" s="408"/>
      <c r="H334" s="1110"/>
      <c r="I334" s="433"/>
      <c r="J334" s="343"/>
      <c r="K334" s="433"/>
      <c r="L334" s="343"/>
      <c r="M334" s="433"/>
      <c r="N334" s="343"/>
      <c r="O334" s="433"/>
      <c r="P334" s="343"/>
      <c r="Q334" s="433"/>
      <c r="R334" s="343"/>
      <c r="S334" s="433"/>
      <c r="T334" s="343"/>
      <c r="AA334" s="259" t="str">
        <f>IF(OR(B334=0,B334=""),"",B334&amp;IF(COUNTIF(B$11:$B334,B334)&gt;1,COUNTIF(B$11:$B334,B334),""))</f>
        <v/>
      </c>
      <c r="AB334" s="297"/>
      <c r="AC334" s="322"/>
      <c r="AD334" s="322"/>
    </row>
    <row r="335" spans="1:30" outlineLevel="1">
      <c r="A335" s="1103" t="str">
        <f t="shared" si="203"/>
        <v/>
      </c>
      <c r="B335" s="299"/>
      <c r="C335" s="300"/>
      <c r="D335" s="405" t="e">
        <f>VLOOKUP($AA335,Calc_INF_PrevYearEUR!$A$11:$BQ$330,HLOOKUP($C$7,Calc_INF_PrevYearEUR!$E$5:$BQ$6,2,0),0)*IF($C$9="EUR",1,START!$E$18)</f>
        <v>#N/A</v>
      </c>
      <c r="E335" s="307"/>
      <c r="F335" s="405" t="e">
        <f>VLOOKUP($AA335,Calc_INF_FC_EUR!$A$11:$BQ$330,HLOOKUP($C$7,Calc_INF_FC_EUR!$E$5:$BQ$6,2,0),0)*IF($C$9="EUR",1,START!$E$18)</f>
        <v>#N/A</v>
      </c>
      <c r="G335" s="408"/>
      <c r="H335" s="1110"/>
      <c r="I335" s="433"/>
      <c r="J335" s="343"/>
      <c r="K335" s="433"/>
      <c r="L335" s="343"/>
      <c r="M335" s="433"/>
      <c r="N335" s="343"/>
      <c r="O335" s="433"/>
      <c r="P335" s="343"/>
      <c r="Q335" s="433"/>
      <c r="R335" s="343"/>
      <c r="S335" s="433"/>
      <c r="T335" s="343"/>
      <c r="AA335" s="259" t="str">
        <f>IF(OR(B335=0,B335=""),"",B335&amp;IF(COUNTIF(B$11:$B335,B335)&gt;1,COUNTIF(B$11:$B335,B335),""))</f>
        <v/>
      </c>
      <c r="AB335" s="297"/>
      <c r="AC335" s="322"/>
      <c r="AD335" s="322"/>
    </row>
    <row r="336" spans="1:30" outlineLevel="1">
      <c r="A336" s="1103" t="str">
        <f t="shared" si="203"/>
        <v/>
      </c>
      <c r="B336" s="299"/>
      <c r="C336" s="300"/>
      <c r="D336" s="405" t="e">
        <f>VLOOKUP($AA336,Calc_INF_PrevYearEUR!$A$11:$BQ$330,HLOOKUP($C$7,Calc_INF_PrevYearEUR!$E$5:$BQ$6,2,0),0)*IF($C$9="EUR",1,START!$E$18)</f>
        <v>#N/A</v>
      </c>
      <c r="E336" s="307"/>
      <c r="F336" s="405" t="e">
        <f>VLOOKUP($AA336,Calc_INF_FC_EUR!$A$11:$BQ$330,HLOOKUP($C$7,Calc_INF_FC_EUR!$E$5:$BQ$6,2,0),0)*IF($C$9="EUR",1,START!$E$18)</f>
        <v>#N/A</v>
      </c>
      <c r="G336" s="408"/>
      <c r="H336" s="1110"/>
      <c r="I336" s="433"/>
      <c r="J336" s="343"/>
      <c r="K336" s="433"/>
      <c r="L336" s="343"/>
      <c r="M336" s="433"/>
      <c r="N336" s="343"/>
      <c r="O336" s="433"/>
      <c r="P336" s="343"/>
      <c r="Q336" s="433"/>
      <c r="R336" s="343"/>
      <c r="S336" s="433"/>
      <c r="T336" s="343"/>
      <c r="AA336" s="259" t="str">
        <f>IF(OR(B336=0,B336=""),"",B336&amp;IF(COUNTIF(B$11:$B336,B336)&gt;1,COUNTIF(B$11:$B336,B336),""))</f>
        <v/>
      </c>
      <c r="AB336" s="297"/>
      <c r="AC336" s="322"/>
      <c r="AD336" s="322"/>
    </row>
    <row r="337" spans="1:30" outlineLevel="1">
      <c r="A337" s="1103" t="str">
        <f t="shared" si="203"/>
        <v/>
      </c>
      <c r="B337" s="299"/>
      <c r="C337" s="300"/>
      <c r="D337" s="405" t="e">
        <f>VLOOKUP($AA337,Calc_INF_PrevYearEUR!$A$11:$BQ$330,HLOOKUP($C$7,Calc_INF_PrevYearEUR!$E$5:$BQ$6,2,0),0)*IF($C$9="EUR",1,START!$E$18)</f>
        <v>#N/A</v>
      </c>
      <c r="E337" s="307"/>
      <c r="F337" s="405" t="e">
        <f>VLOOKUP($AA337,Calc_INF_FC_EUR!$A$11:$BQ$330,HLOOKUP($C$7,Calc_INF_FC_EUR!$E$5:$BQ$6,2,0),0)*IF($C$9="EUR",1,START!$E$18)</f>
        <v>#N/A</v>
      </c>
      <c r="G337" s="408"/>
      <c r="H337" s="1110"/>
      <c r="I337" s="433"/>
      <c r="J337" s="343"/>
      <c r="K337" s="433"/>
      <c r="L337" s="343"/>
      <c r="M337" s="433"/>
      <c r="N337" s="343"/>
      <c r="O337" s="433"/>
      <c r="P337" s="343"/>
      <c r="Q337" s="433"/>
      <c r="R337" s="343"/>
      <c r="S337" s="433"/>
      <c r="T337" s="343"/>
      <c r="AA337" s="259" t="str">
        <f>IF(OR(B337=0,B337=""),"",B337&amp;IF(COUNTIF(B$11:$B337,B337)&gt;1,COUNTIF(B$11:$B337,B337),""))</f>
        <v/>
      </c>
      <c r="AB337" s="297"/>
      <c r="AC337" s="322"/>
      <c r="AD337" s="322"/>
    </row>
    <row r="338" spans="1:30" outlineLevel="1">
      <c r="A338" s="1103" t="str">
        <f t="shared" si="203"/>
        <v/>
      </c>
      <c r="B338" s="299"/>
      <c r="C338" s="300"/>
      <c r="D338" s="405" t="e">
        <f>VLOOKUP($AA338,Calc_INF_PrevYearEUR!$A$11:$BQ$330,HLOOKUP($C$7,Calc_INF_PrevYearEUR!$E$5:$BQ$6,2,0),0)*IF($C$9="EUR",1,START!$E$18)</f>
        <v>#N/A</v>
      </c>
      <c r="E338" s="307"/>
      <c r="F338" s="405" t="e">
        <f>VLOOKUP($AA338,Calc_INF_FC_EUR!$A$11:$BQ$330,HLOOKUP($C$7,Calc_INF_FC_EUR!$E$5:$BQ$6,2,0),0)*IF($C$9="EUR",1,START!$E$18)</f>
        <v>#N/A</v>
      </c>
      <c r="G338" s="408"/>
      <c r="H338" s="1110"/>
      <c r="I338" s="433"/>
      <c r="J338" s="343"/>
      <c r="K338" s="433"/>
      <c r="L338" s="343"/>
      <c r="M338" s="433"/>
      <c r="N338" s="343"/>
      <c r="O338" s="433"/>
      <c r="P338" s="343"/>
      <c r="Q338" s="433"/>
      <c r="R338" s="343"/>
      <c r="S338" s="433"/>
      <c r="T338" s="343"/>
      <c r="AA338" s="259" t="str">
        <f>IF(OR(B338=0,B338=""),"",B338&amp;IF(COUNTIF(B$11:$B338,B338)&gt;1,COUNTIF(B$11:$B338,B338),""))</f>
        <v/>
      </c>
      <c r="AB338" s="297"/>
      <c r="AC338" s="322"/>
      <c r="AD338" s="322"/>
    </row>
    <row r="339" spans="1:30" outlineLevel="1">
      <c r="A339" s="1103" t="str">
        <f t="shared" si="203"/>
        <v/>
      </c>
      <c r="B339" s="299"/>
      <c r="C339" s="300"/>
      <c r="D339" s="405" t="e">
        <f>VLOOKUP($AA339,Calc_INF_PrevYearEUR!$A$11:$BQ$330,HLOOKUP($C$7,Calc_INF_PrevYearEUR!$E$5:$BQ$6,2,0),0)*IF($C$9="EUR",1,START!$E$18)</f>
        <v>#N/A</v>
      </c>
      <c r="E339" s="307"/>
      <c r="F339" s="405" t="e">
        <f>VLOOKUP($AA339,Calc_INF_FC_EUR!$A$11:$BQ$330,HLOOKUP($C$7,Calc_INF_FC_EUR!$E$5:$BQ$6,2,0),0)*IF($C$9="EUR",1,START!$E$18)</f>
        <v>#N/A</v>
      </c>
      <c r="G339" s="408"/>
      <c r="H339" s="1110"/>
      <c r="I339" s="433"/>
      <c r="J339" s="343"/>
      <c r="K339" s="433"/>
      <c r="L339" s="343"/>
      <c r="M339" s="433"/>
      <c r="N339" s="343"/>
      <c r="O339" s="433"/>
      <c r="P339" s="343"/>
      <c r="Q339" s="433"/>
      <c r="R339" s="343"/>
      <c r="S339" s="433"/>
      <c r="T339" s="343"/>
      <c r="AA339" s="259" t="str">
        <f>IF(OR(B339=0,B339=""),"",B339&amp;IF(COUNTIF(B$11:$B339,B339)&gt;1,COUNTIF(B$11:$B339,B339),""))</f>
        <v/>
      </c>
      <c r="AB339" s="297"/>
      <c r="AC339" s="322"/>
      <c r="AD339" s="322"/>
    </row>
    <row r="340" spans="1:30" outlineLevel="1">
      <c r="A340" s="1103" t="str">
        <f t="shared" si="203"/>
        <v/>
      </c>
      <c r="B340" s="299"/>
      <c r="C340" s="300"/>
      <c r="D340" s="405" t="e">
        <f>VLOOKUP($AA340,Calc_INF_PrevYearEUR!$A$11:$BQ$330,HLOOKUP($C$7,Calc_INF_PrevYearEUR!$E$5:$BQ$6,2,0),0)*IF($C$9="EUR",1,START!$E$18)</f>
        <v>#N/A</v>
      </c>
      <c r="E340" s="307"/>
      <c r="F340" s="405" t="e">
        <f>VLOOKUP($AA340,Calc_INF_FC_EUR!$A$11:$BQ$330,HLOOKUP($C$7,Calc_INF_FC_EUR!$E$5:$BQ$6,2,0),0)*IF($C$9="EUR",1,START!$E$18)</f>
        <v>#N/A</v>
      </c>
      <c r="G340" s="408"/>
      <c r="H340" s="1110"/>
      <c r="I340" s="433"/>
      <c r="J340" s="343"/>
      <c r="K340" s="433"/>
      <c r="L340" s="343"/>
      <c r="M340" s="433"/>
      <c r="N340" s="343"/>
      <c r="O340" s="433"/>
      <c r="P340" s="343"/>
      <c r="Q340" s="433"/>
      <c r="R340" s="343"/>
      <c r="S340" s="433"/>
      <c r="T340" s="343"/>
      <c r="AA340" s="259" t="str">
        <f>IF(OR(B340=0,B340=""),"",B340&amp;IF(COUNTIF(B$11:$B340,B340)&gt;1,COUNTIF(B$11:$B340,B340),""))</f>
        <v/>
      </c>
      <c r="AB340" s="297"/>
      <c r="AC340" s="322"/>
      <c r="AD340" s="322"/>
    </row>
    <row r="341" spans="1:30">
      <c r="AB341" s="421"/>
      <c r="AC341" s="422"/>
      <c r="AD341" s="422"/>
    </row>
    <row r="342" spans="1:30">
      <c r="AB342" s="421"/>
      <c r="AC342" s="422"/>
      <c r="AD342" s="422"/>
    </row>
    <row r="343" spans="1:30">
      <c r="AB343" s="421"/>
      <c r="AC343" s="422"/>
      <c r="AD343" s="422"/>
    </row>
    <row r="344" spans="1:30">
      <c r="AB344" s="297"/>
      <c r="AC344" s="322"/>
      <c r="AD344" s="322"/>
    </row>
    <row r="345" spans="1:30">
      <c r="AB345" s="421"/>
      <c r="AC345" s="422"/>
      <c r="AD345" s="422"/>
    </row>
    <row r="346" spans="1:30">
      <c r="AB346" s="421"/>
      <c r="AC346" s="422"/>
      <c r="AD346" s="422"/>
    </row>
    <row r="347" spans="1:30">
      <c r="AB347" s="421"/>
      <c r="AC347" s="422"/>
      <c r="AD347" s="422"/>
    </row>
    <row r="348" spans="1:30">
      <c r="AB348" s="421"/>
      <c r="AC348" s="422"/>
      <c r="AD348" s="422"/>
    </row>
    <row r="349" spans="1:30">
      <c r="AB349" s="421"/>
      <c r="AC349" s="422"/>
      <c r="AD349" s="422"/>
    </row>
    <row r="350" spans="1:30">
      <c r="AB350" s="421"/>
      <c r="AC350" s="422"/>
      <c r="AD350" s="422"/>
    </row>
    <row r="351" spans="1:30">
      <c r="AB351" s="421"/>
      <c r="AC351" s="422"/>
      <c r="AD351" s="422"/>
    </row>
    <row r="352" spans="1:30"/>
    <row r="353"/>
    <row r="354"/>
    <row r="355"/>
    <row r="356"/>
    <row r="357"/>
    <row r="358"/>
    <row r="359"/>
    <row r="360"/>
    <row r="361"/>
    <row r="362"/>
    <row r="363"/>
    <row r="364"/>
    <row r="365"/>
    <row r="366"/>
    <row r="367"/>
  </sheetData>
  <mergeCells count="5">
    <mergeCell ref="D7:E7"/>
    <mergeCell ref="F7:H7"/>
    <mergeCell ref="I7:T7"/>
    <mergeCell ref="D8:E8"/>
    <mergeCell ref="D9:E9"/>
  </mergeCell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DropDownLists!$K$2:$K$3</xm:f>
          </x14:formula1>
          <xm:sqref>C9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B3:O24"/>
  <sheetViews>
    <sheetView zoomScale="130" zoomScaleNormal="130" workbookViewId="0">
      <selection activeCell="M18" sqref="M18"/>
    </sheetView>
  </sheetViews>
  <sheetFormatPr defaultColWidth="11.5703125" defaultRowHeight="15"/>
  <cols>
    <col min="2" max="2" width="30.42578125" customWidth="1"/>
    <col min="15" max="15" width="44.42578125" customWidth="1"/>
  </cols>
  <sheetData>
    <row r="3" spans="2:15" ht="15.75" thickBot="1"/>
    <row r="4" spans="2:15" ht="19.5" thickBot="1">
      <c r="B4" s="1398" t="s">
        <v>1706</v>
      </c>
      <c r="C4" s="1594" t="s">
        <v>1695</v>
      </c>
      <c r="D4" s="1595"/>
      <c r="E4" s="1595"/>
      <c r="F4" s="1595"/>
      <c r="G4" s="1595"/>
      <c r="H4" s="1595"/>
      <c r="I4" s="1595"/>
      <c r="J4" s="1595"/>
      <c r="K4" s="1595"/>
      <c r="L4" s="1595"/>
      <c r="M4" s="1596"/>
      <c r="N4" s="1597"/>
      <c r="O4" s="1379" t="s">
        <v>1700</v>
      </c>
    </row>
    <row r="5" spans="2:15">
      <c r="C5" s="1420">
        <f>BusPlanLocation!I8</f>
        <v>2021</v>
      </c>
      <c r="D5" s="1421">
        <f>BusPlanLocation!K8</f>
        <v>2022</v>
      </c>
      <c r="E5" s="1421">
        <f>BusPlanLocation!M8</f>
        <v>2023</v>
      </c>
      <c r="F5" s="1421">
        <f>BusPlanLocation!O8</f>
        <v>2024</v>
      </c>
      <c r="G5" s="1422">
        <f>BusPlanLocation!Q8</f>
        <v>2025</v>
      </c>
      <c r="H5" s="1419">
        <f>BusPlanLocation!S8</f>
        <v>2026</v>
      </c>
      <c r="I5" s="1416">
        <f>H5+1</f>
        <v>2027</v>
      </c>
      <c r="J5" s="1382">
        <f t="shared" ref="J5:L5" si="0">I5+1</f>
        <v>2028</v>
      </c>
      <c r="K5" s="1382">
        <f t="shared" si="0"/>
        <v>2029</v>
      </c>
      <c r="L5" s="1382">
        <f t="shared" si="0"/>
        <v>2030</v>
      </c>
      <c r="M5" s="1382" t="s">
        <v>1704</v>
      </c>
      <c r="N5" s="1598" t="s">
        <v>1696</v>
      </c>
      <c r="O5" s="1592" t="s">
        <v>1701</v>
      </c>
    </row>
    <row r="6" spans="2:15">
      <c r="C6" s="1601" t="s">
        <v>1699</v>
      </c>
      <c r="D6" s="1600"/>
      <c r="E6" s="1600"/>
      <c r="F6" s="1600"/>
      <c r="G6" s="1600"/>
      <c r="H6" s="1602"/>
      <c r="I6" s="1600" t="s">
        <v>1774</v>
      </c>
      <c r="J6" s="1600"/>
      <c r="K6" s="1600"/>
      <c r="L6" s="1600"/>
      <c r="N6" s="1599"/>
      <c r="O6" s="1593"/>
    </row>
    <row r="7" spans="2:15" ht="15.75" thickBot="1">
      <c r="B7" s="1381" t="s">
        <v>173</v>
      </c>
      <c r="C7" s="1383" t="e">
        <f>+BusPlanLocation!I92</f>
        <v>#REF!</v>
      </c>
      <c r="D7" s="1384" t="e">
        <f>+BusPlanLocation!K92</f>
        <v>#REF!</v>
      </c>
      <c r="E7" s="1384" t="e">
        <f>+BusPlanLocation!M92</f>
        <v>#REF!</v>
      </c>
      <c r="F7" s="1384">
        <f>+BusPlanLocation!O92</f>
        <v>0</v>
      </c>
      <c r="G7" s="1414">
        <f>+BusPlanLocation!Q92</f>
        <v>0</v>
      </c>
      <c r="H7" s="1385">
        <f>BusPlanLocation!S92</f>
        <v>0</v>
      </c>
      <c r="I7" s="1417"/>
      <c r="J7" s="1386"/>
      <c r="K7" s="1386"/>
      <c r="L7" s="1386"/>
      <c r="M7" s="1387" t="e">
        <f>SUM(C7:L7)</f>
        <v>#REF!</v>
      </c>
      <c r="N7" s="1430" t="e">
        <f>AVERAGE(C7:L7)</f>
        <v>#REF!</v>
      </c>
    </row>
    <row r="8" spans="2:15" ht="15.75" thickBot="1">
      <c r="C8" s="1390" t="e">
        <f>IF(C7&lt;&gt;0,1,0)</f>
        <v>#REF!</v>
      </c>
      <c r="D8" s="1391" t="e">
        <f>IF(D7&lt;&gt;0,1,0)</f>
        <v>#REF!</v>
      </c>
      <c r="E8" s="1391" t="e">
        <f t="shared" ref="E8:H8" si="1">IF(E7&lt;&gt;0,1,0)</f>
        <v>#REF!</v>
      </c>
      <c r="F8" s="1391">
        <f t="shared" si="1"/>
        <v>0</v>
      </c>
      <c r="G8" s="1415">
        <f t="shared" si="1"/>
        <v>0</v>
      </c>
      <c r="H8" s="1415">
        <f t="shared" si="1"/>
        <v>0</v>
      </c>
      <c r="I8" s="1418">
        <f t="shared" ref="I8:L8" si="2">IF(I7="",0,1)</f>
        <v>0</v>
      </c>
      <c r="J8" s="1388">
        <f t="shared" si="2"/>
        <v>0</v>
      </c>
      <c r="K8" s="1388">
        <f t="shared" si="2"/>
        <v>0</v>
      </c>
      <c r="L8" s="1388">
        <f t="shared" si="2"/>
        <v>0</v>
      </c>
      <c r="M8" s="1389" t="e">
        <f>SUM(C8:L8)</f>
        <v>#REF!</v>
      </c>
    </row>
    <row r="10" spans="2:15">
      <c r="B10" s="1380" t="s">
        <v>1697</v>
      </c>
      <c r="N10" s="1378">
        <f>'INVESTMENT per Year'!N21</f>
        <v>3639999.9999999995</v>
      </c>
      <c r="O10" s="1377" t="s">
        <v>1702</v>
      </c>
    </row>
    <row r="12" spans="2:15">
      <c r="B12" s="1380" t="s">
        <v>1698</v>
      </c>
      <c r="N12" s="1423">
        <f>IFERROR(N10/N7/1000,0)</f>
        <v>0</v>
      </c>
    </row>
    <row r="13" spans="2:15" ht="15.75" thickBot="1"/>
    <row r="14" spans="2:15" ht="15.75" thickBot="1">
      <c r="B14" s="1395" t="s">
        <v>1775</v>
      </c>
      <c r="C14" s="1394" t="e">
        <f>'INVESTMENT per Year'!H31*C8</f>
        <v>#REF!</v>
      </c>
      <c r="D14" s="1392" t="e">
        <f>'INVESTMENT per Year'!I31*D8</f>
        <v>#REF!</v>
      </c>
      <c r="E14" s="1392" t="e">
        <f>'INVESTMENT per Year'!J31*E8</f>
        <v>#REF!</v>
      </c>
      <c r="F14" s="1392">
        <f>'INVESTMENT per Year'!K31*F8</f>
        <v>0</v>
      </c>
      <c r="G14" s="1424">
        <f>'INVESTMENT per Year'!L31*G8</f>
        <v>0</v>
      </c>
      <c r="H14" s="1426" t="e">
        <f>IF($N$10-SUM($C14:G14)&gt;G14,G14,$N$10-SUM($C14:G14))</f>
        <v>#REF!</v>
      </c>
      <c r="I14" s="1425" t="e">
        <f>IF($N$10-SUM($C14:H14)&gt;H14,H14,$N$10-SUM($C14:H14))</f>
        <v>#REF!</v>
      </c>
      <c r="J14" s="1393" t="e">
        <f>IF($N$10-SUM($C14:I14)&gt;I14,I14,$N$10-SUM($C14:I14))</f>
        <v>#REF!</v>
      </c>
      <c r="K14" s="1393" t="e">
        <f>IF($N$10-SUM($C14:J14)&gt;J14,J14,$N$10-SUM($C14:J14))</f>
        <v>#REF!</v>
      </c>
      <c r="L14" s="1393" t="e">
        <f>IF($N$10-SUM($C14:K14)&gt;K14,K14,$N$10-SUM($C14:K14))</f>
        <v>#REF!</v>
      </c>
      <c r="M14" s="1427" t="e">
        <f>SUMPRODUCT(C8:L8,C14:L14)/1000</f>
        <v>#REF!</v>
      </c>
      <c r="N14" s="1428">
        <f>'INVESTMENT per Year'!H25/1000</f>
        <v>860.95238095238096</v>
      </c>
      <c r="O14" s="1397" t="s">
        <v>1703</v>
      </c>
    </row>
    <row r="15" spans="2:15" ht="15.75" thickBot="1"/>
    <row r="16" spans="2:15" ht="15.75" thickBot="1">
      <c r="B16" s="1395" t="s">
        <v>185</v>
      </c>
      <c r="M16" s="1429" t="e">
        <f>N7-(N14)</f>
        <v>#REF!</v>
      </c>
    </row>
    <row r="17" spans="2:15" ht="15.75" thickBot="1"/>
    <row r="18" spans="2:15" ht="15.75" thickBot="1">
      <c r="B18" s="1395" t="s">
        <v>1705</v>
      </c>
      <c r="M18" s="1396" t="e">
        <f>M16/M14</f>
        <v>#REF!</v>
      </c>
    </row>
    <row r="22" spans="2:15" ht="15.75">
      <c r="B22" s="1399" t="s">
        <v>1707</v>
      </c>
      <c r="N22" s="1400">
        <f>PP_Form!D52</f>
        <v>3.4999999999999996</v>
      </c>
      <c r="O22" t="s">
        <v>1710</v>
      </c>
    </row>
    <row r="23" spans="2:15" ht="16.5" thickBot="1">
      <c r="B23" s="1399" t="s">
        <v>1708</v>
      </c>
      <c r="N23" s="1401" t="e">
        <f>M14*1000/N10</f>
        <v>#REF!</v>
      </c>
      <c r="O23" t="s">
        <v>1711</v>
      </c>
    </row>
    <row r="24" spans="2:15" ht="15.75" thickBot="1">
      <c r="B24" s="1395" t="s">
        <v>1709</v>
      </c>
      <c r="N24" s="1402" t="e">
        <f>N22*N23</f>
        <v>#REF!</v>
      </c>
    </row>
  </sheetData>
  <mergeCells count="5">
    <mergeCell ref="O5:O6"/>
    <mergeCell ref="C4:N4"/>
    <mergeCell ref="N5:N6"/>
    <mergeCell ref="I6:L6"/>
    <mergeCell ref="C6:H6"/>
  </mergeCells>
  <pageMargins left="0.7" right="0.7" top="0.78740157499999996" bottom="0.78740157499999996"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F922"/>
  <sheetViews>
    <sheetView zoomScale="80" zoomScaleNormal="80" workbookViewId="0">
      <selection activeCell="M2" sqref="M2"/>
    </sheetView>
  </sheetViews>
  <sheetFormatPr defaultColWidth="11.5703125" defaultRowHeight="15"/>
  <cols>
    <col min="4" max="4" width="14.42578125" bestFit="1" customWidth="1"/>
    <col min="5" max="5" width="20.5703125" customWidth="1"/>
    <col min="7" max="7" width="26.7109375" bestFit="1" customWidth="1"/>
  </cols>
  <sheetData>
    <row r="1" spans="1:32" ht="38.25">
      <c r="A1" s="669" t="s">
        <v>759</v>
      </c>
      <c r="B1" s="670" t="s">
        <v>758</v>
      </c>
      <c r="C1" s="670" t="s">
        <v>1388</v>
      </c>
      <c r="D1" s="670" t="s">
        <v>1389</v>
      </c>
      <c r="E1" s="670" t="s">
        <v>1390</v>
      </c>
      <c r="F1" s="670" t="s">
        <v>756</v>
      </c>
      <c r="G1" s="671" t="s">
        <v>1391</v>
      </c>
      <c r="H1" s="670" t="s">
        <v>1393</v>
      </c>
      <c r="I1" s="670" t="s">
        <v>1394</v>
      </c>
      <c r="J1" s="670" t="s">
        <v>1395</v>
      </c>
      <c r="K1" s="670" t="s">
        <v>1396</v>
      </c>
      <c r="L1" s="673" t="s">
        <v>1397</v>
      </c>
      <c r="M1" s="673" t="s">
        <v>1398</v>
      </c>
      <c r="N1" s="673" t="s">
        <v>1399</v>
      </c>
      <c r="O1" s="673" t="s">
        <v>1400</v>
      </c>
      <c r="P1" s="673" t="s">
        <v>1401</v>
      </c>
      <c r="Q1" s="672" t="s">
        <v>1402</v>
      </c>
      <c r="R1" s="672" t="s">
        <v>1403</v>
      </c>
      <c r="S1" s="672" t="s">
        <v>1404</v>
      </c>
      <c r="T1" s="672" t="s">
        <v>1405</v>
      </c>
      <c r="U1" s="672" t="s">
        <v>1406</v>
      </c>
      <c r="V1" s="672" t="s">
        <v>1407</v>
      </c>
      <c r="W1" s="672" t="s">
        <v>1408</v>
      </c>
      <c r="X1" s="672" t="s">
        <v>1409</v>
      </c>
      <c r="Y1" s="672" t="s">
        <v>1410</v>
      </c>
      <c r="Z1" s="672" t="s">
        <v>1411</v>
      </c>
      <c r="AA1" s="672" t="s">
        <v>1412</v>
      </c>
      <c r="AB1" s="672" t="s">
        <v>1392</v>
      </c>
      <c r="AC1" s="672" t="s">
        <v>1413</v>
      </c>
      <c r="AD1" s="672" t="s">
        <v>1414</v>
      </c>
      <c r="AE1" s="672" t="s">
        <v>1415</v>
      </c>
      <c r="AF1" s="672" t="s">
        <v>1416</v>
      </c>
    </row>
    <row r="2" spans="1:32">
      <c r="A2" s="674">
        <v>2021</v>
      </c>
      <c r="B2" s="675" t="s">
        <v>1714</v>
      </c>
      <c r="C2" s="676"/>
      <c r="D2" s="675" t="s">
        <v>1032</v>
      </c>
      <c r="E2" s="677" t="s">
        <v>1839</v>
      </c>
      <c r="F2" s="675" t="s">
        <v>268</v>
      </c>
      <c r="G2" s="678" t="s">
        <v>1564</v>
      </c>
      <c r="H2" s="675" t="s">
        <v>1216</v>
      </c>
      <c r="I2" s="675"/>
      <c r="J2" s="675"/>
      <c r="K2" s="680" t="s">
        <v>281</v>
      </c>
      <c r="L2" s="681" t="e">
        <f>'CC cost Calculations'!#REF!</f>
        <v>#REF!</v>
      </c>
      <c r="M2" s="682"/>
      <c r="N2" s="683"/>
      <c r="O2" s="682"/>
      <c r="P2" s="682"/>
      <c r="Q2" s="684" t="e">
        <f t="shared" ref="Q2:Q52" si="0">IF(L2="","",L2)</f>
        <v>#REF!</v>
      </c>
      <c r="R2" s="684" t="e">
        <f t="shared" ref="R2:R52" si="1">IF(Q2="","",Q2*M2)</f>
        <v>#REF!</v>
      </c>
      <c r="S2" s="684" t="e">
        <f t="shared" ref="S2:S52" si="2">IF(Q2="","",Q2*(N2+P2))</f>
        <v>#REF!</v>
      </c>
      <c r="T2" s="684" t="e">
        <f t="shared" ref="T2:T52" si="3">IF(Q2="","",Q2*O2)</f>
        <v>#REF!</v>
      </c>
      <c r="U2" s="685" t="e">
        <f t="shared" ref="U2:U52" si="4">IF(Q2="","",R2/Q2)</f>
        <v>#REF!</v>
      </c>
      <c r="V2" s="685" t="e">
        <f t="shared" ref="V2:V52" si="5">IF(Q2="","",S2/Q2)</f>
        <v>#REF!</v>
      </c>
      <c r="W2" s="685" t="e">
        <f t="shared" ref="W2:W52" si="6">IF(Q2="","",T2/Q2)</f>
        <v>#REF!</v>
      </c>
      <c r="X2" s="685" t="e">
        <f t="shared" ref="X2:X52" si="7">IF(Q2="","",U2-V2)</f>
        <v>#REF!</v>
      </c>
      <c r="Y2" s="685" t="e">
        <f t="shared" ref="Y2:Y52" si="8">IF(Q2="","",U2-V2-W2)</f>
        <v>#REF!</v>
      </c>
      <c r="Z2" s="685" t="e">
        <f t="shared" ref="Z2:Z52" si="9">IF(Q2="","",R2-S2)</f>
        <v>#REF!</v>
      </c>
      <c r="AA2" s="685" t="e">
        <f t="shared" ref="AA2:AA52" si="10">IF(Q2="","",R2-S2-T2)</f>
        <v>#REF!</v>
      </c>
      <c r="AB2" s="679" t="str">
        <f>IF(G2="","",VLOOKUP(G2,Qualities!$A$2:$B$156,2,0))</f>
        <v>Plastics</v>
      </c>
      <c r="AC2" s="686" t="str">
        <f>IF(AB2="","",VLOOKUP(AB2,QualityType!$A$2:$B$16,2,0))</f>
        <v>Plastics</v>
      </c>
      <c r="AD2" s="687" t="str">
        <f t="shared" ref="AD2:AD51" si="11">D2&amp;AC2</f>
        <v>Own CollectionPlastics</v>
      </c>
      <c r="AE2" s="687" t="str">
        <f>IF(I2="",IF(AND(J2="",K2=""),"",F2&amp;"External"),IF(COUNTIF(BaseData!$B$2:$B$45,I2)=1,F2&amp;"Consolidation intra-divisional",F2&amp;"Group"))</f>
        <v>CollectionExternal</v>
      </c>
      <c r="AF2" s="687" t="str">
        <f t="shared" ref="AF2:AF51" si="12">IF(A2="","",F2&amp;IF(I2&lt;&gt;"","aff","ext"))</f>
        <v>Collectionext</v>
      </c>
    </row>
    <row r="3" spans="1:32">
      <c r="A3" s="674">
        <v>2021</v>
      </c>
      <c r="B3" s="675" t="s">
        <v>1714</v>
      </c>
      <c r="C3" s="676"/>
      <c r="D3" s="675" t="s">
        <v>1032</v>
      </c>
      <c r="E3" s="677" t="s">
        <v>1839</v>
      </c>
      <c r="F3" s="675" t="s">
        <v>268</v>
      </c>
      <c r="G3" s="678" t="s">
        <v>1536</v>
      </c>
      <c r="H3" s="675" t="s">
        <v>1216</v>
      </c>
      <c r="I3" s="675"/>
      <c r="J3" s="675"/>
      <c r="K3" s="680" t="s">
        <v>281</v>
      </c>
      <c r="L3" s="681" t="e">
        <f>'CC cost Calculations'!#REF!</f>
        <v>#REF!</v>
      </c>
      <c r="M3" s="682"/>
      <c r="N3" s="683"/>
      <c r="O3" s="682"/>
      <c r="P3" s="682"/>
      <c r="Q3" s="684" t="e">
        <f t="shared" si="0"/>
        <v>#REF!</v>
      </c>
      <c r="R3" s="684" t="e">
        <f t="shared" si="1"/>
        <v>#REF!</v>
      </c>
      <c r="S3" s="684" t="e">
        <f t="shared" si="2"/>
        <v>#REF!</v>
      </c>
      <c r="T3" s="684" t="e">
        <f t="shared" si="3"/>
        <v>#REF!</v>
      </c>
      <c r="U3" s="685" t="e">
        <f t="shared" si="4"/>
        <v>#REF!</v>
      </c>
      <c r="V3" s="685" t="e">
        <f t="shared" si="5"/>
        <v>#REF!</v>
      </c>
      <c r="W3" s="685" t="e">
        <f t="shared" si="6"/>
        <v>#REF!</v>
      </c>
      <c r="X3" s="685" t="e">
        <f t="shared" si="7"/>
        <v>#REF!</v>
      </c>
      <c r="Y3" s="685" t="e">
        <f t="shared" si="8"/>
        <v>#REF!</v>
      </c>
      <c r="Z3" s="685" t="e">
        <f t="shared" si="9"/>
        <v>#REF!</v>
      </c>
      <c r="AA3" s="685" t="e">
        <f t="shared" si="10"/>
        <v>#REF!</v>
      </c>
      <c r="AB3" s="679" t="str">
        <f>IF(G3="","",VLOOKUP(G3,Qualities!$A$2:$B$156,2,0))</f>
        <v>Glass</v>
      </c>
      <c r="AC3" s="686" t="str">
        <f>IF(AB3="","",VLOOKUP(AB3,QualityType!$A$2:$B$16,2,0))</f>
        <v>Glass</v>
      </c>
      <c r="AD3" s="687" t="str">
        <f t="shared" si="11"/>
        <v>Own CollectionGlass</v>
      </c>
      <c r="AE3" s="687" t="str">
        <f>IF(I3="",IF(AND(J3="",K3=""),"",F3&amp;"External"),IF(COUNTIF(BaseData!$B$2:$B$45,I3)=1,F3&amp;"Consolidation intra-divisional",F3&amp;"Group"))</f>
        <v>CollectionExternal</v>
      </c>
      <c r="AF3" s="687" t="str">
        <f t="shared" si="12"/>
        <v>Collectionext</v>
      </c>
    </row>
    <row r="4" spans="1:32">
      <c r="A4" s="674">
        <v>2021</v>
      </c>
      <c r="B4" s="675" t="s">
        <v>1714</v>
      </c>
      <c r="C4" s="676"/>
      <c r="D4" s="675" t="s">
        <v>1032</v>
      </c>
      <c r="E4" s="677" t="s">
        <v>1839</v>
      </c>
      <c r="F4" s="675" t="s">
        <v>268</v>
      </c>
      <c r="G4" s="678" t="s">
        <v>1522</v>
      </c>
      <c r="H4" s="675" t="s">
        <v>1216</v>
      </c>
      <c r="I4" s="675"/>
      <c r="J4" s="675"/>
      <c r="K4" s="680" t="s">
        <v>281</v>
      </c>
      <c r="L4" s="681" t="e">
        <f>'CC cost Calculations'!#REF!</f>
        <v>#REF!</v>
      </c>
      <c r="M4" s="682"/>
      <c r="N4" s="683"/>
      <c r="O4" s="682"/>
      <c r="P4" s="682"/>
      <c r="Q4" s="684" t="e">
        <f t="shared" si="0"/>
        <v>#REF!</v>
      </c>
      <c r="R4" s="684" t="e">
        <f t="shared" si="1"/>
        <v>#REF!</v>
      </c>
      <c r="S4" s="684" t="e">
        <f t="shared" si="2"/>
        <v>#REF!</v>
      </c>
      <c r="T4" s="684" t="e">
        <f t="shared" si="3"/>
        <v>#REF!</v>
      </c>
      <c r="U4" s="685" t="e">
        <f t="shared" si="4"/>
        <v>#REF!</v>
      </c>
      <c r="V4" s="685" t="e">
        <f t="shared" si="5"/>
        <v>#REF!</v>
      </c>
      <c r="W4" s="685" t="e">
        <f t="shared" si="6"/>
        <v>#REF!</v>
      </c>
      <c r="X4" s="685" t="e">
        <f t="shared" si="7"/>
        <v>#REF!</v>
      </c>
      <c r="Y4" s="685" t="e">
        <f t="shared" si="8"/>
        <v>#REF!</v>
      </c>
      <c r="Z4" s="685" t="e">
        <f t="shared" si="9"/>
        <v>#REF!</v>
      </c>
      <c r="AA4" s="685" t="e">
        <f t="shared" si="10"/>
        <v>#REF!</v>
      </c>
      <c r="AB4" s="679" t="str">
        <f>IF(G4="","",VLOOKUP(G4,Qualities!$A$2:$B$156,2,0))</f>
        <v>Metals</v>
      </c>
      <c r="AC4" s="686" t="str">
        <f>IF(AB4="","",VLOOKUP(AB4,QualityType!$A$2:$B$16,2,0))</f>
        <v>Metals</v>
      </c>
      <c r="AD4" s="687" t="str">
        <f t="shared" si="11"/>
        <v>Own CollectionMetals</v>
      </c>
      <c r="AE4" s="687" t="str">
        <f>IF(I4="",IF(AND(J4="",K4=""),"",F4&amp;"External"),IF(COUNTIF(BaseData!$B$2:$B$45,I4)=1,F4&amp;"Consolidation intra-divisional",F4&amp;"Group"))</f>
        <v>CollectionExternal</v>
      </c>
      <c r="AF4" s="687" t="str">
        <f t="shared" si="12"/>
        <v>Collectionext</v>
      </c>
    </row>
    <row r="5" spans="1:32">
      <c r="A5" s="674">
        <v>2021</v>
      </c>
      <c r="B5" s="675" t="s">
        <v>1714</v>
      </c>
      <c r="C5" s="676"/>
      <c r="D5" s="675" t="s">
        <v>1032</v>
      </c>
      <c r="E5" s="677"/>
      <c r="F5" s="675" t="s">
        <v>781</v>
      </c>
      <c r="G5" s="678"/>
      <c r="H5" s="675" t="s">
        <v>1216</v>
      </c>
      <c r="I5" s="675"/>
      <c r="J5" s="675"/>
      <c r="K5" s="680" t="s">
        <v>281</v>
      </c>
      <c r="L5" s="681">
        <v>1</v>
      </c>
      <c r="M5" s="1478">
        <f>'CC cost Calculations'!P98</f>
        <v>0</v>
      </c>
      <c r="N5" s="683"/>
      <c r="O5" s="682"/>
      <c r="P5" s="682"/>
      <c r="Q5" s="684">
        <f t="shared" si="0"/>
        <v>1</v>
      </c>
      <c r="R5" s="684">
        <f t="shared" si="1"/>
        <v>0</v>
      </c>
      <c r="S5" s="684">
        <f t="shared" si="2"/>
        <v>0</v>
      </c>
      <c r="T5" s="684">
        <f t="shared" si="3"/>
        <v>0</v>
      </c>
      <c r="U5" s="685">
        <f t="shared" si="4"/>
        <v>0</v>
      </c>
      <c r="V5" s="685">
        <f t="shared" si="5"/>
        <v>0</v>
      </c>
      <c r="W5" s="685">
        <f t="shared" si="6"/>
        <v>0</v>
      </c>
      <c r="X5" s="685">
        <f t="shared" si="7"/>
        <v>0</v>
      </c>
      <c r="Y5" s="685">
        <f t="shared" si="8"/>
        <v>0</v>
      </c>
      <c r="Z5" s="685">
        <f t="shared" si="9"/>
        <v>0</v>
      </c>
      <c r="AA5" s="685">
        <f t="shared" si="10"/>
        <v>0</v>
      </c>
      <c r="AB5" s="679" t="str">
        <f>IF(G5="","",VLOOKUP(G5,Qualities!$A$2:$B$156,2,0))</f>
        <v/>
      </c>
      <c r="AC5" s="686" t="str">
        <f>IF(AB5="","",VLOOKUP(AB5,QualityType!$A$2:$B$16,2,0))</f>
        <v/>
      </c>
      <c r="AD5" s="687" t="str">
        <f t="shared" si="11"/>
        <v>Own Collection</v>
      </c>
      <c r="AE5" s="687" t="str">
        <f>IF(I5="",IF(AND(J5="",K5=""),"",F5&amp;"External"),IF(COUNTIF(BaseData!$B$2:$B$45,I5)=1,F5&amp;"Consolidation intra-divisional",F5&amp;"Group"))</f>
        <v>Commission &amp; ServicesExternal</v>
      </c>
      <c r="AF5" s="687" t="str">
        <f t="shared" si="12"/>
        <v>Commission &amp; Servicesext</v>
      </c>
    </row>
    <row r="6" spans="1:32">
      <c r="A6" s="674">
        <v>2022</v>
      </c>
      <c r="B6" s="675" t="s">
        <v>1714</v>
      </c>
      <c r="C6" s="676"/>
      <c r="D6" s="675" t="s">
        <v>1032</v>
      </c>
      <c r="E6" s="677"/>
      <c r="F6" s="675" t="s">
        <v>781</v>
      </c>
      <c r="G6" s="678"/>
      <c r="H6" s="675" t="s">
        <v>1216</v>
      </c>
      <c r="I6" s="675"/>
      <c r="J6" s="675"/>
      <c r="K6" s="680" t="s">
        <v>281</v>
      </c>
      <c r="L6" s="681">
        <v>1</v>
      </c>
      <c r="M6" s="1478">
        <f>M5</f>
        <v>0</v>
      </c>
      <c r="N6" s="683"/>
      <c r="O6" s="682"/>
      <c r="P6" s="682"/>
      <c r="Q6" s="684">
        <f t="shared" si="0"/>
        <v>1</v>
      </c>
      <c r="R6" s="684">
        <f t="shared" si="1"/>
        <v>0</v>
      </c>
      <c r="S6" s="684">
        <f t="shared" si="2"/>
        <v>0</v>
      </c>
      <c r="T6" s="684">
        <f t="shared" si="3"/>
        <v>0</v>
      </c>
      <c r="U6" s="685">
        <f t="shared" si="4"/>
        <v>0</v>
      </c>
      <c r="V6" s="685">
        <f t="shared" si="5"/>
        <v>0</v>
      </c>
      <c r="W6" s="685">
        <f t="shared" si="6"/>
        <v>0</v>
      </c>
      <c r="X6" s="685">
        <f t="shared" si="7"/>
        <v>0</v>
      </c>
      <c r="Y6" s="685">
        <f t="shared" si="8"/>
        <v>0</v>
      </c>
      <c r="Z6" s="685">
        <f t="shared" si="9"/>
        <v>0</v>
      </c>
      <c r="AA6" s="685">
        <f t="shared" si="10"/>
        <v>0</v>
      </c>
      <c r="AB6" s="679" t="str">
        <f>IF(G6="","",VLOOKUP(G6,Qualities!$A$2:$B$156,2,0))</f>
        <v/>
      </c>
      <c r="AC6" s="686" t="str">
        <f>IF(AB6="","",VLOOKUP(AB6,QualityType!$A$2:$B$16,2,0))</f>
        <v/>
      </c>
      <c r="AD6" s="687" t="str">
        <f t="shared" si="11"/>
        <v>Own Collection</v>
      </c>
      <c r="AE6" s="687" t="str">
        <f>IF(I6="",IF(AND(J6="",K6=""),"",F6&amp;"External"),IF(COUNTIF(BaseData!$B$2:$B$45,I6)=1,F6&amp;"Consolidation intra-divisional",F6&amp;"Group"))</f>
        <v>Commission &amp; ServicesExternal</v>
      </c>
      <c r="AF6" s="687" t="str">
        <f t="shared" si="12"/>
        <v>Commission &amp; Servicesext</v>
      </c>
    </row>
    <row r="7" spans="1:32">
      <c r="A7" s="674">
        <v>2023</v>
      </c>
      <c r="B7" s="675" t="s">
        <v>1714</v>
      </c>
      <c r="C7" s="676"/>
      <c r="D7" s="675" t="s">
        <v>1032</v>
      </c>
      <c r="E7" s="677"/>
      <c r="F7" s="675" t="s">
        <v>781</v>
      </c>
      <c r="G7" s="678"/>
      <c r="H7" s="675" t="s">
        <v>1216</v>
      </c>
      <c r="I7" s="675"/>
      <c r="J7" s="675"/>
      <c r="K7" s="680" t="s">
        <v>281</v>
      </c>
      <c r="L7" s="681">
        <v>1</v>
      </c>
      <c r="M7" s="1478">
        <f>(M5/93)*78</f>
        <v>0</v>
      </c>
      <c r="N7" s="683"/>
      <c r="O7" s="682"/>
      <c r="P7" s="682"/>
      <c r="Q7" s="684">
        <f t="shared" si="0"/>
        <v>1</v>
      </c>
      <c r="R7" s="684">
        <f t="shared" si="1"/>
        <v>0</v>
      </c>
      <c r="S7" s="684">
        <f t="shared" si="2"/>
        <v>0</v>
      </c>
      <c r="T7" s="684">
        <f t="shared" si="3"/>
        <v>0</v>
      </c>
      <c r="U7" s="685">
        <f t="shared" si="4"/>
        <v>0</v>
      </c>
      <c r="V7" s="685">
        <f t="shared" si="5"/>
        <v>0</v>
      </c>
      <c r="W7" s="685">
        <f t="shared" si="6"/>
        <v>0</v>
      </c>
      <c r="X7" s="685">
        <f t="shared" si="7"/>
        <v>0</v>
      </c>
      <c r="Y7" s="685">
        <f t="shared" si="8"/>
        <v>0</v>
      </c>
      <c r="Z7" s="685">
        <f t="shared" si="9"/>
        <v>0</v>
      </c>
      <c r="AA7" s="685">
        <f t="shared" si="10"/>
        <v>0</v>
      </c>
      <c r="AB7" s="679" t="str">
        <f>IF(G7="","",VLOOKUP(G7,Qualities!$A$2:$B$156,2,0))</f>
        <v/>
      </c>
      <c r="AC7" s="686" t="str">
        <f>IF(AB7="","",VLOOKUP(AB7,QualityType!$A$2:$B$16,2,0))</f>
        <v/>
      </c>
      <c r="AD7" s="687" t="str">
        <f t="shared" si="11"/>
        <v>Own Collection</v>
      </c>
      <c r="AE7" s="687" t="str">
        <f>IF(I7="",IF(AND(J7="",K7=""),"",F7&amp;"External"),IF(COUNTIF(BaseData!$B$2:$B$45,I7)=1,F7&amp;"Consolidation intra-divisional",F7&amp;"Group"))</f>
        <v>Commission &amp; ServicesExternal</v>
      </c>
      <c r="AF7" s="687" t="str">
        <f t="shared" si="12"/>
        <v>Commission &amp; Servicesext</v>
      </c>
    </row>
    <row r="8" spans="1:32">
      <c r="A8" s="674"/>
      <c r="B8" s="675"/>
      <c r="C8" s="676"/>
      <c r="D8" s="675"/>
      <c r="E8" s="677"/>
      <c r="F8" s="675"/>
      <c r="G8" s="678"/>
      <c r="H8" s="675"/>
      <c r="I8" s="675"/>
      <c r="J8" s="675"/>
      <c r="K8" s="680"/>
      <c r="L8" s="681"/>
      <c r="M8" s="1478"/>
      <c r="N8" s="683"/>
      <c r="O8" s="682"/>
      <c r="P8" s="682"/>
      <c r="Q8" s="684" t="str">
        <f t="shared" si="0"/>
        <v/>
      </c>
      <c r="R8" s="684" t="str">
        <f t="shared" si="1"/>
        <v/>
      </c>
      <c r="S8" s="684" t="str">
        <f t="shared" si="2"/>
        <v/>
      </c>
      <c r="T8" s="684" t="str">
        <f t="shared" si="3"/>
        <v/>
      </c>
      <c r="U8" s="685" t="str">
        <f t="shared" si="4"/>
        <v/>
      </c>
      <c r="V8" s="685" t="str">
        <f t="shared" si="5"/>
        <v/>
      </c>
      <c r="W8" s="685" t="str">
        <f t="shared" si="6"/>
        <v/>
      </c>
      <c r="X8" s="685" t="str">
        <f t="shared" si="7"/>
        <v/>
      </c>
      <c r="Y8" s="685" t="str">
        <f t="shared" si="8"/>
        <v/>
      </c>
      <c r="Z8" s="685" t="str">
        <f t="shared" si="9"/>
        <v/>
      </c>
      <c r="AA8" s="685" t="str">
        <f t="shared" si="10"/>
        <v/>
      </c>
      <c r="AB8" s="679" t="str">
        <f>IF(G8="","",VLOOKUP(G8,Qualities!$A$2:$B$156,2,0))</f>
        <v/>
      </c>
      <c r="AC8" s="686" t="str">
        <f>IF(AB8="","",VLOOKUP(AB8,QualityType!$A$2:$B$16,2,0))</f>
        <v/>
      </c>
      <c r="AD8" s="687" t="str">
        <f t="shared" si="11"/>
        <v/>
      </c>
      <c r="AE8" s="687" t="str">
        <f>IF(I8="",IF(AND(J8="",K8=""),"",F8&amp;"External"),IF(COUNTIF(BaseData!$B$2:$B$45,I8)=1,F8&amp;"Consolidation intra-divisional",F8&amp;"Group"))</f>
        <v/>
      </c>
      <c r="AF8" s="687" t="str">
        <f t="shared" si="12"/>
        <v/>
      </c>
    </row>
    <row r="9" spans="1:32">
      <c r="A9" s="674"/>
      <c r="B9" s="675"/>
      <c r="C9" s="676"/>
      <c r="D9" s="675"/>
      <c r="E9" s="677"/>
      <c r="F9" s="675"/>
      <c r="G9" s="678"/>
      <c r="H9" s="675"/>
      <c r="I9" s="675"/>
      <c r="J9" s="675"/>
      <c r="K9" s="680"/>
      <c r="L9" s="681"/>
      <c r="M9" s="1478"/>
      <c r="N9" s="683"/>
      <c r="O9" s="682"/>
      <c r="P9" s="682"/>
      <c r="Q9" s="684" t="str">
        <f t="shared" si="0"/>
        <v/>
      </c>
      <c r="R9" s="684" t="str">
        <f t="shared" si="1"/>
        <v/>
      </c>
      <c r="S9" s="684" t="str">
        <f t="shared" si="2"/>
        <v/>
      </c>
      <c r="T9" s="684" t="str">
        <f t="shared" si="3"/>
        <v/>
      </c>
      <c r="U9" s="685" t="str">
        <f t="shared" si="4"/>
        <v/>
      </c>
      <c r="V9" s="685" t="str">
        <f t="shared" si="5"/>
        <v/>
      </c>
      <c r="W9" s="685" t="str">
        <f t="shared" si="6"/>
        <v/>
      </c>
      <c r="X9" s="685" t="str">
        <f t="shared" si="7"/>
        <v/>
      </c>
      <c r="Y9" s="685" t="str">
        <f t="shared" si="8"/>
        <v/>
      </c>
      <c r="Z9" s="685" t="str">
        <f t="shared" si="9"/>
        <v/>
      </c>
      <c r="AA9" s="685" t="str">
        <f t="shared" si="10"/>
        <v/>
      </c>
      <c r="AB9" s="679" t="str">
        <f>IF(G9="","",VLOOKUP(G9,Qualities!$A$2:$B$156,2,0))</f>
        <v/>
      </c>
      <c r="AC9" s="686" t="str">
        <f>IF(AB9="","",VLOOKUP(AB9,QualityType!$A$2:$B$16,2,0))</f>
        <v/>
      </c>
      <c r="AD9" s="687" t="str">
        <f t="shared" si="11"/>
        <v/>
      </c>
      <c r="AE9" s="687" t="str">
        <f>IF(I9="",IF(AND(J9="",K9=""),"",F9&amp;"External"),IF(COUNTIF(BaseData!$B$2:$B$45,I9)=1,F9&amp;"Consolidation intra-divisional",F9&amp;"Group"))</f>
        <v/>
      </c>
      <c r="AF9" s="687" t="str">
        <f t="shared" si="12"/>
        <v/>
      </c>
    </row>
    <row r="10" spans="1:32">
      <c r="A10" s="674"/>
      <c r="B10" s="675"/>
      <c r="C10" s="676"/>
      <c r="D10" s="675"/>
      <c r="E10" s="677"/>
      <c r="F10" s="675"/>
      <c r="G10" s="678"/>
      <c r="H10" s="675"/>
      <c r="I10" s="675"/>
      <c r="J10" s="675"/>
      <c r="K10" s="680"/>
      <c r="L10" s="681"/>
      <c r="M10" s="1478"/>
      <c r="N10" s="683"/>
      <c r="O10" s="682"/>
      <c r="P10" s="682"/>
      <c r="Q10" s="684" t="str">
        <f t="shared" si="0"/>
        <v/>
      </c>
      <c r="R10" s="684" t="str">
        <f t="shared" si="1"/>
        <v/>
      </c>
      <c r="S10" s="684" t="str">
        <f t="shared" si="2"/>
        <v/>
      </c>
      <c r="T10" s="684" t="str">
        <f t="shared" si="3"/>
        <v/>
      </c>
      <c r="U10" s="685" t="str">
        <f t="shared" si="4"/>
        <v/>
      </c>
      <c r="V10" s="685" t="str">
        <f t="shared" si="5"/>
        <v/>
      </c>
      <c r="W10" s="685" t="str">
        <f t="shared" si="6"/>
        <v/>
      </c>
      <c r="X10" s="685" t="str">
        <f t="shared" si="7"/>
        <v/>
      </c>
      <c r="Y10" s="685" t="str">
        <f t="shared" si="8"/>
        <v/>
      </c>
      <c r="Z10" s="685" t="str">
        <f t="shared" si="9"/>
        <v/>
      </c>
      <c r="AA10" s="685" t="str">
        <f t="shared" si="10"/>
        <v/>
      </c>
      <c r="AB10" s="679" t="str">
        <f>IF(G10="","",VLOOKUP(G10,Qualities!$A$2:$B$156,2,0))</f>
        <v/>
      </c>
      <c r="AC10" s="686" t="str">
        <f>IF(AB10="","",VLOOKUP(AB10,QualityType!$A$2:$B$16,2,0))</f>
        <v/>
      </c>
      <c r="AD10" s="687" t="str">
        <f t="shared" si="11"/>
        <v/>
      </c>
      <c r="AE10" s="687" t="str">
        <f>IF(I10="",IF(AND(J10="",K10=""),"",F10&amp;"External"),IF(COUNTIF(BaseData!$B$2:$B$45,I10)=1,F10&amp;"Consolidation intra-divisional",F10&amp;"Group"))</f>
        <v/>
      </c>
      <c r="AF10" s="687" t="str">
        <f t="shared" si="12"/>
        <v/>
      </c>
    </row>
    <row r="11" spans="1:32">
      <c r="A11" s="674"/>
      <c r="B11" s="675"/>
      <c r="C11" s="676"/>
      <c r="D11" s="675"/>
      <c r="E11" s="677"/>
      <c r="F11" s="675"/>
      <c r="G11" s="678"/>
      <c r="H11" s="675"/>
      <c r="I11" s="675"/>
      <c r="J11" s="675"/>
      <c r="K11" s="680"/>
      <c r="L11" s="681"/>
      <c r="M11" s="682"/>
      <c r="N11" s="683"/>
      <c r="O11" s="682"/>
      <c r="P11" s="682"/>
      <c r="Q11" s="684" t="str">
        <f t="shared" si="0"/>
        <v/>
      </c>
      <c r="R11" s="684" t="str">
        <f t="shared" si="1"/>
        <v/>
      </c>
      <c r="S11" s="684" t="str">
        <f t="shared" si="2"/>
        <v/>
      </c>
      <c r="T11" s="684" t="str">
        <f t="shared" si="3"/>
        <v/>
      </c>
      <c r="U11" s="685" t="str">
        <f t="shared" si="4"/>
        <v/>
      </c>
      <c r="V11" s="685" t="str">
        <f t="shared" si="5"/>
        <v/>
      </c>
      <c r="W11" s="685" t="str">
        <f t="shared" si="6"/>
        <v/>
      </c>
      <c r="X11" s="685" t="str">
        <f t="shared" si="7"/>
        <v/>
      </c>
      <c r="Y11" s="685" t="str">
        <f t="shared" si="8"/>
        <v/>
      </c>
      <c r="Z11" s="685" t="str">
        <f t="shared" si="9"/>
        <v/>
      </c>
      <c r="AA11" s="685" t="str">
        <f t="shared" si="10"/>
        <v/>
      </c>
      <c r="AB11" s="679" t="str">
        <f>IF(G11="","",VLOOKUP(G11,Qualities!$A$2:$B$156,2,0))</f>
        <v/>
      </c>
      <c r="AC11" s="686" t="str">
        <f>IF(AB11="","",VLOOKUP(AB11,QualityType!$A$2:$B$16,2,0))</f>
        <v/>
      </c>
      <c r="AD11" s="687" t="str">
        <f t="shared" si="11"/>
        <v/>
      </c>
      <c r="AE11" s="687" t="str">
        <f>IF(I11="",IF(AND(J11="",K11=""),"",F11&amp;"External"),IF(COUNTIF(BaseData!$B$2:$B$45,I11)=1,F11&amp;"Consolidation intra-divisional",F11&amp;"Group"))</f>
        <v/>
      </c>
      <c r="AF11" s="687" t="str">
        <f t="shared" si="12"/>
        <v/>
      </c>
    </row>
    <row r="12" spans="1:32">
      <c r="A12" s="674"/>
      <c r="B12" s="675"/>
      <c r="C12" s="676"/>
      <c r="D12" s="675"/>
      <c r="E12" s="677"/>
      <c r="F12" s="675"/>
      <c r="G12" s="678"/>
      <c r="H12" s="675"/>
      <c r="I12" s="675"/>
      <c r="J12" s="675"/>
      <c r="K12" s="680"/>
      <c r="L12" s="681"/>
      <c r="M12" s="682"/>
      <c r="N12" s="683"/>
      <c r="O12" s="682"/>
      <c r="P12" s="682"/>
      <c r="Q12" s="684" t="str">
        <f t="shared" si="0"/>
        <v/>
      </c>
      <c r="R12" s="684" t="str">
        <f t="shared" si="1"/>
        <v/>
      </c>
      <c r="S12" s="684" t="str">
        <f t="shared" si="2"/>
        <v/>
      </c>
      <c r="T12" s="684" t="str">
        <f t="shared" si="3"/>
        <v/>
      </c>
      <c r="U12" s="685" t="str">
        <f t="shared" si="4"/>
        <v/>
      </c>
      <c r="V12" s="685" t="str">
        <f t="shared" si="5"/>
        <v/>
      </c>
      <c r="W12" s="685" t="str">
        <f t="shared" si="6"/>
        <v/>
      </c>
      <c r="X12" s="685" t="str">
        <f t="shared" si="7"/>
        <v/>
      </c>
      <c r="Y12" s="685" t="str">
        <f t="shared" si="8"/>
        <v/>
      </c>
      <c r="Z12" s="685" t="str">
        <f t="shared" si="9"/>
        <v/>
      </c>
      <c r="AA12" s="685" t="str">
        <f t="shared" si="10"/>
        <v/>
      </c>
      <c r="AB12" s="679" t="str">
        <f>IF(G12="","",VLOOKUP(G12,Qualities!$A$2:$B$156,2,0))</f>
        <v/>
      </c>
      <c r="AC12" s="686" t="str">
        <f>IF(AB12="","",VLOOKUP(AB12,QualityType!$A$2:$B$16,2,0))</f>
        <v/>
      </c>
      <c r="AD12" s="687" t="str">
        <f t="shared" si="11"/>
        <v/>
      </c>
      <c r="AE12" s="687" t="str">
        <f>IF(I12="",IF(AND(J12="",K12=""),"",F12&amp;"External"),IF(COUNTIF(BaseData!$B$2:$B$45,I12)=1,F12&amp;"Consolidation intra-divisional",F12&amp;"Group"))</f>
        <v/>
      </c>
      <c r="AF12" s="687" t="str">
        <f t="shared" si="12"/>
        <v/>
      </c>
    </row>
    <row r="13" spans="1:32">
      <c r="A13" s="674"/>
      <c r="B13" s="675"/>
      <c r="C13" s="676"/>
      <c r="D13" s="675"/>
      <c r="E13" s="677"/>
      <c r="F13" s="675"/>
      <c r="G13" s="678"/>
      <c r="H13" s="675"/>
      <c r="I13" s="675"/>
      <c r="J13" s="675"/>
      <c r="K13" s="680"/>
      <c r="L13" s="681"/>
      <c r="M13" s="682"/>
      <c r="N13" s="683"/>
      <c r="O13" s="682"/>
      <c r="P13" s="682"/>
      <c r="Q13" s="684" t="str">
        <f t="shared" si="0"/>
        <v/>
      </c>
      <c r="R13" s="684" t="str">
        <f t="shared" si="1"/>
        <v/>
      </c>
      <c r="S13" s="684" t="str">
        <f t="shared" si="2"/>
        <v/>
      </c>
      <c r="T13" s="684" t="str">
        <f t="shared" si="3"/>
        <v/>
      </c>
      <c r="U13" s="685" t="str">
        <f t="shared" si="4"/>
        <v/>
      </c>
      <c r="V13" s="685" t="str">
        <f t="shared" si="5"/>
        <v/>
      </c>
      <c r="W13" s="685" t="str">
        <f t="shared" si="6"/>
        <v/>
      </c>
      <c r="X13" s="685" t="str">
        <f t="shared" si="7"/>
        <v/>
      </c>
      <c r="Y13" s="685" t="str">
        <f t="shared" si="8"/>
        <v/>
      </c>
      <c r="Z13" s="685" t="str">
        <f t="shared" si="9"/>
        <v/>
      </c>
      <c r="AA13" s="685" t="str">
        <f t="shared" si="10"/>
        <v/>
      </c>
      <c r="AB13" s="679" t="str">
        <f>IF(G13="","",VLOOKUP(G13,Qualities!$A$2:$B$156,2,0))</f>
        <v/>
      </c>
      <c r="AC13" s="686" t="str">
        <f>IF(AB13="","",VLOOKUP(AB13,QualityType!$A$2:$B$16,2,0))</f>
        <v/>
      </c>
      <c r="AD13" s="687" t="str">
        <f t="shared" si="11"/>
        <v/>
      </c>
      <c r="AE13" s="687" t="str">
        <f>IF(I13="",IF(AND(J13="",K13=""),"",F13&amp;"External"),IF(COUNTIF(BaseData!$B$2:$B$45,I13)=1,F13&amp;"Consolidation intra-divisional",F13&amp;"Group"))</f>
        <v/>
      </c>
      <c r="AF13" s="687" t="str">
        <f t="shared" si="12"/>
        <v/>
      </c>
    </row>
    <row r="14" spans="1:32">
      <c r="A14" s="674"/>
      <c r="B14" s="675"/>
      <c r="C14" s="676"/>
      <c r="D14" s="675"/>
      <c r="E14" s="677"/>
      <c r="F14" s="675"/>
      <c r="G14" s="678"/>
      <c r="H14" s="675"/>
      <c r="I14" s="675"/>
      <c r="J14" s="675"/>
      <c r="K14" s="680"/>
      <c r="L14" s="681"/>
      <c r="M14" s="682"/>
      <c r="N14" s="683"/>
      <c r="O14" s="682"/>
      <c r="P14" s="682"/>
      <c r="Q14" s="684" t="str">
        <f t="shared" si="0"/>
        <v/>
      </c>
      <c r="R14" s="684" t="str">
        <f t="shared" si="1"/>
        <v/>
      </c>
      <c r="S14" s="684" t="str">
        <f t="shared" si="2"/>
        <v/>
      </c>
      <c r="T14" s="684" t="str">
        <f t="shared" si="3"/>
        <v/>
      </c>
      <c r="U14" s="685" t="str">
        <f t="shared" si="4"/>
        <v/>
      </c>
      <c r="V14" s="685" t="str">
        <f t="shared" si="5"/>
        <v/>
      </c>
      <c r="W14" s="685" t="str">
        <f t="shared" si="6"/>
        <v/>
      </c>
      <c r="X14" s="685" t="str">
        <f t="shared" si="7"/>
        <v/>
      </c>
      <c r="Y14" s="685" t="str">
        <f t="shared" si="8"/>
        <v/>
      </c>
      <c r="Z14" s="685" t="str">
        <f t="shared" si="9"/>
        <v/>
      </c>
      <c r="AA14" s="685" t="str">
        <f t="shared" si="10"/>
        <v/>
      </c>
      <c r="AB14" s="679" t="str">
        <f>IF(G14="","",VLOOKUP(G14,Qualities!$A$2:$B$156,2,0))</f>
        <v/>
      </c>
      <c r="AC14" s="686" t="str">
        <f>IF(AB14="","",VLOOKUP(AB14,QualityType!$A$2:$B$16,2,0))</f>
        <v/>
      </c>
      <c r="AD14" s="687" t="str">
        <f t="shared" si="11"/>
        <v/>
      </c>
      <c r="AE14" s="687" t="str">
        <f>IF(I14="",IF(AND(J14="",K14=""),"",F14&amp;"External"),IF(COUNTIF(BaseData!$B$2:$B$45,I14)=1,F14&amp;"Consolidation intra-divisional",F14&amp;"Group"))</f>
        <v/>
      </c>
      <c r="AF14" s="687" t="str">
        <f t="shared" si="12"/>
        <v/>
      </c>
    </row>
    <row r="15" spans="1:32">
      <c r="A15" s="674"/>
      <c r="B15" s="675"/>
      <c r="C15" s="676"/>
      <c r="D15" s="675"/>
      <c r="E15" s="677"/>
      <c r="F15" s="675"/>
      <c r="G15" s="678"/>
      <c r="H15" s="675"/>
      <c r="I15" s="675"/>
      <c r="J15" s="675"/>
      <c r="K15" s="680"/>
      <c r="L15" s="681"/>
      <c r="M15" s="682"/>
      <c r="N15" s="683"/>
      <c r="O15" s="682"/>
      <c r="P15" s="682"/>
      <c r="Q15" s="684" t="str">
        <f t="shared" si="0"/>
        <v/>
      </c>
      <c r="R15" s="684" t="str">
        <f t="shared" si="1"/>
        <v/>
      </c>
      <c r="S15" s="684" t="str">
        <f t="shared" si="2"/>
        <v/>
      </c>
      <c r="T15" s="684" t="str">
        <f t="shared" si="3"/>
        <v/>
      </c>
      <c r="U15" s="685" t="str">
        <f t="shared" si="4"/>
        <v/>
      </c>
      <c r="V15" s="685" t="str">
        <f t="shared" si="5"/>
        <v/>
      </c>
      <c r="W15" s="685" t="str">
        <f t="shared" si="6"/>
        <v/>
      </c>
      <c r="X15" s="685" t="str">
        <f t="shared" si="7"/>
        <v/>
      </c>
      <c r="Y15" s="685" t="str">
        <f t="shared" si="8"/>
        <v/>
      </c>
      <c r="Z15" s="685" t="str">
        <f t="shared" si="9"/>
        <v/>
      </c>
      <c r="AA15" s="685" t="str">
        <f t="shared" si="10"/>
        <v/>
      </c>
      <c r="AB15" s="679" t="str">
        <f>IF(G15="","",VLOOKUP(G15,Qualities!$A$2:$B$156,2,0))</f>
        <v/>
      </c>
      <c r="AC15" s="686" t="str">
        <f>IF(AB15="","",VLOOKUP(AB15,QualityType!$A$2:$B$16,2,0))</f>
        <v/>
      </c>
      <c r="AD15" s="687" t="str">
        <f t="shared" si="11"/>
        <v/>
      </c>
      <c r="AE15" s="687" t="str">
        <f>IF(I15="",IF(AND(J15="",K15=""),"",F15&amp;"External"),IF(COUNTIF(BaseData!$B$2:$B$45,I15)=1,F15&amp;"Consolidation intra-divisional",F15&amp;"Group"))</f>
        <v/>
      </c>
      <c r="AF15" s="687" t="str">
        <f t="shared" si="12"/>
        <v/>
      </c>
    </row>
    <row r="16" spans="1:32">
      <c r="A16" s="674"/>
      <c r="B16" s="675"/>
      <c r="C16" s="676"/>
      <c r="D16" s="675"/>
      <c r="E16" s="677"/>
      <c r="F16" s="675"/>
      <c r="G16" s="678"/>
      <c r="H16" s="675"/>
      <c r="I16" s="675"/>
      <c r="J16" s="675"/>
      <c r="K16" s="680"/>
      <c r="L16" s="681"/>
      <c r="M16" s="682"/>
      <c r="N16" s="683"/>
      <c r="O16" s="682"/>
      <c r="P16" s="682"/>
      <c r="Q16" s="684" t="str">
        <f t="shared" si="0"/>
        <v/>
      </c>
      <c r="R16" s="684" t="str">
        <f t="shared" si="1"/>
        <v/>
      </c>
      <c r="S16" s="684" t="str">
        <f t="shared" si="2"/>
        <v/>
      </c>
      <c r="T16" s="684" t="str">
        <f t="shared" si="3"/>
        <v/>
      </c>
      <c r="U16" s="685" t="str">
        <f t="shared" si="4"/>
        <v/>
      </c>
      <c r="V16" s="685" t="str">
        <f t="shared" si="5"/>
        <v/>
      </c>
      <c r="W16" s="685" t="str">
        <f t="shared" si="6"/>
        <v/>
      </c>
      <c r="X16" s="685" t="str">
        <f t="shared" si="7"/>
        <v/>
      </c>
      <c r="Y16" s="685" t="str">
        <f t="shared" si="8"/>
        <v/>
      </c>
      <c r="Z16" s="685" t="str">
        <f t="shared" si="9"/>
        <v/>
      </c>
      <c r="AA16" s="685" t="str">
        <f t="shared" si="10"/>
        <v/>
      </c>
      <c r="AB16" s="679" t="str">
        <f>IF(G16="","",VLOOKUP(G16,Qualities!$A$2:$B$156,2,0))</f>
        <v/>
      </c>
      <c r="AC16" s="686" t="str">
        <f>IF(AB16="","",VLOOKUP(AB16,QualityType!$A$2:$B$16,2,0))</f>
        <v/>
      </c>
      <c r="AD16" s="687" t="str">
        <f t="shared" si="11"/>
        <v/>
      </c>
      <c r="AE16" s="687" t="str">
        <f>IF(I16="",IF(AND(J16="",K16=""),"",F16&amp;"External"),IF(COUNTIF(BaseData!$B$2:$B$45,I16)=1,F16&amp;"Consolidation intra-divisional",F16&amp;"Group"))</f>
        <v/>
      </c>
      <c r="AF16" s="687" t="str">
        <f t="shared" si="12"/>
        <v/>
      </c>
    </row>
    <row r="17" spans="1:32">
      <c r="A17" s="674"/>
      <c r="B17" s="675"/>
      <c r="C17" s="676"/>
      <c r="D17" s="675"/>
      <c r="E17" s="677"/>
      <c r="F17" s="675"/>
      <c r="G17" s="678"/>
      <c r="H17" s="675"/>
      <c r="I17" s="675"/>
      <c r="J17" s="675"/>
      <c r="K17" s="680"/>
      <c r="L17" s="681"/>
      <c r="M17" s="682"/>
      <c r="N17" s="683"/>
      <c r="O17" s="682"/>
      <c r="P17" s="682"/>
      <c r="Q17" s="684" t="str">
        <f t="shared" si="0"/>
        <v/>
      </c>
      <c r="R17" s="684" t="str">
        <f t="shared" si="1"/>
        <v/>
      </c>
      <c r="S17" s="684" t="str">
        <f t="shared" si="2"/>
        <v/>
      </c>
      <c r="T17" s="684" t="str">
        <f t="shared" si="3"/>
        <v/>
      </c>
      <c r="U17" s="685" t="str">
        <f t="shared" si="4"/>
        <v/>
      </c>
      <c r="V17" s="685" t="str">
        <f t="shared" si="5"/>
        <v/>
      </c>
      <c r="W17" s="685" t="str">
        <f t="shared" si="6"/>
        <v/>
      </c>
      <c r="X17" s="685" t="str">
        <f t="shared" si="7"/>
        <v/>
      </c>
      <c r="Y17" s="685" t="str">
        <f t="shared" si="8"/>
        <v/>
      </c>
      <c r="Z17" s="685" t="str">
        <f t="shared" si="9"/>
        <v/>
      </c>
      <c r="AA17" s="685" t="str">
        <f t="shared" si="10"/>
        <v/>
      </c>
      <c r="AB17" s="679" t="str">
        <f>IF(G17="","",VLOOKUP(G17,Qualities!$A$2:$B$156,2,0))</f>
        <v/>
      </c>
      <c r="AC17" s="686" t="str">
        <f>IF(AB17="","",VLOOKUP(AB17,QualityType!$A$2:$B$16,2,0))</f>
        <v/>
      </c>
      <c r="AD17" s="687" t="str">
        <f t="shared" si="11"/>
        <v/>
      </c>
      <c r="AE17" s="687" t="str">
        <f>IF(I17="",IF(AND(J17="",K17=""),"",F17&amp;"External"),IF(COUNTIF(BaseData!$B$2:$B$45,I17)=1,F17&amp;"Consolidation intra-divisional",F17&amp;"Group"))</f>
        <v/>
      </c>
      <c r="AF17" s="687" t="str">
        <f t="shared" si="12"/>
        <v/>
      </c>
    </row>
    <row r="18" spans="1:32">
      <c r="A18" s="674"/>
      <c r="B18" s="675"/>
      <c r="C18" s="676"/>
      <c r="D18" s="675"/>
      <c r="E18" s="677"/>
      <c r="F18" s="675"/>
      <c r="G18" s="678"/>
      <c r="H18" s="675"/>
      <c r="I18" s="675"/>
      <c r="J18" s="675"/>
      <c r="K18" s="680"/>
      <c r="L18" s="681"/>
      <c r="M18" s="682"/>
      <c r="N18" s="683"/>
      <c r="O18" s="682"/>
      <c r="P18" s="682"/>
      <c r="Q18" s="684" t="str">
        <f t="shared" si="0"/>
        <v/>
      </c>
      <c r="R18" s="684" t="str">
        <f t="shared" si="1"/>
        <v/>
      </c>
      <c r="S18" s="684" t="str">
        <f t="shared" si="2"/>
        <v/>
      </c>
      <c r="T18" s="684" t="str">
        <f t="shared" si="3"/>
        <v/>
      </c>
      <c r="U18" s="685" t="str">
        <f t="shared" si="4"/>
        <v/>
      </c>
      <c r="V18" s="685" t="str">
        <f t="shared" si="5"/>
        <v/>
      </c>
      <c r="W18" s="685" t="str">
        <f t="shared" si="6"/>
        <v/>
      </c>
      <c r="X18" s="685" t="str">
        <f t="shared" si="7"/>
        <v/>
      </c>
      <c r="Y18" s="685" t="str">
        <f t="shared" si="8"/>
        <v/>
      </c>
      <c r="Z18" s="685" t="str">
        <f t="shared" si="9"/>
        <v/>
      </c>
      <c r="AA18" s="685" t="str">
        <f t="shared" si="10"/>
        <v/>
      </c>
      <c r="AB18" s="679" t="str">
        <f>IF(G18="","",VLOOKUP(G18,Qualities!$A$2:$B$156,2,0))</f>
        <v/>
      </c>
      <c r="AC18" s="686" t="str">
        <f>IF(AB18="","",VLOOKUP(AB18,QualityType!$A$2:$B$16,2,0))</f>
        <v/>
      </c>
      <c r="AD18" s="687" t="str">
        <f t="shared" si="11"/>
        <v/>
      </c>
      <c r="AE18" s="687" t="str">
        <f>IF(I18="",IF(AND(J18="",K18=""),"",F18&amp;"External"),IF(COUNTIF(BaseData!$B$2:$B$45,I18)=1,F18&amp;"Consolidation intra-divisional",F18&amp;"Group"))</f>
        <v/>
      </c>
      <c r="AF18" s="687" t="str">
        <f t="shared" si="12"/>
        <v/>
      </c>
    </row>
    <row r="19" spans="1:32">
      <c r="A19" s="674"/>
      <c r="B19" s="675"/>
      <c r="C19" s="676"/>
      <c r="D19" s="675"/>
      <c r="E19" s="677"/>
      <c r="F19" s="675"/>
      <c r="G19" s="678"/>
      <c r="H19" s="675"/>
      <c r="I19" s="675"/>
      <c r="J19" s="675"/>
      <c r="K19" s="680"/>
      <c r="L19" s="681"/>
      <c r="M19" s="682"/>
      <c r="N19" s="683"/>
      <c r="O19" s="682"/>
      <c r="P19" s="682"/>
      <c r="Q19" s="684" t="str">
        <f t="shared" si="0"/>
        <v/>
      </c>
      <c r="R19" s="684" t="str">
        <f t="shared" si="1"/>
        <v/>
      </c>
      <c r="S19" s="684" t="str">
        <f t="shared" si="2"/>
        <v/>
      </c>
      <c r="T19" s="684" t="str">
        <f t="shared" si="3"/>
        <v/>
      </c>
      <c r="U19" s="685" t="str">
        <f t="shared" si="4"/>
        <v/>
      </c>
      <c r="V19" s="685" t="str">
        <f t="shared" si="5"/>
        <v/>
      </c>
      <c r="W19" s="685" t="str">
        <f t="shared" si="6"/>
        <v/>
      </c>
      <c r="X19" s="685" t="str">
        <f t="shared" si="7"/>
        <v/>
      </c>
      <c r="Y19" s="685" t="str">
        <f t="shared" si="8"/>
        <v/>
      </c>
      <c r="Z19" s="685" t="str">
        <f t="shared" si="9"/>
        <v/>
      </c>
      <c r="AA19" s="685" t="str">
        <f t="shared" si="10"/>
        <v/>
      </c>
      <c r="AB19" s="679" t="str">
        <f>IF(G19="","",VLOOKUP(G19,Qualities!$A$2:$B$156,2,0))</f>
        <v/>
      </c>
      <c r="AC19" s="686" t="str">
        <f>IF(AB19="","",VLOOKUP(AB19,QualityType!$A$2:$B$16,2,0))</f>
        <v/>
      </c>
      <c r="AD19" s="687" t="str">
        <f t="shared" si="11"/>
        <v/>
      </c>
      <c r="AE19" s="687" t="str">
        <f>IF(I19="",IF(AND(J19="",K19=""),"",F19&amp;"External"),IF(COUNTIF(BaseData!$B$2:$B$45,I19)=1,F19&amp;"Consolidation intra-divisional",F19&amp;"Group"))</f>
        <v/>
      </c>
      <c r="AF19" s="687" t="str">
        <f t="shared" si="12"/>
        <v/>
      </c>
    </row>
    <row r="20" spans="1:32">
      <c r="A20" s="674"/>
      <c r="B20" s="675"/>
      <c r="C20" s="676"/>
      <c r="D20" s="675"/>
      <c r="E20" s="677"/>
      <c r="F20" s="675"/>
      <c r="G20" s="678"/>
      <c r="H20" s="675"/>
      <c r="I20" s="675"/>
      <c r="J20" s="675"/>
      <c r="K20" s="680"/>
      <c r="L20" s="681"/>
      <c r="M20" s="682"/>
      <c r="N20" s="683"/>
      <c r="O20" s="682"/>
      <c r="P20" s="682"/>
      <c r="Q20" s="684" t="str">
        <f t="shared" si="0"/>
        <v/>
      </c>
      <c r="R20" s="684" t="str">
        <f t="shared" si="1"/>
        <v/>
      </c>
      <c r="S20" s="684" t="str">
        <f t="shared" si="2"/>
        <v/>
      </c>
      <c r="T20" s="684" t="str">
        <f t="shared" si="3"/>
        <v/>
      </c>
      <c r="U20" s="685" t="str">
        <f t="shared" si="4"/>
        <v/>
      </c>
      <c r="V20" s="685" t="str">
        <f t="shared" si="5"/>
        <v/>
      </c>
      <c r="W20" s="685" t="str">
        <f t="shared" si="6"/>
        <v/>
      </c>
      <c r="X20" s="685" t="str">
        <f t="shared" si="7"/>
        <v/>
      </c>
      <c r="Y20" s="685" t="str">
        <f t="shared" si="8"/>
        <v/>
      </c>
      <c r="Z20" s="685" t="str">
        <f t="shared" si="9"/>
        <v/>
      </c>
      <c r="AA20" s="685" t="str">
        <f t="shared" si="10"/>
        <v/>
      </c>
      <c r="AB20" s="679" t="str">
        <f>IF(G20="","",VLOOKUP(G20,Qualities!$A$2:$B$156,2,0))</f>
        <v/>
      </c>
      <c r="AC20" s="686" t="str">
        <f>IF(AB20="","",VLOOKUP(AB20,QualityType!$A$2:$B$16,2,0))</f>
        <v/>
      </c>
      <c r="AD20" s="687" t="str">
        <f t="shared" si="11"/>
        <v/>
      </c>
      <c r="AE20" s="687" t="str">
        <f>IF(I20="",IF(AND(J20="",K20=""),"",F20&amp;"External"),IF(COUNTIF(BaseData!$B$2:$B$45,I20)=1,F20&amp;"Consolidation intra-divisional",F20&amp;"Group"))</f>
        <v/>
      </c>
      <c r="AF20" s="687" t="str">
        <f t="shared" si="12"/>
        <v/>
      </c>
    </row>
    <row r="21" spans="1:32">
      <c r="A21" s="674"/>
      <c r="B21" s="675"/>
      <c r="C21" s="676"/>
      <c r="D21" s="675"/>
      <c r="E21" s="677"/>
      <c r="F21" s="675"/>
      <c r="G21" s="678"/>
      <c r="H21" s="675"/>
      <c r="I21" s="675"/>
      <c r="J21" s="675"/>
      <c r="K21" s="680"/>
      <c r="L21" s="681"/>
      <c r="M21" s="682"/>
      <c r="N21" s="683"/>
      <c r="O21" s="682"/>
      <c r="P21" s="682"/>
      <c r="Q21" s="684" t="str">
        <f t="shared" si="0"/>
        <v/>
      </c>
      <c r="R21" s="684" t="str">
        <f t="shared" si="1"/>
        <v/>
      </c>
      <c r="S21" s="684" t="str">
        <f t="shared" si="2"/>
        <v/>
      </c>
      <c r="T21" s="684" t="str">
        <f t="shared" si="3"/>
        <v/>
      </c>
      <c r="U21" s="685" t="str">
        <f t="shared" si="4"/>
        <v/>
      </c>
      <c r="V21" s="685" t="str">
        <f t="shared" si="5"/>
        <v/>
      </c>
      <c r="W21" s="685" t="str">
        <f t="shared" si="6"/>
        <v/>
      </c>
      <c r="X21" s="685" t="str">
        <f t="shared" si="7"/>
        <v/>
      </c>
      <c r="Y21" s="685" t="str">
        <f t="shared" si="8"/>
        <v/>
      </c>
      <c r="Z21" s="685" t="str">
        <f t="shared" si="9"/>
        <v/>
      </c>
      <c r="AA21" s="685" t="str">
        <f t="shared" si="10"/>
        <v/>
      </c>
      <c r="AB21" s="679" t="str">
        <f>IF(G21="","",VLOOKUP(G21,Qualities!$A$2:$B$156,2,0))</f>
        <v/>
      </c>
      <c r="AC21" s="686" t="str">
        <f>IF(AB21="","",VLOOKUP(AB21,QualityType!$A$2:$B$16,2,0))</f>
        <v/>
      </c>
      <c r="AD21" s="687" t="str">
        <f t="shared" si="11"/>
        <v/>
      </c>
      <c r="AE21" s="687" t="str">
        <f>IF(I21="",IF(AND(J21="",K21=""),"",F21&amp;"External"),IF(COUNTIF(BaseData!$B$2:$B$45,I21)=1,F21&amp;"Consolidation intra-divisional",F21&amp;"Group"))</f>
        <v/>
      </c>
      <c r="AF21" s="687" t="str">
        <f t="shared" si="12"/>
        <v/>
      </c>
    </row>
    <row r="22" spans="1:32">
      <c r="A22" s="674"/>
      <c r="B22" s="675"/>
      <c r="C22" s="676"/>
      <c r="D22" s="675"/>
      <c r="E22" s="677"/>
      <c r="F22" s="675"/>
      <c r="G22" s="678"/>
      <c r="H22" s="675"/>
      <c r="I22" s="675"/>
      <c r="J22" s="675"/>
      <c r="K22" s="680"/>
      <c r="L22" s="681"/>
      <c r="M22" s="682"/>
      <c r="N22" s="683"/>
      <c r="O22" s="682"/>
      <c r="P22" s="682"/>
      <c r="Q22" s="684" t="str">
        <f t="shared" si="0"/>
        <v/>
      </c>
      <c r="R22" s="684" t="str">
        <f t="shared" si="1"/>
        <v/>
      </c>
      <c r="S22" s="684" t="str">
        <f t="shared" si="2"/>
        <v/>
      </c>
      <c r="T22" s="684" t="str">
        <f t="shared" si="3"/>
        <v/>
      </c>
      <c r="U22" s="685" t="str">
        <f t="shared" si="4"/>
        <v/>
      </c>
      <c r="V22" s="685" t="str">
        <f t="shared" si="5"/>
        <v/>
      </c>
      <c r="W22" s="685" t="str">
        <f t="shared" si="6"/>
        <v/>
      </c>
      <c r="X22" s="685" t="str">
        <f t="shared" si="7"/>
        <v/>
      </c>
      <c r="Y22" s="685" t="str">
        <f t="shared" si="8"/>
        <v/>
      </c>
      <c r="Z22" s="685" t="str">
        <f t="shared" si="9"/>
        <v/>
      </c>
      <c r="AA22" s="685" t="str">
        <f t="shared" si="10"/>
        <v/>
      </c>
      <c r="AB22" s="679" t="str">
        <f>IF(G22="","",VLOOKUP(G22,Qualities!$A$2:$B$156,2,0))</f>
        <v/>
      </c>
      <c r="AC22" s="686" t="str">
        <f>IF(AB22="","",VLOOKUP(AB22,QualityType!$A$2:$B$16,2,0))</f>
        <v/>
      </c>
      <c r="AD22" s="687" t="str">
        <f t="shared" si="11"/>
        <v/>
      </c>
      <c r="AE22" s="687" t="str">
        <f>IF(I22="",IF(AND(J22="",K22=""),"",F22&amp;"External"),IF(COUNTIF(BaseData!$B$2:$B$45,I22)=1,F22&amp;"Consolidation intra-divisional",F22&amp;"Group"))</f>
        <v/>
      </c>
      <c r="AF22" s="687" t="str">
        <f t="shared" si="12"/>
        <v/>
      </c>
    </row>
    <row r="23" spans="1:32">
      <c r="A23" s="674"/>
      <c r="B23" s="675"/>
      <c r="C23" s="676"/>
      <c r="D23" s="675"/>
      <c r="E23" s="677"/>
      <c r="F23" s="675"/>
      <c r="G23" s="678"/>
      <c r="H23" s="675"/>
      <c r="I23" s="675"/>
      <c r="J23" s="675"/>
      <c r="K23" s="680"/>
      <c r="L23" s="681"/>
      <c r="M23" s="682"/>
      <c r="N23" s="683"/>
      <c r="O23" s="682"/>
      <c r="P23" s="682"/>
      <c r="Q23" s="684" t="str">
        <f t="shared" si="0"/>
        <v/>
      </c>
      <c r="R23" s="684" t="str">
        <f t="shared" si="1"/>
        <v/>
      </c>
      <c r="S23" s="684" t="str">
        <f t="shared" si="2"/>
        <v/>
      </c>
      <c r="T23" s="684" t="str">
        <f t="shared" si="3"/>
        <v/>
      </c>
      <c r="U23" s="685" t="str">
        <f t="shared" si="4"/>
        <v/>
      </c>
      <c r="V23" s="685" t="str">
        <f t="shared" si="5"/>
        <v/>
      </c>
      <c r="W23" s="685" t="str">
        <f t="shared" si="6"/>
        <v/>
      </c>
      <c r="X23" s="685" t="str">
        <f t="shared" si="7"/>
        <v/>
      </c>
      <c r="Y23" s="685" t="str">
        <f t="shared" si="8"/>
        <v/>
      </c>
      <c r="Z23" s="685" t="str">
        <f t="shared" si="9"/>
        <v/>
      </c>
      <c r="AA23" s="685" t="str">
        <f t="shared" si="10"/>
        <v/>
      </c>
      <c r="AB23" s="679" t="str">
        <f>IF(G23="","",VLOOKUP(G23,Qualities!$A$2:$B$156,2,0))</f>
        <v/>
      </c>
      <c r="AC23" s="686" t="str">
        <f>IF(AB23="","",VLOOKUP(AB23,QualityType!$A$2:$B$16,2,0))</f>
        <v/>
      </c>
      <c r="AD23" s="687" t="str">
        <f t="shared" si="11"/>
        <v/>
      </c>
      <c r="AE23" s="687" t="str">
        <f>IF(I23="",IF(AND(J23="",K23=""),"",F23&amp;"External"),IF(COUNTIF(BaseData!$B$2:$B$45,I23)=1,F23&amp;"Consolidation intra-divisional",F23&amp;"Group"))</f>
        <v/>
      </c>
      <c r="AF23" s="687" t="str">
        <f t="shared" si="12"/>
        <v/>
      </c>
    </row>
    <row r="24" spans="1:32">
      <c r="A24" s="674"/>
      <c r="B24" s="675"/>
      <c r="C24" s="676"/>
      <c r="D24" s="675"/>
      <c r="E24" s="677"/>
      <c r="F24" s="675"/>
      <c r="G24" s="678"/>
      <c r="H24" s="675"/>
      <c r="I24" s="675"/>
      <c r="J24" s="675"/>
      <c r="K24" s="680"/>
      <c r="L24" s="681"/>
      <c r="M24" s="682"/>
      <c r="N24" s="683"/>
      <c r="O24" s="682"/>
      <c r="P24" s="682"/>
      <c r="Q24" s="684" t="str">
        <f t="shared" si="0"/>
        <v/>
      </c>
      <c r="R24" s="684" t="str">
        <f t="shared" si="1"/>
        <v/>
      </c>
      <c r="S24" s="684" t="str">
        <f t="shared" si="2"/>
        <v/>
      </c>
      <c r="T24" s="684" t="str">
        <f t="shared" si="3"/>
        <v/>
      </c>
      <c r="U24" s="685" t="str">
        <f t="shared" si="4"/>
        <v/>
      </c>
      <c r="V24" s="685" t="str">
        <f t="shared" si="5"/>
        <v/>
      </c>
      <c r="W24" s="685" t="str">
        <f t="shared" si="6"/>
        <v/>
      </c>
      <c r="X24" s="685" t="str">
        <f t="shared" si="7"/>
        <v/>
      </c>
      <c r="Y24" s="685" t="str">
        <f t="shared" si="8"/>
        <v/>
      </c>
      <c r="Z24" s="685" t="str">
        <f t="shared" si="9"/>
        <v/>
      </c>
      <c r="AA24" s="685" t="str">
        <f t="shared" si="10"/>
        <v/>
      </c>
      <c r="AB24" s="679" t="str">
        <f>IF(G24="","",VLOOKUP(G24,Qualities!$A$2:$B$156,2,0))</f>
        <v/>
      </c>
      <c r="AC24" s="686" t="str">
        <f>IF(AB24="","",VLOOKUP(AB24,QualityType!$A$2:$B$16,2,0))</f>
        <v/>
      </c>
      <c r="AD24" s="687" t="str">
        <f t="shared" si="11"/>
        <v/>
      </c>
      <c r="AE24" s="687" t="str">
        <f>IF(I24="",IF(AND(J24="",K24=""),"",F24&amp;"External"),IF(COUNTIF(BaseData!$B$2:$B$45,I24)=1,F24&amp;"Consolidation intra-divisional",F24&amp;"Group"))</f>
        <v/>
      </c>
      <c r="AF24" s="687" t="str">
        <f t="shared" si="12"/>
        <v/>
      </c>
    </row>
    <row r="25" spans="1:32">
      <c r="A25" s="674"/>
      <c r="B25" s="675"/>
      <c r="C25" s="676"/>
      <c r="D25" s="675"/>
      <c r="E25" s="677"/>
      <c r="F25" s="675"/>
      <c r="G25" s="678"/>
      <c r="H25" s="675"/>
      <c r="I25" s="675"/>
      <c r="J25" s="675"/>
      <c r="K25" s="680"/>
      <c r="L25" s="681"/>
      <c r="M25" s="682"/>
      <c r="N25" s="683"/>
      <c r="O25" s="682"/>
      <c r="P25" s="682"/>
      <c r="Q25" s="684" t="str">
        <f t="shared" si="0"/>
        <v/>
      </c>
      <c r="R25" s="684" t="str">
        <f t="shared" si="1"/>
        <v/>
      </c>
      <c r="S25" s="684" t="str">
        <f t="shared" si="2"/>
        <v/>
      </c>
      <c r="T25" s="684" t="str">
        <f t="shared" si="3"/>
        <v/>
      </c>
      <c r="U25" s="685" t="str">
        <f t="shared" si="4"/>
        <v/>
      </c>
      <c r="V25" s="685" t="str">
        <f t="shared" si="5"/>
        <v/>
      </c>
      <c r="W25" s="685" t="str">
        <f t="shared" si="6"/>
        <v/>
      </c>
      <c r="X25" s="685" t="str">
        <f t="shared" si="7"/>
        <v/>
      </c>
      <c r="Y25" s="685" t="str">
        <f t="shared" si="8"/>
        <v/>
      </c>
      <c r="Z25" s="685" t="str">
        <f t="shared" si="9"/>
        <v/>
      </c>
      <c r="AA25" s="685" t="str">
        <f t="shared" si="10"/>
        <v/>
      </c>
      <c r="AB25" s="679" t="str">
        <f>IF(G25="","",VLOOKUP(G25,Qualities!$A$2:$B$156,2,0))</f>
        <v/>
      </c>
      <c r="AC25" s="686" t="str">
        <f>IF(AB25="","",VLOOKUP(AB25,QualityType!$A$2:$B$16,2,0))</f>
        <v/>
      </c>
      <c r="AD25" s="687" t="str">
        <f t="shared" si="11"/>
        <v/>
      </c>
      <c r="AE25" s="687" t="str">
        <f>IF(I25="",IF(AND(J25="",K25=""),"",F25&amp;"External"),IF(COUNTIF(BaseData!$B$2:$B$45,I25)=1,F25&amp;"Consolidation intra-divisional",F25&amp;"Group"))</f>
        <v/>
      </c>
      <c r="AF25" s="687" t="str">
        <f t="shared" si="12"/>
        <v/>
      </c>
    </row>
    <row r="26" spans="1:32">
      <c r="A26" s="674"/>
      <c r="B26" s="675"/>
      <c r="C26" s="676"/>
      <c r="D26" s="675"/>
      <c r="E26" s="677"/>
      <c r="F26" s="675"/>
      <c r="G26" s="678"/>
      <c r="H26" s="675"/>
      <c r="I26" s="675"/>
      <c r="J26" s="675"/>
      <c r="K26" s="680"/>
      <c r="L26" s="681"/>
      <c r="M26" s="682"/>
      <c r="N26" s="683"/>
      <c r="O26" s="682"/>
      <c r="P26" s="682"/>
      <c r="Q26" s="684" t="str">
        <f t="shared" si="0"/>
        <v/>
      </c>
      <c r="R26" s="684" t="str">
        <f t="shared" si="1"/>
        <v/>
      </c>
      <c r="S26" s="684" t="str">
        <f t="shared" si="2"/>
        <v/>
      </c>
      <c r="T26" s="684" t="str">
        <f t="shared" si="3"/>
        <v/>
      </c>
      <c r="U26" s="685" t="str">
        <f t="shared" si="4"/>
        <v/>
      </c>
      <c r="V26" s="685" t="str">
        <f t="shared" si="5"/>
        <v/>
      </c>
      <c r="W26" s="685" t="str">
        <f t="shared" si="6"/>
        <v/>
      </c>
      <c r="X26" s="685" t="str">
        <f t="shared" si="7"/>
        <v/>
      </c>
      <c r="Y26" s="685" t="str">
        <f t="shared" si="8"/>
        <v/>
      </c>
      <c r="Z26" s="685" t="str">
        <f t="shared" si="9"/>
        <v/>
      </c>
      <c r="AA26" s="685" t="str">
        <f t="shared" si="10"/>
        <v/>
      </c>
      <c r="AB26" s="679" t="str">
        <f>IF(G26="","",VLOOKUP(G26,Qualities!$A$2:$B$156,2,0))</f>
        <v/>
      </c>
      <c r="AC26" s="686" t="str">
        <f>IF(AB26="","",VLOOKUP(AB26,QualityType!$A$2:$B$16,2,0))</f>
        <v/>
      </c>
      <c r="AD26" s="687" t="str">
        <f t="shared" si="11"/>
        <v/>
      </c>
      <c r="AE26" s="687" t="str">
        <f>IF(I26="",IF(AND(J26="",K26=""),"",F26&amp;"External"),IF(COUNTIF(BaseData!$B$2:$B$45,I26)=1,F26&amp;"Consolidation intra-divisional",F26&amp;"Group"))</f>
        <v/>
      </c>
      <c r="AF26" s="687" t="str">
        <f t="shared" si="12"/>
        <v/>
      </c>
    </row>
    <row r="27" spans="1:32">
      <c r="A27" s="674"/>
      <c r="B27" s="675"/>
      <c r="C27" s="676"/>
      <c r="D27" s="675"/>
      <c r="E27" s="677"/>
      <c r="F27" s="675"/>
      <c r="G27" s="678"/>
      <c r="H27" s="675"/>
      <c r="I27" s="675"/>
      <c r="J27" s="675"/>
      <c r="K27" s="680"/>
      <c r="L27" s="681"/>
      <c r="M27" s="682"/>
      <c r="N27" s="683"/>
      <c r="O27" s="682"/>
      <c r="P27" s="682"/>
      <c r="Q27" s="684" t="str">
        <f t="shared" si="0"/>
        <v/>
      </c>
      <c r="R27" s="684" t="str">
        <f t="shared" si="1"/>
        <v/>
      </c>
      <c r="S27" s="684" t="str">
        <f t="shared" si="2"/>
        <v/>
      </c>
      <c r="T27" s="684" t="str">
        <f t="shared" si="3"/>
        <v/>
      </c>
      <c r="U27" s="685" t="str">
        <f t="shared" si="4"/>
        <v/>
      </c>
      <c r="V27" s="685" t="str">
        <f t="shared" si="5"/>
        <v/>
      </c>
      <c r="W27" s="685" t="str">
        <f t="shared" si="6"/>
        <v/>
      </c>
      <c r="X27" s="685" t="str">
        <f t="shared" si="7"/>
        <v/>
      </c>
      <c r="Y27" s="685" t="str">
        <f t="shared" si="8"/>
        <v/>
      </c>
      <c r="Z27" s="685" t="str">
        <f t="shared" si="9"/>
        <v/>
      </c>
      <c r="AA27" s="685" t="str">
        <f t="shared" si="10"/>
        <v/>
      </c>
      <c r="AB27" s="679" t="str">
        <f>IF(G27="","",VLOOKUP(G27,Qualities!$A$2:$B$156,2,0))</f>
        <v/>
      </c>
      <c r="AC27" s="686" t="str">
        <f>IF(AB27="","",VLOOKUP(AB27,QualityType!$A$2:$B$16,2,0))</f>
        <v/>
      </c>
      <c r="AD27" s="687" t="str">
        <f t="shared" si="11"/>
        <v/>
      </c>
      <c r="AE27" s="687" t="str">
        <f>IF(I27="",IF(AND(J27="",K27=""),"",F27&amp;"External"),IF(COUNTIF(BaseData!$B$2:$B$45,I27)=1,F27&amp;"Consolidation intra-divisional",F27&amp;"Group"))</f>
        <v/>
      </c>
      <c r="AF27" s="687" t="str">
        <f t="shared" si="12"/>
        <v/>
      </c>
    </row>
    <row r="28" spans="1:32">
      <c r="A28" s="674"/>
      <c r="B28" s="675"/>
      <c r="C28" s="676"/>
      <c r="D28" s="675"/>
      <c r="E28" s="677"/>
      <c r="F28" s="675"/>
      <c r="G28" s="678"/>
      <c r="H28" s="675"/>
      <c r="I28" s="675"/>
      <c r="J28" s="675"/>
      <c r="K28" s="680"/>
      <c r="L28" s="681"/>
      <c r="M28" s="682"/>
      <c r="N28" s="683"/>
      <c r="O28" s="682"/>
      <c r="P28" s="682"/>
      <c r="Q28" s="684" t="str">
        <f t="shared" si="0"/>
        <v/>
      </c>
      <c r="R28" s="684" t="str">
        <f t="shared" si="1"/>
        <v/>
      </c>
      <c r="S28" s="684" t="str">
        <f t="shared" si="2"/>
        <v/>
      </c>
      <c r="T28" s="684" t="str">
        <f t="shared" si="3"/>
        <v/>
      </c>
      <c r="U28" s="685" t="str">
        <f t="shared" si="4"/>
        <v/>
      </c>
      <c r="V28" s="685" t="str">
        <f t="shared" si="5"/>
        <v/>
      </c>
      <c r="W28" s="685" t="str">
        <f t="shared" si="6"/>
        <v/>
      </c>
      <c r="X28" s="685" t="str">
        <f t="shared" si="7"/>
        <v/>
      </c>
      <c r="Y28" s="685" t="str">
        <f t="shared" si="8"/>
        <v/>
      </c>
      <c r="Z28" s="685" t="str">
        <f t="shared" si="9"/>
        <v/>
      </c>
      <c r="AA28" s="685" t="str">
        <f t="shared" si="10"/>
        <v/>
      </c>
      <c r="AB28" s="679" t="str">
        <f>IF(G28="","",VLOOKUP(G28,Qualities!$A$2:$B$156,2,0))</f>
        <v/>
      </c>
      <c r="AC28" s="686" t="str">
        <f>IF(AB28="","",VLOOKUP(AB28,QualityType!$A$2:$B$16,2,0))</f>
        <v/>
      </c>
      <c r="AD28" s="687" t="str">
        <f t="shared" si="11"/>
        <v/>
      </c>
      <c r="AE28" s="687" t="str">
        <f>IF(I28="",IF(AND(J28="",K28=""),"",F28&amp;"External"),IF(COUNTIF(BaseData!$B$2:$B$45,I28)=1,F28&amp;"Consolidation intra-divisional",F28&amp;"Group"))</f>
        <v/>
      </c>
      <c r="AF28" s="687" t="str">
        <f t="shared" si="12"/>
        <v/>
      </c>
    </row>
    <row r="29" spans="1:32">
      <c r="A29" s="674"/>
      <c r="B29" s="675"/>
      <c r="C29" s="676"/>
      <c r="D29" s="675"/>
      <c r="E29" s="677"/>
      <c r="F29" s="675"/>
      <c r="G29" s="678"/>
      <c r="H29" s="675"/>
      <c r="I29" s="675"/>
      <c r="J29" s="675"/>
      <c r="K29" s="680"/>
      <c r="L29" s="681"/>
      <c r="M29" s="682"/>
      <c r="N29" s="683"/>
      <c r="O29" s="682"/>
      <c r="P29" s="682"/>
      <c r="Q29" s="684" t="str">
        <f t="shared" si="0"/>
        <v/>
      </c>
      <c r="R29" s="684" t="str">
        <f t="shared" si="1"/>
        <v/>
      </c>
      <c r="S29" s="684" t="str">
        <f t="shared" si="2"/>
        <v/>
      </c>
      <c r="T29" s="684" t="str">
        <f t="shared" si="3"/>
        <v/>
      </c>
      <c r="U29" s="685" t="str">
        <f t="shared" si="4"/>
        <v/>
      </c>
      <c r="V29" s="685" t="str">
        <f t="shared" si="5"/>
        <v/>
      </c>
      <c r="W29" s="685" t="str">
        <f t="shared" si="6"/>
        <v/>
      </c>
      <c r="X29" s="685" t="str">
        <f t="shared" si="7"/>
        <v/>
      </c>
      <c r="Y29" s="685" t="str">
        <f t="shared" si="8"/>
        <v/>
      </c>
      <c r="Z29" s="685" t="str">
        <f t="shared" si="9"/>
        <v/>
      </c>
      <c r="AA29" s="685" t="str">
        <f t="shared" si="10"/>
        <v/>
      </c>
      <c r="AB29" s="679" t="str">
        <f>IF(G29="","",VLOOKUP(G29,Qualities!$A$2:$B$156,2,0))</f>
        <v/>
      </c>
      <c r="AC29" s="686" t="str">
        <f>IF(AB29="","",VLOOKUP(AB29,QualityType!$A$2:$B$16,2,0))</f>
        <v/>
      </c>
      <c r="AD29" s="687" t="str">
        <f t="shared" si="11"/>
        <v/>
      </c>
      <c r="AE29" s="687" t="str">
        <f>IF(I29="",IF(AND(J29="",K29=""),"",F29&amp;"External"),IF(COUNTIF(BaseData!$B$2:$B$45,I29)=1,F29&amp;"Consolidation intra-divisional",F29&amp;"Group"))</f>
        <v/>
      </c>
      <c r="AF29" s="687" t="str">
        <f t="shared" si="12"/>
        <v/>
      </c>
    </row>
    <row r="30" spans="1:32">
      <c r="A30" s="674"/>
      <c r="B30" s="675"/>
      <c r="C30" s="676"/>
      <c r="D30" s="675"/>
      <c r="E30" s="677"/>
      <c r="F30" s="675"/>
      <c r="G30" s="678"/>
      <c r="H30" s="675"/>
      <c r="I30" s="675"/>
      <c r="J30" s="675"/>
      <c r="K30" s="680"/>
      <c r="L30" s="681"/>
      <c r="M30" s="682"/>
      <c r="N30" s="683"/>
      <c r="O30" s="682"/>
      <c r="P30" s="682"/>
      <c r="Q30" s="684" t="str">
        <f t="shared" si="0"/>
        <v/>
      </c>
      <c r="R30" s="684" t="str">
        <f t="shared" si="1"/>
        <v/>
      </c>
      <c r="S30" s="684" t="str">
        <f t="shared" si="2"/>
        <v/>
      </c>
      <c r="T30" s="684" t="str">
        <f t="shared" si="3"/>
        <v/>
      </c>
      <c r="U30" s="685" t="str">
        <f t="shared" si="4"/>
        <v/>
      </c>
      <c r="V30" s="685" t="str">
        <f t="shared" si="5"/>
        <v/>
      </c>
      <c r="W30" s="685" t="str">
        <f t="shared" si="6"/>
        <v/>
      </c>
      <c r="X30" s="685" t="str">
        <f t="shared" si="7"/>
        <v/>
      </c>
      <c r="Y30" s="685" t="str">
        <f t="shared" si="8"/>
        <v/>
      </c>
      <c r="Z30" s="685" t="str">
        <f t="shared" si="9"/>
        <v/>
      </c>
      <c r="AA30" s="685" t="str">
        <f t="shared" si="10"/>
        <v/>
      </c>
      <c r="AB30" s="679" t="str">
        <f>IF(G30="","",VLOOKUP(G30,Qualities!$A$2:$B$156,2,0))</f>
        <v/>
      </c>
      <c r="AC30" s="686" t="str">
        <f>IF(AB30="","",VLOOKUP(AB30,QualityType!$A$2:$B$16,2,0))</f>
        <v/>
      </c>
      <c r="AD30" s="687" t="str">
        <f t="shared" si="11"/>
        <v/>
      </c>
      <c r="AE30" s="687" t="str">
        <f>IF(I30="",IF(AND(J30="",K30=""),"",F30&amp;"External"),IF(COUNTIF(BaseData!$B$2:$B$45,I30)=1,F30&amp;"Consolidation intra-divisional",F30&amp;"Group"))</f>
        <v/>
      </c>
      <c r="AF30" s="687" t="str">
        <f t="shared" si="12"/>
        <v/>
      </c>
    </row>
    <row r="31" spans="1:32">
      <c r="A31" s="674"/>
      <c r="B31" s="675"/>
      <c r="C31" s="676"/>
      <c r="D31" s="675"/>
      <c r="E31" s="677"/>
      <c r="F31" s="675"/>
      <c r="G31" s="678"/>
      <c r="H31" s="675"/>
      <c r="I31" s="675"/>
      <c r="J31" s="675"/>
      <c r="K31" s="680"/>
      <c r="L31" s="681"/>
      <c r="M31" s="682"/>
      <c r="N31" s="683"/>
      <c r="O31" s="682"/>
      <c r="P31" s="682"/>
      <c r="Q31" s="684" t="str">
        <f t="shared" si="0"/>
        <v/>
      </c>
      <c r="R31" s="684" t="str">
        <f t="shared" si="1"/>
        <v/>
      </c>
      <c r="S31" s="684" t="str">
        <f t="shared" si="2"/>
        <v/>
      </c>
      <c r="T31" s="684" t="str">
        <f t="shared" si="3"/>
        <v/>
      </c>
      <c r="U31" s="685" t="str">
        <f t="shared" si="4"/>
        <v/>
      </c>
      <c r="V31" s="685" t="str">
        <f t="shared" si="5"/>
        <v/>
      </c>
      <c r="W31" s="685" t="str">
        <f t="shared" si="6"/>
        <v/>
      </c>
      <c r="X31" s="685" t="str">
        <f t="shared" si="7"/>
        <v/>
      </c>
      <c r="Y31" s="685" t="str">
        <f t="shared" si="8"/>
        <v/>
      </c>
      <c r="Z31" s="685" t="str">
        <f t="shared" si="9"/>
        <v/>
      </c>
      <c r="AA31" s="685" t="str">
        <f t="shared" si="10"/>
        <v/>
      </c>
      <c r="AB31" s="679" t="str">
        <f>IF(G31="","",VLOOKUP(G31,Qualities!$A$2:$B$156,2,0))</f>
        <v/>
      </c>
      <c r="AC31" s="686" t="str">
        <f>IF(AB31="","",VLOOKUP(AB31,QualityType!$A$2:$B$16,2,0))</f>
        <v/>
      </c>
      <c r="AD31" s="687" t="str">
        <f t="shared" si="11"/>
        <v/>
      </c>
      <c r="AE31" s="687" t="str">
        <f>IF(I31="",IF(AND(J31="",K31=""),"",F31&amp;"External"),IF(COUNTIF(BaseData!$B$2:$B$45,I31)=1,F31&amp;"Consolidation intra-divisional",F31&amp;"Group"))</f>
        <v/>
      </c>
      <c r="AF31" s="687" t="str">
        <f t="shared" si="12"/>
        <v/>
      </c>
    </row>
    <row r="32" spans="1:32">
      <c r="A32" s="674"/>
      <c r="B32" s="675"/>
      <c r="C32" s="676"/>
      <c r="D32" s="675"/>
      <c r="E32" s="677"/>
      <c r="F32" s="675"/>
      <c r="G32" s="678"/>
      <c r="H32" s="675"/>
      <c r="I32" s="675"/>
      <c r="J32" s="675"/>
      <c r="K32" s="680"/>
      <c r="L32" s="681"/>
      <c r="M32" s="682"/>
      <c r="N32" s="683"/>
      <c r="O32" s="682"/>
      <c r="P32" s="682"/>
      <c r="Q32" s="684" t="str">
        <f t="shared" si="0"/>
        <v/>
      </c>
      <c r="R32" s="684" t="str">
        <f t="shared" si="1"/>
        <v/>
      </c>
      <c r="S32" s="684" t="str">
        <f t="shared" si="2"/>
        <v/>
      </c>
      <c r="T32" s="684" t="str">
        <f t="shared" si="3"/>
        <v/>
      </c>
      <c r="U32" s="685" t="str">
        <f t="shared" si="4"/>
        <v/>
      </c>
      <c r="V32" s="685" t="str">
        <f t="shared" si="5"/>
        <v/>
      </c>
      <c r="W32" s="685" t="str">
        <f t="shared" si="6"/>
        <v/>
      </c>
      <c r="X32" s="685" t="str">
        <f t="shared" si="7"/>
        <v/>
      </c>
      <c r="Y32" s="685" t="str">
        <f t="shared" si="8"/>
        <v/>
      </c>
      <c r="Z32" s="685" t="str">
        <f t="shared" si="9"/>
        <v/>
      </c>
      <c r="AA32" s="685" t="str">
        <f t="shared" si="10"/>
        <v/>
      </c>
      <c r="AB32" s="679" t="str">
        <f>IF(G32="","",VLOOKUP(G32,Qualities!$A$2:$B$156,2,0))</f>
        <v/>
      </c>
      <c r="AC32" s="686" t="str">
        <f>IF(AB32="","",VLOOKUP(AB32,QualityType!$A$2:$B$16,2,0))</f>
        <v/>
      </c>
      <c r="AD32" s="687" t="str">
        <f t="shared" si="11"/>
        <v/>
      </c>
      <c r="AE32" s="687" t="str">
        <f>IF(I32="",IF(AND(J32="",K32=""),"",F32&amp;"External"),IF(COUNTIF(BaseData!$B$2:$B$45,I32)=1,F32&amp;"Consolidation intra-divisional",F32&amp;"Group"))</f>
        <v/>
      </c>
      <c r="AF32" s="687" t="str">
        <f t="shared" si="12"/>
        <v/>
      </c>
    </row>
    <row r="33" spans="1:32">
      <c r="A33" s="674"/>
      <c r="B33" s="675"/>
      <c r="C33" s="676"/>
      <c r="D33" s="675"/>
      <c r="E33" s="677"/>
      <c r="F33" s="675"/>
      <c r="G33" s="678"/>
      <c r="H33" s="675"/>
      <c r="I33" s="675"/>
      <c r="J33" s="675"/>
      <c r="K33" s="680"/>
      <c r="L33" s="681"/>
      <c r="M33" s="682"/>
      <c r="N33" s="683"/>
      <c r="O33" s="682"/>
      <c r="P33" s="682"/>
      <c r="Q33" s="684" t="str">
        <f t="shared" si="0"/>
        <v/>
      </c>
      <c r="R33" s="684" t="str">
        <f t="shared" si="1"/>
        <v/>
      </c>
      <c r="S33" s="684" t="str">
        <f t="shared" si="2"/>
        <v/>
      </c>
      <c r="T33" s="684" t="str">
        <f t="shared" si="3"/>
        <v/>
      </c>
      <c r="U33" s="685" t="str">
        <f t="shared" si="4"/>
        <v/>
      </c>
      <c r="V33" s="685" t="str">
        <f t="shared" si="5"/>
        <v/>
      </c>
      <c r="W33" s="685" t="str">
        <f t="shared" si="6"/>
        <v/>
      </c>
      <c r="X33" s="685" t="str">
        <f t="shared" si="7"/>
        <v/>
      </c>
      <c r="Y33" s="685" t="str">
        <f t="shared" si="8"/>
        <v/>
      </c>
      <c r="Z33" s="685" t="str">
        <f t="shared" si="9"/>
        <v/>
      </c>
      <c r="AA33" s="685" t="str">
        <f t="shared" si="10"/>
        <v/>
      </c>
      <c r="AB33" s="679" t="str">
        <f>IF(G33="","",VLOOKUP(G33,Qualities!$A$2:$B$156,2,0))</f>
        <v/>
      </c>
      <c r="AC33" s="686" t="str">
        <f>IF(AB33="","",VLOOKUP(AB33,QualityType!$A$2:$B$16,2,0))</f>
        <v/>
      </c>
      <c r="AD33" s="687" t="str">
        <f t="shared" si="11"/>
        <v/>
      </c>
      <c r="AE33" s="687" t="str">
        <f>IF(I33="",IF(AND(J33="",K33=""),"",F33&amp;"External"),IF(COUNTIF(BaseData!$B$2:$B$45,I33)=1,F33&amp;"Consolidation intra-divisional",F33&amp;"Group"))</f>
        <v/>
      </c>
      <c r="AF33" s="687" t="str">
        <f t="shared" si="12"/>
        <v/>
      </c>
    </row>
    <row r="34" spans="1:32">
      <c r="A34" s="674"/>
      <c r="B34" s="675"/>
      <c r="C34" s="676"/>
      <c r="D34" s="675"/>
      <c r="E34" s="677"/>
      <c r="F34" s="675"/>
      <c r="G34" s="678"/>
      <c r="H34" s="675"/>
      <c r="I34" s="675"/>
      <c r="J34" s="675"/>
      <c r="K34" s="680"/>
      <c r="L34" s="681"/>
      <c r="M34" s="682"/>
      <c r="N34" s="683"/>
      <c r="O34" s="682"/>
      <c r="P34" s="682"/>
      <c r="Q34" s="684" t="str">
        <f t="shared" si="0"/>
        <v/>
      </c>
      <c r="R34" s="684" t="str">
        <f t="shared" si="1"/>
        <v/>
      </c>
      <c r="S34" s="684" t="str">
        <f t="shared" si="2"/>
        <v/>
      </c>
      <c r="T34" s="684" t="str">
        <f t="shared" si="3"/>
        <v/>
      </c>
      <c r="U34" s="685" t="str">
        <f t="shared" si="4"/>
        <v/>
      </c>
      <c r="V34" s="685" t="str">
        <f t="shared" si="5"/>
        <v/>
      </c>
      <c r="W34" s="685" t="str">
        <f t="shared" si="6"/>
        <v/>
      </c>
      <c r="X34" s="685" t="str">
        <f t="shared" si="7"/>
        <v/>
      </c>
      <c r="Y34" s="685" t="str">
        <f t="shared" si="8"/>
        <v/>
      </c>
      <c r="Z34" s="685" t="str">
        <f t="shared" si="9"/>
        <v/>
      </c>
      <c r="AA34" s="685" t="str">
        <f t="shared" si="10"/>
        <v/>
      </c>
      <c r="AB34" s="679" t="str">
        <f>IF(G34="","",VLOOKUP(G34,Qualities!$A$2:$B$156,2,0))</f>
        <v/>
      </c>
      <c r="AC34" s="686" t="str">
        <f>IF(AB34="","",VLOOKUP(AB34,QualityType!$A$2:$B$16,2,0))</f>
        <v/>
      </c>
      <c r="AD34" s="687" t="str">
        <f t="shared" si="11"/>
        <v/>
      </c>
      <c r="AE34" s="687" t="str">
        <f>IF(I34="",IF(AND(J34="",K34=""),"",F34&amp;"External"),IF(COUNTIF(BaseData!$B$2:$B$45,I34)=1,F34&amp;"Consolidation intra-divisional",F34&amp;"Group"))</f>
        <v/>
      </c>
      <c r="AF34" s="687" t="str">
        <f t="shared" si="12"/>
        <v/>
      </c>
    </row>
    <row r="35" spans="1:32">
      <c r="A35" s="674"/>
      <c r="B35" s="675"/>
      <c r="C35" s="676"/>
      <c r="D35" s="675"/>
      <c r="E35" s="677"/>
      <c r="F35" s="675"/>
      <c r="G35" s="678"/>
      <c r="H35" s="675"/>
      <c r="I35" s="675"/>
      <c r="J35" s="675"/>
      <c r="K35" s="680"/>
      <c r="L35" s="681"/>
      <c r="M35" s="682"/>
      <c r="N35" s="683"/>
      <c r="O35" s="682"/>
      <c r="P35" s="682"/>
      <c r="Q35" s="684" t="str">
        <f t="shared" si="0"/>
        <v/>
      </c>
      <c r="R35" s="684" t="str">
        <f t="shared" si="1"/>
        <v/>
      </c>
      <c r="S35" s="684" t="str">
        <f t="shared" si="2"/>
        <v/>
      </c>
      <c r="T35" s="684" t="str">
        <f t="shared" si="3"/>
        <v/>
      </c>
      <c r="U35" s="685" t="str">
        <f t="shared" si="4"/>
        <v/>
      </c>
      <c r="V35" s="685" t="str">
        <f t="shared" si="5"/>
        <v/>
      </c>
      <c r="W35" s="685" t="str">
        <f t="shared" si="6"/>
        <v/>
      </c>
      <c r="X35" s="685" t="str">
        <f t="shared" si="7"/>
        <v/>
      </c>
      <c r="Y35" s="685" t="str">
        <f t="shared" si="8"/>
        <v/>
      </c>
      <c r="Z35" s="685" t="str">
        <f t="shared" si="9"/>
        <v/>
      </c>
      <c r="AA35" s="685" t="str">
        <f t="shared" si="10"/>
        <v/>
      </c>
      <c r="AB35" s="679" t="str">
        <f>IF(G35="","",VLOOKUP(G35,Qualities!$A$2:$B$156,2,0))</f>
        <v/>
      </c>
      <c r="AC35" s="686" t="str">
        <f>IF(AB35="","",VLOOKUP(AB35,QualityType!$A$2:$B$16,2,0))</f>
        <v/>
      </c>
      <c r="AD35" s="687" t="str">
        <f t="shared" si="11"/>
        <v/>
      </c>
      <c r="AE35" s="687" t="str">
        <f>IF(I35="",IF(AND(J35="",K35=""),"",F35&amp;"External"),IF(COUNTIF(BaseData!$B$2:$B$45,I35)=1,F35&amp;"Consolidation intra-divisional",F35&amp;"Group"))</f>
        <v/>
      </c>
      <c r="AF35" s="687" t="str">
        <f t="shared" si="12"/>
        <v/>
      </c>
    </row>
    <row r="36" spans="1:32">
      <c r="A36" s="674"/>
      <c r="B36" s="675"/>
      <c r="C36" s="676"/>
      <c r="D36" s="675"/>
      <c r="E36" s="677"/>
      <c r="F36" s="675"/>
      <c r="G36" s="678"/>
      <c r="H36" s="675"/>
      <c r="I36" s="675"/>
      <c r="J36" s="675"/>
      <c r="K36" s="680"/>
      <c r="L36" s="681"/>
      <c r="M36" s="682"/>
      <c r="N36" s="683"/>
      <c r="O36" s="682"/>
      <c r="P36" s="682"/>
      <c r="Q36" s="684" t="str">
        <f t="shared" si="0"/>
        <v/>
      </c>
      <c r="R36" s="684" t="str">
        <f t="shared" si="1"/>
        <v/>
      </c>
      <c r="S36" s="684" t="str">
        <f t="shared" si="2"/>
        <v/>
      </c>
      <c r="T36" s="684" t="str">
        <f t="shared" si="3"/>
        <v/>
      </c>
      <c r="U36" s="685" t="str">
        <f t="shared" si="4"/>
        <v/>
      </c>
      <c r="V36" s="685" t="str">
        <f t="shared" si="5"/>
        <v/>
      </c>
      <c r="W36" s="685" t="str">
        <f t="shared" si="6"/>
        <v/>
      </c>
      <c r="X36" s="685" t="str">
        <f t="shared" si="7"/>
        <v/>
      </c>
      <c r="Y36" s="685" t="str">
        <f t="shared" si="8"/>
        <v/>
      </c>
      <c r="Z36" s="685" t="str">
        <f t="shared" si="9"/>
        <v/>
      </c>
      <c r="AA36" s="685" t="str">
        <f t="shared" si="10"/>
        <v/>
      </c>
      <c r="AB36" s="679" t="str">
        <f>IF(G36="","",VLOOKUP(G36,Qualities!$A$2:$B$156,2,0))</f>
        <v/>
      </c>
      <c r="AC36" s="686" t="str">
        <f>IF(AB36="","",VLOOKUP(AB36,QualityType!$A$2:$B$16,2,0))</f>
        <v/>
      </c>
      <c r="AD36" s="687" t="str">
        <f t="shared" si="11"/>
        <v/>
      </c>
      <c r="AE36" s="687" t="str">
        <f>IF(I36="",IF(AND(J36="",K36=""),"",F36&amp;"External"),IF(COUNTIF(BaseData!$B$2:$B$45,I36)=1,F36&amp;"Consolidation intra-divisional",F36&amp;"Group"))</f>
        <v/>
      </c>
      <c r="AF36" s="687" t="str">
        <f t="shared" si="12"/>
        <v/>
      </c>
    </row>
    <row r="37" spans="1:32">
      <c r="A37" s="674"/>
      <c r="B37" s="675"/>
      <c r="C37" s="676"/>
      <c r="D37" s="675"/>
      <c r="E37" s="677"/>
      <c r="F37" s="675"/>
      <c r="G37" s="678"/>
      <c r="H37" s="675"/>
      <c r="I37" s="675"/>
      <c r="J37" s="675"/>
      <c r="K37" s="680"/>
      <c r="L37" s="681"/>
      <c r="M37" s="682"/>
      <c r="N37" s="683"/>
      <c r="O37" s="682"/>
      <c r="P37" s="682"/>
      <c r="Q37" s="684" t="str">
        <f t="shared" si="0"/>
        <v/>
      </c>
      <c r="R37" s="684" t="str">
        <f t="shared" si="1"/>
        <v/>
      </c>
      <c r="S37" s="684" t="str">
        <f t="shared" si="2"/>
        <v/>
      </c>
      <c r="T37" s="684" t="str">
        <f t="shared" si="3"/>
        <v/>
      </c>
      <c r="U37" s="685" t="str">
        <f t="shared" si="4"/>
        <v/>
      </c>
      <c r="V37" s="685" t="str">
        <f t="shared" si="5"/>
        <v/>
      </c>
      <c r="W37" s="685" t="str">
        <f t="shared" si="6"/>
        <v/>
      </c>
      <c r="X37" s="685" t="str">
        <f t="shared" si="7"/>
        <v/>
      </c>
      <c r="Y37" s="685" t="str">
        <f t="shared" si="8"/>
        <v/>
      </c>
      <c r="Z37" s="685" t="str">
        <f t="shared" si="9"/>
        <v/>
      </c>
      <c r="AA37" s="685" t="str">
        <f t="shared" si="10"/>
        <v/>
      </c>
      <c r="AB37" s="679" t="str">
        <f>IF(G37="","",VLOOKUP(G37,Qualities!$A$2:$B$156,2,0))</f>
        <v/>
      </c>
      <c r="AC37" s="686" t="str">
        <f>IF(AB37="","",VLOOKUP(AB37,QualityType!$A$2:$B$16,2,0))</f>
        <v/>
      </c>
      <c r="AD37" s="687" t="str">
        <f t="shared" si="11"/>
        <v/>
      </c>
      <c r="AE37" s="687" t="str">
        <f>IF(I37="",IF(AND(J37="",K37=""),"",F37&amp;"External"),IF(COUNTIF(BaseData!$B$2:$B$45,I37)=1,F37&amp;"Consolidation intra-divisional",F37&amp;"Group"))</f>
        <v/>
      </c>
      <c r="AF37" s="687" t="str">
        <f t="shared" si="12"/>
        <v/>
      </c>
    </row>
    <row r="38" spans="1:32">
      <c r="A38" s="674"/>
      <c r="B38" s="675"/>
      <c r="C38" s="676"/>
      <c r="D38" s="675"/>
      <c r="E38" s="677"/>
      <c r="F38" s="675"/>
      <c r="G38" s="678"/>
      <c r="H38" s="675"/>
      <c r="I38" s="675"/>
      <c r="J38" s="675"/>
      <c r="K38" s="680"/>
      <c r="L38" s="681"/>
      <c r="M38" s="682"/>
      <c r="N38" s="683"/>
      <c r="O38" s="682"/>
      <c r="P38" s="682"/>
      <c r="Q38" s="684" t="str">
        <f t="shared" si="0"/>
        <v/>
      </c>
      <c r="R38" s="684" t="str">
        <f t="shared" si="1"/>
        <v/>
      </c>
      <c r="S38" s="684" t="str">
        <f t="shared" si="2"/>
        <v/>
      </c>
      <c r="T38" s="684" t="str">
        <f t="shared" si="3"/>
        <v/>
      </c>
      <c r="U38" s="685" t="str">
        <f t="shared" si="4"/>
        <v/>
      </c>
      <c r="V38" s="685" t="str">
        <f t="shared" si="5"/>
        <v/>
      </c>
      <c r="W38" s="685" t="str">
        <f t="shared" si="6"/>
        <v/>
      </c>
      <c r="X38" s="685" t="str">
        <f t="shared" si="7"/>
        <v/>
      </c>
      <c r="Y38" s="685" t="str">
        <f t="shared" si="8"/>
        <v/>
      </c>
      <c r="Z38" s="685" t="str">
        <f t="shared" si="9"/>
        <v/>
      </c>
      <c r="AA38" s="685" t="str">
        <f t="shared" si="10"/>
        <v/>
      </c>
      <c r="AB38" s="679" t="str">
        <f>IF(G38="","",VLOOKUP(G38,Qualities!$A$2:$B$156,2,0))</f>
        <v/>
      </c>
      <c r="AC38" s="686" t="str">
        <f>IF(AB38="","",VLOOKUP(AB38,QualityType!$A$2:$B$16,2,0))</f>
        <v/>
      </c>
      <c r="AD38" s="687" t="str">
        <f t="shared" si="11"/>
        <v/>
      </c>
      <c r="AE38" s="687" t="str">
        <f>IF(I38="",IF(AND(J38="",K38=""),"",F38&amp;"External"),IF(COUNTIF(BaseData!$B$2:$B$45,I38)=1,F38&amp;"Consolidation intra-divisional",F38&amp;"Group"))</f>
        <v/>
      </c>
      <c r="AF38" s="687" t="str">
        <f t="shared" si="12"/>
        <v/>
      </c>
    </row>
    <row r="39" spans="1:32">
      <c r="A39" s="674"/>
      <c r="B39" s="675"/>
      <c r="C39" s="676"/>
      <c r="D39" s="675"/>
      <c r="E39" s="677"/>
      <c r="F39" s="675"/>
      <c r="G39" s="678"/>
      <c r="H39" s="675"/>
      <c r="I39" s="675"/>
      <c r="J39" s="675"/>
      <c r="K39" s="680"/>
      <c r="L39" s="681"/>
      <c r="M39" s="682"/>
      <c r="N39" s="683"/>
      <c r="O39" s="682"/>
      <c r="P39" s="682"/>
      <c r="Q39" s="684" t="str">
        <f t="shared" si="0"/>
        <v/>
      </c>
      <c r="R39" s="684" t="str">
        <f t="shared" si="1"/>
        <v/>
      </c>
      <c r="S39" s="684" t="str">
        <f t="shared" si="2"/>
        <v/>
      </c>
      <c r="T39" s="684" t="str">
        <f t="shared" si="3"/>
        <v/>
      </c>
      <c r="U39" s="685" t="str">
        <f t="shared" si="4"/>
        <v/>
      </c>
      <c r="V39" s="685" t="str">
        <f t="shared" si="5"/>
        <v/>
      </c>
      <c r="W39" s="685" t="str">
        <f t="shared" si="6"/>
        <v/>
      </c>
      <c r="X39" s="685" t="str">
        <f t="shared" si="7"/>
        <v/>
      </c>
      <c r="Y39" s="685" t="str">
        <f t="shared" si="8"/>
        <v/>
      </c>
      <c r="Z39" s="685" t="str">
        <f t="shared" si="9"/>
        <v/>
      </c>
      <c r="AA39" s="685" t="str">
        <f t="shared" si="10"/>
        <v/>
      </c>
      <c r="AB39" s="679" t="str">
        <f>IF(G39="","",VLOOKUP(G39,Qualities!$A$2:$B$156,2,0))</f>
        <v/>
      </c>
      <c r="AC39" s="686" t="str">
        <f>IF(AB39="","",VLOOKUP(AB39,QualityType!$A$2:$B$16,2,0))</f>
        <v/>
      </c>
      <c r="AD39" s="687" t="str">
        <f t="shared" si="11"/>
        <v/>
      </c>
      <c r="AE39" s="687" t="str">
        <f>IF(I39="",IF(AND(J39="",K39=""),"",F39&amp;"External"),IF(COUNTIF(BaseData!$B$2:$B$45,I39)=1,F39&amp;"Consolidation intra-divisional",F39&amp;"Group"))</f>
        <v/>
      </c>
      <c r="AF39" s="687" t="str">
        <f t="shared" si="12"/>
        <v/>
      </c>
    </row>
    <row r="40" spans="1:32">
      <c r="A40" s="674"/>
      <c r="B40" s="675"/>
      <c r="C40" s="676"/>
      <c r="D40" s="675"/>
      <c r="E40" s="677"/>
      <c r="F40" s="675"/>
      <c r="G40" s="678"/>
      <c r="H40" s="675"/>
      <c r="I40" s="675"/>
      <c r="J40" s="675"/>
      <c r="K40" s="680"/>
      <c r="L40" s="681"/>
      <c r="M40" s="682"/>
      <c r="N40" s="683"/>
      <c r="O40" s="682"/>
      <c r="P40" s="682"/>
      <c r="Q40" s="684" t="str">
        <f t="shared" si="0"/>
        <v/>
      </c>
      <c r="R40" s="684" t="str">
        <f t="shared" si="1"/>
        <v/>
      </c>
      <c r="S40" s="684" t="str">
        <f t="shared" si="2"/>
        <v/>
      </c>
      <c r="T40" s="684" t="str">
        <f t="shared" si="3"/>
        <v/>
      </c>
      <c r="U40" s="685" t="str">
        <f t="shared" si="4"/>
        <v/>
      </c>
      <c r="V40" s="685" t="str">
        <f t="shared" si="5"/>
        <v/>
      </c>
      <c r="W40" s="685" t="str">
        <f t="shared" si="6"/>
        <v/>
      </c>
      <c r="X40" s="685" t="str">
        <f t="shared" si="7"/>
        <v/>
      </c>
      <c r="Y40" s="685" t="str">
        <f t="shared" si="8"/>
        <v/>
      </c>
      <c r="Z40" s="685" t="str">
        <f t="shared" si="9"/>
        <v/>
      </c>
      <c r="AA40" s="685" t="str">
        <f t="shared" si="10"/>
        <v/>
      </c>
      <c r="AB40" s="679" t="str">
        <f>IF(G40="","",VLOOKUP(G40,Qualities!$A$2:$B$156,2,0))</f>
        <v/>
      </c>
      <c r="AC40" s="686" t="str">
        <f>IF(AB40="","",VLOOKUP(AB40,QualityType!$A$2:$B$16,2,0))</f>
        <v/>
      </c>
      <c r="AD40" s="687" t="str">
        <f t="shared" si="11"/>
        <v/>
      </c>
      <c r="AE40" s="687" t="str">
        <f>IF(I40="",IF(AND(J40="",K40=""),"",F40&amp;"External"),IF(COUNTIF(BaseData!$B$2:$B$45,I40)=1,F40&amp;"Consolidation intra-divisional",F40&amp;"Group"))</f>
        <v/>
      </c>
      <c r="AF40" s="687" t="str">
        <f t="shared" si="12"/>
        <v/>
      </c>
    </row>
    <row r="41" spans="1:32">
      <c r="A41" s="674"/>
      <c r="B41" s="675"/>
      <c r="C41" s="676"/>
      <c r="D41" s="675"/>
      <c r="E41" s="677"/>
      <c r="F41" s="675"/>
      <c r="G41" s="678"/>
      <c r="H41" s="675"/>
      <c r="I41" s="675"/>
      <c r="J41" s="675"/>
      <c r="K41" s="680"/>
      <c r="L41" s="681"/>
      <c r="M41" s="682"/>
      <c r="N41" s="683"/>
      <c r="O41" s="682"/>
      <c r="P41" s="682"/>
      <c r="Q41" s="684" t="str">
        <f t="shared" si="0"/>
        <v/>
      </c>
      <c r="R41" s="684" t="str">
        <f t="shared" si="1"/>
        <v/>
      </c>
      <c r="S41" s="684" t="str">
        <f t="shared" si="2"/>
        <v/>
      </c>
      <c r="T41" s="684" t="str">
        <f t="shared" si="3"/>
        <v/>
      </c>
      <c r="U41" s="685" t="str">
        <f t="shared" si="4"/>
        <v/>
      </c>
      <c r="V41" s="685" t="str">
        <f t="shared" si="5"/>
        <v/>
      </c>
      <c r="W41" s="685" t="str">
        <f t="shared" si="6"/>
        <v/>
      </c>
      <c r="X41" s="685" t="str">
        <f t="shared" si="7"/>
        <v/>
      </c>
      <c r="Y41" s="685" t="str">
        <f t="shared" si="8"/>
        <v/>
      </c>
      <c r="Z41" s="685" t="str">
        <f t="shared" si="9"/>
        <v/>
      </c>
      <c r="AA41" s="685" t="str">
        <f t="shared" si="10"/>
        <v/>
      </c>
      <c r="AB41" s="679" t="str">
        <f>IF(G41="","",VLOOKUP(G41,Qualities!$A$2:$B$156,2,0))</f>
        <v/>
      </c>
      <c r="AC41" s="686" t="str">
        <f>IF(AB41="","",VLOOKUP(AB41,QualityType!$A$2:$B$16,2,0))</f>
        <v/>
      </c>
      <c r="AD41" s="687" t="str">
        <f t="shared" si="11"/>
        <v/>
      </c>
      <c r="AE41" s="687" t="str">
        <f>IF(I41="",IF(AND(J41="",K41=""),"",F41&amp;"External"),IF(COUNTIF(BaseData!$B$2:$B$45,I41)=1,F41&amp;"Consolidation intra-divisional",F41&amp;"Group"))</f>
        <v/>
      </c>
      <c r="AF41" s="687" t="str">
        <f t="shared" si="12"/>
        <v/>
      </c>
    </row>
    <row r="42" spans="1:32">
      <c r="A42" s="674"/>
      <c r="B42" s="675"/>
      <c r="C42" s="676"/>
      <c r="D42" s="675"/>
      <c r="E42" s="677"/>
      <c r="F42" s="675"/>
      <c r="G42" s="678"/>
      <c r="H42" s="675"/>
      <c r="I42" s="675"/>
      <c r="J42" s="675"/>
      <c r="K42" s="680"/>
      <c r="L42" s="681"/>
      <c r="M42" s="682"/>
      <c r="N42" s="683"/>
      <c r="O42" s="682"/>
      <c r="P42" s="682"/>
      <c r="Q42" s="684" t="str">
        <f t="shared" si="0"/>
        <v/>
      </c>
      <c r="R42" s="684" t="str">
        <f t="shared" si="1"/>
        <v/>
      </c>
      <c r="S42" s="684" t="str">
        <f t="shared" si="2"/>
        <v/>
      </c>
      <c r="T42" s="684" t="str">
        <f t="shared" si="3"/>
        <v/>
      </c>
      <c r="U42" s="685" t="str">
        <f t="shared" si="4"/>
        <v/>
      </c>
      <c r="V42" s="685" t="str">
        <f t="shared" si="5"/>
        <v/>
      </c>
      <c r="W42" s="685" t="str">
        <f t="shared" si="6"/>
        <v/>
      </c>
      <c r="X42" s="685" t="str">
        <f t="shared" si="7"/>
        <v/>
      </c>
      <c r="Y42" s="685" t="str">
        <f t="shared" si="8"/>
        <v/>
      </c>
      <c r="Z42" s="685" t="str">
        <f t="shared" si="9"/>
        <v/>
      </c>
      <c r="AA42" s="685" t="str">
        <f t="shared" si="10"/>
        <v/>
      </c>
      <c r="AB42" s="679" t="str">
        <f>IF(G42="","",VLOOKUP(G42,Qualities!$A$2:$B$156,2,0))</f>
        <v/>
      </c>
      <c r="AC42" s="686" t="str">
        <f>IF(AB42="","",VLOOKUP(AB42,QualityType!$A$2:$B$16,2,0))</f>
        <v/>
      </c>
      <c r="AD42" s="687" t="str">
        <f t="shared" si="11"/>
        <v/>
      </c>
      <c r="AE42" s="687" t="str">
        <f>IF(I42="",IF(AND(J42="",K42=""),"",F42&amp;"External"),IF(COUNTIF(BaseData!$B$2:$B$45,I42)=1,F42&amp;"Consolidation intra-divisional",F42&amp;"Group"))</f>
        <v/>
      </c>
      <c r="AF42" s="687" t="str">
        <f t="shared" si="12"/>
        <v/>
      </c>
    </row>
    <row r="43" spans="1:32">
      <c r="A43" s="674"/>
      <c r="B43" s="675"/>
      <c r="C43" s="676"/>
      <c r="D43" s="675"/>
      <c r="E43" s="677"/>
      <c r="F43" s="675"/>
      <c r="G43" s="678"/>
      <c r="H43" s="675"/>
      <c r="I43" s="675"/>
      <c r="J43" s="675"/>
      <c r="K43" s="680"/>
      <c r="L43" s="681"/>
      <c r="M43" s="682"/>
      <c r="N43" s="683"/>
      <c r="O43" s="682"/>
      <c r="P43" s="682"/>
      <c r="Q43" s="684" t="str">
        <f t="shared" si="0"/>
        <v/>
      </c>
      <c r="R43" s="684" t="str">
        <f t="shared" si="1"/>
        <v/>
      </c>
      <c r="S43" s="684" t="str">
        <f t="shared" si="2"/>
        <v/>
      </c>
      <c r="T43" s="684" t="str">
        <f t="shared" si="3"/>
        <v/>
      </c>
      <c r="U43" s="685" t="str">
        <f t="shared" si="4"/>
        <v/>
      </c>
      <c r="V43" s="685" t="str">
        <f t="shared" si="5"/>
        <v/>
      </c>
      <c r="W43" s="685" t="str">
        <f t="shared" si="6"/>
        <v/>
      </c>
      <c r="X43" s="685" t="str">
        <f t="shared" si="7"/>
        <v/>
      </c>
      <c r="Y43" s="685" t="str">
        <f t="shared" si="8"/>
        <v/>
      </c>
      <c r="Z43" s="685" t="str">
        <f t="shared" si="9"/>
        <v/>
      </c>
      <c r="AA43" s="685" t="str">
        <f t="shared" si="10"/>
        <v/>
      </c>
      <c r="AB43" s="679" t="str">
        <f>IF(G43="","",VLOOKUP(G43,Qualities!$A$2:$B$156,2,0))</f>
        <v/>
      </c>
      <c r="AC43" s="686" t="str">
        <f>IF(AB43="","",VLOOKUP(AB43,QualityType!$A$2:$B$16,2,0))</f>
        <v/>
      </c>
      <c r="AD43" s="687" t="str">
        <f t="shared" si="11"/>
        <v/>
      </c>
      <c r="AE43" s="687" t="str">
        <f>IF(I43="",IF(AND(J43="",K43=""),"",F43&amp;"External"),IF(COUNTIF(BaseData!$B$2:$B$45,I43)=1,F43&amp;"Consolidation intra-divisional",F43&amp;"Group"))</f>
        <v/>
      </c>
      <c r="AF43" s="687" t="str">
        <f t="shared" si="12"/>
        <v/>
      </c>
    </row>
    <row r="44" spans="1:32">
      <c r="A44" s="674"/>
      <c r="B44" s="675"/>
      <c r="C44" s="676"/>
      <c r="D44" s="675"/>
      <c r="E44" s="677"/>
      <c r="F44" s="675"/>
      <c r="G44" s="678"/>
      <c r="H44" s="675"/>
      <c r="I44" s="675"/>
      <c r="J44" s="675"/>
      <c r="K44" s="680"/>
      <c r="L44" s="681"/>
      <c r="M44" s="682"/>
      <c r="N44" s="683"/>
      <c r="O44" s="682"/>
      <c r="P44" s="682"/>
      <c r="Q44" s="684" t="str">
        <f t="shared" si="0"/>
        <v/>
      </c>
      <c r="R44" s="684" t="str">
        <f t="shared" si="1"/>
        <v/>
      </c>
      <c r="S44" s="684" t="str">
        <f t="shared" si="2"/>
        <v/>
      </c>
      <c r="T44" s="684" t="str">
        <f t="shared" si="3"/>
        <v/>
      </c>
      <c r="U44" s="685" t="str">
        <f t="shared" si="4"/>
        <v/>
      </c>
      <c r="V44" s="685" t="str">
        <f t="shared" si="5"/>
        <v/>
      </c>
      <c r="W44" s="685" t="str">
        <f t="shared" si="6"/>
        <v/>
      </c>
      <c r="X44" s="685" t="str">
        <f t="shared" si="7"/>
        <v/>
      </c>
      <c r="Y44" s="685" t="str">
        <f t="shared" si="8"/>
        <v/>
      </c>
      <c r="Z44" s="685" t="str">
        <f t="shared" si="9"/>
        <v/>
      </c>
      <c r="AA44" s="685" t="str">
        <f t="shared" si="10"/>
        <v/>
      </c>
      <c r="AB44" s="679" t="str">
        <f>IF(G44="","",VLOOKUP(G44,Qualities!$A$2:$B$156,2,0))</f>
        <v/>
      </c>
      <c r="AC44" s="686" t="str">
        <f>IF(AB44="","",VLOOKUP(AB44,QualityType!$A$2:$B$16,2,0))</f>
        <v/>
      </c>
      <c r="AD44" s="687" t="str">
        <f t="shared" si="11"/>
        <v/>
      </c>
      <c r="AE44" s="687" t="str">
        <f>IF(I44="",IF(AND(J44="",K44=""),"",F44&amp;"External"),IF(COUNTIF(BaseData!$B$2:$B$45,I44)=1,F44&amp;"Consolidation intra-divisional",F44&amp;"Group"))</f>
        <v/>
      </c>
      <c r="AF44" s="687" t="str">
        <f t="shared" si="12"/>
        <v/>
      </c>
    </row>
    <row r="45" spans="1:32">
      <c r="A45" s="674"/>
      <c r="B45" s="675"/>
      <c r="C45" s="676"/>
      <c r="D45" s="675"/>
      <c r="E45" s="677"/>
      <c r="F45" s="675"/>
      <c r="G45" s="678"/>
      <c r="H45" s="675"/>
      <c r="I45" s="675"/>
      <c r="J45" s="675"/>
      <c r="K45" s="680"/>
      <c r="L45" s="681"/>
      <c r="M45" s="682"/>
      <c r="N45" s="683"/>
      <c r="O45" s="682"/>
      <c r="P45" s="682"/>
      <c r="Q45" s="684" t="str">
        <f t="shared" si="0"/>
        <v/>
      </c>
      <c r="R45" s="684" t="str">
        <f t="shared" si="1"/>
        <v/>
      </c>
      <c r="S45" s="684" t="str">
        <f t="shared" si="2"/>
        <v/>
      </c>
      <c r="T45" s="684" t="str">
        <f t="shared" si="3"/>
        <v/>
      </c>
      <c r="U45" s="685" t="str">
        <f t="shared" si="4"/>
        <v/>
      </c>
      <c r="V45" s="685" t="str">
        <f t="shared" si="5"/>
        <v/>
      </c>
      <c r="W45" s="685" t="str">
        <f t="shared" si="6"/>
        <v/>
      </c>
      <c r="X45" s="685" t="str">
        <f t="shared" si="7"/>
        <v/>
      </c>
      <c r="Y45" s="685" t="str">
        <f t="shared" si="8"/>
        <v/>
      </c>
      <c r="Z45" s="685" t="str">
        <f t="shared" si="9"/>
        <v/>
      </c>
      <c r="AA45" s="685" t="str">
        <f t="shared" si="10"/>
        <v/>
      </c>
      <c r="AB45" s="679" t="str">
        <f>IF(G45="","",VLOOKUP(G45,Qualities!$A$2:$B$156,2,0))</f>
        <v/>
      </c>
      <c r="AC45" s="686" t="str">
        <f>IF(AB45="","",VLOOKUP(AB45,QualityType!$A$2:$B$16,2,0))</f>
        <v/>
      </c>
      <c r="AD45" s="687" t="str">
        <f t="shared" si="11"/>
        <v/>
      </c>
      <c r="AE45" s="687" t="str">
        <f>IF(I45="",IF(AND(J45="",K45=""),"",F45&amp;"External"),IF(COUNTIF(BaseData!$B$2:$B$45,I45)=1,F45&amp;"Consolidation intra-divisional",F45&amp;"Group"))</f>
        <v/>
      </c>
      <c r="AF45" s="687" t="str">
        <f t="shared" si="12"/>
        <v/>
      </c>
    </row>
    <row r="46" spans="1:32">
      <c r="A46" s="674"/>
      <c r="B46" s="675"/>
      <c r="C46" s="676"/>
      <c r="D46" s="675"/>
      <c r="E46" s="677"/>
      <c r="F46" s="675"/>
      <c r="G46" s="678"/>
      <c r="H46" s="675"/>
      <c r="I46" s="675"/>
      <c r="J46" s="675"/>
      <c r="K46" s="680"/>
      <c r="L46" s="681"/>
      <c r="M46" s="682"/>
      <c r="N46" s="683"/>
      <c r="O46" s="682"/>
      <c r="P46" s="682"/>
      <c r="Q46" s="684" t="str">
        <f t="shared" si="0"/>
        <v/>
      </c>
      <c r="R46" s="684" t="str">
        <f t="shared" si="1"/>
        <v/>
      </c>
      <c r="S46" s="684" t="str">
        <f t="shared" si="2"/>
        <v/>
      </c>
      <c r="T46" s="684" t="str">
        <f t="shared" si="3"/>
        <v/>
      </c>
      <c r="U46" s="685" t="str">
        <f t="shared" si="4"/>
        <v/>
      </c>
      <c r="V46" s="685" t="str">
        <f t="shared" si="5"/>
        <v/>
      </c>
      <c r="W46" s="685" t="str">
        <f t="shared" si="6"/>
        <v/>
      </c>
      <c r="X46" s="685" t="str">
        <f t="shared" si="7"/>
        <v/>
      </c>
      <c r="Y46" s="685" t="str">
        <f t="shared" si="8"/>
        <v/>
      </c>
      <c r="Z46" s="685" t="str">
        <f t="shared" si="9"/>
        <v/>
      </c>
      <c r="AA46" s="685" t="str">
        <f t="shared" si="10"/>
        <v/>
      </c>
      <c r="AB46" s="679" t="str">
        <f>IF(G46="","",VLOOKUP(G46,Qualities!$A$2:$B$156,2,0))</f>
        <v/>
      </c>
      <c r="AC46" s="686" t="str">
        <f>IF(AB46="","",VLOOKUP(AB46,QualityType!$A$2:$B$16,2,0))</f>
        <v/>
      </c>
      <c r="AD46" s="687" t="str">
        <f t="shared" si="11"/>
        <v/>
      </c>
      <c r="AE46" s="687" t="str">
        <f>IF(I46="",IF(AND(J46="",K46=""),"",F46&amp;"External"),IF(COUNTIF(BaseData!$B$2:$B$45,I46)=1,F46&amp;"Consolidation intra-divisional",F46&amp;"Group"))</f>
        <v/>
      </c>
      <c r="AF46" s="687" t="str">
        <f t="shared" si="12"/>
        <v/>
      </c>
    </row>
    <row r="47" spans="1:32">
      <c r="A47" s="674"/>
      <c r="B47" s="675"/>
      <c r="C47" s="676"/>
      <c r="D47" s="675"/>
      <c r="E47" s="677"/>
      <c r="F47" s="675"/>
      <c r="G47" s="678"/>
      <c r="H47" s="675"/>
      <c r="I47" s="675"/>
      <c r="J47" s="675"/>
      <c r="K47" s="680"/>
      <c r="L47" s="681"/>
      <c r="M47" s="682"/>
      <c r="N47" s="683"/>
      <c r="O47" s="682"/>
      <c r="P47" s="682"/>
      <c r="Q47" s="684" t="str">
        <f t="shared" si="0"/>
        <v/>
      </c>
      <c r="R47" s="684" t="str">
        <f t="shared" si="1"/>
        <v/>
      </c>
      <c r="S47" s="684" t="str">
        <f t="shared" si="2"/>
        <v/>
      </c>
      <c r="T47" s="684" t="str">
        <f t="shared" si="3"/>
        <v/>
      </c>
      <c r="U47" s="685" t="str">
        <f t="shared" si="4"/>
        <v/>
      </c>
      <c r="V47" s="685" t="str">
        <f t="shared" si="5"/>
        <v/>
      </c>
      <c r="W47" s="685" t="str">
        <f t="shared" si="6"/>
        <v/>
      </c>
      <c r="X47" s="685" t="str">
        <f t="shared" si="7"/>
        <v/>
      </c>
      <c r="Y47" s="685" t="str">
        <f t="shared" si="8"/>
        <v/>
      </c>
      <c r="Z47" s="685" t="str">
        <f t="shared" si="9"/>
        <v/>
      </c>
      <c r="AA47" s="685" t="str">
        <f t="shared" si="10"/>
        <v/>
      </c>
      <c r="AB47" s="679" t="str">
        <f>IF(G47="","",VLOOKUP(G47,Qualities!$A$2:$B$156,2,0))</f>
        <v/>
      </c>
      <c r="AC47" s="686" t="str">
        <f>IF(AB47="","",VLOOKUP(AB47,QualityType!$A$2:$B$16,2,0))</f>
        <v/>
      </c>
      <c r="AD47" s="687" t="str">
        <f t="shared" si="11"/>
        <v/>
      </c>
      <c r="AE47" s="687" t="str">
        <f>IF(I47="",IF(AND(J47="",K47=""),"",F47&amp;"External"),IF(COUNTIF(BaseData!$B$2:$B$45,I47)=1,F47&amp;"Consolidation intra-divisional",F47&amp;"Group"))</f>
        <v/>
      </c>
      <c r="AF47" s="687" t="str">
        <f t="shared" si="12"/>
        <v/>
      </c>
    </row>
    <row r="48" spans="1:32">
      <c r="A48" s="674"/>
      <c r="B48" s="675"/>
      <c r="C48" s="676"/>
      <c r="D48" s="675"/>
      <c r="E48" s="677"/>
      <c r="F48" s="675"/>
      <c r="G48" s="678"/>
      <c r="H48" s="675"/>
      <c r="I48" s="675"/>
      <c r="J48" s="675"/>
      <c r="K48" s="680"/>
      <c r="L48" s="681"/>
      <c r="M48" s="682"/>
      <c r="N48" s="683"/>
      <c r="O48" s="682"/>
      <c r="P48" s="682"/>
      <c r="Q48" s="684" t="str">
        <f t="shared" si="0"/>
        <v/>
      </c>
      <c r="R48" s="684" t="str">
        <f t="shared" si="1"/>
        <v/>
      </c>
      <c r="S48" s="684" t="str">
        <f t="shared" si="2"/>
        <v/>
      </c>
      <c r="T48" s="684" t="str">
        <f t="shared" si="3"/>
        <v/>
      </c>
      <c r="U48" s="685" t="str">
        <f t="shared" si="4"/>
        <v/>
      </c>
      <c r="V48" s="685" t="str">
        <f t="shared" si="5"/>
        <v/>
      </c>
      <c r="W48" s="685" t="str">
        <f t="shared" si="6"/>
        <v/>
      </c>
      <c r="X48" s="685" t="str">
        <f t="shared" si="7"/>
        <v/>
      </c>
      <c r="Y48" s="685" t="str">
        <f t="shared" si="8"/>
        <v/>
      </c>
      <c r="Z48" s="685" t="str">
        <f t="shared" si="9"/>
        <v/>
      </c>
      <c r="AA48" s="685" t="str">
        <f t="shared" si="10"/>
        <v/>
      </c>
      <c r="AB48" s="679" t="str">
        <f>IF(G48="","",VLOOKUP(G48,Qualities!$A$2:$B$156,2,0))</f>
        <v/>
      </c>
      <c r="AC48" s="686" t="str">
        <f>IF(AB48="","",VLOOKUP(AB48,QualityType!$A$2:$B$16,2,0))</f>
        <v/>
      </c>
      <c r="AD48" s="687" t="str">
        <f t="shared" si="11"/>
        <v/>
      </c>
      <c r="AE48" s="687" t="str">
        <f>IF(I48="",IF(AND(J48="",K48=""),"",F48&amp;"External"),IF(COUNTIF(BaseData!$B$2:$B$45,I48)=1,F48&amp;"Consolidation intra-divisional",F48&amp;"Group"))</f>
        <v/>
      </c>
      <c r="AF48" s="687" t="str">
        <f t="shared" si="12"/>
        <v/>
      </c>
    </row>
    <row r="49" spans="1:32">
      <c r="A49" s="674"/>
      <c r="B49" s="675"/>
      <c r="C49" s="676"/>
      <c r="D49" s="675"/>
      <c r="E49" s="677"/>
      <c r="F49" s="675"/>
      <c r="G49" s="678"/>
      <c r="H49" s="675"/>
      <c r="I49" s="675"/>
      <c r="J49" s="675"/>
      <c r="K49" s="680"/>
      <c r="L49" s="681"/>
      <c r="M49" s="682"/>
      <c r="N49" s="683"/>
      <c r="O49" s="682"/>
      <c r="P49" s="682"/>
      <c r="Q49" s="684" t="str">
        <f t="shared" si="0"/>
        <v/>
      </c>
      <c r="R49" s="684" t="str">
        <f t="shared" si="1"/>
        <v/>
      </c>
      <c r="S49" s="684" t="str">
        <f t="shared" si="2"/>
        <v/>
      </c>
      <c r="T49" s="684" t="str">
        <f t="shared" si="3"/>
        <v/>
      </c>
      <c r="U49" s="685" t="str">
        <f t="shared" si="4"/>
        <v/>
      </c>
      <c r="V49" s="685" t="str">
        <f t="shared" si="5"/>
        <v/>
      </c>
      <c r="W49" s="685" t="str">
        <f t="shared" si="6"/>
        <v/>
      </c>
      <c r="X49" s="685" t="str">
        <f t="shared" si="7"/>
        <v/>
      </c>
      <c r="Y49" s="685" t="str">
        <f t="shared" si="8"/>
        <v/>
      </c>
      <c r="Z49" s="685" t="str">
        <f t="shared" si="9"/>
        <v/>
      </c>
      <c r="AA49" s="685" t="str">
        <f t="shared" si="10"/>
        <v/>
      </c>
      <c r="AB49" s="679" t="str">
        <f>IF(G49="","",VLOOKUP(G49,Qualities!$A$2:$B$156,2,0))</f>
        <v/>
      </c>
      <c r="AC49" s="686" t="str">
        <f>IF(AB49="","",VLOOKUP(AB49,QualityType!$A$2:$B$16,2,0))</f>
        <v/>
      </c>
      <c r="AD49" s="687" t="str">
        <f t="shared" si="11"/>
        <v/>
      </c>
      <c r="AE49" s="687" t="str">
        <f>IF(I49="",IF(AND(J49="",K49=""),"",F49&amp;"External"),IF(COUNTIF(BaseData!$B$2:$B$45,I49)=1,F49&amp;"Consolidation intra-divisional",F49&amp;"Group"))</f>
        <v/>
      </c>
      <c r="AF49" s="687" t="str">
        <f t="shared" si="12"/>
        <v/>
      </c>
    </row>
    <row r="50" spans="1:32">
      <c r="A50" s="674"/>
      <c r="B50" s="675"/>
      <c r="C50" s="676"/>
      <c r="D50" s="675"/>
      <c r="E50" s="677"/>
      <c r="F50" s="675"/>
      <c r="G50" s="678"/>
      <c r="H50" s="675"/>
      <c r="I50" s="675"/>
      <c r="J50" s="675"/>
      <c r="K50" s="680"/>
      <c r="L50" s="681"/>
      <c r="M50" s="682"/>
      <c r="N50" s="683"/>
      <c r="O50" s="682"/>
      <c r="P50" s="682"/>
      <c r="Q50" s="684" t="str">
        <f t="shared" si="0"/>
        <v/>
      </c>
      <c r="R50" s="684" t="str">
        <f t="shared" si="1"/>
        <v/>
      </c>
      <c r="S50" s="684" t="str">
        <f t="shared" si="2"/>
        <v/>
      </c>
      <c r="T50" s="684" t="str">
        <f t="shared" si="3"/>
        <v/>
      </c>
      <c r="U50" s="685" t="str">
        <f t="shared" si="4"/>
        <v/>
      </c>
      <c r="V50" s="685" t="str">
        <f t="shared" si="5"/>
        <v/>
      </c>
      <c r="W50" s="685" t="str">
        <f t="shared" si="6"/>
        <v/>
      </c>
      <c r="X50" s="685" t="str">
        <f t="shared" si="7"/>
        <v/>
      </c>
      <c r="Y50" s="685" t="str">
        <f t="shared" si="8"/>
        <v/>
      </c>
      <c r="Z50" s="685" t="str">
        <f t="shared" si="9"/>
        <v/>
      </c>
      <c r="AA50" s="685" t="str">
        <f t="shared" si="10"/>
        <v/>
      </c>
      <c r="AB50" s="679" t="str">
        <f>IF(G50="","",VLOOKUP(G50,Qualities!$A$2:$B$156,2,0))</f>
        <v/>
      </c>
      <c r="AC50" s="686" t="str">
        <f>IF(AB50="","",VLOOKUP(AB50,QualityType!$A$2:$B$16,2,0))</f>
        <v/>
      </c>
      <c r="AD50" s="687" t="str">
        <f t="shared" si="11"/>
        <v/>
      </c>
      <c r="AE50" s="687" t="str">
        <f>IF(I50="",IF(AND(J50="",K50=""),"",F50&amp;"External"),IF(COUNTIF(BaseData!$B$2:$B$45,I50)=1,F50&amp;"Consolidation intra-divisional",F50&amp;"Group"))</f>
        <v/>
      </c>
      <c r="AF50" s="687" t="str">
        <f t="shared" si="12"/>
        <v/>
      </c>
    </row>
    <row r="51" spans="1:32">
      <c r="A51" s="674"/>
      <c r="B51" s="675"/>
      <c r="C51" s="676"/>
      <c r="D51" s="675"/>
      <c r="E51" s="677"/>
      <c r="F51" s="675"/>
      <c r="G51" s="678"/>
      <c r="H51" s="675"/>
      <c r="I51" s="675"/>
      <c r="J51" s="675"/>
      <c r="K51" s="680"/>
      <c r="L51" s="681"/>
      <c r="M51" s="682"/>
      <c r="N51" s="683"/>
      <c r="O51" s="682"/>
      <c r="P51" s="682"/>
      <c r="Q51" s="684" t="str">
        <f t="shared" si="0"/>
        <v/>
      </c>
      <c r="R51" s="684" t="str">
        <f t="shared" si="1"/>
        <v/>
      </c>
      <c r="S51" s="684" t="str">
        <f t="shared" si="2"/>
        <v/>
      </c>
      <c r="T51" s="684" t="str">
        <f t="shared" si="3"/>
        <v/>
      </c>
      <c r="U51" s="685" t="str">
        <f t="shared" si="4"/>
        <v/>
      </c>
      <c r="V51" s="685" t="str">
        <f t="shared" si="5"/>
        <v/>
      </c>
      <c r="W51" s="685" t="str">
        <f t="shared" si="6"/>
        <v/>
      </c>
      <c r="X51" s="685" t="str">
        <f t="shared" si="7"/>
        <v/>
      </c>
      <c r="Y51" s="685" t="str">
        <f t="shared" si="8"/>
        <v/>
      </c>
      <c r="Z51" s="685" t="str">
        <f t="shared" si="9"/>
        <v/>
      </c>
      <c r="AA51" s="685" t="str">
        <f t="shared" si="10"/>
        <v/>
      </c>
      <c r="AB51" s="679" t="str">
        <f>IF(G51="","",VLOOKUP(G51,Qualities!$A$2:$B$156,2,0))</f>
        <v/>
      </c>
      <c r="AC51" s="686" t="str">
        <f>IF(AB51="","",VLOOKUP(AB51,QualityType!$A$2:$B$16,2,0))</f>
        <v/>
      </c>
      <c r="AD51" s="687" t="str">
        <f t="shared" si="11"/>
        <v/>
      </c>
      <c r="AE51" s="687" t="str">
        <f>IF(I51="",IF(AND(J51="",K51=""),"",F51&amp;"External"),IF(COUNTIF(BaseData!$B$2:$B$45,I51)=1,F51&amp;"Consolidation intra-divisional",F51&amp;"Group"))</f>
        <v/>
      </c>
      <c r="AF51" s="687" t="str">
        <f t="shared" si="12"/>
        <v/>
      </c>
    </row>
    <row r="52" spans="1:32">
      <c r="A52" s="674"/>
      <c r="B52" s="675"/>
      <c r="C52" s="676"/>
      <c r="D52" s="675"/>
      <c r="E52" s="677"/>
      <c r="F52" s="675"/>
      <c r="G52" s="678"/>
      <c r="H52" s="675"/>
      <c r="I52" s="675"/>
      <c r="J52" s="675"/>
      <c r="K52" s="680"/>
      <c r="L52" s="681"/>
      <c r="M52" s="682"/>
      <c r="N52" s="683"/>
      <c r="O52" s="682"/>
      <c r="P52" s="682"/>
      <c r="Q52" s="684" t="str">
        <f t="shared" si="0"/>
        <v/>
      </c>
      <c r="R52" s="684" t="str">
        <f t="shared" si="1"/>
        <v/>
      </c>
      <c r="S52" s="684" t="str">
        <f t="shared" si="2"/>
        <v/>
      </c>
      <c r="T52" s="684" t="str">
        <f t="shared" si="3"/>
        <v/>
      </c>
      <c r="U52" s="685" t="str">
        <f t="shared" si="4"/>
        <v/>
      </c>
      <c r="V52" s="685" t="str">
        <f t="shared" si="5"/>
        <v/>
      </c>
      <c r="W52" s="685" t="str">
        <f t="shared" si="6"/>
        <v/>
      </c>
      <c r="X52" s="685" t="str">
        <f t="shared" si="7"/>
        <v/>
      </c>
      <c r="Y52" s="685" t="str">
        <f t="shared" si="8"/>
        <v/>
      </c>
      <c r="Z52" s="685" t="str">
        <f t="shared" si="9"/>
        <v/>
      </c>
      <c r="AA52" s="685" t="str">
        <f t="shared" si="10"/>
        <v/>
      </c>
      <c r="AB52" s="679" t="str">
        <f>IF(G52="","",VLOOKUP(G52,Qualities!$A$2:$B$156,2,0))</f>
        <v/>
      </c>
      <c r="AC52" s="686" t="str">
        <f>IF(AB52="","",VLOOKUP(AB52,QualityType!$A$2:$B$16,2,0))</f>
        <v/>
      </c>
      <c r="AD52" s="687" t="str">
        <f t="shared" ref="AD52:AD115" si="13">D52&amp;AC52</f>
        <v/>
      </c>
      <c r="AE52" s="687" t="str">
        <f>IF(I52="",IF(AND(J52="",K52=""),"",F52&amp;"External"),IF(COUNTIF(BaseData!$B$2:$B$45,I52)=1,F52&amp;"Consolidation intra-divisional",F52&amp;"Group"))</f>
        <v/>
      </c>
      <c r="AF52" s="687" t="str">
        <f t="shared" ref="AF52:AF115" si="14">IF(A52="","",F52&amp;IF(I52&lt;&gt;"","aff","ext"))</f>
        <v/>
      </c>
    </row>
    <row r="53" spans="1:32">
      <c r="A53" s="674"/>
      <c r="B53" s="675"/>
      <c r="C53" s="676"/>
      <c r="D53" s="675"/>
      <c r="E53" s="677"/>
      <c r="F53" s="675"/>
      <c r="G53" s="678"/>
      <c r="H53" s="675"/>
      <c r="I53" s="675"/>
      <c r="J53" s="675"/>
      <c r="K53" s="680"/>
      <c r="L53" s="681"/>
      <c r="M53" s="682"/>
      <c r="N53" s="683"/>
      <c r="O53" s="682"/>
      <c r="P53" s="682"/>
      <c r="Q53" s="684" t="str">
        <f t="shared" ref="Q53:Q116" si="15">IF(L53="","",L53)</f>
        <v/>
      </c>
      <c r="R53" s="684" t="str">
        <f t="shared" ref="R53:R116" si="16">IF(Q53="","",Q53*M53)</f>
        <v/>
      </c>
      <c r="S53" s="684" t="str">
        <f t="shared" ref="S53:S116" si="17">IF(Q53="","",Q53*(N53+P53))</f>
        <v/>
      </c>
      <c r="T53" s="684" t="str">
        <f t="shared" ref="T53:T116" si="18">IF(Q53="","",Q53*O53)</f>
        <v/>
      </c>
      <c r="U53" s="685" t="str">
        <f t="shared" ref="U53:U116" si="19">IF(Q53="","",R53/Q53)</f>
        <v/>
      </c>
      <c r="V53" s="685" t="str">
        <f t="shared" ref="V53:V116" si="20">IF(Q53="","",S53/Q53)</f>
        <v/>
      </c>
      <c r="W53" s="685" t="str">
        <f t="shared" ref="W53:W116" si="21">IF(Q53="","",T53/Q53)</f>
        <v/>
      </c>
      <c r="X53" s="685" t="str">
        <f t="shared" ref="X53:X116" si="22">IF(Q53="","",U53-V53)</f>
        <v/>
      </c>
      <c r="Y53" s="685" t="str">
        <f t="shared" ref="Y53:Y116" si="23">IF(Q53="","",U53-V53-W53)</f>
        <v/>
      </c>
      <c r="Z53" s="685" t="str">
        <f t="shared" ref="Z53:Z116" si="24">IF(Q53="","",R53-S53)</f>
        <v/>
      </c>
      <c r="AA53" s="685" t="str">
        <f t="shared" ref="AA53:AA116" si="25">IF(Q53="","",R53-S53-T53)</f>
        <v/>
      </c>
      <c r="AB53" s="679" t="str">
        <f>IF(G53="","",VLOOKUP(G53,Qualities!$A$2:$B$156,2,0))</f>
        <v/>
      </c>
      <c r="AC53" s="686" t="str">
        <f>IF(AB53="","",VLOOKUP(AB53,QualityType!$A$2:$B$16,2,0))</f>
        <v/>
      </c>
      <c r="AD53" s="687" t="str">
        <f t="shared" si="13"/>
        <v/>
      </c>
      <c r="AE53" s="687" t="str">
        <f>IF(I53="",IF(AND(J53="",K53=""),"",F53&amp;"External"),IF(COUNTIF(BaseData!$B$2:$B$45,I53)=1,F53&amp;"Consolidation intra-divisional",F53&amp;"Group"))</f>
        <v/>
      </c>
      <c r="AF53" s="687" t="str">
        <f t="shared" si="14"/>
        <v/>
      </c>
    </row>
    <row r="54" spans="1:32">
      <c r="A54" s="674"/>
      <c r="B54" s="675"/>
      <c r="C54" s="676"/>
      <c r="D54" s="675"/>
      <c r="E54" s="677"/>
      <c r="F54" s="675"/>
      <c r="G54" s="678"/>
      <c r="H54" s="675"/>
      <c r="I54" s="675"/>
      <c r="J54" s="675"/>
      <c r="K54" s="680"/>
      <c r="L54" s="681"/>
      <c r="M54" s="682"/>
      <c r="N54" s="683"/>
      <c r="O54" s="682"/>
      <c r="P54" s="682"/>
      <c r="Q54" s="684" t="str">
        <f t="shared" si="15"/>
        <v/>
      </c>
      <c r="R54" s="684" t="str">
        <f t="shared" si="16"/>
        <v/>
      </c>
      <c r="S54" s="684" t="str">
        <f t="shared" si="17"/>
        <v/>
      </c>
      <c r="T54" s="684" t="str">
        <f t="shared" si="18"/>
        <v/>
      </c>
      <c r="U54" s="685" t="str">
        <f t="shared" si="19"/>
        <v/>
      </c>
      <c r="V54" s="685" t="str">
        <f t="shared" si="20"/>
        <v/>
      </c>
      <c r="W54" s="685" t="str">
        <f t="shared" si="21"/>
        <v/>
      </c>
      <c r="X54" s="685" t="str">
        <f t="shared" si="22"/>
        <v/>
      </c>
      <c r="Y54" s="685" t="str">
        <f t="shared" si="23"/>
        <v/>
      </c>
      <c r="Z54" s="685" t="str">
        <f t="shared" si="24"/>
        <v/>
      </c>
      <c r="AA54" s="685" t="str">
        <f t="shared" si="25"/>
        <v/>
      </c>
      <c r="AB54" s="679" t="str">
        <f>IF(G54="","",VLOOKUP(G54,Qualities!$A$2:$B$156,2,0))</f>
        <v/>
      </c>
      <c r="AC54" s="686" t="str">
        <f>IF(AB54="","",VLOOKUP(AB54,QualityType!$A$2:$B$16,2,0))</f>
        <v/>
      </c>
      <c r="AD54" s="687" t="str">
        <f t="shared" si="13"/>
        <v/>
      </c>
      <c r="AE54" s="687" t="str">
        <f>IF(I54="",IF(AND(J54="",K54=""),"",F54&amp;"External"),IF(COUNTIF(BaseData!$B$2:$B$45,I54)=1,F54&amp;"Consolidation intra-divisional",F54&amp;"Group"))</f>
        <v/>
      </c>
      <c r="AF54" s="687" t="str">
        <f t="shared" si="14"/>
        <v/>
      </c>
    </row>
    <row r="55" spans="1:32">
      <c r="A55" s="674"/>
      <c r="B55" s="675"/>
      <c r="C55" s="676"/>
      <c r="D55" s="675"/>
      <c r="E55" s="677"/>
      <c r="F55" s="675"/>
      <c r="G55" s="678"/>
      <c r="H55" s="675"/>
      <c r="I55" s="675"/>
      <c r="J55" s="675"/>
      <c r="K55" s="680"/>
      <c r="L55" s="681"/>
      <c r="M55" s="682"/>
      <c r="N55" s="683"/>
      <c r="O55" s="682"/>
      <c r="P55" s="682"/>
      <c r="Q55" s="684" t="str">
        <f t="shared" si="15"/>
        <v/>
      </c>
      <c r="R55" s="684" t="str">
        <f t="shared" si="16"/>
        <v/>
      </c>
      <c r="S55" s="684" t="str">
        <f t="shared" si="17"/>
        <v/>
      </c>
      <c r="T55" s="684" t="str">
        <f t="shared" si="18"/>
        <v/>
      </c>
      <c r="U55" s="685" t="str">
        <f t="shared" si="19"/>
        <v/>
      </c>
      <c r="V55" s="685" t="str">
        <f t="shared" si="20"/>
        <v/>
      </c>
      <c r="W55" s="685" t="str">
        <f t="shared" si="21"/>
        <v/>
      </c>
      <c r="X55" s="685" t="str">
        <f t="shared" si="22"/>
        <v/>
      </c>
      <c r="Y55" s="685" t="str">
        <f t="shared" si="23"/>
        <v/>
      </c>
      <c r="Z55" s="685" t="str">
        <f t="shared" si="24"/>
        <v/>
      </c>
      <c r="AA55" s="685" t="str">
        <f t="shared" si="25"/>
        <v/>
      </c>
      <c r="AB55" s="679" t="str">
        <f>IF(G55="","",VLOOKUP(G55,Qualities!$A$2:$B$156,2,0))</f>
        <v/>
      </c>
      <c r="AC55" s="686" t="str">
        <f>IF(AB55="","",VLOOKUP(AB55,QualityType!$A$2:$B$16,2,0))</f>
        <v/>
      </c>
      <c r="AD55" s="687" t="str">
        <f t="shared" si="13"/>
        <v/>
      </c>
      <c r="AE55" s="687" t="str">
        <f>IF(I55="",IF(AND(J55="",K55=""),"",F55&amp;"External"),IF(COUNTIF(BaseData!$B$2:$B$45,I55)=1,F55&amp;"Consolidation intra-divisional",F55&amp;"Group"))</f>
        <v/>
      </c>
      <c r="AF55" s="687" t="str">
        <f t="shared" si="14"/>
        <v/>
      </c>
    </row>
    <row r="56" spans="1:32">
      <c r="A56" s="674"/>
      <c r="B56" s="675"/>
      <c r="C56" s="676"/>
      <c r="D56" s="675"/>
      <c r="E56" s="677"/>
      <c r="F56" s="675"/>
      <c r="G56" s="678"/>
      <c r="H56" s="675"/>
      <c r="I56" s="675"/>
      <c r="J56" s="675"/>
      <c r="K56" s="680"/>
      <c r="L56" s="681"/>
      <c r="M56" s="682"/>
      <c r="N56" s="683"/>
      <c r="O56" s="682"/>
      <c r="P56" s="682"/>
      <c r="Q56" s="684" t="str">
        <f t="shared" si="15"/>
        <v/>
      </c>
      <c r="R56" s="684" t="str">
        <f t="shared" si="16"/>
        <v/>
      </c>
      <c r="S56" s="684" t="str">
        <f t="shared" si="17"/>
        <v/>
      </c>
      <c r="T56" s="684" t="str">
        <f t="shared" si="18"/>
        <v/>
      </c>
      <c r="U56" s="685" t="str">
        <f t="shared" si="19"/>
        <v/>
      </c>
      <c r="V56" s="685" t="str">
        <f t="shared" si="20"/>
        <v/>
      </c>
      <c r="W56" s="685" t="str">
        <f t="shared" si="21"/>
        <v/>
      </c>
      <c r="X56" s="685" t="str">
        <f t="shared" si="22"/>
        <v/>
      </c>
      <c r="Y56" s="685" t="str">
        <f t="shared" si="23"/>
        <v/>
      </c>
      <c r="Z56" s="685" t="str">
        <f t="shared" si="24"/>
        <v/>
      </c>
      <c r="AA56" s="685" t="str">
        <f t="shared" si="25"/>
        <v/>
      </c>
      <c r="AB56" s="679" t="str">
        <f>IF(G56="","",VLOOKUP(G56,Qualities!$A$2:$B$156,2,0))</f>
        <v/>
      </c>
      <c r="AC56" s="686" t="str">
        <f>IF(AB56="","",VLOOKUP(AB56,QualityType!$A$2:$B$16,2,0))</f>
        <v/>
      </c>
      <c r="AD56" s="687" t="str">
        <f t="shared" si="13"/>
        <v/>
      </c>
      <c r="AE56" s="687" t="str">
        <f>IF(I56="",IF(AND(J56="",K56=""),"",F56&amp;"External"),IF(COUNTIF(BaseData!$B$2:$B$45,I56)=1,F56&amp;"Consolidation intra-divisional",F56&amp;"Group"))</f>
        <v/>
      </c>
      <c r="AF56" s="687" t="str">
        <f t="shared" si="14"/>
        <v/>
      </c>
    </row>
    <row r="57" spans="1:32">
      <c r="A57" s="674"/>
      <c r="B57" s="675"/>
      <c r="C57" s="676"/>
      <c r="D57" s="675"/>
      <c r="E57" s="677"/>
      <c r="F57" s="675"/>
      <c r="G57" s="678"/>
      <c r="H57" s="675"/>
      <c r="I57" s="675"/>
      <c r="J57" s="675"/>
      <c r="K57" s="680"/>
      <c r="L57" s="681"/>
      <c r="M57" s="682"/>
      <c r="N57" s="683"/>
      <c r="O57" s="682"/>
      <c r="P57" s="682"/>
      <c r="Q57" s="684" t="str">
        <f t="shared" si="15"/>
        <v/>
      </c>
      <c r="R57" s="684" t="str">
        <f t="shared" si="16"/>
        <v/>
      </c>
      <c r="S57" s="684" t="str">
        <f t="shared" si="17"/>
        <v/>
      </c>
      <c r="T57" s="684" t="str">
        <f t="shared" si="18"/>
        <v/>
      </c>
      <c r="U57" s="685" t="str">
        <f t="shared" si="19"/>
        <v/>
      </c>
      <c r="V57" s="685" t="str">
        <f t="shared" si="20"/>
        <v/>
      </c>
      <c r="W57" s="685" t="str">
        <f t="shared" si="21"/>
        <v/>
      </c>
      <c r="X57" s="685" t="str">
        <f t="shared" si="22"/>
        <v/>
      </c>
      <c r="Y57" s="685" t="str">
        <f t="shared" si="23"/>
        <v/>
      </c>
      <c r="Z57" s="685" t="str">
        <f t="shared" si="24"/>
        <v/>
      </c>
      <c r="AA57" s="685" t="str">
        <f t="shared" si="25"/>
        <v/>
      </c>
      <c r="AB57" s="679" t="str">
        <f>IF(G57="","",VLOOKUP(G57,Qualities!$A$2:$B$156,2,0))</f>
        <v/>
      </c>
      <c r="AC57" s="686" t="str">
        <f>IF(AB57="","",VLOOKUP(AB57,QualityType!$A$2:$B$16,2,0))</f>
        <v/>
      </c>
      <c r="AD57" s="687" t="str">
        <f t="shared" si="13"/>
        <v/>
      </c>
      <c r="AE57" s="687" t="str">
        <f>IF(I57="",IF(AND(J57="",K57=""),"",F57&amp;"External"),IF(COUNTIF(BaseData!$B$2:$B$45,I57)=1,F57&amp;"Consolidation intra-divisional",F57&amp;"Group"))</f>
        <v/>
      </c>
      <c r="AF57" s="687" t="str">
        <f t="shared" si="14"/>
        <v/>
      </c>
    </row>
    <row r="58" spans="1:32">
      <c r="A58" s="674"/>
      <c r="B58" s="675"/>
      <c r="C58" s="676"/>
      <c r="D58" s="675"/>
      <c r="E58" s="677"/>
      <c r="F58" s="675"/>
      <c r="G58" s="678"/>
      <c r="H58" s="675"/>
      <c r="I58" s="675"/>
      <c r="J58" s="675"/>
      <c r="K58" s="680"/>
      <c r="L58" s="681"/>
      <c r="M58" s="682"/>
      <c r="N58" s="683"/>
      <c r="O58" s="682"/>
      <c r="P58" s="682"/>
      <c r="Q58" s="684" t="str">
        <f t="shared" si="15"/>
        <v/>
      </c>
      <c r="R58" s="684" t="str">
        <f t="shared" si="16"/>
        <v/>
      </c>
      <c r="S58" s="684" t="str">
        <f t="shared" si="17"/>
        <v/>
      </c>
      <c r="T58" s="684" t="str">
        <f t="shared" si="18"/>
        <v/>
      </c>
      <c r="U58" s="685" t="str">
        <f t="shared" si="19"/>
        <v/>
      </c>
      <c r="V58" s="685" t="str">
        <f t="shared" si="20"/>
        <v/>
      </c>
      <c r="W58" s="685" t="str">
        <f t="shared" si="21"/>
        <v/>
      </c>
      <c r="X58" s="685" t="str">
        <f t="shared" si="22"/>
        <v/>
      </c>
      <c r="Y58" s="685" t="str">
        <f t="shared" si="23"/>
        <v/>
      </c>
      <c r="Z58" s="685" t="str">
        <f t="shared" si="24"/>
        <v/>
      </c>
      <c r="AA58" s="685" t="str">
        <f t="shared" si="25"/>
        <v/>
      </c>
      <c r="AB58" s="679" t="str">
        <f>IF(G58="","",VLOOKUP(G58,Qualities!$A$2:$B$156,2,0))</f>
        <v/>
      </c>
      <c r="AC58" s="686" t="str">
        <f>IF(AB58="","",VLOOKUP(AB58,QualityType!$A$2:$B$16,2,0))</f>
        <v/>
      </c>
      <c r="AD58" s="687" t="str">
        <f t="shared" si="13"/>
        <v/>
      </c>
      <c r="AE58" s="687" t="str">
        <f>IF(I58="",IF(AND(J58="",K58=""),"",F58&amp;"External"),IF(COUNTIF(BaseData!$B$2:$B$45,I58)=1,F58&amp;"Consolidation intra-divisional",F58&amp;"Group"))</f>
        <v/>
      </c>
      <c r="AF58" s="687" t="str">
        <f t="shared" si="14"/>
        <v/>
      </c>
    </row>
    <row r="59" spans="1:32">
      <c r="A59" s="674"/>
      <c r="B59" s="675"/>
      <c r="C59" s="676"/>
      <c r="D59" s="675"/>
      <c r="E59" s="677"/>
      <c r="F59" s="675"/>
      <c r="G59" s="678"/>
      <c r="H59" s="675"/>
      <c r="I59" s="675"/>
      <c r="J59" s="675"/>
      <c r="K59" s="680"/>
      <c r="L59" s="681"/>
      <c r="M59" s="682"/>
      <c r="N59" s="683"/>
      <c r="O59" s="682"/>
      <c r="P59" s="682"/>
      <c r="Q59" s="684" t="str">
        <f t="shared" si="15"/>
        <v/>
      </c>
      <c r="R59" s="684" t="str">
        <f t="shared" si="16"/>
        <v/>
      </c>
      <c r="S59" s="684" t="str">
        <f t="shared" si="17"/>
        <v/>
      </c>
      <c r="T59" s="684" t="str">
        <f t="shared" si="18"/>
        <v/>
      </c>
      <c r="U59" s="685" t="str">
        <f t="shared" si="19"/>
        <v/>
      </c>
      <c r="V59" s="685" t="str">
        <f t="shared" si="20"/>
        <v/>
      </c>
      <c r="W59" s="685" t="str">
        <f t="shared" si="21"/>
        <v/>
      </c>
      <c r="X59" s="685" t="str">
        <f t="shared" si="22"/>
        <v/>
      </c>
      <c r="Y59" s="685" t="str">
        <f t="shared" si="23"/>
        <v/>
      </c>
      <c r="Z59" s="685" t="str">
        <f t="shared" si="24"/>
        <v/>
      </c>
      <c r="AA59" s="685" t="str">
        <f t="shared" si="25"/>
        <v/>
      </c>
      <c r="AB59" s="679" t="str">
        <f>IF(G59="","",VLOOKUP(G59,Qualities!$A$2:$B$156,2,0))</f>
        <v/>
      </c>
      <c r="AC59" s="686" t="str">
        <f>IF(AB59="","",VLOOKUP(AB59,QualityType!$A$2:$B$16,2,0))</f>
        <v/>
      </c>
      <c r="AD59" s="687" t="str">
        <f t="shared" si="13"/>
        <v/>
      </c>
      <c r="AE59" s="687" t="str">
        <f>IF(I59="",IF(AND(J59="",K59=""),"",F59&amp;"External"),IF(COUNTIF(BaseData!$B$2:$B$45,I59)=1,F59&amp;"Consolidation intra-divisional",F59&amp;"Group"))</f>
        <v/>
      </c>
      <c r="AF59" s="687" t="str">
        <f t="shared" si="14"/>
        <v/>
      </c>
    </row>
    <row r="60" spans="1:32">
      <c r="A60" s="674"/>
      <c r="B60" s="675"/>
      <c r="C60" s="676"/>
      <c r="D60" s="675"/>
      <c r="E60" s="677"/>
      <c r="F60" s="675"/>
      <c r="G60" s="678"/>
      <c r="H60" s="675"/>
      <c r="I60" s="675"/>
      <c r="J60" s="675"/>
      <c r="K60" s="680"/>
      <c r="L60" s="681"/>
      <c r="M60" s="682"/>
      <c r="N60" s="683"/>
      <c r="O60" s="682"/>
      <c r="P60" s="682"/>
      <c r="Q60" s="684" t="str">
        <f t="shared" si="15"/>
        <v/>
      </c>
      <c r="R60" s="684" t="str">
        <f t="shared" si="16"/>
        <v/>
      </c>
      <c r="S60" s="684" t="str">
        <f t="shared" si="17"/>
        <v/>
      </c>
      <c r="T60" s="684" t="str">
        <f t="shared" si="18"/>
        <v/>
      </c>
      <c r="U60" s="685" t="str">
        <f t="shared" si="19"/>
        <v/>
      </c>
      <c r="V60" s="685" t="str">
        <f t="shared" si="20"/>
        <v/>
      </c>
      <c r="W60" s="685" t="str">
        <f t="shared" si="21"/>
        <v/>
      </c>
      <c r="X60" s="685" t="str">
        <f t="shared" si="22"/>
        <v/>
      </c>
      <c r="Y60" s="685" t="str">
        <f t="shared" si="23"/>
        <v/>
      </c>
      <c r="Z60" s="685" t="str">
        <f t="shared" si="24"/>
        <v/>
      </c>
      <c r="AA60" s="685" t="str">
        <f t="shared" si="25"/>
        <v/>
      </c>
      <c r="AB60" s="679" t="str">
        <f>IF(G60="","",VLOOKUP(G60,Qualities!$A$2:$B$156,2,0))</f>
        <v/>
      </c>
      <c r="AC60" s="686" t="str">
        <f>IF(AB60="","",VLOOKUP(AB60,QualityType!$A$2:$B$16,2,0))</f>
        <v/>
      </c>
      <c r="AD60" s="687" t="str">
        <f t="shared" si="13"/>
        <v/>
      </c>
      <c r="AE60" s="687" t="str">
        <f>IF(I60="",IF(AND(J60="",K60=""),"",F60&amp;"External"),IF(COUNTIF(BaseData!$B$2:$B$45,I60)=1,F60&amp;"Consolidation intra-divisional",F60&amp;"Group"))</f>
        <v/>
      </c>
      <c r="AF60" s="687" t="str">
        <f t="shared" si="14"/>
        <v/>
      </c>
    </row>
    <row r="61" spans="1:32">
      <c r="A61" s="674"/>
      <c r="B61" s="675"/>
      <c r="C61" s="676"/>
      <c r="D61" s="675"/>
      <c r="E61" s="677"/>
      <c r="F61" s="675"/>
      <c r="G61" s="678"/>
      <c r="H61" s="675"/>
      <c r="I61" s="675"/>
      <c r="J61" s="675"/>
      <c r="K61" s="680"/>
      <c r="L61" s="681"/>
      <c r="M61" s="682"/>
      <c r="N61" s="683"/>
      <c r="O61" s="682"/>
      <c r="P61" s="682"/>
      <c r="Q61" s="684" t="str">
        <f t="shared" si="15"/>
        <v/>
      </c>
      <c r="R61" s="684" t="str">
        <f t="shared" si="16"/>
        <v/>
      </c>
      <c r="S61" s="684" t="str">
        <f t="shared" si="17"/>
        <v/>
      </c>
      <c r="T61" s="684" t="str">
        <f t="shared" si="18"/>
        <v/>
      </c>
      <c r="U61" s="685" t="str">
        <f t="shared" si="19"/>
        <v/>
      </c>
      <c r="V61" s="685" t="str">
        <f t="shared" si="20"/>
        <v/>
      </c>
      <c r="W61" s="685" t="str">
        <f t="shared" si="21"/>
        <v/>
      </c>
      <c r="X61" s="685" t="str">
        <f t="shared" si="22"/>
        <v/>
      </c>
      <c r="Y61" s="685" t="str">
        <f t="shared" si="23"/>
        <v/>
      </c>
      <c r="Z61" s="685" t="str">
        <f t="shared" si="24"/>
        <v/>
      </c>
      <c r="AA61" s="685" t="str">
        <f t="shared" si="25"/>
        <v/>
      </c>
      <c r="AB61" s="679" t="str">
        <f>IF(G61="","",VLOOKUP(G61,Qualities!$A$2:$B$156,2,0))</f>
        <v/>
      </c>
      <c r="AC61" s="686" t="str">
        <f>IF(AB61="","",VLOOKUP(AB61,QualityType!$A$2:$B$16,2,0))</f>
        <v/>
      </c>
      <c r="AD61" s="687" t="str">
        <f t="shared" si="13"/>
        <v/>
      </c>
      <c r="AE61" s="687" t="str">
        <f>IF(I61="",IF(AND(J61="",K61=""),"",F61&amp;"External"),IF(COUNTIF(BaseData!$B$2:$B$45,I61)=1,F61&amp;"Consolidation intra-divisional",F61&amp;"Group"))</f>
        <v/>
      </c>
      <c r="AF61" s="687" t="str">
        <f t="shared" si="14"/>
        <v/>
      </c>
    </row>
    <row r="62" spans="1:32">
      <c r="A62" s="674"/>
      <c r="B62" s="675"/>
      <c r="C62" s="676"/>
      <c r="D62" s="675"/>
      <c r="E62" s="677"/>
      <c r="F62" s="675"/>
      <c r="G62" s="678"/>
      <c r="H62" s="675"/>
      <c r="I62" s="675"/>
      <c r="J62" s="675"/>
      <c r="K62" s="680"/>
      <c r="L62" s="681"/>
      <c r="M62" s="682"/>
      <c r="N62" s="683"/>
      <c r="O62" s="682"/>
      <c r="P62" s="682"/>
      <c r="Q62" s="684" t="str">
        <f t="shared" si="15"/>
        <v/>
      </c>
      <c r="R62" s="684" t="str">
        <f t="shared" si="16"/>
        <v/>
      </c>
      <c r="S62" s="684" t="str">
        <f t="shared" si="17"/>
        <v/>
      </c>
      <c r="T62" s="684" t="str">
        <f t="shared" si="18"/>
        <v/>
      </c>
      <c r="U62" s="685" t="str">
        <f t="shared" si="19"/>
        <v/>
      </c>
      <c r="V62" s="685" t="str">
        <f t="shared" si="20"/>
        <v/>
      </c>
      <c r="W62" s="685" t="str">
        <f t="shared" si="21"/>
        <v/>
      </c>
      <c r="X62" s="685" t="str">
        <f t="shared" si="22"/>
        <v/>
      </c>
      <c r="Y62" s="685" t="str">
        <f t="shared" si="23"/>
        <v/>
      </c>
      <c r="Z62" s="685" t="str">
        <f t="shared" si="24"/>
        <v/>
      </c>
      <c r="AA62" s="685" t="str">
        <f t="shared" si="25"/>
        <v/>
      </c>
      <c r="AB62" s="679" t="str">
        <f>IF(G62="","",VLOOKUP(G62,Qualities!$A$2:$B$156,2,0))</f>
        <v/>
      </c>
      <c r="AC62" s="686" t="str">
        <f>IF(AB62="","",VLOOKUP(AB62,QualityType!$A$2:$B$16,2,0))</f>
        <v/>
      </c>
      <c r="AD62" s="687" t="str">
        <f t="shared" si="13"/>
        <v/>
      </c>
      <c r="AE62" s="687" t="str">
        <f>IF(I62="",IF(AND(J62="",K62=""),"",F62&amp;"External"),IF(COUNTIF(BaseData!$B$2:$B$45,I62)=1,F62&amp;"Consolidation intra-divisional",F62&amp;"Group"))</f>
        <v/>
      </c>
      <c r="AF62" s="687" t="str">
        <f t="shared" si="14"/>
        <v/>
      </c>
    </row>
    <row r="63" spans="1:32">
      <c r="A63" s="674"/>
      <c r="B63" s="675"/>
      <c r="C63" s="676"/>
      <c r="D63" s="675"/>
      <c r="E63" s="677"/>
      <c r="F63" s="675"/>
      <c r="G63" s="678"/>
      <c r="H63" s="675"/>
      <c r="I63" s="675"/>
      <c r="J63" s="675"/>
      <c r="K63" s="680"/>
      <c r="L63" s="681"/>
      <c r="M63" s="682"/>
      <c r="N63" s="683"/>
      <c r="O63" s="682"/>
      <c r="P63" s="682"/>
      <c r="Q63" s="684" t="str">
        <f t="shared" si="15"/>
        <v/>
      </c>
      <c r="R63" s="684" t="str">
        <f t="shared" si="16"/>
        <v/>
      </c>
      <c r="S63" s="684" t="str">
        <f t="shared" si="17"/>
        <v/>
      </c>
      <c r="T63" s="684" t="str">
        <f t="shared" si="18"/>
        <v/>
      </c>
      <c r="U63" s="685" t="str">
        <f t="shared" si="19"/>
        <v/>
      </c>
      <c r="V63" s="685" t="str">
        <f t="shared" si="20"/>
        <v/>
      </c>
      <c r="W63" s="685" t="str">
        <f t="shared" si="21"/>
        <v/>
      </c>
      <c r="X63" s="685" t="str">
        <f t="shared" si="22"/>
        <v/>
      </c>
      <c r="Y63" s="685" t="str">
        <f t="shared" si="23"/>
        <v/>
      </c>
      <c r="Z63" s="685" t="str">
        <f t="shared" si="24"/>
        <v/>
      </c>
      <c r="AA63" s="685" t="str">
        <f t="shared" si="25"/>
        <v/>
      </c>
      <c r="AB63" s="679" t="str">
        <f>IF(G63="","",VLOOKUP(G63,Qualities!$A$2:$B$156,2,0))</f>
        <v/>
      </c>
      <c r="AC63" s="686" t="str">
        <f>IF(AB63="","",VLOOKUP(AB63,QualityType!$A$2:$B$16,2,0))</f>
        <v/>
      </c>
      <c r="AD63" s="687" t="str">
        <f t="shared" si="13"/>
        <v/>
      </c>
      <c r="AE63" s="687" t="str">
        <f>IF(I63="",IF(AND(J63="",K63=""),"",F63&amp;"External"),IF(COUNTIF(BaseData!$B$2:$B$45,I63)=1,F63&amp;"Consolidation intra-divisional",F63&amp;"Group"))</f>
        <v/>
      </c>
      <c r="AF63" s="687" t="str">
        <f t="shared" si="14"/>
        <v/>
      </c>
    </row>
    <row r="64" spans="1:32">
      <c r="A64" s="674"/>
      <c r="B64" s="675"/>
      <c r="C64" s="676"/>
      <c r="D64" s="675"/>
      <c r="E64" s="677"/>
      <c r="F64" s="675"/>
      <c r="G64" s="678"/>
      <c r="H64" s="675"/>
      <c r="I64" s="675"/>
      <c r="J64" s="675"/>
      <c r="K64" s="680"/>
      <c r="L64" s="681"/>
      <c r="M64" s="682"/>
      <c r="N64" s="683"/>
      <c r="O64" s="682"/>
      <c r="P64" s="682"/>
      <c r="Q64" s="684" t="str">
        <f t="shared" si="15"/>
        <v/>
      </c>
      <c r="R64" s="684" t="str">
        <f t="shared" si="16"/>
        <v/>
      </c>
      <c r="S64" s="684" t="str">
        <f t="shared" si="17"/>
        <v/>
      </c>
      <c r="T64" s="684" t="str">
        <f t="shared" si="18"/>
        <v/>
      </c>
      <c r="U64" s="685" t="str">
        <f t="shared" si="19"/>
        <v/>
      </c>
      <c r="V64" s="685" t="str">
        <f t="shared" si="20"/>
        <v/>
      </c>
      <c r="W64" s="685" t="str">
        <f t="shared" si="21"/>
        <v/>
      </c>
      <c r="X64" s="685" t="str">
        <f t="shared" si="22"/>
        <v/>
      </c>
      <c r="Y64" s="685" t="str">
        <f t="shared" si="23"/>
        <v/>
      </c>
      <c r="Z64" s="685" t="str">
        <f t="shared" si="24"/>
        <v/>
      </c>
      <c r="AA64" s="685" t="str">
        <f t="shared" si="25"/>
        <v/>
      </c>
      <c r="AB64" s="679" t="str">
        <f>IF(G64="","",VLOOKUP(G64,Qualities!$A$2:$B$156,2,0))</f>
        <v/>
      </c>
      <c r="AC64" s="686" t="str">
        <f>IF(AB64="","",VLOOKUP(AB64,QualityType!$A$2:$B$16,2,0))</f>
        <v/>
      </c>
      <c r="AD64" s="687" t="str">
        <f t="shared" si="13"/>
        <v/>
      </c>
      <c r="AE64" s="687" t="str">
        <f>IF(I64="",IF(AND(J64="",K64=""),"",F64&amp;"External"),IF(COUNTIF(BaseData!$B$2:$B$45,I64)=1,F64&amp;"Consolidation intra-divisional",F64&amp;"Group"))</f>
        <v/>
      </c>
      <c r="AF64" s="687" t="str">
        <f t="shared" si="14"/>
        <v/>
      </c>
    </row>
    <row r="65" spans="1:32">
      <c r="A65" s="674"/>
      <c r="B65" s="675"/>
      <c r="C65" s="676"/>
      <c r="D65" s="675"/>
      <c r="E65" s="677"/>
      <c r="F65" s="675"/>
      <c r="G65" s="678"/>
      <c r="H65" s="675"/>
      <c r="I65" s="675"/>
      <c r="J65" s="675"/>
      <c r="K65" s="680"/>
      <c r="L65" s="681"/>
      <c r="M65" s="682"/>
      <c r="N65" s="683"/>
      <c r="O65" s="682"/>
      <c r="P65" s="682"/>
      <c r="Q65" s="684" t="str">
        <f t="shared" si="15"/>
        <v/>
      </c>
      <c r="R65" s="684" t="str">
        <f t="shared" si="16"/>
        <v/>
      </c>
      <c r="S65" s="684" t="str">
        <f t="shared" si="17"/>
        <v/>
      </c>
      <c r="T65" s="684" t="str">
        <f t="shared" si="18"/>
        <v/>
      </c>
      <c r="U65" s="685" t="str">
        <f t="shared" si="19"/>
        <v/>
      </c>
      <c r="V65" s="685" t="str">
        <f t="shared" si="20"/>
        <v/>
      </c>
      <c r="W65" s="685" t="str">
        <f t="shared" si="21"/>
        <v/>
      </c>
      <c r="X65" s="685" t="str">
        <f t="shared" si="22"/>
        <v/>
      </c>
      <c r="Y65" s="685" t="str">
        <f t="shared" si="23"/>
        <v/>
      </c>
      <c r="Z65" s="685" t="str">
        <f t="shared" si="24"/>
        <v/>
      </c>
      <c r="AA65" s="685" t="str">
        <f t="shared" si="25"/>
        <v/>
      </c>
      <c r="AB65" s="679" t="str">
        <f>IF(G65="","",VLOOKUP(G65,Qualities!$A$2:$B$156,2,0))</f>
        <v/>
      </c>
      <c r="AC65" s="686" t="str">
        <f>IF(AB65="","",VLOOKUP(AB65,QualityType!$A$2:$B$16,2,0))</f>
        <v/>
      </c>
      <c r="AD65" s="687" t="str">
        <f t="shared" si="13"/>
        <v/>
      </c>
      <c r="AE65" s="687" t="str">
        <f>IF(I65="",IF(AND(J65="",K65=""),"",F65&amp;"External"),IF(COUNTIF(BaseData!$B$2:$B$45,I65)=1,F65&amp;"Consolidation intra-divisional",F65&amp;"Group"))</f>
        <v/>
      </c>
      <c r="AF65" s="687" t="str">
        <f t="shared" si="14"/>
        <v/>
      </c>
    </row>
    <row r="66" spans="1:32">
      <c r="A66" s="674"/>
      <c r="B66" s="675"/>
      <c r="C66" s="676"/>
      <c r="D66" s="675"/>
      <c r="E66" s="677"/>
      <c r="F66" s="675"/>
      <c r="G66" s="678"/>
      <c r="H66" s="675"/>
      <c r="I66" s="675"/>
      <c r="J66" s="675"/>
      <c r="K66" s="680"/>
      <c r="L66" s="681"/>
      <c r="M66" s="682"/>
      <c r="N66" s="683"/>
      <c r="O66" s="682"/>
      <c r="P66" s="682"/>
      <c r="Q66" s="684" t="str">
        <f t="shared" si="15"/>
        <v/>
      </c>
      <c r="R66" s="684" t="str">
        <f t="shared" si="16"/>
        <v/>
      </c>
      <c r="S66" s="684" t="str">
        <f t="shared" si="17"/>
        <v/>
      </c>
      <c r="T66" s="684" t="str">
        <f t="shared" si="18"/>
        <v/>
      </c>
      <c r="U66" s="685" t="str">
        <f t="shared" si="19"/>
        <v/>
      </c>
      <c r="V66" s="685" t="str">
        <f t="shared" si="20"/>
        <v/>
      </c>
      <c r="W66" s="685" t="str">
        <f t="shared" si="21"/>
        <v/>
      </c>
      <c r="X66" s="685" t="str">
        <f t="shared" si="22"/>
        <v/>
      </c>
      <c r="Y66" s="685" t="str">
        <f t="shared" si="23"/>
        <v/>
      </c>
      <c r="Z66" s="685" t="str">
        <f t="shared" si="24"/>
        <v/>
      </c>
      <c r="AA66" s="685" t="str">
        <f t="shared" si="25"/>
        <v/>
      </c>
      <c r="AB66" s="679" t="str">
        <f>IF(G66="","",VLOOKUP(G66,Qualities!$A$2:$B$156,2,0))</f>
        <v/>
      </c>
      <c r="AC66" s="686" t="str">
        <f>IF(AB66="","",VLOOKUP(AB66,QualityType!$A$2:$B$16,2,0))</f>
        <v/>
      </c>
      <c r="AD66" s="687" t="str">
        <f t="shared" si="13"/>
        <v/>
      </c>
      <c r="AE66" s="687" t="str">
        <f>IF(I66="",IF(AND(J66="",K66=""),"",F66&amp;"External"),IF(COUNTIF(BaseData!$B$2:$B$45,I66)=1,F66&amp;"Consolidation intra-divisional",F66&amp;"Group"))</f>
        <v/>
      </c>
      <c r="AF66" s="687" t="str">
        <f t="shared" si="14"/>
        <v/>
      </c>
    </row>
    <row r="67" spans="1:32">
      <c r="A67" s="674"/>
      <c r="B67" s="675"/>
      <c r="C67" s="676"/>
      <c r="D67" s="675"/>
      <c r="E67" s="677"/>
      <c r="F67" s="675"/>
      <c r="G67" s="678"/>
      <c r="H67" s="675"/>
      <c r="I67" s="675"/>
      <c r="J67" s="675"/>
      <c r="K67" s="680"/>
      <c r="L67" s="681"/>
      <c r="M67" s="682"/>
      <c r="N67" s="683"/>
      <c r="O67" s="682"/>
      <c r="P67" s="682"/>
      <c r="Q67" s="684" t="str">
        <f t="shared" si="15"/>
        <v/>
      </c>
      <c r="R67" s="684" t="str">
        <f t="shared" si="16"/>
        <v/>
      </c>
      <c r="S67" s="684" t="str">
        <f t="shared" si="17"/>
        <v/>
      </c>
      <c r="T67" s="684" t="str">
        <f t="shared" si="18"/>
        <v/>
      </c>
      <c r="U67" s="685" t="str">
        <f t="shared" si="19"/>
        <v/>
      </c>
      <c r="V67" s="685" t="str">
        <f t="shared" si="20"/>
        <v/>
      </c>
      <c r="W67" s="685" t="str">
        <f t="shared" si="21"/>
        <v/>
      </c>
      <c r="X67" s="685" t="str">
        <f t="shared" si="22"/>
        <v/>
      </c>
      <c r="Y67" s="685" t="str">
        <f t="shared" si="23"/>
        <v/>
      </c>
      <c r="Z67" s="685" t="str">
        <f t="shared" si="24"/>
        <v/>
      </c>
      <c r="AA67" s="685" t="str">
        <f t="shared" si="25"/>
        <v/>
      </c>
      <c r="AB67" s="679" t="str">
        <f>IF(G67="","",VLOOKUP(G67,Qualities!$A$2:$B$156,2,0))</f>
        <v/>
      </c>
      <c r="AC67" s="686" t="str">
        <f>IF(AB67="","",VLOOKUP(AB67,QualityType!$A$2:$B$16,2,0))</f>
        <v/>
      </c>
      <c r="AD67" s="687" t="str">
        <f t="shared" si="13"/>
        <v/>
      </c>
      <c r="AE67" s="687" t="str">
        <f>IF(I67="",IF(AND(J67="",K67=""),"",F67&amp;"External"),IF(COUNTIF(BaseData!$B$2:$B$45,I67)=1,F67&amp;"Consolidation intra-divisional",F67&amp;"Group"))</f>
        <v/>
      </c>
      <c r="AF67" s="687" t="str">
        <f t="shared" si="14"/>
        <v/>
      </c>
    </row>
    <row r="68" spans="1:32">
      <c r="A68" s="674"/>
      <c r="B68" s="675"/>
      <c r="C68" s="676"/>
      <c r="D68" s="675"/>
      <c r="E68" s="677"/>
      <c r="F68" s="675"/>
      <c r="G68" s="678"/>
      <c r="H68" s="675"/>
      <c r="I68" s="675"/>
      <c r="J68" s="675"/>
      <c r="K68" s="680"/>
      <c r="L68" s="681"/>
      <c r="M68" s="682"/>
      <c r="N68" s="683"/>
      <c r="O68" s="682"/>
      <c r="P68" s="682"/>
      <c r="Q68" s="684" t="str">
        <f t="shared" si="15"/>
        <v/>
      </c>
      <c r="R68" s="684" t="str">
        <f t="shared" si="16"/>
        <v/>
      </c>
      <c r="S68" s="684" t="str">
        <f t="shared" si="17"/>
        <v/>
      </c>
      <c r="T68" s="684" t="str">
        <f t="shared" si="18"/>
        <v/>
      </c>
      <c r="U68" s="685" t="str">
        <f t="shared" si="19"/>
        <v/>
      </c>
      <c r="V68" s="685" t="str">
        <f t="shared" si="20"/>
        <v/>
      </c>
      <c r="W68" s="685" t="str">
        <f t="shared" si="21"/>
        <v/>
      </c>
      <c r="X68" s="685" t="str">
        <f t="shared" si="22"/>
        <v/>
      </c>
      <c r="Y68" s="685" t="str">
        <f t="shared" si="23"/>
        <v/>
      </c>
      <c r="Z68" s="685" t="str">
        <f t="shared" si="24"/>
        <v/>
      </c>
      <c r="AA68" s="685" t="str">
        <f t="shared" si="25"/>
        <v/>
      </c>
      <c r="AB68" s="679" t="str">
        <f>IF(G68="","",VLOOKUP(G68,Qualities!$A$2:$B$156,2,0))</f>
        <v/>
      </c>
      <c r="AC68" s="686" t="str">
        <f>IF(AB68="","",VLOOKUP(AB68,QualityType!$A$2:$B$16,2,0))</f>
        <v/>
      </c>
      <c r="AD68" s="687" t="str">
        <f t="shared" si="13"/>
        <v/>
      </c>
      <c r="AE68" s="687" t="str">
        <f>IF(I68="",IF(AND(J68="",K68=""),"",F68&amp;"External"),IF(COUNTIF(BaseData!$B$2:$B$45,I68)=1,F68&amp;"Consolidation intra-divisional",F68&amp;"Group"))</f>
        <v/>
      </c>
      <c r="AF68" s="687" t="str">
        <f t="shared" si="14"/>
        <v/>
      </c>
    </row>
    <row r="69" spans="1:32">
      <c r="A69" s="674"/>
      <c r="B69" s="675"/>
      <c r="C69" s="676"/>
      <c r="D69" s="675"/>
      <c r="E69" s="677"/>
      <c r="F69" s="675"/>
      <c r="G69" s="678"/>
      <c r="H69" s="675"/>
      <c r="I69" s="675"/>
      <c r="J69" s="675"/>
      <c r="K69" s="680"/>
      <c r="L69" s="681"/>
      <c r="M69" s="682"/>
      <c r="N69" s="683"/>
      <c r="O69" s="682"/>
      <c r="P69" s="682"/>
      <c r="Q69" s="684" t="str">
        <f t="shared" si="15"/>
        <v/>
      </c>
      <c r="R69" s="684" t="str">
        <f t="shared" si="16"/>
        <v/>
      </c>
      <c r="S69" s="684" t="str">
        <f t="shared" si="17"/>
        <v/>
      </c>
      <c r="T69" s="684" t="str">
        <f t="shared" si="18"/>
        <v/>
      </c>
      <c r="U69" s="685" t="str">
        <f t="shared" si="19"/>
        <v/>
      </c>
      <c r="V69" s="685" t="str">
        <f t="shared" si="20"/>
        <v/>
      </c>
      <c r="W69" s="685" t="str">
        <f t="shared" si="21"/>
        <v/>
      </c>
      <c r="X69" s="685" t="str">
        <f t="shared" si="22"/>
        <v/>
      </c>
      <c r="Y69" s="685" t="str">
        <f t="shared" si="23"/>
        <v/>
      </c>
      <c r="Z69" s="685" t="str">
        <f t="shared" si="24"/>
        <v/>
      </c>
      <c r="AA69" s="685" t="str">
        <f t="shared" si="25"/>
        <v/>
      </c>
      <c r="AB69" s="679" t="str">
        <f>IF(G69="","",VLOOKUP(G69,Qualities!$A$2:$B$156,2,0))</f>
        <v/>
      </c>
      <c r="AC69" s="686" t="str">
        <f>IF(AB69="","",VLOOKUP(AB69,QualityType!$A$2:$B$16,2,0))</f>
        <v/>
      </c>
      <c r="AD69" s="687" t="str">
        <f t="shared" si="13"/>
        <v/>
      </c>
      <c r="AE69" s="687" t="str">
        <f>IF(I69="",IF(AND(J69="",K69=""),"",F69&amp;"External"),IF(COUNTIF(BaseData!$B$2:$B$45,I69)=1,F69&amp;"Consolidation intra-divisional",F69&amp;"Group"))</f>
        <v/>
      </c>
      <c r="AF69" s="687" t="str">
        <f t="shared" si="14"/>
        <v/>
      </c>
    </row>
    <row r="70" spans="1:32">
      <c r="A70" s="674"/>
      <c r="B70" s="675"/>
      <c r="C70" s="676"/>
      <c r="D70" s="675"/>
      <c r="E70" s="677"/>
      <c r="F70" s="675"/>
      <c r="G70" s="678"/>
      <c r="H70" s="675"/>
      <c r="I70" s="675"/>
      <c r="J70" s="675"/>
      <c r="K70" s="680"/>
      <c r="L70" s="681"/>
      <c r="M70" s="682"/>
      <c r="N70" s="683"/>
      <c r="O70" s="682"/>
      <c r="P70" s="682"/>
      <c r="Q70" s="684" t="str">
        <f t="shared" si="15"/>
        <v/>
      </c>
      <c r="R70" s="684" t="str">
        <f t="shared" si="16"/>
        <v/>
      </c>
      <c r="S70" s="684" t="str">
        <f t="shared" si="17"/>
        <v/>
      </c>
      <c r="T70" s="684" t="str">
        <f t="shared" si="18"/>
        <v/>
      </c>
      <c r="U70" s="685" t="str">
        <f t="shared" si="19"/>
        <v/>
      </c>
      <c r="V70" s="685" t="str">
        <f t="shared" si="20"/>
        <v/>
      </c>
      <c r="W70" s="685" t="str">
        <f t="shared" si="21"/>
        <v/>
      </c>
      <c r="X70" s="685" t="str">
        <f t="shared" si="22"/>
        <v/>
      </c>
      <c r="Y70" s="685" t="str">
        <f t="shared" si="23"/>
        <v/>
      </c>
      <c r="Z70" s="685" t="str">
        <f t="shared" si="24"/>
        <v/>
      </c>
      <c r="AA70" s="685" t="str">
        <f t="shared" si="25"/>
        <v/>
      </c>
      <c r="AB70" s="679" t="str">
        <f>IF(G70="","",VLOOKUP(G70,Qualities!$A$2:$B$156,2,0))</f>
        <v/>
      </c>
      <c r="AC70" s="686" t="str">
        <f>IF(AB70="","",VLOOKUP(AB70,QualityType!$A$2:$B$16,2,0))</f>
        <v/>
      </c>
      <c r="AD70" s="687" t="str">
        <f t="shared" si="13"/>
        <v/>
      </c>
      <c r="AE70" s="687" t="str">
        <f>IF(I70="",IF(AND(J70="",K70=""),"",F70&amp;"External"),IF(COUNTIF(BaseData!$B$2:$B$45,I70)=1,F70&amp;"Consolidation intra-divisional",F70&amp;"Group"))</f>
        <v/>
      </c>
      <c r="AF70" s="687" t="str">
        <f t="shared" si="14"/>
        <v/>
      </c>
    </row>
    <row r="71" spans="1:32">
      <c r="A71" s="674"/>
      <c r="B71" s="675"/>
      <c r="C71" s="676"/>
      <c r="D71" s="675"/>
      <c r="E71" s="677"/>
      <c r="F71" s="675"/>
      <c r="G71" s="678"/>
      <c r="H71" s="675"/>
      <c r="I71" s="675"/>
      <c r="J71" s="675"/>
      <c r="K71" s="680"/>
      <c r="L71" s="681"/>
      <c r="M71" s="682"/>
      <c r="N71" s="683"/>
      <c r="O71" s="682"/>
      <c r="P71" s="682"/>
      <c r="Q71" s="684" t="str">
        <f t="shared" si="15"/>
        <v/>
      </c>
      <c r="R71" s="684" t="str">
        <f t="shared" si="16"/>
        <v/>
      </c>
      <c r="S71" s="684" t="str">
        <f t="shared" si="17"/>
        <v/>
      </c>
      <c r="T71" s="684" t="str">
        <f t="shared" si="18"/>
        <v/>
      </c>
      <c r="U71" s="685" t="str">
        <f t="shared" si="19"/>
        <v/>
      </c>
      <c r="V71" s="685" t="str">
        <f t="shared" si="20"/>
        <v/>
      </c>
      <c r="W71" s="685" t="str">
        <f t="shared" si="21"/>
        <v/>
      </c>
      <c r="X71" s="685" t="str">
        <f t="shared" si="22"/>
        <v/>
      </c>
      <c r="Y71" s="685" t="str">
        <f t="shared" si="23"/>
        <v/>
      </c>
      <c r="Z71" s="685" t="str">
        <f t="shared" si="24"/>
        <v/>
      </c>
      <c r="AA71" s="685" t="str">
        <f t="shared" si="25"/>
        <v/>
      </c>
      <c r="AB71" s="679" t="str">
        <f>IF(G71="","",VLOOKUP(G71,Qualities!$A$2:$B$156,2,0))</f>
        <v/>
      </c>
      <c r="AC71" s="686" t="str">
        <f>IF(AB71="","",VLOOKUP(AB71,QualityType!$A$2:$B$16,2,0))</f>
        <v/>
      </c>
      <c r="AD71" s="687" t="str">
        <f t="shared" si="13"/>
        <v/>
      </c>
      <c r="AE71" s="687" t="str">
        <f>IF(I71="",IF(AND(J71="",K71=""),"",F71&amp;"External"),IF(COUNTIF(BaseData!$B$2:$B$45,I71)=1,F71&amp;"Consolidation intra-divisional",F71&amp;"Group"))</f>
        <v/>
      </c>
      <c r="AF71" s="687" t="str">
        <f t="shared" si="14"/>
        <v/>
      </c>
    </row>
    <row r="72" spans="1:32">
      <c r="A72" s="674"/>
      <c r="B72" s="675"/>
      <c r="C72" s="676"/>
      <c r="D72" s="675"/>
      <c r="E72" s="677"/>
      <c r="F72" s="675"/>
      <c r="G72" s="678"/>
      <c r="H72" s="675"/>
      <c r="I72" s="675"/>
      <c r="J72" s="675"/>
      <c r="K72" s="680"/>
      <c r="L72" s="681"/>
      <c r="M72" s="682"/>
      <c r="N72" s="683"/>
      <c r="O72" s="682"/>
      <c r="P72" s="682"/>
      <c r="Q72" s="684" t="str">
        <f t="shared" si="15"/>
        <v/>
      </c>
      <c r="R72" s="684" t="str">
        <f t="shared" si="16"/>
        <v/>
      </c>
      <c r="S72" s="684" t="str">
        <f t="shared" si="17"/>
        <v/>
      </c>
      <c r="T72" s="684" t="str">
        <f t="shared" si="18"/>
        <v/>
      </c>
      <c r="U72" s="685" t="str">
        <f t="shared" si="19"/>
        <v/>
      </c>
      <c r="V72" s="685" t="str">
        <f t="shared" si="20"/>
        <v/>
      </c>
      <c r="W72" s="685" t="str">
        <f t="shared" si="21"/>
        <v/>
      </c>
      <c r="X72" s="685" t="str">
        <f t="shared" si="22"/>
        <v/>
      </c>
      <c r="Y72" s="685" t="str">
        <f t="shared" si="23"/>
        <v/>
      </c>
      <c r="Z72" s="685" t="str">
        <f t="shared" si="24"/>
        <v/>
      </c>
      <c r="AA72" s="685" t="str">
        <f t="shared" si="25"/>
        <v/>
      </c>
      <c r="AB72" s="679" t="str">
        <f>IF(G72="","",VLOOKUP(G72,Qualities!$A$2:$B$156,2,0))</f>
        <v/>
      </c>
      <c r="AC72" s="686" t="str">
        <f>IF(AB72="","",VLOOKUP(AB72,QualityType!$A$2:$B$16,2,0))</f>
        <v/>
      </c>
      <c r="AD72" s="687" t="str">
        <f t="shared" si="13"/>
        <v/>
      </c>
      <c r="AE72" s="687" t="str">
        <f>IF(I72="",IF(AND(J72="",K72=""),"",F72&amp;"External"),IF(COUNTIF(BaseData!$B$2:$B$45,I72)=1,F72&amp;"Consolidation intra-divisional",F72&amp;"Group"))</f>
        <v/>
      </c>
      <c r="AF72" s="687" t="str">
        <f t="shared" si="14"/>
        <v/>
      </c>
    </row>
    <row r="73" spans="1:32">
      <c r="A73" s="674"/>
      <c r="B73" s="675"/>
      <c r="C73" s="676"/>
      <c r="D73" s="675"/>
      <c r="E73" s="677"/>
      <c r="F73" s="675"/>
      <c r="G73" s="678"/>
      <c r="H73" s="675"/>
      <c r="I73" s="675"/>
      <c r="J73" s="675"/>
      <c r="K73" s="680"/>
      <c r="L73" s="681"/>
      <c r="M73" s="682"/>
      <c r="N73" s="683"/>
      <c r="O73" s="682"/>
      <c r="P73" s="682"/>
      <c r="Q73" s="684" t="str">
        <f t="shared" si="15"/>
        <v/>
      </c>
      <c r="R73" s="684" t="str">
        <f t="shared" si="16"/>
        <v/>
      </c>
      <c r="S73" s="684" t="str">
        <f t="shared" si="17"/>
        <v/>
      </c>
      <c r="T73" s="684" t="str">
        <f t="shared" si="18"/>
        <v/>
      </c>
      <c r="U73" s="685" t="str">
        <f t="shared" si="19"/>
        <v/>
      </c>
      <c r="V73" s="685" t="str">
        <f t="shared" si="20"/>
        <v/>
      </c>
      <c r="W73" s="685" t="str">
        <f t="shared" si="21"/>
        <v/>
      </c>
      <c r="X73" s="685" t="str">
        <f t="shared" si="22"/>
        <v/>
      </c>
      <c r="Y73" s="685" t="str">
        <f t="shared" si="23"/>
        <v/>
      </c>
      <c r="Z73" s="685" t="str">
        <f t="shared" si="24"/>
        <v/>
      </c>
      <c r="AA73" s="685" t="str">
        <f t="shared" si="25"/>
        <v/>
      </c>
      <c r="AB73" s="679" t="str">
        <f>IF(G73="","",VLOOKUP(G73,Qualities!$A$2:$B$156,2,0))</f>
        <v/>
      </c>
      <c r="AC73" s="686" t="str">
        <f>IF(AB73="","",VLOOKUP(AB73,QualityType!$A$2:$B$16,2,0))</f>
        <v/>
      </c>
      <c r="AD73" s="687" t="str">
        <f t="shared" si="13"/>
        <v/>
      </c>
      <c r="AE73" s="687" t="str">
        <f>IF(I73="",IF(AND(J73="",K73=""),"",F73&amp;"External"),IF(COUNTIF(BaseData!$B$2:$B$45,I73)=1,F73&amp;"Consolidation intra-divisional",F73&amp;"Group"))</f>
        <v/>
      </c>
      <c r="AF73" s="687" t="str">
        <f t="shared" si="14"/>
        <v/>
      </c>
    </row>
    <row r="74" spans="1:32">
      <c r="A74" s="674"/>
      <c r="B74" s="675"/>
      <c r="C74" s="676"/>
      <c r="D74" s="675"/>
      <c r="E74" s="677"/>
      <c r="F74" s="675"/>
      <c r="G74" s="678"/>
      <c r="H74" s="675"/>
      <c r="I74" s="675"/>
      <c r="J74" s="675"/>
      <c r="K74" s="680"/>
      <c r="L74" s="681"/>
      <c r="M74" s="682"/>
      <c r="N74" s="683"/>
      <c r="O74" s="682"/>
      <c r="P74" s="682"/>
      <c r="Q74" s="684" t="str">
        <f t="shared" si="15"/>
        <v/>
      </c>
      <c r="R74" s="684" t="str">
        <f t="shared" si="16"/>
        <v/>
      </c>
      <c r="S74" s="684" t="str">
        <f t="shared" si="17"/>
        <v/>
      </c>
      <c r="T74" s="684" t="str">
        <f t="shared" si="18"/>
        <v/>
      </c>
      <c r="U74" s="685" t="str">
        <f t="shared" si="19"/>
        <v/>
      </c>
      <c r="V74" s="685" t="str">
        <f t="shared" si="20"/>
        <v/>
      </c>
      <c r="W74" s="685" t="str">
        <f t="shared" si="21"/>
        <v/>
      </c>
      <c r="X74" s="685" t="str">
        <f t="shared" si="22"/>
        <v/>
      </c>
      <c r="Y74" s="685" t="str">
        <f t="shared" si="23"/>
        <v/>
      </c>
      <c r="Z74" s="685" t="str">
        <f t="shared" si="24"/>
        <v/>
      </c>
      <c r="AA74" s="685" t="str">
        <f t="shared" si="25"/>
        <v/>
      </c>
      <c r="AB74" s="679" t="str">
        <f>IF(G74="","",VLOOKUP(G74,Qualities!$A$2:$B$156,2,0))</f>
        <v/>
      </c>
      <c r="AC74" s="686" t="str">
        <f>IF(AB74="","",VLOOKUP(AB74,QualityType!$A$2:$B$16,2,0))</f>
        <v/>
      </c>
      <c r="AD74" s="687" t="str">
        <f t="shared" si="13"/>
        <v/>
      </c>
      <c r="AE74" s="687" t="str">
        <f>IF(I74="",IF(AND(J74="",K74=""),"",F74&amp;"External"),IF(COUNTIF(BaseData!$B$2:$B$45,I74)=1,F74&amp;"Consolidation intra-divisional",F74&amp;"Group"))</f>
        <v/>
      </c>
      <c r="AF74" s="687" t="str">
        <f t="shared" si="14"/>
        <v/>
      </c>
    </row>
    <row r="75" spans="1:32">
      <c r="A75" s="674"/>
      <c r="B75" s="675"/>
      <c r="C75" s="676"/>
      <c r="D75" s="675"/>
      <c r="E75" s="677"/>
      <c r="F75" s="675"/>
      <c r="G75" s="678"/>
      <c r="H75" s="675"/>
      <c r="I75" s="675"/>
      <c r="J75" s="675"/>
      <c r="K75" s="680"/>
      <c r="L75" s="681"/>
      <c r="M75" s="682"/>
      <c r="N75" s="683"/>
      <c r="O75" s="682"/>
      <c r="P75" s="682"/>
      <c r="Q75" s="684" t="str">
        <f t="shared" si="15"/>
        <v/>
      </c>
      <c r="R75" s="684" t="str">
        <f t="shared" si="16"/>
        <v/>
      </c>
      <c r="S75" s="684" t="str">
        <f t="shared" si="17"/>
        <v/>
      </c>
      <c r="T75" s="684" t="str">
        <f t="shared" si="18"/>
        <v/>
      </c>
      <c r="U75" s="685" t="str">
        <f t="shared" si="19"/>
        <v/>
      </c>
      <c r="V75" s="685" t="str">
        <f t="shared" si="20"/>
        <v/>
      </c>
      <c r="W75" s="685" t="str">
        <f t="shared" si="21"/>
        <v/>
      </c>
      <c r="X75" s="685" t="str">
        <f t="shared" si="22"/>
        <v/>
      </c>
      <c r="Y75" s="685" t="str">
        <f t="shared" si="23"/>
        <v/>
      </c>
      <c r="Z75" s="685" t="str">
        <f t="shared" si="24"/>
        <v/>
      </c>
      <c r="AA75" s="685" t="str">
        <f t="shared" si="25"/>
        <v/>
      </c>
      <c r="AB75" s="679" t="str">
        <f>IF(G75="","",VLOOKUP(G75,Qualities!$A$2:$B$156,2,0))</f>
        <v/>
      </c>
      <c r="AC75" s="686" t="str">
        <f>IF(AB75="","",VLOOKUP(AB75,QualityType!$A$2:$B$16,2,0))</f>
        <v/>
      </c>
      <c r="AD75" s="687" t="str">
        <f t="shared" si="13"/>
        <v/>
      </c>
      <c r="AE75" s="687" t="str">
        <f>IF(I75="",IF(AND(J75="",K75=""),"",F75&amp;"External"),IF(COUNTIF(BaseData!$B$2:$B$45,I75)=1,F75&amp;"Consolidation intra-divisional",F75&amp;"Group"))</f>
        <v/>
      </c>
      <c r="AF75" s="687" t="str">
        <f t="shared" si="14"/>
        <v/>
      </c>
    </row>
    <row r="76" spans="1:32">
      <c r="A76" s="674"/>
      <c r="B76" s="675"/>
      <c r="C76" s="676"/>
      <c r="D76" s="675"/>
      <c r="E76" s="677"/>
      <c r="F76" s="675"/>
      <c r="G76" s="678"/>
      <c r="H76" s="675"/>
      <c r="I76" s="675"/>
      <c r="J76" s="675"/>
      <c r="K76" s="680"/>
      <c r="L76" s="681"/>
      <c r="M76" s="682"/>
      <c r="N76" s="683"/>
      <c r="O76" s="682"/>
      <c r="P76" s="682"/>
      <c r="Q76" s="684" t="str">
        <f t="shared" si="15"/>
        <v/>
      </c>
      <c r="R76" s="684" t="str">
        <f t="shared" si="16"/>
        <v/>
      </c>
      <c r="S76" s="684" t="str">
        <f t="shared" si="17"/>
        <v/>
      </c>
      <c r="T76" s="684" t="str">
        <f t="shared" si="18"/>
        <v/>
      </c>
      <c r="U76" s="685" t="str">
        <f t="shared" si="19"/>
        <v/>
      </c>
      <c r="V76" s="685" t="str">
        <f t="shared" si="20"/>
        <v/>
      </c>
      <c r="W76" s="685" t="str">
        <f t="shared" si="21"/>
        <v/>
      </c>
      <c r="X76" s="685" t="str">
        <f t="shared" si="22"/>
        <v/>
      </c>
      <c r="Y76" s="685" t="str">
        <f t="shared" si="23"/>
        <v/>
      </c>
      <c r="Z76" s="685" t="str">
        <f t="shared" si="24"/>
        <v/>
      </c>
      <c r="AA76" s="685" t="str">
        <f t="shared" si="25"/>
        <v/>
      </c>
      <c r="AB76" s="679" t="str">
        <f>IF(G76="","",VLOOKUP(G76,Qualities!$A$2:$B$156,2,0))</f>
        <v/>
      </c>
      <c r="AC76" s="686" t="str">
        <f>IF(AB76="","",VLOOKUP(AB76,QualityType!$A$2:$B$16,2,0))</f>
        <v/>
      </c>
      <c r="AD76" s="687" t="str">
        <f t="shared" si="13"/>
        <v/>
      </c>
      <c r="AE76" s="687" t="str">
        <f>IF(I76="",IF(AND(J76="",K76=""),"",F76&amp;"External"),IF(COUNTIF(BaseData!$B$2:$B$45,I76)=1,F76&amp;"Consolidation intra-divisional",F76&amp;"Group"))</f>
        <v/>
      </c>
      <c r="AF76" s="687" t="str">
        <f t="shared" si="14"/>
        <v/>
      </c>
    </row>
    <row r="77" spans="1:32">
      <c r="A77" s="674"/>
      <c r="B77" s="675"/>
      <c r="C77" s="676"/>
      <c r="D77" s="675"/>
      <c r="E77" s="677"/>
      <c r="F77" s="675"/>
      <c r="G77" s="678"/>
      <c r="H77" s="675"/>
      <c r="I77" s="675"/>
      <c r="J77" s="675"/>
      <c r="K77" s="680"/>
      <c r="L77" s="681"/>
      <c r="M77" s="682"/>
      <c r="N77" s="683"/>
      <c r="O77" s="682"/>
      <c r="P77" s="682"/>
      <c r="Q77" s="684" t="str">
        <f t="shared" si="15"/>
        <v/>
      </c>
      <c r="R77" s="684" t="str">
        <f t="shared" si="16"/>
        <v/>
      </c>
      <c r="S77" s="684" t="str">
        <f t="shared" si="17"/>
        <v/>
      </c>
      <c r="T77" s="684" t="str">
        <f t="shared" si="18"/>
        <v/>
      </c>
      <c r="U77" s="685" t="str">
        <f t="shared" si="19"/>
        <v/>
      </c>
      <c r="V77" s="685" t="str">
        <f t="shared" si="20"/>
        <v/>
      </c>
      <c r="W77" s="685" t="str">
        <f t="shared" si="21"/>
        <v/>
      </c>
      <c r="X77" s="685" t="str">
        <f t="shared" si="22"/>
        <v/>
      </c>
      <c r="Y77" s="685" t="str">
        <f t="shared" si="23"/>
        <v/>
      </c>
      <c r="Z77" s="685" t="str">
        <f t="shared" si="24"/>
        <v/>
      </c>
      <c r="AA77" s="685" t="str">
        <f t="shared" si="25"/>
        <v/>
      </c>
      <c r="AB77" s="679" t="str">
        <f>IF(G77="","",VLOOKUP(G77,Qualities!$A$2:$B$156,2,0))</f>
        <v/>
      </c>
      <c r="AC77" s="686" t="str">
        <f>IF(AB77="","",VLOOKUP(AB77,QualityType!$A$2:$B$16,2,0))</f>
        <v/>
      </c>
      <c r="AD77" s="687" t="str">
        <f t="shared" si="13"/>
        <v/>
      </c>
      <c r="AE77" s="687" t="str">
        <f>IF(I77="",IF(AND(J77="",K77=""),"",F77&amp;"External"),IF(COUNTIF(BaseData!$B$2:$B$45,I77)=1,F77&amp;"Consolidation intra-divisional",F77&amp;"Group"))</f>
        <v/>
      </c>
      <c r="AF77" s="687" t="str">
        <f t="shared" si="14"/>
        <v/>
      </c>
    </row>
    <row r="78" spans="1:32">
      <c r="A78" s="674"/>
      <c r="B78" s="675"/>
      <c r="C78" s="676"/>
      <c r="D78" s="675"/>
      <c r="E78" s="677"/>
      <c r="F78" s="675"/>
      <c r="G78" s="678"/>
      <c r="H78" s="675"/>
      <c r="I78" s="675"/>
      <c r="J78" s="675"/>
      <c r="K78" s="680"/>
      <c r="L78" s="681"/>
      <c r="M78" s="682"/>
      <c r="N78" s="683"/>
      <c r="O78" s="682"/>
      <c r="P78" s="682"/>
      <c r="Q78" s="684" t="str">
        <f t="shared" si="15"/>
        <v/>
      </c>
      <c r="R78" s="684" t="str">
        <f t="shared" si="16"/>
        <v/>
      </c>
      <c r="S78" s="684" t="str">
        <f t="shared" si="17"/>
        <v/>
      </c>
      <c r="T78" s="684" t="str">
        <f t="shared" si="18"/>
        <v/>
      </c>
      <c r="U78" s="685" t="str">
        <f t="shared" si="19"/>
        <v/>
      </c>
      <c r="V78" s="685" t="str">
        <f t="shared" si="20"/>
        <v/>
      </c>
      <c r="W78" s="685" t="str">
        <f t="shared" si="21"/>
        <v/>
      </c>
      <c r="X78" s="685" t="str">
        <f t="shared" si="22"/>
        <v/>
      </c>
      <c r="Y78" s="685" t="str">
        <f t="shared" si="23"/>
        <v/>
      </c>
      <c r="Z78" s="685" t="str">
        <f t="shared" si="24"/>
        <v/>
      </c>
      <c r="AA78" s="685" t="str">
        <f t="shared" si="25"/>
        <v/>
      </c>
      <c r="AB78" s="679" t="str">
        <f>IF(G78="","",VLOOKUP(G78,Qualities!$A$2:$B$156,2,0))</f>
        <v/>
      </c>
      <c r="AC78" s="686" t="str">
        <f>IF(AB78="","",VLOOKUP(AB78,QualityType!$A$2:$B$16,2,0))</f>
        <v/>
      </c>
      <c r="AD78" s="687" t="str">
        <f t="shared" si="13"/>
        <v/>
      </c>
      <c r="AE78" s="687" t="str">
        <f>IF(I78="",IF(AND(J78="",K78=""),"",F78&amp;"External"),IF(COUNTIF(BaseData!$B$2:$B$45,I78)=1,F78&amp;"Consolidation intra-divisional",F78&amp;"Group"))</f>
        <v/>
      </c>
      <c r="AF78" s="687" t="str">
        <f t="shared" si="14"/>
        <v/>
      </c>
    </row>
    <row r="79" spans="1:32">
      <c r="A79" s="674"/>
      <c r="B79" s="675"/>
      <c r="C79" s="676"/>
      <c r="D79" s="675"/>
      <c r="E79" s="677"/>
      <c r="F79" s="675"/>
      <c r="G79" s="678"/>
      <c r="H79" s="675"/>
      <c r="I79" s="675"/>
      <c r="J79" s="675"/>
      <c r="K79" s="680"/>
      <c r="L79" s="681"/>
      <c r="M79" s="682"/>
      <c r="N79" s="683"/>
      <c r="O79" s="682"/>
      <c r="P79" s="682"/>
      <c r="Q79" s="684" t="str">
        <f t="shared" si="15"/>
        <v/>
      </c>
      <c r="R79" s="684" t="str">
        <f t="shared" si="16"/>
        <v/>
      </c>
      <c r="S79" s="684" t="str">
        <f t="shared" si="17"/>
        <v/>
      </c>
      <c r="T79" s="684" t="str">
        <f t="shared" si="18"/>
        <v/>
      </c>
      <c r="U79" s="685" t="str">
        <f t="shared" si="19"/>
        <v/>
      </c>
      <c r="V79" s="685" t="str">
        <f t="shared" si="20"/>
        <v/>
      </c>
      <c r="W79" s="685" t="str">
        <f t="shared" si="21"/>
        <v/>
      </c>
      <c r="X79" s="685" t="str">
        <f t="shared" si="22"/>
        <v/>
      </c>
      <c r="Y79" s="685" t="str">
        <f t="shared" si="23"/>
        <v/>
      </c>
      <c r="Z79" s="685" t="str">
        <f t="shared" si="24"/>
        <v/>
      </c>
      <c r="AA79" s="685" t="str">
        <f t="shared" si="25"/>
        <v/>
      </c>
      <c r="AB79" s="679" t="str">
        <f>IF(G79="","",VLOOKUP(G79,Qualities!$A$2:$B$156,2,0))</f>
        <v/>
      </c>
      <c r="AC79" s="686" t="str">
        <f>IF(AB79="","",VLOOKUP(AB79,QualityType!$A$2:$B$16,2,0))</f>
        <v/>
      </c>
      <c r="AD79" s="687" t="str">
        <f t="shared" si="13"/>
        <v/>
      </c>
      <c r="AE79" s="687" t="str">
        <f>IF(I79="",IF(AND(J79="",K79=""),"",F79&amp;"External"),IF(COUNTIF(BaseData!$B$2:$B$45,I79)=1,F79&amp;"Consolidation intra-divisional",F79&amp;"Group"))</f>
        <v/>
      </c>
      <c r="AF79" s="687" t="str">
        <f t="shared" si="14"/>
        <v/>
      </c>
    </row>
    <row r="80" spans="1:32">
      <c r="A80" s="674"/>
      <c r="B80" s="675"/>
      <c r="C80" s="676"/>
      <c r="D80" s="675"/>
      <c r="E80" s="677"/>
      <c r="F80" s="675"/>
      <c r="G80" s="678"/>
      <c r="H80" s="675"/>
      <c r="I80" s="675"/>
      <c r="J80" s="675"/>
      <c r="K80" s="680"/>
      <c r="L80" s="681"/>
      <c r="M80" s="682"/>
      <c r="N80" s="683"/>
      <c r="O80" s="682"/>
      <c r="P80" s="682"/>
      <c r="Q80" s="684" t="str">
        <f t="shared" si="15"/>
        <v/>
      </c>
      <c r="R80" s="684" t="str">
        <f t="shared" si="16"/>
        <v/>
      </c>
      <c r="S80" s="684" t="str">
        <f t="shared" si="17"/>
        <v/>
      </c>
      <c r="T80" s="684" t="str">
        <f t="shared" si="18"/>
        <v/>
      </c>
      <c r="U80" s="685" t="str">
        <f t="shared" si="19"/>
        <v/>
      </c>
      <c r="V80" s="685" t="str">
        <f t="shared" si="20"/>
        <v/>
      </c>
      <c r="W80" s="685" t="str">
        <f t="shared" si="21"/>
        <v/>
      </c>
      <c r="X80" s="685" t="str">
        <f t="shared" si="22"/>
        <v/>
      </c>
      <c r="Y80" s="685" t="str">
        <f t="shared" si="23"/>
        <v/>
      </c>
      <c r="Z80" s="685" t="str">
        <f t="shared" si="24"/>
        <v/>
      </c>
      <c r="AA80" s="685" t="str">
        <f t="shared" si="25"/>
        <v/>
      </c>
      <c r="AB80" s="679" t="str">
        <f>IF(G80="","",VLOOKUP(G80,Qualities!$A$2:$B$156,2,0))</f>
        <v/>
      </c>
      <c r="AC80" s="686" t="str">
        <f>IF(AB80="","",VLOOKUP(AB80,QualityType!$A$2:$B$16,2,0))</f>
        <v/>
      </c>
      <c r="AD80" s="687" t="str">
        <f t="shared" si="13"/>
        <v/>
      </c>
      <c r="AE80" s="687" t="str">
        <f>IF(I80="",IF(AND(J80="",K80=""),"",F80&amp;"External"),IF(COUNTIF(BaseData!$B$2:$B$45,I80)=1,F80&amp;"Consolidation intra-divisional",F80&amp;"Group"))</f>
        <v/>
      </c>
      <c r="AF80" s="687" t="str">
        <f t="shared" si="14"/>
        <v/>
      </c>
    </row>
    <row r="81" spans="1:32">
      <c r="A81" s="674"/>
      <c r="B81" s="675"/>
      <c r="C81" s="676"/>
      <c r="D81" s="675"/>
      <c r="E81" s="677"/>
      <c r="F81" s="675"/>
      <c r="G81" s="678"/>
      <c r="H81" s="675"/>
      <c r="I81" s="675"/>
      <c r="J81" s="675"/>
      <c r="K81" s="680"/>
      <c r="L81" s="681"/>
      <c r="M81" s="682"/>
      <c r="N81" s="683"/>
      <c r="O81" s="682"/>
      <c r="P81" s="682"/>
      <c r="Q81" s="684" t="str">
        <f t="shared" si="15"/>
        <v/>
      </c>
      <c r="R81" s="684" t="str">
        <f t="shared" si="16"/>
        <v/>
      </c>
      <c r="S81" s="684" t="str">
        <f t="shared" si="17"/>
        <v/>
      </c>
      <c r="T81" s="684" t="str">
        <f t="shared" si="18"/>
        <v/>
      </c>
      <c r="U81" s="685" t="str">
        <f t="shared" si="19"/>
        <v/>
      </c>
      <c r="V81" s="685" t="str">
        <f t="shared" si="20"/>
        <v/>
      </c>
      <c r="W81" s="685" t="str">
        <f t="shared" si="21"/>
        <v/>
      </c>
      <c r="X81" s="685" t="str">
        <f t="shared" si="22"/>
        <v/>
      </c>
      <c r="Y81" s="685" t="str">
        <f t="shared" si="23"/>
        <v/>
      </c>
      <c r="Z81" s="685" t="str">
        <f t="shared" si="24"/>
        <v/>
      </c>
      <c r="AA81" s="685" t="str">
        <f t="shared" si="25"/>
        <v/>
      </c>
      <c r="AB81" s="679" t="str">
        <f>IF(G81="","",VLOOKUP(G81,Qualities!$A$2:$B$156,2,0))</f>
        <v/>
      </c>
      <c r="AC81" s="686" t="str">
        <f>IF(AB81="","",VLOOKUP(AB81,QualityType!$A$2:$B$16,2,0))</f>
        <v/>
      </c>
      <c r="AD81" s="687" t="str">
        <f t="shared" si="13"/>
        <v/>
      </c>
      <c r="AE81" s="687" t="str">
        <f>IF(I81="",IF(AND(J81="",K81=""),"",F81&amp;"External"),IF(COUNTIF(BaseData!$B$2:$B$45,I81)=1,F81&amp;"Consolidation intra-divisional",F81&amp;"Group"))</f>
        <v/>
      </c>
      <c r="AF81" s="687" t="str">
        <f t="shared" si="14"/>
        <v/>
      </c>
    </row>
    <row r="82" spans="1:32">
      <c r="A82" s="674"/>
      <c r="B82" s="675"/>
      <c r="C82" s="676"/>
      <c r="D82" s="675"/>
      <c r="E82" s="677"/>
      <c r="F82" s="675"/>
      <c r="G82" s="678"/>
      <c r="H82" s="675"/>
      <c r="I82" s="675"/>
      <c r="J82" s="675"/>
      <c r="K82" s="680"/>
      <c r="L82" s="681"/>
      <c r="M82" s="682"/>
      <c r="N82" s="683"/>
      <c r="O82" s="682"/>
      <c r="P82" s="682"/>
      <c r="Q82" s="684" t="str">
        <f t="shared" si="15"/>
        <v/>
      </c>
      <c r="R82" s="684" t="str">
        <f t="shared" si="16"/>
        <v/>
      </c>
      <c r="S82" s="684" t="str">
        <f t="shared" si="17"/>
        <v/>
      </c>
      <c r="T82" s="684" t="str">
        <f t="shared" si="18"/>
        <v/>
      </c>
      <c r="U82" s="685" t="str">
        <f t="shared" si="19"/>
        <v/>
      </c>
      <c r="V82" s="685" t="str">
        <f t="shared" si="20"/>
        <v/>
      </c>
      <c r="W82" s="685" t="str">
        <f t="shared" si="21"/>
        <v/>
      </c>
      <c r="X82" s="685" t="str">
        <f t="shared" si="22"/>
        <v/>
      </c>
      <c r="Y82" s="685" t="str">
        <f t="shared" si="23"/>
        <v/>
      </c>
      <c r="Z82" s="685" t="str">
        <f t="shared" si="24"/>
        <v/>
      </c>
      <c r="AA82" s="685" t="str">
        <f t="shared" si="25"/>
        <v/>
      </c>
      <c r="AB82" s="679" t="str">
        <f>IF(G82="","",VLOOKUP(G82,Qualities!$A$2:$B$156,2,0))</f>
        <v/>
      </c>
      <c r="AC82" s="686" t="str">
        <f>IF(AB82="","",VLOOKUP(AB82,QualityType!$A$2:$B$16,2,0))</f>
        <v/>
      </c>
      <c r="AD82" s="687" t="str">
        <f t="shared" si="13"/>
        <v/>
      </c>
      <c r="AE82" s="687" t="str">
        <f>IF(I82="",IF(AND(J82="",K82=""),"",F82&amp;"External"),IF(COUNTIF(BaseData!$B$2:$B$45,I82)=1,F82&amp;"Consolidation intra-divisional",F82&amp;"Group"))</f>
        <v/>
      </c>
      <c r="AF82" s="687" t="str">
        <f t="shared" si="14"/>
        <v/>
      </c>
    </row>
    <row r="83" spans="1:32">
      <c r="A83" s="674"/>
      <c r="B83" s="675"/>
      <c r="C83" s="676"/>
      <c r="D83" s="675"/>
      <c r="E83" s="677"/>
      <c r="F83" s="675"/>
      <c r="G83" s="678"/>
      <c r="H83" s="675"/>
      <c r="I83" s="675"/>
      <c r="J83" s="675"/>
      <c r="K83" s="680"/>
      <c r="L83" s="681"/>
      <c r="M83" s="682"/>
      <c r="N83" s="683"/>
      <c r="O83" s="682"/>
      <c r="P83" s="682"/>
      <c r="Q83" s="684" t="str">
        <f t="shared" si="15"/>
        <v/>
      </c>
      <c r="R83" s="684" t="str">
        <f t="shared" si="16"/>
        <v/>
      </c>
      <c r="S83" s="684" t="str">
        <f t="shared" si="17"/>
        <v/>
      </c>
      <c r="T83" s="684" t="str">
        <f t="shared" si="18"/>
        <v/>
      </c>
      <c r="U83" s="685" t="str">
        <f t="shared" si="19"/>
        <v/>
      </c>
      <c r="V83" s="685" t="str">
        <f t="shared" si="20"/>
        <v/>
      </c>
      <c r="W83" s="685" t="str">
        <f t="shared" si="21"/>
        <v/>
      </c>
      <c r="X83" s="685" t="str">
        <f t="shared" si="22"/>
        <v/>
      </c>
      <c r="Y83" s="685" t="str">
        <f t="shared" si="23"/>
        <v/>
      </c>
      <c r="Z83" s="685" t="str">
        <f t="shared" si="24"/>
        <v/>
      </c>
      <c r="AA83" s="685" t="str">
        <f t="shared" si="25"/>
        <v/>
      </c>
      <c r="AB83" s="679" t="str">
        <f>IF(G83="","",VLOOKUP(G83,Qualities!$A$2:$B$156,2,0))</f>
        <v/>
      </c>
      <c r="AC83" s="686" t="str">
        <f>IF(AB83="","",VLOOKUP(AB83,QualityType!$A$2:$B$16,2,0))</f>
        <v/>
      </c>
      <c r="AD83" s="687" t="str">
        <f t="shared" si="13"/>
        <v/>
      </c>
      <c r="AE83" s="687" t="str">
        <f>IF(I83="",IF(AND(J83="",K83=""),"",F83&amp;"External"),IF(COUNTIF(BaseData!$B$2:$B$45,I83)=1,F83&amp;"Consolidation intra-divisional",F83&amp;"Group"))</f>
        <v/>
      </c>
      <c r="AF83" s="687" t="str">
        <f t="shared" si="14"/>
        <v/>
      </c>
    </row>
    <row r="84" spans="1:32">
      <c r="A84" s="674"/>
      <c r="B84" s="675"/>
      <c r="C84" s="676"/>
      <c r="D84" s="675"/>
      <c r="E84" s="677"/>
      <c r="F84" s="675"/>
      <c r="G84" s="678"/>
      <c r="H84" s="675"/>
      <c r="I84" s="675"/>
      <c r="J84" s="675"/>
      <c r="K84" s="680"/>
      <c r="L84" s="681"/>
      <c r="M84" s="682"/>
      <c r="N84" s="683"/>
      <c r="O84" s="682"/>
      <c r="P84" s="682"/>
      <c r="Q84" s="684" t="str">
        <f t="shared" si="15"/>
        <v/>
      </c>
      <c r="R84" s="684" t="str">
        <f t="shared" si="16"/>
        <v/>
      </c>
      <c r="S84" s="684" t="str">
        <f t="shared" si="17"/>
        <v/>
      </c>
      <c r="T84" s="684" t="str">
        <f t="shared" si="18"/>
        <v/>
      </c>
      <c r="U84" s="685" t="str">
        <f t="shared" si="19"/>
        <v/>
      </c>
      <c r="V84" s="685" t="str">
        <f t="shared" si="20"/>
        <v/>
      </c>
      <c r="W84" s="685" t="str">
        <f t="shared" si="21"/>
        <v/>
      </c>
      <c r="X84" s="685" t="str">
        <f t="shared" si="22"/>
        <v/>
      </c>
      <c r="Y84" s="685" t="str">
        <f t="shared" si="23"/>
        <v/>
      </c>
      <c r="Z84" s="685" t="str">
        <f t="shared" si="24"/>
        <v/>
      </c>
      <c r="AA84" s="685" t="str">
        <f t="shared" si="25"/>
        <v/>
      </c>
      <c r="AB84" s="679" t="str">
        <f>IF(G84="","",VLOOKUP(G84,Qualities!$A$2:$B$156,2,0))</f>
        <v/>
      </c>
      <c r="AC84" s="686" t="str">
        <f>IF(AB84="","",VLOOKUP(AB84,QualityType!$A$2:$B$16,2,0))</f>
        <v/>
      </c>
      <c r="AD84" s="687" t="str">
        <f t="shared" si="13"/>
        <v/>
      </c>
      <c r="AE84" s="687" t="str">
        <f>IF(I84="",IF(AND(J84="",K84=""),"",F84&amp;"External"),IF(COUNTIF(BaseData!$B$2:$B$45,I84)=1,F84&amp;"Consolidation intra-divisional",F84&amp;"Group"))</f>
        <v/>
      </c>
      <c r="AF84" s="687" t="str">
        <f t="shared" si="14"/>
        <v/>
      </c>
    </row>
    <row r="85" spans="1:32">
      <c r="A85" s="674"/>
      <c r="B85" s="675"/>
      <c r="C85" s="676"/>
      <c r="D85" s="675"/>
      <c r="E85" s="677"/>
      <c r="F85" s="675"/>
      <c r="G85" s="678"/>
      <c r="H85" s="675"/>
      <c r="I85" s="675"/>
      <c r="J85" s="675"/>
      <c r="K85" s="680"/>
      <c r="L85" s="681"/>
      <c r="M85" s="682"/>
      <c r="N85" s="683"/>
      <c r="O85" s="682"/>
      <c r="P85" s="682"/>
      <c r="Q85" s="684" t="str">
        <f t="shared" si="15"/>
        <v/>
      </c>
      <c r="R85" s="684" t="str">
        <f t="shared" si="16"/>
        <v/>
      </c>
      <c r="S85" s="684" t="str">
        <f t="shared" si="17"/>
        <v/>
      </c>
      <c r="T85" s="684" t="str">
        <f t="shared" si="18"/>
        <v/>
      </c>
      <c r="U85" s="685" t="str">
        <f t="shared" si="19"/>
        <v/>
      </c>
      <c r="V85" s="685" t="str">
        <f t="shared" si="20"/>
        <v/>
      </c>
      <c r="W85" s="685" t="str">
        <f t="shared" si="21"/>
        <v/>
      </c>
      <c r="X85" s="685" t="str">
        <f t="shared" si="22"/>
        <v/>
      </c>
      <c r="Y85" s="685" t="str">
        <f t="shared" si="23"/>
        <v/>
      </c>
      <c r="Z85" s="685" t="str">
        <f t="shared" si="24"/>
        <v/>
      </c>
      <c r="AA85" s="685" t="str">
        <f t="shared" si="25"/>
        <v/>
      </c>
      <c r="AB85" s="679" t="str">
        <f>IF(G85="","",VLOOKUP(G85,Qualities!$A$2:$B$156,2,0))</f>
        <v/>
      </c>
      <c r="AC85" s="686" t="str">
        <f>IF(AB85="","",VLOOKUP(AB85,QualityType!$A$2:$B$16,2,0))</f>
        <v/>
      </c>
      <c r="AD85" s="687" t="str">
        <f t="shared" si="13"/>
        <v/>
      </c>
      <c r="AE85" s="687" t="str">
        <f>IF(I85="",IF(AND(J85="",K85=""),"",F85&amp;"External"),IF(COUNTIF(BaseData!$B$2:$B$45,I85)=1,F85&amp;"Consolidation intra-divisional",F85&amp;"Group"))</f>
        <v/>
      </c>
      <c r="AF85" s="687" t="str">
        <f t="shared" si="14"/>
        <v/>
      </c>
    </row>
    <row r="86" spans="1:32">
      <c r="A86" s="674"/>
      <c r="B86" s="675"/>
      <c r="C86" s="676"/>
      <c r="D86" s="675"/>
      <c r="E86" s="677"/>
      <c r="F86" s="675"/>
      <c r="G86" s="678"/>
      <c r="H86" s="675"/>
      <c r="I86" s="675"/>
      <c r="J86" s="675"/>
      <c r="K86" s="680"/>
      <c r="L86" s="681"/>
      <c r="M86" s="682"/>
      <c r="N86" s="683"/>
      <c r="O86" s="682"/>
      <c r="P86" s="682"/>
      <c r="Q86" s="684" t="str">
        <f t="shared" si="15"/>
        <v/>
      </c>
      <c r="R86" s="684" t="str">
        <f t="shared" si="16"/>
        <v/>
      </c>
      <c r="S86" s="684" t="str">
        <f t="shared" si="17"/>
        <v/>
      </c>
      <c r="T86" s="684" t="str">
        <f t="shared" si="18"/>
        <v/>
      </c>
      <c r="U86" s="685" t="str">
        <f t="shared" si="19"/>
        <v/>
      </c>
      <c r="V86" s="685" t="str">
        <f t="shared" si="20"/>
        <v/>
      </c>
      <c r="W86" s="685" t="str">
        <f t="shared" si="21"/>
        <v/>
      </c>
      <c r="X86" s="685" t="str">
        <f t="shared" si="22"/>
        <v/>
      </c>
      <c r="Y86" s="685" t="str">
        <f t="shared" si="23"/>
        <v/>
      </c>
      <c r="Z86" s="685" t="str">
        <f t="shared" si="24"/>
        <v/>
      </c>
      <c r="AA86" s="685" t="str">
        <f t="shared" si="25"/>
        <v/>
      </c>
      <c r="AB86" s="679" t="str">
        <f>IF(G86="","",VLOOKUP(G86,Qualities!$A$2:$B$156,2,0))</f>
        <v/>
      </c>
      <c r="AC86" s="686" t="str">
        <f>IF(AB86="","",VLOOKUP(AB86,QualityType!$A$2:$B$16,2,0))</f>
        <v/>
      </c>
      <c r="AD86" s="687" t="str">
        <f t="shared" si="13"/>
        <v/>
      </c>
      <c r="AE86" s="687" t="str">
        <f>IF(I86="",IF(AND(J86="",K86=""),"",F86&amp;"External"),IF(COUNTIF(BaseData!$B$2:$B$45,I86)=1,F86&amp;"Consolidation intra-divisional",F86&amp;"Group"))</f>
        <v/>
      </c>
      <c r="AF86" s="687" t="str">
        <f t="shared" si="14"/>
        <v/>
      </c>
    </row>
    <row r="87" spans="1:32">
      <c r="A87" s="674"/>
      <c r="B87" s="675"/>
      <c r="C87" s="676"/>
      <c r="D87" s="675"/>
      <c r="E87" s="677"/>
      <c r="F87" s="675"/>
      <c r="G87" s="678"/>
      <c r="H87" s="675"/>
      <c r="I87" s="675"/>
      <c r="J87" s="675"/>
      <c r="K87" s="680"/>
      <c r="L87" s="681"/>
      <c r="M87" s="682"/>
      <c r="N87" s="683"/>
      <c r="O87" s="682"/>
      <c r="P87" s="682"/>
      <c r="Q87" s="684" t="str">
        <f t="shared" si="15"/>
        <v/>
      </c>
      <c r="R87" s="684" t="str">
        <f t="shared" si="16"/>
        <v/>
      </c>
      <c r="S87" s="684" t="str">
        <f t="shared" si="17"/>
        <v/>
      </c>
      <c r="T87" s="684" t="str">
        <f t="shared" si="18"/>
        <v/>
      </c>
      <c r="U87" s="685" t="str">
        <f t="shared" si="19"/>
        <v/>
      </c>
      <c r="V87" s="685" t="str">
        <f t="shared" si="20"/>
        <v/>
      </c>
      <c r="W87" s="685" t="str">
        <f t="shared" si="21"/>
        <v/>
      </c>
      <c r="X87" s="685" t="str">
        <f t="shared" si="22"/>
        <v/>
      </c>
      <c r="Y87" s="685" t="str">
        <f t="shared" si="23"/>
        <v/>
      </c>
      <c r="Z87" s="685" t="str">
        <f t="shared" si="24"/>
        <v/>
      </c>
      <c r="AA87" s="685" t="str">
        <f t="shared" si="25"/>
        <v/>
      </c>
      <c r="AB87" s="679" t="str">
        <f>IF(G87="","",VLOOKUP(G87,Qualities!$A$2:$B$156,2,0))</f>
        <v/>
      </c>
      <c r="AC87" s="686" t="str">
        <f>IF(AB87="","",VLOOKUP(AB87,QualityType!$A$2:$B$16,2,0))</f>
        <v/>
      </c>
      <c r="AD87" s="687" t="str">
        <f t="shared" si="13"/>
        <v/>
      </c>
      <c r="AE87" s="687" t="str">
        <f>IF(I87="",IF(AND(J87="",K87=""),"",F87&amp;"External"),IF(COUNTIF(BaseData!$B$2:$B$45,I87)=1,F87&amp;"Consolidation intra-divisional",F87&amp;"Group"))</f>
        <v/>
      </c>
      <c r="AF87" s="687" t="str">
        <f t="shared" si="14"/>
        <v/>
      </c>
    </row>
    <row r="88" spans="1:32">
      <c r="A88" s="674"/>
      <c r="B88" s="675"/>
      <c r="C88" s="676"/>
      <c r="D88" s="675"/>
      <c r="E88" s="677"/>
      <c r="F88" s="675"/>
      <c r="G88" s="678"/>
      <c r="H88" s="675"/>
      <c r="I88" s="675"/>
      <c r="J88" s="675"/>
      <c r="K88" s="680"/>
      <c r="L88" s="681"/>
      <c r="M88" s="682"/>
      <c r="N88" s="683"/>
      <c r="O88" s="682"/>
      <c r="P88" s="682"/>
      <c r="Q88" s="684" t="str">
        <f t="shared" si="15"/>
        <v/>
      </c>
      <c r="R88" s="684" t="str">
        <f t="shared" si="16"/>
        <v/>
      </c>
      <c r="S88" s="684" t="str">
        <f t="shared" si="17"/>
        <v/>
      </c>
      <c r="T88" s="684" t="str">
        <f t="shared" si="18"/>
        <v/>
      </c>
      <c r="U88" s="685" t="str">
        <f t="shared" si="19"/>
        <v/>
      </c>
      <c r="V88" s="685" t="str">
        <f t="shared" si="20"/>
        <v/>
      </c>
      <c r="W88" s="685" t="str">
        <f t="shared" si="21"/>
        <v/>
      </c>
      <c r="X88" s="685" t="str">
        <f t="shared" si="22"/>
        <v/>
      </c>
      <c r="Y88" s="685" t="str">
        <f t="shared" si="23"/>
        <v/>
      </c>
      <c r="Z88" s="685" t="str">
        <f t="shared" si="24"/>
        <v/>
      </c>
      <c r="AA88" s="685" t="str">
        <f t="shared" si="25"/>
        <v/>
      </c>
      <c r="AB88" s="679" t="str">
        <f>IF(G88="","",VLOOKUP(G88,Qualities!$A$2:$B$156,2,0))</f>
        <v/>
      </c>
      <c r="AC88" s="686" t="str">
        <f>IF(AB88="","",VLOOKUP(AB88,QualityType!$A$2:$B$16,2,0))</f>
        <v/>
      </c>
      <c r="AD88" s="687" t="str">
        <f t="shared" si="13"/>
        <v/>
      </c>
      <c r="AE88" s="687" t="str">
        <f>IF(I88="",IF(AND(J88="",K88=""),"",F88&amp;"External"),IF(COUNTIF(BaseData!$B$2:$B$45,I88)=1,F88&amp;"Consolidation intra-divisional",F88&amp;"Group"))</f>
        <v/>
      </c>
      <c r="AF88" s="687" t="str">
        <f t="shared" si="14"/>
        <v/>
      </c>
    </row>
    <row r="89" spans="1:32">
      <c r="A89" s="674"/>
      <c r="B89" s="675"/>
      <c r="C89" s="676"/>
      <c r="D89" s="675"/>
      <c r="E89" s="677"/>
      <c r="F89" s="675"/>
      <c r="G89" s="678"/>
      <c r="H89" s="675"/>
      <c r="I89" s="675"/>
      <c r="J89" s="675"/>
      <c r="K89" s="680"/>
      <c r="L89" s="681"/>
      <c r="M89" s="682"/>
      <c r="N89" s="683"/>
      <c r="O89" s="682"/>
      <c r="P89" s="682"/>
      <c r="Q89" s="684" t="str">
        <f t="shared" si="15"/>
        <v/>
      </c>
      <c r="R89" s="684" t="str">
        <f t="shared" si="16"/>
        <v/>
      </c>
      <c r="S89" s="684" t="str">
        <f t="shared" si="17"/>
        <v/>
      </c>
      <c r="T89" s="684" t="str">
        <f t="shared" si="18"/>
        <v/>
      </c>
      <c r="U89" s="685" t="str">
        <f t="shared" si="19"/>
        <v/>
      </c>
      <c r="V89" s="685" t="str">
        <f t="shared" si="20"/>
        <v/>
      </c>
      <c r="W89" s="685" t="str">
        <f t="shared" si="21"/>
        <v/>
      </c>
      <c r="X89" s="685" t="str">
        <f t="shared" si="22"/>
        <v/>
      </c>
      <c r="Y89" s="685" t="str">
        <f t="shared" si="23"/>
        <v/>
      </c>
      <c r="Z89" s="685" t="str">
        <f t="shared" si="24"/>
        <v/>
      </c>
      <c r="AA89" s="685" t="str">
        <f t="shared" si="25"/>
        <v/>
      </c>
      <c r="AB89" s="679" t="str">
        <f>IF(G89="","",VLOOKUP(G89,Qualities!$A$2:$B$156,2,0))</f>
        <v/>
      </c>
      <c r="AC89" s="686" t="str">
        <f>IF(AB89="","",VLOOKUP(AB89,QualityType!$A$2:$B$16,2,0))</f>
        <v/>
      </c>
      <c r="AD89" s="687" t="str">
        <f t="shared" si="13"/>
        <v/>
      </c>
      <c r="AE89" s="687" t="str">
        <f>IF(I89="",IF(AND(J89="",K89=""),"",F89&amp;"External"),IF(COUNTIF(BaseData!$B$2:$B$45,I89)=1,F89&amp;"Consolidation intra-divisional",F89&amp;"Group"))</f>
        <v/>
      </c>
      <c r="AF89" s="687" t="str">
        <f t="shared" si="14"/>
        <v/>
      </c>
    </row>
    <row r="90" spans="1:32">
      <c r="A90" s="674"/>
      <c r="B90" s="675"/>
      <c r="C90" s="676"/>
      <c r="D90" s="675"/>
      <c r="E90" s="677"/>
      <c r="F90" s="675"/>
      <c r="G90" s="678"/>
      <c r="H90" s="675"/>
      <c r="I90" s="675"/>
      <c r="J90" s="675"/>
      <c r="K90" s="680"/>
      <c r="L90" s="681"/>
      <c r="M90" s="682"/>
      <c r="N90" s="683"/>
      <c r="O90" s="682"/>
      <c r="P90" s="682"/>
      <c r="Q90" s="684" t="str">
        <f t="shared" si="15"/>
        <v/>
      </c>
      <c r="R90" s="684" t="str">
        <f t="shared" si="16"/>
        <v/>
      </c>
      <c r="S90" s="684" t="str">
        <f t="shared" si="17"/>
        <v/>
      </c>
      <c r="T90" s="684" t="str">
        <f t="shared" si="18"/>
        <v/>
      </c>
      <c r="U90" s="685" t="str">
        <f t="shared" si="19"/>
        <v/>
      </c>
      <c r="V90" s="685" t="str">
        <f t="shared" si="20"/>
        <v/>
      </c>
      <c r="W90" s="685" t="str">
        <f t="shared" si="21"/>
        <v/>
      </c>
      <c r="X90" s="685" t="str">
        <f t="shared" si="22"/>
        <v/>
      </c>
      <c r="Y90" s="685" t="str">
        <f t="shared" si="23"/>
        <v/>
      </c>
      <c r="Z90" s="685" t="str">
        <f t="shared" si="24"/>
        <v/>
      </c>
      <c r="AA90" s="685" t="str">
        <f t="shared" si="25"/>
        <v/>
      </c>
      <c r="AB90" s="679" t="str">
        <f>IF(G90="","",VLOOKUP(G90,Qualities!$A$2:$B$156,2,0))</f>
        <v/>
      </c>
      <c r="AC90" s="686" t="str">
        <f>IF(AB90="","",VLOOKUP(AB90,QualityType!$A$2:$B$16,2,0))</f>
        <v/>
      </c>
      <c r="AD90" s="687" t="str">
        <f t="shared" si="13"/>
        <v/>
      </c>
      <c r="AE90" s="687" t="str">
        <f>IF(I90="",IF(AND(J90="",K90=""),"",F90&amp;"External"),IF(COUNTIF(BaseData!$B$2:$B$45,I90)=1,F90&amp;"Consolidation intra-divisional",F90&amp;"Group"))</f>
        <v/>
      </c>
      <c r="AF90" s="687" t="str">
        <f t="shared" si="14"/>
        <v/>
      </c>
    </row>
    <row r="91" spans="1:32">
      <c r="A91" s="674"/>
      <c r="B91" s="675"/>
      <c r="C91" s="676"/>
      <c r="D91" s="675"/>
      <c r="E91" s="677"/>
      <c r="F91" s="675"/>
      <c r="G91" s="678"/>
      <c r="H91" s="675"/>
      <c r="I91" s="675"/>
      <c r="J91" s="675"/>
      <c r="K91" s="680"/>
      <c r="L91" s="681"/>
      <c r="M91" s="682"/>
      <c r="N91" s="683"/>
      <c r="O91" s="682"/>
      <c r="P91" s="682"/>
      <c r="Q91" s="684" t="str">
        <f t="shared" si="15"/>
        <v/>
      </c>
      <c r="R91" s="684" t="str">
        <f t="shared" si="16"/>
        <v/>
      </c>
      <c r="S91" s="684" t="str">
        <f t="shared" si="17"/>
        <v/>
      </c>
      <c r="T91" s="684" t="str">
        <f t="shared" si="18"/>
        <v/>
      </c>
      <c r="U91" s="685" t="str">
        <f t="shared" si="19"/>
        <v/>
      </c>
      <c r="V91" s="685" t="str">
        <f t="shared" si="20"/>
        <v/>
      </c>
      <c r="W91" s="685" t="str">
        <f t="shared" si="21"/>
        <v/>
      </c>
      <c r="X91" s="685" t="str">
        <f t="shared" si="22"/>
        <v/>
      </c>
      <c r="Y91" s="685" t="str">
        <f t="shared" si="23"/>
        <v/>
      </c>
      <c r="Z91" s="685" t="str">
        <f t="shared" si="24"/>
        <v/>
      </c>
      <c r="AA91" s="685" t="str">
        <f t="shared" si="25"/>
        <v/>
      </c>
      <c r="AB91" s="679" t="str">
        <f>IF(G91="","",VLOOKUP(G91,Qualities!$A$2:$B$156,2,0))</f>
        <v/>
      </c>
      <c r="AC91" s="686" t="str">
        <f>IF(AB91="","",VLOOKUP(AB91,QualityType!$A$2:$B$16,2,0))</f>
        <v/>
      </c>
      <c r="AD91" s="687" t="str">
        <f t="shared" si="13"/>
        <v/>
      </c>
      <c r="AE91" s="687" t="str">
        <f>IF(I91="",IF(AND(J91="",K91=""),"",F91&amp;"External"),IF(COUNTIF(BaseData!$B$2:$B$45,I91)=1,F91&amp;"Consolidation intra-divisional",F91&amp;"Group"))</f>
        <v/>
      </c>
      <c r="AF91" s="687" t="str">
        <f t="shared" si="14"/>
        <v/>
      </c>
    </row>
    <row r="92" spans="1:32">
      <c r="A92" s="674"/>
      <c r="B92" s="675"/>
      <c r="C92" s="676"/>
      <c r="D92" s="675"/>
      <c r="E92" s="677"/>
      <c r="F92" s="675"/>
      <c r="G92" s="678"/>
      <c r="H92" s="675"/>
      <c r="I92" s="675"/>
      <c r="J92" s="675"/>
      <c r="K92" s="680"/>
      <c r="L92" s="681"/>
      <c r="M92" s="682"/>
      <c r="N92" s="683"/>
      <c r="O92" s="682"/>
      <c r="P92" s="682"/>
      <c r="Q92" s="684" t="str">
        <f t="shared" si="15"/>
        <v/>
      </c>
      <c r="R92" s="684" t="str">
        <f t="shared" si="16"/>
        <v/>
      </c>
      <c r="S92" s="684" t="str">
        <f t="shared" si="17"/>
        <v/>
      </c>
      <c r="T92" s="684" t="str">
        <f t="shared" si="18"/>
        <v/>
      </c>
      <c r="U92" s="685" t="str">
        <f t="shared" si="19"/>
        <v/>
      </c>
      <c r="V92" s="685" t="str">
        <f t="shared" si="20"/>
        <v/>
      </c>
      <c r="W92" s="685" t="str">
        <f t="shared" si="21"/>
        <v/>
      </c>
      <c r="X92" s="685" t="str">
        <f t="shared" si="22"/>
        <v/>
      </c>
      <c r="Y92" s="685" t="str">
        <f t="shared" si="23"/>
        <v/>
      </c>
      <c r="Z92" s="685" t="str">
        <f t="shared" si="24"/>
        <v/>
      </c>
      <c r="AA92" s="685" t="str">
        <f t="shared" si="25"/>
        <v/>
      </c>
      <c r="AB92" s="679" t="str">
        <f>IF(G92="","",VLOOKUP(G92,Qualities!$A$2:$B$156,2,0))</f>
        <v/>
      </c>
      <c r="AC92" s="686" t="str">
        <f>IF(AB92="","",VLOOKUP(AB92,QualityType!$A$2:$B$16,2,0))</f>
        <v/>
      </c>
      <c r="AD92" s="687" t="str">
        <f t="shared" si="13"/>
        <v/>
      </c>
      <c r="AE92" s="687" t="str">
        <f>IF(I92="",IF(AND(J92="",K92=""),"",F92&amp;"External"),IF(COUNTIF(BaseData!$B$2:$B$45,I92)=1,F92&amp;"Consolidation intra-divisional",F92&amp;"Group"))</f>
        <v/>
      </c>
      <c r="AF92" s="687" t="str">
        <f t="shared" si="14"/>
        <v/>
      </c>
    </row>
    <row r="93" spans="1:32">
      <c r="A93" s="674"/>
      <c r="B93" s="675"/>
      <c r="C93" s="676"/>
      <c r="D93" s="675"/>
      <c r="E93" s="677"/>
      <c r="F93" s="675"/>
      <c r="G93" s="678"/>
      <c r="H93" s="675"/>
      <c r="I93" s="675"/>
      <c r="J93" s="675"/>
      <c r="K93" s="680"/>
      <c r="L93" s="681"/>
      <c r="M93" s="682"/>
      <c r="N93" s="683"/>
      <c r="O93" s="682"/>
      <c r="P93" s="682"/>
      <c r="Q93" s="684" t="str">
        <f t="shared" si="15"/>
        <v/>
      </c>
      <c r="R93" s="684" t="str">
        <f t="shared" si="16"/>
        <v/>
      </c>
      <c r="S93" s="684" t="str">
        <f t="shared" si="17"/>
        <v/>
      </c>
      <c r="T93" s="684" t="str">
        <f t="shared" si="18"/>
        <v/>
      </c>
      <c r="U93" s="685" t="str">
        <f t="shared" si="19"/>
        <v/>
      </c>
      <c r="V93" s="685" t="str">
        <f t="shared" si="20"/>
        <v/>
      </c>
      <c r="W93" s="685" t="str">
        <f t="shared" si="21"/>
        <v/>
      </c>
      <c r="X93" s="685" t="str">
        <f t="shared" si="22"/>
        <v/>
      </c>
      <c r="Y93" s="685" t="str">
        <f t="shared" si="23"/>
        <v/>
      </c>
      <c r="Z93" s="685" t="str">
        <f t="shared" si="24"/>
        <v/>
      </c>
      <c r="AA93" s="685" t="str">
        <f t="shared" si="25"/>
        <v/>
      </c>
      <c r="AB93" s="679" t="str">
        <f>IF(G93="","",VLOOKUP(G93,Qualities!$A$2:$B$156,2,0))</f>
        <v/>
      </c>
      <c r="AC93" s="686" t="str">
        <f>IF(AB93="","",VLOOKUP(AB93,QualityType!$A$2:$B$16,2,0))</f>
        <v/>
      </c>
      <c r="AD93" s="687" t="str">
        <f t="shared" si="13"/>
        <v/>
      </c>
      <c r="AE93" s="687" t="str">
        <f>IF(I93="",IF(AND(J93="",K93=""),"",F93&amp;"External"),IF(COUNTIF(BaseData!$B$2:$B$45,I93)=1,F93&amp;"Consolidation intra-divisional",F93&amp;"Group"))</f>
        <v/>
      </c>
      <c r="AF93" s="687" t="str">
        <f t="shared" si="14"/>
        <v/>
      </c>
    </row>
    <row r="94" spans="1:32">
      <c r="A94" s="674"/>
      <c r="B94" s="675"/>
      <c r="C94" s="676"/>
      <c r="D94" s="675"/>
      <c r="E94" s="677"/>
      <c r="F94" s="675"/>
      <c r="G94" s="678"/>
      <c r="H94" s="675"/>
      <c r="I94" s="675"/>
      <c r="J94" s="675"/>
      <c r="K94" s="680"/>
      <c r="L94" s="681"/>
      <c r="M94" s="682"/>
      <c r="N94" s="683"/>
      <c r="O94" s="682"/>
      <c r="P94" s="682"/>
      <c r="Q94" s="684" t="str">
        <f t="shared" si="15"/>
        <v/>
      </c>
      <c r="R94" s="684" t="str">
        <f t="shared" si="16"/>
        <v/>
      </c>
      <c r="S94" s="684" t="str">
        <f t="shared" si="17"/>
        <v/>
      </c>
      <c r="T94" s="684" t="str">
        <f t="shared" si="18"/>
        <v/>
      </c>
      <c r="U94" s="685" t="str">
        <f t="shared" si="19"/>
        <v/>
      </c>
      <c r="V94" s="685" t="str">
        <f t="shared" si="20"/>
        <v/>
      </c>
      <c r="W94" s="685" t="str">
        <f t="shared" si="21"/>
        <v/>
      </c>
      <c r="X94" s="685" t="str">
        <f t="shared" si="22"/>
        <v/>
      </c>
      <c r="Y94" s="685" t="str">
        <f t="shared" si="23"/>
        <v/>
      </c>
      <c r="Z94" s="685" t="str">
        <f t="shared" si="24"/>
        <v/>
      </c>
      <c r="AA94" s="685" t="str">
        <f t="shared" si="25"/>
        <v/>
      </c>
      <c r="AB94" s="679" t="str">
        <f>IF(G94="","",VLOOKUP(G94,Qualities!$A$2:$B$156,2,0))</f>
        <v/>
      </c>
      <c r="AC94" s="686" t="str">
        <f>IF(AB94="","",VLOOKUP(AB94,QualityType!$A$2:$B$16,2,0))</f>
        <v/>
      </c>
      <c r="AD94" s="687" t="str">
        <f t="shared" si="13"/>
        <v/>
      </c>
      <c r="AE94" s="687" t="str">
        <f>IF(I94="",IF(AND(J94="",K94=""),"",F94&amp;"External"),IF(COUNTIF(BaseData!$B$2:$B$45,I94)=1,F94&amp;"Consolidation intra-divisional",F94&amp;"Group"))</f>
        <v/>
      </c>
      <c r="AF94" s="687" t="str">
        <f t="shared" si="14"/>
        <v/>
      </c>
    </row>
    <row r="95" spans="1:32">
      <c r="A95" s="674"/>
      <c r="B95" s="675"/>
      <c r="C95" s="676"/>
      <c r="D95" s="675"/>
      <c r="E95" s="677"/>
      <c r="F95" s="675"/>
      <c r="G95" s="678"/>
      <c r="H95" s="675"/>
      <c r="I95" s="675"/>
      <c r="J95" s="675"/>
      <c r="K95" s="680"/>
      <c r="L95" s="681"/>
      <c r="M95" s="682"/>
      <c r="N95" s="683"/>
      <c r="O95" s="682"/>
      <c r="P95" s="682"/>
      <c r="Q95" s="684" t="str">
        <f t="shared" si="15"/>
        <v/>
      </c>
      <c r="R95" s="684" t="str">
        <f t="shared" si="16"/>
        <v/>
      </c>
      <c r="S95" s="684" t="str">
        <f t="shared" si="17"/>
        <v/>
      </c>
      <c r="T95" s="684" t="str">
        <f t="shared" si="18"/>
        <v/>
      </c>
      <c r="U95" s="685" t="str">
        <f t="shared" si="19"/>
        <v/>
      </c>
      <c r="V95" s="685" t="str">
        <f t="shared" si="20"/>
        <v/>
      </c>
      <c r="W95" s="685" t="str">
        <f t="shared" si="21"/>
        <v/>
      </c>
      <c r="X95" s="685" t="str">
        <f t="shared" si="22"/>
        <v/>
      </c>
      <c r="Y95" s="685" t="str">
        <f t="shared" si="23"/>
        <v/>
      </c>
      <c r="Z95" s="685" t="str">
        <f t="shared" si="24"/>
        <v/>
      </c>
      <c r="AA95" s="685" t="str">
        <f t="shared" si="25"/>
        <v/>
      </c>
      <c r="AB95" s="679" t="str">
        <f>IF(G95="","",VLOOKUP(G95,Qualities!$A$2:$B$156,2,0))</f>
        <v/>
      </c>
      <c r="AC95" s="686" t="str">
        <f>IF(AB95="","",VLOOKUP(AB95,QualityType!$A$2:$B$16,2,0))</f>
        <v/>
      </c>
      <c r="AD95" s="687" t="str">
        <f t="shared" si="13"/>
        <v/>
      </c>
      <c r="AE95" s="687" t="str">
        <f>IF(I95="",IF(AND(J95="",K95=""),"",F95&amp;"External"),IF(COUNTIF(BaseData!$B$2:$B$45,I95)=1,F95&amp;"Consolidation intra-divisional",F95&amp;"Group"))</f>
        <v/>
      </c>
      <c r="AF95" s="687" t="str">
        <f t="shared" si="14"/>
        <v/>
      </c>
    </row>
    <row r="96" spans="1:32">
      <c r="A96" s="674"/>
      <c r="B96" s="675"/>
      <c r="C96" s="676"/>
      <c r="D96" s="675"/>
      <c r="E96" s="677"/>
      <c r="F96" s="675"/>
      <c r="G96" s="678"/>
      <c r="H96" s="675"/>
      <c r="I96" s="675"/>
      <c r="J96" s="675"/>
      <c r="K96" s="680"/>
      <c r="L96" s="681"/>
      <c r="M96" s="682"/>
      <c r="N96" s="683"/>
      <c r="O96" s="682"/>
      <c r="P96" s="682"/>
      <c r="Q96" s="684" t="str">
        <f t="shared" si="15"/>
        <v/>
      </c>
      <c r="R96" s="684" t="str">
        <f t="shared" si="16"/>
        <v/>
      </c>
      <c r="S96" s="684" t="str">
        <f t="shared" si="17"/>
        <v/>
      </c>
      <c r="T96" s="684" t="str">
        <f t="shared" si="18"/>
        <v/>
      </c>
      <c r="U96" s="685" t="str">
        <f t="shared" si="19"/>
        <v/>
      </c>
      <c r="V96" s="685" t="str">
        <f t="shared" si="20"/>
        <v/>
      </c>
      <c r="W96" s="685" t="str">
        <f t="shared" si="21"/>
        <v/>
      </c>
      <c r="X96" s="685" t="str">
        <f t="shared" si="22"/>
        <v/>
      </c>
      <c r="Y96" s="685" t="str">
        <f t="shared" si="23"/>
        <v/>
      </c>
      <c r="Z96" s="685" t="str">
        <f t="shared" si="24"/>
        <v/>
      </c>
      <c r="AA96" s="685" t="str">
        <f t="shared" si="25"/>
        <v/>
      </c>
      <c r="AB96" s="679" t="str">
        <f>IF(G96="","",VLOOKUP(G96,Qualities!$A$2:$B$156,2,0))</f>
        <v/>
      </c>
      <c r="AC96" s="686" t="str">
        <f>IF(AB96="","",VLOOKUP(AB96,QualityType!$A$2:$B$16,2,0))</f>
        <v/>
      </c>
      <c r="AD96" s="687" t="str">
        <f t="shared" si="13"/>
        <v/>
      </c>
      <c r="AE96" s="687" t="str">
        <f>IF(I96="",IF(AND(J96="",K96=""),"",F96&amp;"External"),IF(COUNTIF(BaseData!$B$2:$B$45,I96)=1,F96&amp;"Consolidation intra-divisional",F96&amp;"Group"))</f>
        <v/>
      </c>
      <c r="AF96" s="687" t="str">
        <f t="shared" si="14"/>
        <v/>
      </c>
    </row>
    <row r="97" spans="1:32">
      <c r="A97" s="674"/>
      <c r="B97" s="675"/>
      <c r="C97" s="676"/>
      <c r="D97" s="675"/>
      <c r="E97" s="677"/>
      <c r="F97" s="675"/>
      <c r="G97" s="678"/>
      <c r="H97" s="675"/>
      <c r="I97" s="675"/>
      <c r="J97" s="675"/>
      <c r="K97" s="680"/>
      <c r="L97" s="681"/>
      <c r="M97" s="682"/>
      <c r="N97" s="683"/>
      <c r="O97" s="682"/>
      <c r="P97" s="682"/>
      <c r="Q97" s="684" t="str">
        <f t="shared" si="15"/>
        <v/>
      </c>
      <c r="R97" s="684" t="str">
        <f t="shared" si="16"/>
        <v/>
      </c>
      <c r="S97" s="684" t="str">
        <f t="shared" si="17"/>
        <v/>
      </c>
      <c r="T97" s="684" t="str">
        <f t="shared" si="18"/>
        <v/>
      </c>
      <c r="U97" s="685" t="str">
        <f t="shared" si="19"/>
        <v/>
      </c>
      <c r="V97" s="685" t="str">
        <f t="shared" si="20"/>
        <v/>
      </c>
      <c r="W97" s="685" t="str">
        <f t="shared" si="21"/>
        <v/>
      </c>
      <c r="X97" s="685" t="str">
        <f t="shared" si="22"/>
        <v/>
      </c>
      <c r="Y97" s="685" t="str">
        <f t="shared" si="23"/>
        <v/>
      </c>
      <c r="Z97" s="685" t="str">
        <f t="shared" si="24"/>
        <v/>
      </c>
      <c r="AA97" s="685" t="str">
        <f t="shared" si="25"/>
        <v/>
      </c>
      <c r="AB97" s="679" t="str">
        <f>IF(G97="","",VLOOKUP(G97,Qualities!$A$2:$B$156,2,0))</f>
        <v/>
      </c>
      <c r="AC97" s="686" t="str">
        <f>IF(AB97="","",VLOOKUP(AB97,QualityType!$A$2:$B$16,2,0))</f>
        <v/>
      </c>
      <c r="AD97" s="687" t="str">
        <f t="shared" si="13"/>
        <v/>
      </c>
      <c r="AE97" s="687" t="str">
        <f>IF(I97="",IF(AND(J97="",K97=""),"",F97&amp;"External"),IF(COUNTIF(BaseData!$B$2:$B$45,I97)=1,F97&amp;"Consolidation intra-divisional",F97&amp;"Group"))</f>
        <v/>
      </c>
      <c r="AF97" s="687" t="str">
        <f t="shared" si="14"/>
        <v/>
      </c>
    </row>
    <row r="98" spans="1:32">
      <c r="A98" s="674"/>
      <c r="B98" s="675"/>
      <c r="C98" s="676"/>
      <c r="D98" s="675"/>
      <c r="E98" s="677"/>
      <c r="F98" s="675"/>
      <c r="G98" s="678"/>
      <c r="H98" s="675"/>
      <c r="I98" s="675"/>
      <c r="J98" s="675"/>
      <c r="K98" s="680"/>
      <c r="L98" s="681"/>
      <c r="M98" s="682"/>
      <c r="N98" s="683"/>
      <c r="O98" s="682"/>
      <c r="P98" s="682"/>
      <c r="Q98" s="684" t="str">
        <f t="shared" si="15"/>
        <v/>
      </c>
      <c r="R98" s="684" t="str">
        <f t="shared" si="16"/>
        <v/>
      </c>
      <c r="S98" s="684" t="str">
        <f t="shared" si="17"/>
        <v/>
      </c>
      <c r="T98" s="684" t="str">
        <f t="shared" si="18"/>
        <v/>
      </c>
      <c r="U98" s="685" t="str">
        <f t="shared" si="19"/>
        <v/>
      </c>
      <c r="V98" s="685" t="str">
        <f t="shared" si="20"/>
        <v/>
      </c>
      <c r="W98" s="685" t="str">
        <f t="shared" si="21"/>
        <v/>
      </c>
      <c r="X98" s="685" t="str">
        <f t="shared" si="22"/>
        <v/>
      </c>
      <c r="Y98" s="685" t="str">
        <f t="shared" si="23"/>
        <v/>
      </c>
      <c r="Z98" s="685" t="str">
        <f t="shared" si="24"/>
        <v/>
      </c>
      <c r="AA98" s="685" t="str">
        <f t="shared" si="25"/>
        <v/>
      </c>
      <c r="AB98" s="679" t="str">
        <f>IF(G98="","",VLOOKUP(G98,Qualities!$A$2:$B$156,2,0))</f>
        <v/>
      </c>
      <c r="AC98" s="686" t="str">
        <f>IF(AB98="","",VLOOKUP(AB98,QualityType!$A$2:$B$16,2,0))</f>
        <v/>
      </c>
      <c r="AD98" s="687" t="str">
        <f t="shared" si="13"/>
        <v/>
      </c>
      <c r="AE98" s="687" t="str">
        <f>IF(I98="",IF(AND(J98="",K98=""),"",F98&amp;"External"),IF(COUNTIF(BaseData!$B$2:$B$45,I98)=1,F98&amp;"Consolidation intra-divisional",F98&amp;"Group"))</f>
        <v/>
      </c>
      <c r="AF98" s="687" t="str">
        <f t="shared" si="14"/>
        <v/>
      </c>
    </row>
    <row r="99" spans="1:32">
      <c r="A99" s="674"/>
      <c r="B99" s="675"/>
      <c r="C99" s="676"/>
      <c r="D99" s="675"/>
      <c r="E99" s="677"/>
      <c r="F99" s="675"/>
      <c r="G99" s="678"/>
      <c r="H99" s="675"/>
      <c r="I99" s="675"/>
      <c r="J99" s="675"/>
      <c r="K99" s="680"/>
      <c r="L99" s="681"/>
      <c r="M99" s="682"/>
      <c r="N99" s="683"/>
      <c r="O99" s="682"/>
      <c r="P99" s="682"/>
      <c r="Q99" s="684" t="str">
        <f t="shared" si="15"/>
        <v/>
      </c>
      <c r="R99" s="684" t="str">
        <f t="shared" si="16"/>
        <v/>
      </c>
      <c r="S99" s="684" t="str">
        <f t="shared" si="17"/>
        <v/>
      </c>
      <c r="T99" s="684" t="str">
        <f t="shared" si="18"/>
        <v/>
      </c>
      <c r="U99" s="685" t="str">
        <f t="shared" si="19"/>
        <v/>
      </c>
      <c r="V99" s="685" t="str">
        <f t="shared" si="20"/>
        <v/>
      </c>
      <c r="W99" s="685" t="str">
        <f t="shared" si="21"/>
        <v/>
      </c>
      <c r="X99" s="685" t="str">
        <f t="shared" si="22"/>
        <v/>
      </c>
      <c r="Y99" s="685" t="str">
        <f t="shared" si="23"/>
        <v/>
      </c>
      <c r="Z99" s="685" t="str">
        <f t="shared" si="24"/>
        <v/>
      </c>
      <c r="AA99" s="685" t="str">
        <f t="shared" si="25"/>
        <v/>
      </c>
      <c r="AB99" s="679" t="str">
        <f>IF(G99="","",VLOOKUP(G99,Qualities!$A$2:$B$156,2,0))</f>
        <v/>
      </c>
      <c r="AC99" s="686" t="str">
        <f>IF(AB99="","",VLOOKUP(AB99,QualityType!$A$2:$B$16,2,0))</f>
        <v/>
      </c>
      <c r="AD99" s="687" t="str">
        <f t="shared" si="13"/>
        <v/>
      </c>
      <c r="AE99" s="687" t="str">
        <f>IF(I99="",IF(AND(J99="",K99=""),"",F99&amp;"External"),IF(COUNTIF(BaseData!$B$2:$B$45,I99)=1,F99&amp;"Consolidation intra-divisional",F99&amp;"Group"))</f>
        <v/>
      </c>
      <c r="AF99" s="687" t="str">
        <f t="shared" si="14"/>
        <v/>
      </c>
    </row>
    <row r="100" spans="1:32">
      <c r="A100" s="674"/>
      <c r="B100" s="675"/>
      <c r="C100" s="676"/>
      <c r="D100" s="675"/>
      <c r="E100" s="677"/>
      <c r="F100" s="675"/>
      <c r="G100" s="678"/>
      <c r="H100" s="675"/>
      <c r="I100" s="675"/>
      <c r="J100" s="675"/>
      <c r="K100" s="680"/>
      <c r="L100" s="681"/>
      <c r="M100" s="682"/>
      <c r="N100" s="683"/>
      <c r="O100" s="682"/>
      <c r="P100" s="682"/>
      <c r="Q100" s="684" t="str">
        <f t="shared" si="15"/>
        <v/>
      </c>
      <c r="R100" s="684" t="str">
        <f t="shared" si="16"/>
        <v/>
      </c>
      <c r="S100" s="684" t="str">
        <f t="shared" si="17"/>
        <v/>
      </c>
      <c r="T100" s="684" t="str">
        <f t="shared" si="18"/>
        <v/>
      </c>
      <c r="U100" s="685" t="str">
        <f t="shared" si="19"/>
        <v/>
      </c>
      <c r="V100" s="685" t="str">
        <f t="shared" si="20"/>
        <v/>
      </c>
      <c r="W100" s="685" t="str">
        <f t="shared" si="21"/>
        <v/>
      </c>
      <c r="X100" s="685" t="str">
        <f t="shared" si="22"/>
        <v/>
      </c>
      <c r="Y100" s="685" t="str">
        <f t="shared" si="23"/>
        <v/>
      </c>
      <c r="Z100" s="685" t="str">
        <f t="shared" si="24"/>
        <v/>
      </c>
      <c r="AA100" s="685" t="str">
        <f t="shared" si="25"/>
        <v/>
      </c>
      <c r="AB100" s="679" t="str">
        <f>IF(G100="","",VLOOKUP(G100,Qualities!$A$2:$B$156,2,0))</f>
        <v/>
      </c>
      <c r="AC100" s="686" t="str">
        <f>IF(AB100="","",VLOOKUP(AB100,QualityType!$A$2:$B$16,2,0))</f>
        <v/>
      </c>
      <c r="AD100" s="687" t="str">
        <f t="shared" si="13"/>
        <v/>
      </c>
      <c r="AE100" s="687" t="str">
        <f>IF(I100="",IF(AND(J100="",K100=""),"",F100&amp;"External"),IF(COUNTIF(BaseData!$B$2:$B$45,I100)=1,F100&amp;"Consolidation intra-divisional",F100&amp;"Group"))</f>
        <v/>
      </c>
      <c r="AF100" s="687" t="str">
        <f t="shared" si="14"/>
        <v/>
      </c>
    </row>
    <row r="101" spans="1:32">
      <c r="A101" s="674"/>
      <c r="B101" s="675"/>
      <c r="C101" s="676"/>
      <c r="D101" s="675"/>
      <c r="E101" s="677"/>
      <c r="F101" s="675"/>
      <c r="G101" s="678"/>
      <c r="H101" s="675"/>
      <c r="I101" s="675"/>
      <c r="J101" s="675"/>
      <c r="K101" s="680"/>
      <c r="L101" s="681"/>
      <c r="M101" s="682"/>
      <c r="N101" s="683"/>
      <c r="O101" s="682"/>
      <c r="P101" s="682"/>
      <c r="Q101" s="684" t="str">
        <f t="shared" si="15"/>
        <v/>
      </c>
      <c r="R101" s="684" t="str">
        <f t="shared" si="16"/>
        <v/>
      </c>
      <c r="S101" s="684" t="str">
        <f t="shared" si="17"/>
        <v/>
      </c>
      <c r="T101" s="684" t="str">
        <f t="shared" si="18"/>
        <v/>
      </c>
      <c r="U101" s="685" t="str">
        <f t="shared" si="19"/>
        <v/>
      </c>
      <c r="V101" s="685" t="str">
        <f t="shared" si="20"/>
        <v/>
      </c>
      <c r="W101" s="685" t="str">
        <f t="shared" si="21"/>
        <v/>
      </c>
      <c r="X101" s="685" t="str">
        <f t="shared" si="22"/>
        <v/>
      </c>
      <c r="Y101" s="685" t="str">
        <f t="shared" si="23"/>
        <v/>
      </c>
      <c r="Z101" s="685" t="str">
        <f t="shared" si="24"/>
        <v/>
      </c>
      <c r="AA101" s="685" t="str">
        <f t="shared" si="25"/>
        <v/>
      </c>
      <c r="AB101" s="679" t="str">
        <f>IF(G101="","",VLOOKUP(G101,Qualities!$A$2:$B$156,2,0))</f>
        <v/>
      </c>
      <c r="AC101" s="686" t="str">
        <f>IF(AB101="","",VLOOKUP(AB101,QualityType!$A$2:$B$16,2,0))</f>
        <v/>
      </c>
      <c r="AD101" s="687" t="str">
        <f t="shared" si="13"/>
        <v/>
      </c>
      <c r="AE101" s="687" t="str">
        <f>IF(I101="",IF(AND(J101="",K101=""),"",F101&amp;"External"),IF(COUNTIF(BaseData!$B$2:$B$45,I101)=1,F101&amp;"Consolidation intra-divisional",F101&amp;"Group"))</f>
        <v/>
      </c>
      <c r="AF101" s="687" t="str">
        <f t="shared" si="14"/>
        <v/>
      </c>
    </row>
    <row r="102" spans="1:32">
      <c r="A102" s="674"/>
      <c r="B102" s="675"/>
      <c r="C102" s="676"/>
      <c r="D102" s="675"/>
      <c r="E102" s="677"/>
      <c r="F102" s="675"/>
      <c r="G102" s="678"/>
      <c r="H102" s="675"/>
      <c r="I102" s="675"/>
      <c r="J102" s="675"/>
      <c r="K102" s="680"/>
      <c r="L102" s="681"/>
      <c r="M102" s="682"/>
      <c r="N102" s="683"/>
      <c r="O102" s="682"/>
      <c r="P102" s="682"/>
      <c r="Q102" s="684" t="str">
        <f t="shared" si="15"/>
        <v/>
      </c>
      <c r="R102" s="684" t="str">
        <f t="shared" si="16"/>
        <v/>
      </c>
      <c r="S102" s="684" t="str">
        <f t="shared" si="17"/>
        <v/>
      </c>
      <c r="T102" s="684" t="str">
        <f t="shared" si="18"/>
        <v/>
      </c>
      <c r="U102" s="685" t="str">
        <f t="shared" si="19"/>
        <v/>
      </c>
      <c r="V102" s="685" t="str">
        <f t="shared" si="20"/>
        <v/>
      </c>
      <c r="W102" s="685" t="str">
        <f t="shared" si="21"/>
        <v/>
      </c>
      <c r="X102" s="685" t="str">
        <f t="shared" si="22"/>
        <v/>
      </c>
      <c r="Y102" s="685" t="str">
        <f t="shared" si="23"/>
        <v/>
      </c>
      <c r="Z102" s="685" t="str">
        <f t="shared" si="24"/>
        <v/>
      </c>
      <c r="AA102" s="685" t="str">
        <f t="shared" si="25"/>
        <v/>
      </c>
      <c r="AB102" s="679" t="str">
        <f>IF(G102="","",VLOOKUP(G102,Qualities!$A$2:$B$156,2,0))</f>
        <v/>
      </c>
      <c r="AC102" s="686" t="str">
        <f>IF(AB102="","",VLOOKUP(AB102,QualityType!$A$2:$B$16,2,0))</f>
        <v/>
      </c>
      <c r="AD102" s="687" t="str">
        <f t="shared" si="13"/>
        <v/>
      </c>
      <c r="AE102" s="687" t="str">
        <f>IF(I102="",IF(AND(J102="",K102=""),"",F102&amp;"External"),IF(COUNTIF(BaseData!$B$2:$B$45,I102)=1,F102&amp;"Consolidation intra-divisional",F102&amp;"Group"))</f>
        <v/>
      </c>
      <c r="AF102" s="687" t="str">
        <f t="shared" si="14"/>
        <v/>
      </c>
    </row>
    <row r="103" spans="1:32">
      <c r="A103" s="674"/>
      <c r="B103" s="675"/>
      <c r="C103" s="676"/>
      <c r="D103" s="675"/>
      <c r="E103" s="677"/>
      <c r="F103" s="675"/>
      <c r="G103" s="678"/>
      <c r="H103" s="675"/>
      <c r="I103" s="675"/>
      <c r="J103" s="675"/>
      <c r="K103" s="680"/>
      <c r="L103" s="681"/>
      <c r="M103" s="682"/>
      <c r="N103" s="683"/>
      <c r="O103" s="682"/>
      <c r="P103" s="682"/>
      <c r="Q103" s="684" t="str">
        <f t="shared" si="15"/>
        <v/>
      </c>
      <c r="R103" s="684" t="str">
        <f t="shared" si="16"/>
        <v/>
      </c>
      <c r="S103" s="684" t="str">
        <f t="shared" si="17"/>
        <v/>
      </c>
      <c r="T103" s="684" t="str">
        <f t="shared" si="18"/>
        <v/>
      </c>
      <c r="U103" s="685" t="str">
        <f t="shared" si="19"/>
        <v/>
      </c>
      <c r="V103" s="685" t="str">
        <f t="shared" si="20"/>
        <v/>
      </c>
      <c r="W103" s="685" t="str">
        <f t="shared" si="21"/>
        <v/>
      </c>
      <c r="X103" s="685" t="str">
        <f t="shared" si="22"/>
        <v/>
      </c>
      <c r="Y103" s="685" t="str">
        <f t="shared" si="23"/>
        <v/>
      </c>
      <c r="Z103" s="685" t="str">
        <f t="shared" si="24"/>
        <v/>
      </c>
      <c r="AA103" s="685" t="str">
        <f t="shared" si="25"/>
        <v/>
      </c>
      <c r="AB103" s="679" t="str">
        <f>IF(G103="","",VLOOKUP(G103,Qualities!$A$2:$B$156,2,0))</f>
        <v/>
      </c>
      <c r="AC103" s="686" t="str">
        <f>IF(AB103="","",VLOOKUP(AB103,QualityType!$A$2:$B$16,2,0))</f>
        <v/>
      </c>
      <c r="AD103" s="687" t="str">
        <f t="shared" si="13"/>
        <v/>
      </c>
      <c r="AE103" s="687" t="str">
        <f>IF(I103="",IF(AND(J103="",K103=""),"",F103&amp;"External"),IF(COUNTIF(BaseData!$B$2:$B$45,I103)=1,F103&amp;"Consolidation intra-divisional",F103&amp;"Group"))</f>
        <v/>
      </c>
      <c r="AF103" s="687" t="str">
        <f t="shared" si="14"/>
        <v/>
      </c>
    </row>
    <row r="104" spans="1:32">
      <c r="A104" s="674"/>
      <c r="B104" s="675"/>
      <c r="C104" s="676"/>
      <c r="D104" s="675"/>
      <c r="E104" s="677"/>
      <c r="F104" s="675"/>
      <c r="G104" s="678"/>
      <c r="H104" s="675"/>
      <c r="I104" s="675"/>
      <c r="J104" s="675"/>
      <c r="K104" s="680"/>
      <c r="L104" s="681"/>
      <c r="M104" s="682"/>
      <c r="N104" s="683"/>
      <c r="O104" s="682"/>
      <c r="P104" s="682"/>
      <c r="Q104" s="684" t="str">
        <f t="shared" si="15"/>
        <v/>
      </c>
      <c r="R104" s="684" t="str">
        <f t="shared" si="16"/>
        <v/>
      </c>
      <c r="S104" s="684" t="str">
        <f t="shared" si="17"/>
        <v/>
      </c>
      <c r="T104" s="684" t="str">
        <f t="shared" si="18"/>
        <v/>
      </c>
      <c r="U104" s="685" t="str">
        <f t="shared" si="19"/>
        <v/>
      </c>
      <c r="V104" s="685" t="str">
        <f t="shared" si="20"/>
        <v/>
      </c>
      <c r="W104" s="685" t="str">
        <f t="shared" si="21"/>
        <v/>
      </c>
      <c r="X104" s="685" t="str">
        <f t="shared" si="22"/>
        <v/>
      </c>
      <c r="Y104" s="685" t="str">
        <f t="shared" si="23"/>
        <v/>
      </c>
      <c r="Z104" s="685" t="str">
        <f t="shared" si="24"/>
        <v/>
      </c>
      <c r="AA104" s="685" t="str">
        <f t="shared" si="25"/>
        <v/>
      </c>
      <c r="AB104" s="679" t="str">
        <f>IF(G104="","",VLOOKUP(G104,Qualities!$A$2:$B$156,2,0))</f>
        <v/>
      </c>
      <c r="AC104" s="686" t="str">
        <f>IF(AB104="","",VLOOKUP(AB104,QualityType!$A$2:$B$16,2,0))</f>
        <v/>
      </c>
      <c r="AD104" s="687" t="str">
        <f t="shared" si="13"/>
        <v/>
      </c>
      <c r="AE104" s="687" t="str">
        <f>IF(I104="",IF(AND(J104="",K104=""),"",F104&amp;"External"),IF(COUNTIF(BaseData!$B$2:$B$45,I104)=1,F104&amp;"Consolidation intra-divisional",F104&amp;"Group"))</f>
        <v/>
      </c>
      <c r="AF104" s="687" t="str">
        <f t="shared" si="14"/>
        <v/>
      </c>
    </row>
    <row r="105" spans="1:32">
      <c r="A105" s="674"/>
      <c r="B105" s="675"/>
      <c r="C105" s="676"/>
      <c r="D105" s="675"/>
      <c r="E105" s="677"/>
      <c r="F105" s="675"/>
      <c r="G105" s="678"/>
      <c r="H105" s="675"/>
      <c r="I105" s="675"/>
      <c r="J105" s="675"/>
      <c r="K105" s="680"/>
      <c r="L105" s="681"/>
      <c r="M105" s="682"/>
      <c r="N105" s="683"/>
      <c r="O105" s="682"/>
      <c r="P105" s="682"/>
      <c r="Q105" s="684" t="str">
        <f t="shared" si="15"/>
        <v/>
      </c>
      <c r="R105" s="684" t="str">
        <f t="shared" si="16"/>
        <v/>
      </c>
      <c r="S105" s="684" t="str">
        <f t="shared" si="17"/>
        <v/>
      </c>
      <c r="T105" s="684" t="str">
        <f t="shared" si="18"/>
        <v/>
      </c>
      <c r="U105" s="685" t="str">
        <f t="shared" si="19"/>
        <v/>
      </c>
      <c r="V105" s="685" t="str">
        <f t="shared" si="20"/>
        <v/>
      </c>
      <c r="W105" s="685" t="str">
        <f t="shared" si="21"/>
        <v/>
      </c>
      <c r="X105" s="685" t="str">
        <f t="shared" si="22"/>
        <v/>
      </c>
      <c r="Y105" s="685" t="str">
        <f t="shared" si="23"/>
        <v/>
      </c>
      <c r="Z105" s="685" t="str">
        <f t="shared" si="24"/>
        <v/>
      </c>
      <c r="AA105" s="685" t="str">
        <f t="shared" si="25"/>
        <v/>
      </c>
      <c r="AB105" s="679" t="str">
        <f>IF(G105="","",VLOOKUP(G105,Qualities!$A$2:$B$156,2,0))</f>
        <v/>
      </c>
      <c r="AC105" s="686" t="str">
        <f>IF(AB105="","",VLOOKUP(AB105,QualityType!$A$2:$B$16,2,0))</f>
        <v/>
      </c>
      <c r="AD105" s="687" t="str">
        <f t="shared" si="13"/>
        <v/>
      </c>
      <c r="AE105" s="687" t="str">
        <f>IF(I105="",IF(AND(J105="",K105=""),"",F105&amp;"External"),IF(COUNTIF(BaseData!$B$2:$B$45,I105)=1,F105&amp;"Consolidation intra-divisional",F105&amp;"Group"))</f>
        <v/>
      </c>
      <c r="AF105" s="687" t="str">
        <f t="shared" si="14"/>
        <v/>
      </c>
    </row>
    <row r="106" spans="1:32">
      <c r="A106" s="674"/>
      <c r="B106" s="675"/>
      <c r="C106" s="676"/>
      <c r="D106" s="675"/>
      <c r="E106" s="677"/>
      <c r="F106" s="675"/>
      <c r="G106" s="678"/>
      <c r="H106" s="675"/>
      <c r="I106" s="675"/>
      <c r="J106" s="675"/>
      <c r="K106" s="680"/>
      <c r="L106" s="681"/>
      <c r="M106" s="682"/>
      <c r="N106" s="683"/>
      <c r="O106" s="682"/>
      <c r="P106" s="682"/>
      <c r="Q106" s="684" t="str">
        <f t="shared" si="15"/>
        <v/>
      </c>
      <c r="R106" s="684" t="str">
        <f t="shared" si="16"/>
        <v/>
      </c>
      <c r="S106" s="684" t="str">
        <f t="shared" si="17"/>
        <v/>
      </c>
      <c r="T106" s="684" t="str">
        <f t="shared" si="18"/>
        <v/>
      </c>
      <c r="U106" s="685" t="str">
        <f t="shared" si="19"/>
        <v/>
      </c>
      <c r="V106" s="685" t="str">
        <f t="shared" si="20"/>
        <v/>
      </c>
      <c r="W106" s="685" t="str">
        <f t="shared" si="21"/>
        <v/>
      </c>
      <c r="X106" s="685" t="str">
        <f t="shared" si="22"/>
        <v/>
      </c>
      <c r="Y106" s="685" t="str">
        <f t="shared" si="23"/>
        <v/>
      </c>
      <c r="Z106" s="685" t="str">
        <f t="shared" si="24"/>
        <v/>
      </c>
      <c r="AA106" s="685" t="str">
        <f t="shared" si="25"/>
        <v/>
      </c>
      <c r="AB106" s="679" t="str">
        <f>IF(G106="","",VLOOKUP(G106,Qualities!$A$2:$B$156,2,0))</f>
        <v/>
      </c>
      <c r="AC106" s="686" t="str">
        <f>IF(AB106="","",VLOOKUP(AB106,QualityType!$A$2:$B$16,2,0))</f>
        <v/>
      </c>
      <c r="AD106" s="687" t="str">
        <f t="shared" si="13"/>
        <v/>
      </c>
      <c r="AE106" s="687" t="str">
        <f>IF(I106="",IF(AND(J106="",K106=""),"",F106&amp;"External"),IF(COUNTIF(BaseData!$B$2:$B$45,I106)=1,F106&amp;"Consolidation intra-divisional",F106&amp;"Group"))</f>
        <v/>
      </c>
      <c r="AF106" s="687" t="str">
        <f t="shared" si="14"/>
        <v/>
      </c>
    </row>
    <row r="107" spans="1:32">
      <c r="A107" s="674"/>
      <c r="B107" s="675"/>
      <c r="C107" s="676"/>
      <c r="D107" s="675"/>
      <c r="E107" s="677"/>
      <c r="F107" s="675"/>
      <c r="G107" s="678"/>
      <c r="H107" s="675"/>
      <c r="I107" s="675"/>
      <c r="J107" s="675"/>
      <c r="K107" s="680"/>
      <c r="L107" s="681"/>
      <c r="M107" s="682"/>
      <c r="N107" s="683"/>
      <c r="O107" s="682"/>
      <c r="P107" s="682"/>
      <c r="Q107" s="684" t="str">
        <f t="shared" si="15"/>
        <v/>
      </c>
      <c r="R107" s="684" t="str">
        <f t="shared" si="16"/>
        <v/>
      </c>
      <c r="S107" s="684" t="str">
        <f t="shared" si="17"/>
        <v/>
      </c>
      <c r="T107" s="684" t="str">
        <f t="shared" si="18"/>
        <v/>
      </c>
      <c r="U107" s="685" t="str">
        <f t="shared" si="19"/>
        <v/>
      </c>
      <c r="V107" s="685" t="str">
        <f t="shared" si="20"/>
        <v/>
      </c>
      <c r="W107" s="685" t="str">
        <f t="shared" si="21"/>
        <v/>
      </c>
      <c r="X107" s="685" t="str">
        <f t="shared" si="22"/>
        <v/>
      </c>
      <c r="Y107" s="685" t="str">
        <f t="shared" si="23"/>
        <v/>
      </c>
      <c r="Z107" s="685" t="str">
        <f t="shared" si="24"/>
        <v/>
      </c>
      <c r="AA107" s="685" t="str">
        <f t="shared" si="25"/>
        <v/>
      </c>
      <c r="AB107" s="679" t="str">
        <f>IF(G107="","",VLOOKUP(G107,Qualities!$A$2:$B$156,2,0))</f>
        <v/>
      </c>
      <c r="AC107" s="686" t="str">
        <f>IF(AB107="","",VLOOKUP(AB107,QualityType!$A$2:$B$16,2,0))</f>
        <v/>
      </c>
      <c r="AD107" s="687" t="str">
        <f t="shared" si="13"/>
        <v/>
      </c>
      <c r="AE107" s="687" t="str">
        <f>IF(I107="",IF(AND(J107="",K107=""),"",F107&amp;"External"),IF(COUNTIF(BaseData!$B$2:$B$45,I107)=1,F107&amp;"Consolidation intra-divisional",F107&amp;"Group"))</f>
        <v/>
      </c>
      <c r="AF107" s="687" t="str">
        <f t="shared" si="14"/>
        <v/>
      </c>
    </row>
    <row r="108" spans="1:32">
      <c r="A108" s="674"/>
      <c r="B108" s="675"/>
      <c r="C108" s="676"/>
      <c r="D108" s="675"/>
      <c r="E108" s="677"/>
      <c r="F108" s="675"/>
      <c r="G108" s="678"/>
      <c r="H108" s="675"/>
      <c r="I108" s="675"/>
      <c r="J108" s="675"/>
      <c r="K108" s="680"/>
      <c r="L108" s="681"/>
      <c r="M108" s="682"/>
      <c r="N108" s="683"/>
      <c r="O108" s="682"/>
      <c r="P108" s="682"/>
      <c r="Q108" s="684" t="str">
        <f t="shared" si="15"/>
        <v/>
      </c>
      <c r="R108" s="684" t="str">
        <f t="shared" si="16"/>
        <v/>
      </c>
      <c r="S108" s="684" t="str">
        <f t="shared" si="17"/>
        <v/>
      </c>
      <c r="T108" s="684" t="str">
        <f t="shared" si="18"/>
        <v/>
      </c>
      <c r="U108" s="685" t="str">
        <f t="shared" si="19"/>
        <v/>
      </c>
      <c r="V108" s="685" t="str">
        <f t="shared" si="20"/>
        <v/>
      </c>
      <c r="W108" s="685" t="str">
        <f t="shared" si="21"/>
        <v/>
      </c>
      <c r="X108" s="685" t="str">
        <f t="shared" si="22"/>
        <v/>
      </c>
      <c r="Y108" s="685" t="str">
        <f t="shared" si="23"/>
        <v/>
      </c>
      <c r="Z108" s="685" t="str">
        <f t="shared" si="24"/>
        <v/>
      </c>
      <c r="AA108" s="685" t="str">
        <f t="shared" si="25"/>
        <v/>
      </c>
      <c r="AB108" s="679" t="str">
        <f>IF(G108="","",VLOOKUP(G108,Qualities!$A$2:$B$156,2,0))</f>
        <v/>
      </c>
      <c r="AC108" s="686" t="str">
        <f>IF(AB108="","",VLOOKUP(AB108,QualityType!$A$2:$B$16,2,0))</f>
        <v/>
      </c>
      <c r="AD108" s="687" t="str">
        <f t="shared" si="13"/>
        <v/>
      </c>
      <c r="AE108" s="687" t="str">
        <f>IF(I108="",IF(AND(J108="",K108=""),"",F108&amp;"External"),IF(COUNTIF(BaseData!$B$2:$B$45,I108)=1,F108&amp;"Consolidation intra-divisional",F108&amp;"Group"))</f>
        <v/>
      </c>
      <c r="AF108" s="687" t="str">
        <f t="shared" si="14"/>
        <v/>
      </c>
    </row>
    <row r="109" spans="1:32">
      <c r="A109" s="674"/>
      <c r="B109" s="675"/>
      <c r="C109" s="676"/>
      <c r="D109" s="675"/>
      <c r="E109" s="677"/>
      <c r="F109" s="675"/>
      <c r="G109" s="678"/>
      <c r="H109" s="675"/>
      <c r="I109" s="675"/>
      <c r="J109" s="675"/>
      <c r="K109" s="680"/>
      <c r="L109" s="681"/>
      <c r="M109" s="682"/>
      <c r="N109" s="683"/>
      <c r="O109" s="682"/>
      <c r="P109" s="682"/>
      <c r="Q109" s="684" t="str">
        <f t="shared" si="15"/>
        <v/>
      </c>
      <c r="R109" s="684" t="str">
        <f t="shared" si="16"/>
        <v/>
      </c>
      <c r="S109" s="684" t="str">
        <f t="shared" si="17"/>
        <v/>
      </c>
      <c r="T109" s="684" t="str">
        <f t="shared" si="18"/>
        <v/>
      </c>
      <c r="U109" s="685" t="str">
        <f t="shared" si="19"/>
        <v/>
      </c>
      <c r="V109" s="685" t="str">
        <f t="shared" si="20"/>
        <v/>
      </c>
      <c r="W109" s="685" t="str">
        <f t="shared" si="21"/>
        <v/>
      </c>
      <c r="X109" s="685" t="str">
        <f t="shared" si="22"/>
        <v/>
      </c>
      <c r="Y109" s="685" t="str">
        <f t="shared" si="23"/>
        <v/>
      </c>
      <c r="Z109" s="685" t="str">
        <f t="shared" si="24"/>
        <v/>
      </c>
      <c r="AA109" s="685" t="str">
        <f t="shared" si="25"/>
        <v/>
      </c>
      <c r="AB109" s="679" t="str">
        <f>IF(G109="","",VLOOKUP(G109,Qualities!$A$2:$B$156,2,0))</f>
        <v/>
      </c>
      <c r="AC109" s="686" t="str">
        <f>IF(AB109="","",VLOOKUP(AB109,QualityType!$A$2:$B$16,2,0))</f>
        <v/>
      </c>
      <c r="AD109" s="687" t="str">
        <f t="shared" si="13"/>
        <v/>
      </c>
      <c r="AE109" s="687" t="str">
        <f>IF(I109="",IF(AND(J109="",K109=""),"",F109&amp;"External"),IF(COUNTIF(BaseData!$B$2:$B$45,I109)=1,F109&amp;"Consolidation intra-divisional",F109&amp;"Group"))</f>
        <v/>
      </c>
      <c r="AF109" s="687" t="str">
        <f t="shared" si="14"/>
        <v/>
      </c>
    </row>
    <row r="110" spans="1:32">
      <c r="A110" s="674"/>
      <c r="B110" s="675"/>
      <c r="C110" s="676"/>
      <c r="D110" s="675"/>
      <c r="E110" s="677"/>
      <c r="F110" s="675"/>
      <c r="G110" s="678"/>
      <c r="H110" s="675"/>
      <c r="I110" s="675"/>
      <c r="J110" s="675"/>
      <c r="K110" s="680"/>
      <c r="L110" s="681"/>
      <c r="M110" s="682"/>
      <c r="N110" s="683"/>
      <c r="O110" s="682"/>
      <c r="P110" s="682"/>
      <c r="Q110" s="684" t="str">
        <f t="shared" si="15"/>
        <v/>
      </c>
      <c r="R110" s="684" t="str">
        <f t="shared" si="16"/>
        <v/>
      </c>
      <c r="S110" s="684" t="str">
        <f t="shared" si="17"/>
        <v/>
      </c>
      <c r="T110" s="684" t="str">
        <f t="shared" si="18"/>
        <v/>
      </c>
      <c r="U110" s="685" t="str">
        <f t="shared" si="19"/>
        <v/>
      </c>
      <c r="V110" s="685" t="str">
        <f t="shared" si="20"/>
        <v/>
      </c>
      <c r="W110" s="685" t="str">
        <f t="shared" si="21"/>
        <v/>
      </c>
      <c r="X110" s="685" t="str">
        <f t="shared" si="22"/>
        <v/>
      </c>
      <c r="Y110" s="685" t="str">
        <f t="shared" si="23"/>
        <v/>
      </c>
      <c r="Z110" s="685" t="str">
        <f t="shared" si="24"/>
        <v/>
      </c>
      <c r="AA110" s="685" t="str">
        <f t="shared" si="25"/>
        <v/>
      </c>
      <c r="AB110" s="679" t="str">
        <f>IF(G110="","",VLOOKUP(G110,Qualities!$A$2:$B$156,2,0))</f>
        <v/>
      </c>
      <c r="AC110" s="686" t="str">
        <f>IF(AB110="","",VLOOKUP(AB110,QualityType!$A$2:$B$16,2,0))</f>
        <v/>
      </c>
      <c r="AD110" s="687" t="str">
        <f t="shared" si="13"/>
        <v/>
      </c>
      <c r="AE110" s="687" t="str">
        <f>IF(I110="",IF(AND(J110="",K110=""),"",F110&amp;"External"),IF(COUNTIF(BaseData!$B$2:$B$45,I110)=1,F110&amp;"Consolidation intra-divisional",F110&amp;"Group"))</f>
        <v/>
      </c>
      <c r="AF110" s="687" t="str">
        <f t="shared" si="14"/>
        <v/>
      </c>
    </row>
    <row r="111" spans="1:32">
      <c r="A111" s="674"/>
      <c r="B111" s="675"/>
      <c r="C111" s="676"/>
      <c r="D111" s="675"/>
      <c r="E111" s="677"/>
      <c r="F111" s="675"/>
      <c r="G111" s="678"/>
      <c r="H111" s="675"/>
      <c r="I111" s="675"/>
      <c r="J111" s="675"/>
      <c r="K111" s="680"/>
      <c r="L111" s="681"/>
      <c r="M111" s="682"/>
      <c r="N111" s="683"/>
      <c r="O111" s="682"/>
      <c r="P111" s="682"/>
      <c r="Q111" s="684" t="str">
        <f t="shared" si="15"/>
        <v/>
      </c>
      <c r="R111" s="684" t="str">
        <f t="shared" si="16"/>
        <v/>
      </c>
      <c r="S111" s="684" t="str">
        <f t="shared" si="17"/>
        <v/>
      </c>
      <c r="T111" s="684" t="str">
        <f t="shared" si="18"/>
        <v/>
      </c>
      <c r="U111" s="685" t="str">
        <f t="shared" si="19"/>
        <v/>
      </c>
      <c r="V111" s="685" t="str">
        <f t="shared" si="20"/>
        <v/>
      </c>
      <c r="W111" s="685" t="str">
        <f t="shared" si="21"/>
        <v/>
      </c>
      <c r="X111" s="685" t="str">
        <f t="shared" si="22"/>
        <v/>
      </c>
      <c r="Y111" s="685" t="str">
        <f t="shared" si="23"/>
        <v/>
      </c>
      <c r="Z111" s="685" t="str">
        <f t="shared" si="24"/>
        <v/>
      </c>
      <c r="AA111" s="685" t="str">
        <f t="shared" si="25"/>
        <v/>
      </c>
      <c r="AB111" s="679" t="str">
        <f>IF(G111="","",VLOOKUP(G111,Qualities!$A$2:$B$156,2,0))</f>
        <v/>
      </c>
      <c r="AC111" s="686" t="str">
        <f>IF(AB111="","",VLOOKUP(AB111,QualityType!$A$2:$B$16,2,0))</f>
        <v/>
      </c>
      <c r="AD111" s="687" t="str">
        <f t="shared" si="13"/>
        <v/>
      </c>
      <c r="AE111" s="687" t="str">
        <f>IF(I111="",IF(AND(J111="",K111=""),"",F111&amp;"External"),IF(COUNTIF(BaseData!$B$2:$B$45,I111)=1,F111&amp;"Consolidation intra-divisional",F111&amp;"Group"))</f>
        <v/>
      </c>
      <c r="AF111" s="687" t="str">
        <f t="shared" si="14"/>
        <v/>
      </c>
    </row>
    <row r="112" spans="1:32">
      <c r="A112" s="674"/>
      <c r="B112" s="675"/>
      <c r="C112" s="676"/>
      <c r="D112" s="675"/>
      <c r="E112" s="677"/>
      <c r="F112" s="675"/>
      <c r="G112" s="678"/>
      <c r="H112" s="675"/>
      <c r="I112" s="675"/>
      <c r="J112" s="675"/>
      <c r="K112" s="680"/>
      <c r="L112" s="681"/>
      <c r="M112" s="682"/>
      <c r="N112" s="683"/>
      <c r="O112" s="682"/>
      <c r="P112" s="682"/>
      <c r="Q112" s="684" t="str">
        <f t="shared" si="15"/>
        <v/>
      </c>
      <c r="R112" s="684" t="str">
        <f t="shared" si="16"/>
        <v/>
      </c>
      <c r="S112" s="684" t="str">
        <f t="shared" si="17"/>
        <v/>
      </c>
      <c r="T112" s="684" t="str">
        <f t="shared" si="18"/>
        <v/>
      </c>
      <c r="U112" s="685" t="str">
        <f t="shared" si="19"/>
        <v/>
      </c>
      <c r="V112" s="685" t="str">
        <f t="shared" si="20"/>
        <v/>
      </c>
      <c r="W112" s="685" t="str">
        <f t="shared" si="21"/>
        <v/>
      </c>
      <c r="X112" s="685" t="str">
        <f t="shared" si="22"/>
        <v/>
      </c>
      <c r="Y112" s="685" t="str">
        <f t="shared" si="23"/>
        <v/>
      </c>
      <c r="Z112" s="685" t="str">
        <f t="shared" si="24"/>
        <v/>
      </c>
      <c r="AA112" s="685" t="str">
        <f t="shared" si="25"/>
        <v/>
      </c>
      <c r="AB112" s="679" t="str">
        <f>IF(G112="","",VLOOKUP(G112,Qualities!$A$2:$B$156,2,0))</f>
        <v/>
      </c>
      <c r="AC112" s="686" t="str">
        <f>IF(AB112="","",VLOOKUP(AB112,QualityType!$A$2:$B$16,2,0))</f>
        <v/>
      </c>
      <c r="AD112" s="687" t="str">
        <f t="shared" si="13"/>
        <v/>
      </c>
      <c r="AE112" s="687" t="str">
        <f>IF(I112="",IF(AND(J112="",K112=""),"",F112&amp;"External"),IF(COUNTIF(BaseData!$B$2:$B$45,I112)=1,F112&amp;"Consolidation intra-divisional",F112&amp;"Group"))</f>
        <v/>
      </c>
      <c r="AF112" s="687" t="str">
        <f t="shared" si="14"/>
        <v/>
      </c>
    </row>
    <row r="113" spans="1:32">
      <c r="A113" s="674"/>
      <c r="B113" s="675"/>
      <c r="C113" s="676"/>
      <c r="D113" s="675"/>
      <c r="E113" s="677"/>
      <c r="F113" s="675"/>
      <c r="G113" s="678"/>
      <c r="H113" s="675"/>
      <c r="I113" s="675"/>
      <c r="J113" s="675"/>
      <c r="K113" s="680"/>
      <c r="L113" s="681"/>
      <c r="M113" s="682"/>
      <c r="N113" s="683"/>
      <c r="O113" s="682"/>
      <c r="P113" s="682"/>
      <c r="Q113" s="684" t="str">
        <f t="shared" si="15"/>
        <v/>
      </c>
      <c r="R113" s="684" t="str">
        <f t="shared" si="16"/>
        <v/>
      </c>
      <c r="S113" s="684" t="str">
        <f t="shared" si="17"/>
        <v/>
      </c>
      <c r="T113" s="684" t="str">
        <f t="shared" si="18"/>
        <v/>
      </c>
      <c r="U113" s="685" t="str">
        <f t="shared" si="19"/>
        <v/>
      </c>
      <c r="V113" s="685" t="str">
        <f t="shared" si="20"/>
        <v/>
      </c>
      <c r="W113" s="685" t="str">
        <f t="shared" si="21"/>
        <v/>
      </c>
      <c r="X113" s="685" t="str">
        <f t="shared" si="22"/>
        <v/>
      </c>
      <c r="Y113" s="685" t="str">
        <f t="shared" si="23"/>
        <v/>
      </c>
      <c r="Z113" s="685" t="str">
        <f t="shared" si="24"/>
        <v/>
      </c>
      <c r="AA113" s="685" t="str">
        <f t="shared" si="25"/>
        <v/>
      </c>
      <c r="AB113" s="679" t="str">
        <f>IF(G113="","",VLOOKUP(G113,Qualities!$A$2:$B$156,2,0))</f>
        <v/>
      </c>
      <c r="AC113" s="686" t="str">
        <f>IF(AB113="","",VLOOKUP(AB113,QualityType!$A$2:$B$16,2,0))</f>
        <v/>
      </c>
      <c r="AD113" s="687" t="str">
        <f t="shared" si="13"/>
        <v/>
      </c>
      <c r="AE113" s="687" t="str">
        <f>IF(I113="",IF(AND(J113="",K113=""),"",F113&amp;"External"),IF(COUNTIF(BaseData!$B$2:$B$45,I113)=1,F113&amp;"Consolidation intra-divisional",F113&amp;"Group"))</f>
        <v/>
      </c>
      <c r="AF113" s="687" t="str">
        <f t="shared" si="14"/>
        <v/>
      </c>
    </row>
    <row r="114" spans="1:32">
      <c r="A114" s="674"/>
      <c r="B114" s="675"/>
      <c r="C114" s="676"/>
      <c r="D114" s="675"/>
      <c r="E114" s="677"/>
      <c r="F114" s="675"/>
      <c r="G114" s="678"/>
      <c r="H114" s="675"/>
      <c r="I114" s="675"/>
      <c r="J114" s="675"/>
      <c r="K114" s="680"/>
      <c r="L114" s="681"/>
      <c r="M114" s="682"/>
      <c r="N114" s="683"/>
      <c r="O114" s="682"/>
      <c r="P114" s="682"/>
      <c r="Q114" s="684" t="str">
        <f t="shared" si="15"/>
        <v/>
      </c>
      <c r="R114" s="684" t="str">
        <f t="shared" si="16"/>
        <v/>
      </c>
      <c r="S114" s="684" t="str">
        <f t="shared" si="17"/>
        <v/>
      </c>
      <c r="T114" s="684" t="str">
        <f t="shared" si="18"/>
        <v/>
      </c>
      <c r="U114" s="685" t="str">
        <f t="shared" si="19"/>
        <v/>
      </c>
      <c r="V114" s="685" t="str">
        <f t="shared" si="20"/>
        <v/>
      </c>
      <c r="W114" s="685" t="str">
        <f t="shared" si="21"/>
        <v/>
      </c>
      <c r="X114" s="685" t="str">
        <f t="shared" si="22"/>
        <v/>
      </c>
      <c r="Y114" s="685" t="str">
        <f t="shared" si="23"/>
        <v/>
      </c>
      <c r="Z114" s="685" t="str">
        <f t="shared" si="24"/>
        <v/>
      </c>
      <c r="AA114" s="685" t="str">
        <f t="shared" si="25"/>
        <v/>
      </c>
      <c r="AB114" s="679" t="str">
        <f>IF(G114="","",VLOOKUP(G114,Qualities!$A$2:$B$156,2,0))</f>
        <v/>
      </c>
      <c r="AC114" s="686" t="str">
        <f>IF(AB114="","",VLOOKUP(AB114,QualityType!$A$2:$B$16,2,0))</f>
        <v/>
      </c>
      <c r="AD114" s="687" t="str">
        <f t="shared" si="13"/>
        <v/>
      </c>
      <c r="AE114" s="687" t="str">
        <f>IF(I114="",IF(AND(J114="",K114=""),"",F114&amp;"External"),IF(COUNTIF(BaseData!$B$2:$B$45,I114)=1,F114&amp;"Consolidation intra-divisional",F114&amp;"Group"))</f>
        <v/>
      </c>
      <c r="AF114" s="687" t="str">
        <f t="shared" si="14"/>
        <v/>
      </c>
    </row>
    <row r="115" spans="1:32">
      <c r="A115" s="674"/>
      <c r="B115" s="675"/>
      <c r="C115" s="676"/>
      <c r="D115" s="675"/>
      <c r="E115" s="677"/>
      <c r="F115" s="675"/>
      <c r="G115" s="678"/>
      <c r="H115" s="675"/>
      <c r="I115" s="675"/>
      <c r="J115" s="675"/>
      <c r="K115" s="680"/>
      <c r="L115" s="681"/>
      <c r="M115" s="682"/>
      <c r="N115" s="683"/>
      <c r="O115" s="682"/>
      <c r="P115" s="682"/>
      <c r="Q115" s="684" t="str">
        <f t="shared" si="15"/>
        <v/>
      </c>
      <c r="R115" s="684" t="str">
        <f t="shared" si="16"/>
        <v/>
      </c>
      <c r="S115" s="684" t="str">
        <f t="shared" si="17"/>
        <v/>
      </c>
      <c r="T115" s="684" t="str">
        <f t="shared" si="18"/>
        <v/>
      </c>
      <c r="U115" s="685" t="str">
        <f t="shared" si="19"/>
        <v/>
      </c>
      <c r="V115" s="685" t="str">
        <f t="shared" si="20"/>
        <v/>
      </c>
      <c r="W115" s="685" t="str">
        <f t="shared" si="21"/>
        <v/>
      </c>
      <c r="X115" s="685" t="str">
        <f t="shared" si="22"/>
        <v/>
      </c>
      <c r="Y115" s="685" t="str">
        <f t="shared" si="23"/>
        <v/>
      </c>
      <c r="Z115" s="685" t="str">
        <f t="shared" si="24"/>
        <v/>
      </c>
      <c r="AA115" s="685" t="str">
        <f t="shared" si="25"/>
        <v/>
      </c>
      <c r="AB115" s="679" t="str">
        <f>IF(G115="","",VLOOKUP(G115,Qualities!$A$2:$B$156,2,0))</f>
        <v/>
      </c>
      <c r="AC115" s="686" t="str">
        <f>IF(AB115="","",VLOOKUP(AB115,QualityType!$A$2:$B$16,2,0))</f>
        <v/>
      </c>
      <c r="AD115" s="687" t="str">
        <f t="shared" si="13"/>
        <v/>
      </c>
      <c r="AE115" s="687" t="str">
        <f>IF(I115="",IF(AND(J115="",K115=""),"",F115&amp;"External"),IF(COUNTIF(BaseData!$B$2:$B$45,I115)=1,F115&amp;"Consolidation intra-divisional",F115&amp;"Group"))</f>
        <v/>
      </c>
      <c r="AF115" s="687" t="str">
        <f t="shared" si="14"/>
        <v/>
      </c>
    </row>
    <row r="116" spans="1:32">
      <c r="A116" s="674"/>
      <c r="B116" s="675"/>
      <c r="C116" s="676"/>
      <c r="D116" s="675"/>
      <c r="E116" s="677"/>
      <c r="F116" s="675"/>
      <c r="G116" s="678"/>
      <c r="H116" s="675"/>
      <c r="I116" s="675"/>
      <c r="J116" s="675"/>
      <c r="K116" s="680"/>
      <c r="L116" s="681"/>
      <c r="M116" s="682"/>
      <c r="N116" s="683"/>
      <c r="O116" s="682"/>
      <c r="P116" s="682"/>
      <c r="Q116" s="684" t="str">
        <f t="shared" si="15"/>
        <v/>
      </c>
      <c r="R116" s="684" t="str">
        <f t="shared" si="16"/>
        <v/>
      </c>
      <c r="S116" s="684" t="str">
        <f t="shared" si="17"/>
        <v/>
      </c>
      <c r="T116" s="684" t="str">
        <f t="shared" si="18"/>
        <v/>
      </c>
      <c r="U116" s="685" t="str">
        <f t="shared" si="19"/>
        <v/>
      </c>
      <c r="V116" s="685" t="str">
        <f t="shared" si="20"/>
        <v/>
      </c>
      <c r="W116" s="685" t="str">
        <f t="shared" si="21"/>
        <v/>
      </c>
      <c r="X116" s="685" t="str">
        <f t="shared" si="22"/>
        <v/>
      </c>
      <c r="Y116" s="685" t="str">
        <f t="shared" si="23"/>
        <v/>
      </c>
      <c r="Z116" s="685" t="str">
        <f t="shared" si="24"/>
        <v/>
      </c>
      <c r="AA116" s="685" t="str">
        <f t="shared" si="25"/>
        <v/>
      </c>
      <c r="AB116" s="679" t="str">
        <f>IF(G116="","",VLOOKUP(G116,Qualities!$A$2:$B$156,2,0))</f>
        <v/>
      </c>
      <c r="AC116" s="686" t="str">
        <f>IF(AB116="","",VLOOKUP(AB116,QualityType!$A$2:$B$16,2,0))</f>
        <v/>
      </c>
      <c r="AD116" s="687" t="str">
        <f t="shared" ref="AD116:AD179" si="26">D116&amp;AC116</f>
        <v/>
      </c>
      <c r="AE116" s="687" t="str">
        <f>IF(I116="",IF(AND(J116="",K116=""),"",F116&amp;"External"),IF(COUNTIF(BaseData!$B$2:$B$45,I116)=1,F116&amp;"Consolidation intra-divisional",F116&amp;"Group"))</f>
        <v/>
      </c>
      <c r="AF116" s="687" t="str">
        <f t="shared" ref="AF116:AF179" si="27">IF(A116="","",F116&amp;IF(I116&lt;&gt;"","aff","ext"))</f>
        <v/>
      </c>
    </row>
    <row r="117" spans="1:32">
      <c r="A117" s="674"/>
      <c r="B117" s="675"/>
      <c r="C117" s="676"/>
      <c r="D117" s="675"/>
      <c r="E117" s="677"/>
      <c r="F117" s="675"/>
      <c r="G117" s="678"/>
      <c r="H117" s="675"/>
      <c r="I117" s="675"/>
      <c r="J117" s="675"/>
      <c r="K117" s="680"/>
      <c r="L117" s="681"/>
      <c r="M117" s="682"/>
      <c r="N117" s="683"/>
      <c r="O117" s="682"/>
      <c r="P117" s="682"/>
      <c r="Q117" s="684" t="str">
        <f t="shared" ref="Q117:Q180" si="28">IF(L117="","",L117)</f>
        <v/>
      </c>
      <c r="R117" s="684" t="str">
        <f t="shared" ref="R117:R180" si="29">IF(Q117="","",Q117*M117)</f>
        <v/>
      </c>
      <c r="S117" s="684" t="str">
        <f t="shared" ref="S117:S180" si="30">IF(Q117="","",Q117*(N117+P117))</f>
        <v/>
      </c>
      <c r="T117" s="684" t="str">
        <f t="shared" ref="T117:T180" si="31">IF(Q117="","",Q117*O117)</f>
        <v/>
      </c>
      <c r="U117" s="685" t="str">
        <f t="shared" ref="U117:U180" si="32">IF(Q117="","",R117/Q117)</f>
        <v/>
      </c>
      <c r="V117" s="685" t="str">
        <f t="shared" ref="V117:V180" si="33">IF(Q117="","",S117/Q117)</f>
        <v/>
      </c>
      <c r="W117" s="685" t="str">
        <f t="shared" ref="W117:W180" si="34">IF(Q117="","",T117/Q117)</f>
        <v/>
      </c>
      <c r="X117" s="685" t="str">
        <f t="shared" ref="X117:X180" si="35">IF(Q117="","",U117-V117)</f>
        <v/>
      </c>
      <c r="Y117" s="685" t="str">
        <f t="shared" ref="Y117:Y180" si="36">IF(Q117="","",U117-V117-W117)</f>
        <v/>
      </c>
      <c r="Z117" s="685" t="str">
        <f t="shared" ref="Z117:Z180" si="37">IF(Q117="","",R117-S117)</f>
        <v/>
      </c>
      <c r="AA117" s="685" t="str">
        <f t="shared" ref="AA117:AA180" si="38">IF(Q117="","",R117-S117-T117)</f>
        <v/>
      </c>
      <c r="AB117" s="679" t="str">
        <f>IF(G117="","",VLOOKUP(G117,Qualities!$A$2:$B$156,2,0))</f>
        <v/>
      </c>
      <c r="AC117" s="686" t="str">
        <f>IF(AB117="","",VLOOKUP(AB117,QualityType!$A$2:$B$16,2,0))</f>
        <v/>
      </c>
      <c r="AD117" s="687" t="str">
        <f t="shared" si="26"/>
        <v/>
      </c>
      <c r="AE117" s="687" t="str">
        <f>IF(I117="",IF(AND(J117="",K117=""),"",F117&amp;"External"),IF(COUNTIF(BaseData!$B$2:$B$45,I117)=1,F117&amp;"Consolidation intra-divisional",F117&amp;"Group"))</f>
        <v/>
      </c>
      <c r="AF117" s="687" t="str">
        <f t="shared" si="27"/>
        <v/>
      </c>
    </row>
    <row r="118" spans="1:32">
      <c r="A118" s="674"/>
      <c r="B118" s="675"/>
      <c r="C118" s="676"/>
      <c r="D118" s="675"/>
      <c r="E118" s="677"/>
      <c r="F118" s="675"/>
      <c r="G118" s="678"/>
      <c r="H118" s="675"/>
      <c r="I118" s="675"/>
      <c r="J118" s="675"/>
      <c r="K118" s="680"/>
      <c r="L118" s="681"/>
      <c r="M118" s="682"/>
      <c r="N118" s="683"/>
      <c r="O118" s="682"/>
      <c r="P118" s="682"/>
      <c r="Q118" s="684" t="str">
        <f t="shared" si="28"/>
        <v/>
      </c>
      <c r="R118" s="684" t="str">
        <f t="shared" si="29"/>
        <v/>
      </c>
      <c r="S118" s="684" t="str">
        <f t="shared" si="30"/>
        <v/>
      </c>
      <c r="T118" s="684" t="str">
        <f t="shared" si="31"/>
        <v/>
      </c>
      <c r="U118" s="685" t="str">
        <f t="shared" si="32"/>
        <v/>
      </c>
      <c r="V118" s="685" t="str">
        <f t="shared" si="33"/>
        <v/>
      </c>
      <c r="W118" s="685" t="str">
        <f t="shared" si="34"/>
        <v/>
      </c>
      <c r="X118" s="685" t="str">
        <f t="shared" si="35"/>
        <v/>
      </c>
      <c r="Y118" s="685" t="str">
        <f t="shared" si="36"/>
        <v/>
      </c>
      <c r="Z118" s="685" t="str">
        <f t="shared" si="37"/>
        <v/>
      </c>
      <c r="AA118" s="685" t="str">
        <f t="shared" si="38"/>
        <v/>
      </c>
      <c r="AB118" s="679" t="str">
        <f>IF(G118="","",VLOOKUP(G118,Qualities!$A$2:$B$156,2,0))</f>
        <v/>
      </c>
      <c r="AC118" s="686" t="str">
        <f>IF(AB118="","",VLOOKUP(AB118,QualityType!$A$2:$B$16,2,0))</f>
        <v/>
      </c>
      <c r="AD118" s="687" t="str">
        <f t="shared" si="26"/>
        <v/>
      </c>
      <c r="AE118" s="687" t="str">
        <f>IF(I118="",IF(AND(J118="",K118=""),"",F118&amp;"External"),IF(COUNTIF(BaseData!$B$2:$B$45,I118)=1,F118&amp;"Consolidation intra-divisional",F118&amp;"Group"))</f>
        <v/>
      </c>
      <c r="AF118" s="687" t="str">
        <f t="shared" si="27"/>
        <v/>
      </c>
    </row>
    <row r="119" spans="1:32">
      <c r="A119" s="674"/>
      <c r="B119" s="675"/>
      <c r="C119" s="676"/>
      <c r="D119" s="675"/>
      <c r="E119" s="677"/>
      <c r="F119" s="675"/>
      <c r="G119" s="678"/>
      <c r="H119" s="675"/>
      <c r="I119" s="675"/>
      <c r="J119" s="675"/>
      <c r="K119" s="680"/>
      <c r="L119" s="681"/>
      <c r="M119" s="682"/>
      <c r="N119" s="683"/>
      <c r="O119" s="682"/>
      <c r="P119" s="682"/>
      <c r="Q119" s="684" t="str">
        <f t="shared" si="28"/>
        <v/>
      </c>
      <c r="R119" s="684" t="str">
        <f t="shared" si="29"/>
        <v/>
      </c>
      <c r="S119" s="684" t="str">
        <f t="shared" si="30"/>
        <v/>
      </c>
      <c r="T119" s="684" t="str">
        <f t="shared" si="31"/>
        <v/>
      </c>
      <c r="U119" s="685" t="str">
        <f t="shared" si="32"/>
        <v/>
      </c>
      <c r="V119" s="685" t="str">
        <f t="shared" si="33"/>
        <v/>
      </c>
      <c r="W119" s="685" t="str">
        <f t="shared" si="34"/>
        <v/>
      </c>
      <c r="X119" s="685" t="str">
        <f t="shared" si="35"/>
        <v/>
      </c>
      <c r="Y119" s="685" t="str">
        <f t="shared" si="36"/>
        <v/>
      </c>
      <c r="Z119" s="685" t="str">
        <f t="shared" si="37"/>
        <v/>
      </c>
      <c r="AA119" s="685" t="str">
        <f t="shared" si="38"/>
        <v/>
      </c>
      <c r="AB119" s="679" t="str">
        <f>IF(G119="","",VLOOKUP(G119,Qualities!$A$2:$B$156,2,0))</f>
        <v/>
      </c>
      <c r="AC119" s="686" t="str">
        <f>IF(AB119="","",VLOOKUP(AB119,QualityType!$A$2:$B$16,2,0))</f>
        <v/>
      </c>
      <c r="AD119" s="687" t="str">
        <f t="shared" si="26"/>
        <v/>
      </c>
      <c r="AE119" s="687" t="str">
        <f>IF(I119="",IF(AND(J119="",K119=""),"",F119&amp;"External"),IF(COUNTIF(BaseData!$B$2:$B$45,I119)=1,F119&amp;"Consolidation intra-divisional",F119&amp;"Group"))</f>
        <v/>
      </c>
      <c r="AF119" s="687" t="str">
        <f t="shared" si="27"/>
        <v/>
      </c>
    </row>
    <row r="120" spans="1:32">
      <c r="A120" s="674"/>
      <c r="B120" s="675"/>
      <c r="C120" s="676"/>
      <c r="D120" s="675"/>
      <c r="E120" s="677"/>
      <c r="F120" s="675"/>
      <c r="G120" s="678"/>
      <c r="H120" s="675"/>
      <c r="I120" s="675"/>
      <c r="J120" s="675"/>
      <c r="K120" s="680"/>
      <c r="L120" s="681"/>
      <c r="M120" s="682"/>
      <c r="N120" s="683"/>
      <c r="O120" s="682"/>
      <c r="P120" s="682"/>
      <c r="Q120" s="684" t="str">
        <f t="shared" si="28"/>
        <v/>
      </c>
      <c r="R120" s="684" t="str">
        <f t="shared" si="29"/>
        <v/>
      </c>
      <c r="S120" s="684" t="str">
        <f t="shared" si="30"/>
        <v/>
      </c>
      <c r="T120" s="684" t="str">
        <f t="shared" si="31"/>
        <v/>
      </c>
      <c r="U120" s="685" t="str">
        <f t="shared" si="32"/>
        <v/>
      </c>
      <c r="V120" s="685" t="str">
        <f t="shared" si="33"/>
        <v/>
      </c>
      <c r="W120" s="685" t="str">
        <f t="shared" si="34"/>
        <v/>
      </c>
      <c r="X120" s="685" t="str">
        <f t="shared" si="35"/>
        <v/>
      </c>
      <c r="Y120" s="685" t="str">
        <f t="shared" si="36"/>
        <v/>
      </c>
      <c r="Z120" s="685" t="str">
        <f t="shared" si="37"/>
        <v/>
      </c>
      <c r="AA120" s="685" t="str">
        <f t="shared" si="38"/>
        <v/>
      </c>
      <c r="AB120" s="679" t="str">
        <f>IF(G120="","",VLOOKUP(G120,Qualities!$A$2:$B$156,2,0))</f>
        <v/>
      </c>
      <c r="AC120" s="686" t="str">
        <f>IF(AB120="","",VLOOKUP(AB120,QualityType!$A$2:$B$16,2,0))</f>
        <v/>
      </c>
      <c r="AD120" s="687" t="str">
        <f t="shared" si="26"/>
        <v/>
      </c>
      <c r="AE120" s="687" t="str">
        <f>IF(I120="",IF(AND(J120="",K120=""),"",F120&amp;"External"),IF(COUNTIF(BaseData!$B$2:$B$45,I120)=1,F120&amp;"Consolidation intra-divisional",F120&amp;"Group"))</f>
        <v/>
      </c>
      <c r="AF120" s="687" t="str">
        <f t="shared" si="27"/>
        <v/>
      </c>
    </row>
    <row r="121" spans="1:32">
      <c r="A121" s="674"/>
      <c r="B121" s="675"/>
      <c r="C121" s="676"/>
      <c r="D121" s="675"/>
      <c r="E121" s="677"/>
      <c r="F121" s="675"/>
      <c r="G121" s="678"/>
      <c r="H121" s="675"/>
      <c r="I121" s="675"/>
      <c r="J121" s="675"/>
      <c r="K121" s="680"/>
      <c r="L121" s="681"/>
      <c r="M121" s="682"/>
      <c r="N121" s="683"/>
      <c r="O121" s="682"/>
      <c r="P121" s="682"/>
      <c r="Q121" s="684" t="str">
        <f t="shared" si="28"/>
        <v/>
      </c>
      <c r="R121" s="684" t="str">
        <f t="shared" si="29"/>
        <v/>
      </c>
      <c r="S121" s="684" t="str">
        <f t="shared" si="30"/>
        <v/>
      </c>
      <c r="T121" s="684" t="str">
        <f t="shared" si="31"/>
        <v/>
      </c>
      <c r="U121" s="685" t="str">
        <f t="shared" si="32"/>
        <v/>
      </c>
      <c r="V121" s="685" t="str">
        <f t="shared" si="33"/>
        <v/>
      </c>
      <c r="W121" s="685" t="str">
        <f t="shared" si="34"/>
        <v/>
      </c>
      <c r="X121" s="685" t="str">
        <f t="shared" si="35"/>
        <v/>
      </c>
      <c r="Y121" s="685" t="str">
        <f t="shared" si="36"/>
        <v/>
      </c>
      <c r="Z121" s="685" t="str">
        <f t="shared" si="37"/>
        <v/>
      </c>
      <c r="AA121" s="685" t="str">
        <f t="shared" si="38"/>
        <v/>
      </c>
      <c r="AB121" s="679" t="str">
        <f>IF(G121="","",VLOOKUP(G121,Qualities!$A$2:$B$156,2,0))</f>
        <v/>
      </c>
      <c r="AC121" s="686" t="str">
        <f>IF(AB121="","",VLOOKUP(AB121,QualityType!$A$2:$B$16,2,0))</f>
        <v/>
      </c>
      <c r="AD121" s="687" t="str">
        <f t="shared" si="26"/>
        <v/>
      </c>
      <c r="AE121" s="687" t="str">
        <f>IF(I121="",IF(AND(J121="",K121=""),"",F121&amp;"External"),IF(COUNTIF(BaseData!$B$2:$B$45,I121)=1,F121&amp;"Consolidation intra-divisional",F121&amp;"Group"))</f>
        <v/>
      </c>
      <c r="AF121" s="687" t="str">
        <f t="shared" si="27"/>
        <v/>
      </c>
    </row>
    <row r="122" spans="1:32">
      <c r="A122" s="674"/>
      <c r="B122" s="675"/>
      <c r="C122" s="676"/>
      <c r="D122" s="675"/>
      <c r="E122" s="677"/>
      <c r="F122" s="675"/>
      <c r="G122" s="678"/>
      <c r="H122" s="675"/>
      <c r="I122" s="675"/>
      <c r="J122" s="675"/>
      <c r="K122" s="680"/>
      <c r="L122" s="681"/>
      <c r="M122" s="682"/>
      <c r="N122" s="683"/>
      <c r="O122" s="682"/>
      <c r="P122" s="682"/>
      <c r="Q122" s="684" t="str">
        <f t="shared" si="28"/>
        <v/>
      </c>
      <c r="R122" s="684" t="str">
        <f t="shared" si="29"/>
        <v/>
      </c>
      <c r="S122" s="684" t="str">
        <f t="shared" si="30"/>
        <v/>
      </c>
      <c r="T122" s="684" t="str">
        <f t="shared" si="31"/>
        <v/>
      </c>
      <c r="U122" s="685" t="str">
        <f t="shared" si="32"/>
        <v/>
      </c>
      <c r="V122" s="685" t="str">
        <f t="shared" si="33"/>
        <v/>
      </c>
      <c r="W122" s="685" t="str">
        <f t="shared" si="34"/>
        <v/>
      </c>
      <c r="X122" s="685" t="str">
        <f t="shared" si="35"/>
        <v/>
      </c>
      <c r="Y122" s="685" t="str">
        <f t="shared" si="36"/>
        <v/>
      </c>
      <c r="Z122" s="685" t="str">
        <f t="shared" si="37"/>
        <v/>
      </c>
      <c r="AA122" s="685" t="str">
        <f t="shared" si="38"/>
        <v/>
      </c>
      <c r="AB122" s="679" t="str">
        <f>IF(G122="","",VLOOKUP(G122,Qualities!$A$2:$B$156,2,0))</f>
        <v/>
      </c>
      <c r="AC122" s="686" t="str">
        <f>IF(AB122="","",VLOOKUP(AB122,QualityType!$A$2:$B$16,2,0))</f>
        <v/>
      </c>
      <c r="AD122" s="687" t="str">
        <f t="shared" si="26"/>
        <v/>
      </c>
      <c r="AE122" s="687" t="str">
        <f>IF(I122="",IF(AND(J122="",K122=""),"",F122&amp;"External"),IF(COUNTIF(BaseData!$B$2:$B$45,I122)=1,F122&amp;"Consolidation intra-divisional",F122&amp;"Group"))</f>
        <v/>
      </c>
      <c r="AF122" s="687" t="str">
        <f t="shared" si="27"/>
        <v/>
      </c>
    </row>
    <row r="123" spans="1:32">
      <c r="A123" s="674"/>
      <c r="B123" s="675"/>
      <c r="C123" s="676"/>
      <c r="D123" s="675"/>
      <c r="E123" s="677"/>
      <c r="F123" s="675"/>
      <c r="G123" s="678"/>
      <c r="H123" s="675"/>
      <c r="I123" s="675"/>
      <c r="J123" s="675"/>
      <c r="K123" s="680"/>
      <c r="L123" s="681"/>
      <c r="M123" s="682"/>
      <c r="N123" s="683"/>
      <c r="O123" s="682"/>
      <c r="P123" s="682"/>
      <c r="Q123" s="684" t="str">
        <f t="shared" si="28"/>
        <v/>
      </c>
      <c r="R123" s="684" t="str">
        <f t="shared" si="29"/>
        <v/>
      </c>
      <c r="S123" s="684" t="str">
        <f t="shared" si="30"/>
        <v/>
      </c>
      <c r="T123" s="684" t="str">
        <f t="shared" si="31"/>
        <v/>
      </c>
      <c r="U123" s="685" t="str">
        <f t="shared" si="32"/>
        <v/>
      </c>
      <c r="V123" s="685" t="str">
        <f t="shared" si="33"/>
        <v/>
      </c>
      <c r="W123" s="685" t="str">
        <f t="shared" si="34"/>
        <v/>
      </c>
      <c r="X123" s="685" t="str">
        <f t="shared" si="35"/>
        <v/>
      </c>
      <c r="Y123" s="685" t="str">
        <f t="shared" si="36"/>
        <v/>
      </c>
      <c r="Z123" s="685" t="str">
        <f t="shared" si="37"/>
        <v/>
      </c>
      <c r="AA123" s="685" t="str">
        <f t="shared" si="38"/>
        <v/>
      </c>
      <c r="AB123" s="679" t="str">
        <f>IF(G123="","",VLOOKUP(G123,Qualities!$A$2:$B$156,2,0))</f>
        <v/>
      </c>
      <c r="AC123" s="686" t="str">
        <f>IF(AB123="","",VLOOKUP(AB123,QualityType!$A$2:$B$16,2,0))</f>
        <v/>
      </c>
      <c r="AD123" s="687" t="str">
        <f t="shared" si="26"/>
        <v/>
      </c>
      <c r="AE123" s="687" t="str">
        <f>IF(I123="",IF(AND(J123="",K123=""),"",F123&amp;"External"),IF(COUNTIF(BaseData!$B$2:$B$45,I123)=1,F123&amp;"Consolidation intra-divisional",F123&amp;"Group"))</f>
        <v/>
      </c>
      <c r="AF123" s="687" t="str">
        <f t="shared" si="27"/>
        <v/>
      </c>
    </row>
    <row r="124" spans="1:32">
      <c r="A124" s="674"/>
      <c r="B124" s="675"/>
      <c r="C124" s="676"/>
      <c r="D124" s="675"/>
      <c r="E124" s="677"/>
      <c r="F124" s="675"/>
      <c r="G124" s="678"/>
      <c r="H124" s="675"/>
      <c r="I124" s="675"/>
      <c r="J124" s="675"/>
      <c r="K124" s="680"/>
      <c r="L124" s="681"/>
      <c r="M124" s="682"/>
      <c r="N124" s="683"/>
      <c r="O124" s="682"/>
      <c r="P124" s="682"/>
      <c r="Q124" s="684" t="str">
        <f t="shared" si="28"/>
        <v/>
      </c>
      <c r="R124" s="684" t="str">
        <f t="shared" si="29"/>
        <v/>
      </c>
      <c r="S124" s="684" t="str">
        <f t="shared" si="30"/>
        <v/>
      </c>
      <c r="T124" s="684" t="str">
        <f t="shared" si="31"/>
        <v/>
      </c>
      <c r="U124" s="685" t="str">
        <f t="shared" si="32"/>
        <v/>
      </c>
      <c r="V124" s="685" t="str">
        <f t="shared" si="33"/>
        <v/>
      </c>
      <c r="W124" s="685" t="str">
        <f t="shared" si="34"/>
        <v/>
      </c>
      <c r="X124" s="685" t="str">
        <f t="shared" si="35"/>
        <v/>
      </c>
      <c r="Y124" s="685" t="str">
        <f t="shared" si="36"/>
        <v/>
      </c>
      <c r="Z124" s="685" t="str">
        <f t="shared" si="37"/>
        <v/>
      </c>
      <c r="AA124" s="685" t="str">
        <f t="shared" si="38"/>
        <v/>
      </c>
      <c r="AB124" s="679" t="str">
        <f>IF(G124="","",VLOOKUP(G124,Qualities!$A$2:$B$156,2,0))</f>
        <v/>
      </c>
      <c r="AC124" s="686" t="str">
        <f>IF(AB124="","",VLOOKUP(AB124,QualityType!$A$2:$B$16,2,0))</f>
        <v/>
      </c>
      <c r="AD124" s="687" t="str">
        <f t="shared" si="26"/>
        <v/>
      </c>
      <c r="AE124" s="687" t="str">
        <f>IF(I124="",IF(AND(J124="",K124=""),"",F124&amp;"External"),IF(COUNTIF(BaseData!$B$2:$B$45,I124)=1,F124&amp;"Consolidation intra-divisional",F124&amp;"Group"))</f>
        <v/>
      </c>
      <c r="AF124" s="687" t="str">
        <f t="shared" si="27"/>
        <v/>
      </c>
    </row>
    <row r="125" spans="1:32">
      <c r="A125" s="674"/>
      <c r="B125" s="675"/>
      <c r="C125" s="676"/>
      <c r="D125" s="675"/>
      <c r="E125" s="677"/>
      <c r="F125" s="675"/>
      <c r="G125" s="678"/>
      <c r="H125" s="675"/>
      <c r="I125" s="675"/>
      <c r="J125" s="675"/>
      <c r="K125" s="680"/>
      <c r="L125" s="681"/>
      <c r="M125" s="682"/>
      <c r="N125" s="683"/>
      <c r="O125" s="682"/>
      <c r="P125" s="682"/>
      <c r="Q125" s="684" t="str">
        <f t="shared" si="28"/>
        <v/>
      </c>
      <c r="R125" s="684" t="str">
        <f t="shared" si="29"/>
        <v/>
      </c>
      <c r="S125" s="684" t="str">
        <f t="shared" si="30"/>
        <v/>
      </c>
      <c r="T125" s="684" t="str">
        <f t="shared" si="31"/>
        <v/>
      </c>
      <c r="U125" s="685" t="str">
        <f t="shared" si="32"/>
        <v/>
      </c>
      <c r="V125" s="685" t="str">
        <f t="shared" si="33"/>
        <v/>
      </c>
      <c r="W125" s="685" t="str">
        <f t="shared" si="34"/>
        <v/>
      </c>
      <c r="X125" s="685" t="str">
        <f t="shared" si="35"/>
        <v/>
      </c>
      <c r="Y125" s="685" t="str">
        <f t="shared" si="36"/>
        <v/>
      </c>
      <c r="Z125" s="685" t="str">
        <f t="shared" si="37"/>
        <v/>
      </c>
      <c r="AA125" s="685" t="str">
        <f t="shared" si="38"/>
        <v/>
      </c>
      <c r="AB125" s="679" t="str">
        <f>IF(G125="","",VLOOKUP(G125,Qualities!$A$2:$B$156,2,0))</f>
        <v/>
      </c>
      <c r="AC125" s="686" t="str">
        <f>IF(AB125="","",VLOOKUP(AB125,QualityType!$A$2:$B$16,2,0))</f>
        <v/>
      </c>
      <c r="AD125" s="687" t="str">
        <f t="shared" si="26"/>
        <v/>
      </c>
      <c r="AE125" s="687" t="str">
        <f>IF(I125="",IF(AND(J125="",K125=""),"",F125&amp;"External"),IF(COUNTIF(BaseData!$B$2:$B$45,I125)=1,F125&amp;"Consolidation intra-divisional",F125&amp;"Group"))</f>
        <v/>
      </c>
      <c r="AF125" s="687" t="str">
        <f t="shared" si="27"/>
        <v/>
      </c>
    </row>
    <row r="126" spans="1:32">
      <c r="A126" s="674"/>
      <c r="B126" s="675"/>
      <c r="C126" s="676"/>
      <c r="D126" s="675"/>
      <c r="E126" s="677"/>
      <c r="F126" s="675"/>
      <c r="G126" s="678"/>
      <c r="H126" s="675"/>
      <c r="I126" s="675"/>
      <c r="J126" s="675"/>
      <c r="K126" s="680"/>
      <c r="L126" s="681"/>
      <c r="M126" s="682"/>
      <c r="N126" s="683"/>
      <c r="O126" s="682"/>
      <c r="P126" s="682"/>
      <c r="Q126" s="684" t="str">
        <f t="shared" si="28"/>
        <v/>
      </c>
      <c r="R126" s="684" t="str">
        <f t="shared" si="29"/>
        <v/>
      </c>
      <c r="S126" s="684" t="str">
        <f t="shared" si="30"/>
        <v/>
      </c>
      <c r="T126" s="684" t="str">
        <f t="shared" si="31"/>
        <v/>
      </c>
      <c r="U126" s="685" t="str">
        <f t="shared" si="32"/>
        <v/>
      </c>
      <c r="V126" s="685" t="str">
        <f t="shared" si="33"/>
        <v/>
      </c>
      <c r="W126" s="685" t="str">
        <f t="shared" si="34"/>
        <v/>
      </c>
      <c r="X126" s="685" t="str">
        <f t="shared" si="35"/>
        <v/>
      </c>
      <c r="Y126" s="685" t="str">
        <f t="shared" si="36"/>
        <v/>
      </c>
      <c r="Z126" s="685" t="str">
        <f t="shared" si="37"/>
        <v/>
      </c>
      <c r="AA126" s="685" t="str">
        <f t="shared" si="38"/>
        <v/>
      </c>
      <c r="AB126" s="679" t="str">
        <f>IF(G126="","",VLOOKUP(G126,Qualities!$A$2:$B$156,2,0))</f>
        <v/>
      </c>
      <c r="AC126" s="686" t="str">
        <f>IF(AB126="","",VLOOKUP(AB126,QualityType!$A$2:$B$16,2,0))</f>
        <v/>
      </c>
      <c r="AD126" s="687" t="str">
        <f t="shared" si="26"/>
        <v/>
      </c>
      <c r="AE126" s="687" t="str">
        <f>IF(I126="",IF(AND(J126="",K126=""),"",F126&amp;"External"),IF(COUNTIF(BaseData!$B$2:$B$45,I126)=1,F126&amp;"Consolidation intra-divisional",F126&amp;"Group"))</f>
        <v/>
      </c>
      <c r="AF126" s="687" t="str">
        <f t="shared" si="27"/>
        <v/>
      </c>
    </row>
    <row r="127" spans="1:32">
      <c r="A127" s="674"/>
      <c r="B127" s="675"/>
      <c r="C127" s="676"/>
      <c r="D127" s="675"/>
      <c r="E127" s="677"/>
      <c r="F127" s="675"/>
      <c r="G127" s="678"/>
      <c r="H127" s="675"/>
      <c r="I127" s="675"/>
      <c r="J127" s="675"/>
      <c r="K127" s="680"/>
      <c r="L127" s="681"/>
      <c r="M127" s="682"/>
      <c r="N127" s="683"/>
      <c r="O127" s="682"/>
      <c r="P127" s="682"/>
      <c r="Q127" s="684" t="str">
        <f t="shared" si="28"/>
        <v/>
      </c>
      <c r="R127" s="684" t="str">
        <f t="shared" si="29"/>
        <v/>
      </c>
      <c r="S127" s="684" t="str">
        <f t="shared" si="30"/>
        <v/>
      </c>
      <c r="T127" s="684" t="str">
        <f t="shared" si="31"/>
        <v/>
      </c>
      <c r="U127" s="685" t="str">
        <f t="shared" si="32"/>
        <v/>
      </c>
      <c r="V127" s="685" t="str">
        <f t="shared" si="33"/>
        <v/>
      </c>
      <c r="W127" s="685" t="str">
        <f t="shared" si="34"/>
        <v/>
      </c>
      <c r="X127" s="685" t="str">
        <f t="shared" si="35"/>
        <v/>
      </c>
      <c r="Y127" s="685" t="str">
        <f t="shared" si="36"/>
        <v/>
      </c>
      <c r="Z127" s="685" t="str">
        <f t="shared" si="37"/>
        <v/>
      </c>
      <c r="AA127" s="685" t="str">
        <f t="shared" si="38"/>
        <v/>
      </c>
      <c r="AB127" s="679" t="str">
        <f>IF(G127="","",VLOOKUP(G127,Qualities!$A$2:$B$156,2,0))</f>
        <v/>
      </c>
      <c r="AC127" s="686" t="str">
        <f>IF(AB127="","",VLOOKUP(AB127,QualityType!$A$2:$B$16,2,0))</f>
        <v/>
      </c>
      <c r="AD127" s="687" t="str">
        <f t="shared" si="26"/>
        <v/>
      </c>
      <c r="AE127" s="687" t="str">
        <f>IF(I127="",IF(AND(J127="",K127=""),"",F127&amp;"External"),IF(COUNTIF(BaseData!$B$2:$B$45,I127)=1,F127&amp;"Consolidation intra-divisional",F127&amp;"Group"))</f>
        <v/>
      </c>
      <c r="AF127" s="687" t="str">
        <f t="shared" si="27"/>
        <v/>
      </c>
    </row>
    <row r="128" spans="1:32">
      <c r="A128" s="674"/>
      <c r="B128" s="675"/>
      <c r="C128" s="676"/>
      <c r="D128" s="675"/>
      <c r="E128" s="677"/>
      <c r="F128" s="675"/>
      <c r="G128" s="678"/>
      <c r="H128" s="675"/>
      <c r="I128" s="675"/>
      <c r="J128" s="675"/>
      <c r="K128" s="680"/>
      <c r="L128" s="681"/>
      <c r="M128" s="682"/>
      <c r="N128" s="683"/>
      <c r="O128" s="682"/>
      <c r="P128" s="682"/>
      <c r="Q128" s="684" t="str">
        <f t="shared" si="28"/>
        <v/>
      </c>
      <c r="R128" s="684" t="str">
        <f t="shared" si="29"/>
        <v/>
      </c>
      <c r="S128" s="684" t="str">
        <f t="shared" si="30"/>
        <v/>
      </c>
      <c r="T128" s="684" t="str">
        <f t="shared" si="31"/>
        <v/>
      </c>
      <c r="U128" s="685" t="str">
        <f t="shared" si="32"/>
        <v/>
      </c>
      <c r="V128" s="685" t="str">
        <f t="shared" si="33"/>
        <v/>
      </c>
      <c r="W128" s="685" t="str">
        <f t="shared" si="34"/>
        <v/>
      </c>
      <c r="X128" s="685" t="str">
        <f t="shared" si="35"/>
        <v/>
      </c>
      <c r="Y128" s="685" t="str">
        <f t="shared" si="36"/>
        <v/>
      </c>
      <c r="Z128" s="685" t="str">
        <f t="shared" si="37"/>
        <v/>
      </c>
      <c r="AA128" s="685" t="str">
        <f t="shared" si="38"/>
        <v/>
      </c>
      <c r="AB128" s="679" t="str">
        <f>IF(G128="","",VLOOKUP(G128,Qualities!$A$2:$B$156,2,0))</f>
        <v/>
      </c>
      <c r="AC128" s="686" t="str">
        <f>IF(AB128="","",VLOOKUP(AB128,QualityType!$A$2:$B$16,2,0))</f>
        <v/>
      </c>
      <c r="AD128" s="687" t="str">
        <f t="shared" si="26"/>
        <v/>
      </c>
      <c r="AE128" s="687" t="str">
        <f>IF(I128="",IF(AND(J128="",K128=""),"",F128&amp;"External"),IF(COUNTIF(BaseData!$B$2:$B$45,I128)=1,F128&amp;"Consolidation intra-divisional",F128&amp;"Group"))</f>
        <v/>
      </c>
      <c r="AF128" s="687" t="str">
        <f t="shared" si="27"/>
        <v/>
      </c>
    </row>
    <row r="129" spans="1:32">
      <c r="A129" s="674"/>
      <c r="B129" s="675"/>
      <c r="C129" s="676"/>
      <c r="D129" s="675"/>
      <c r="E129" s="677"/>
      <c r="F129" s="675"/>
      <c r="G129" s="678"/>
      <c r="H129" s="675"/>
      <c r="I129" s="675"/>
      <c r="J129" s="675"/>
      <c r="K129" s="680"/>
      <c r="L129" s="681"/>
      <c r="M129" s="682"/>
      <c r="N129" s="683"/>
      <c r="O129" s="682"/>
      <c r="P129" s="682"/>
      <c r="Q129" s="684" t="str">
        <f t="shared" si="28"/>
        <v/>
      </c>
      <c r="R129" s="684" t="str">
        <f t="shared" si="29"/>
        <v/>
      </c>
      <c r="S129" s="684" t="str">
        <f t="shared" si="30"/>
        <v/>
      </c>
      <c r="T129" s="684" t="str">
        <f t="shared" si="31"/>
        <v/>
      </c>
      <c r="U129" s="685" t="str">
        <f t="shared" si="32"/>
        <v/>
      </c>
      <c r="V129" s="685" t="str">
        <f t="shared" si="33"/>
        <v/>
      </c>
      <c r="W129" s="685" t="str">
        <f t="shared" si="34"/>
        <v/>
      </c>
      <c r="X129" s="685" t="str">
        <f t="shared" si="35"/>
        <v/>
      </c>
      <c r="Y129" s="685" t="str">
        <f t="shared" si="36"/>
        <v/>
      </c>
      <c r="Z129" s="685" t="str">
        <f t="shared" si="37"/>
        <v/>
      </c>
      <c r="AA129" s="685" t="str">
        <f t="shared" si="38"/>
        <v/>
      </c>
      <c r="AB129" s="679" t="str">
        <f>IF(G129="","",VLOOKUP(G129,Qualities!$A$2:$B$156,2,0))</f>
        <v/>
      </c>
      <c r="AC129" s="686" t="str">
        <f>IF(AB129="","",VLOOKUP(AB129,QualityType!$A$2:$B$16,2,0))</f>
        <v/>
      </c>
      <c r="AD129" s="687" t="str">
        <f t="shared" si="26"/>
        <v/>
      </c>
      <c r="AE129" s="687" t="str">
        <f>IF(I129="",IF(AND(J129="",K129=""),"",F129&amp;"External"),IF(COUNTIF(BaseData!$B$2:$B$45,I129)=1,F129&amp;"Consolidation intra-divisional",F129&amp;"Group"))</f>
        <v/>
      </c>
      <c r="AF129" s="687" t="str">
        <f t="shared" si="27"/>
        <v/>
      </c>
    </row>
    <row r="130" spans="1:32">
      <c r="A130" s="674"/>
      <c r="B130" s="675"/>
      <c r="C130" s="676"/>
      <c r="D130" s="675"/>
      <c r="E130" s="677"/>
      <c r="F130" s="675"/>
      <c r="G130" s="678"/>
      <c r="H130" s="675"/>
      <c r="I130" s="675"/>
      <c r="J130" s="675"/>
      <c r="K130" s="680"/>
      <c r="L130" s="681"/>
      <c r="M130" s="682"/>
      <c r="N130" s="683"/>
      <c r="O130" s="682"/>
      <c r="P130" s="682"/>
      <c r="Q130" s="684" t="str">
        <f t="shared" si="28"/>
        <v/>
      </c>
      <c r="R130" s="684" t="str">
        <f t="shared" si="29"/>
        <v/>
      </c>
      <c r="S130" s="684" t="str">
        <f t="shared" si="30"/>
        <v/>
      </c>
      <c r="T130" s="684" t="str">
        <f t="shared" si="31"/>
        <v/>
      </c>
      <c r="U130" s="685" t="str">
        <f t="shared" si="32"/>
        <v/>
      </c>
      <c r="V130" s="685" t="str">
        <f t="shared" si="33"/>
        <v/>
      </c>
      <c r="W130" s="685" t="str">
        <f t="shared" si="34"/>
        <v/>
      </c>
      <c r="X130" s="685" t="str">
        <f t="shared" si="35"/>
        <v/>
      </c>
      <c r="Y130" s="685" t="str">
        <f t="shared" si="36"/>
        <v/>
      </c>
      <c r="Z130" s="685" t="str">
        <f t="shared" si="37"/>
        <v/>
      </c>
      <c r="AA130" s="685" t="str">
        <f t="shared" si="38"/>
        <v/>
      </c>
      <c r="AB130" s="679" t="str">
        <f>IF(G130="","",VLOOKUP(G130,Qualities!$A$2:$B$156,2,0))</f>
        <v/>
      </c>
      <c r="AC130" s="686" t="str">
        <f>IF(AB130="","",VLOOKUP(AB130,QualityType!$A$2:$B$16,2,0))</f>
        <v/>
      </c>
      <c r="AD130" s="687" t="str">
        <f t="shared" si="26"/>
        <v/>
      </c>
      <c r="AE130" s="687" t="str">
        <f>IF(I130="",IF(AND(J130="",K130=""),"",F130&amp;"External"),IF(COUNTIF(BaseData!$B$2:$B$45,I130)=1,F130&amp;"Consolidation intra-divisional",F130&amp;"Group"))</f>
        <v/>
      </c>
      <c r="AF130" s="687" t="str">
        <f t="shared" si="27"/>
        <v/>
      </c>
    </row>
    <row r="131" spans="1:32">
      <c r="A131" s="674"/>
      <c r="B131" s="675"/>
      <c r="C131" s="676"/>
      <c r="D131" s="675"/>
      <c r="E131" s="677"/>
      <c r="F131" s="675"/>
      <c r="G131" s="678"/>
      <c r="H131" s="675"/>
      <c r="I131" s="675"/>
      <c r="J131" s="675"/>
      <c r="K131" s="680"/>
      <c r="L131" s="681"/>
      <c r="M131" s="682"/>
      <c r="N131" s="683"/>
      <c r="O131" s="682"/>
      <c r="P131" s="682"/>
      <c r="Q131" s="684" t="str">
        <f t="shared" si="28"/>
        <v/>
      </c>
      <c r="R131" s="684" t="str">
        <f t="shared" si="29"/>
        <v/>
      </c>
      <c r="S131" s="684" t="str">
        <f t="shared" si="30"/>
        <v/>
      </c>
      <c r="T131" s="684" t="str">
        <f t="shared" si="31"/>
        <v/>
      </c>
      <c r="U131" s="685" t="str">
        <f t="shared" si="32"/>
        <v/>
      </c>
      <c r="V131" s="685" t="str">
        <f t="shared" si="33"/>
        <v/>
      </c>
      <c r="W131" s="685" t="str">
        <f t="shared" si="34"/>
        <v/>
      </c>
      <c r="X131" s="685" t="str">
        <f t="shared" si="35"/>
        <v/>
      </c>
      <c r="Y131" s="685" t="str">
        <f t="shared" si="36"/>
        <v/>
      </c>
      <c r="Z131" s="685" t="str">
        <f t="shared" si="37"/>
        <v/>
      </c>
      <c r="AA131" s="685" t="str">
        <f t="shared" si="38"/>
        <v/>
      </c>
      <c r="AB131" s="679" t="str">
        <f>IF(G131="","",VLOOKUP(G131,Qualities!$A$2:$B$156,2,0))</f>
        <v/>
      </c>
      <c r="AC131" s="686" t="str">
        <f>IF(AB131="","",VLOOKUP(AB131,QualityType!$A$2:$B$16,2,0))</f>
        <v/>
      </c>
      <c r="AD131" s="687" t="str">
        <f t="shared" si="26"/>
        <v/>
      </c>
      <c r="AE131" s="687" t="str">
        <f>IF(I131="",IF(AND(J131="",K131=""),"",F131&amp;"External"),IF(COUNTIF(BaseData!$B$2:$B$45,I131)=1,F131&amp;"Consolidation intra-divisional",F131&amp;"Group"))</f>
        <v/>
      </c>
      <c r="AF131" s="687" t="str">
        <f t="shared" si="27"/>
        <v/>
      </c>
    </row>
    <row r="132" spans="1:32">
      <c r="A132" s="674"/>
      <c r="B132" s="675"/>
      <c r="C132" s="676"/>
      <c r="D132" s="675"/>
      <c r="E132" s="677"/>
      <c r="F132" s="675"/>
      <c r="G132" s="678"/>
      <c r="H132" s="675"/>
      <c r="I132" s="675"/>
      <c r="J132" s="675"/>
      <c r="K132" s="680"/>
      <c r="L132" s="681"/>
      <c r="M132" s="682"/>
      <c r="N132" s="683"/>
      <c r="O132" s="682"/>
      <c r="P132" s="682"/>
      <c r="Q132" s="684" t="str">
        <f t="shared" si="28"/>
        <v/>
      </c>
      <c r="R132" s="684" t="str">
        <f t="shared" si="29"/>
        <v/>
      </c>
      <c r="S132" s="684" t="str">
        <f t="shared" si="30"/>
        <v/>
      </c>
      <c r="T132" s="684" t="str">
        <f t="shared" si="31"/>
        <v/>
      </c>
      <c r="U132" s="685" t="str">
        <f t="shared" si="32"/>
        <v/>
      </c>
      <c r="V132" s="685" t="str">
        <f t="shared" si="33"/>
        <v/>
      </c>
      <c r="W132" s="685" t="str">
        <f t="shared" si="34"/>
        <v/>
      </c>
      <c r="X132" s="685" t="str">
        <f t="shared" si="35"/>
        <v/>
      </c>
      <c r="Y132" s="685" t="str">
        <f t="shared" si="36"/>
        <v/>
      </c>
      <c r="Z132" s="685" t="str">
        <f t="shared" si="37"/>
        <v/>
      </c>
      <c r="AA132" s="685" t="str">
        <f t="shared" si="38"/>
        <v/>
      </c>
      <c r="AB132" s="679" t="str">
        <f>IF(G132="","",VLOOKUP(G132,Qualities!$A$2:$B$156,2,0))</f>
        <v/>
      </c>
      <c r="AC132" s="686" t="str">
        <f>IF(AB132="","",VLOOKUP(AB132,QualityType!$A$2:$B$16,2,0))</f>
        <v/>
      </c>
      <c r="AD132" s="687" t="str">
        <f t="shared" si="26"/>
        <v/>
      </c>
      <c r="AE132" s="687" t="str">
        <f>IF(I132="",IF(AND(J132="",K132=""),"",F132&amp;"External"),IF(COUNTIF(BaseData!$B$2:$B$45,I132)=1,F132&amp;"Consolidation intra-divisional",F132&amp;"Group"))</f>
        <v/>
      </c>
      <c r="AF132" s="687" t="str">
        <f t="shared" si="27"/>
        <v/>
      </c>
    </row>
    <row r="133" spans="1:32">
      <c r="A133" s="674"/>
      <c r="B133" s="675"/>
      <c r="C133" s="676"/>
      <c r="D133" s="675"/>
      <c r="E133" s="677"/>
      <c r="F133" s="675"/>
      <c r="G133" s="678"/>
      <c r="H133" s="675"/>
      <c r="I133" s="675"/>
      <c r="J133" s="675"/>
      <c r="K133" s="680"/>
      <c r="L133" s="681"/>
      <c r="M133" s="682"/>
      <c r="N133" s="683"/>
      <c r="O133" s="682"/>
      <c r="P133" s="682"/>
      <c r="Q133" s="684" t="str">
        <f t="shared" si="28"/>
        <v/>
      </c>
      <c r="R133" s="684" t="str">
        <f t="shared" si="29"/>
        <v/>
      </c>
      <c r="S133" s="684" t="str">
        <f t="shared" si="30"/>
        <v/>
      </c>
      <c r="T133" s="684" t="str">
        <f t="shared" si="31"/>
        <v/>
      </c>
      <c r="U133" s="685" t="str">
        <f t="shared" si="32"/>
        <v/>
      </c>
      <c r="V133" s="685" t="str">
        <f t="shared" si="33"/>
        <v/>
      </c>
      <c r="W133" s="685" t="str">
        <f t="shared" si="34"/>
        <v/>
      </c>
      <c r="X133" s="685" t="str">
        <f t="shared" si="35"/>
        <v/>
      </c>
      <c r="Y133" s="685" t="str">
        <f t="shared" si="36"/>
        <v/>
      </c>
      <c r="Z133" s="685" t="str">
        <f t="shared" si="37"/>
        <v/>
      </c>
      <c r="AA133" s="685" t="str">
        <f t="shared" si="38"/>
        <v/>
      </c>
      <c r="AB133" s="679" t="str">
        <f>IF(G133="","",VLOOKUP(G133,Qualities!$A$2:$B$156,2,0))</f>
        <v/>
      </c>
      <c r="AC133" s="686" t="str">
        <f>IF(AB133="","",VLOOKUP(AB133,QualityType!$A$2:$B$16,2,0))</f>
        <v/>
      </c>
      <c r="AD133" s="687" t="str">
        <f t="shared" si="26"/>
        <v/>
      </c>
      <c r="AE133" s="687" t="str">
        <f>IF(I133="",IF(AND(J133="",K133=""),"",F133&amp;"External"),IF(COUNTIF(BaseData!$B$2:$B$45,I133)=1,F133&amp;"Consolidation intra-divisional",F133&amp;"Group"))</f>
        <v/>
      </c>
      <c r="AF133" s="687" t="str">
        <f t="shared" si="27"/>
        <v/>
      </c>
    </row>
    <row r="134" spans="1:32">
      <c r="A134" s="674"/>
      <c r="B134" s="675"/>
      <c r="C134" s="676"/>
      <c r="D134" s="675"/>
      <c r="E134" s="677"/>
      <c r="F134" s="675"/>
      <c r="G134" s="678"/>
      <c r="H134" s="675"/>
      <c r="I134" s="675"/>
      <c r="J134" s="675"/>
      <c r="K134" s="680"/>
      <c r="L134" s="681"/>
      <c r="M134" s="682"/>
      <c r="N134" s="683"/>
      <c r="O134" s="682"/>
      <c r="P134" s="682"/>
      <c r="Q134" s="684" t="str">
        <f t="shared" si="28"/>
        <v/>
      </c>
      <c r="R134" s="684" t="str">
        <f t="shared" si="29"/>
        <v/>
      </c>
      <c r="S134" s="684" t="str">
        <f t="shared" si="30"/>
        <v/>
      </c>
      <c r="T134" s="684" t="str">
        <f t="shared" si="31"/>
        <v/>
      </c>
      <c r="U134" s="685" t="str">
        <f t="shared" si="32"/>
        <v/>
      </c>
      <c r="V134" s="685" t="str">
        <f t="shared" si="33"/>
        <v/>
      </c>
      <c r="W134" s="685" t="str">
        <f t="shared" si="34"/>
        <v/>
      </c>
      <c r="X134" s="685" t="str">
        <f t="shared" si="35"/>
        <v/>
      </c>
      <c r="Y134" s="685" t="str">
        <f t="shared" si="36"/>
        <v/>
      </c>
      <c r="Z134" s="685" t="str">
        <f t="shared" si="37"/>
        <v/>
      </c>
      <c r="AA134" s="685" t="str">
        <f t="shared" si="38"/>
        <v/>
      </c>
      <c r="AB134" s="679" t="str">
        <f>IF(G134="","",VLOOKUP(G134,Qualities!$A$2:$B$156,2,0))</f>
        <v/>
      </c>
      <c r="AC134" s="686" t="str">
        <f>IF(AB134="","",VLOOKUP(AB134,QualityType!$A$2:$B$16,2,0))</f>
        <v/>
      </c>
      <c r="AD134" s="687" t="str">
        <f t="shared" si="26"/>
        <v/>
      </c>
      <c r="AE134" s="687" t="str">
        <f>IF(I134="",IF(AND(J134="",K134=""),"",F134&amp;"External"),IF(COUNTIF(BaseData!$B$2:$B$45,I134)=1,F134&amp;"Consolidation intra-divisional",F134&amp;"Group"))</f>
        <v/>
      </c>
      <c r="AF134" s="687" t="str">
        <f t="shared" si="27"/>
        <v/>
      </c>
    </row>
    <row r="135" spans="1:32">
      <c r="A135" s="674"/>
      <c r="B135" s="675"/>
      <c r="C135" s="676"/>
      <c r="D135" s="675"/>
      <c r="E135" s="677"/>
      <c r="F135" s="675"/>
      <c r="G135" s="678"/>
      <c r="H135" s="675"/>
      <c r="I135" s="675"/>
      <c r="J135" s="675"/>
      <c r="K135" s="680"/>
      <c r="L135" s="681"/>
      <c r="M135" s="682"/>
      <c r="N135" s="683"/>
      <c r="O135" s="682"/>
      <c r="P135" s="682"/>
      <c r="Q135" s="684" t="str">
        <f t="shared" si="28"/>
        <v/>
      </c>
      <c r="R135" s="684" t="str">
        <f t="shared" si="29"/>
        <v/>
      </c>
      <c r="S135" s="684" t="str">
        <f t="shared" si="30"/>
        <v/>
      </c>
      <c r="T135" s="684" t="str">
        <f t="shared" si="31"/>
        <v/>
      </c>
      <c r="U135" s="685" t="str">
        <f t="shared" si="32"/>
        <v/>
      </c>
      <c r="V135" s="685" t="str">
        <f t="shared" si="33"/>
        <v/>
      </c>
      <c r="W135" s="685" t="str">
        <f t="shared" si="34"/>
        <v/>
      </c>
      <c r="X135" s="685" t="str">
        <f t="shared" si="35"/>
        <v/>
      </c>
      <c r="Y135" s="685" t="str">
        <f t="shared" si="36"/>
        <v/>
      </c>
      <c r="Z135" s="685" t="str">
        <f t="shared" si="37"/>
        <v/>
      </c>
      <c r="AA135" s="685" t="str">
        <f t="shared" si="38"/>
        <v/>
      </c>
      <c r="AB135" s="679" t="str">
        <f>IF(G135="","",VLOOKUP(G135,Qualities!$A$2:$B$156,2,0))</f>
        <v/>
      </c>
      <c r="AC135" s="686" t="str">
        <f>IF(AB135="","",VLOOKUP(AB135,QualityType!$A$2:$B$16,2,0))</f>
        <v/>
      </c>
      <c r="AD135" s="687" t="str">
        <f t="shared" si="26"/>
        <v/>
      </c>
      <c r="AE135" s="687" t="str">
        <f>IF(I135="",IF(AND(J135="",K135=""),"",F135&amp;"External"),IF(COUNTIF(BaseData!$B$2:$B$45,I135)=1,F135&amp;"Consolidation intra-divisional",F135&amp;"Group"))</f>
        <v/>
      </c>
      <c r="AF135" s="687" t="str">
        <f t="shared" si="27"/>
        <v/>
      </c>
    </row>
    <row r="136" spans="1:32">
      <c r="A136" s="674"/>
      <c r="B136" s="675"/>
      <c r="C136" s="676"/>
      <c r="D136" s="675"/>
      <c r="E136" s="677"/>
      <c r="F136" s="675"/>
      <c r="G136" s="678"/>
      <c r="H136" s="675"/>
      <c r="I136" s="675"/>
      <c r="J136" s="675"/>
      <c r="K136" s="680"/>
      <c r="L136" s="681"/>
      <c r="M136" s="682"/>
      <c r="N136" s="683"/>
      <c r="O136" s="682"/>
      <c r="P136" s="682"/>
      <c r="Q136" s="684" t="str">
        <f t="shared" si="28"/>
        <v/>
      </c>
      <c r="R136" s="684" t="str">
        <f t="shared" si="29"/>
        <v/>
      </c>
      <c r="S136" s="684" t="str">
        <f t="shared" si="30"/>
        <v/>
      </c>
      <c r="T136" s="684" t="str">
        <f t="shared" si="31"/>
        <v/>
      </c>
      <c r="U136" s="685" t="str">
        <f t="shared" si="32"/>
        <v/>
      </c>
      <c r="V136" s="685" t="str">
        <f t="shared" si="33"/>
        <v/>
      </c>
      <c r="W136" s="685" t="str">
        <f t="shared" si="34"/>
        <v/>
      </c>
      <c r="X136" s="685" t="str">
        <f t="shared" si="35"/>
        <v/>
      </c>
      <c r="Y136" s="685" t="str">
        <f t="shared" si="36"/>
        <v/>
      </c>
      <c r="Z136" s="685" t="str">
        <f t="shared" si="37"/>
        <v/>
      </c>
      <c r="AA136" s="685" t="str">
        <f t="shared" si="38"/>
        <v/>
      </c>
      <c r="AB136" s="679" t="str">
        <f>IF(G136="","",VLOOKUP(G136,Qualities!$A$2:$B$156,2,0))</f>
        <v/>
      </c>
      <c r="AC136" s="686" t="str">
        <f>IF(AB136="","",VLOOKUP(AB136,QualityType!$A$2:$B$16,2,0))</f>
        <v/>
      </c>
      <c r="AD136" s="687" t="str">
        <f t="shared" si="26"/>
        <v/>
      </c>
      <c r="AE136" s="687" t="str">
        <f>IF(I136="",IF(AND(J136="",K136=""),"",F136&amp;"External"),IF(COUNTIF(BaseData!$B$2:$B$45,I136)=1,F136&amp;"Consolidation intra-divisional",F136&amp;"Group"))</f>
        <v/>
      </c>
      <c r="AF136" s="687" t="str">
        <f t="shared" si="27"/>
        <v/>
      </c>
    </row>
    <row r="137" spans="1:32">
      <c r="A137" s="674"/>
      <c r="B137" s="675"/>
      <c r="C137" s="676"/>
      <c r="D137" s="675"/>
      <c r="E137" s="677"/>
      <c r="F137" s="675"/>
      <c r="G137" s="678"/>
      <c r="H137" s="675"/>
      <c r="I137" s="675"/>
      <c r="J137" s="675"/>
      <c r="K137" s="680"/>
      <c r="L137" s="681"/>
      <c r="M137" s="682"/>
      <c r="N137" s="683"/>
      <c r="O137" s="682"/>
      <c r="P137" s="682"/>
      <c r="Q137" s="684" t="str">
        <f t="shared" si="28"/>
        <v/>
      </c>
      <c r="R137" s="684" t="str">
        <f t="shared" si="29"/>
        <v/>
      </c>
      <c r="S137" s="684" t="str">
        <f t="shared" si="30"/>
        <v/>
      </c>
      <c r="T137" s="684" t="str">
        <f t="shared" si="31"/>
        <v/>
      </c>
      <c r="U137" s="685" t="str">
        <f t="shared" si="32"/>
        <v/>
      </c>
      <c r="V137" s="685" t="str">
        <f t="shared" si="33"/>
        <v/>
      </c>
      <c r="W137" s="685" t="str">
        <f t="shared" si="34"/>
        <v/>
      </c>
      <c r="X137" s="685" t="str">
        <f t="shared" si="35"/>
        <v/>
      </c>
      <c r="Y137" s="685" t="str">
        <f t="shared" si="36"/>
        <v/>
      </c>
      <c r="Z137" s="685" t="str">
        <f t="shared" si="37"/>
        <v/>
      </c>
      <c r="AA137" s="685" t="str">
        <f t="shared" si="38"/>
        <v/>
      </c>
      <c r="AB137" s="679" t="str">
        <f>IF(G137="","",VLOOKUP(G137,Qualities!$A$2:$B$156,2,0))</f>
        <v/>
      </c>
      <c r="AC137" s="686" t="str">
        <f>IF(AB137="","",VLOOKUP(AB137,QualityType!$A$2:$B$16,2,0))</f>
        <v/>
      </c>
      <c r="AD137" s="687" t="str">
        <f t="shared" si="26"/>
        <v/>
      </c>
      <c r="AE137" s="687" t="str">
        <f>IF(I137="",IF(AND(J137="",K137=""),"",F137&amp;"External"),IF(COUNTIF(BaseData!$B$2:$B$45,I137)=1,F137&amp;"Consolidation intra-divisional",F137&amp;"Group"))</f>
        <v/>
      </c>
      <c r="AF137" s="687" t="str">
        <f t="shared" si="27"/>
        <v/>
      </c>
    </row>
    <row r="138" spans="1:32">
      <c r="A138" s="674"/>
      <c r="B138" s="675"/>
      <c r="C138" s="676"/>
      <c r="D138" s="675"/>
      <c r="E138" s="677"/>
      <c r="F138" s="675"/>
      <c r="G138" s="678"/>
      <c r="H138" s="675"/>
      <c r="I138" s="675"/>
      <c r="J138" s="675"/>
      <c r="K138" s="680"/>
      <c r="L138" s="681"/>
      <c r="M138" s="682"/>
      <c r="N138" s="683"/>
      <c r="O138" s="682"/>
      <c r="P138" s="682"/>
      <c r="Q138" s="684" t="str">
        <f t="shared" si="28"/>
        <v/>
      </c>
      <c r="R138" s="684" t="str">
        <f t="shared" si="29"/>
        <v/>
      </c>
      <c r="S138" s="684" t="str">
        <f t="shared" si="30"/>
        <v/>
      </c>
      <c r="T138" s="684" t="str">
        <f t="shared" si="31"/>
        <v/>
      </c>
      <c r="U138" s="685" t="str">
        <f t="shared" si="32"/>
        <v/>
      </c>
      <c r="V138" s="685" t="str">
        <f t="shared" si="33"/>
        <v/>
      </c>
      <c r="W138" s="685" t="str">
        <f t="shared" si="34"/>
        <v/>
      </c>
      <c r="X138" s="685" t="str">
        <f t="shared" si="35"/>
        <v/>
      </c>
      <c r="Y138" s="685" t="str">
        <f t="shared" si="36"/>
        <v/>
      </c>
      <c r="Z138" s="685" t="str">
        <f t="shared" si="37"/>
        <v/>
      </c>
      <c r="AA138" s="685" t="str">
        <f t="shared" si="38"/>
        <v/>
      </c>
      <c r="AB138" s="679" t="str">
        <f>IF(G138="","",VLOOKUP(G138,Qualities!$A$2:$B$156,2,0))</f>
        <v/>
      </c>
      <c r="AC138" s="686" t="str">
        <f>IF(AB138="","",VLOOKUP(AB138,QualityType!$A$2:$B$16,2,0))</f>
        <v/>
      </c>
      <c r="AD138" s="687" t="str">
        <f t="shared" si="26"/>
        <v/>
      </c>
      <c r="AE138" s="687" t="str">
        <f>IF(I138="",IF(AND(J138="",K138=""),"",F138&amp;"External"),IF(COUNTIF(BaseData!$B$2:$B$45,I138)=1,F138&amp;"Consolidation intra-divisional",F138&amp;"Group"))</f>
        <v/>
      </c>
      <c r="AF138" s="687" t="str">
        <f t="shared" si="27"/>
        <v/>
      </c>
    </row>
    <row r="139" spans="1:32">
      <c r="A139" s="674"/>
      <c r="B139" s="675"/>
      <c r="C139" s="676"/>
      <c r="D139" s="675"/>
      <c r="E139" s="677"/>
      <c r="F139" s="675"/>
      <c r="G139" s="678"/>
      <c r="H139" s="675"/>
      <c r="I139" s="675"/>
      <c r="J139" s="675"/>
      <c r="K139" s="680"/>
      <c r="L139" s="681"/>
      <c r="M139" s="682"/>
      <c r="N139" s="683"/>
      <c r="O139" s="682"/>
      <c r="P139" s="682"/>
      <c r="Q139" s="684" t="str">
        <f t="shared" si="28"/>
        <v/>
      </c>
      <c r="R139" s="684" t="str">
        <f t="shared" si="29"/>
        <v/>
      </c>
      <c r="S139" s="684" t="str">
        <f t="shared" si="30"/>
        <v/>
      </c>
      <c r="T139" s="684" t="str">
        <f t="shared" si="31"/>
        <v/>
      </c>
      <c r="U139" s="685" t="str">
        <f t="shared" si="32"/>
        <v/>
      </c>
      <c r="V139" s="685" t="str">
        <f t="shared" si="33"/>
        <v/>
      </c>
      <c r="W139" s="685" t="str">
        <f t="shared" si="34"/>
        <v/>
      </c>
      <c r="X139" s="685" t="str">
        <f t="shared" si="35"/>
        <v/>
      </c>
      <c r="Y139" s="685" t="str">
        <f t="shared" si="36"/>
        <v/>
      </c>
      <c r="Z139" s="685" t="str">
        <f t="shared" si="37"/>
        <v/>
      </c>
      <c r="AA139" s="685" t="str">
        <f t="shared" si="38"/>
        <v/>
      </c>
      <c r="AB139" s="679" t="str">
        <f>IF(G139="","",VLOOKUP(G139,Qualities!$A$2:$B$156,2,0))</f>
        <v/>
      </c>
      <c r="AC139" s="686" t="str">
        <f>IF(AB139="","",VLOOKUP(AB139,QualityType!$A$2:$B$16,2,0))</f>
        <v/>
      </c>
      <c r="AD139" s="687" t="str">
        <f t="shared" si="26"/>
        <v/>
      </c>
      <c r="AE139" s="687" t="str">
        <f>IF(I139="",IF(AND(J139="",K139=""),"",F139&amp;"External"),IF(COUNTIF(BaseData!$B$2:$B$45,I139)=1,F139&amp;"Consolidation intra-divisional",F139&amp;"Group"))</f>
        <v/>
      </c>
      <c r="AF139" s="687" t="str">
        <f t="shared" si="27"/>
        <v/>
      </c>
    </row>
    <row r="140" spans="1:32">
      <c r="A140" s="674"/>
      <c r="B140" s="675"/>
      <c r="C140" s="676"/>
      <c r="D140" s="675"/>
      <c r="E140" s="677"/>
      <c r="F140" s="675"/>
      <c r="G140" s="678"/>
      <c r="H140" s="675"/>
      <c r="I140" s="675"/>
      <c r="J140" s="675"/>
      <c r="K140" s="680"/>
      <c r="L140" s="681"/>
      <c r="M140" s="682"/>
      <c r="N140" s="683"/>
      <c r="O140" s="682"/>
      <c r="P140" s="682"/>
      <c r="Q140" s="684" t="str">
        <f t="shared" si="28"/>
        <v/>
      </c>
      <c r="R140" s="684" t="str">
        <f t="shared" si="29"/>
        <v/>
      </c>
      <c r="S140" s="684" t="str">
        <f t="shared" si="30"/>
        <v/>
      </c>
      <c r="T140" s="684" t="str">
        <f t="shared" si="31"/>
        <v/>
      </c>
      <c r="U140" s="685" t="str">
        <f t="shared" si="32"/>
        <v/>
      </c>
      <c r="V140" s="685" t="str">
        <f t="shared" si="33"/>
        <v/>
      </c>
      <c r="W140" s="685" t="str">
        <f t="shared" si="34"/>
        <v/>
      </c>
      <c r="X140" s="685" t="str">
        <f t="shared" si="35"/>
        <v/>
      </c>
      <c r="Y140" s="685" t="str">
        <f t="shared" si="36"/>
        <v/>
      </c>
      <c r="Z140" s="685" t="str">
        <f t="shared" si="37"/>
        <v/>
      </c>
      <c r="AA140" s="685" t="str">
        <f t="shared" si="38"/>
        <v/>
      </c>
      <c r="AB140" s="679" t="str">
        <f>IF(G140="","",VLOOKUP(G140,Qualities!$A$2:$B$156,2,0))</f>
        <v/>
      </c>
      <c r="AC140" s="686" t="str">
        <f>IF(AB140="","",VLOOKUP(AB140,QualityType!$A$2:$B$16,2,0))</f>
        <v/>
      </c>
      <c r="AD140" s="687" t="str">
        <f t="shared" si="26"/>
        <v/>
      </c>
      <c r="AE140" s="687" t="str">
        <f>IF(I140="",IF(AND(J140="",K140=""),"",F140&amp;"External"),IF(COUNTIF(BaseData!$B$2:$B$45,I140)=1,F140&amp;"Consolidation intra-divisional",F140&amp;"Group"))</f>
        <v/>
      </c>
      <c r="AF140" s="687" t="str">
        <f t="shared" si="27"/>
        <v/>
      </c>
    </row>
    <row r="141" spans="1:32">
      <c r="A141" s="674"/>
      <c r="B141" s="675"/>
      <c r="C141" s="676"/>
      <c r="D141" s="675"/>
      <c r="E141" s="677"/>
      <c r="F141" s="675"/>
      <c r="G141" s="678"/>
      <c r="H141" s="675"/>
      <c r="I141" s="675"/>
      <c r="J141" s="675"/>
      <c r="K141" s="680"/>
      <c r="L141" s="681"/>
      <c r="M141" s="682"/>
      <c r="N141" s="683"/>
      <c r="O141" s="682"/>
      <c r="P141" s="682"/>
      <c r="Q141" s="684" t="str">
        <f t="shared" si="28"/>
        <v/>
      </c>
      <c r="R141" s="684" t="str">
        <f t="shared" si="29"/>
        <v/>
      </c>
      <c r="S141" s="684" t="str">
        <f t="shared" si="30"/>
        <v/>
      </c>
      <c r="T141" s="684" t="str">
        <f t="shared" si="31"/>
        <v/>
      </c>
      <c r="U141" s="685" t="str">
        <f t="shared" si="32"/>
        <v/>
      </c>
      <c r="V141" s="685" t="str">
        <f t="shared" si="33"/>
        <v/>
      </c>
      <c r="W141" s="685" t="str">
        <f t="shared" si="34"/>
        <v/>
      </c>
      <c r="X141" s="685" t="str">
        <f t="shared" si="35"/>
        <v/>
      </c>
      <c r="Y141" s="685" t="str">
        <f t="shared" si="36"/>
        <v/>
      </c>
      <c r="Z141" s="685" t="str">
        <f t="shared" si="37"/>
        <v/>
      </c>
      <c r="AA141" s="685" t="str">
        <f t="shared" si="38"/>
        <v/>
      </c>
      <c r="AB141" s="679" t="str">
        <f>IF(G141="","",VLOOKUP(G141,Qualities!$A$2:$B$156,2,0))</f>
        <v/>
      </c>
      <c r="AC141" s="686" t="str">
        <f>IF(AB141="","",VLOOKUP(AB141,QualityType!$A$2:$B$16,2,0))</f>
        <v/>
      </c>
      <c r="AD141" s="687" t="str">
        <f t="shared" si="26"/>
        <v/>
      </c>
      <c r="AE141" s="687" t="str">
        <f>IF(I141="",IF(AND(J141="",K141=""),"",F141&amp;"External"),IF(COUNTIF(BaseData!$B$2:$B$45,I141)=1,F141&amp;"Consolidation intra-divisional",F141&amp;"Group"))</f>
        <v/>
      </c>
      <c r="AF141" s="687" t="str">
        <f t="shared" si="27"/>
        <v/>
      </c>
    </row>
    <row r="142" spans="1:32">
      <c r="A142" s="674"/>
      <c r="B142" s="675"/>
      <c r="C142" s="676"/>
      <c r="D142" s="675"/>
      <c r="E142" s="677"/>
      <c r="F142" s="675"/>
      <c r="G142" s="678"/>
      <c r="H142" s="675"/>
      <c r="I142" s="675"/>
      <c r="J142" s="675"/>
      <c r="K142" s="680"/>
      <c r="L142" s="681"/>
      <c r="M142" s="682"/>
      <c r="N142" s="683"/>
      <c r="O142" s="682"/>
      <c r="P142" s="682"/>
      <c r="Q142" s="684" t="str">
        <f t="shared" si="28"/>
        <v/>
      </c>
      <c r="R142" s="684" t="str">
        <f t="shared" si="29"/>
        <v/>
      </c>
      <c r="S142" s="684" t="str">
        <f t="shared" si="30"/>
        <v/>
      </c>
      <c r="T142" s="684" t="str">
        <f t="shared" si="31"/>
        <v/>
      </c>
      <c r="U142" s="685" t="str">
        <f t="shared" si="32"/>
        <v/>
      </c>
      <c r="V142" s="685" t="str">
        <f t="shared" si="33"/>
        <v/>
      </c>
      <c r="W142" s="685" t="str">
        <f t="shared" si="34"/>
        <v/>
      </c>
      <c r="X142" s="685" t="str">
        <f t="shared" si="35"/>
        <v/>
      </c>
      <c r="Y142" s="685" t="str">
        <f t="shared" si="36"/>
        <v/>
      </c>
      <c r="Z142" s="685" t="str">
        <f t="shared" si="37"/>
        <v/>
      </c>
      <c r="AA142" s="685" t="str">
        <f t="shared" si="38"/>
        <v/>
      </c>
      <c r="AB142" s="679" t="str">
        <f>IF(G142="","",VLOOKUP(G142,Qualities!$A$2:$B$156,2,0))</f>
        <v/>
      </c>
      <c r="AC142" s="686" t="str">
        <f>IF(AB142="","",VLOOKUP(AB142,QualityType!$A$2:$B$16,2,0))</f>
        <v/>
      </c>
      <c r="AD142" s="687" t="str">
        <f t="shared" si="26"/>
        <v/>
      </c>
      <c r="AE142" s="687" t="str">
        <f>IF(I142="",IF(AND(J142="",K142=""),"",F142&amp;"External"),IF(COUNTIF(BaseData!$B$2:$B$45,I142)=1,F142&amp;"Consolidation intra-divisional",F142&amp;"Group"))</f>
        <v/>
      </c>
      <c r="AF142" s="687" t="str">
        <f t="shared" si="27"/>
        <v/>
      </c>
    </row>
    <row r="143" spans="1:32">
      <c r="A143" s="674"/>
      <c r="B143" s="675"/>
      <c r="C143" s="676"/>
      <c r="D143" s="675"/>
      <c r="E143" s="677"/>
      <c r="F143" s="675"/>
      <c r="G143" s="678"/>
      <c r="H143" s="675"/>
      <c r="I143" s="675"/>
      <c r="J143" s="675"/>
      <c r="K143" s="680"/>
      <c r="L143" s="681"/>
      <c r="M143" s="682"/>
      <c r="N143" s="683"/>
      <c r="O143" s="682"/>
      <c r="P143" s="682"/>
      <c r="Q143" s="684" t="str">
        <f t="shared" si="28"/>
        <v/>
      </c>
      <c r="R143" s="684" t="str">
        <f t="shared" si="29"/>
        <v/>
      </c>
      <c r="S143" s="684" t="str">
        <f t="shared" si="30"/>
        <v/>
      </c>
      <c r="T143" s="684" t="str">
        <f t="shared" si="31"/>
        <v/>
      </c>
      <c r="U143" s="685" t="str">
        <f t="shared" si="32"/>
        <v/>
      </c>
      <c r="V143" s="685" t="str">
        <f t="shared" si="33"/>
        <v/>
      </c>
      <c r="W143" s="685" t="str">
        <f t="shared" si="34"/>
        <v/>
      </c>
      <c r="X143" s="685" t="str">
        <f t="shared" si="35"/>
        <v/>
      </c>
      <c r="Y143" s="685" t="str">
        <f t="shared" si="36"/>
        <v/>
      </c>
      <c r="Z143" s="685" t="str">
        <f t="shared" si="37"/>
        <v/>
      </c>
      <c r="AA143" s="685" t="str">
        <f t="shared" si="38"/>
        <v/>
      </c>
      <c r="AB143" s="679" t="str">
        <f>IF(G143="","",VLOOKUP(G143,Qualities!$A$2:$B$156,2,0))</f>
        <v/>
      </c>
      <c r="AC143" s="686" t="str">
        <f>IF(AB143="","",VLOOKUP(AB143,QualityType!$A$2:$B$16,2,0))</f>
        <v/>
      </c>
      <c r="AD143" s="687" t="str">
        <f t="shared" si="26"/>
        <v/>
      </c>
      <c r="AE143" s="687" t="str">
        <f>IF(I143="",IF(AND(J143="",K143=""),"",F143&amp;"External"),IF(COUNTIF(BaseData!$B$2:$B$45,I143)=1,F143&amp;"Consolidation intra-divisional",F143&amp;"Group"))</f>
        <v/>
      </c>
      <c r="AF143" s="687" t="str">
        <f t="shared" si="27"/>
        <v/>
      </c>
    </row>
    <row r="144" spans="1:32">
      <c r="A144" s="674"/>
      <c r="B144" s="675"/>
      <c r="C144" s="676"/>
      <c r="D144" s="675"/>
      <c r="E144" s="677"/>
      <c r="F144" s="675"/>
      <c r="G144" s="678"/>
      <c r="H144" s="675"/>
      <c r="I144" s="675"/>
      <c r="J144" s="675"/>
      <c r="K144" s="680"/>
      <c r="L144" s="681"/>
      <c r="M144" s="682"/>
      <c r="N144" s="683"/>
      <c r="O144" s="682"/>
      <c r="P144" s="682"/>
      <c r="Q144" s="684" t="str">
        <f t="shared" si="28"/>
        <v/>
      </c>
      <c r="R144" s="684" t="str">
        <f t="shared" si="29"/>
        <v/>
      </c>
      <c r="S144" s="684" t="str">
        <f t="shared" si="30"/>
        <v/>
      </c>
      <c r="T144" s="684" t="str">
        <f t="shared" si="31"/>
        <v/>
      </c>
      <c r="U144" s="685" t="str">
        <f t="shared" si="32"/>
        <v/>
      </c>
      <c r="V144" s="685" t="str">
        <f t="shared" si="33"/>
        <v/>
      </c>
      <c r="W144" s="685" t="str">
        <f t="shared" si="34"/>
        <v/>
      </c>
      <c r="X144" s="685" t="str">
        <f t="shared" si="35"/>
        <v/>
      </c>
      <c r="Y144" s="685" t="str">
        <f t="shared" si="36"/>
        <v/>
      </c>
      <c r="Z144" s="685" t="str">
        <f t="shared" si="37"/>
        <v/>
      </c>
      <c r="AA144" s="685" t="str">
        <f t="shared" si="38"/>
        <v/>
      </c>
      <c r="AB144" s="679" t="str">
        <f>IF(G144="","",VLOOKUP(G144,Qualities!$A$2:$B$156,2,0))</f>
        <v/>
      </c>
      <c r="AC144" s="686" t="str">
        <f>IF(AB144="","",VLOOKUP(AB144,QualityType!$A$2:$B$16,2,0))</f>
        <v/>
      </c>
      <c r="AD144" s="687" t="str">
        <f t="shared" si="26"/>
        <v/>
      </c>
      <c r="AE144" s="687" t="str">
        <f>IF(I144="",IF(AND(J144="",K144=""),"",F144&amp;"External"),IF(COUNTIF(BaseData!$B$2:$B$45,I144)=1,F144&amp;"Consolidation intra-divisional",F144&amp;"Group"))</f>
        <v/>
      </c>
      <c r="AF144" s="687" t="str">
        <f t="shared" si="27"/>
        <v/>
      </c>
    </row>
    <row r="145" spans="1:32">
      <c r="A145" s="674"/>
      <c r="B145" s="675"/>
      <c r="C145" s="676"/>
      <c r="D145" s="675"/>
      <c r="E145" s="677"/>
      <c r="F145" s="675"/>
      <c r="G145" s="678"/>
      <c r="H145" s="675"/>
      <c r="I145" s="675"/>
      <c r="J145" s="675"/>
      <c r="K145" s="680"/>
      <c r="L145" s="681"/>
      <c r="M145" s="682"/>
      <c r="N145" s="683"/>
      <c r="O145" s="682"/>
      <c r="P145" s="682"/>
      <c r="Q145" s="684" t="str">
        <f t="shared" si="28"/>
        <v/>
      </c>
      <c r="R145" s="684" t="str">
        <f t="shared" si="29"/>
        <v/>
      </c>
      <c r="S145" s="684" t="str">
        <f t="shared" si="30"/>
        <v/>
      </c>
      <c r="T145" s="684" t="str">
        <f t="shared" si="31"/>
        <v/>
      </c>
      <c r="U145" s="685" t="str">
        <f t="shared" si="32"/>
        <v/>
      </c>
      <c r="V145" s="685" t="str">
        <f t="shared" si="33"/>
        <v/>
      </c>
      <c r="W145" s="685" t="str">
        <f t="shared" si="34"/>
        <v/>
      </c>
      <c r="X145" s="685" t="str">
        <f t="shared" si="35"/>
        <v/>
      </c>
      <c r="Y145" s="685" t="str">
        <f t="shared" si="36"/>
        <v/>
      </c>
      <c r="Z145" s="685" t="str">
        <f t="shared" si="37"/>
        <v/>
      </c>
      <c r="AA145" s="685" t="str">
        <f t="shared" si="38"/>
        <v/>
      </c>
      <c r="AB145" s="679" t="str">
        <f>IF(G145="","",VLOOKUP(G145,Qualities!$A$2:$B$156,2,0))</f>
        <v/>
      </c>
      <c r="AC145" s="686" t="str">
        <f>IF(AB145="","",VLOOKUP(AB145,QualityType!$A$2:$B$16,2,0))</f>
        <v/>
      </c>
      <c r="AD145" s="687" t="str">
        <f t="shared" si="26"/>
        <v/>
      </c>
      <c r="AE145" s="687" t="str">
        <f>IF(I145="",IF(AND(J145="",K145=""),"",F145&amp;"External"),IF(COUNTIF(BaseData!$B$2:$B$45,I145)=1,F145&amp;"Consolidation intra-divisional",F145&amp;"Group"))</f>
        <v/>
      </c>
      <c r="AF145" s="687" t="str">
        <f t="shared" si="27"/>
        <v/>
      </c>
    </row>
    <row r="146" spans="1:32">
      <c r="A146" s="674"/>
      <c r="B146" s="675"/>
      <c r="C146" s="676"/>
      <c r="D146" s="675"/>
      <c r="E146" s="677"/>
      <c r="F146" s="675"/>
      <c r="G146" s="678"/>
      <c r="H146" s="675"/>
      <c r="I146" s="675"/>
      <c r="J146" s="675"/>
      <c r="K146" s="680"/>
      <c r="L146" s="681"/>
      <c r="M146" s="682"/>
      <c r="N146" s="683"/>
      <c r="O146" s="682"/>
      <c r="P146" s="682"/>
      <c r="Q146" s="684" t="str">
        <f t="shared" si="28"/>
        <v/>
      </c>
      <c r="R146" s="684" t="str">
        <f t="shared" si="29"/>
        <v/>
      </c>
      <c r="S146" s="684" t="str">
        <f t="shared" si="30"/>
        <v/>
      </c>
      <c r="T146" s="684" t="str">
        <f t="shared" si="31"/>
        <v/>
      </c>
      <c r="U146" s="685" t="str">
        <f t="shared" si="32"/>
        <v/>
      </c>
      <c r="V146" s="685" t="str">
        <f t="shared" si="33"/>
        <v/>
      </c>
      <c r="W146" s="685" t="str">
        <f t="shared" si="34"/>
        <v/>
      </c>
      <c r="X146" s="685" t="str">
        <f t="shared" si="35"/>
        <v/>
      </c>
      <c r="Y146" s="685" t="str">
        <f t="shared" si="36"/>
        <v/>
      </c>
      <c r="Z146" s="685" t="str">
        <f t="shared" si="37"/>
        <v/>
      </c>
      <c r="AA146" s="685" t="str">
        <f t="shared" si="38"/>
        <v/>
      </c>
      <c r="AB146" s="679" t="str">
        <f>IF(G146="","",VLOOKUP(G146,Qualities!$A$2:$B$156,2,0))</f>
        <v/>
      </c>
      <c r="AC146" s="686" t="str">
        <f>IF(AB146="","",VLOOKUP(AB146,QualityType!$A$2:$B$16,2,0))</f>
        <v/>
      </c>
      <c r="AD146" s="687" t="str">
        <f t="shared" si="26"/>
        <v/>
      </c>
      <c r="AE146" s="687" t="str">
        <f>IF(I146="",IF(AND(J146="",K146=""),"",F146&amp;"External"),IF(COUNTIF(BaseData!$B$2:$B$45,I146)=1,F146&amp;"Consolidation intra-divisional",F146&amp;"Group"))</f>
        <v/>
      </c>
      <c r="AF146" s="687" t="str">
        <f t="shared" si="27"/>
        <v/>
      </c>
    </row>
    <row r="147" spans="1:32">
      <c r="A147" s="674"/>
      <c r="B147" s="675"/>
      <c r="C147" s="676"/>
      <c r="D147" s="675"/>
      <c r="E147" s="677"/>
      <c r="F147" s="675"/>
      <c r="G147" s="678"/>
      <c r="H147" s="675"/>
      <c r="I147" s="675"/>
      <c r="J147" s="675"/>
      <c r="K147" s="680"/>
      <c r="L147" s="681"/>
      <c r="M147" s="682"/>
      <c r="N147" s="683"/>
      <c r="O147" s="682"/>
      <c r="P147" s="682"/>
      <c r="Q147" s="684" t="str">
        <f t="shared" si="28"/>
        <v/>
      </c>
      <c r="R147" s="684" t="str">
        <f t="shared" si="29"/>
        <v/>
      </c>
      <c r="S147" s="684" t="str">
        <f t="shared" si="30"/>
        <v/>
      </c>
      <c r="T147" s="684" t="str">
        <f t="shared" si="31"/>
        <v/>
      </c>
      <c r="U147" s="685" t="str">
        <f t="shared" si="32"/>
        <v/>
      </c>
      <c r="V147" s="685" t="str">
        <f t="shared" si="33"/>
        <v/>
      </c>
      <c r="W147" s="685" t="str">
        <f t="shared" si="34"/>
        <v/>
      </c>
      <c r="X147" s="685" t="str">
        <f t="shared" si="35"/>
        <v/>
      </c>
      <c r="Y147" s="685" t="str">
        <f t="shared" si="36"/>
        <v/>
      </c>
      <c r="Z147" s="685" t="str">
        <f t="shared" si="37"/>
        <v/>
      </c>
      <c r="AA147" s="685" t="str">
        <f t="shared" si="38"/>
        <v/>
      </c>
      <c r="AB147" s="679" t="str">
        <f>IF(G147="","",VLOOKUP(G147,Qualities!$A$2:$B$156,2,0))</f>
        <v/>
      </c>
      <c r="AC147" s="686" t="str">
        <f>IF(AB147="","",VLOOKUP(AB147,QualityType!$A$2:$B$16,2,0))</f>
        <v/>
      </c>
      <c r="AD147" s="687" t="str">
        <f t="shared" si="26"/>
        <v/>
      </c>
      <c r="AE147" s="687" t="str">
        <f>IF(I147="",IF(AND(J147="",K147=""),"",F147&amp;"External"),IF(COUNTIF(BaseData!$B$2:$B$45,I147)=1,F147&amp;"Consolidation intra-divisional",F147&amp;"Group"))</f>
        <v/>
      </c>
      <c r="AF147" s="687" t="str">
        <f t="shared" si="27"/>
        <v/>
      </c>
    </row>
    <row r="148" spans="1:32">
      <c r="A148" s="674"/>
      <c r="B148" s="675"/>
      <c r="C148" s="676"/>
      <c r="D148" s="675"/>
      <c r="E148" s="677"/>
      <c r="F148" s="675"/>
      <c r="G148" s="678"/>
      <c r="H148" s="675"/>
      <c r="I148" s="675"/>
      <c r="J148" s="675"/>
      <c r="K148" s="680"/>
      <c r="L148" s="681"/>
      <c r="M148" s="682"/>
      <c r="N148" s="683"/>
      <c r="O148" s="682"/>
      <c r="P148" s="682"/>
      <c r="Q148" s="684" t="str">
        <f t="shared" si="28"/>
        <v/>
      </c>
      <c r="R148" s="684" t="str">
        <f t="shared" si="29"/>
        <v/>
      </c>
      <c r="S148" s="684" t="str">
        <f t="shared" si="30"/>
        <v/>
      </c>
      <c r="T148" s="684" t="str">
        <f t="shared" si="31"/>
        <v/>
      </c>
      <c r="U148" s="685" t="str">
        <f t="shared" si="32"/>
        <v/>
      </c>
      <c r="V148" s="685" t="str">
        <f t="shared" si="33"/>
        <v/>
      </c>
      <c r="W148" s="685" t="str">
        <f t="shared" si="34"/>
        <v/>
      </c>
      <c r="X148" s="685" t="str">
        <f t="shared" si="35"/>
        <v/>
      </c>
      <c r="Y148" s="685" t="str">
        <f t="shared" si="36"/>
        <v/>
      </c>
      <c r="Z148" s="685" t="str">
        <f t="shared" si="37"/>
        <v/>
      </c>
      <c r="AA148" s="685" t="str">
        <f t="shared" si="38"/>
        <v/>
      </c>
      <c r="AB148" s="679" t="str">
        <f>IF(G148="","",VLOOKUP(G148,Qualities!$A$2:$B$156,2,0))</f>
        <v/>
      </c>
      <c r="AC148" s="686" t="str">
        <f>IF(AB148="","",VLOOKUP(AB148,QualityType!$A$2:$B$16,2,0))</f>
        <v/>
      </c>
      <c r="AD148" s="687" t="str">
        <f t="shared" si="26"/>
        <v/>
      </c>
      <c r="AE148" s="687" t="str">
        <f>IF(I148="",IF(AND(J148="",K148=""),"",F148&amp;"External"),IF(COUNTIF(BaseData!$B$2:$B$45,I148)=1,F148&amp;"Consolidation intra-divisional",F148&amp;"Group"))</f>
        <v/>
      </c>
      <c r="AF148" s="687" t="str">
        <f t="shared" si="27"/>
        <v/>
      </c>
    </row>
    <row r="149" spans="1:32">
      <c r="A149" s="674"/>
      <c r="B149" s="675"/>
      <c r="C149" s="676"/>
      <c r="D149" s="675"/>
      <c r="E149" s="677"/>
      <c r="F149" s="675"/>
      <c r="G149" s="678"/>
      <c r="H149" s="675"/>
      <c r="I149" s="675"/>
      <c r="J149" s="675"/>
      <c r="K149" s="680"/>
      <c r="L149" s="681"/>
      <c r="M149" s="682"/>
      <c r="N149" s="683"/>
      <c r="O149" s="682"/>
      <c r="P149" s="682"/>
      <c r="Q149" s="684" t="str">
        <f t="shared" si="28"/>
        <v/>
      </c>
      <c r="R149" s="684" t="str">
        <f t="shared" si="29"/>
        <v/>
      </c>
      <c r="S149" s="684" t="str">
        <f t="shared" si="30"/>
        <v/>
      </c>
      <c r="T149" s="684" t="str">
        <f t="shared" si="31"/>
        <v/>
      </c>
      <c r="U149" s="685" t="str">
        <f t="shared" si="32"/>
        <v/>
      </c>
      <c r="V149" s="685" t="str">
        <f t="shared" si="33"/>
        <v/>
      </c>
      <c r="W149" s="685" t="str">
        <f t="shared" si="34"/>
        <v/>
      </c>
      <c r="X149" s="685" t="str">
        <f t="shared" si="35"/>
        <v/>
      </c>
      <c r="Y149" s="685" t="str">
        <f t="shared" si="36"/>
        <v/>
      </c>
      <c r="Z149" s="685" t="str">
        <f t="shared" si="37"/>
        <v/>
      </c>
      <c r="AA149" s="685" t="str">
        <f t="shared" si="38"/>
        <v/>
      </c>
      <c r="AB149" s="679" t="str">
        <f>IF(G149="","",VLOOKUP(G149,Qualities!$A$2:$B$156,2,0))</f>
        <v/>
      </c>
      <c r="AC149" s="686" t="str">
        <f>IF(AB149="","",VLOOKUP(AB149,QualityType!$A$2:$B$16,2,0))</f>
        <v/>
      </c>
      <c r="AD149" s="687" t="str">
        <f t="shared" si="26"/>
        <v/>
      </c>
      <c r="AE149" s="687" t="str">
        <f>IF(I149="",IF(AND(J149="",K149=""),"",F149&amp;"External"),IF(COUNTIF(BaseData!$B$2:$B$45,I149)=1,F149&amp;"Consolidation intra-divisional",F149&amp;"Group"))</f>
        <v/>
      </c>
      <c r="AF149" s="687" t="str">
        <f t="shared" si="27"/>
        <v/>
      </c>
    </row>
    <row r="150" spans="1:32">
      <c r="A150" s="674"/>
      <c r="B150" s="675"/>
      <c r="C150" s="676"/>
      <c r="D150" s="675"/>
      <c r="E150" s="677"/>
      <c r="F150" s="675"/>
      <c r="G150" s="678"/>
      <c r="H150" s="675"/>
      <c r="I150" s="675"/>
      <c r="J150" s="675"/>
      <c r="K150" s="680"/>
      <c r="L150" s="681"/>
      <c r="M150" s="682"/>
      <c r="N150" s="683"/>
      <c r="O150" s="682"/>
      <c r="P150" s="682"/>
      <c r="Q150" s="684" t="str">
        <f t="shared" si="28"/>
        <v/>
      </c>
      <c r="R150" s="684" t="str">
        <f t="shared" si="29"/>
        <v/>
      </c>
      <c r="S150" s="684" t="str">
        <f t="shared" si="30"/>
        <v/>
      </c>
      <c r="T150" s="684" t="str">
        <f t="shared" si="31"/>
        <v/>
      </c>
      <c r="U150" s="685" t="str">
        <f t="shared" si="32"/>
        <v/>
      </c>
      <c r="V150" s="685" t="str">
        <f t="shared" si="33"/>
        <v/>
      </c>
      <c r="W150" s="685" t="str">
        <f t="shared" si="34"/>
        <v/>
      </c>
      <c r="X150" s="685" t="str">
        <f t="shared" si="35"/>
        <v/>
      </c>
      <c r="Y150" s="685" t="str">
        <f t="shared" si="36"/>
        <v/>
      </c>
      <c r="Z150" s="685" t="str">
        <f t="shared" si="37"/>
        <v/>
      </c>
      <c r="AA150" s="685" t="str">
        <f t="shared" si="38"/>
        <v/>
      </c>
      <c r="AB150" s="679" t="str">
        <f>IF(G150="","",VLOOKUP(G150,Qualities!$A$2:$B$156,2,0))</f>
        <v/>
      </c>
      <c r="AC150" s="686" t="str">
        <f>IF(AB150="","",VLOOKUP(AB150,QualityType!$A$2:$B$16,2,0))</f>
        <v/>
      </c>
      <c r="AD150" s="687" t="str">
        <f t="shared" si="26"/>
        <v/>
      </c>
      <c r="AE150" s="687" t="str">
        <f>IF(I150="",IF(AND(J150="",K150=""),"",F150&amp;"External"),IF(COUNTIF(BaseData!$B$2:$B$45,I150)=1,F150&amp;"Consolidation intra-divisional",F150&amp;"Group"))</f>
        <v/>
      </c>
      <c r="AF150" s="687" t="str">
        <f t="shared" si="27"/>
        <v/>
      </c>
    </row>
    <row r="151" spans="1:32">
      <c r="A151" s="674"/>
      <c r="B151" s="675"/>
      <c r="C151" s="676"/>
      <c r="D151" s="675"/>
      <c r="E151" s="677"/>
      <c r="F151" s="675"/>
      <c r="G151" s="678"/>
      <c r="H151" s="675"/>
      <c r="I151" s="675"/>
      <c r="J151" s="675"/>
      <c r="K151" s="680"/>
      <c r="L151" s="681"/>
      <c r="M151" s="682"/>
      <c r="N151" s="683"/>
      <c r="O151" s="682"/>
      <c r="P151" s="682"/>
      <c r="Q151" s="684" t="str">
        <f t="shared" si="28"/>
        <v/>
      </c>
      <c r="R151" s="684" t="str">
        <f t="shared" si="29"/>
        <v/>
      </c>
      <c r="S151" s="684" t="str">
        <f t="shared" si="30"/>
        <v/>
      </c>
      <c r="T151" s="684" t="str">
        <f t="shared" si="31"/>
        <v/>
      </c>
      <c r="U151" s="685" t="str">
        <f t="shared" si="32"/>
        <v/>
      </c>
      <c r="V151" s="685" t="str">
        <f t="shared" si="33"/>
        <v/>
      </c>
      <c r="W151" s="685" t="str">
        <f t="shared" si="34"/>
        <v/>
      </c>
      <c r="X151" s="685" t="str">
        <f t="shared" si="35"/>
        <v/>
      </c>
      <c r="Y151" s="685" t="str">
        <f t="shared" si="36"/>
        <v/>
      </c>
      <c r="Z151" s="685" t="str">
        <f t="shared" si="37"/>
        <v/>
      </c>
      <c r="AA151" s="685" t="str">
        <f t="shared" si="38"/>
        <v/>
      </c>
      <c r="AB151" s="679" t="str">
        <f>IF(G151="","",VLOOKUP(G151,Qualities!$A$2:$B$156,2,0))</f>
        <v/>
      </c>
      <c r="AC151" s="686" t="str">
        <f>IF(AB151="","",VLOOKUP(AB151,QualityType!$A$2:$B$16,2,0))</f>
        <v/>
      </c>
      <c r="AD151" s="687" t="str">
        <f t="shared" si="26"/>
        <v/>
      </c>
      <c r="AE151" s="687" t="str">
        <f>IF(I151="",IF(AND(J151="",K151=""),"",F151&amp;"External"),IF(COUNTIF(BaseData!$B$2:$B$45,I151)=1,F151&amp;"Consolidation intra-divisional",F151&amp;"Group"))</f>
        <v/>
      </c>
      <c r="AF151" s="687" t="str">
        <f t="shared" si="27"/>
        <v/>
      </c>
    </row>
    <row r="152" spans="1:32">
      <c r="A152" s="674"/>
      <c r="B152" s="675"/>
      <c r="C152" s="676"/>
      <c r="D152" s="675"/>
      <c r="E152" s="677"/>
      <c r="F152" s="675"/>
      <c r="G152" s="678"/>
      <c r="H152" s="675"/>
      <c r="I152" s="675"/>
      <c r="J152" s="675"/>
      <c r="K152" s="680"/>
      <c r="L152" s="681"/>
      <c r="M152" s="682"/>
      <c r="N152" s="683"/>
      <c r="O152" s="682"/>
      <c r="P152" s="682"/>
      <c r="Q152" s="684" t="str">
        <f t="shared" si="28"/>
        <v/>
      </c>
      <c r="R152" s="684" t="str">
        <f t="shared" si="29"/>
        <v/>
      </c>
      <c r="S152" s="684" t="str">
        <f t="shared" si="30"/>
        <v/>
      </c>
      <c r="T152" s="684" t="str">
        <f t="shared" si="31"/>
        <v/>
      </c>
      <c r="U152" s="685" t="str">
        <f t="shared" si="32"/>
        <v/>
      </c>
      <c r="V152" s="685" t="str">
        <f t="shared" si="33"/>
        <v/>
      </c>
      <c r="W152" s="685" t="str">
        <f t="shared" si="34"/>
        <v/>
      </c>
      <c r="X152" s="685" t="str">
        <f t="shared" si="35"/>
        <v/>
      </c>
      <c r="Y152" s="685" t="str">
        <f t="shared" si="36"/>
        <v/>
      </c>
      <c r="Z152" s="685" t="str">
        <f t="shared" si="37"/>
        <v/>
      </c>
      <c r="AA152" s="685" t="str">
        <f t="shared" si="38"/>
        <v/>
      </c>
      <c r="AB152" s="679" t="str">
        <f>IF(G152="","",VLOOKUP(G152,Qualities!$A$2:$B$156,2,0))</f>
        <v/>
      </c>
      <c r="AC152" s="686" t="str">
        <f>IF(AB152="","",VLOOKUP(AB152,QualityType!$A$2:$B$16,2,0))</f>
        <v/>
      </c>
      <c r="AD152" s="687" t="str">
        <f t="shared" si="26"/>
        <v/>
      </c>
      <c r="AE152" s="687" t="str">
        <f>IF(I152="",IF(AND(J152="",K152=""),"",F152&amp;"External"),IF(COUNTIF(BaseData!$B$2:$B$45,I152)=1,F152&amp;"Consolidation intra-divisional",F152&amp;"Group"))</f>
        <v/>
      </c>
      <c r="AF152" s="687" t="str">
        <f t="shared" si="27"/>
        <v/>
      </c>
    </row>
    <row r="153" spans="1:32">
      <c r="A153" s="674"/>
      <c r="B153" s="675"/>
      <c r="C153" s="676"/>
      <c r="D153" s="675"/>
      <c r="E153" s="677"/>
      <c r="F153" s="675"/>
      <c r="G153" s="678"/>
      <c r="H153" s="675"/>
      <c r="I153" s="675"/>
      <c r="J153" s="675"/>
      <c r="K153" s="680"/>
      <c r="L153" s="681"/>
      <c r="M153" s="682"/>
      <c r="N153" s="683"/>
      <c r="O153" s="682"/>
      <c r="P153" s="682"/>
      <c r="Q153" s="684" t="str">
        <f t="shared" si="28"/>
        <v/>
      </c>
      <c r="R153" s="684" t="str">
        <f t="shared" si="29"/>
        <v/>
      </c>
      <c r="S153" s="684" t="str">
        <f t="shared" si="30"/>
        <v/>
      </c>
      <c r="T153" s="684" t="str">
        <f t="shared" si="31"/>
        <v/>
      </c>
      <c r="U153" s="685" t="str">
        <f t="shared" si="32"/>
        <v/>
      </c>
      <c r="V153" s="685" t="str">
        <f t="shared" si="33"/>
        <v/>
      </c>
      <c r="W153" s="685" t="str">
        <f t="shared" si="34"/>
        <v/>
      </c>
      <c r="X153" s="685" t="str">
        <f t="shared" si="35"/>
        <v/>
      </c>
      <c r="Y153" s="685" t="str">
        <f t="shared" si="36"/>
        <v/>
      </c>
      <c r="Z153" s="685" t="str">
        <f t="shared" si="37"/>
        <v/>
      </c>
      <c r="AA153" s="685" t="str">
        <f t="shared" si="38"/>
        <v/>
      </c>
      <c r="AB153" s="679" t="str">
        <f>IF(G153="","",VLOOKUP(G153,Qualities!$A$2:$B$156,2,0))</f>
        <v/>
      </c>
      <c r="AC153" s="686" t="str">
        <f>IF(AB153="","",VLOOKUP(AB153,QualityType!$A$2:$B$16,2,0))</f>
        <v/>
      </c>
      <c r="AD153" s="687" t="str">
        <f t="shared" si="26"/>
        <v/>
      </c>
      <c r="AE153" s="687" t="str">
        <f>IF(I153="",IF(AND(J153="",K153=""),"",F153&amp;"External"),IF(COUNTIF(BaseData!$B$2:$B$45,I153)=1,F153&amp;"Consolidation intra-divisional",F153&amp;"Group"))</f>
        <v/>
      </c>
      <c r="AF153" s="687" t="str">
        <f t="shared" si="27"/>
        <v/>
      </c>
    </row>
    <row r="154" spans="1:32">
      <c r="A154" s="674"/>
      <c r="B154" s="675"/>
      <c r="C154" s="676"/>
      <c r="D154" s="675"/>
      <c r="E154" s="677"/>
      <c r="F154" s="675"/>
      <c r="G154" s="678"/>
      <c r="H154" s="675"/>
      <c r="I154" s="675"/>
      <c r="J154" s="675"/>
      <c r="K154" s="680"/>
      <c r="L154" s="681"/>
      <c r="M154" s="682"/>
      <c r="N154" s="683"/>
      <c r="O154" s="682"/>
      <c r="P154" s="682"/>
      <c r="Q154" s="684" t="str">
        <f t="shared" si="28"/>
        <v/>
      </c>
      <c r="R154" s="684" t="str">
        <f t="shared" si="29"/>
        <v/>
      </c>
      <c r="S154" s="684" t="str">
        <f t="shared" si="30"/>
        <v/>
      </c>
      <c r="T154" s="684" t="str">
        <f t="shared" si="31"/>
        <v/>
      </c>
      <c r="U154" s="685" t="str">
        <f t="shared" si="32"/>
        <v/>
      </c>
      <c r="V154" s="685" t="str">
        <f t="shared" si="33"/>
        <v/>
      </c>
      <c r="W154" s="685" t="str">
        <f t="shared" si="34"/>
        <v/>
      </c>
      <c r="X154" s="685" t="str">
        <f t="shared" si="35"/>
        <v/>
      </c>
      <c r="Y154" s="685" t="str">
        <f t="shared" si="36"/>
        <v/>
      </c>
      <c r="Z154" s="685" t="str">
        <f t="shared" si="37"/>
        <v/>
      </c>
      <c r="AA154" s="685" t="str">
        <f t="shared" si="38"/>
        <v/>
      </c>
      <c r="AB154" s="679" t="str">
        <f>IF(G154="","",VLOOKUP(G154,Qualities!$A$2:$B$156,2,0))</f>
        <v/>
      </c>
      <c r="AC154" s="686" t="str">
        <f>IF(AB154="","",VLOOKUP(AB154,QualityType!$A$2:$B$16,2,0))</f>
        <v/>
      </c>
      <c r="AD154" s="687" t="str">
        <f t="shared" si="26"/>
        <v/>
      </c>
      <c r="AE154" s="687" t="str">
        <f>IF(I154="",IF(AND(J154="",K154=""),"",F154&amp;"External"),IF(COUNTIF(BaseData!$B$2:$B$45,I154)=1,F154&amp;"Consolidation intra-divisional",F154&amp;"Group"))</f>
        <v/>
      </c>
      <c r="AF154" s="687" t="str">
        <f t="shared" si="27"/>
        <v/>
      </c>
    </row>
    <row r="155" spans="1:32">
      <c r="A155" s="674"/>
      <c r="B155" s="675"/>
      <c r="C155" s="676"/>
      <c r="D155" s="675"/>
      <c r="E155" s="677"/>
      <c r="F155" s="675"/>
      <c r="G155" s="678"/>
      <c r="H155" s="675"/>
      <c r="I155" s="675"/>
      <c r="J155" s="675"/>
      <c r="K155" s="680"/>
      <c r="L155" s="681"/>
      <c r="M155" s="682"/>
      <c r="N155" s="683"/>
      <c r="O155" s="682"/>
      <c r="P155" s="682"/>
      <c r="Q155" s="684" t="str">
        <f t="shared" si="28"/>
        <v/>
      </c>
      <c r="R155" s="684" t="str">
        <f t="shared" si="29"/>
        <v/>
      </c>
      <c r="S155" s="684" t="str">
        <f t="shared" si="30"/>
        <v/>
      </c>
      <c r="T155" s="684" t="str">
        <f t="shared" si="31"/>
        <v/>
      </c>
      <c r="U155" s="685" t="str">
        <f t="shared" si="32"/>
        <v/>
      </c>
      <c r="V155" s="685" t="str">
        <f t="shared" si="33"/>
        <v/>
      </c>
      <c r="W155" s="685" t="str">
        <f t="shared" si="34"/>
        <v/>
      </c>
      <c r="X155" s="685" t="str">
        <f t="shared" si="35"/>
        <v/>
      </c>
      <c r="Y155" s="685" t="str">
        <f t="shared" si="36"/>
        <v/>
      </c>
      <c r="Z155" s="685" t="str">
        <f t="shared" si="37"/>
        <v/>
      </c>
      <c r="AA155" s="685" t="str">
        <f t="shared" si="38"/>
        <v/>
      </c>
      <c r="AB155" s="679" t="str">
        <f>IF(G155="","",VLOOKUP(G155,Qualities!$A$2:$B$156,2,0))</f>
        <v/>
      </c>
      <c r="AC155" s="686" t="str">
        <f>IF(AB155="","",VLOOKUP(AB155,QualityType!$A$2:$B$16,2,0))</f>
        <v/>
      </c>
      <c r="AD155" s="687" t="str">
        <f t="shared" si="26"/>
        <v/>
      </c>
      <c r="AE155" s="687" t="str">
        <f>IF(I155="",IF(AND(J155="",K155=""),"",F155&amp;"External"),IF(COUNTIF(BaseData!$B$2:$B$45,I155)=1,F155&amp;"Consolidation intra-divisional",F155&amp;"Group"))</f>
        <v/>
      </c>
      <c r="AF155" s="687" t="str">
        <f t="shared" si="27"/>
        <v/>
      </c>
    </row>
    <row r="156" spans="1:32">
      <c r="A156" s="674"/>
      <c r="B156" s="675"/>
      <c r="C156" s="676"/>
      <c r="D156" s="675"/>
      <c r="E156" s="677"/>
      <c r="F156" s="675"/>
      <c r="G156" s="678"/>
      <c r="H156" s="675"/>
      <c r="I156" s="675"/>
      <c r="J156" s="675"/>
      <c r="K156" s="680"/>
      <c r="L156" s="681"/>
      <c r="M156" s="682"/>
      <c r="N156" s="683"/>
      <c r="O156" s="682"/>
      <c r="P156" s="682"/>
      <c r="Q156" s="684" t="str">
        <f t="shared" si="28"/>
        <v/>
      </c>
      <c r="R156" s="684" t="str">
        <f t="shared" si="29"/>
        <v/>
      </c>
      <c r="S156" s="684" t="str">
        <f t="shared" si="30"/>
        <v/>
      </c>
      <c r="T156" s="684" t="str">
        <f t="shared" si="31"/>
        <v/>
      </c>
      <c r="U156" s="685" t="str">
        <f t="shared" si="32"/>
        <v/>
      </c>
      <c r="V156" s="685" t="str">
        <f t="shared" si="33"/>
        <v/>
      </c>
      <c r="W156" s="685" t="str">
        <f t="shared" si="34"/>
        <v/>
      </c>
      <c r="X156" s="685" t="str">
        <f t="shared" si="35"/>
        <v/>
      </c>
      <c r="Y156" s="685" t="str">
        <f t="shared" si="36"/>
        <v/>
      </c>
      <c r="Z156" s="685" t="str">
        <f t="shared" si="37"/>
        <v/>
      </c>
      <c r="AA156" s="685" t="str">
        <f t="shared" si="38"/>
        <v/>
      </c>
      <c r="AB156" s="679" t="str">
        <f>IF(G156="","",VLOOKUP(G156,Qualities!$A$2:$B$156,2,0))</f>
        <v/>
      </c>
      <c r="AC156" s="686" t="str">
        <f>IF(AB156="","",VLOOKUP(AB156,QualityType!$A$2:$B$16,2,0))</f>
        <v/>
      </c>
      <c r="AD156" s="687" t="str">
        <f t="shared" si="26"/>
        <v/>
      </c>
      <c r="AE156" s="687" t="str">
        <f>IF(I156="",IF(AND(J156="",K156=""),"",F156&amp;"External"),IF(COUNTIF(BaseData!$B$2:$B$45,I156)=1,F156&amp;"Consolidation intra-divisional",F156&amp;"Group"))</f>
        <v/>
      </c>
      <c r="AF156" s="687" t="str">
        <f t="shared" si="27"/>
        <v/>
      </c>
    </row>
    <row r="157" spans="1:32">
      <c r="A157" s="674"/>
      <c r="B157" s="675"/>
      <c r="C157" s="676"/>
      <c r="D157" s="675"/>
      <c r="E157" s="677"/>
      <c r="F157" s="675"/>
      <c r="G157" s="678"/>
      <c r="H157" s="675"/>
      <c r="I157" s="675"/>
      <c r="J157" s="675"/>
      <c r="K157" s="680"/>
      <c r="L157" s="681"/>
      <c r="M157" s="682"/>
      <c r="N157" s="683"/>
      <c r="O157" s="682"/>
      <c r="P157" s="682"/>
      <c r="Q157" s="684" t="str">
        <f t="shared" si="28"/>
        <v/>
      </c>
      <c r="R157" s="684" t="str">
        <f t="shared" si="29"/>
        <v/>
      </c>
      <c r="S157" s="684" t="str">
        <f t="shared" si="30"/>
        <v/>
      </c>
      <c r="T157" s="684" t="str">
        <f t="shared" si="31"/>
        <v/>
      </c>
      <c r="U157" s="685" t="str">
        <f t="shared" si="32"/>
        <v/>
      </c>
      <c r="V157" s="685" t="str">
        <f t="shared" si="33"/>
        <v/>
      </c>
      <c r="W157" s="685" t="str">
        <f t="shared" si="34"/>
        <v/>
      </c>
      <c r="X157" s="685" t="str">
        <f t="shared" si="35"/>
        <v/>
      </c>
      <c r="Y157" s="685" t="str">
        <f t="shared" si="36"/>
        <v/>
      </c>
      <c r="Z157" s="685" t="str">
        <f t="shared" si="37"/>
        <v/>
      </c>
      <c r="AA157" s="685" t="str">
        <f t="shared" si="38"/>
        <v/>
      </c>
      <c r="AB157" s="679" t="str">
        <f>IF(G157="","",VLOOKUP(G157,Qualities!$A$2:$B$156,2,0))</f>
        <v/>
      </c>
      <c r="AC157" s="686" t="str">
        <f>IF(AB157="","",VLOOKUP(AB157,QualityType!$A$2:$B$16,2,0))</f>
        <v/>
      </c>
      <c r="AD157" s="687" t="str">
        <f t="shared" si="26"/>
        <v/>
      </c>
      <c r="AE157" s="687" t="str">
        <f>IF(I157="",IF(AND(J157="",K157=""),"",F157&amp;"External"),IF(COUNTIF(BaseData!$B$2:$B$45,I157)=1,F157&amp;"Consolidation intra-divisional",F157&amp;"Group"))</f>
        <v/>
      </c>
      <c r="AF157" s="687" t="str">
        <f t="shared" si="27"/>
        <v/>
      </c>
    </row>
    <row r="158" spans="1:32">
      <c r="A158" s="674"/>
      <c r="B158" s="675"/>
      <c r="C158" s="676"/>
      <c r="D158" s="675"/>
      <c r="E158" s="677"/>
      <c r="F158" s="675"/>
      <c r="G158" s="678"/>
      <c r="H158" s="675"/>
      <c r="I158" s="675"/>
      <c r="J158" s="675"/>
      <c r="K158" s="680"/>
      <c r="L158" s="681"/>
      <c r="M158" s="682"/>
      <c r="N158" s="683"/>
      <c r="O158" s="682"/>
      <c r="P158" s="682"/>
      <c r="Q158" s="684" t="str">
        <f t="shared" si="28"/>
        <v/>
      </c>
      <c r="R158" s="684" t="str">
        <f t="shared" si="29"/>
        <v/>
      </c>
      <c r="S158" s="684" t="str">
        <f t="shared" si="30"/>
        <v/>
      </c>
      <c r="T158" s="684" t="str">
        <f t="shared" si="31"/>
        <v/>
      </c>
      <c r="U158" s="685" t="str">
        <f t="shared" si="32"/>
        <v/>
      </c>
      <c r="V158" s="685" t="str">
        <f t="shared" si="33"/>
        <v/>
      </c>
      <c r="W158" s="685" t="str">
        <f t="shared" si="34"/>
        <v/>
      </c>
      <c r="X158" s="685" t="str">
        <f t="shared" si="35"/>
        <v/>
      </c>
      <c r="Y158" s="685" t="str">
        <f t="shared" si="36"/>
        <v/>
      </c>
      <c r="Z158" s="685" t="str">
        <f t="shared" si="37"/>
        <v/>
      </c>
      <c r="AA158" s="685" t="str">
        <f t="shared" si="38"/>
        <v/>
      </c>
      <c r="AB158" s="679" t="str">
        <f>IF(G158="","",VLOOKUP(G158,Qualities!$A$2:$B$156,2,0))</f>
        <v/>
      </c>
      <c r="AC158" s="686" t="str">
        <f>IF(AB158="","",VLOOKUP(AB158,QualityType!$A$2:$B$16,2,0))</f>
        <v/>
      </c>
      <c r="AD158" s="687" t="str">
        <f t="shared" si="26"/>
        <v/>
      </c>
      <c r="AE158" s="687" t="str">
        <f>IF(I158="",IF(AND(J158="",K158=""),"",F158&amp;"External"),IF(COUNTIF(BaseData!$B$2:$B$45,I158)=1,F158&amp;"Consolidation intra-divisional",F158&amp;"Group"))</f>
        <v/>
      </c>
      <c r="AF158" s="687" t="str">
        <f t="shared" si="27"/>
        <v/>
      </c>
    </row>
    <row r="159" spans="1:32">
      <c r="A159" s="674"/>
      <c r="B159" s="675"/>
      <c r="C159" s="676"/>
      <c r="D159" s="675"/>
      <c r="E159" s="677"/>
      <c r="F159" s="675"/>
      <c r="G159" s="678"/>
      <c r="H159" s="675"/>
      <c r="I159" s="675"/>
      <c r="J159" s="675"/>
      <c r="K159" s="680"/>
      <c r="L159" s="681"/>
      <c r="M159" s="682"/>
      <c r="N159" s="683"/>
      <c r="O159" s="682"/>
      <c r="P159" s="682"/>
      <c r="Q159" s="684" t="str">
        <f t="shared" si="28"/>
        <v/>
      </c>
      <c r="R159" s="684" t="str">
        <f t="shared" si="29"/>
        <v/>
      </c>
      <c r="S159" s="684" t="str">
        <f t="shared" si="30"/>
        <v/>
      </c>
      <c r="T159" s="684" t="str">
        <f t="shared" si="31"/>
        <v/>
      </c>
      <c r="U159" s="685" t="str">
        <f t="shared" si="32"/>
        <v/>
      </c>
      <c r="V159" s="685" t="str">
        <f t="shared" si="33"/>
        <v/>
      </c>
      <c r="W159" s="685" t="str">
        <f t="shared" si="34"/>
        <v/>
      </c>
      <c r="X159" s="685" t="str">
        <f t="shared" si="35"/>
        <v/>
      </c>
      <c r="Y159" s="685" t="str">
        <f t="shared" si="36"/>
        <v/>
      </c>
      <c r="Z159" s="685" t="str">
        <f t="shared" si="37"/>
        <v/>
      </c>
      <c r="AA159" s="685" t="str">
        <f t="shared" si="38"/>
        <v/>
      </c>
      <c r="AB159" s="679" t="str">
        <f>IF(G159="","",VLOOKUP(G159,Qualities!$A$2:$B$156,2,0))</f>
        <v/>
      </c>
      <c r="AC159" s="686" t="str">
        <f>IF(AB159="","",VLOOKUP(AB159,QualityType!$A$2:$B$16,2,0))</f>
        <v/>
      </c>
      <c r="AD159" s="687" t="str">
        <f t="shared" si="26"/>
        <v/>
      </c>
      <c r="AE159" s="687" t="str">
        <f>IF(I159="",IF(AND(J159="",K159=""),"",F159&amp;"External"),IF(COUNTIF(BaseData!$B$2:$B$45,I159)=1,F159&amp;"Consolidation intra-divisional",F159&amp;"Group"))</f>
        <v/>
      </c>
      <c r="AF159" s="687" t="str">
        <f t="shared" si="27"/>
        <v/>
      </c>
    </row>
    <row r="160" spans="1:32">
      <c r="A160" s="674"/>
      <c r="B160" s="675"/>
      <c r="C160" s="676"/>
      <c r="D160" s="675"/>
      <c r="E160" s="677"/>
      <c r="F160" s="675"/>
      <c r="G160" s="678"/>
      <c r="H160" s="675"/>
      <c r="I160" s="675"/>
      <c r="J160" s="675"/>
      <c r="K160" s="680"/>
      <c r="L160" s="681"/>
      <c r="M160" s="682"/>
      <c r="N160" s="683"/>
      <c r="O160" s="682"/>
      <c r="P160" s="682"/>
      <c r="Q160" s="684" t="str">
        <f t="shared" si="28"/>
        <v/>
      </c>
      <c r="R160" s="684" t="str">
        <f t="shared" si="29"/>
        <v/>
      </c>
      <c r="S160" s="684" t="str">
        <f t="shared" si="30"/>
        <v/>
      </c>
      <c r="T160" s="684" t="str">
        <f t="shared" si="31"/>
        <v/>
      </c>
      <c r="U160" s="685" t="str">
        <f t="shared" si="32"/>
        <v/>
      </c>
      <c r="V160" s="685" t="str">
        <f t="shared" si="33"/>
        <v/>
      </c>
      <c r="W160" s="685" t="str">
        <f t="shared" si="34"/>
        <v/>
      </c>
      <c r="X160" s="685" t="str">
        <f t="shared" si="35"/>
        <v/>
      </c>
      <c r="Y160" s="685" t="str">
        <f t="shared" si="36"/>
        <v/>
      </c>
      <c r="Z160" s="685" t="str">
        <f t="shared" si="37"/>
        <v/>
      </c>
      <c r="AA160" s="685" t="str">
        <f t="shared" si="38"/>
        <v/>
      </c>
      <c r="AB160" s="679" t="str">
        <f>IF(G160="","",VLOOKUP(G160,Qualities!$A$2:$B$156,2,0))</f>
        <v/>
      </c>
      <c r="AC160" s="686" t="str">
        <f>IF(AB160="","",VLOOKUP(AB160,QualityType!$A$2:$B$16,2,0))</f>
        <v/>
      </c>
      <c r="AD160" s="687" t="str">
        <f t="shared" si="26"/>
        <v/>
      </c>
      <c r="AE160" s="687" t="str">
        <f>IF(I160="",IF(AND(J160="",K160=""),"",F160&amp;"External"),IF(COUNTIF(BaseData!$B$2:$B$45,I160)=1,F160&amp;"Consolidation intra-divisional",F160&amp;"Group"))</f>
        <v/>
      </c>
      <c r="AF160" s="687" t="str">
        <f t="shared" si="27"/>
        <v/>
      </c>
    </row>
    <row r="161" spans="1:32">
      <c r="A161" s="674"/>
      <c r="B161" s="675"/>
      <c r="C161" s="676"/>
      <c r="D161" s="675"/>
      <c r="E161" s="677"/>
      <c r="F161" s="675"/>
      <c r="G161" s="678"/>
      <c r="H161" s="675"/>
      <c r="I161" s="675"/>
      <c r="J161" s="675"/>
      <c r="K161" s="680"/>
      <c r="L161" s="681"/>
      <c r="M161" s="682"/>
      <c r="N161" s="683"/>
      <c r="O161" s="682"/>
      <c r="P161" s="682"/>
      <c r="Q161" s="684" t="str">
        <f t="shared" si="28"/>
        <v/>
      </c>
      <c r="R161" s="684" t="str">
        <f t="shared" si="29"/>
        <v/>
      </c>
      <c r="S161" s="684" t="str">
        <f t="shared" si="30"/>
        <v/>
      </c>
      <c r="T161" s="684" t="str">
        <f t="shared" si="31"/>
        <v/>
      </c>
      <c r="U161" s="685" t="str">
        <f t="shared" si="32"/>
        <v/>
      </c>
      <c r="V161" s="685" t="str">
        <f t="shared" si="33"/>
        <v/>
      </c>
      <c r="W161" s="685" t="str">
        <f t="shared" si="34"/>
        <v/>
      </c>
      <c r="X161" s="685" t="str">
        <f t="shared" si="35"/>
        <v/>
      </c>
      <c r="Y161" s="685" t="str">
        <f t="shared" si="36"/>
        <v/>
      </c>
      <c r="Z161" s="685" t="str">
        <f t="shared" si="37"/>
        <v/>
      </c>
      <c r="AA161" s="685" t="str">
        <f t="shared" si="38"/>
        <v/>
      </c>
      <c r="AB161" s="679" t="str">
        <f>IF(G161="","",VLOOKUP(G161,Qualities!$A$2:$B$156,2,0))</f>
        <v/>
      </c>
      <c r="AC161" s="686" t="str">
        <f>IF(AB161="","",VLOOKUP(AB161,QualityType!$A$2:$B$16,2,0))</f>
        <v/>
      </c>
      <c r="AD161" s="687" t="str">
        <f t="shared" si="26"/>
        <v/>
      </c>
      <c r="AE161" s="687" t="str">
        <f>IF(I161="",IF(AND(J161="",K161=""),"",F161&amp;"External"),IF(COUNTIF(BaseData!$B$2:$B$45,I161)=1,F161&amp;"Consolidation intra-divisional",F161&amp;"Group"))</f>
        <v/>
      </c>
      <c r="AF161" s="687" t="str">
        <f t="shared" si="27"/>
        <v/>
      </c>
    </row>
    <row r="162" spans="1:32">
      <c r="A162" s="674"/>
      <c r="B162" s="675"/>
      <c r="C162" s="676"/>
      <c r="D162" s="675"/>
      <c r="E162" s="677"/>
      <c r="F162" s="675"/>
      <c r="G162" s="678"/>
      <c r="H162" s="675"/>
      <c r="I162" s="675"/>
      <c r="J162" s="675"/>
      <c r="K162" s="680"/>
      <c r="L162" s="681"/>
      <c r="M162" s="682"/>
      <c r="N162" s="683"/>
      <c r="O162" s="682"/>
      <c r="P162" s="682"/>
      <c r="Q162" s="684" t="str">
        <f t="shared" si="28"/>
        <v/>
      </c>
      <c r="R162" s="684" t="str">
        <f t="shared" si="29"/>
        <v/>
      </c>
      <c r="S162" s="684" t="str">
        <f t="shared" si="30"/>
        <v/>
      </c>
      <c r="T162" s="684" t="str">
        <f t="shared" si="31"/>
        <v/>
      </c>
      <c r="U162" s="685" t="str">
        <f t="shared" si="32"/>
        <v/>
      </c>
      <c r="V162" s="685" t="str">
        <f t="shared" si="33"/>
        <v/>
      </c>
      <c r="W162" s="685" t="str">
        <f t="shared" si="34"/>
        <v/>
      </c>
      <c r="X162" s="685" t="str">
        <f t="shared" si="35"/>
        <v/>
      </c>
      <c r="Y162" s="685" t="str">
        <f t="shared" si="36"/>
        <v/>
      </c>
      <c r="Z162" s="685" t="str">
        <f t="shared" si="37"/>
        <v/>
      </c>
      <c r="AA162" s="685" t="str">
        <f t="shared" si="38"/>
        <v/>
      </c>
      <c r="AB162" s="679" t="str">
        <f>IF(G162="","",VLOOKUP(G162,Qualities!$A$2:$B$156,2,0))</f>
        <v/>
      </c>
      <c r="AC162" s="686" t="str">
        <f>IF(AB162="","",VLOOKUP(AB162,QualityType!$A$2:$B$16,2,0))</f>
        <v/>
      </c>
      <c r="AD162" s="687" t="str">
        <f t="shared" si="26"/>
        <v/>
      </c>
      <c r="AE162" s="687" t="str">
        <f>IF(I162="",IF(AND(J162="",K162=""),"",F162&amp;"External"),IF(COUNTIF(BaseData!$B$2:$B$45,I162)=1,F162&amp;"Consolidation intra-divisional",F162&amp;"Group"))</f>
        <v/>
      </c>
      <c r="AF162" s="687" t="str">
        <f t="shared" si="27"/>
        <v/>
      </c>
    </row>
    <row r="163" spans="1:32">
      <c r="A163" s="674"/>
      <c r="B163" s="675"/>
      <c r="C163" s="676"/>
      <c r="D163" s="675"/>
      <c r="E163" s="677"/>
      <c r="F163" s="675"/>
      <c r="G163" s="678"/>
      <c r="H163" s="675"/>
      <c r="I163" s="675"/>
      <c r="J163" s="675"/>
      <c r="K163" s="680"/>
      <c r="L163" s="681"/>
      <c r="M163" s="682"/>
      <c r="N163" s="683"/>
      <c r="O163" s="682"/>
      <c r="P163" s="682"/>
      <c r="Q163" s="684" t="str">
        <f t="shared" si="28"/>
        <v/>
      </c>
      <c r="R163" s="684" t="str">
        <f t="shared" si="29"/>
        <v/>
      </c>
      <c r="S163" s="684" t="str">
        <f t="shared" si="30"/>
        <v/>
      </c>
      <c r="T163" s="684" t="str">
        <f t="shared" si="31"/>
        <v/>
      </c>
      <c r="U163" s="685" t="str">
        <f t="shared" si="32"/>
        <v/>
      </c>
      <c r="V163" s="685" t="str">
        <f t="shared" si="33"/>
        <v/>
      </c>
      <c r="W163" s="685" t="str">
        <f t="shared" si="34"/>
        <v/>
      </c>
      <c r="X163" s="685" t="str">
        <f t="shared" si="35"/>
        <v/>
      </c>
      <c r="Y163" s="685" t="str">
        <f t="shared" si="36"/>
        <v/>
      </c>
      <c r="Z163" s="685" t="str">
        <f t="shared" si="37"/>
        <v/>
      </c>
      <c r="AA163" s="685" t="str">
        <f t="shared" si="38"/>
        <v/>
      </c>
      <c r="AB163" s="679" t="str">
        <f>IF(G163="","",VLOOKUP(G163,Qualities!$A$2:$B$156,2,0))</f>
        <v/>
      </c>
      <c r="AC163" s="686" t="str">
        <f>IF(AB163="","",VLOOKUP(AB163,QualityType!$A$2:$B$16,2,0))</f>
        <v/>
      </c>
      <c r="AD163" s="687" t="str">
        <f t="shared" si="26"/>
        <v/>
      </c>
      <c r="AE163" s="687" t="str">
        <f>IF(I163="",IF(AND(J163="",K163=""),"",F163&amp;"External"),IF(COUNTIF(BaseData!$B$2:$B$45,I163)=1,F163&amp;"Consolidation intra-divisional",F163&amp;"Group"))</f>
        <v/>
      </c>
      <c r="AF163" s="687" t="str">
        <f t="shared" si="27"/>
        <v/>
      </c>
    </row>
    <row r="164" spans="1:32">
      <c r="A164" s="674"/>
      <c r="B164" s="675"/>
      <c r="C164" s="676"/>
      <c r="D164" s="675"/>
      <c r="E164" s="677"/>
      <c r="F164" s="675"/>
      <c r="G164" s="678"/>
      <c r="H164" s="675"/>
      <c r="I164" s="675"/>
      <c r="J164" s="675"/>
      <c r="K164" s="680"/>
      <c r="L164" s="681"/>
      <c r="M164" s="682"/>
      <c r="N164" s="683"/>
      <c r="O164" s="682"/>
      <c r="P164" s="682"/>
      <c r="Q164" s="684" t="str">
        <f t="shared" si="28"/>
        <v/>
      </c>
      <c r="R164" s="684" t="str">
        <f t="shared" si="29"/>
        <v/>
      </c>
      <c r="S164" s="684" t="str">
        <f t="shared" si="30"/>
        <v/>
      </c>
      <c r="T164" s="684" t="str">
        <f t="shared" si="31"/>
        <v/>
      </c>
      <c r="U164" s="685" t="str">
        <f t="shared" si="32"/>
        <v/>
      </c>
      <c r="V164" s="685" t="str">
        <f t="shared" si="33"/>
        <v/>
      </c>
      <c r="W164" s="685" t="str">
        <f t="shared" si="34"/>
        <v/>
      </c>
      <c r="X164" s="685" t="str">
        <f t="shared" si="35"/>
        <v/>
      </c>
      <c r="Y164" s="685" t="str">
        <f t="shared" si="36"/>
        <v/>
      </c>
      <c r="Z164" s="685" t="str">
        <f t="shared" si="37"/>
        <v/>
      </c>
      <c r="AA164" s="685" t="str">
        <f t="shared" si="38"/>
        <v/>
      </c>
      <c r="AB164" s="679" t="str">
        <f>IF(G164="","",VLOOKUP(G164,Qualities!$A$2:$B$156,2,0))</f>
        <v/>
      </c>
      <c r="AC164" s="686" t="str">
        <f>IF(AB164="","",VLOOKUP(AB164,QualityType!$A$2:$B$16,2,0))</f>
        <v/>
      </c>
      <c r="AD164" s="687" t="str">
        <f t="shared" si="26"/>
        <v/>
      </c>
      <c r="AE164" s="687" t="str">
        <f>IF(I164="",IF(AND(J164="",K164=""),"",F164&amp;"External"),IF(COUNTIF(BaseData!$B$2:$B$45,I164)=1,F164&amp;"Consolidation intra-divisional",F164&amp;"Group"))</f>
        <v/>
      </c>
      <c r="AF164" s="687" t="str">
        <f t="shared" si="27"/>
        <v/>
      </c>
    </row>
    <row r="165" spans="1:32">
      <c r="A165" s="674"/>
      <c r="B165" s="675"/>
      <c r="C165" s="676"/>
      <c r="D165" s="675"/>
      <c r="E165" s="677"/>
      <c r="F165" s="675"/>
      <c r="G165" s="678"/>
      <c r="H165" s="675"/>
      <c r="I165" s="675"/>
      <c r="J165" s="675"/>
      <c r="K165" s="680"/>
      <c r="L165" s="681"/>
      <c r="M165" s="682"/>
      <c r="N165" s="683"/>
      <c r="O165" s="682"/>
      <c r="P165" s="682"/>
      <c r="Q165" s="684" t="str">
        <f t="shared" si="28"/>
        <v/>
      </c>
      <c r="R165" s="684" t="str">
        <f t="shared" si="29"/>
        <v/>
      </c>
      <c r="S165" s="684" t="str">
        <f t="shared" si="30"/>
        <v/>
      </c>
      <c r="T165" s="684" t="str">
        <f t="shared" si="31"/>
        <v/>
      </c>
      <c r="U165" s="685" t="str">
        <f t="shared" si="32"/>
        <v/>
      </c>
      <c r="V165" s="685" t="str">
        <f t="shared" si="33"/>
        <v/>
      </c>
      <c r="W165" s="685" t="str">
        <f t="shared" si="34"/>
        <v/>
      </c>
      <c r="X165" s="685" t="str">
        <f t="shared" si="35"/>
        <v/>
      </c>
      <c r="Y165" s="685" t="str">
        <f t="shared" si="36"/>
        <v/>
      </c>
      <c r="Z165" s="685" t="str">
        <f t="shared" si="37"/>
        <v/>
      </c>
      <c r="AA165" s="685" t="str">
        <f t="shared" si="38"/>
        <v/>
      </c>
      <c r="AB165" s="679" t="str">
        <f>IF(G165="","",VLOOKUP(G165,Qualities!$A$2:$B$156,2,0))</f>
        <v/>
      </c>
      <c r="AC165" s="686" t="str">
        <f>IF(AB165="","",VLOOKUP(AB165,QualityType!$A$2:$B$16,2,0))</f>
        <v/>
      </c>
      <c r="AD165" s="687" t="str">
        <f t="shared" si="26"/>
        <v/>
      </c>
      <c r="AE165" s="687" t="str">
        <f>IF(I165="",IF(AND(J165="",K165=""),"",F165&amp;"External"),IF(COUNTIF(BaseData!$B$2:$B$45,I165)=1,F165&amp;"Consolidation intra-divisional",F165&amp;"Group"))</f>
        <v/>
      </c>
      <c r="AF165" s="687" t="str">
        <f t="shared" si="27"/>
        <v/>
      </c>
    </row>
    <row r="166" spans="1:32">
      <c r="A166" s="674"/>
      <c r="B166" s="675"/>
      <c r="C166" s="676"/>
      <c r="D166" s="675"/>
      <c r="E166" s="677"/>
      <c r="F166" s="675"/>
      <c r="G166" s="678"/>
      <c r="H166" s="675"/>
      <c r="I166" s="675"/>
      <c r="J166" s="675"/>
      <c r="K166" s="680"/>
      <c r="L166" s="681"/>
      <c r="M166" s="682"/>
      <c r="N166" s="683"/>
      <c r="O166" s="682"/>
      <c r="P166" s="682"/>
      <c r="Q166" s="684" t="str">
        <f t="shared" si="28"/>
        <v/>
      </c>
      <c r="R166" s="684" t="str">
        <f t="shared" si="29"/>
        <v/>
      </c>
      <c r="S166" s="684" t="str">
        <f t="shared" si="30"/>
        <v/>
      </c>
      <c r="T166" s="684" t="str">
        <f t="shared" si="31"/>
        <v/>
      </c>
      <c r="U166" s="685" t="str">
        <f t="shared" si="32"/>
        <v/>
      </c>
      <c r="V166" s="685" t="str">
        <f t="shared" si="33"/>
        <v/>
      </c>
      <c r="W166" s="685" t="str">
        <f t="shared" si="34"/>
        <v/>
      </c>
      <c r="X166" s="685" t="str">
        <f t="shared" si="35"/>
        <v/>
      </c>
      <c r="Y166" s="685" t="str">
        <f t="shared" si="36"/>
        <v/>
      </c>
      <c r="Z166" s="685" t="str">
        <f t="shared" si="37"/>
        <v/>
      </c>
      <c r="AA166" s="685" t="str">
        <f t="shared" si="38"/>
        <v/>
      </c>
      <c r="AB166" s="679" t="str">
        <f>IF(G166="","",VLOOKUP(G166,Qualities!$A$2:$B$156,2,0))</f>
        <v/>
      </c>
      <c r="AC166" s="686" t="str">
        <f>IF(AB166="","",VLOOKUP(AB166,QualityType!$A$2:$B$16,2,0))</f>
        <v/>
      </c>
      <c r="AD166" s="687" t="str">
        <f t="shared" si="26"/>
        <v/>
      </c>
      <c r="AE166" s="687" t="str">
        <f>IF(I166="",IF(AND(J166="",K166=""),"",F166&amp;"External"),IF(COUNTIF(BaseData!$B$2:$B$45,I166)=1,F166&amp;"Consolidation intra-divisional",F166&amp;"Group"))</f>
        <v/>
      </c>
      <c r="AF166" s="687" t="str">
        <f t="shared" si="27"/>
        <v/>
      </c>
    </row>
    <row r="167" spans="1:32">
      <c r="A167" s="674"/>
      <c r="B167" s="675"/>
      <c r="C167" s="676"/>
      <c r="D167" s="675"/>
      <c r="E167" s="677"/>
      <c r="F167" s="675"/>
      <c r="G167" s="678"/>
      <c r="H167" s="675"/>
      <c r="I167" s="675"/>
      <c r="J167" s="675"/>
      <c r="K167" s="680"/>
      <c r="L167" s="681"/>
      <c r="M167" s="682"/>
      <c r="N167" s="683"/>
      <c r="O167" s="682"/>
      <c r="P167" s="682"/>
      <c r="Q167" s="684" t="str">
        <f t="shared" si="28"/>
        <v/>
      </c>
      <c r="R167" s="684" t="str">
        <f t="shared" si="29"/>
        <v/>
      </c>
      <c r="S167" s="684" t="str">
        <f t="shared" si="30"/>
        <v/>
      </c>
      <c r="T167" s="684" t="str">
        <f t="shared" si="31"/>
        <v/>
      </c>
      <c r="U167" s="685" t="str">
        <f t="shared" si="32"/>
        <v/>
      </c>
      <c r="V167" s="685" t="str">
        <f t="shared" si="33"/>
        <v/>
      </c>
      <c r="W167" s="685" t="str">
        <f t="shared" si="34"/>
        <v/>
      </c>
      <c r="X167" s="685" t="str">
        <f t="shared" si="35"/>
        <v/>
      </c>
      <c r="Y167" s="685" t="str">
        <f t="shared" si="36"/>
        <v/>
      </c>
      <c r="Z167" s="685" t="str">
        <f t="shared" si="37"/>
        <v/>
      </c>
      <c r="AA167" s="685" t="str">
        <f t="shared" si="38"/>
        <v/>
      </c>
      <c r="AB167" s="679" t="str">
        <f>IF(G167="","",VLOOKUP(G167,Qualities!$A$2:$B$156,2,0))</f>
        <v/>
      </c>
      <c r="AC167" s="686" t="str">
        <f>IF(AB167="","",VLOOKUP(AB167,QualityType!$A$2:$B$16,2,0))</f>
        <v/>
      </c>
      <c r="AD167" s="687" t="str">
        <f t="shared" si="26"/>
        <v/>
      </c>
      <c r="AE167" s="687" t="str">
        <f>IF(I167="",IF(AND(J167="",K167=""),"",F167&amp;"External"),IF(COUNTIF(BaseData!$B$2:$B$45,I167)=1,F167&amp;"Consolidation intra-divisional",F167&amp;"Group"))</f>
        <v/>
      </c>
      <c r="AF167" s="687" t="str">
        <f t="shared" si="27"/>
        <v/>
      </c>
    </row>
    <row r="168" spans="1:32">
      <c r="A168" s="674"/>
      <c r="B168" s="675"/>
      <c r="C168" s="676"/>
      <c r="D168" s="675"/>
      <c r="E168" s="677"/>
      <c r="F168" s="675"/>
      <c r="G168" s="678"/>
      <c r="H168" s="675"/>
      <c r="I168" s="675"/>
      <c r="J168" s="675"/>
      <c r="K168" s="680"/>
      <c r="L168" s="681"/>
      <c r="M168" s="682"/>
      <c r="N168" s="683"/>
      <c r="O168" s="682"/>
      <c r="P168" s="682"/>
      <c r="Q168" s="684" t="str">
        <f t="shared" si="28"/>
        <v/>
      </c>
      <c r="R168" s="684" t="str">
        <f t="shared" si="29"/>
        <v/>
      </c>
      <c r="S168" s="684" t="str">
        <f t="shared" si="30"/>
        <v/>
      </c>
      <c r="T168" s="684" t="str">
        <f t="shared" si="31"/>
        <v/>
      </c>
      <c r="U168" s="685" t="str">
        <f t="shared" si="32"/>
        <v/>
      </c>
      <c r="V168" s="685" t="str">
        <f t="shared" si="33"/>
        <v/>
      </c>
      <c r="W168" s="685" t="str">
        <f t="shared" si="34"/>
        <v/>
      </c>
      <c r="X168" s="685" t="str">
        <f t="shared" si="35"/>
        <v/>
      </c>
      <c r="Y168" s="685" t="str">
        <f t="shared" si="36"/>
        <v/>
      </c>
      <c r="Z168" s="685" t="str">
        <f t="shared" si="37"/>
        <v/>
      </c>
      <c r="AA168" s="685" t="str">
        <f t="shared" si="38"/>
        <v/>
      </c>
      <c r="AB168" s="679" t="str">
        <f>IF(G168="","",VLOOKUP(G168,Qualities!$A$2:$B$156,2,0))</f>
        <v/>
      </c>
      <c r="AC168" s="686" t="str">
        <f>IF(AB168="","",VLOOKUP(AB168,QualityType!$A$2:$B$16,2,0))</f>
        <v/>
      </c>
      <c r="AD168" s="687" t="str">
        <f t="shared" si="26"/>
        <v/>
      </c>
      <c r="AE168" s="687" t="str">
        <f>IF(I168="",IF(AND(J168="",K168=""),"",F168&amp;"External"),IF(COUNTIF(BaseData!$B$2:$B$45,I168)=1,F168&amp;"Consolidation intra-divisional",F168&amp;"Group"))</f>
        <v/>
      </c>
      <c r="AF168" s="687" t="str">
        <f t="shared" si="27"/>
        <v/>
      </c>
    </row>
    <row r="169" spans="1:32">
      <c r="A169" s="674"/>
      <c r="B169" s="675"/>
      <c r="C169" s="676"/>
      <c r="D169" s="675"/>
      <c r="E169" s="677"/>
      <c r="F169" s="675"/>
      <c r="G169" s="678"/>
      <c r="H169" s="675"/>
      <c r="I169" s="675"/>
      <c r="J169" s="675"/>
      <c r="K169" s="680"/>
      <c r="L169" s="681"/>
      <c r="M169" s="682"/>
      <c r="N169" s="683"/>
      <c r="O169" s="682"/>
      <c r="P169" s="682"/>
      <c r="Q169" s="684" t="str">
        <f t="shared" si="28"/>
        <v/>
      </c>
      <c r="R169" s="684" t="str">
        <f t="shared" si="29"/>
        <v/>
      </c>
      <c r="S169" s="684" t="str">
        <f t="shared" si="30"/>
        <v/>
      </c>
      <c r="T169" s="684" t="str">
        <f t="shared" si="31"/>
        <v/>
      </c>
      <c r="U169" s="685" t="str">
        <f t="shared" si="32"/>
        <v/>
      </c>
      <c r="V169" s="685" t="str">
        <f t="shared" si="33"/>
        <v/>
      </c>
      <c r="W169" s="685" t="str">
        <f t="shared" si="34"/>
        <v/>
      </c>
      <c r="X169" s="685" t="str">
        <f t="shared" si="35"/>
        <v/>
      </c>
      <c r="Y169" s="685" t="str">
        <f t="shared" si="36"/>
        <v/>
      </c>
      <c r="Z169" s="685" t="str">
        <f t="shared" si="37"/>
        <v/>
      </c>
      <c r="AA169" s="685" t="str">
        <f t="shared" si="38"/>
        <v/>
      </c>
      <c r="AB169" s="679" t="str">
        <f>IF(G169="","",VLOOKUP(G169,Qualities!$A$2:$B$156,2,0))</f>
        <v/>
      </c>
      <c r="AC169" s="686" t="str">
        <f>IF(AB169="","",VLOOKUP(AB169,QualityType!$A$2:$B$16,2,0))</f>
        <v/>
      </c>
      <c r="AD169" s="687" t="str">
        <f t="shared" si="26"/>
        <v/>
      </c>
      <c r="AE169" s="687" t="str">
        <f>IF(I169="",IF(AND(J169="",K169=""),"",F169&amp;"External"),IF(COUNTIF(BaseData!$B$2:$B$45,I169)=1,F169&amp;"Consolidation intra-divisional",F169&amp;"Group"))</f>
        <v/>
      </c>
      <c r="AF169" s="687" t="str">
        <f t="shared" si="27"/>
        <v/>
      </c>
    </row>
    <row r="170" spans="1:32">
      <c r="A170" s="674"/>
      <c r="B170" s="675"/>
      <c r="C170" s="676"/>
      <c r="D170" s="675"/>
      <c r="E170" s="677"/>
      <c r="F170" s="675"/>
      <c r="G170" s="678"/>
      <c r="H170" s="675"/>
      <c r="I170" s="675"/>
      <c r="J170" s="675"/>
      <c r="K170" s="680"/>
      <c r="L170" s="681"/>
      <c r="M170" s="682"/>
      <c r="N170" s="683"/>
      <c r="O170" s="682"/>
      <c r="P170" s="682"/>
      <c r="Q170" s="684" t="str">
        <f t="shared" si="28"/>
        <v/>
      </c>
      <c r="R170" s="684" t="str">
        <f t="shared" si="29"/>
        <v/>
      </c>
      <c r="S170" s="684" t="str">
        <f t="shared" si="30"/>
        <v/>
      </c>
      <c r="T170" s="684" t="str">
        <f t="shared" si="31"/>
        <v/>
      </c>
      <c r="U170" s="685" t="str">
        <f t="shared" si="32"/>
        <v/>
      </c>
      <c r="V170" s="685" t="str">
        <f t="shared" si="33"/>
        <v/>
      </c>
      <c r="W170" s="685" t="str">
        <f t="shared" si="34"/>
        <v/>
      </c>
      <c r="X170" s="685" t="str">
        <f t="shared" si="35"/>
        <v/>
      </c>
      <c r="Y170" s="685" t="str">
        <f t="shared" si="36"/>
        <v/>
      </c>
      <c r="Z170" s="685" t="str">
        <f t="shared" si="37"/>
        <v/>
      </c>
      <c r="AA170" s="685" t="str">
        <f t="shared" si="38"/>
        <v/>
      </c>
      <c r="AB170" s="679" t="str">
        <f>IF(G170="","",VLOOKUP(G170,Qualities!$A$2:$B$156,2,0))</f>
        <v/>
      </c>
      <c r="AC170" s="686" t="str">
        <f>IF(AB170="","",VLOOKUP(AB170,QualityType!$A$2:$B$16,2,0))</f>
        <v/>
      </c>
      <c r="AD170" s="687" t="str">
        <f t="shared" si="26"/>
        <v/>
      </c>
      <c r="AE170" s="687" t="str">
        <f>IF(I170="",IF(AND(J170="",K170=""),"",F170&amp;"External"),IF(COUNTIF(BaseData!$B$2:$B$45,I170)=1,F170&amp;"Consolidation intra-divisional",F170&amp;"Group"))</f>
        <v/>
      </c>
      <c r="AF170" s="687" t="str">
        <f t="shared" si="27"/>
        <v/>
      </c>
    </row>
    <row r="171" spans="1:32">
      <c r="A171" s="674"/>
      <c r="B171" s="675"/>
      <c r="C171" s="676"/>
      <c r="D171" s="675"/>
      <c r="E171" s="677"/>
      <c r="F171" s="675"/>
      <c r="G171" s="678"/>
      <c r="H171" s="675"/>
      <c r="I171" s="675"/>
      <c r="J171" s="675"/>
      <c r="K171" s="680"/>
      <c r="L171" s="681"/>
      <c r="M171" s="682"/>
      <c r="N171" s="683"/>
      <c r="O171" s="682"/>
      <c r="P171" s="682"/>
      <c r="Q171" s="684" t="str">
        <f t="shared" si="28"/>
        <v/>
      </c>
      <c r="R171" s="684" t="str">
        <f t="shared" si="29"/>
        <v/>
      </c>
      <c r="S171" s="684" t="str">
        <f t="shared" si="30"/>
        <v/>
      </c>
      <c r="T171" s="684" t="str">
        <f t="shared" si="31"/>
        <v/>
      </c>
      <c r="U171" s="685" t="str">
        <f t="shared" si="32"/>
        <v/>
      </c>
      <c r="V171" s="685" t="str">
        <f t="shared" si="33"/>
        <v/>
      </c>
      <c r="W171" s="685" t="str">
        <f t="shared" si="34"/>
        <v/>
      </c>
      <c r="X171" s="685" t="str">
        <f t="shared" si="35"/>
        <v/>
      </c>
      <c r="Y171" s="685" t="str">
        <f t="shared" si="36"/>
        <v/>
      </c>
      <c r="Z171" s="685" t="str">
        <f t="shared" si="37"/>
        <v/>
      </c>
      <c r="AA171" s="685" t="str">
        <f t="shared" si="38"/>
        <v/>
      </c>
      <c r="AB171" s="679" t="str">
        <f>IF(G171="","",VLOOKUP(G171,Qualities!$A$2:$B$156,2,0))</f>
        <v/>
      </c>
      <c r="AC171" s="686" t="str">
        <f>IF(AB171="","",VLOOKUP(AB171,QualityType!$A$2:$B$16,2,0))</f>
        <v/>
      </c>
      <c r="AD171" s="687" t="str">
        <f t="shared" si="26"/>
        <v/>
      </c>
      <c r="AE171" s="687" t="str">
        <f>IF(I171="",IF(AND(J171="",K171=""),"",F171&amp;"External"),IF(COUNTIF(BaseData!$B$2:$B$45,I171)=1,F171&amp;"Consolidation intra-divisional",F171&amp;"Group"))</f>
        <v/>
      </c>
      <c r="AF171" s="687" t="str">
        <f t="shared" si="27"/>
        <v/>
      </c>
    </row>
    <row r="172" spans="1:32">
      <c r="A172" s="674"/>
      <c r="B172" s="675"/>
      <c r="C172" s="676"/>
      <c r="D172" s="675"/>
      <c r="E172" s="677"/>
      <c r="F172" s="675"/>
      <c r="G172" s="678"/>
      <c r="H172" s="675"/>
      <c r="I172" s="675"/>
      <c r="J172" s="675"/>
      <c r="K172" s="680"/>
      <c r="L172" s="681"/>
      <c r="M172" s="682"/>
      <c r="N172" s="683"/>
      <c r="O172" s="682"/>
      <c r="P172" s="682"/>
      <c r="Q172" s="684" t="str">
        <f t="shared" si="28"/>
        <v/>
      </c>
      <c r="R172" s="684" t="str">
        <f t="shared" si="29"/>
        <v/>
      </c>
      <c r="S172" s="684" t="str">
        <f t="shared" si="30"/>
        <v/>
      </c>
      <c r="T172" s="684" t="str">
        <f t="shared" si="31"/>
        <v/>
      </c>
      <c r="U172" s="685" t="str">
        <f t="shared" si="32"/>
        <v/>
      </c>
      <c r="V172" s="685" t="str">
        <f t="shared" si="33"/>
        <v/>
      </c>
      <c r="W172" s="685" t="str">
        <f t="shared" si="34"/>
        <v/>
      </c>
      <c r="X172" s="685" t="str">
        <f t="shared" si="35"/>
        <v/>
      </c>
      <c r="Y172" s="685" t="str">
        <f t="shared" si="36"/>
        <v/>
      </c>
      <c r="Z172" s="685" t="str">
        <f t="shared" si="37"/>
        <v/>
      </c>
      <c r="AA172" s="685" t="str">
        <f t="shared" si="38"/>
        <v/>
      </c>
      <c r="AB172" s="679" t="str">
        <f>IF(G172="","",VLOOKUP(G172,Qualities!$A$2:$B$156,2,0))</f>
        <v/>
      </c>
      <c r="AC172" s="686" t="str">
        <f>IF(AB172="","",VLOOKUP(AB172,QualityType!$A$2:$B$16,2,0))</f>
        <v/>
      </c>
      <c r="AD172" s="687" t="str">
        <f t="shared" si="26"/>
        <v/>
      </c>
      <c r="AE172" s="687" t="str">
        <f>IF(I172="",IF(AND(J172="",K172=""),"",F172&amp;"External"),IF(COUNTIF(BaseData!$B$2:$B$45,I172)=1,F172&amp;"Consolidation intra-divisional",F172&amp;"Group"))</f>
        <v/>
      </c>
      <c r="AF172" s="687" t="str">
        <f t="shared" si="27"/>
        <v/>
      </c>
    </row>
    <row r="173" spans="1:32">
      <c r="A173" s="674"/>
      <c r="B173" s="675"/>
      <c r="C173" s="676"/>
      <c r="D173" s="675"/>
      <c r="E173" s="677"/>
      <c r="F173" s="675"/>
      <c r="G173" s="678"/>
      <c r="H173" s="675"/>
      <c r="I173" s="675"/>
      <c r="J173" s="675"/>
      <c r="K173" s="680"/>
      <c r="L173" s="681"/>
      <c r="M173" s="682"/>
      <c r="N173" s="683"/>
      <c r="O173" s="682"/>
      <c r="P173" s="682"/>
      <c r="Q173" s="684" t="str">
        <f t="shared" si="28"/>
        <v/>
      </c>
      <c r="R173" s="684" t="str">
        <f t="shared" si="29"/>
        <v/>
      </c>
      <c r="S173" s="684" t="str">
        <f t="shared" si="30"/>
        <v/>
      </c>
      <c r="T173" s="684" t="str">
        <f t="shared" si="31"/>
        <v/>
      </c>
      <c r="U173" s="685" t="str">
        <f t="shared" si="32"/>
        <v/>
      </c>
      <c r="V173" s="685" t="str">
        <f t="shared" si="33"/>
        <v/>
      </c>
      <c r="W173" s="685" t="str">
        <f t="shared" si="34"/>
        <v/>
      </c>
      <c r="X173" s="685" t="str">
        <f t="shared" si="35"/>
        <v/>
      </c>
      <c r="Y173" s="685" t="str">
        <f t="shared" si="36"/>
        <v/>
      </c>
      <c r="Z173" s="685" t="str">
        <f t="shared" si="37"/>
        <v/>
      </c>
      <c r="AA173" s="685" t="str">
        <f t="shared" si="38"/>
        <v/>
      </c>
      <c r="AB173" s="679" t="str">
        <f>IF(G173="","",VLOOKUP(G173,Qualities!$A$2:$B$156,2,0))</f>
        <v/>
      </c>
      <c r="AC173" s="686" t="str">
        <f>IF(AB173="","",VLOOKUP(AB173,QualityType!$A$2:$B$16,2,0))</f>
        <v/>
      </c>
      <c r="AD173" s="687" t="str">
        <f t="shared" si="26"/>
        <v/>
      </c>
      <c r="AE173" s="687" t="str">
        <f>IF(I173="",IF(AND(J173="",K173=""),"",F173&amp;"External"),IF(COUNTIF(BaseData!$B$2:$B$45,I173)=1,F173&amp;"Consolidation intra-divisional",F173&amp;"Group"))</f>
        <v/>
      </c>
      <c r="AF173" s="687" t="str">
        <f t="shared" si="27"/>
        <v/>
      </c>
    </row>
    <row r="174" spans="1:32">
      <c r="A174" s="674"/>
      <c r="B174" s="675"/>
      <c r="C174" s="676"/>
      <c r="D174" s="675"/>
      <c r="E174" s="677"/>
      <c r="F174" s="675"/>
      <c r="G174" s="678"/>
      <c r="H174" s="675"/>
      <c r="I174" s="675"/>
      <c r="J174" s="675"/>
      <c r="K174" s="680"/>
      <c r="L174" s="681"/>
      <c r="M174" s="682"/>
      <c r="N174" s="683"/>
      <c r="O174" s="682"/>
      <c r="P174" s="682"/>
      <c r="Q174" s="684" t="str">
        <f t="shared" si="28"/>
        <v/>
      </c>
      <c r="R174" s="684" t="str">
        <f t="shared" si="29"/>
        <v/>
      </c>
      <c r="S174" s="684" t="str">
        <f t="shared" si="30"/>
        <v/>
      </c>
      <c r="T174" s="684" t="str">
        <f t="shared" si="31"/>
        <v/>
      </c>
      <c r="U174" s="685" t="str">
        <f t="shared" si="32"/>
        <v/>
      </c>
      <c r="V174" s="685" t="str">
        <f t="shared" si="33"/>
        <v/>
      </c>
      <c r="W174" s="685" t="str">
        <f t="shared" si="34"/>
        <v/>
      </c>
      <c r="X174" s="685" t="str">
        <f t="shared" si="35"/>
        <v/>
      </c>
      <c r="Y174" s="685" t="str">
        <f t="shared" si="36"/>
        <v/>
      </c>
      <c r="Z174" s="685" t="str">
        <f t="shared" si="37"/>
        <v/>
      </c>
      <c r="AA174" s="685" t="str">
        <f t="shared" si="38"/>
        <v/>
      </c>
      <c r="AB174" s="679" t="str">
        <f>IF(G174="","",VLOOKUP(G174,Qualities!$A$2:$B$156,2,0))</f>
        <v/>
      </c>
      <c r="AC174" s="686" t="str">
        <f>IF(AB174="","",VLOOKUP(AB174,QualityType!$A$2:$B$16,2,0))</f>
        <v/>
      </c>
      <c r="AD174" s="687" t="str">
        <f t="shared" si="26"/>
        <v/>
      </c>
      <c r="AE174" s="687" t="str">
        <f>IF(I174="",IF(AND(J174="",K174=""),"",F174&amp;"External"),IF(COUNTIF(BaseData!$B$2:$B$45,I174)=1,F174&amp;"Consolidation intra-divisional",F174&amp;"Group"))</f>
        <v/>
      </c>
      <c r="AF174" s="687" t="str">
        <f t="shared" si="27"/>
        <v/>
      </c>
    </row>
    <row r="175" spans="1:32">
      <c r="A175" s="674"/>
      <c r="B175" s="675"/>
      <c r="C175" s="676"/>
      <c r="D175" s="675"/>
      <c r="E175" s="677"/>
      <c r="F175" s="675"/>
      <c r="G175" s="678"/>
      <c r="H175" s="675"/>
      <c r="I175" s="675"/>
      <c r="J175" s="675"/>
      <c r="K175" s="680"/>
      <c r="L175" s="681"/>
      <c r="M175" s="682"/>
      <c r="N175" s="683"/>
      <c r="O175" s="682"/>
      <c r="P175" s="682"/>
      <c r="Q175" s="684" t="str">
        <f t="shared" si="28"/>
        <v/>
      </c>
      <c r="R175" s="684" t="str">
        <f t="shared" si="29"/>
        <v/>
      </c>
      <c r="S175" s="684" t="str">
        <f t="shared" si="30"/>
        <v/>
      </c>
      <c r="T175" s="684" t="str">
        <f t="shared" si="31"/>
        <v/>
      </c>
      <c r="U175" s="685" t="str">
        <f t="shared" si="32"/>
        <v/>
      </c>
      <c r="V175" s="685" t="str">
        <f t="shared" si="33"/>
        <v/>
      </c>
      <c r="W175" s="685" t="str">
        <f t="shared" si="34"/>
        <v/>
      </c>
      <c r="X175" s="685" t="str">
        <f t="shared" si="35"/>
        <v/>
      </c>
      <c r="Y175" s="685" t="str">
        <f t="shared" si="36"/>
        <v/>
      </c>
      <c r="Z175" s="685" t="str">
        <f t="shared" si="37"/>
        <v/>
      </c>
      <c r="AA175" s="685" t="str">
        <f t="shared" si="38"/>
        <v/>
      </c>
      <c r="AB175" s="679" t="str">
        <f>IF(G175="","",VLOOKUP(G175,Qualities!$A$2:$B$156,2,0))</f>
        <v/>
      </c>
      <c r="AC175" s="686" t="str">
        <f>IF(AB175="","",VLOOKUP(AB175,QualityType!$A$2:$B$16,2,0))</f>
        <v/>
      </c>
      <c r="AD175" s="687" t="str">
        <f t="shared" si="26"/>
        <v/>
      </c>
      <c r="AE175" s="687" t="str">
        <f>IF(I175="",IF(AND(J175="",K175=""),"",F175&amp;"External"),IF(COUNTIF(BaseData!$B$2:$B$45,I175)=1,F175&amp;"Consolidation intra-divisional",F175&amp;"Group"))</f>
        <v/>
      </c>
      <c r="AF175" s="687" t="str">
        <f t="shared" si="27"/>
        <v/>
      </c>
    </row>
    <row r="176" spans="1:32">
      <c r="A176" s="674"/>
      <c r="B176" s="675"/>
      <c r="C176" s="676"/>
      <c r="D176" s="675"/>
      <c r="E176" s="677"/>
      <c r="F176" s="675"/>
      <c r="G176" s="678"/>
      <c r="H176" s="675"/>
      <c r="I176" s="675"/>
      <c r="J176" s="675"/>
      <c r="K176" s="680"/>
      <c r="L176" s="681"/>
      <c r="M176" s="682"/>
      <c r="N176" s="683"/>
      <c r="O176" s="682"/>
      <c r="P176" s="682"/>
      <c r="Q176" s="684" t="str">
        <f t="shared" si="28"/>
        <v/>
      </c>
      <c r="R176" s="684" t="str">
        <f t="shared" si="29"/>
        <v/>
      </c>
      <c r="S176" s="684" t="str">
        <f t="shared" si="30"/>
        <v/>
      </c>
      <c r="T176" s="684" t="str">
        <f t="shared" si="31"/>
        <v/>
      </c>
      <c r="U176" s="685" t="str">
        <f t="shared" si="32"/>
        <v/>
      </c>
      <c r="V176" s="685" t="str">
        <f t="shared" si="33"/>
        <v/>
      </c>
      <c r="W176" s="685" t="str">
        <f t="shared" si="34"/>
        <v/>
      </c>
      <c r="X176" s="685" t="str">
        <f t="shared" si="35"/>
        <v/>
      </c>
      <c r="Y176" s="685" t="str">
        <f t="shared" si="36"/>
        <v/>
      </c>
      <c r="Z176" s="685" t="str">
        <f t="shared" si="37"/>
        <v/>
      </c>
      <c r="AA176" s="685" t="str">
        <f t="shared" si="38"/>
        <v/>
      </c>
      <c r="AB176" s="679" t="str">
        <f>IF(G176="","",VLOOKUP(G176,Qualities!$A$2:$B$156,2,0))</f>
        <v/>
      </c>
      <c r="AC176" s="686" t="str">
        <f>IF(AB176="","",VLOOKUP(AB176,QualityType!$A$2:$B$16,2,0))</f>
        <v/>
      </c>
      <c r="AD176" s="687" t="str">
        <f t="shared" si="26"/>
        <v/>
      </c>
      <c r="AE176" s="687" t="str">
        <f>IF(I176="",IF(AND(J176="",K176=""),"",F176&amp;"External"),IF(COUNTIF(BaseData!$B$2:$B$45,I176)=1,F176&amp;"Consolidation intra-divisional",F176&amp;"Group"))</f>
        <v/>
      </c>
      <c r="AF176" s="687" t="str">
        <f t="shared" si="27"/>
        <v/>
      </c>
    </row>
    <row r="177" spans="1:32">
      <c r="A177" s="674"/>
      <c r="B177" s="675"/>
      <c r="C177" s="676"/>
      <c r="D177" s="675"/>
      <c r="E177" s="677"/>
      <c r="F177" s="675"/>
      <c r="G177" s="678"/>
      <c r="H177" s="675"/>
      <c r="I177" s="675"/>
      <c r="J177" s="675"/>
      <c r="K177" s="680"/>
      <c r="L177" s="681"/>
      <c r="M177" s="682"/>
      <c r="N177" s="683"/>
      <c r="O177" s="682"/>
      <c r="P177" s="682"/>
      <c r="Q177" s="684" t="str">
        <f t="shared" si="28"/>
        <v/>
      </c>
      <c r="R177" s="684" t="str">
        <f t="shared" si="29"/>
        <v/>
      </c>
      <c r="S177" s="684" t="str">
        <f t="shared" si="30"/>
        <v/>
      </c>
      <c r="T177" s="684" t="str">
        <f t="shared" si="31"/>
        <v/>
      </c>
      <c r="U177" s="685" t="str">
        <f t="shared" si="32"/>
        <v/>
      </c>
      <c r="V177" s="685" t="str">
        <f t="shared" si="33"/>
        <v/>
      </c>
      <c r="W177" s="685" t="str">
        <f t="shared" si="34"/>
        <v/>
      </c>
      <c r="X177" s="685" t="str">
        <f t="shared" si="35"/>
        <v/>
      </c>
      <c r="Y177" s="685" t="str">
        <f t="shared" si="36"/>
        <v/>
      </c>
      <c r="Z177" s="685" t="str">
        <f t="shared" si="37"/>
        <v/>
      </c>
      <c r="AA177" s="685" t="str">
        <f t="shared" si="38"/>
        <v/>
      </c>
      <c r="AB177" s="679" t="str">
        <f>IF(G177="","",VLOOKUP(G177,Qualities!$A$2:$B$156,2,0))</f>
        <v/>
      </c>
      <c r="AC177" s="686" t="str">
        <f>IF(AB177="","",VLOOKUP(AB177,QualityType!$A$2:$B$16,2,0))</f>
        <v/>
      </c>
      <c r="AD177" s="687" t="str">
        <f t="shared" si="26"/>
        <v/>
      </c>
      <c r="AE177" s="687" t="str">
        <f>IF(I177="",IF(AND(J177="",K177=""),"",F177&amp;"External"),IF(COUNTIF(BaseData!$B$2:$B$45,I177)=1,F177&amp;"Consolidation intra-divisional",F177&amp;"Group"))</f>
        <v/>
      </c>
      <c r="AF177" s="687" t="str">
        <f t="shared" si="27"/>
        <v/>
      </c>
    </row>
    <row r="178" spans="1:32">
      <c r="A178" s="674"/>
      <c r="B178" s="675"/>
      <c r="C178" s="676"/>
      <c r="D178" s="675"/>
      <c r="E178" s="677"/>
      <c r="F178" s="675"/>
      <c r="G178" s="678"/>
      <c r="H178" s="675"/>
      <c r="I178" s="675"/>
      <c r="J178" s="675"/>
      <c r="K178" s="680"/>
      <c r="L178" s="681"/>
      <c r="M178" s="682"/>
      <c r="N178" s="683"/>
      <c r="O178" s="682"/>
      <c r="P178" s="682"/>
      <c r="Q178" s="684" t="str">
        <f t="shared" si="28"/>
        <v/>
      </c>
      <c r="R178" s="684" t="str">
        <f t="shared" si="29"/>
        <v/>
      </c>
      <c r="S178" s="684" t="str">
        <f t="shared" si="30"/>
        <v/>
      </c>
      <c r="T178" s="684" t="str">
        <f t="shared" si="31"/>
        <v/>
      </c>
      <c r="U178" s="685" t="str">
        <f t="shared" si="32"/>
        <v/>
      </c>
      <c r="V178" s="685" t="str">
        <f t="shared" si="33"/>
        <v/>
      </c>
      <c r="W178" s="685" t="str">
        <f t="shared" si="34"/>
        <v/>
      </c>
      <c r="X178" s="685" t="str">
        <f t="shared" si="35"/>
        <v/>
      </c>
      <c r="Y178" s="685" t="str">
        <f t="shared" si="36"/>
        <v/>
      </c>
      <c r="Z178" s="685" t="str">
        <f t="shared" si="37"/>
        <v/>
      </c>
      <c r="AA178" s="685" t="str">
        <f t="shared" si="38"/>
        <v/>
      </c>
      <c r="AB178" s="679" t="str">
        <f>IF(G178="","",VLOOKUP(G178,Qualities!$A$2:$B$156,2,0))</f>
        <v/>
      </c>
      <c r="AC178" s="686" t="str">
        <f>IF(AB178="","",VLOOKUP(AB178,QualityType!$A$2:$B$16,2,0))</f>
        <v/>
      </c>
      <c r="AD178" s="687" t="str">
        <f t="shared" si="26"/>
        <v/>
      </c>
      <c r="AE178" s="687" t="str">
        <f>IF(I178="",IF(AND(J178="",K178=""),"",F178&amp;"External"),IF(COUNTIF(BaseData!$B$2:$B$45,I178)=1,F178&amp;"Consolidation intra-divisional",F178&amp;"Group"))</f>
        <v/>
      </c>
      <c r="AF178" s="687" t="str">
        <f t="shared" si="27"/>
        <v/>
      </c>
    </row>
    <row r="179" spans="1:32">
      <c r="A179" s="674"/>
      <c r="B179" s="675"/>
      <c r="C179" s="676"/>
      <c r="D179" s="675"/>
      <c r="E179" s="677"/>
      <c r="F179" s="675"/>
      <c r="G179" s="678"/>
      <c r="H179" s="675"/>
      <c r="I179" s="675"/>
      <c r="J179" s="675"/>
      <c r="K179" s="680"/>
      <c r="L179" s="681"/>
      <c r="M179" s="682"/>
      <c r="N179" s="683"/>
      <c r="O179" s="682"/>
      <c r="P179" s="682"/>
      <c r="Q179" s="684" t="str">
        <f t="shared" si="28"/>
        <v/>
      </c>
      <c r="R179" s="684" t="str">
        <f t="shared" si="29"/>
        <v/>
      </c>
      <c r="S179" s="684" t="str">
        <f t="shared" si="30"/>
        <v/>
      </c>
      <c r="T179" s="684" t="str">
        <f t="shared" si="31"/>
        <v/>
      </c>
      <c r="U179" s="685" t="str">
        <f t="shared" si="32"/>
        <v/>
      </c>
      <c r="V179" s="685" t="str">
        <f t="shared" si="33"/>
        <v/>
      </c>
      <c r="W179" s="685" t="str">
        <f t="shared" si="34"/>
        <v/>
      </c>
      <c r="X179" s="685" t="str">
        <f t="shared" si="35"/>
        <v/>
      </c>
      <c r="Y179" s="685" t="str">
        <f t="shared" si="36"/>
        <v/>
      </c>
      <c r="Z179" s="685" t="str">
        <f t="shared" si="37"/>
        <v/>
      </c>
      <c r="AA179" s="685" t="str">
        <f t="shared" si="38"/>
        <v/>
      </c>
      <c r="AB179" s="679" t="str">
        <f>IF(G179="","",VLOOKUP(G179,Qualities!$A$2:$B$156,2,0))</f>
        <v/>
      </c>
      <c r="AC179" s="686" t="str">
        <f>IF(AB179="","",VLOOKUP(AB179,QualityType!$A$2:$B$16,2,0))</f>
        <v/>
      </c>
      <c r="AD179" s="687" t="str">
        <f t="shared" si="26"/>
        <v/>
      </c>
      <c r="AE179" s="687" t="str">
        <f>IF(I179="",IF(AND(J179="",K179=""),"",F179&amp;"External"),IF(COUNTIF(BaseData!$B$2:$B$45,I179)=1,F179&amp;"Consolidation intra-divisional",F179&amp;"Group"))</f>
        <v/>
      </c>
      <c r="AF179" s="687" t="str">
        <f t="shared" si="27"/>
        <v/>
      </c>
    </row>
    <row r="180" spans="1:32">
      <c r="A180" s="674"/>
      <c r="B180" s="675"/>
      <c r="C180" s="676"/>
      <c r="D180" s="675"/>
      <c r="E180" s="677"/>
      <c r="F180" s="675"/>
      <c r="G180" s="678"/>
      <c r="H180" s="675"/>
      <c r="I180" s="675"/>
      <c r="J180" s="675"/>
      <c r="K180" s="680"/>
      <c r="L180" s="681"/>
      <c r="M180" s="682"/>
      <c r="N180" s="683"/>
      <c r="O180" s="682"/>
      <c r="P180" s="682"/>
      <c r="Q180" s="684" t="str">
        <f t="shared" si="28"/>
        <v/>
      </c>
      <c r="R180" s="684" t="str">
        <f t="shared" si="29"/>
        <v/>
      </c>
      <c r="S180" s="684" t="str">
        <f t="shared" si="30"/>
        <v/>
      </c>
      <c r="T180" s="684" t="str">
        <f t="shared" si="31"/>
        <v/>
      </c>
      <c r="U180" s="685" t="str">
        <f t="shared" si="32"/>
        <v/>
      </c>
      <c r="V180" s="685" t="str">
        <f t="shared" si="33"/>
        <v/>
      </c>
      <c r="W180" s="685" t="str">
        <f t="shared" si="34"/>
        <v/>
      </c>
      <c r="X180" s="685" t="str">
        <f t="shared" si="35"/>
        <v/>
      </c>
      <c r="Y180" s="685" t="str">
        <f t="shared" si="36"/>
        <v/>
      </c>
      <c r="Z180" s="685" t="str">
        <f t="shared" si="37"/>
        <v/>
      </c>
      <c r="AA180" s="685" t="str">
        <f t="shared" si="38"/>
        <v/>
      </c>
      <c r="AB180" s="679" t="str">
        <f>IF(G180="","",VLOOKUP(G180,Qualities!$A$2:$B$156,2,0))</f>
        <v/>
      </c>
      <c r="AC180" s="686" t="str">
        <f>IF(AB180="","",VLOOKUP(AB180,QualityType!$A$2:$B$16,2,0))</f>
        <v/>
      </c>
      <c r="AD180" s="687" t="str">
        <f t="shared" ref="AD180:AD243" si="39">D180&amp;AC180</f>
        <v/>
      </c>
      <c r="AE180" s="687" t="str">
        <f>IF(I180="",IF(AND(J180="",K180=""),"",F180&amp;"External"),IF(COUNTIF(BaseData!$B$2:$B$45,I180)=1,F180&amp;"Consolidation intra-divisional",F180&amp;"Group"))</f>
        <v/>
      </c>
      <c r="AF180" s="687" t="str">
        <f t="shared" ref="AF180:AF243" si="40">IF(A180="","",F180&amp;IF(I180&lt;&gt;"","aff","ext"))</f>
        <v/>
      </c>
    </row>
    <row r="181" spans="1:32">
      <c r="A181" s="674"/>
      <c r="B181" s="675"/>
      <c r="C181" s="676"/>
      <c r="D181" s="675"/>
      <c r="E181" s="677"/>
      <c r="F181" s="675"/>
      <c r="G181" s="678"/>
      <c r="H181" s="675"/>
      <c r="I181" s="675"/>
      <c r="J181" s="675"/>
      <c r="K181" s="680"/>
      <c r="L181" s="681"/>
      <c r="M181" s="682"/>
      <c r="N181" s="683"/>
      <c r="O181" s="682"/>
      <c r="P181" s="682"/>
      <c r="Q181" s="684" t="str">
        <f t="shared" ref="Q181:Q244" si="41">IF(L181="","",L181)</f>
        <v/>
      </c>
      <c r="R181" s="684" t="str">
        <f t="shared" ref="R181:R244" si="42">IF(Q181="","",Q181*M181)</f>
        <v/>
      </c>
      <c r="S181" s="684" t="str">
        <f t="shared" ref="S181:S244" si="43">IF(Q181="","",Q181*(N181+P181))</f>
        <v/>
      </c>
      <c r="T181" s="684" t="str">
        <f t="shared" ref="T181:T244" si="44">IF(Q181="","",Q181*O181)</f>
        <v/>
      </c>
      <c r="U181" s="685" t="str">
        <f t="shared" ref="U181:U244" si="45">IF(Q181="","",R181/Q181)</f>
        <v/>
      </c>
      <c r="V181" s="685" t="str">
        <f t="shared" ref="V181:V244" si="46">IF(Q181="","",S181/Q181)</f>
        <v/>
      </c>
      <c r="W181" s="685" t="str">
        <f t="shared" ref="W181:W244" si="47">IF(Q181="","",T181/Q181)</f>
        <v/>
      </c>
      <c r="X181" s="685" t="str">
        <f t="shared" ref="X181:X244" si="48">IF(Q181="","",U181-V181)</f>
        <v/>
      </c>
      <c r="Y181" s="685" t="str">
        <f t="shared" ref="Y181:Y244" si="49">IF(Q181="","",U181-V181-W181)</f>
        <v/>
      </c>
      <c r="Z181" s="685" t="str">
        <f t="shared" ref="Z181:Z244" si="50">IF(Q181="","",R181-S181)</f>
        <v/>
      </c>
      <c r="AA181" s="685" t="str">
        <f t="shared" ref="AA181:AA244" si="51">IF(Q181="","",R181-S181-T181)</f>
        <v/>
      </c>
      <c r="AB181" s="679" t="str">
        <f>IF(G181="","",VLOOKUP(G181,Qualities!$A$2:$B$156,2,0))</f>
        <v/>
      </c>
      <c r="AC181" s="686" t="str">
        <f>IF(AB181="","",VLOOKUP(AB181,QualityType!$A$2:$B$16,2,0))</f>
        <v/>
      </c>
      <c r="AD181" s="687" t="str">
        <f t="shared" si="39"/>
        <v/>
      </c>
      <c r="AE181" s="687" t="str">
        <f>IF(I181="",IF(AND(J181="",K181=""),"",F181&amp;"External"),IF(COUNTIF(BaseData!$B$2:$B$45,I181)=1,F181&amp;"Consolidation intra-divisional",F181&amp;"Group"))</f>
        <v/>
      </c>
      <c r="AF181" s="687" t="str">
        <f t="shared" si="40"/>
        <v/>
      </c>
    </row>
    <row r="182" spans="1:32">
      <c r="A182" s="674"/>
      <c r="B182" s="675"/>
      <c r="C182" s="676"/>
      <c r="D182" s="675"/>
      <c r="E182" s="677"/>
      <c r="F182" s="675"/>
      <c r="G182" s="678"/>
      <c r="H182" s="675"/>
      <c r="I182" s="675"/>
      <c r="J182" s="675"/>
      <c r="K182" s="680"/>
      <c r="L182" s="681"/>
      <c r="M182" s="682"/>
      <c r="N182" s="683"/>
      <c r="O182" s="682"/>
      <c r="P182" s="682"/>
      <c r="Q182" s="684" t="str">
        <f t="shared" si="41"/>
        <v/>
      </c>
      <c r="R182" s="684" t="str">
        <f t="shared" si="42"/>
        <v/>
      </c>
      <c r="S182" s="684" t="str">
        <f t="shared" si="43"/>
        <v/>
      </c>
      <c r="T182" s="684" t="str">
        <f t="shared" si="44"/>
        <v/>
      </c>
      <c r="U182" s="685" t="str">
        <f t="shared" si="45"/>
        <v/>
      </c>
      <c r="V182" s="685" t="str">
        <f t="shared" si="46"/>
        <v/>
      </c>
      <c r="W182" s="685" t="str">
        <f t="shared" si="47"/>
        <v/>
      </c>
      <c r="X182" s="685" t="str">
        <f t="shared" si="48"/>
        <v/>
      </c>
      <c r="Y182" s="685" t="str">
        <f t="shared" si="49"/>
        <v/>
      </c>
      <c r="Z182" s="685" t="str">
        <f t="shared" si="50"/>
        <v/>
      </c>
      <c r="AA182" s="685" t="str">
        <f t="shared" si="51"/>
        <v/>
      </c>
      <c r="AB182" s="679" t="str">
        <f>IF(G182="","",VLOOKUP(G182,Qualities!$A$2:$B$156,2,0))</f>
        <v/>
      </c>
      <c r="AC182" s="686" t="str">
        <f>IF(AB182="","",VLOOKUP(AB182,QualityType!$A$2:$B$16,2,0))</f>
        <v/>
      </c>
      <c r="AD182" s="687" t="str">
        <f t="shared" si="39"/>
        <v/>
      </c>
      <c r="AE182" s="687" t="str">
        <f>IF(I182="",IF(AND(J182="",K182=""),"",F182&amp;"External"),IF(COUNTIF(BaseData!$B$2:$B$45,I182)=1,F182&amp;"Consolidation intra-divisional",F182&amp;"Group"))</f>
        <v/>
      </c>
      <c r="AF182" s="687" t="str">
        <f t="shared" si="40"/>
        <v/>
      </c>
    </row>
    <row r="183" spans="1:32">
      <c r="A183" s="674"/>
      <c r="B183" s="675"/>
      <c r="C183" s="676"/>
      <c r="D183" s="675"/>
      <c r="E183" s="677"/>
      <c r="F183" s="675"/>
      <c r="G183" s="678"/>
      <c r="H183" s="675"/>
      <c r="I183" s="675"/>
      <c r="J183" s="675"/>
      <c r="K183" s="680"/>
      <c r="L183" s="681"/>
      <c r="M183" s="682"/>
      <c r="N183" s="683"/>
      <c r="O183" s="682"/>
      <c r="P183" s="682"/>
      <c r="Q183" s="684" t="str">
        <f t="shared" si="41"/>
        <v/>
      </c>
      <c r="R183" s="684" t="str">
        <f t="shared" si="42"/>
        <v/>
      </c>
      <c r="S183" s="684" t="str">
        <f t="shared" si="43"/>
        <v/>
      </c>
      <c r="T183" s="684" t="str">
        <f t="shared" si="44"/>
        <v/>
      </c>
      <c r="U183" s="685" t="str">
        <f t="shared" si="45"/>
        <v/>
      </c>
      <c r="V183" s="685" t="str">
        <f t="shared" si="46"/>
        <v/>
      </c>
      <c r="W183" s="685" t="str">
        <f t="shared" si="47"/>
        <v/>
      </c>
      <c r="X183" s="685" t="str">
        <f t="shared" si="48"/>
        <v/>
      </c>
      <c r="Y183" s="685" t="str">
        <f t="shared" si="49"/>
        <v/>
      </c>
      <c r="Z183" s="685" t="str">
        <f t="shared" si="50"/>
        <v/>
      </c>
      <c r="AA183" s="685" t="str">
        <f t="shared" si="51"/>
        <v/>
      </c>
      <c r="AB183" s="679" t="str">
        <f>IF(G183="","",VLOOKUP(G183,Qualities!$A$2:$B$156,2,0))</f>
        <v/>
      </c>
      <c r="AC183" s="686" t="str">
        <f>IF(AB183="","",VLOOKUP(AB183,QualityType!$A$2:$B$16,2,0))</f>
        <v/>
      </c>
      <c r="AD183" s="687" t="str">
        <f t="shared" si="39"/>
        <v/>
      </c>
      <c r="AE183" s="687" t="str">
        <f>IF(I183="",IF(AND(J183="",K183=""),"",F183&amp;"External"),IF(COUNTIF(BaseData!$B$2:$B$45,I183)=1,F183&amp;"Consolidation intra-divisional",F183&amp;"Group"))</f>
        <v/>
      </c>
      <c r="AF183" s="687" t="str">
        <f t="shared" si="40"/>
        <v/>
      </c>
    </row>
    <row r="184" spans="1:32">
      <c r="A184" s="674"/>
      <c r="B184" s="675"/>
      <c r="C184" s="676"/>
      <c r="D184" s="675"/>
      <c r="E184" s="677"/>
      <c r="F184" s="675"/>
      <c r="G184" s="678"/>
      <c r="H184" s="675"/>
      <c r="I184" s="675"/>
      <c r="J184" s="675"/>
      <c r="K184" s="680"/>
      <c r="L184" s="681"/>
      <c r="M184" s="682"/>
      <c r="N184" s="683"/>
      <c r="O184" s="682"/>
      <c r="P184" s="682"/>
      <c r="Q184" s="684" t="str">
        <f t="shared" si="41"/>
        <v/>
      </c>
      <c r="R184" s="684" t="str">
        <f t="shared" si="42"/>
        <v/>
      </c>
      <c r="S184" s="684" t="str">
        <f t="shared" si="43"/>
        <v/>
      </c>
      <c r="T184" s="684" t="str">
        <f t="shared" si="44"/>
        <v/>
      </c>
      <c r="U184" s="685" t="str">
        <f t="shared" si="45"/>
        <v/>
      </c>
      <c r="V184" s="685" t="str">
        <f t="shared" si="46"/>
        <v/>
      </c>
      <c r="W184" s="685" t="str">
        <f t="shared" si="47"/>
        <v/>
      </c>
      <c r="X184" s="685" t="str">
        <f t="shared" si="48"/>
        <v/>
      </c>
      <c r="Y184" s="685" t="str">
        <f t="shared" si="49"/>
        <v/>
      </c>
      <c r="Z184" s="685" t="str">
        <f t="shared" si="50"/>
        <v/>
      </c>
      <c r="AA184" s="685" t="str">
        <f t="shared" si="51"/>
        <v/>
      </c>
      <c r="AB184" s="679" t="str">
        <f>IF(G184="","",VLOOKUP(G184,Qualities!$A$2:$B$156,2,0))</f>
        <v/>
      </c>
      <c r="AC184" s="686" t="str">
        <f>IF(AB184="","",VLOOKUP(AB184,QualityType!$A$2:$B$16,2,0))</f>
        <v/>
      </c>
      <c r="AD184" s="687" t="str">
        <f t="shared" si="39"/>
        <v/>
      </c>
      <c r="AE184" s="687" t="str">
        <f>IF(I184="",IF(AND(J184="",K184=""),"",F184&amp;"External"),IF(COUNTIF(BaseData!$B$2:$B$45,I184)=1,F184&amp;"Consolidation intra-divisional",F184&amp;"Group"))</f>
        <v/>
      </c>
      <c r="AF184" s="687" t="str">
        <f t="shared" si="40"/>
        <v/>
      </c>
    </row>
    <row r="185" spans="1:32">
      <c r="A185" s="674"/>
      <c r="B185" s="675"/>
      <c r="C185" s="676"/>
      <c r="D185" s="675"/>
      <c r="E185" s="677"/>
      <c r="F185" s="675"/>
      <c r="G185" s="678"/>
      <c r="H185" s="675"/>
      <c r="I185" s="675"/>
      <c r="J185" s="675"/>
      <c r="K185" s="680"/>
      <c r="L185" s="681"/>
      <c r="M185" s="682"/>
      <c r="N185" s="683"/>
      <c r="O185" s="682"/>
      <c r="P185" s="682"/>
      <c r="Q185" s="684" t="str">
        <f t="shared" si="41"/>
        <v/>
      </c>
      <c r="R185" s="684" t="str">
        <f t="shared" si="42"/>
        <v/>
      </c>
      <c r="S185" s="684" t="str">
        <f t="shared" si="43"/>
        <v/>
      </c>
      <c r="T185" s="684" t="str">
        <f t="shared" si="44"/>
        <v/>
      </c>
      <c r="U185" s="685" t="str">
        <f t="shared" si="45"/>
        <v/>
      </c>
      <c r="V185" s="685" t="str">
        <f t="shared" si="46"/>
        <v/>
      </c>
      <c r="W185" s="685" t="str">
        <f t="shared" si="47"/>
        <v/>
      </c>
      <c r="X185" s="685" t="str">
        <f t="shared" si="48"/>
        <v/>
      </c>
      <c r="Y185" s="685" t="str">
        <f t="shared" si="49"/>
        <v/>
      </c>
      <c r="Z185" s="685" t="str">
        <f t="shared" si="50"/>
        <v/>
      </c>
      <c r="AA185" s="685" t="str">
        <f t="shared" si="51"/>
        <v/>
      </c>
      <c r="AB185" s="679" t="str">
        <f>IF(G185="","",VLOOKUP(G185,Qualities!$A$2:$B$156,2,0))</f>
        <v/>
      </c>
      <c r="AC185" s="686" t="str">
        <f>IF(AB185="","",VLOOKUP(AB185,QualityType!$A$2:$B$16,2,0))</f>
        <v/>
      </c>
      <c r="AD185" s="687" t="str">
        <f t="shared" si="39"/>
        <v/>
      </c>
      <c r="AE185" s="687" t="str">
        <f>IF(I185="",IF(AND(J185="",K185=""),"",F185&amp;"External"),IF(COUNTIF(BaseData!$B$2:$B$45,I185)=1,F185&amp;"Consolidation intra-divisional",F185&amp;"Group"))</f>
        <v/>
      </c>
      <c r="AF185" s="687" t="str">
        <f t="shared" si="40"/>
        <v/>
      </c>
    </row>
    <row r="186" spans="1:32">
      <c r="A186" s="674"/>
      <c r="B186" s="675"/>
      <c r="C186" s="676"/>
      <c r="D186" s="675"/>
      <c r="E186" s="677"/>
      <c r="F186" s="675"/>
      <c r="G186" s="678"/>
      <c r="H186" s="675"/>
      <c r="I186" s="675"/>
      <c r="J186" s="675"/>
      <c r="K186" s="680"/>
      <c r="L186" s="681"/>
      <c r="M186" s="682"/>
      <c r="N186" s="683"/>
      <c r="O186" s="682"/>
      <c r="P186" s="682"/>
      <c r="Q186" s="684" t="str">
        <f t="shared" si="41"/>
        <v/>
      </c>
      <c r="R186" s="684" t="str">
        <f t="shared" si="42"/>
        <v/>
      </c>
      <c r="S186" s="684" t="str">
        <f t="shared" si="43"/>
        <v/>
      </c>
      <c r="T186" s="684" t="str">
        <f t="shared" si="44"/>
        <v/>
      </c>
      <c r="U186" s="685" t="str">
        <f t="shared" si="45"/>
        <v/>
      </c>
      <c r="V186" s="685" t="str">
        <f t="shared" si="46"/>
        <v/>
      </c>
      <c r="W186" s="685" t="str">
        <f t="shared" si="47"/>
        <v/>
      </c>
      <c r="X186" s="685" t="str">
        <f t="shared" si="48"/>
        <v/>
      </c>
      <c r="Y186" s="685" t="str">
        <f t="shared" si="49"/>
        <v/>
      </c>
      <c r="Z186" s="685" t="str">
        <f t="shared" si="50"/>
        <v/>
      </c>
      <c r="AA186" s="685" t="str">
        <f t="shared" si="51"/>
        <v/>
      </c>
      <c r="AB186" s="679" t="str">
        <f>IF(G186="","",VLOOKUP(G186,Qualities!$A$2:$B$156,2,0))</f>
        <v/>
      </c>
      <c r="AC186" s="686" t="str">
        <f>IF(AB186="","",VLOOKUP(AB186,QualityType!$A$2:$B$16,2,0))</f>
        <v/>
      </c>
      <c r="AD186" s="687" t="str">
        <f t="shared" si="39"/>
        <v/>
      </c>
      <c r="AE186" s="687" t="str">
        <f>IF(I186="",IF(AND(J186="",K186=""),"",F186&amp;"External"),IF(COUNTIF(BaseData!$B$2:$B$45,I186)=1,F186&amp;"Consolidation intra-divisional",F186&amp;"Group"))</f>
        <v/>
      </c>
      <c r="AF186" s="687" t="str">
        <f t="shared" si="40"/>
        <v/>
      </c>
    </row>
    <row r="187" spans="1:32">
      <c r="A187" s="674"/>
      <c r="B187" s="675"/>
      <c r="C187" s="676"/>
      <c r="D187" s="675"/>
      <c r="E187" s="677"/>
      <c r="F187" s="675"/>
      <c r="G187" s="678"/>
      <c r="H187" s="675"/>
      <c r="I187" s="675"/>
      <c r="J187" s="675"/>
      <c r="K187" s="680"/>
      <c r="L187" s="681"/>
      <c r="M187" s="682"/>
      <c r="N187" s="683"/>
      <c r="O187" s="682"/>
      <c r="P187" s="682"/>
      <c r="Q187" s="684" t="str">
        <f t="shared" si="41"/>
        <v/>
      </c>
      <c r="R187" s="684" t="str">
        <f t="shared" si="42"/>
        <v/>
      </c>
      <c r="S187" s="684" t="str">
        <f t="shared" si="43"/>
        <v/>
      </c>
      <c r="T187" s="684" t="str">
        <f t="shared" si="44"/>
        <v/>
      </c>
      <c r="U187" s="685" t="str">
        <f t="shared" si="45"/>
        <v/>
      </c>
      <c r="V187" s="685" t="str">
        <f t="shared" si="46"/>
        <v/>
      </c>
      <c r="W187" s="685" t="str">
        <f t="shared" si="47"/>
        <v/>
      </c>
      <c r="X187" s="685" t="str">
        <f t="shared" si="48"/>
        <v/>
      </c>
      <c r="Y187" s="685" t="str">
        <f t="shared" si="49"/>
        <v/>
      </c>
      <c r="Z187" s="685" t="str">
        <f t="shared" si="50"/>
        <v/>
      </c>
      <c r="AA187" s="685" t="str">
        <f t="shared" si="51"/>
        <v/>
      </c>
      <c r="AB187" s="679" t="str">
        <f>IF(G187="","",VLOOKUP(G187,Qualities!$A$2:$B$156,2,0))</f>
        <v/>
      </c>
      <c r="AC187" s="686" t="str">
        <f>IF(AB187="","",VLOOKUP(AB187,QualityType!$A$2:$B$16,2,0))</f>
        <v/>
      </c>
      <c r="AD187" s="687" t="str">
        <f t="shared" si="39"/>
        <v/>
      </c>
      <c r="AE187" s="687" t="str">
        <f>IF(I187="",IF(AND(J187="",K187=""),"",F187&amp;"External"),IF(COUNTIF(BaseData!$B$2:$B$45,I187)=1,F187&amp;"Consolidation intra-divisional",F187&amp;"Group"))</f>
        <v/>
      </c>
      <c r="AF187" s="687" t="str">
        <f t="shared" si="40"/>
        <v/>
      </c>
    </row>
    <row r="188" spans="1:32">
      <c r="A188" s="674"/>
      <c r="B188" s="675"/>
      <c r="C188" s="676"/>
      <c r="D188" s="675"/>
      <c r="E188" s="677"/>
      <c r="F188" s="675"/>
      <c r="G188" s="678"/>
      <c r="H188" s="675"/>
      <c r="I188" s="675"/>
      <c r="J188" s="675"/>
      <c r="K188" s="680"/>
      <c r="L188" s="681"/>
      <c r="M188" s="682"/>
      <c r="N188" s="683"/>
      <c r="O188" s="682"/>
      <c r="P188" s="682"/>
      <c r="Q188" s="684" t="str">
        <f t="shared" si="41"/>
        <v/>
      </c>
      <c r="R188" s="684" t="str">
        <f t="shared" si="42"/>
        <v/>
      </c>
      <c r="S188" s="684" t="str">
        <f t="shared" si="43"/>
        <v/>
      </c>
      <c r="T188" s="684" t="str">
        <f t="shared" si="44"/>
        <v/>
      </c>
      <c r="U188" s="685" t="str">
        <f t="shared" si="45"/>
        <v/>
      </c>
      <c r="V188" s="685" t="str">
        <f t="shared" si="46"/>
        <v/>
      </c>
      <c r="W188" s="685" t="str">
        <f t="shared" si="47"/>
        <v/>
      </c>
      <c r="X188" s="685" t="str">
        <f t="shared" si="48"/>
        <v/>
      </c>
      <c r="Y188" s="685" t="str">
        <f t="shared" si="49"/>
        <v/>
      </c>
      <c r="Z188" s="685" t="str">
        <f t="shared" si="50"/>
        <v/>
      </c>
      <c r="AA188" s="685" t="str">
        <f t="shared" si="51"/>
        <v/>
      </c>
      <c r="AB188" s="679" t="str">
        <f>IF(G188="","",VLOOKUP(G188,Qualities!$A$2:$B$156,2,0))</f>
        <v/>
      </c>
      <c r="AC188" s="686" t="str">
        <f>IF(AB188="","",VLOOKUP(AB188,QualityType!$A$2:$B$16,2,0))</f>
        <v/>
      </c>
      <c r="AD188" s="687" t="str">
        <f t="shared" si="39"/>
        <v/>
      </c>
      <c r="AE188" s="687" t="str">
        <f>IF(I188="",IF(AND(J188="",K188=""),"",F188&amp;"External"),IF(COUNTIF(BaseData!$B$2:$B$45,I188)=1,F188&amp;"Consolidation intra-divisional",F188&amp;"Group"))</f>
        <v/>
      </c>
      <c r="AF188" s="687" t="str">
        <f t="shared" si="40"/>
        <v/>
      </c>
    </row>
    <row r="189" spans="1:32">
      <c r="A189" s="674"/>
      <c r="B189" s="675"/>
      <c r="C189" s="676"/>
      <c r="D189" s="675"/>
      <c r="E189" s="677"/>
      <c r="F189" s="675"/>
      <c r="G189" s="678"/>
      <c r="H189" s="675"/>
      <c r="I189" s="675"/>
      <c r="J189" s="675"/>
      <c r="K189" s="680"/>
      <c r="L189" s="681"/>
      <c r="M189" s="682"/>
      <c r="N189" s="683"/>
      <c r="O189" s="682"/>
      <c r="P189" s="682"/>
      <c r="Q189" s="684" t="str">
        <f t="shared" si="41"/>
        <v/>
      </c>
      <c r="R189" s="684" t="str">
        <f t="shared" si="42"/>
        <v/>
      </c>
      <c r="S189" s="684" t="str">
        <f t="shared" si="43"/>
        <v/>
      </c>
      <c r="T189" s="684" t="str">
        <f t="shared" si="44"/>
        <v/>
      </c>
      <c r="U189" s="685" t="str">
        <f t="shared" si="45"/>
        <v/>
      </c>
      <c r="V189" s="685" t="str">
        <f t="shared" si="46"/>
        <v/>
      </c>
      <c r="W189" s="685" t="str">
        <f t="shared" si="47"/>
        <v/>
      </c>
      <c r="X189" s="685" t="str">
        <f t="shared" si="48"/>
        <v/>
      </c>
      <c r="Y189" s="685" t="str">
        <f t="shared" si="49"/>
        <v/>
      </c>
      <c r="Z189" s="685" t="str">
        <f t="shared" si="50"/>
        <v/>
      </c>
      <c r="AA189" s="685" t="str">
        <f t="shared" si="51"/>
        <v/>
      </c>
      <c r="AB189" s="679" t="str">
        <f>IF(G189="","",VLOOKUP(G189,Qualities!$A$2:$B$156,2,0))</f>
        <v/>
      </c>
      <c r="AC189" s="686" t="str">
        <f>IF(AB189="","",VLOOKUP(AB189,QualityType!$A$2:$B$16,2,0))</f>
        <v/>
      </c>
      <c r="AD189" s="687" t="str">
        <f t="shared" si="39"/>
        <v/>
      </c>
      <c r="AE189" s="687" t="str">
        <f>IF(I189="",IF(AND(J189="",K189=""),"",F189&amp;"External"),IF(COUNTIF(BaseData!$B$2:$B$45,I189)=1,F189&amp;"Consolidation intra-divisional",F189&amp;"Group"))</f>
        <v/>
      </c>
      <c r="AF189" s="687" t="str">
        <f t="shared" si="40"/>
        <v/>
      </c>
    </row>
    <row r="190" spans="1:32">
      <c r="A190" s="674"/>
      <c r="B190" s="675"/>
      <c r="C190" s="676"/>
      <c r="D190" s="675"/>
      <c r="E190" s="677"/>
      <c r="F190" s="675"/>
      <c r="G190" s="678"/>
      <c r="H190" s="675"/>
      <c r="I190" s="675"/>
      <c r="J190" s="675"/>
      <c r="K190" s="680"/>
      <c r="L190" s="681"/>
      <c r="M190" s="682"/>
      <c r="N190" s="683"/>
      <c r="O190" s="682"/>
      <c r="P190" s="682"/>
      <c r="Q190" s="684" t="str">
        <f t="shared" si="41"/>
        <v/>
      </c>
      <c r="R190" s="684" t="str">
        <f t="shared" si="42"/>
        <v/>
      </c>
      <c r="S190" s="684" t="str">
        <f t="shared" si="43"/>
        <v/>
      </c>
      <c r="T190" s="684" t="str">
        <f t="shared" si="44"/>
        <v/>
      </c>
      <c r="U190" s="685" t="str">
        <f t="shared" si="45"/>
        <v/>
      </c>
      <c r="V190" s="685" t="str">
        <f t="shared" si="46"/>
        <v/>
      </c>
      <c r="W190" s="685" t="str">
        <f t="shared" si="47"/>
        <v/>
      </c>
      <c r="X190" s="685" t="str">
        <f t="shared" si="48"/>
        <v/>
      </c>
      <c r="Y190" s="685" t="str">
        <f t="shared" si="49"/>
        <v/>
      </c>
      <c r="Z190" s="685" t="str">
        <f t="shared" si="50"/>
        <v/>
      </c>
      <c r="AA190" s="685" t="str">
        <f t="shared" si="51"/>
        <v/>
      </c>
      <c r="AB190" s="679" t="str">
        <f>IF(G190="","",VLOOKUP(G190,Qualities!$A$2:$B$156,2,0))</f>
        <v/>
      </c>
      <c r="AC190" s="686" t="str">
        <f>IF(AB190="","",VLOOKUP(AB190,QualityType!$A$2:$B$16,2,0))</f>
        <v/>
      </c>
      <c r="AD190" s="687" t="str">
        <f t="shared" si="39"/>
        <v/>
      </c>
      <c r="AE190" s="687" t="str">
        <f>IF(I190="",IF(AND(J190="",K190=""),"",F190&amp;"External"),IF(COUNTIF(BaseData!$B$2:$B$45,I190)=1,F190&amp;"Consolidation intra-divisional",F190&amp;"Group"))</f>
        <v/>
      </c>
      <c r="AF190" s="687" t="str">
        <f t="shared" si="40"/>
        <v/>
      </c>
    </row>
    <row r="191" spans="1:32">
      <c r="A191" s="674"/>
      <c r="B191" s="675"/>
      <c r="C191" s="676"/>
      <c r="D191" s="675"/>
      <c r="E191" s="677"/>
      <c r="F191" s="675"/>
      <c r="G191" s="678"/>
      <c r="H191" s="675"/>
      <c r="I191" s="675"/>
      <c r="J191" s="675"/>
      <c r="K191" s="680"/>
      <c r="L191" s="681"/>
      <c r="M191" s="682"/>
      <c r="N191" s="683"/>
      <c r="O191" s="682"/>
      <c r="P191" s="682"/>
      <c r="Q191" s="684" t="str">
        <f t="shared" si="41"/>
        <v/>
      </c>
      <c r="R191" s="684" t="str">
        <f t="shared" si="42"/>
        <v/>
      </c>
      <c r="S191" s="684" t="str">
        <f t="shared" si="43"/>
        <v/>
      </c>
      <c r="T191" s="684" t="str">
        <f t="shared" si="44"/>
        <v/>
      </c>
      <c r="U191" s="685" t="str">
        <f t="shared" si="45"/>
        <v/>
      </c>
      <c r="V191" s="685" t="str">
        <f t="shared" si="46"/>
        <v/>
      </c>
      <c r="W191" s="685" t="str">
        <f t="shared" si="47"/>
        <v/>
      </c>
      <c r="X191" s="685" t="str">
        <f t="shared" si="48"/>
        <v/>
      </c>
      <c r="Y191" s="685" t="str">
        <f t="shared" si="49"/>
        <v/>
      </c>
      <c r="Z191" s="685" t="str">
        <f t="shared" si="50"/>
        <v/>
      </c>
      <c r="AA191" s="685" t="str">
        <f t="shared" si="51"/>
        <v/>
      </c>
      <c r="AB191" s="679" t="str">
        <f>IF(G191="","",VLOOKUP(G191,Qualities!$A$2:$B$156,2,0))</f>
        <v/>
      </c>
      <c r="AC191" s="686" t="str">
        <f>IF(AB191="","",VLOOKUP(AB191,QualityType!$A$2:$B$16,2,0))</f>
        <v/>
      </c>
      <c r="AD191" s="687" t="str">
        <f t="shared" si="39"/>
        <v/>
      </c>
      <c r="AE191" s="687" t="str">
        <f>IF(I191="",IF(AND(J191="",K191=""),"",F191&amp;"External"),IF(COUNTIF(BaseData!$B$2:$B$45,I191)=1,F191&amp;"Consolidation intra-divisional",F191&amp;"Group"))</f>
        <v/>
      </c>
      <c r="AF191" s="687" t="str">
        <f t="shared" si="40"/>
        <v/>
      </c>
    </row>
    <row r="192" spans="1:32">
      <c r="A192" s="674"/>
      <c r="B192" s="675"/>
      <c r="C192" s="676"/>
      <c r="D192" s="675"/>
      <c r="E192" s="677"/>
      <c r="F192" s="675"/>
      <c r="G192" s="678"/>
      <c r="H192" s="675"/>
      <c r="I192" s="675"/>
      <c r="J192" s="675"/>
      <c r="K192" s="680"/>
      <c r="L192" s="681"/>
      <c r="M192" s="682"/>
      <c r="N192" s="683"/>
      <c r="O192" s="682"/>
      <c r="P192" s="682"/>
      <c r="Q192" s="684" t="str">
        <f t="shared" si="41"/>
        <v/>
      </c>
      <c r="R192" s="684" t="str">
        <f t="shared" si="42"/>
        <v/>
      </c>
      <c r="S192" s="684" t="str">
        <f t="shared" si="43"/>
        <v/>
      </c>
      <c r="T192" s="684" t="str">
        <f t="shared" si="44"/>
        <v/>
      </c>
      <c r="U192" s="685" t="str">
        <f t="shared" si="45"/>
        <v/>
      </c>
      <c r="V192" s="685" t="str">
        <f t="shared" si="46"/>
        <v/>
      </c>
      <c r="W192" s="685" t="str">
        <f t="shared" si="47"/>
        <v/>
      </c>
      <c r="X192" s="685" t="str">
        <f t="shared" si="48"/>
        <v/>
      </c>
      <c r="Y192" s="685" t="str">
        <f t="shared" si="49"/>
        <v/>
      </c>
      <c r="Z192" s="685" t="str">
        <f t="shared" si="50"/>
        <v/>
      </c>
      <c r="AA192" s="685" t="str">
        <f t="shared" si="51"/>
        <v/>
      </c>
      <c r="AB192" s="679" t="str">
        <f>IF(G192="","",VLOOKUP(G192,Qualities!$A$2:$B$156,2,0))</f>
        <v/>
      </c>
      <c r="AC192" s="686" t="str">
        <f>IF(AB192="","",VLOOKUP(AB192,QualityType!$A$2:$B$16,2,0))</f>
        <v/>
      </c>
      <c r="AD192" s="687" t="str">
        <f t="shared" si="39"/>
        <v/>
      </c>
      <c r="AE192" s="687" t="str">
        <f>IF(I192="",IF(AND(J192="",K192=""),"",F192&amp;"External"),IF(COUNTIF(BaseData!$B$2:$B$45,I192)=1,F192&amp;"Consolidation intra-divisional",F192&amp;"Group"))</f>
        <v/>
      </c>
      <c r="AF192" s="687" t="str">
        <f t="shared" si="40"/>
        <v/>
      </c>
    </row>
    <row r="193" spans="1:32">
      <c r="A193" s="674"/>
      <c r="B193" s="675"/>
      <c r="C193" s="676"/>
      <c r="D193" s="675"/>
      <c r="E193" s="677"/>
      <c r="F193" s="675"/>
      <c r="G193" s="678"/>
      <c r="H193" s="675"/>
      <c r="I193" s="675"/>
      <c r="J193" s="675"/>
      <c r="K193" s="680"/>
      <c r="L193" s="681"/>
      <c r="M193" s="682"/>
      <c r="N193" s="683"/>
      <c r="O193" s="682"/>
      <c r="P193" s="682"/>
      <c r="Q193" s="684" t="str">
        <f t="shared" si="41"/>
        <v/>
      </c>
      <c r="R193" s="684" t="str">
        <f t="shared" si="42"/>
        <v/>
      </c>
      <c r="S193" s="684" t="str">
        <f t="shared" si="43"/>
        <v/>
      </c>
      <c r="T193" s="684" t="str">
        <f t="shared" si="44"/>
        <v/>
      </c>
      <c r="U193" s="685" t="str">
        <f t="shared" si="45"/>
        <v/>
      </c>
      <c r="V193" s="685" t="str">
        <f t="shared" si="46"/>
        <v/>
      </c>
      <c r="W193" s="685" t="str">
        <f t="shared" si="47"/>
        <v/>
      </c>
      <c r="X193" s="685" t="str">
        <f t="shared" si="48"/>
        <v/>
      </c>
      <c r="Y193" s="685" t="str">
        <f t="shared" si="49"/>
        <v/>
      </c>
      <c r="Z193" s="685" t="str">
        <f t="shared" si="50"/>
        <v/>
      </c>
      <c r="AA193" s="685" t="str">
        <f t="shared" si="51"/>
        <v/>
      </c>
      <c r="AB193" s="679" t="str">
        <f>IF(G193="","",VLOOKUP(G193,Qualities!$A$2:$B$156,2,0))</f>
        <v/>
      </c>
      <c r="AC193" s="686" t="str">
        <f>IF(AB193="","",VLOOKUP(AB193,QualityType!$A$2:$B$16,2,0))</f>
        <v/>
      </c>
      <c r="AD193" s="687" t="str">
        <f t="shared" si="39"/>
        <v/>
      </c>
      <c r="AE193" s="687" t="str">
        <f>IF(I193="",IF(AND(J193="",K193=""),"",F193&amp;"External"),IF(COUNTIF(BaseData!$B$2:$B$45,I193)=1,F193&amp;"Consolidation intra-divisional",F193&amp;"Group"))</f>
        <v/>
      </c>
      <c r="AF193" s="687" t="str">
        <f t="shared" si="40"/>
        <v/>
      </c>
    </row>
    <row r="194" spans="1:32">
      <c r="A194" s="674"/>
      <c r="B194" s="675"/>
      <c r="C194" s="676"/>
      <c r="D194" s="675"/>
      <c r="E194" s="677"/>
      <c r="F194" s="675"/>
      <c r="G194" s="678"/>
      <c r="H194" s="675"/>
      <c r="I194" s="675"/>
      <c r="J194" s="675"/>
      <c r="K194" s="680"/>
      <c r="L194" s="681"/>
      <c r="M194" s="682"/>
      <c r="N194" s="683"/>
      <c r="O194" s="682"/>
      <c r="P194" s="682"/>
      <c r="Q194" s="684" t="str">
        <f t="shared" si="41"/>
        <v/>
      </c>
      <c r="R194" s="684" t="str">
        <f t="shared" si="42"/>
        <v/>
      </c>
      <c r="S194" s="684" t="str">
        <f t="shared" si="43"/>
        <v/>
      </c>
      <c r="T194" s="684" t="str">
        <f t="shared" si="44"/>
        <v/>
      </c>
      <c r="U194" s="685" t="str">
        <f t="shared" si="45"/>
        <v/>
      </c>
      <c r="V194" s="685" t="str">
        <f t="shared" si="46"/>
        <v/>
      </c>
      <c r="W194" s="685" t="str">
        <f t="shared" si="47"/>
        <v/>
      </c>
      <c r="X194" s="685" t="str">
        <f t="shared" si="48"/>
        <v/>
      </c>
      <c r="Y194" s="685" t="str">
        <f t="shared" si="49"/>
        <v/>
      </c>
      <c r="Z194" s="685" t="str">
        <f t="shared" si="50"/>
        <v/>
      </c>
      <c r="AA194" s="685" t="str">
        <f t="shared" si="51"/>
        <v/>
      </c>
      <c r="AB194" s="679" t="str">
        <f>IF(G194="","",VLOOKUP(G194,Qualities!$A$2:$B$156,2,0))</f>
        <v/>
      </c>
      <c r="AC194" s="686" t="str">
        <f>IF(AB194="","",VLOOKUP(AB194,QualityType!$A$2:$B$16,2,0))</f>
        <v/>
      </c>
      <c r="AD194" s="687" t="str">
        <f t="shared" si="39"/>
        <v/>
      </c>
      <c r="AE194" s="687" t="str">
        <f>IF(I194="",IF(AND(J194="",K194=""),"",F194&amp;"External"),IF(COUNTIF(BaseData!$B$2:$B$45,I194)=1,F194&amp;"Consolidation intra-divisional",F194&amp;"Group"))</f>
        <v/>
      </c>
      <c r="AF194" s="687" t="str">
        <f t="shared" si="40"/>
        <v/>
      </c>
    </row>
    <row r="195" spans="1:32">
      <c r="A195" s="674"/>
      <c r="B195" s="675"/>
      <c r="C195" s="676"/>
      <c r="D195" s="675"/>
      <c r="E195" s="677"/>
      <c r="F195" s="675"/>
      <c r="G195" s="678"/>
      <c r="H195" s="675"/>
      <c r="I195" s="675"/>
      <c r="J195" s="675"/>
      <c r="K195" s="680"/>
      <c r="L195" s="681"/>
      <c r="M195" s="682"/>
      <c r="N195" s="683"/>
      <c r="O195" s="682"/>
      <c r="P195" s="682"/>
      <c r="Q195" s="684" t="str">
        <f t="shared" si="41"/>
        <v/>
      </c>
      <c r="R195" s="684" t="str">
        <f t="shared" si="42"/>
        <v/>
      </c>
      <c r="S195" s="684" t="str">
        <f t="shared" si="43"/>
        <v/>
      </c>
      <c r="T195" s="684" t="str">
        <f t="shared" si="44"/>
        <v/>
      </c>
      <c r="U195" s="685" t="str">
        <f t="shared" si="45"/>
        <v/>
      </c>
      <c r="V195" s="685" t="str">
        <f t="shared" si="46"/>
        <v/>
      </c>
      <c r="W195" s="685" t="str">
        <f t="shared" si="47"/>
        <v/>
      </c>
      <c r="X195" s="685" t="str">
        <f t="shared" si="48"/>
        <v/>
      </c>
      <c r="Y195" s="685" t="str">
        <f t="shared" si="49"/>
        <v/>
      </c>
      <c r="Z195" s="685" t="str">
        <f t="shared" si="50"/>
        <v/>
      </c>
      <c r="AA195" s="685" t="str">
        <f t="shared" si="51"/>
        <v/>
      </c>
      <c r="AB195" s="679" t="str">
        <f>IF(G195="","",VLOOKUP(G195,Qualities!$A$2:$B$156,2,0))</f>
        <v/>
      </c>
      <c r="AC195" s="686" t="str">
        <f>IF(AB195="","",VLOOKUP(AB195,QualityType!$A$2:$B$16,2,0))</f>
        <v/>
      </c>
      <c r="AD195" s="687" t="str">
        <f t="shared" si="39"/>
        <v/>
      </c>
      <c r="AE195" s="687" t="str">
        <f>IF(I195="",IF(AND(J195="",K195=""),"",F195&amp;"External"),IF(COUNTIF(BaseData!$B$2:$B$45,I195)=1,F195&amp;"Consolidation intra-divisional",F195&amp;"Group"))</f>
        <v/>
      </c>
      <c r="AF195" s="687" t="str">
        <f t="shared" si="40"/>
        <v/>
      </c>
    </row>
    <row r="196" spans="1:32">
      <c r="A196" s="674"/>
      <c r="B196" s="675"/>
      <c r="C196" s="676"/>
      <c r="D196" s="675"/>
      <c r="E196" s="677"/>
      <c r="F196" s="675"/>
      <c r="G196" s="678"/>
      <c r="H196" s="675"/>
      <c r="I196" s="675"/>
      <c r="J196" s="675"/>
      <c r="K196" s="680"/>
      <c r="L196" s="681"/>
      <c r="M196" s="682"/>
      <c r="N196" s="683"/>
      <c r="O196" s="682"/>
      <c r="P196" s="682"/>
      <c r="Q196" s="684" t="str">
        <f t="shared" si="41"/>
        <v/>
      </c>
      <c r="R196" s="684" t="str">
        <f t="shared" si="42"/>
        <v/>
      </c>
      <c r="S196" s="684" t="str">
        <f t="shared" si="43"/>
        <v/>
      </c>
      <c r="T196" s="684" t="str">
        <f t="shared" si="44"/>
        <v/>
      </c>
      <c r="U196" s="685" t="str">
        <f t="shared" si="45"/>
        <v/>
      </c>
      <c r="V196" s="685" t="str">
        <f t="shared" si="46"/>
        <v/>
      </c>
      <c r="W196" s="685" t="str">
        <f t="shared" si="47"/>
        <v/>
      </c>
      <c r="X196" s="685" t="str">
        <f t="shared" si="48"/>
        <v/>
      </c>
      <c r="Y196" s="685" t="str">
        <f t="shared" si="49"/>
        <v/>
      </c>
      <c r="Z196" s="685" t="str">
        <f t="shared" si="50"/>
        <v/>
      </c>
      <c r="AA196" s="685" t="str">
        <f t="shared" si="51"/>
        <v/>
      </c>
      <c r="AB196" s="679" t="str">
        <f>IF(G196="","",VLOOKUP(G196,Qualities!$A$2:$B$156,2,0))</f>
        <v/>
      </c>
      <c r="AC196" s="686" t="str">
        <f>IF(AB196="","",VLOOKUP(AB196,QualityType!$A$2:$B$16,2,0))</f>
        <v/>
      </c>
      <c r="AD196" s="687" t="str">
        <f t="shared" si="39"/>
        <v/>
      </c>
      <c r="AE196" s="687" t="str">
        <f>IF(I196="",IF(AND(J196="",K196=""),"",F196&amp;"External"),IF(COUNTIF(BaseData!$B$2:$B$45,I196)=1,F196&amp;"Consolidation intra-divisional",F196&amp;"Group"))</f>
        <v/>
      </c>
      <c r="AF196" s="687" t="str">
        <f t="shared" si="40"/>
        <v/>
      </c>
    </row>
    <row r="197" spans="1:32">
      <c r="A197" s="674"/>
      <c r="B197" s="675"/>
      <c r="C197" s="676"/>
      <c r="D197" s="675"/>
      <c r="E197" s="677"/>
      <c r="F197" s="675"/>
      <c r="G197" s="678"/>
      <c r="H197" s="675"/>
      <c r="I197" s="675"/>
      <c r="J197" s="675"/>
      <c r="K197" s="680"/>
      <c r="L197" s="681"/>
      <c r="M197" s="682"/>
      <c r="N197" s="683"/>
      <c r="O197" s="682"/>
      <c r="P197" s="682"/>
      <c r="Q197" s="684" t="str">
        <f t="shared" si="41"/>
        <v/>
      </c>
      <c r="R197" s="684" t="str">
        <f t="shared" si="42"/>
        <v/>
      </c>
      <c r="S197" s="684" t="str">
        <f t="shared" si="43"/>
        <v/>
      </c>
      <c r="T197" s="684" t="str">
        <f t="shared" si="44"/>
        <v/>
      </c>
      <c r="U197" s="685" t="str">
        <f t="shared" si="45"/>
        <v/>
      </c>
      <c r="V197" s="685" t="str">
        <f t="shared" si="46"/>
        <v/>
      </c>
      <c r="W197" s="685" t="str">
        <f t="shared" si="47"/>
        <v/>
      </c>
      <c r="X197" s="685" t="str">
        <f t="shared" si="48"/>
        <v/>
      </c>
      <c r="Y197" s="685" t="str">
        <f t="shared" si="49"/>
        <v/>
      </c>
      <c r="Z197" s="685" t="str">
        <f t="shared" si="50"/>
        <v/>
      </c>
      <c r="AA197" s="685" t="str">
        <f t="shared" si="51"/>
        <v/>
      </c>
      <c r="AB197" s="679" t="str">
        <f>IF(G197="","",VLOOKUP(G197,Qualities!$A$2:$B$156,2,0))</f>
        <v/>
      </c>
      <c r="AC197" s="686" t="str">
        <f>IF(AB197="","",VLOOKUP(AB197,QualityType!$A$2:$B$16,2,0))</f>
        <v/>
      </c>
      <c r="AD197" s="687" t="str">
        <f t="shared" si="39"/>
        <v/>
      </c>
      <c r="AE197" s="687" t="str">
        <f>IF(I197="",IF(AND(J197="",K197=""),"",F197&amp;"External"),IF(COUNTIF(BaseData!$B$2:$B$45,I197)=1,F197&amp;"Consolidation intra-divisional",F197&amp;"Group"))</f>
        <v/>
      </c>
      <c r="AF197" s="687" t="str">
        <f t="shared" si="40"/>
        <v/>
      </c>
    </row>
    <row r="198" spans="1:32">
      <c r="A198" s="674"/>
      <c r="B198" s="675"/>
      <c r="C198" s="676"/>
      <c r="D198" s="675"/>
      <c r="E198" s="677"/>
      <c r="F198" s="675"/>
      <c r="G198" s="678"/>
      <c r="H198" s="675"/>
      <c r="I198" s="675"/>
      <c r="J198" s="675"/>
      <c r="K198" s="680"/>
      <c r="L198" s="681"/>
      <c r="M198" s="682"/>
      <c r="N198" s="683"/>
      <c r="O198" s="682"/>
      <c r="P198" s="682"/>
      <c r="Q198" s="684" t="str">
        <f t="shared" si="41"/>
        <v/>
      </c>
      <c r="R198" s="684" t="str">
        <f t="shared" si="42"/>
        <v/>
      </c>
      <c r="S198" s="684" t="str">
        <f t="shared" si="43"/>
        <v/>
      </c>
      <c r="T198" s="684" t="str">
        <f t="shared" si="44"/>
        <v/>
      </c>
      <c r="U198" s="685" t="str">
        <f t="shared" si="45"/>
        <v/>
      </c>
      <c r="V198" s="685" t="str">
        <f t="shared" si="46"/>
        <v/>
      </c>
      <c r="W198" s="685" t="str">
        <f t="shared" si="47"/>
        <v/>
      </c>
      <c r="X198" s="685" t="str">
        <f t="shared" si="48"/>
        <v/>
      </c>
      <c r="Y198" s="685" t="str">
        <f t="shared" si="49"/>
        <v/>
      </c>
      <c r="Z198" s="685" t="str">
        <f t="shared" si="50"/>
        <v/>
      </c>
      <c r="AA198" s="685" t="str">
        <f t="shared" si="51"/>
        <v/>
      </c>
      <c r="AB198" s="679" t="str">
        <f>IF(G198="","",VLOOKUP(G198,Qualities!$A$2:$B$156,2,0))</f>
        <v/>
      </c>
      <c r="AC198" s="686" t="str">
        <f>IF(AB198="","",VLOOKUP(AB198,QualityType!$A$2:$B$16,2,0))</f>
        <v/>
      </c>
      <c r="AD198" s="687" t="str">
        <f t="shared" si="39"/>
        <v/>
      </c>
      <c r="AE198" s="687" t="str">
        <f>IF(I198="",IF(AND(J198="",K198=""),"",F198&amp;"External"),IF(COUNTIF(BaseData!$B$2:$B$45,I198)=1,F198&amp;"Consolidation intra-divisional",F198&amp;"Group"))</f>
        <v/>
      </c>
      <c r="AF198" s="687" t="str">
        <f t="shared" si="40"/>
        <v/>
      </c>
    </row>
    <row r="199" spans="1:32">
      <c r="A199" s="674"/>
      <c r="B199" s="675"/>
      <c r="C199" s="676"/>
      <c r="D199" s="675"/>
      <c r="E199" s="677"/>
      <c r="F199" s="675"/>
      <c r="G199" s="678"/>
      <c r="H199" s="675"/>
      <c r="I199" s="675"/>
      <c r="J199" s="675"/>
      <c r="K199" s="680"/>
      <c r="L199" s="681"/>
      <c r="M199" s="682"/>
      <c r="N199" s="683"/>
      <c r="O199" s="682"/>
      <c r="P199" s="682"/>
      <c r="Q199" s="684" t="str">
        <f t="shared" si="41"/>
        <v/>
      </c>
      <c r="R199" s="684" t="str">
        <f t="shared" si="42"/>
        <v/>
      </c>
      <c r="S199" s="684" t="str">
        <f t="shared" si="43"/>
        <v/>
      </c>
      <c r="T199" s="684" t="str">
        <f t="shared" si="44"/>
        <v/>
      </c>
      <c r="U199" s="685" t="str">
        <f t="shared" si="45"/>
        <v/>
      </c>
      <c r="V199" s="685" t="str">
        <f t="shared" si="46"/>
        <v/>
      </c>
      <c r="W199" s="685" t="str">
        <f t="shared" si="47"/>
        <v/>
      </c>
      <c r="X199" s="685" t="str">
        <f t="shared" si="48"/>
        <v/>
      </c>
      <c r="Y199" s="685" t="str">
        <f t="shared" si="49"/>
        <v/>
      </c>
      <c r="Z199" s="685" t="str">
        <f t="shared" si="50"/>
        <v/>
      </c>
      <c r="AA199" s="685" t="str">
        <f t="shared" si="51"/>
        <v/>
      </c>
      <c r="AB199" s="679" t="str">
        <f>IF(G199="","",VLOOKUP(G199,Qualities!$A$2:$B$156,2,0))</f>
        <v/>
      </c>
      <c r="AC199" s="686" t="str">
        <f>IF(AB199="","",VLOOKUP(AB199,QualityType!$A$2:$B$16,2,0))</f>
        <v/>
      </c>
      <c r="AD199" s="687" t="str">
        <f t="shared" si="39"/>
        <v/>
      </c>
      <c r="AE199" s="687" t="str">
        <f>IF(I199="",IF(AND(J199="",K199=""),"",F199&amp;"External"),IF(COUNTIF(BaseData!$B$2:$B$45,I199)=1,F199&amp;"Consolidation intra-divisional",F199&amp;"Group"))</f>
        <v/>
      </c>
      <c r="AF199" s="687" t="str">
        <f t="shared" si="40"/>
        <v/>
      </c>
    </row>
    <row r="200" spans="1:32">
      <c r="A200" s="674"/>
      <c r="B200" s="675"/>
      <c r="C200" s="676"/>
      <c r="D200" s="675"/>
      <c r="E200" s="677"/>
      <c r="F200" s="675"/>
      <c r="G200" s="678"/>
      <c r="H200" s="675"/>
      <c r="I200" s="675"/>
      <c r="J200" s="675"/>
      <c r="K200" s="680"/>
      <c r="L200" s="681"/>
      <c r="M200" s="682"/>
      <c r="N200" s="683"/>
      <c r="O200" s="682"/>
      <c r="P200" s="682"/>
      <c r="Q200" s="684" t="str">
        <f t="shared" si="41"/>
        <v/>
      </c>
      <c r="R200" s="684" t="str">
        <f t="shared" si="42"/>
        <v/>
      </c>
      <c r="S200" s="684" t="str">
        <f t="shared" si="43"/>
        <v/>
      </c>
      <c r="T200" s="684" t="str">
        <f t="shared" si="44"/>
        <v/>
      </c>
      <c r="U200" s="685" t="str">
        <f t="shared" si="45"/>
        <v/>
      </c>
      <c r="V200" s="685" t="str">
        <f t="shared" si="46"/>
        <v/>
      </c>
      <c r="W200" s="685" t="str">
        <f t="shared" si="47"/>
        <v/>
      </c>
      <c r="X200" s="685" t="str">
        <f t="shared" si="48"/>
        <v/>
      </c>
      <c r="Y200" s="685" t="str">
        <f t="shared" si="49"/>
        <v/>
      </c>
      <c r="Z200" s="685" t="str">
        <f t="shared" si="50"/>
        <v/>
      </c>
      <c r="AA200" s="685" t="str">
        <f t="shared" si="51"/>
        <v/>
      </c>
      <c r="AB200" s="679" t="str">
        <f>IF(G200="","",VLOOKUP(G200,Qualities!$A$2:$B$156,2,0))</f>
        <v/>
      </c>
      <c r="AC200" s="686" t="str">
        <f>IF(AB200="","",VLOOKUP(AB200,QualityType!$A$2:$B$16,2,0))</f>
        <v/>
      </c>
      <c r="AD200" s="687" t="str">
        <f t="shared" si="39"/>
        <v/>
      </c>
      <c r="AE200" s="687" t="str">
        <f>IF(I200="",IF(AND(J200="",K200=""),"",F200&amp;"External"),IF(COUNTIF(BaseData!$B$2:$B$45,I200)=1,F200&amp;"Consolidation intra-divisional",F200&amp;"Group"))</f>
        <v/>
      </c>
      <c r="AF200" s="687" t="str">
        <f t="shared" si="40"/>
        <v/>
      </c>
    </row>
    <row r="201" spans="1:32">
      <c r="A201" s="674"/>
      <c r="B201" s="675"/>
      <c r="C201" s="676"/>
      <c r="D201" s="675"/>
      <c r="E201" s="677"/>
      <c r="F201" s="675"/>
      <c r="G201" s="678"/>
      <c r="H201" s="675"/>
      <c r="I201" s="675"/>
      <c r="J201" s="675"/>
      <c r="K201" s="680"/>
      <c r="L201" s="681"/>
      <c r="M201" s="682"/>
      <c r="N201" s="683"/>
      <c r="O201" s="682"/>
      <c r="P201" s="682"/>
      <c r="Q201" s="684" t="str">
        <f t="shared" si="41"/>
        <v/>
      </c>
      <c r="R201" s="684" t="str">
        <f t="shared" si="42"/>
        <v/>
      </c>
      <c r="S201" s="684" t="str">
        <f t="shared" si="43"/>
        <v/>
      </c>
      <c r="T201" s="684" t="str">
        <f t="shared" si="44"/>
        <v/>
      </c>
      <c r="U201" s="685" t="str">
        <f t="shared" si="45"/>
        <v/>
      </c>
      <c r="V201" s="685" t="str">
        <f t="shared" si="46"/>
        <v/>
      </c>
      <c r="W201" s="685" t="str">
        <f t="shared" si="47"/>
        <v/>
      </c>
      <c r="X201" s="685" t="str">
        <f t="shared" si="48"/>
        <v/>
      </c>
      <c r="Y201" s="685" t="str">
        <f t="shared" si="49"/>
        <v/>
      </c>
      <c r="Z201" s="685" t="str">
        <f t="shared" si="50"/>
        <v/>
      </c>
      <c r="AA201" s="685" t="str">
        <f t="shared" si="51"/>
        <v/>
      </c>
      <c r="AB201" s="679" t="str">
        <f>IF(G201="","",VLOOKUP(G201,Qualities!$A$2:$B$156,2,0))</f>
        <v/>
      </c>
      <c r="AC201" s="686" t="str">
        <f>IF(AB201="","",VLOOKUP(AB201,QualityType!$A$2:$B$16,2,0))</f>
        <v/>
      </c>
      <c r="AD201" s="687" t="str">
        <f t="shared" si="39"/>
        <v/>
      </c>
      <c r="AE201" s="687" t="str">
        <f>IF(I201="",IF(AND(J201="",K201=""),"",F201&amp;"External"),IF(COUNTIF(BaseData!$B$2:$B$45,I201)=1,F201&amp;"Consolidation intra-divisional",F201&amp;"Group"))</f>
        <v/>
      </c>
      <c r="AF201" s="687" t="str">
        <f t="shared" si="40"/>
        <v/>
      </c>
    </row>
    <row r="202" spans="1:32">
      <c r="A202" s="674"/>
      <c r="B202" s="675"/>
      <c r="C202" s="676"/>
      <c r="D202" s="675"/>
      <c r="E202" s="677"/>
      <c r="F202" s="675"/>
      <c r="G202" s="678"/>
      <c r="H202" s="675"/>
      <c r="I202" s="675"/>
      <c r="J202" s="675"/>
      <c r="K202" s="680"/>
      <c r="L202" s="681"/>
      <c r="M202" s="682"/>
      <c r="N202" s="683"/>
      <c r="O202" s="682"/>
      <c r="P202" s="682"/>
      <c r="Q202" s="684" t="str">
        <f t="shared" si="41"/>
        <v/>
      </c>
      <c r="R202" s="684" t="str">
        <f t="shared" si="42"/>
        <v/>
      </c>
      <c r="S202" s="684" t="str">
        <f t="shared" si="43"/>
        <v/>
      </c>
      <c r="T202" s="684" t="str">
        <f t="shared" si="44"/>
        <v/>
      </c>
      <c r="U202" s="685" t="str">
        <f t="shared" si="45"/>
        <v/>
      </c>
      <c r="V202" s="685" t="str">
        <f t="shared" si="46"/>
        <v/>
      </c>
      <c r="W202" s="685" t="str">
        <f t="shared" si="47"/>
        <v/>
      </c>
      <c r="X202" s="685" t="str">
        <f t="shared" si="48"/>
        <v/>
      </c>
      <c r="Y202" s="685" t="str">
        <f t="shared" si="49"/>
        <v/>
      </c>
      <c r="Z202" s="685" t="str">
        <f t="shared" si="50"/>
        <v/>
      </c>
      <c r="AA202" s="685" t="str">
        <f t="shared" si="51"/>
        <v/>
      </c>
      <c r="AB202" s="679" t="str">
        <f>IF(G202="","",VLOOKUP(G202,Qualities!$A$2:$B$156,2,0))</f>
        <v/>
      </c>
      <c r="AC202" s="686" t="str">
        <f>IF(AB202="","",VLOOKUP(AB202,QualityType!$A$2:$B$16,2,0))</f>
        <v/>
      </c>
      <c r="AD202" s="687" t="str">
        <f t="shared" si="39"/>
        <v/>
      </c>
      <c r="AE202" s="687" t="str">
        <f>IF(I202="",IF(AND(J202="",K202=""),"",F202&amp;"External"),IF(COUNTIF(BaseData!$B$2:$B$45,I202)=1,F202&amp;"Consolidation intra-divisional",F202&amp;"Group"))</f>
        <v/>
      </c>
      <c r="AF202" s="687" t="str">
        <f t="shared" si="40"/>
        <v/>
      </c>
    </row>
    <row r="203" spans="1:32">
      <c r="A203" s="674"/>
      <c r="B203" s="675"/>
      <c r="C203" s="676"/>
      <c r="D203" s="675"/>
      <c r="E203" s="677"/>
      <c r="F203" s="675"/>
      <c r="G203" s="678"/>
      <c r="H203" s="675"/>
      <c r="I203" s="675"/>
      <c r="J203" s="675"/>
      <c r="K203" s="680"/>
      <c r="L203" s="681"/>
      <c r="M203" s="682"/>
      <c r="N203" s="683"/>
      <c r="O203" s="682"/>
      <c r="P203" s="682"/>
      <c r="Q203" s="684" t="str">
        <f t="shared" si="41"/>
        <v/>
      </c>
      <c r="R203" s="684" t="str">
        <f t="shared" si="42"/>
        <v/>
      </c>
      <c r="S203" s="684" t="str">
        <f t="shared" si="43"/>
        <v/>
      </c>
      <c r="T203" s="684" t="str">
        <f t="shared" si="44"/>
        <v/>
      </c>
      <c r="U203" s="685" t="str">
        <f t="shared" si="45"/>
        <v/>
      </c>
      <c r="V203" s="685" t="str">
        <f t="shared" si="46"/>
        <v/>
      </c>
      <c r="W203" s="685" t="str">
        <f t="shared" si="47"/>
        <v/>
      </c>
      <c r="X203" s="685" t="str">
        <f t="shared" si="48"/>
        <v/>
      </c>
      <c r="Y203" s="685" t="str">
        <f t="shared" si="49"/>
        <v/>
      </c>
      <c r="Z203" s="685" t="str">
        <f t="shared" si="50"/>
        <v/>
      </c>
      <c r="AA203" s="685" t="str">
        <f t="shared" si="51"/>
        <v/>
      </c>
      <c r="AB203" s="679" t="str">
        <f>IF(G203="","",VLOOKUP(G203,Qualities!$A$2:$B$156,2,0))</f>
        <v/>
      </c>
      <c r="AC203" s="686" t="str">
        <f>IF(AB203="","",VLOOKUP(AB203,QualityType!$A$2:$B$16,2,0))</f>
        <v/>
      </c>
      <c r="AD203" s="687" t="str">
        <f t="shared" si="39"/>
        <v/>
      </c>
      <c r="AE203" s="687" t="str">
        <f>IF(I203="",IF(AND(J203="",K203=""),"",F203&amp;"External"),IF(COUNTIF(BaseData!$B$2:$B$45,I203)=1,F203&amp;"Consolidation intra-divisional",F203&amp;"Group"))</f>
        <v/>
      </c>
      <c r="AF203" s="687" t="str">
        <f t="shared" si="40"/>
        <v/>
      </c>
    </row>
    <row r="204" spans="1:32">
      <c r="A204" s="674"/>
      <c r="B204" s="675"/>
      <c r="C204" s="676"/>
      <c r="D204" s="675"/>
      <c r="E204" s="677"/>
      <c r="F204" s="675"/>
      <c r="G204" s="678"/>
      <c r="H204" s="675"/>
      <c r="I204" s="675"/>
      <c r="J204" s="675"/>
      <c r="K204" s="680"/>
      <c r="L204" s="681"/>
      <c r="M204" s="682"/>
      <c r="N204" s="683"/>
      <c r="O204" s="682"/>
      <c r="P204" s="682"/>
      <c r="Q204" s="684" t="str">
        <f t="shared" si="41"/>
        <v/>
      </c>
      <c r="R204" s="684" t="str">
        <f t="shared" si="42"/>
        <v/>
      </c>
      <c r="S204" s="684" t="str">
        <f t="shared" si="43"/>
        <v/>
      </c>
      <c r="T204" s="684" t="str">
        <f t="shared" si="44"/>
        <v/>
      </c>
      <c r="U204" s="685" t="str">
        <f t="shared" si="45"/>
        <v/>
      </c>
      <c r="V204" s="685" t="str">
        <f t="shared" si="46"/>
        <v/>
      </c>
      <c r="W204" s="685" t="str">
        <f t="shared" si="47"/>
        <v/>
      </c>
      <c r="X204" s="685" t="str">
        <f t="shared" si="48"/>
        <v/>
      </c>
      <c r="Y204" s="685" t="str">
        <f t="shared" si="49"/>
        <v/>
      </c>
      <c r="Z204" s="685" t="str">
        <f t="shared" si="50"/>
        <v/>
      </c>
      <c r="AA204" s="685" t="str">
        <f t="shared" si="51"/>
        <v/>
      </c>
      <c r="AB204" s="679" t="str">
        <f>IF(G204="","",VLOOKUP(G204,Qualities!$A$2:$B$156,2,0))</f>
        <v/>
      </c>
      <c r="AC204" s="686" t="str">
        <f>IF(AB204="","",VLOOKUP(AB204,QualityType!$A$2:$B$16,2,0))</f>
        <v/>
      </c>
      <c r="AD204" s="687" t="str">
        <f t="shared" si="39"/>
        <v/>
      </c>
      <c r="AE204" s="687" t="str">
        <f>IF(I204="",IF(AND(J204="",K204=""),"",F204&amp;"External"),IF(COUNTIF(BaseData!$B$2:$B$45,I204)=1,F204&amp;"Consolidation intra-divisional",F204&amp;"Group"))</f>
        <v/>
      </c>
      <c r="AF204" s="687" t="str">
        <f t="shared" si="40"/>
        <v/>
      </c>
    </row>
    <row r="205" spans="1:32">
      <c r="A205" s="674"/>
      <c r="B205" s="675"/>
      <c r="C205" s="676"/>
      <c r="D205" s="675"/>
      <c r="E205" s="677"/>
      <c r="F205" s="675"/>
      <c r="G205" s="678"/>
      <c r="H205" s="675"/>
      <c r="I205" s="675"/>
      <c r="J205" s="675"/>
      <c r="K205" s="680"/>
      <c r="L205" s="681"/>
      <c r="M205" s="682"/>
      <c r="N205" s="683"/>
      <c r="O205" s="682"/>
      <c r="P205" s="682"/>
      <c r="Q205" s="684" t="str">
        <f t="shared" si="41"/>
        <v/>
      </c>
      <c r="R205" s="684" t="str">
        <f t="shared" si="42"/>
        <v/>
      </c>
      <c r="S205" s="684" t="str">
        <f t="shared" si="43"/>
        <v/>
      </c>
      <c r="T205" s="684" t="str">
        <f t="shared" si="44"/>
        <v/>
      </c>
      <c r="U205" s="685" t="str">
        <f t="shared" si="45"/>
        <v/>
      </c>
      <c r="V205" s="685" t="str">
        <f t="shared" si="46"/>
        <v/>
      </c>
      <c r="W205" s="685" t="str">
        <f t="shared" si="47"/>
        <v/>
      </c>
      <c r="X205" s="685" t="str">
        <f t="shared" si="48"/>
        <v/>
      </c>
      <c r="Y205" s="685" t="str">
        <f t="shared" si="49"/>
        <v/>
      </c>
      <c r="Z205" s="685" t="str">
        <f t="shared" si="50"/>
        <v/>
      </c>
      <c r="AA205" s="685" t="str">
        <f t="shared" si="51"/>
        <v/>
      </c>
      <c r="AB205" s="679" t="str">
        <f>IF(G205="","",VLOOKUP(G205,Qualities!$A$2:$B$156,2,0))</f>
        <v/>
      </c>
      <c r="AC205" s="686" t="str">
        <f>IF(AB205="","",VLOOKUP(AB205,QualityType!$A$2:$B$16,2,0))</f>
        <v/>
      </c>
      <c r="AD205" s="687" t="str">
        <f t="shared" si="39"/>
        <v/>
      </c>
      <c r="AE205" s="687" t="str">
        <f>IF(I205="",IF(AND(J205="",K205=""),"",F205&amp;"External"),IF(COUNTIF(BaseData!$B$2:$B$45,I205)=1,F205&amp;"Consolidation intra-divisional",F205&amp;"Group"))</f>
        <v/>
      </c>
      <c r="AF205" s="687" t="str">
        <f t="shared" si="40"/>
        <v/>
      </c>
    </row>
    <row r="206" spans="1:32">
      <c r="A206" s="674"/>
      <c r="B206" s="675"/>
      <c r="C206" s="676"/>
      <c r="D206" s="675"/>
      <c r="E206" s="677"/>
      <c r="F206" s="675"/>
      <c r="G206" s="678"/>
      <c r="H206" s="675"/>
      <c r="I206" s="675"/>
      <c r="J206" s="675"/>
      <c r="K206" s="680"/>
      <c r="L206" s="681"/>
      <c r="M206" s="682"/>
      <c r="N206" s="683"/>
      <c r="O206" s="682"/>
      <c r="P206" s="682"/>
      <c r="Q206" s="684" t="str">
        <f t="shared" si="41"/>
        <v/>
      </c>
      <c r="R206" s="684" t="str">
        <f t="shared" si="42"/>
        <v/>
      </c>
      <c r="S206" s="684" t="str">
        <f t="shared" si="43"/>
        <v/>
      </c>
      <c r="T206" s="684" t="str">
        <f t="shared" si="44"/>
        <v/>
      </c>
      <c r="U206" s="685" t="str">
        <f t="shared" si="45"/>
        <v/>
      </c>
      <c r="V206" s="685" t="str">
        <f t="shared" si="46"/>
        <v/>
      </c>
      <c r="W206" s="685" t="str">
        <f t="shared" si="47"/>
        <v/>
      </c>
      <c r="X206" s="685" t="str">
        <f t="shared" si="48"/>
        <v/>
      </c>
      <c r="Y206" s="685" t="str">
        <f t="shared" si="49"/>
        <v/>
      </c>
      <c r="Z206" s="685" t="str">
        <f t="shared" si="50"/>
        <v/>
      </c>
      <c r="AA206" s="685" t="str">
        <f t="shared" si="51"/>
        <v/>
      </c>
      <c r="AB206" s="679" t="str">
        <f>IF(G206="","",VLOOKUP(G206,Qualities!$A$2:$B$156,2,0))</f>
        <v/>
      </c>
      <c r="AC206" s="686" t="str">
        <f>IF(AB206="","",VLOOKUP(AB206,QualityType!$A$2:$B$16,2,0))</f>
        <v/>
      </c>
      <c r="AD206" s="687" t="str">
        <f t="shared" si="39"/>
        <v/>
      </c>
      <c r="AE206" s="687" t="str">
        <f>IF(I206="",IF(AND(J206="",K206=""),"",F206&amp;"External"),IF(COUNTIF(BaseData!$B$2:$B$45,I206)=1,F206&amp;"Consolidation intra-divisional",F206&amp;"Group"))</f>
        <v/>
      </c>
      <c r="AF206" s="687" t="str">
        <f t="shared" si="40"/>
        <v/>
      </c>
    </row>
    <row r="207" spans="1:32">
      <c r="A207" s="674"/>
      <c r="B207" s="675"/>
      <c r="C207" s="676"/>
      <c r="D207" s="675"/>
      <c r="E207" s="677"/>
      <c r="F207" s="675"/>
      <c r="G207" s="678"/>
      <c r="H207" s="675"/>
      <c r="I207" s="675"/>
      <c r="J207" s="675"/>
      <c r="K207" s="680"/>
      <c r="L207" s="681"/>
      <c r="M207" s="682"/>
      <c r="N207" s="683"/>
      <c r="O207" s="682"/>
      <c r="P207" s="682"/>
      <c r="Q207" s="684" t="str">
        <f t="shared" si="41"/>
        <v/>
      </c>
      <c r="R207" s="684" t="str">
        <f t="shared" si="42"/>
        <v/>
      </c>
      <c r="S207" s="684" t="str">
        <f t="shared" si="43"/>
        <v/>
      </c>
      <c r="T207" s="684" t="str">
        <f t="shared" si="44"/>
        <v/>
      </c>
      <c r="U207" s="685" t="str">
        <f t="shared" si="45"/>
        <v/>
      </c>
      <c r="V207" s="685" t="str">
        <f t="shared" si="46"/>
        <v/>
      </c>
      <c r="W207" s="685" t="str">
        <f t="shared" si="47"/>
        <v/>
      </c>
      <c r="X207" s="685" t="str">
        <f t="shared" si="48"/>
        <v/>
      </c>
      <c r="Y207" s="685" t="str">
        <f t="shared" si="49"/>
        <v/>
      </c>
      <c r="Z207" s="685" t="str">
        <f t="shared" si="50"/>
        <v/>
      </c>
      <c r="AA207" s="685" t="str">
        <f t="shared" si="51"/>
        <v/>
      </c>
      <c r="AB207" s="679" t="str">
        <f>IF(G207="","",VLOOKUP(G207,Qualities!$A$2:$B$156,2,0))</f>
        <v/>
      </c>
      <c r="AC207" s="686" t="str">
        <f>IF(AB207="","",VLOOKUP(AB207,QualityType!$A$2:$B$16,2,0))</f>
        <v/>
      </c>
      <c r="AD207" s="687" t="str">
        <f t="shared" si="39"/>
        <v/>
      </c>
      <c r="AE207" s="687" t="str">
        <f>IF(I207="",IF(AND(J207="",K207=""),"",F207&amp;"External"),IF(COUNTIF(BaseData!$B$2:$B$45,I207)=1,F207&amp;"Consolidation intra-divisional",F207&amp;"Group"))</f>
        <v/>
      </c>
      <c r="AF207" s="687" t="str">
        <f t="shared" si="40"/>
        <v/>
      </c>
    </row>
    <row r="208" spans="1:32">
      <c r="A208" s="674"/>
      <c r="B208" s="675"/>
      <c r="C208" s="676"/>
      <c r="D208" s="675"/>
      <c r="E208" s="677"/>
      <c r="F208" s="675"/>
      <c r="G208" s="678"/>
      <c r="H208" s="675"/>
      <c r="I208" s="675"/>
      <c r="J208" s="675"/>
      <c r="K208" s="680"/>
      <c r="L208" s="681"/>
      <c r="M208" s="682"/>
      <c r="N208" s="683"/>
      <c r="O208" s="682"/>
      <c r="P208" s="682"/>
      <c r="Q208" s="684" t="str">
        <f t="shared" si="41"/>
        <v/>
      </c>
      <c r="R208" s="684" t="str">
        <f t="shared" si="42"/>
        <v/>
      </c>
      <c r="S208" s="684" t="str">
        <f t="shared" si="43"/>
        <v/>
      </c>
      <c r="T208" s="684" t="str">
        <f t="shared" si="44"/>
        <v/>
      </c>
      <c r="U208" s="685" t="str">
        <f t="shared" si="45"/>
        <v/>
      </c>
      <c r="V208" s="685" t="str">
        <f t="shared" si="46"/>
        <v/>
      </c>
      <c r="W208" s="685" t="str">
        <f t="shared" si="47"/>
        <v/>
      </c>
      <c r="X208" s="685" t="str">
        <f t="shared" si="48"/>
        <v/>
      </c>
      <c r="Y208" s="685" t="str">
        <f t="shared" si="49"/>
        <v/>
      </c>
      <c r="Z208" s="685" t="str">
        <f t="shared" si="50"/>
        <v/>
      </c>
      <c r="AA208" s="685" t="str">
        <f t="shared" si="51"/>
        <v/>
      </c>
      <c r="AB208" s="679" t="str">
        <f>IF(G208="","",VLOOKUP(G208,Qualities!$A$2:$B$156,2,0))</f>
        <v/>
      </c>
      <c r="AC208" s="686" t="str">
        <f>IF(AB208="","",VLOOKUP(AB208,QualityType!$A$2:$B$16,2,0))</f>
        <v/>
      </c>
      <c r="AD208" s="687" t="str">
        <f t="shared" si="39"/>
        <v/>
      </c>
      <c r="AE208" s="687" t="str">
        <f>IF(I208="",IF(AND(J208="",K208=""),"",F208&amp;"External"),IF(COUNTIF(BaseData!$B$2:$B$45,I208)=1,F208&amp;"Consolidation intra-divisional",F208&amp;"Group"))</f>
        <v/>
      </c>
      <c r="AF208" s="687" t="str">
        <f t="shared" si="40"/>
        <v/>
      </c>
    </row>
    <row r="209" spans="1:32">
      <c r="A209" s="674"/>
      <c r="B209" s="675"/>
      <c r="C209" s="676"/>
      <c r="D209" s="675"/>
      <c r="E209" s="677"/>
      <c r="F209" s="675"/>
      <c r="G209" s="678"/>
      <c r="H209" s="675"/>
      <c r="I209" s="675"/>
      <c r="J209" s="675"/>
      <c r="K209" s="680"/>
      <c r="L209" s="681"/>
      <c r="M209" s="682"/>
      <c r="N209" s="683"/>
      <c r="O209" s="682"/>
      <c r="P209" s="682"/>
      <c r="Q209" s="684" t="str">
        <f t="shared" si="41"/>
        <v/>
      </c>
      <c r="R209" s="684" t="str">
        <f t="shared" si="42"/>
        <v/>
      </c>
      <c r="S209" s="684" t="str">
        <f t="shared" si="43"/>
        <v/>
      </c>
      <c r="T209" s="684" t="str">
        <f t="shared" si="44"/>
        <v/>
      </c>
      <c r="U209" s="685" t="str">
        <f t="shared" si="45"/>
        <v/>
      </c>
      <c r="V209" s="685" t="str">
        <f t="shared" si="46"/>
        <v/>
      </c>
      <c r="W209" s="685" t="str">
        <f t="shared" si="47"/>
        <v/>
      </c>
      <c r="X209" s="685" t="str">
        <f t="shared" si="48"/>
        <v/>
      </c>
      <c r="Y209" s="685" t="str">
        <f t="shared" si="49"/>
        <v/>
      </c>
      <c r="Z209" s="685" t="str">
        <f t="shared" si="50"/>
        <v/>
      </c>
      <c r="AA209" s="685" t="str">
        <f t="shared" si="51"/>
        <v/>
      </c>
      <c r="AB209" s="679" t="str">
        <f>IF(G209="","",VLOOKUP(G209,Qualities!$A$2:$B$156,2,0))</f>
        <v/>
      </c>
      <c r="AC209" s="686" t="str">
        <f>IF(AB209="","",VLOOKUP(AB209,QualityType!$A$2:$B$16,2,0))</f>
        <v/>
      </c>
      <c r="AD209" s="687" t="str">
        <f t="shared" si="39"/>
        <v/>
      </c>
      <c r="AE209" s="687" t="str">
        <f>IF(I209="",IF(AND(J209="",K209=""),"",F209&amp;"External"),IF(COUNTIF(BaseData!$B$2:$B$45,I209)=1,F209&amp;"Consolidation intra-divisional",F209&amp;"Group"))</f>
        <v/>
      </c>
      <c r="AF209" s="687" t="str">
        <f t="shared" si="40"/>
        <v/>
      </c>
    </row>
    <row r="210" spans="1:32">
      <c r="A210" s="674"/>
      <c r="B210" s="675"/>
      <c r="C210" s="676"/>
      <c r="D210" s="675"/>
      <c r="E210" s="677"/>
      <c r="F210" s="675"/>
      <c r="G210" s="678"/>
      <c r="H210" s="675"/>
      <c r="I210" s="675"/>
      <c r="J210" s="675"/>
      <c r="K210" s="680"/>
      <c r="L210" s="681"/>
      <c r="M210" s="682"/>
      <c r="N210" s="683"/>
      <c r="O210" s="682"/>
      <c r="P210" s="682"/>
      <c r="Q210" s="684" t="str">
        <f t="shared" si="41"/>
        <v/>
      </c>
      <c r="R210" s="684" t="str">
        <f t="shared" si="42"/>
        <v/>
      </c>
      <c r="S210" s="684" t="str">
        <f t="shared" si="43"/>
        <v/>
      </c>
      <c r="T210" s="684" t="str">
        <f t="shared" si="44"/>
        <v/>
      </c>
      <c r="U210" s="685" t="str">
        <f t="shared" si="45"/>
        <v/>
      </c>
      <c r="V210" s="685" t="str">
        <f t="shared" si="46"/>
        <v/>
      </c>
      <c r="W210" s="685" t="str">
        <f t="shared" si="47"/>
        <v/>
      </c>
      <c r="X210" s="685" t="str">
        <f t="shared" si="48"/>
        <v/>
      </c>
      <c r="Y210" s="685" t="str">
        <f t="shared" si="49"/>
        <v/>
      </c>
      <c r="Z210" s="685" t="str">
        <f t="shared" si="50"/>
        <v/>
      </c>
      <c r="AA210" s="685" t="str">
        <f t="shared" si="51"/>
        <v/>
      </c>
      <c r="AB210" s="679" t="str">
        <f>IF(G210="","",VLOOKUP(G210,Qualities!$A$2:$B$156,2,0))</f>
        <v/>
      </c>
      <c r="AC210" s="686" t="str">
        <f>IF(AB210="","",VLOOKUP(AB210,QualityType!$A$2:$B$16,2,0))</f>
        <v/>
      </c>
      <c r="AD210" s="687" t="str">
        <f t="shared" si="39"/>
        <v/>
      </c>
      <c r="AE210" s="687" t="str">
        <f>IF(I210="",IF(AND(J210="",K210=""),"",F210&amp;"External"),IF(COUNTIF(BaseData!$B$2:$B$45,I210)=1,F210&amp;"Consolidation intra-divisional",F210&amp;"Group"))</f>
        <v/>
      </c>
      <c r="AF210" s="687" t="str">
        <f t="shared" si="40"/>
        <v/>
      </c>
    </row>
    <row r="211" spans="1:32">
      <c r="A211" s="674"/>
      <c r="B211" s="675"/>
      <c r="C211" s="676"/>
      <c r="D211" s="675"/>
      <c r="E211" s="677"/>
      <c r="F211" s="675"/>
      <c r="G211" s="678"/>
      <c r="H211" s="675"/>
      <c r="I211" s="675"/>
      <c r="J211" s="675"/>
      <c r="K211" s="680"/>
      <c r="L211" s="681"/>
      <c r="M211" s="682"/>
      <c r="N211" s="683"/>
      <c r="O211" s="682"/>
      <c r="P211" s="682"/>
      <c r="Q211" s="684" t="str">
        <f t="shared" si="41"/>
        <v/>
      </c>
      <c r="R211" s="684" t="str">
        <f t="shared" si="42"/>
        <v/>
      </c>
      <c r="S211" s="684" t="str">
        <f t="shared" si="43"/>
        <v/>
      </c>
      <c r="T211" s="684" t="str">
        <f t="shared" si="44"/>
        <v/>
      </c>
      <c r="U211" s="685" t="str">
        <f t="shared" si="45"/>
        <v/>
      </c>
      <c r="V211" s="685" t="str">
        <f t="shared" si="46"/>
        <v/>
      </c>
      <c r="W211" s="685" t="str">
        <f t="shared" si="47"/>
        <v/>
      </c>
      <c r="X211" s="685" t="str">
        <f t="shared" si="48"/>
        <v/>
      </c>
      <c r="Y211" s="685" t="str">
        <f t="shared" si="49"/>
        <v/>
      </c>
      <c r="Z211" s="685" t="str">
        <f t="shared" si="50"/>
        <v/>
      </c>
      <c r="AA211" s="685" t="str">
        <f t="shared" si="51"/>
        <v/>
      </c>
      <c r="AB211" s="679" t="str">
        <f>IF(G211="","",VLOOKUP(G211,Qualities!$A$2:$B$156,2,0))</f>
        <v/>
      </c>
      <c r="AC211" s="686" t="str">
        <f>IF(AB211="","",VLOOKUP(AB211,QualityType!$A$2:$B$16,2,0))</f>
        <v/>
      </c>
      <c r="AD211" s="687" t="str">
        <f t="shared" si="39"/>
        <v/>
      </c>
      <c r="AE211" s="687" t="str">
        <f>IF(I211="",IF(AND(J211="",K211=""),"",F211&amp;"External"),IF(COUNTIF(BaseData!$B$2:$B$45,I211)=1,F211&amp;"Consolidation intra-divisional",F211&amp;"Group"))</f>
        <v/>
      </c>
      <c r="AF211" s="687" t="str">
        <f t="shared" si="40"/>
        <v/>
      </c>
    </row>
    <row r="212" spans="1:32">
      <c r="A212" s="674"/>
      <c r="B212" s="675"/>
      <c r="C212" s="676"/>
      <c r="D212" s="675"/>
      <c r="E212" s="677"/>
      <c r="F212" s="675"/>
      <c r="G212" s="678"/>
      <c r="H212" s="675"/>
      <c r="I212" s="675"/>
      <c r="J212" s="675"/>
      <c r="K212" s="680"/>
      <c r="L212" s="681"/>
      <c r="M212" s="682"/>
      <c r="N212" s="683"/>
      <c r="O212" s="682"/>
      <c r="P212" s="682"/>
      <c r="Q212" s="684" t="str">
        <f t="shared" si="41"/>
        <v/>
      </c>
      <c r="R212" s="684" t="str">
        <f t="shared" si="42"/>
        <v/>
      </c>
      <c r="S212" s="684" t="str">
        <f t="shared" si="43"/>
        <v/>
      </c>
      <c r="T212" s="684" t="str">
        <f t="shared" si="44"/>
        <v/>
      </c>
      <c r="U212" s="685" t="str">
        <f t="shared" si="45"/>
        <v/>
      </c>
      <c r="V212" s="685" t="str">
        <f t="shared" si="46"/>
        <v/>
      </c>
      <c r="W212" s="685" t="str">
        <f t="shared" si="47"/>
        <v/>
      </c>
      <c r="X212" s="685" t="str">
        <f t="shared" si="48"/>
        <v/>
      </c>
      <c r="Y212" s="685" t="str">
        <f t="shared" si="49"/>
        <v/>
      </c>
      <c r="Z212" s="685" t="str">
        <f t="shared" si="50"/>
        <v/>
      </c>
      <c r="AA212" s="685" t="str">
        <f t="shared" si="51"/>
        <v/>
      </c>
      <c r="AB212" s="679" t="str">
        <f>IF(G212="","",VLOOKUP(G212,Qualities!$A$2:$B$156,2,0))</f>
        <v/>
      </c>
      <c r="AC212" s="686" t="str">
        <f>IF(AB212="","",VLOOKUP(AB212,QualityType!$A$2:$B$16,2,0))</f>
        <v/>
      </c>
      <c r="AD212" s="687" t="str">
        <f t="shared" si="39"/>
        <v/>
      </c>
      <c r="AE212" s="687" t="str">
        <f>IF(I212="",IF(AND(J212="",K212=""),"",F212&amp;"External"),IF(COUNTIF(BaseData!$B$2:$B$45,I212)=1,F212&amp;"Consolidation intra-divisional",F212&amp;"Group"))</f>
        <v/>
      </c>
      <c r="AF212" s="687" t="str">
        <f t="shared" si="40"/>
        <v/>
      </c>
    </row>
    <row r="213" spans="1:32">
      <c r="A213" s="674"/>
      <c r="B213" s="675"/>
      <c r="C213" s="676"/>
      <c r="D213" s="675"/>
      <c r="E213" s="677"/>
      <c r="F213" s="675"/>
      <c r="G213" s="678"/>
      <c r="H213" s="675"/>
      <c r="I213" s="675"/>
      <c r="J213" s="675"/>
      <c r="K213" s="680"/>
      <c r="L213" s="681"/>
      <c r="M213" s="682"/>
      <c r="N213" s="683"/>
      <c r="O213" s="682"/>
      <c r="P213" s="682"/>
      <c r="Q213" s="684" t="str">
        <f t="shared" si="41"/>
        <v/>
      </c>
      <c r="R213" s="684" t="str">
        <f t="shared" si="42"/>
        <v/>
      </c>
      <c r="S213" s="684" t="str">
        <f t="shared" si="43"/>
        <v/>
      </c>
      <c r="T213" s="684" t="str">
        <f t="shared" si="44"/>
        <v/>
      </c>
      <c r="U213" s="685" t="str">
        <f t="shared" si="45"/>
        <v/>
      </c>
      <c r="V213" s="685" t="str">
        <f t="shared" si="46"/>
        <v/>
      </c>
      <c r="W213" s="685" t="str">
        <f t="shared" si="47"/>
        <v/>
      </c>
      <c r="X213" s="685" t="str">
        <f t="shared" si="48"/>
        <v/>
      </c>
      <c r="Y213" s="685" t="str">
        <f t="shared" si="49"/>
        <v/>
      </c>
      <c r="Z213" s="685" t="str">
        <f t="shared" si="50"/>
        <v/>
      </c>
      <c r="AA213" s="685" t="str">
        <f t="shared" si="51"/>
        <v/>
      </c>
      <c r="AB213" s="679" t="str">
        <f>IF(G213="","",VLOOKUP(G213,Qualities!$A$2:$B$156,2,0))</f>
        <v/>
      </c>
      <c r="AC213" s="686" t="str">
        <f>IF(AB213="","",VLOOKUP(AB213,QualityType!$A$2:$B$16,2,0))</f>
        <v/>
      </c>
      <c r="AD213" s="687" t="str">
        <f t="shared" si="39"/>
        <v/>
      </c>
      <c r="AE213" s="687" t="str">
        <f>IF(I213="",IF(AND(J213="",K213=""),"",F213&amp;"External"),IF(COUNTIF(BaseData!$B$2:$B$45,I213)=1,F213&amp;"Consolidation intra-divisional",F213&amp;"Group"))</f>
        <v/>
      </c>
      <c r="AF213" s="687" t="str">
        <f t="shared" si="40"/>
        <v/>
      </c>
    </row>
    <row r="214" spans="1:32">
      <c r="A214" s="674"/>
      <c r="B214" s="675"/>
      <c r="C214" s="676"/>
      <c r="D214" s="675"/>
      <c r="E214" s="677"/>
      <c r="F214" s="675"/>
      <c r="G214" s="678"/>
      <c r="H214" s="675"/>
      <c r="I214" s="675"/>
      <c r="J214" s="675"/>
      <c r="K214" s="680"/>
      <c r="L214" s="681"/>
      <c r="M214" s="682"/>
      <c r="N214" s="683"/>
      <c r="O214" s="682"/>
      <c r="P214" s="682"/>
      <c r="Q214" s="684" t="str">
        <f t="shared" si="41"/>
        <v/>
      </c>
      <c r="R214" s="684" t="str">
        <f t="shared" si="42"/>
        <v/>
      </c>
      <c r="S214" s="684" t="str">
        <f t="shared" si="43"/>
        <v/>
      </c>
      <c r="T214" s="684" t="str">
        <f t="shared" si="44"/>
        <v/>
      </c>
      <c r="U214" s="685" t="str">
        <f t="shared" si="45"/>
        <v/>
      </c>
      <c r="V214" s="685" t="str">
        <f t="shared" si="46"/>
        <v/>
      </c>
      <c r="W214" s="685" t="str">
        <f t="shared" si="47"/>
        <v/>
      </c>
      <c r="X214" s="685" t="str">
        <f t="shared" si="48"/>
        <v/>
      </c>
      <c r="Y214" s="685" t="str">
        <f t="shared" si="49"/>
        <v/>
      </c>
      <c r="Z214" s="685" t="str">
        <f t="shared" si="50"/>
        <v/>
      </c>
      <c r="AA214" s="685" t="str">
        <f t="shared" si="51"/>
        <v/>
      </c>
      <c r="AB214" s="679" t="str">
        <f>IF(G214="","",VLOOKUP(G214,Qualities!$A$2:$B$156,2,0))</f>
        <v/>
      </c>
      <c r="AC214" s="686" t="str">
        <f>IF(AB214="","",VLOOKUP(AB214,QualityType!$A$2:$B$16,2,0))</f>
        <v/>
      </c>
      <c r="AD214" s="687" t="str">
        <f t="shared" si="39"/>
        <v/>
      </c>
      <c r="AE214" s="687" t="str">
        <f>IF(I214="",IF(AND(J214="",K214=""),"",F214&amp;"External"),IF(COUNTIF(BaseData!$B$2:$B$45,I214)=1,F214&amp;"Consolidation intra-divisional",F214&amp;"Group"))</f>
        <v/>
      </c>
      <c r="AF214" s="687" t="str">
        <f t="shared" si="40"/>
        <v/>
      </c>
    </row>
    <row r="215" spans="1:32">
      <c r="A215" s="674"/>
      <c r="B215" s="675"/>
      <c r="C215" s="676"/>
      <c r="D215" s="675"/>
      <c r="E215" s="677"/>
      <c r="F215" s="675"/>
      <c r="G215" s="678"/>
      <c r="H215" s="675"/>
      <c r="I215" s="675"/>
      <c r="J215" s="675"/>
      <c r="K215" s="680"/>
      <c r="L215" s="681"/>
      <c r="M215" s="682"/>
      <c r="N215" s="683"/>
      <c r="O215" s="682"/>
      <c r="P215" s="682"/>
      <c r="Q215" s="684" t="str">
        <f t="shared" si="41"/>
        <v/>
      </c>
      <c r="R215" s="684" t="str">
        <f t="shared" si="42"/>
        <v/>
      </c>
      <c r="S215" s="684" t="str">
        <f t="shared" si="43"/>
        <v/>
      </c>
      <c r="T215" s="684" t="str">
        <f t="shared" si="44"/>
        <v/>
      </c>
      <c r="U215" s="685" t="str">
        <f t="shared" si="45"/>
        <v/>
      </c>
      <c r="V215" s="685" t="str">
        <f t="shared" si="46"/>
        <v/>
      </c>
      <c r="W215" s="685" t="str">
        <f t="shared" si="47"/>
        <v/>
      </c>
      <c r="X215" s="685" t="str">
        <f t="shared" si="48"/>
        <v/>
      </c>
      <c r="Y215" s="685" t="str">
        <f t="shared" si="49"/>
        <v/>
      </c>
      <c r="Z215" s="685" t="str">
        <f t="shared" si="50"/>
        <v/>
      </c>
      <c r="AA215" s="685" t="str">
        <f t="shared" si="51"/>
        <v/>
      </c>
      <c r="AB215" s="679" t="str">
        <f>IF(G215="","",VLOOKUP(G215,Qualities!$A$2:$B$156,2,0))</f>
        <v/>
      </c>
      <c r="AC215" s="686" t="str">
        <f>IF(AB215="","",VLOOKUP(AB215,QualityType!$A$2:$B$16,2,0))</f>
        <v/>
      </c>
      <c r="AD215" s="687" t="str">
        <f t="shared" si="39"/>
        <v/>
      </c>
      <c r="AE215" s="687" t="str">
        <f>IF(I215="",IF(AND(J215="",K215=""),"",F215&amp;"External"),IF(COUNTIF(BaseData!$B$2:$B$45,I215)=1,F215&amp;"Consolidation intra-divisional",F215&amp;"Group"))</f>
        <v/>
      </c>
      <c r="AF215" s="687" t="str">
        <f t="shared" si="40"/>
        <v/>
      </c>
    </row>
    <row r="216" spans="1:32">
      <c r="A216" s="674"/>
      <c r="B216" s="675"/>
      <c r="C216" s="676"/>
      <c r="D216" s="675"/>
      <c r="E216" s="677"/>
      <c r="F216" s="675"/>
      <c r="G216" s="678"/>
      <c r="H216" s="675"/>
      <c r="I216" s="675"/>
      <c r="J216" s="675"/>
      <c r="K216" s="680"/>
      <c r="L216" s="681"/>
      <c r="M216" s="682"/>
      <c r="N216" s="683"/>
      <c r="O216" s="682"/>
      <c r="P216" s="682"/>
      <c r="Q216" s="684" t="str">
        <f t="shared" si="41"/>
        <v/>
      </c>
      <c r="R216" s="684" t="str">
        <f t="shared" si="42"/>
        <v/>
      </c>
      <c r="S216" s="684" t="str">
        <f t="shared" si="43"/>
        <v/>
      </c>
      <c r="T216" s="684" t="str">
        <f t="shared" si="44"/>
        <v/>
      </c>
      <c r="U216" s="685" t="str">
        <f t="shared" si="45"/>
        <v/>
      </c>
      <c r="V216" s="685" t="str">
        <f t="shared" si="46"/>
        <v/>
      </c>
      <c r="W216" s="685" t="str">
        <f t="shared" si="47"/>
        <v/>
      </c>
      <c r="X216" s="685" t="str">
        <f t="shared" si="48"/>
        <v/>
      </c>
      <c r="Y216" s="685" t="str">
        <f t="shared" si="49"/>
        <v/>
      </c>
      <c r="Z216" s="685" t="str">
        <f t="shared" si="50"/>
        <v/>
      </c>
      <c r="AA216" s="685" t="str">
        <f t="shared" si="51"/>
        <v/>
      </c>
      <c r="AB216" s="679" t="str">
        <f>IF(G216="","",VLOOKUP(G216,Qualities!$A$2:$B$156,2,0))</f>
        <v/>
      </c>
      <c r="AC216" s="686" t="str">
        <f>IF(AB216="","",VLOOKUP(AB216,QualityType!$A$2:$B$16,2,0))</f>
        <v/>
      </c>
      <c r="AD216" s="687" t="str">
        <f t="shared" si="39"/>
        <v/>
      </c>
      <c r="AE216" s="687" t="str">
        <f>IF(I216="",IF(AND(J216="",K216=""),"",F216&amp;"External"),IF(COUNTIF(BaseData!$B$2:$B$45,I216)=1,F216&amp;"Consolidation intra-divisional",F216&amp;"Group"))</f>
        <v/>
      </c>
      <c r="AF216" s="687" t="str">
        <f t="shared" si="40"/>
        <v/>
      </c>
    </row>
    <row r="217" spans="1:32">
      <c r="A217" s="674"/>
      <c r="B217" s="675"/>
      <c r="C217" s="676"/>
      <c r="D217" s="675"/>
      <c r="E217" s="677"/>
      <c r="F217" s="675"/>
      <c r="G217" s="678"/>
      <c r="H217" s="675"/>
      <c r="I217" s="675"/>
      <c r="J217" s="675"/>
      <c r="K217" s="680"/>
      <c r="L217" s="681"/>
      <c r="M217" s="682"/>
      <c r="N217" s="683"/>
      <c r="O217" s="682"/>
      <c r="P217" s="682"/>
      <c r="Q217" s="684" t="str">
        <f t="shared" si="41"/>
        <v/>
      </c>
      <c r="R217" s="684" t="str">
        <f t="shared" si="42"/>
        <v/>
      </c>
      <c r="S217" s="684" t="str">
        <f t="shared" si="43"/>
        <v/>
      </c>
      <c r="T217" s="684" t="str">
        <f t="shared" si="44"/>
        <v/>
      </c>
      <c r="U217" s="685" t="str">
        <f t="shared" si="45"/>
        <v/>
      </c>
      <c r="V217" s="685" t="str">
        <f t="shared" si="46"/>
        <v/>
      </c>
      <c r="W217" s="685" t="str">
        <f t="shared" si="47"/>
        <v/>
      </c>
      <c r="X217" s="685" t="str">
        <f t="shared" si="48"/>
        <v/>
      </c>
      <c r="Y217" s="685" t="str">
        <f t="shared" si="49"/>
        <v/>
      </c>
      <c r="Z217" s="685" t="str">
        <f t="shared" si="50"/>
        <v/>
      </c>
      <c r="AA217" s="685" t="str">
        <f t="shared" si="51"/>
        <v/>
      </c>
      <c r="AB217" s="679" t="str">
        <f>IF(G217="","",VLOOKUP(G217,Qualities!$A$2:$B$156,2,0))</f>
        <v/>
      </c>
      <c r="AC217" s="686" t="str">
        <f>IF(AB217="","",VLOOKUP(AB217,QualityType!$A$2:$B$16,2,0))</f>
        <v/>
      </c>
      <c r="AD217" s="687" t="str">
        <f t="shared" si="39"/>
        <v/>
      </c>
      <c r="AE217" s="687" t="str">
        <f>IF(I217="",IF(AND(J217="",K217=""),"",F217&amp;"External"),IF(COUNTIF(BaseData!$B$2:$B$45,I217)=1,F217&amp;"Consolidation intra-divisional",F217&amp;"Group"))</f>
        <v/>
      </c>
      <c r="AF217" s="687" t="str">
        <f t="shared" si="40"/>
        <v/>
      </c>
    </row>
    <row r="218" spans="1:32">
      <c r="A218" s="674"/>
      <c r="B218" s="675"/>
      <c r="C218" s="676"/>
      <c r="D218" s="675"/>
      <c r="E218" s="677"/>
      <c r="F218" s="675"/>
      <c r="G218" s="678"/>
      <c r="H218" s="675"/>
      <c r="I218" s="675"/>
      <c r="J218" s="675"/>
      <c r="K218" s="680"/>
      <c r="L218" s="681"/>
      <c r="M218" s="682"/>
      <c r="N218" s="683"/>
      <c r="O218" s="682"/>
      <c r="P218" s="682"/>
      <c r="Q218" s="684" t="str">
        <f t="shared" si="41"/>
        <v/>
      </c>
      <c r="R218" s="684" t="str">
        <f t="shared" si="42"/>
        <v/>
      </c>
      <c r="S218" s="684" t="str">
        <f t="shared" si="43"/>
        <v/>
      </c>
      <c r="T218" s="684" t="str">
        <f t="shared" si="44"/>
        <v/>
      </c>
      <c r="U218" s="685" t="str">
        <f t="shared" si="45"/>
        <v/>
      </c>
      <c r="V218" s="685" t="str">
        <f t="shared" si="46"/>
        <v/>
      </c>
      <c r="W218" s="685" t="str">
        <f t="shared" si="47"/>
        <v/>
      </c>
      <c r="X218" s="685" t="str">
        <f t="shared" si="48"/>
        <v/>
      </c>
      <c r="Y218" s="685" t="str">
        <f t="shared" si="49"/>
        <v/>
      </c>
      <c r="Z218" s="685" t="str">
        <f t="shared" si="50"/>
        <v/>
      </c>
      <c r="AA218" s="685" t="str">
        <f t="shared" si="51"/>
        <v/>
      </c>
      <c r="AB218" s="679" t="str">
        <f>IF(G218="","",VLOOKUP(G218,Qualities!$A$2:$B$156,2,0))</f>
        <v/>
      </c>
      <c r="AC218" s="686" t="str">
        <f>IF(AB218="","",VLOOKUP(AB218,QualityType!$A$2:$B$16,2,0))</f>
        <v/>
      </c>
      <c r="AD218" s="687" t="str">
        <f t="shared" si="39"/>
        <v/>
      </c>
      <c r="AE218" s="687" t="str">
        <f>IF(I218="",IF(AND(J218="",K218=""),"",F218&amp;"External"),IF(COUNTIF(BaseData!$B$2:$B$45,I218)=1,F218&amp;"Consolidation intra-divisional",F218&amp;"Group"))</f>
        <v/>
      </c>
      <c r="AF218" s="687" t="str">
        <f t="shared" si="40"/>
        <v/>
      </c>
    </row>
    <row r="219" spans="1:32">
      <c r="A219" s="674"/>
      <c r="B219" s="675"/>
      <c r="C219" s="676"/>
      <c r="D219" s="675"/>
      <c r="E219" s="677"/>
      <c r="F219" s="675"/>
      <c r="G219" s="678"/>
      <c r="H219" s="675"/>
      <c r="I219" s="675"/>
      <c r="J219" s="675"/>
      <c r="K219" s="680"/>
      <c r="L219" s="681"/>
      <c r="M219" s="682"/>
      <c r="N219" s="683"/>
      <c r="O219" s="682"/>
      <c r="P219" s="682"/>
      <c r="Q219" s="684" t="str">
        <f t="shared" si="41"/>
        <v/>
      </c>
      <c r="R219" s="684" t="str">
        <f t="shared" si="42"/>
        <v/>
      </c>
      <c r="S219" s="684" t="str">
        <f t="shared" si="43"/>
        <v/>
      </c>
      <c r="T219" s="684" t="str">
        <f t="shared" si="44"/>
        <v/>
      </c>
      <c r="U219" s="685" t="str">
        <f t="shared" si="45"/>
        <v/>
      </c>
      <c r="V219" s="685" t="str">
        <f t="shared" si="46"/>
        <v/>
      </c>
      <c r="W219" s="685" t="str">
        <f t="shared" si="47"/>
        <v/>
      </c>
      <c r="X219" s="685" t="str">
        <f t="shared" si="48"/>
        <v/>
      </c>
      <c r="Y219" s="685" t="str">
        <f t="shared" si="49"/>
        <v/>
      </c>
      <c r="Z219" s="685" t="str">
        <f t="shared" si="50"/>
        <v/>
      </c>
      <c r="AA219" s="685" t="str">
        <f t="shared" si="51"/>
        <v/>
      </c>
      <c r="AB219" s="679" t="str">
        <f>IF(G219="","",VLOOKUP(G219,Qualities!$A$2:$B$156,2,0))</f>
        <v/>
      </c>
      <c r="AC219" s="686" t="str">
        <f>IF(AB219="","",VLOOKUP(AB219,QualityType!$A$2:$B$16,2,0))</f>
        <v/>
      </c>
      <c r="AD219" s="687" t="str">
        <f t="shared" si="39"/>
        <v/>
      </c>
      <c r="AE219" s="687" t="str">
        <f>IF(I219="",IF(AND(J219="",K219=""),"",F219&amp;"External"),IF(COUNTIF(BaseData!$B$2:$B$45,I219)=1,F219&amp;"Consolidation intra-divisional",F219&amp;"Group"))</f>
        <v/>
      </c>
      <c r="AF219" s="687" t="str">
        <f t="shared" si="40"/>
        <v/>
      </c>
    </row>
    <row r="220" spans="1:32">
      <c r="A220" s="674"/>
      <c r="B220" s="675"/>
      <c r="C220" s="676"/>
      <c r="D220" s="675"/>
      <c r="E220" s="677"/>
      <c r="F220" s="675"/>
      <c r="G220" s="678"/>
      <c r="H220" s="675"/>
      <c r="I220" s="675"/>
      <c r="J220" s="675"/>
      <c r="K220" s="680"/>
      <c r="L220" s="681"/>
      <c r="M220" s="682"/>
      <c r="N220" s="683"/>
      <c r="O220" s="682"/>
      <c r="P220" s="682"/>
      <c r="Q220" s="684" t="str">
        <f t="shared" si="41"/>
        <v/>
      </c>
      <c r="R220" s="684" t="str">
        <f t="shared" si="42"/>
        <v/>
      </c>
      <c r="S220" s="684" t="str">
        <f t="shared" si="43"/>
        <v/>
      </c>
      <c r="T220" s="684" t="str">
        <f t="shared" si="44"/>
        <v/>
      </c>
      <c r="U220" s="685" t="str">
        <f t="shared" si="45"/>
        <v/>
      </c>
      <c r="V220" s="685" t="str">
        <f t="shared" si="46"/>
        <v/>
      </c>
      <c r="W220" s="685" t="str">
        <f t="shared" si="47"/>
        <v/>
      </c>
      <c r="X220" s="685" t="str">
        <f t="shared" si="48"/>
        <v/>
      </c>
      <c r="Y220" s="685" t="str">
        <f t="shared" si="49"/>
        <v/>
      </c>
      <c r="Z220" s="685" t="str">
        <f t="shared" si="50"/>
        <v/>
      </c>
      <c r="AA220" s="685" t="str">
        <f t="shared" si="51"/>
        <v/>
      </c>
      <c r="AB220" s="679" t="str">
        <f>IF(G220="","",VLOOKUP(G220,Qualities!$A$2:$B$156,2,0))</f>
        <v/>
      </c>
      <c r="AC220" s="686" t="str">
        <f>IF(AB220="","",VLOOKUP(AB220,QualityType!$A$2:$B$16,2,0))</f>
        <v/>
      </c>
      <c r="AD220" s="687" t="str">
        <f t="shared" si="39"/>
        <v/>
      </c>
      <c r="AE220" s="687" t="str">
        <f>IF(I220="",IF(AND(J220="",K220=""),"",F220&amp;"External"),IF(COUNTIF(BaseData!$B$2:$B$45,I220)=1,F220&amp;"Consolidation intra-divisional",F220&amp;"Group"))</f>
        <v/>
      </c>
      <c r="AF220" s="687" t="str">
        <f t="shared" si="40"/>
        <v/>
      </c>
    </row>
    <row r="221" spans="1:32">
      <c r="A221" s="674"/>
      <c r="B221" s="675"/>
      <c r="C221" s="676"/>
      <c r="D221" s="675"/>
      <c r="E221" s="677"/>
      <c r="F221" s="675"/>
      <c r="G221" s="678"/>
      <c r="H221" s="675"/>
      <c r="I221" s="675"/>
      <c r="J221" s="675"/>
      <c r="K221" s="680"/>
      <c r="L221" s="681"/>
      <c r="M221" s="682"/>
      <c r="N221" s="683"/>
      <c r="O221" s="682"/>
      <c r="P221" s="682"/>
      <c r="Q221" s="684" t="str">
        <f t="shared" si="41"/>
        <v/>
      </c>
      <c r="R221" s="684" t="str">
        <f t="shared" si="42"/>
        <v/>
      </c>
      <c r="S221" s="684" t="str">
        <f t="shared" si="43"/>
        <v/>
      </c>
      <c r="T221" s="684" t="str">
        <f t="shared" si="44"/>
        <v/>
      </c>
      <c r="U221" s="685" t="str">
        <f t="shared" si="45"/>
        <v/>
      </c>
      <c r="V221" s="685" t="str">
        <f t="shared" si="46"/>
        <v/>
      </c>
      <c r="W221" s="685" t="str">
        <f t="shared" si="47"/>
        <v/>
      </c>
      <c r="X221" s="685" t="str">
        <f t="shared" si="48"/>
        <v/>
      </c>
      <c r="Y221" s="685" t="str">
        <f t="shared" si="49"/>
        <v/>
      </c>
      <c r="Z221" s="685" t="str">
        <f t="shared" si="50"/>
        <v/>
      </c>
      <c r="AA221" s="685" t="str">
        <f t="shared" si="51"/>
        <v/>
      </c>
      <c r="AB221" s="679" t="str">
        <f>IF(G221="","",VLOOKUP(G221,Qualities!$A$2:$B$156,2,0))</f>
        <v/>
      </c>
      <c r="AC221" s="686" t="str">
        <f>IF(AB221="","",VLOOKUP(AB221,QualityType!$A$2:$B$16,2,0))</f>
        <v/>
      </c>
      <c r="AD221" s="687" t="str">
        <f t="shared" si="39"/>
        <v/>
      </c>
      <c r="AE221" s="687" t="str">
        <f>IF(I221="",IF(AND(J221="",K221=""),"",F221&amp;"External"),IF(COUNTIF(BaseData!$B$2:$B$45,I221)=1,F221&amp;"Consolidation intra-divisional",F221&amp;"Group"))</f>
        <v/>
      </c>
      <c r="AF221" s="687" t="str">
        <f t="shared" si="40"/>
        <v/>
      </c>
    </row>
    <row r="222" spans="1:32">
      <c r="A222" s="674"/>
      <c r="B222" s="675"/>
      <c r="C222" s="676"/>
      <c r="D222" s="675"/>
      <c r="E222" s="677"/>
      <c r="F222" s="675"/>
      <c r="G222" s="678"/>
      <c r="H222" s="675"/>
      <c r="I222" s="675"/>
      <c r="J222" s="675"/>
      <c r="K222" s="680"/>
      <c r="L222" s="681"/>
      <c r="M222" s="682"/>
      <c r="N222" s="683"/>
      <c r="O222" s="682"/>
      <c r="P222" s="682"/>
      <c r="Q222" s="684" t="str">
        <f t="shared" si="41"/>
        <v/>
      </c>
      <c r="R222" s="684" t="str">
        <f t="shared" si="42"/>
        <v/>
      </c>
      <c r="S222" s="684" t="str">
        <f t="shared" si="43"/>
        <v/>
      </c>
      <c r="T222" s="684" t="str">
        <f t="shared" si="44"/>
        <v/>
      </c>
      <c r="U222" s="685" t="str">
        <f t="shared" si="45"/>
        <v/>
      </c>
      <c r="V222" s="685" t="str">
        <f t="shared" si="46"/>
        <v/>
      </c>
      <c r="W222" s="685" t="str">
        <f t="shared" si="47"/>
        <v/>
      </c>
      <c r="X222" s="685" t="str">
        <f t="shared" si="48"/>
        <v/>
      </c>
      <c r="Y222" s="685" t="str">
        <f t="shared" si="49"/>
        <v/>
      </c>
      <c r="Z222" s="685" t="str">
        <f t="shared" si="50"/>
        <v/>
      </c>
      <c r="AA222" s="685" t="str">
        <f t="shared" si="51"/>
        <v/>
      </c>
      <c r="AB222" s="679" t="str">
        <f>IF(G222="","",VLOOKUP(G222,Qualities!$A$2:$B$156,2,0))</f>
        <v/>
      </c>
      <c r="AC222" s="686" t="str">
        <f>IF(AB222="","",VLOOKUP(AB222,QualityType!$A$2:$B$16,2,0))</f>
        <v/>
      </c>
      <c r="AD222" s="687" t="str">
        <f t="shared" si="39"/>
        <v/>
      </c>
      <c r="AE222" s="687" t="str">
        <f>IF(I222="",IF(AND(J222="",K222=""),"",F222&amp;"External"),IF(COUNTIF(BaseData!$B$2:$B$45,I222)=1,F222&amp;"Consolidation intra-divisional",F222&amp;"Group"))</f>
        <v/>
      </c>
      <c r="AF222" s="687" t="str">
        <f t="shared" si="40"/>
        <v/>
      </c>
    </row>
    <row r="223" spans="1:32">
      <c r="A223" s="674"/>
      <c r="B223" s="675"/>
      <c r="C223" s="676"/>
      <c r="D223" s="675"/>
      <c r="E223" s="677"/>
      <c r="F223" s="675"/>
      <c r="G223" s="678"/>
      <c r="H223" s="675"/>
      <c r="I223" s="675"/>
      <c r="J223" s="675"/>
      <c r="K223" s="680"/>
      <c r="L223" s="681"/>
      <c r="M223" s="682"/>
      <c r="N223" s="683"/>
      <c r="O223" s="682"/>
      <c r="P223" s="682"/>
      <c r="Q223" s="684" t="str">
        <f t="shared" si="41"/>
        <v/>
      </c>
      <c r="R223" s="684" t="str">
        <f t="shared" si="42"/>
        <v/>
      </c>
      <c r="S223" s="684" t="str">
        <f t="shared" si="43"/>
        <v/>
      </c>
      <c r="T223" s="684" t="str">
        <f t="shared" si="44"/>
        <v/>
      </c>
      <c r="U223" s="685" t="str">
        <f t="shared" si="45"/>
        <v/>
      </c>
      <c r="V223" s="685" t="str">
        <f t="shared" si="46"/>
        <v/>
      </c>
      <c r="W223" s="685" t="str">
        <f t="shared" si="47"/>
        <v/>
      </c>
      <c r="X223" s="685" t="str">
        <f t="shared" si="48"/>
        <v/>
      </c>
      <c r="Y223" s="685" t="str">
        <f t="shared" si="49"/>
        <v/>
      </c>
      <c r="Z223" s="685" t="str">
        <f t="shared" si="50"/>
        <v/>
      </c>
      <c r="AA223" s="685" t="str">
        <f t="shared" si="51"/>
        <v/>
      </c>
      <c r="AB223" s="679" t="str">
        <f>IF(G223="","",VLOOKUP(G223,Qualities!$A$2:$B$156,2,0))</f>
        <v/>
      </c>
      <c r="AC223" s="686" t="str">
        <f>IF(AB223="","",VLOOKUP(AB223,QualityType!$A$2:$B$16,2,0))</f>
        <v/>
      </c>
      <c r="AD223" s="687" t="str">
        <f t="shared" si="39"/>
        <v/>
      </c>
      <c r="AE223" s="687" t="str">
        <f>IF(I223="",IF(AND(J223="",K223=""),"",F223&amp;"External"),IF(COUNTIF(BaseData!$B$2:$B$45,I223)=1,F223&amp;"Consolidation intra-divisional",F223&amp;"Group"))</f>
        <v/>
      </c>
      <c r="AF223" s="687" t="str">
        <f t="shared" si="40"/>
        <v/>
      </c>
    </row>
    <row r="224" spans="1:32">
      <c r="A224" s="674"/>
      <c r="B224" s="675"/>
      <c r="C224" s="676"/>
      <c r="D224" s="675"/>
      <c r="E224" s="677"/>
      <c r="F224" s="675"/>
      <c r="G224" s="678"/>
      <c r="H224" s="675"/>
      <c r="I224" s="675"/>
      <c r="J224" s="675"/>
      <c r="K224" s="680"/>
      <c r="L224" s="681"/>
      <c r="M224" s="682"/>
      <c r="N224" s="683"/>
      <c r="O224" s="682"/>
      <c r="P224" s="682"/>
      <c r="Q224" s="684" t="str">
        <f t="shared" si="41"/>
        <v/>
      </c>
      <c r="R224" s="684" t="str">
        <f t="shared" si="42"/>
        <v/>
      </c>
      <c r="S224" s="684" t="str">
        <f t="shared" si="43"/>
        <v/>
      </c>
      <c r="T224" s="684" t="str">
        <f t="shared" si="44"/>
        <v/>
      </c>
      <c r="U224" s="685" t="str">
        <f t="shared" si="45"/>
        <v/>
      </c>
      <c r="V224" s="685" t="str">
        <f t="shared" si="46"/>
        <v/>
      </c>
      <c r="W224" s="685" t="str">
        <f t="shared" si="47"/>
        <v/>
      </c>
      <c r="X224" s="685" t="str">
        <f t="shared" si="48"/>
        <v/>
      </c>
      <c r="Y224" s="685" t="str">
        <f t="shared" si="49"/>
        <v/>
      </c>
      <c r="Z224" s="685" t="str">
        <f t="shared" si="50"/>
        <v/>
      </c>
      <c r="AA224" s="685" t="str">
        <f t="shared" si="51"/>
        <v/>
      </c>
      <c r="AB224" s="679" t="str">
        <f>IF(G224="","",VLOOKUP(G224,Qualities!$A$2:$B$156,2,0))</f>
        <v/>
      </c>
      <c r="AC224" s="686" t="str">
        <f>IF(AB224="","",VLOOKUP(AB224,QualityType!$A$2:$B$16,2,0))</f>
        <v/>
      </c>
      <c r="AD224" s="687" t="str">
        <f t="shared" si="39"/>
        <v/>
      </c>
      <c r="AE224" s="687" t="str">
        <f>IF(I224="",IF(AND(J224="",K224=""),"",F224&amp;"External"),IF(COUNTIF(BaseData!$B$2:$B$45,I224)=1,F224&amp;"Consolidation intra-divisional",F224&amp;"Group"))</f>
        <v/>
      </c>
      <c r="AF224" s="687" t="str">
        <f t="shared" si="40"/>
        <v/>
      </c>
    </row>
    <row r="225" spans="1:32">
      <c r="A225" s="674"/>
      <c r="B225" s="675"/>
      <c r="C225" s="676"/>
      <c r="D225" s="675"/>
      <c r="E225" s="677"/>
      <c r="F225" s="675"/>
      <c r="G225" s="678"/>
      <c r="H225" s="675"/>
      <c r="I225" s="675"/>
      <c r="J225" s="675"/>
      <c r="K225" s="680"/>
      <c r="L225" s="681"/>
      <c r="M225" s="682"/>
      <c r="N225" s="683"/>
      <c r="O225" s="682"/>
      <c r="P225" s="682"/>
      <c r="Q225" s="684" t="str">
        <f t="shared" si="41"/>
        <v/>
      </c>
      <c r="R225" s="684" t="str">
        <f t="shared" si="42"/>
        <v/>
      </c>
      <c r="S225" s="684" t="str">
        <f t="shared" si="43"/>
        <v/>
      </c>
      <c r="T225" s="684" t="str">
        <f t="shared" si="44"/>
        <v/>
      </c>
      <c r="U225" s="685" t="str">
        <f t="shared" si="45"/>
        <v/>
      </c>
      <c r="V225" s="685" t="str">
        <f t="shared" si="46"/>
        <v/>
      </c>
      <c r="W225" s="685" t="str">
        <f t="shared" si="47"/>
        <v/>
      </c>
      <c r="X225" s="685" t="str">
        <f t="shared" si="48"/>
        <v/>
      </c>
      <c r="Y225" s="685" t="str">
        <f t="shared" si="49"/>
        <v/>
      </c>
      <c r="Z225" s="685" t="str">
        <f t="shared" si="50"/>
        <v/>
      </c>
      <c r="AA225" s="685" t="str">
        <f t="shared" si="51"/>
        <v/>
      </c>
      <c r="AB225" s="679" t="str">
        <f>IF(G225="","",VLOOKUP(G225,Qualities!$A$2:$B$156,2,0))</f>
        <v/>
      </c>
      <c r="AC225" s="686" t="str">
        <f>IF(AB225="","",VLOOKUP(AB225,QualityType!$A$2:$B$16,2,0))</f>
        <v/>
      </c>
      <c r="AD225" s="687" t="str">
        <f t="shared" si="39"/>
        <v/>
      </c>
      <c r="AE225" s="687" t="str">
        <f>IF(I225="",IF(AND(J225="",K225=""),"",F225&amp;"External"),IF(COUNTIF(BaseData!$B$2:$B$45,I225)=1,F225&amp;"Consolidation intra-divisional",F225&amp;"Group"))</f>
        <v/>
      </c>
      <c r="AF225" s="687" t="str">
        <f t="shared" si="40"/>
        <v/>
      </c>
    </row>
    <row r="226" spans="1:32">
      <c r="A226" s="674"/>
      <c r="B226" s="675"/>
      <c r="C226" s="676"/>
      <c r="D226" s="675"/>
      <c r="E226" s="677"/>
      <c r="F226" s="675"/>
      <c r="G226" s="678"/>
      <c r="H226" s="675"/>
      <c r="I226" s="675"/>
      <c r="J226" s="675"/>
      <c r="K226" s="680"/>
      <c r="L226" s="681"/>
      <c r="M226" s="682"/>
      <c r="N226" s="683"/>
      <c r="O226" s="682"/>
      <c r="P226" s="682"/>
      <c r="Q226" s="684" t="str">
        <f t="shared" si="41"/>
        <v/>
      </c>
      <c r="R226" s="684" t="str">
        <f t="shared" si="42"/>
        <v/>
      </c>
      <c r="S226" s="684" t="str">
        <f t="shared" si="43"/>
        <v/>
      </c>
      <c r="T226" s="684" t="str">
        <f t="shared" si="44"/>
        <v/>
      </c>
      <c r="U226" s="685" t="str">
        <f t="shared" si="45"/>
        <v/>
      </c>
      <c r="V226" s="685" t="str">
        <f t="shared" si="46"/>
        <v/>
      </c>
      <c r="W226" s="685" t="str">
        <f t="shared" si="47"/>
        <v/>
      </c>
      <c r="X226" s="685" t="str">
        <f t="shared" si="48"/>
        <v/>
      </c>
      <c r="Y226" s="685" t="str">
        <f t="shared" si="49"/>
        <v/>
      </c>
      <c r="Z226" s="685" t="str">
        <f t="shared" si="50"/>
        <v/>
      </c>
      <c r="AA226" s="685" t="str">
        <f t="shared" si="51"/>
        <v/>
      </c>
      <c r="AB226" s="679" t="str">
        <f>IF(G226="","",VLOOKUP(G226,Qualities!$A$2:$B$156,2,0))</f>
        <v/>
      </c>
      <c r="AC226" s="686" t="str">
        <f>IF(AB226="","",VLOOKUP(AB226,QualityType!$A$2:$B$16,2,0))</f>
        <v/>
      </c>
      <c r="AD226" s="687" t="str">
        <f t="shared" si="39"/>
        <v/>
      </c>
      <c r="AE226" s="687" t="str">
        <f>IF(I226="",IF(AND(J226="",K226=""),"",F226&amp;"External"),IF(COUNTIF(BaseData!$B$2:$B$45,I226)=1,F226&amp;"Consolidation intra-divisional",F226&amp;"Group"))</f>
        <v/>
      </c>
      <c r="AF226" s="687" t="str">
        <f t="shared" si="40"/>
        <v/>
      </c>
    </row>
    <row r="227" spans="1:32">
      <c r="A227" s="674"/>
      <c r="B227" s="675"/>
      <c r="C227" s="676"/>
      <c r="D227" s="675"/>
      <c r="E227" s="677"/>
      <c r="F227" s="675"/>
      <c r="G227" s="678"/>
      <c r="H227" s="675"/>
      <c r="I227" s="675"/>
      <c r="J227" s="675"/>
      <c r="K227" s="680"/>
      <c r="L227" s="681"/>
      <c r="M227" s="682"/>
      <c r="N227" s="683"/>
      <c r="O227" s="682"/>
      <c r="P227" s="682"/>
      <c r="Q227" s="684" t="str">
        <f t="shared" si="41"/>
        <v/>
      </c>
      <c r="R227" s="684" t="str">
        <f t="shared" si="42"/>
        <v/>
      </c>
      <c r="S227" s="684" t="str">
        <f t="shared" si="43"/>
        <v/>
      </c>
      <c r="T227" s="684" t="str">
        <f t="shared" si="44"/>
        <v/>
      </c>
      <c r="U227" s="685" t="str">
        <f t="shared" si="45"/>
        <v/>
      </c>
      <c r="V227" s="685" t="str">
        <f t="shared" si="46"/>
        <v/>
      </c>
      <c r="W227" s="685" t="str">
        <f t="shared" si="47"/>
        <v/>
      </c>
      <c r="X227" s="685" t="str">
        <f t="shared" si="48"/>
        <v/>
      </c>
      <c r="Y227" s="685" t="str">
        <f t="shared" si="49"/>
        <v/>
      </c>
      <c r="Z227" s="685" t="str">
        <f t="shared" si="50"/>
        <v/>
      </c>
      <c r="AA227" s="685" t="str">
        <f t="shared" si="51"/>
        <v/>
      </c>
      <c r="AB227" s="679" t="str">
        <f>IF(G227="","",VLOOKUP(G227,Qualities!$A$2:$B$156,2,0))</f>
        <v/>
      </c>
      <c r="AC227" s="686" t="str">
        <f>IF(AB227="","",VLOOKUP(AB227,QualityType!$A$2:$B$16,2,0))</f>
        <v/>
      </c>
      <c r="AD227" s="687" t="str">
        <f t="shared" si="39"/>
        <v/>
      </c>
      <c r="AE227" s="687" t="str">
        <f>IF(I227="",IF(AND(J227="",K227=""),"",F227&amp;"External"),IF(COUNTIF(BaseData!$B$2:$B$45,I227)=1,F227&amp;"Consolidation intra-divisional",F227&amp;"Group"))</f>
        <v/>
      </c>
      <c r="AF227" s="687" t="str">
        <f t="shared" si="40"/>
        <v/>
      </c>
    </row>
    <row r="228" spans="1:32">
      <c r="A228" s="674"/>
      <c r="B228" s="675"/>
      <c r="C228" s="676"/>
      <c r="D228" s="675"/>
      <c r="E228" s="677"/>
      <c r="F228" s="675"/>
      <c r="G228" s="678"/>
      <c r="H228" s="675"/>
      <c r="I228" s="675"/>
      <c r="J228" s="675"/>
      <c r="K228" s="680"/>
      <c r="L228" s="681"/>
      <c r="M228" s="682"/>
      <c r="N228" s="683"/>
      <c r="O228" s="682"/>
      <c r="P228" s="682"/>
      <c r="Q228" s="684" t="str">
        <f t="shared" si="41"/>
        <v/>
      </c>
      <c r="R228" s="684" t="str">
        <f t="shared" si="42"/>
        <v/>
      </c>
      <c r="S228" s="684" t="str">
        <f t="shared" si="43"/>
        <v/>
      </c>
      <c r="T228" s="684" t="str">
        <f t="shared" si="44"/>
        <v/>
      </c>
      <c r="U228" s="685" t="str">
        <f t="shared" si="45"/>
        <v/>
      </c>
      <c r="V228" s="685" t="str">
        <f t="shared" si="46"/>
        <v/>
      </c>
      <c r="W228" s="685" t="str">
        <f t="shared" si="47"/>
        <v/>
      </c>
      <c r="X228" s="685" t="str">
        <f t="shared" si="48"/>
        <v/>
      </c>
      <c r="Y228" s="685" t="str">
        <f t="shared" si="49"/>
        <v/>
      </c>
      <c r="Z228" s="685" t="str">
        <f t="shared" si="50"/>
        <v/>
      </c>
      <c r="AA228" s="685" t="str">
        <f t="shared" si="51"/>
        <v/>
      </c>
      <c r="AB228" s="679" t="str">
        <f>IF(G228="","",VLOOKUP(G228,Qualities!$A$2:$B$156,2,0))</f>
        <v/>
      </c>
      <c r="AC228" s="686" t="str">
        <f>IF(AB228="","",VLOOKUP(AB228,QualityType!$A$2:$B$16,2,0))</f>
        <v/>
      </c>
      <c r="AD228" s="687" t="str">
        <f t="shared" si="39"/>
        <v/>
      </c>
      <c r="AE228" s="687" t="str">
        <f>IF(I228="",IF(AND(J228="",K228=""),"",F228&amp;"External"),IF(COUNTIF(BaseData!$B$2:$B$45,I228)=1,F228&amp;"Consolidation intra-divisional",F228&amp;"Group"))</f>
        <v/>
      </c>
      <c r="AF228" s="687" t="str">
        <f t="shared" si="40"/>
        <v/>
      </c>
    </row>
    <row r="229" spans="1:32">
      <c r="A229" s="674"/>
      <c r="B229" s="675"/>
      <c r="C229" s="676"/>
      <c r="D229" s="675"/>
      <c r="E229" s="677"/>
      <c r="F229" s="675"/>
      <c r="G229" s="678"/>
      <c r="H229" s="675"/>
      <c r="I229" s="675"/>
      <c r="J229" s="675"/>
      <c r="K229" s="680"/>
      <c r="L229" s="681"/>
      <c r="M229" s="682"/>
      <c r="N229" s="683"/>
      <c r="O229" s="682"/>
      <c r="P229" s="682"/>
      <c r="Q229" s="684" t="str">
        <f t="shared" si="41"/>
        <v/>
      </c>
      <c r="R229" s="684" t="str">
        <f t="shared" si="42"/>
        <v/>
      </c>
      <c r="S229" s="684" t="str">
        <f t="shared" si="43"/>
        <v/>
      </c>
      <c r="T229" s="684" t="str">
        <f t="shared" si="44"/>
        <v/>
      </c>
      <c r="U229" s="685" t="str">
        <f t="shared" si="45"/>
        <v/>
      </c>
      <c r="V229" s="685" t="str">
        <f t="shared" si="46"/>
        <v/>
      </c>
      <c r="W229" s="685" t="str">
        <f t="shared" si="47"/>
        <v/>
      </c>
      <c r="X229" s="685" t="str">
        <f t="shared" si="48"/>
        <v/>
      </c>
      <c r="Y229" s="685" t="str">
        <f t="shared" si="49"/>
        <v/>
      </c>
      <c r="Z229" s="685" t="str">
        <f t="shared" si="50"/>
        <v/>
      </c>
      <c r="AA229" s="685" t="str">
        <f t="shared" si="51"/>
        <v/>
      </c>
      <c r="AB229" s="679" t="str">
        <f>IF(G229="","",VLOOKUP(G229,Qualities!$A$2:$B$156,2,0))</f>
        <v/>
      </c>
      <c r="AC229" s="686" t="str">
        <f>IF(AB229="","",VLOOKUP(AB229,QualityType!$A$2:$B$16,2,0))</f>
        <v/>
      </c>
      <c r="AD229" s="687" t="str">
        <f t="shared" si="39"/>
        <v/>
      </c>
      <c r="AE229" s="687" t="str">
        <f>IF(I229="",IF(AND(J229="",K229=""),"",F229&amp;"External"),IF(COUNTIF(BaseData!$B$2:$B$45,I229)=1,F229&amp;"Consolidation intra-divisional",F229&amp;"Group"))</f>
        <v/>
      </c>
      <c r="AF229" s="687" t="str">
        <f t="shared" si="40"/>
        <v/>
      </c>
    </row>
    <row r="230" spans="1:32">
      <c r="A230" s="674"/>
      <c r="B230" s="675"/>
      <c r="C230" s="676"/>
      <c r="D230" s="675"/>
      <c r="E230" s="677"/>
      <c r="F230" s="675"/>
      <c r="G230" s="678"/>
      <c r="H230" s="675"/>
      <c r="I230" s="675"/>
      <c r="J230" s="675"/>
      <c r="K230" s="680"/>
      <c r="L230" s="681"/>
      <c r="M230" s="682"/>
      <c r="N230" s="683"/>
      <c r="O230" s="682"/>
      <c r="P230" s="682"/>
      <c r="Q230" s="684" t="str">
        <f t="shared" si="41"/>
        <v/>
      </c>
      <c r="R230" s="684" t="str">
        <f t="shared" si="42"/>
        <v/>
      </c>
      <c r="S230" s="684" t="str">
        <f t="shared" si="43"/>
        <v/>
      </c>
      <c r="T230" s="684" t="str">
        <f t="shared" si="44"/>
        <v/>
      </c>
      <c r="U230" s="685" t="str">
        <f t="shared" si="45"/>
        <v/>
      </c>
      <c r="V230" s="685" t="str">
        <f t="shared" si="46"/>
        <v/>
      </c>
      <c r="W230" s="685" t="str">
        <f t="shared" si="47"/>
        <v/>
      </c>
      <c r="X230" s="685" t="str">
        <f t="shared" si="48"/>
        <v/>
      </c>
      <c r="Y230" s="685" t="str">
        <f t="shared" si="49"/>
        <v/>
      </c>
      <c r="Z230" s="685" t="str">
        <f t="shared" si="50"/>
        <v/>
      </c>
      <c r="AA230" s="685" t="str">
        <f t="shared" si="51"/>
        <v/>
      </c>
      <c r="AB230" s="679" t="str">
        <f>IF(G230="","",VLOOKUP(G230,Qualities!$A$2:$B$156,2,0))</f>
        <v/>
      </c>
      <c r="AC230" s="686" t="str">
        <f>IF(AB230="","",VLOOKUP(AB230,QualityType!$A$2:$B$16,2,0))</f>
        <v/>
      </c>
      <c r="AD230" s="687" t="str">
        <f t="shared" si="39"/>
        <v/>
      </c>
      <c r="AE230" s="687" t="str">
        <f>IF(I230="",IF(AND(J230="",K230=""),"",F230&amp;"External"),IF(COUNTIF(BaseData!$B$2:$B$45,I230)=1,F230&amp;"Consolidation intra-divisional",F230&amp;"Group"))</f>
        <v/>
      </c>
      <c r="AF230" s="687" t="str">
        <f t="shared" si="40"/>
        <v/>
      </c>
    </row>
    <row r="231" spans="1:32">
      <c r="A231" s="674"/>
      <c r="B231" s="675"/>
      <c r="C231" s="676"/>
      <c r="D231" s="675"/>
      <c r="E231" s="677"/>
      <c r="F231" s="675"/>
      <c r="G231" s="678"/>
      <c r="H231" s="675"/>
      <c r="I231" s="675"/>
      <c r="J231" s="675"/>
      <c r="K231" s="680"/>
      <c r="L231" s="681"/>
      <c r="M231" s="682"/>
      <c r="N231" s="683"/>
      <c r="O231" s="682"/>
      <c r="P231" s="682"/>
      <c r="Q231" s="684" t="str">
        <f t="shared" si="41"/>
        <v/>
      </c>
      <c r="R231" s="684" t="str">
        <f t="shared" si="42"/>
        <v/>
      </c>
      <c r="S231" s="684" t="str">
        <f t="shared" si="43"/>
        <v/>
      </c>
      <c r="T231" s="684" t="str">
        <f t="shared" si="44"/>
        <v/>
      </c>
      <c r="U231" s="685" t="str">
        <f t="shared" si="45"/>
        <v/>
      </c>
      <c r="V231" s="685" t="str">
        <f t="shared" si="46"/>
        <v/>
      </c>
      <c r="W231" s="685" t="str">
        <f t="shared" si="47"/>
        <v/>
      </c>
      <c r="X231" s="685" t="str">
        <f t="shared" si="48"/>
        <v/>
      </c>
      <c r="Y231" s="685" t="str">
        <f t="shared" si="49"/>
        <v/>
      </c>
      <c r="Z231" s="685" t="str">
        <f t="shared" si="50"/>
        <v/>
      </c>
      <c r="AA231" s="685" t="str">
        <f t="shared" si="51"/>
        <v/>
      </c>
      <c r="AB231" s="679" t="str">
        <f>IF(G231="","",VLOOKUP(G231,Qualities!$A$2:$B$156,2,0))</f>
        <v/>
      </c>
      <c r="AC231" s="686" t="str">
        <f>IF(AB231="","",VLOOKUP(AB231,QualityType!$A$2:$B$16,2,0))</f>
        <v/>
      </c>
      <c r="AD231" s="687" t="str">
        <f t="shared" si="39"/>
        <v/>
      </c>
      <c r="AE231" s="687" t="str">
        <f>IF(I231="",IF(AND(J231="",K231=""),"",F231&amp;"External"),IF(COUNTIF(BaseData!$B$2:$B$45,I231)=1,F231&amp;"Consolidation intra-divisional",F231&amp;"Group"))</f>
        <v/>
      </c>
      <c r="AF231" s="687" t="str">
        <f t="shared" si="40"/>
        <v/>
      </c>
    </row>
    <row r="232" spans="1:32">
      <c r="A232" s="674"/>
      <c r="B232" s="675"/>
      <c r="C232" s="676"/>
      <c r="D232" s="675"/>
      <c r="E232" s="677"/>
      <c r="F232" s="675"/>
      <c r="G232" s="678"/>
      <c r="H232" s="675"/>
      <c r="I232" s="675"/>
      <c r="J232" s="675"/>
      <c r="K232" s="680"/>
      <c r="L232" s="681"/>
      <c r="M232" s="682"/>
      <c r="N232" s="683"/>
      <c r="O232" s="682"/>
      <c r="P232" s="682"/>
      <c r="Q232" s="684" t="str">
        <f t="shared" si="41"/>
        <v/>
      </c>
      <c r="R232" s="684" t="str">
        <f t="shared" si="42"/>
        <v/>
      </c>
      <c r="S232" s="684" t="str">
        <f t="shared" si="43"/>
        <v/>
      </c>
      <c r="T232" s="684" t="str">
        <f t="shared" si="44"/>
        <v/>
      </c>
      <c r="U232" s="685" t="str">
        <f t="shared" si="45"/>
        <v/>
      </c>
      <c r="V232" s="685" t="str">
        <f t="shared" si="46"/>
        <v/>
      </c>
      <c r="W232" s="685" t="str">
        <f t="shared" si="47"/>
        <v/>
      </c>
      <c r="X232" s="685" t="str">
        <f t="shared" si="48"/>
        <v/>
      </c>
      <c r="Y232" s="685" t="str">
        <f t="shared" si="49"/>
        <v/>
      </c>
      <c r="Z232" s="685" t="str">
        <f t="shared" si="50"/>
        <v/>
      </c>
      <c r="AA232" s="685" t="str">
        <f t="shared" si="51"/>
        <v/>
      </c>
      <c r="AB232" s="679" t="str">
        <f>IF(G232="","",VLOOKUP(G232,Qualities!$A$2:$B$156,2,0))</f>
        <v/>
      </c>
      <c r="AC232" s="686" t="str">
        <f>IF(AB232="","",VLOOKUP(AB232,QualityType!$A$2:$B$16,2,0))</f>
        <v/>
      </c>
      <c r="AD232" s="687" t="str">
        <f t="shared" si="39"/>
        <v/>
      </c>
      <c r="AE232" s="687" t="str">
        <f>IF(I232="",IF(AND(J232="",K232=""),"",F232&amp;"External"),IF(COUNTIF(BaseData!$B$2:$B$45,I232)=1,F232&amp;"Consolidation intra-divisional",F232&amp;"Group"))</f>
        <v/>
      </c>
      <c r="AF232" s="687" t="str">
        <f t="shared" si="40"/>
        <v/>
      </c>
    </row>
    <row r="233" spans="1:32">
      <c r="A233" s="674"/>
      <c r="B233" s="675"/>
      <c r="C233" s="676"/>
      <c r="D233" s="675"/>
      <c r="E233" s="677"/>
      <c r="F233" s="675"/>
      <c r="G233" s="678"/>
      <c r="H233" s="675"/>
      <c r="I233" s="675"/>
      <c r="J233" s="675"/>
      <c r="K233" s="680"/>
      <c r="L233" s="681"/>
      <c r="M233" s="682"/>
      <c r="N233" s="683"/>
      <c r="O233" s="682"/>
      <c r="P233" s="682"/>
      <c r="Q233" s="684" t="str">
        <f t="shared" si="41"/>
        <v/>
      </c>
      <c r="R233" s="684" t="str">
        <f t="shared" si="42"/>
        <v/>
      </c>
      <c r="S233" s="684" t="str">
        <f t="shared" si="43"/>
        <v/>
      </c>
      <c r="T233" s="684" t="str">
        <f t="shared" si="44"/>
        <v/>
      </c>
      <c r="U233" s="685" t="str">
        <f t="shared" si="45"/>
        <v/>
      </c>
      <c r="V233" s="685" t="str">
        <f t="shared" si="46"/>
        <v/>
      </c>
      <c r="W233" s="685" t="str">
        <f t="shared" si="47"/>
        <v/>
      </c>
      <c r="X233" s="685" t="str">
        <f t="shared" si="48"/>
        <v/>
      </c>
      <c r="Y233" s="685" t="str">
        <f t="shared" si="49"/>
        <v/>
      </c>
      <c r="Z233" s="685" t="str">
        <f t="shared" si="50"/>
        <v/>
      </c>
      <c r="AA233" s="685" t="str">
        <f t="shared" si="51"/>
        <v/>
      </c>
      <c r="AB233" s="679" t="str">
        <f>IF(G233="","",VLOOKUP(G233,Qualities!$A$2:$B$156,2,0))</f>
        <v/>
      </c>
      <c r="AC233" s="686" t="str">
        <f>IF(AB233="","",VLOOKUP(AB233,QualityType!$A$2:$B$16,2,0))</f>
        <v/>
      </c>
      <c r="AD233" s="687" t="str">
        <f t="shared" si="39"/>
        <v/>
      </c>
      <c r="AE233" s="687" t="str">
        <f>IF(I233="",IF(AND(J233="",K233=""),"",F233&amp;"External"),IF(COUNTIF(BaseData!$B$2:$B$45,I233)=1,F233&amp;"Consolidation intra-divisional",F233&amp;"Group"))</f>
        <v/>
      </c>
      <c r="AF233" s="687" t="str">
        <f t="shared" si="40"/>
        <v/>
      </c>
    </row>
    <row r="234" spans="1:32">
      <c r="A234" s="674"/>
      <c r="B234" s="675"/>
      <c r="C234" s="676"/>
      <c r="D234" s="675"/>
      <c r="E234" s="677"/>
      <c r="F234" s="675"/>
      <c r="G234" s="678"/>
      <c r="H234" s="675"/>
      <c r="I234" s="675"/>
      <c r="J234" s="675"/>
      <c r="K234" s="680"/>
      <c r="L234" s="681"/>
      <c r="M234" s="682"/>
      <c r="N234" s="683"/>
      <c r="O234" s="682"/>
      <c r="P234" s="682"/>
      <c r="Q234" s="684" t="str">
        <f t="shared" si="41"/>
        <v/>
      </c>
      <c r="R234" s="684" t="str">
        <f t="shared" si="42"/>
        <v/>
      </c>
      <c r="S234" s="684" t="str">
        <f t="shared" si="43"/>
        <v/>
      </c>
      <c r="T234" s="684" t="str">
        <f t="shared" si="44"/>
        <v/>
      </c>
      <c r="U234" s="685" t="str">
        <f t="shared" si="45"/>
        <v/>
      </c>
      <c r="V234" s="685" t="str">
        <f t="shared" si="46"/>
        <v/>
      </c>
      <c r="W234" s="685" t="str">
        <f t="shared" si="47"/>
        <v/>
      </c>
      <c r="X234" s="685" t="str">
        <f t="shared" si="48"/>
        <v/>
      </c>
      <c r="Y234" s="685" t="str">
        <f t="shared" si="49"/>
        <v/>
      </c>
      <c r="Z234" s="685" t="str">
        <f t="shared" si="50"/>
        <v/>
      </c>
      <c r="AA234" s="685" t="str">
        <f t="shared" si="51"/>
        <v/>
      </c>
      <c r="AB234" s="679" t="str">
        <f>IF(G234="","",VLOOKUP(G234,Qualities!$A$2:$B$156,2,0))</f>
        <v/>
      </c>
      <c r="AC234" s="686" t="str">
        <f>IF(AB234="","",VLOOKUP(AB234,QualityType!$A$2:$B$16,2,0))</f>
        <v/>
      </c>
      <c r="AD234" s="687" t="str">
        <f t="shared" si="39"/>
        <v/>
      </c>
      <c r="AE234" s="687" t="str">
        <f>IF(I234="",IF(AND(J234="",K234=""),"",F234&amp;"External"),IF(COUNTIF(BaseData!$B$2:$B$45,I234)=1,F234&amp;"Consolidation intra-divisional",F234&amp;"Group"))</f>
        <v/>
      </c>
      <c r="AF234" s="687" t="str">
        <f t="shared" si="40"/>
        <v/>
      </c>
    </row>
    <row r="235" spans="1:32">
      <c r="A235" s="674"/>
      <c r="B235" s="675"/>
      <c r="C235" s="676"/>
      <c r="D235" s="675"/>
      <c r="E235" s="677"/>
      <c r="F235" s="675"/>
      <c r="G235" s="678"/>
      <c r="H235" s="675"/>
      <c r="I235" s="675"/>
      <c r="J235" s="675"/>
      <c r="K235" s="680"/>
      <c r="L235" s="681"/>
      <c r="M235" s="682"/>
      <c r="N235" s="683"/>
      <c r="O235" s="682"/>
      <c r="P235" s="682"/>
      <c r="Q235" s="684" t="str">
        <f t="shared" si="41"/>
        <v/>
      </c>
      <c r="R235" s="684" t="str">
        <f t="shared" si="42"/>
        <v/>
      </c>
      <c r="S235" s="684" t="str">
        <f t="shared" si="43"/>
        <v/>
      </c>
      <c r="T235" s="684" t="str">
        <f t="shared" si="44"/>
        <v/>
      </c>
      <c r="U235" s="685" t="str">
        <f t="shared" si="45"/>
        <v/>
      </c>
      <c r="V235" s="685" t="str">
        <f t="shared" si="46"/>
        <v/>
      </c>
      <c r="W235" s="685" t="str">
        <f t="shared" si="47"/>
        <v/>
      </c>
      <c r="X235" s="685" t="str">
        <f t="shared" si="48"/>
        <v/>
      </c>
      <c r="Y235" s="685" t="str">
        <f t="shared" si="49"/>
        <v/>
      </c>
      <c r="Z235" s="685" t="str">
        <f t="shared" si="50"/>
        <v/>
      </c>
      <c r="AA235" s="685" t="str">
        <f t="shared" si="51"/>
        <v/>
      </c>
      <c r="AB235" s="679" t="str">
        <f>IF(G235="","",VLOOKUP(G235,Qualities!$A$2:$B$156,2,0))</f>
        <v/>
      </c>
      <c r="AC235" s="686" t="str">
        <f>IF(AB235="","",VLOOKUP(AB235,QualityType!$A$2:$B$16,2,0))</f>
        <v/>
      </c>
      <c r="AD235" s="687" t="str">
        <f t="shared" si="39"/>
        <v/>
      </c>
      <c r="AE235" s="687" t="str">
        <f>IF(I235="",IF(AND(J235="",K235=""),"",F235&amp;"External"),IF(COUNTIF(BaseData!$B$2:$B$45,I235)=1,F235&amp;"Consolidation intra-divisional",F235&amp;"Group"))</f>
        <v/>
      </c>
      <c r="AF235" s="687" t="str">
        <f t="shared" si="40"/>
        <v/>
      </c>
    </row>
    <row r="236" spans="1:32">
      <c r="A236" s="674"/>
      <c r="B236" s="675"/>
      <c r="C236" s="676"/>
      <c r="D236" s="675"/>
      <c r="E236" s="677"/>
      <c r="F236" s="675"/>
      <c r="G236" s="678"/>
      <c r="H236" s="675"/>
      <c r="I236" s="675"/>
      <c r="J236" s="675"/>
      <c r="K236" s="680"/>
      <c r="L236" s="681"/>
      <c r="M236" s="682"/>
      <c r="N236" s="683"/>
      <c r="O236" s="682"/>
      <c r="P236" s="682"/>
      <c r="Q236" s="684" t="str">
        <f t="shared" si="41"/>
        <v/>
      </c>
      <c r="R236" s="684" t="str">
        <f t="shared" si="42"/>
        <v/>
      </c>
      <c r="S236" s="684" t="str">
        <f t="shared" si="43"/>
        <v/>
      </c>
      <c r="T236" s="684" t="str">
        <f t="shared" si="44"/>
        <v/>
      </c>
      <c r="U236" s="685" t="str">
        <f t="shared" si="45"/>
        <v/>
      </c>
      <c r="V236" s="685" t="str">
        <f t="shared" si="46"/>
        <v/>
      </c>
      <c r="W236" s="685" t="str">
        <f t="shared" si="47"/>
        <v/>
      </c>
      <c r="X236" s="685" t="str">
        <f t="shared" si="48"/>
        <v/>
      </c>
      <c r="Y236" s="685" t="str">
        <f t="shared" si="49"/>
        <v/>
      </c>
      <c r="Z236" s="685" t="str">
        <f t="shared" si="50"/>
        <v/>
      </c>
      <c r="AA236" s="685" t="str">
        <f t="shared" si="51"/>
        <v/>
      </c>
      <c r="AB236" s="679" t="str">
        <f>IF(G236="","",VLOOKUP(G236,Qualities!$A$2:$B$156,2,0))</f>
        <v/>
      </c>
      <c r="AC236" s="686" t="str">
        <f>IF(AB236="","",VLOOKUP(AB236,QualityType!$A$2:$B$16,2,0))</f>
        <v/>
      </c>
      <c r="AD236" s="687" t="str">
        <f t="shared" si="39"/>
        <v/>
      </c>
      <c r="AE236" s="687" t="str">
        <f>IF(I236="",IF(AND(J236="",K236=""),"",F236&amp;"External"),IF(COUNTIF(BaseData!$B$2:$B$45,I236)=1,F236&amp;"Consolidation intra-divisional",F236&amp;"Group"))</f>
        <v/>
      </c>
      <c r="AF236" s="687" t="str">
        <f t="shared" si="40"/>
        <v/>
      </c>
    </row>
    <row r="237" spans="1:32">
      <c r="A237" s="674"/>
      <c r="B237" s="675"/>
      <c r="C237" s="676"/>
      <c r="D237" s="675"/>
      <c r="E237" s="677"/>
      <c r="F237" s="675"/>
      <c r="G237" s="678"/>
      <c r="H237" s="675"/>
      <c r="I237" s="675"/>
      <c r="J237" s="675"/>
      <c r="K237" s="680"/>
      <c r="L237" s="681"/>
      <c r="M237" s="682"/>
      <c r="N237" s="683"/>
      <c r="O237" s="682"/>
      <c r="P237" s="682"/>
      <c r="Q237" s="684" t="str">
        <f t="shared" si="41"/>
        <v/>
      </c>
      <c r="R237" s="684" t="str">
        <f t="shared" si="42"/>
        <v/>
      </c>
      <c r="S237" s="684" t="str">
        <f t="shared" si="43"/>
        <v/>
      </c>
      <c r="T237" s="684" t="str">
        <f t="shared" si="44"/>
        <v/>
      </c>
      <c r="U237" s="685" t="str">
        <f t="shared" si="45"/>
        <v/>
      </c>
      <c r="V237" s="685" t="str">
        <f t="shared" si="46"/>
        <v/>
      </c>
      <c r="W237" s="685" t="str">
        <f t="shared" si="47"/>
        <v/>
      </c>
      <c r="X237" s="685" t="str">
        <f t="shared" si="48"/>
        <v/>
      </c>
      <c r="Y237" s="685" t="str">
        <f t="shared" si="49"/>
        <v/>
      </c>
      <c r="Z237" s="685" t="str">
        <f t="shared" si="50"/>
        <v/>
      </c>
      <c r="AA237" s="685" t="str">
        <f t="shared" si="51"/>
        <v/>
      </c>
      <c r="AB237" s="679" t="str">
        <f>IF(G237="","",VLOOKUP(G237,Qualities!$A$2:$B$156,2,0))</f>
        <v/>
      </c>
      <c r="AC237" s="686" t="str">
        <f>IF(AB237="","",VLOOKUP(AB237,QualityType!$A$2:$B$16,2,0))</f>
        <v/>
      </c>
      <c r="AD237" s="687" t="str">
        <f t="shared" si="39"/>
        <v/>
      </c>
      <c r="AE237" s="687" t="str">
        <f>IF(I237="",IF(AND(J237="",K237=""),"",F237&amp;"External"),IF(COUNTIF(BaseData!$B$2:$B$45,I237)=1,F237&amp;"Consolidation intra-divisional",F237&amp;"Group"))</f>
        <v/>
      </c>
      <c r="AF237" s="687" t="str">
        <f t="shared" si="40"/>
        <v/>
      </c>
    </row>
    <row r="238" spans="1:32">
      <c r="A238" s="674"/>
      <c r="B238" s="675"/>
      <c r="C238" s="676"/>
      <c r="D238" s="675"/>
      <c r="E238" s="677"/>
      <c r="F238" s="675"/>
      <c r="G238" s="678"/>
      <c r="H238" s="675"/>
      <c r="I238" s="675"/>
      <c r="J238" s="675"/>
      <c r="K238" s="680"/>
      <c r="L238" s="681"/>
      <c r="M238" s="682"/>
      <c r="N238" s="683"/>
      <c r="O238" s="682"/>
      <c r="P238" s="682"/>
      <c r="Q238" s="684" t="str">
        <f t="shared" si="41"/>
        <v/>
      </c>
      <c r="R238" s="684" t="str">
        <f t="shared" si="42"/>
        <v/>
      </c>
      <c r="S238" s="684" t="str">
        <f t="shared" si="43"/>
        <v/>
      </c>
      <c r="T238" s="684" t="str">
        <f t="shared" si="44"/>
        <v/>
      </c>
      <c r="U238" s="685" t="str">
        <f t="shared" si="45"/>
        <v/>
      </c>
      <c r="V238" s="685" t="str">
        <f t="shared" si="46"/>
        <v/>
      </c>
      <c r="W238" s="685" t="str">
        <f t="shared" si="47"/>
        <v/>
      </c>
      <c r="X238" s="685" t="str">
        <f t="shared" si="48"/>
        <v/>
      </c>
      <c r="Y238" s="685" t="str">
        <f t="shared" si="49"/>
        <v/>
      </c>
      <c r="Z238" s="685" t="str">
        <f t="shared" si="50"/>
        <v/>
      </c>
      <c r="AA238" s="685" t="str">
        <f t="shared" si="51"/>
        <v/>
      </c>
      <c r="AB238" s="679" t="str">
        <f>IF(G238="","",VLOOKUP(G238,Qualities!$A$2:$B$156,2,0))</f>
        <v/>
      </c>
      <c r="AC238" s="686" t="str">
        <f>IF(AB238="","",VLOOKUP(AB238,QualityType!$A$2:$B$16,2,0))</f>
        <v/>
      </c>
      <c r="AD238" s="687" t="str">
        <f t="shared" si="39"/>
        <v/>
      </c>
      <c r="AE238" s="687" t="str">
        <f>IF(I238="",IF(AND(J238="",K238=""),"",F238&amp;"External"),IF(COUNTIF(BaseData!$B$2:$B$45,I238)=1,F238&amp;"Consolidation intra-divisional",F238&amp;"Group"))</f>
        <v/>
      </c>
      <c r="AF238" s="687" t="str">
        <f t="shared" si="40"/>
        <v/>
      </c>
    </row>
    <row r="239" spans="1:32">
      <c r="A239" s="674"/>
      <c r="B239" s="675"/>
      <c r="C239" s="676"/>
      <c r="D239" s="675"/>
      <c r="E239" s="677"/>
      <c r="F239" s="675"/>
      <c r="G239" s="678"/>
      <c r="H239" s="675"/>
      <c r="I239" s="675"/>
      <c r="J239" s="675"/>
      <c r="K239" s="680"/>
      <c r="L239" s="681"/>
      <c r="M239" s="682"/>
      <c r="N239" s="683"/>
      <c r="O239" s="682"/>
      <c r="P239" s="682"/>
      <c r="Q239" s="684" t="str">
        <f t="shared" si="41"/>
        <v/>
      </c>
      <c r="R239" s="684" t="str">
        <f t="shared" si="42"/>
        <v/>
      </c>
      <c r="S239" s="684" t="str">
        <f t="shared" si="43"/>
        <v/>
      </c>
      <c r="T239" s="684" t="str">
        <f t="shared" si="44"/>
        <v/>
      </c>
      <c r="U239" s="685" t="str">
        <f t="shared" si="45"/>
        <v/>
      </c>
      <c r="V239" s="685" t="str">
        <f t="shared" si="46"/>
        <v/>
      </c>
      <c r="W239" s="685" t="str">
        <f t="shared" si="47"/>
        <v/>
      </c>
      <c r="X239" s="685" t="str">
        <f t="shared" si="48"/>
        <v/>
      </c>
      <c r="Y239" s="685" t="str">
        <f t="shared" si="49"/>
        <v/>
      </c>
      <c r="Z239" s="685" t="str">
        <f t="shared" si="50"/>
        <v/>
      </c>
      <c r="AA239" s="685" t="str">
        <f t="shared" si="51"/>
        <v/>
      </c>
      <c r="AB239" s="679" t="str">
        <f>IF(G239="","",VLOOKUP(G239,Qualities!$A$2:$B$156,2,0))</f>
        <v/>
      </c>
      <c r="AC239" s="686" t="str">
        <f>IF(AB239="","",VLOOKUP(AB239,QualityType!$A$2:$B$16,2,0))</f>
        <v/>
      </c>
      <c r="AD239" s="687" t="str">
        <f t="shared" si="39"/>
        <v/>
      </c>
      <c r="AE239" s="687" t="str">
        <f>IF(I239="",IF(AND(J239="",K239=""),"",F239&amp;"External"),IF(COUNTIF(BaseData!$B$2:$B$45,I239)=1,F239&amp;"Consolidation intra-divisional",F239&amp;"Group"))</f>
        <v/>
      </c>
      <c r="AF239" s="687" t="str">
        <f t="shared" si="40"/>
        <v/>
      </c>
    </row>
    <row r="240" spans="1:32">
      <c r="A240" s="674"/>
      <c r="B240" s="675"/>
      <c r="C240" s="676"/>
      <c r="D240" s="675"/>
      <c r="E240" s="677"/>
      <c r="F240" s="675"/>
      <c r="G240" s="678"/>
      <c r="H240" s="675"/>
      <c r="I240" s="675"/>
      <c r="J240" s="675"/>
      <c r="K240" s="680"/>
      <c r="L240" s="681"/>
      <c r="M240" s="682"/>
      <c r="N240" s="683"/>
      <c r="O240" s="682"/>
      <c r="P240" s="682"/>
      <c r="Q240" s="684" t="str">
        <f t="shared" si="41"/>
        <v/>
      </c>
      <c r="R240" s="684" t="str">
        <f t="shared" si="42"/>
        <v/>
      </c>
      <c r="S240" s="684" t="str">
        <f t="shared" si="43"/>
        <v/>
      </c>
      <c r="T240" s="684" t="str">
        <f t="shared" si="44"/>
        <v/>
      </c>
      <c r="U240" s="685" t="str">
        <f t="shared" si="45"/>
        <v/>
      </c>
      <c r="V240" s="685" t="str">
        <f t="shared" si="46"/>
        <v/>
      </c>
      <c r="W240" s="685" t="str">
        <f t="shared" si="47"/>
        <v/>
      </c>
      <c r="X240" s="685" t="str">
        <f t="shared" si="48"/>
        <v/>
      </c>
      <c r="Y240" s="685" t="str">
        <f t="shared" si="49"/>
        <v/>
      </c>
      <c r="Z240" s="685" t="str">
        <f t="shared" si="50"/>
        <v/>
      </c>
      <c r="AA240" s="685" t="str">
        <f t="shared" si="51"/>
        <v/>
      </c>
      <c r="AB240" s="679" t="str">
        <f>IF(G240="","",VLOOKUP(G240,Qualities!$A$2:$B$156,2,0))</f>
        <v/>
      </c>
      <c r="AC240" s="686" t="str">
        <f>IF(AB240="","",VLOOKUP(AB240,QualityType!$A$2:$B$16,2,0))</f>
        <v/>
      </c>
      <c r="AD240" s="687" t="str">
        <f t="shared" si="39"/>
        <v/>
      </c>
      <c r="AE240" s="687" t="str">
        <f>IF(I240="",IF(AND(J240="",K240=""),"",F240&amp;"External"),IF(COUNTIF(BaseData!$B$2:$B$45,I240)=1,F240&amp;"Consolidation intra-divisional",F240&amp;"Group"))</f>
        <v/>
      </c>
      <c r="AF240" s="687" t="str">
        <f t="shared" si="40"/>
        <v/>
      </c>
    </row>
    <row r="241" spans="1:32">
      <c r="A241" s="674"/>
      <c r="B241" s="675"/>
      <c r="C241" s="676"/>
      <c r="D241" s="675"/>
      <c r="E241" s="677"/>
      <c r="F241" s="675"/>
      <c r="G241" s="678"/>
      <c r="H241" s="675"/>
      <c r="I241" s="675"/>
      <c r="J241" s="675"/>
      <c r="K241" s="680"/>
      <c r="L241" s="681"/>
      <c r="M241" s="682"/>
      <c r="N241" s="683"/>
      <c r="O241" s="682"/>
      <c r="P241" s="682"/>
      <c r="Q241" s="684" t="str">
        <f t="shared" si="41"/>
        <v/>
      </c>
      <c r="R241" s="684" t="str">
        <f t="shared" si="42"/>
        <v/>
      </c>
      <c r="S241" s="684" t="str">
        <f t="shared" si="43"/>
        <v/>
      </c>
      <c r="T241" s="684" t="str">
        <f t="shared" si="44"/>
        <v/>
      </c>
      <c r="U241" s="685" t="str">
        <f t="shared" si="45"/>
        <v/>
      </c>
      <c r="V241" s="685" t="str">
        <f t="shared" si="46"/>
        <v/>
      </c>
      <c r="W241" s="685" t="str">
        <f t="shared" si="47"/>
        <v/>
      </c>
      <c r="X241" s="685" t="str">
        <f t="shared" si="48"/>
        <v/>
      </c>
      <c r="Y241" s="685" t="str">
        <f t="shared" si="49"/>
        <v/>
      </c>
      <c r="Z241" s="685" t="str">
        <f t="shared" si="50"/>
        <v/>
      </c>
      <c r="AA241" s="685" t="str">
        <f t="shared" si="51"/>
        <v/>
      </c>
      <c r="AB241" s="679" t="str">
        <f>IF(G241="","",VLOOKUP(G241,Qualities!$A$2:$B$156,2,0))</f>
        <v/>
      </c>
      <c r="AC241" s="686" t="str">
        <f>IF(AB241="","",VLOOKUP(AB241,QualityType!$A$2:$B$16,2,0))</f>
        <v/>
      </c>
      <c r="AD241" s="687" t="str">
        <f t="shared" si="39"/>
        <v/>
      </c>
      <c r="AE241" s="687" t="str">
        <f>IF(I241="",IF(AND(J241="",K241=""),"",F241&amp;"External"),IF(COUNTIF(BaseData!$B$2:$B$45,I241)=1,F241&amp;"Consolidation intra-divisional",F241&amp;"Group"))</f>
        <v/>
      </c>
      <c r="AF241" s="687" t="str">
        <f t="shared" si="40"/>
        <v/>
      </c>
    </row>
    <row r="242" spans="1:32">
      <c r="A242" s="674"/>
      <c r="B242" s="675"/>
      <c r="C242" s="676"/>
      <c r="D242" s="675"/>
      <c r="E242" s="677"/>
      <c r="F242" s="675"/>
      <c r="G242" s="678"/>
      <c r="H242" s="675"/>
      <c r="I242" s="675"/>
      <c r="J242" s="675"/>
      <c r="K242" s="680"/>
      <c r="L242" s="681"/>
      <c r="M242" s="682"/>
      <c r="N242" s="683"/>
      <c r="O242" s="682"/>
      <c r="P242" s="682"/>
      <c r="Q242" s="684" t="str">
        <f t="shared" si="41"/>
        <v/>
      </c>
      <c r="R242" s="684" t="str">
        <f t="shared" si="42"/>
        <v/>
      </c>
      <c r="S242" s="684" t="str">
        <f t="shared" si="43"/>
        <v/>
      </c>
      <c r="T242" s="684" t="str">
        <f t="shared" si="44"/>
        <v/>
      </c>
      <c r="U242" s="685" t="str">
        <f t="shared" si="45"/>
        <v/>
      </c>
      <c r="V242" s="685" t="str">
        <f t="shared" si="46"/>
        <v/>
      </c>
      <c r="W242" s="685" t="str">
        <f t="shared" si="47"/>
        <v/>
      </c>
      <c r="X242" s="685" t="str">
        <f t="shared" si="48"/>
        <v/>
      </c>
      <c r="Y242" s="685" t="str">
        <f t="shared" si="49"/>
        <v/>
      </c>
      <c r="Z242" s="685" t="str">
        <f t="shared" si="50"/>
        <v/>
      </c>
      <c r="AA242" s="685" t="str">
        <f t="shared" si="51"/>
        <v/>
      </c>
      <c r="AB242" s="679" t="str">
        <f>IF(G242="","",VLOOKUP(G242,Qualities!$A$2:$B$156,2,0))</f>
        <v/>
      </c>
      <c r="AC242" s="686" t="str">
        <f>IF(AB242="","",VLOOKUP(AB242,QualityType!$A$2:$B$16,2,0))</f>
        <v/>
      </c>
      <c r="AD242" s="687" t="str">
        <f t="shared" si="39"/>
        <v/>
      </c>
      <c r="AE242" s="687" t="str">
        <f>IF(I242="",IF(AND(J242="",K242=""),"",F242&amp;"External"),IF(COUNTIF(BaseData!$B$2:$B$45,I242)=1,F242&amp;"Consolidation intra-divisional",F242&amp;"Group"))</f>
        <v/>
      </c>
      <c r="AF242" s="687" t="str">
        <f t="shared" si="40"/>
        <v/>
      </c>
    </row>
    <row r="243" spans="1:32">
      <c r="A243" s="674"/>
      <c r="B243" s="675"/>
      <c r="C243" s="676"/>
      <c r="D243" s="675"/>
      <c r="E243" s="677"/>
      <c r="F243" s="675"/>
      <c r="G243" s="678"/>
      <c r="H243" s="675"/>
      <c r="I243" s="675"/>
      <c r="J243" s="675"/>
      <c r="K243" s="680"/>
      <c r="L243" s="681"/>
      <c r="M243" s="682"/>
      <c r="N243" s="683"/>
      <c r="O243" s="682"/>
      <c r="P243" s="682"/>
      <c r="Q243" s="684" t="str">
        <f t="shared" si="41"/>
        <v/>
      </c>
      <c r="R243" s="684" t="str">
        <f t="shared" si="42"/>
        <v/>
      </c>
      <c r="S243" s="684" t="str">
        <f t="shared" si="43"/>
        <v/>
      </c>
      <c r="T243" s="684" t="str">
        <f t="shared" si="44"/>
        <v/>
      </c>
      <c r="U243" s="685" t="str">
        <f t="shared" si="45"/>
        <v/>
      </c>
      <c r="V243" s="685" t="str">
        <f t="shared" si="46"/>
        <v/>
      </c>
      <c r="W243" s="685" t="str">
        <f t="shared" si="47"/>
        <v/>
      </c>
      <c r="X243" s="685" t="str">
        <f t="shared" si="48"/>
        <v/>
      </c>
      <c r="Y243" s="685" t="str">
        <f t="shared" si="49"/>
        <v/>
      </c>
      <c r="Z243" s="685" t="str">
        <f t="shared" si="50"/>
        <v/>
      </c>
      <c r="AA243" s="685" t="str">
        <f t="shared" si="51"/>
        <v/>
      </c>
      <c r="AB243" s="679" t="str">
        <f>IF(G243="","",VLOOKUP(G243,Qualities!$A$2:$B$156,2,0))</f>
        <v/>
      </c>
      <c r="AC243" s="686" t="str">
        <f>IF(AB243="","",VLOOKUP(AB243,QualityType!$A$2:$B$16,2,0))</f>
        <v/>
      </c>
      <c r="AD243" s="687" t="str">
        <f t="shared" si="39"/>
        <v/>
      </c>
      <c r="AE243" s="687" t="str">
        <f>IF(I243="",IF(AND(J243="",K243=""),"",F243&amp;"External"),IF(COUNTIF(BaseData!$B$2:$B$45,I243)=1,F243&amp;"Consolidation intra-divisional",F243&amp;"Group"))</f>
        <v/>
      </c>
      <c r="AF243" s="687" t="str">
        <f t="shared" si="40"/>
        <v/>
      </c>
    </row>
    <row r="244" spans="1:32">
      <c r="A244" s="674"/>
      <c r="B244" s="675"/>
      <c r="C244" s="676"/>
      <c r="D244" s="675"/>
      <c r="E244" s="677"/>
      <c r="F244" s="675"/>
      <c r="G244" s="678"/>
      <c r="H244" s="675"/>
      <c r="I244" s="675"/>
      <c r="J244" s="675"/>
      <c r="K244" s="680"/>
      <c r="L244" s="681"/>
      <c r="M244" s="682"/>
      <c r="N244" s="683"/>
      <c r="O244" s="682"/>
      <c r="P244" s="682"/>
      <c r="Q244" s="684" t="str">
        <f t="shared" si="41"/>
        <v/>
      </c>
      <c r="R244" s="684" t="str">
        <f t="shared" si="42"/>
        <v/>
      </c>
      <c r="S244" s="684" t="str">
        <f t="shared" si="43"/>
        <v/>
      </c>
      <c r="T244" s="684" t="str">
        <f t="shared" si="44"/>
        <v/>
      </c>
      <c r="U244" s="685" t="str">
        <f t="shared" si="45"/>
        <v/>
      </c>
      <c r="V244" s="685" t="str">
        <f t="shared" si="46"/>
        <v/>
      </c>
      <c r="W244" s="685" t="str">
        <f t="shared" si="47"/>
        <v/>
      </c>
      <c r="X244" s="685" t="str">
        <f t="shared" si="48"/>
        <v/>
      </c>
      <c r="Y244" s="685" t="str">
        <f t="shared" si="49"/>
        <v/>
      </c>
      <c r="Z244" s="685" t="str">
        <f t="shared" si="50"/>
        <v/>
      </c>
      <c r="AA244" s="685" t="str">
        <f t="shared" si="51"/>
        <v/>
      </c>
      <c r="AB244" s="679" t="str">
        <f>IF(G244="","",VLOOKUP(G244,Qualities!$A$2:$B$156,2,0))</f>
        <v/>
      </c>
      <c r="AC244" s="686" t="str">
        <f>IF(AB244="","",VLOOKUP(AB244,QualityType!$A$2:$B$16,2,0))</f>
        <v/>
      </c>
      <c r="AD244" s="687" t="str">
        <f t="shared" ref="AD244:AD307" si="52">D244&amp;AC244</f>
        <v/>
      </c>
      <c r="AE244" s="687" t="str">
        <f>IF(I244="",IF(AND(J244="",K244=""),"",F244&amp;"External"),IF(COUNTIF(BaseData!$B$2:$B$45,I244)=1,F244&amp;"Consolidation intra-divisional",F244&amp;"Group"))</f>
        <v/>
      </c>
      <c r="AF244" s="687" t="str">
        <f t="shared" ref="AF244:AF307" si="53">IF(A244="","",F244&amp;IF(I244&lt;&gt;"","aff","ext"))</f>
        <v/>
      </c>
    </row>
    <row r="245" spans="1:32">
      <c r="A245" s="674"/>
      <c r="B245" s="675"/>
      <c r="C245" s="676"/>
      <c r="D245" s="675"/>
      <c r="E245" s="677"/>
      <c r="F245" s="675"/>
      <c r="G245" s="678"/>
      <c r="H245" s="675"/>
      <c r="I245" s="675"/>
      <c r="J245" s="675"/>
      <c r="K245" s="680"/>
      <c r="L245" s="681"/>
      <c r="M245" s="682"/>
      <c r="N245" s="683"/>
      <c r="O245" s="682"/>
      <c r="P245" s="682"/>
      <c r="Q245" s="684" t="str">
        <f t="shared" ref="Q245:Q308" si="54">IF(L245="","",L245)</f>
        <v/>
      </c>
      <c r="R245" s="684" t="str">
        <f t="shared" ref="R245:R308" si="55">IF(Q245="","",Q245*M245)</f>
        <v/>
      </c>
      <c r="S245" s="684" t="str">
        <f t="shared" ref="S245:S308" si="56">IF(Q245="","",Q245*(N245+P245))</f>
        <v/>
      </c>
      <c r="T245" s="684" t="str">
        <f t="shared" ref="T245:T308" si="57">IF(Q245="","",Q245*O245)</f>
        <v/>
      </c>
      <c r="U245" s="685" t="str">
        <f t="shared" ref="U245:U308" si="58">IF(Q245="","",R245/Q245)</f>
        <v/>
      </c>
      <c r="V245" s="685" t="str">
        <f t="shared" ref="V245:V308" si="59">IF(Q245="","",S245/Q245)</f>
        <v/>
      </c>
      <c r="W245" s="685" t="str">
        <f t="shared" ref="W245:W308" si="60">IF(Q245="","",T245/Q245)</f>
        <v/>
      </c>
      <c r="X245" s="685" t="str">
        <f t="shared" ref="X245:X308" si="61">IF(Q245="","",U245-V245)</f>
        <v/>
      </c>
      <c r="Y245" s="685" t="str">
        <f t="shared" ref="Y245:Y308" si="62">IF(Q245="","",U245-V245-W245)</f>
        <v/>
      </c>
      <c r="Z245" s="685" t="str">
        <f t="shared" ref="Z245:Z308" si="63">IF(Q245="","",R245-S245)</f>
        <v/>
      </c>
      <c r="AA245" s="685" t="str">
        <f t="shared" ref="AA245:AA308" si="64">IF(Q245="","",R245-S245-T245)</f>
        <v/>
      </c>
      <c r="AB245" s="679" t="str">
        <f>IF(G245="","",VLOOKUP(G245,Qualities!$A$2:$B$156,2,0))</f>
        <v/>
      </c>
      <c r="AC245" s="686" t="str">
        <f>IF(AB245="","",VLOOKUP(AB245,QualityType!$A$2:$B$16,2,0))</f>
        <v/>
      </c>
      <c r="AD245" s="687" t="str">
        <f t="shared" si="52"/>
        <v/>
      </c>
      <c r="AE245" s="687" t="str">
        <f>IF(I245="",IF(AND(J245="",K245=""),"",F245&amp;"External"),IF(COUNTIF(BaseData!$B$2:$B$45,I245)=1,F245&amp;"Consolidation intra-divisional",F245&amp;"Group"))</f>
        <v/>
      </c>
      <c r="AF245" s="687" t="str">
        <f t="shared" si="53"/>
        <v/>
      </c>
    </row>
    <row r="246" spans="1:32">
      <c r="A246" s="674"/>
      <c r="B246" s="675"/>
      <c r="C246" s="676"/>
      <c r="D246" s="675"/>
      <c r="E246" s="677"/>
      <c r="F246" s="675"/>
      <c r="G246" s="678"/>
      <c r="H246" s="675"/>
      <c r="I246" s="675"/>
      <c r="J246" s="675"/>
      <c r="K246" s="680"/>
      <c r="L246" s="681"/>
      <c r="M246" s="682"/>
      <c r="N246" s="683"/>
      <c r="O246" s="682"/>
      <c r="P246" s="682"/>
      <c r="Q246" s="684" t="str">
        <f t="shared" si="54"/>
        <v/>
      </c>
      <c r="R246" s="684" t="str">
        <f t="shared" si="55"/>
        <v/>
      </c>
      <c r="S246" s="684" t="str">
        <f t="shared" si="56"/>
        <v/>
      </c>
      <c r="T246" s="684" t="str">
        <f t="shared" si="57"/>
        <v/>
      </c>
      <c r="U246" s="685" t="str">
        <f t="shared" si="58"/>
        <v/>
      </c>
      <c r="V246" s="685" t="str">
        <f t="shared" si="59"/>
        <v/>
      </c>
      <c r="W246" s="685" t="str">
        <f t="shared" si="60"/>
        <v/>
      </c>
      <c r="X246" s="685" t="str">
        <f t="shared" si="61"/>
        <v/>
      </c>
      <c r="Y246" s="685" t="str">
        <f t="shared" si="62"/>
        <v/>
      </c>
      <c r="Z246" s="685" t="str">
        <f t="shared" si="63"/>
        <v/>
      </c>
      <c r="AA246" s="685" t="str">
        <f t="shared" si="64"/>
        <v/>
      </c>
      <c r="AB246" s="679" t="str">
        <f>IF(G246="","",VLOOKUP(G246,Qualities!$A$2:$B$156,2,0))</f>
        <v/>
      </c>
      <c r="AC246" s="686" t="str">
        <f>IF(AB246="","",VLOOKUP(AB246,QualityType!$A$2:$B$16,2,0))</f>
        <v/>
      </c>
      <c r="AD246" s="687" t="str">
        <f t="shared" si="52"/>
        <v/>
      </c>
      <c r="AE246" s="687" t="str">
        <f>IF(I246="",IF(AND(J246="",K246=""),"",F246&amp;"External"),IF(COUNTIF(BaseData!$B$2:$B$45,I246)=1,F246&amp;"Consolidation intra-divisional",F246&amp;"Group"))</f>
        <v/>
      </c>
      <c r="AF246" s="687" t="str">
        <f t="shared" si="53"/>
        <v/>
      </c>
    </row>
    <row r="247" spans="1:32">
      <c r="A247" s="674"/>
      <c r="B247" s="675"/>
      <c r="C247" s="676"/>
      <c r="D247" s="675"/>
      <c r="E247" s="677"/>
      <c r="F247" s="675"/>
      <c r="G247" s="678"/>
      <c r="H247" s="675"/>
      <c r="I247" s="675"/>
      <c r="J247" s="675"/>
      <c r="K247" s="680"/>
      <c r="L247" s="681"/>
      <c r="M247" s="682"/>
      <c r="N247" s="683"/>
      <c r="O247" s="682"/>
      <c r="P247" s="682"/>
      <c r="Q247" s="684" t="str">
        <f t="shared" si="54"/>
        <v/>
      </c>
      <c r="R247" s="684" t="str">
        <f t="shared" si="55"/>
        <v/>
      </c>
      <c r="S247" s="684" t="str">
        <f t="shared" si="56"/>
        <v/>
      </c>
      <c r="T247" s="684" t="str">
        <f t="shared" si="57"/>
        <v/>
      </c>
      <c r="U247" s="685" t="str">
        <f t="shared" si="58"/>
        <v/>
      </c>
      <c r="V247" s="685" t="str">
        <f t="shared" si="59"/>
        <v/>
      </c>
      <c r="W247" s="685" t="str">
        <f t="shared" si="60"/>
        <v/>
      </c>
      <c r="X247" s="685" t="str">
        <f t="shared" si="61"/>
        <v/>
      </c>
      <c r="Y247" s="685" t="str">
        <f t="shared" si="62"/>
        <v/>
      </c>
      <c r="Z247" s="685" t="str">
        <f t="shared" si="63"/>
        <v/>
      </c>
      <c r="AA247" s="685" t="str">
        <f t="shared" si="64"/>
        <v/>
      </c>
      <c r="AB247" s="679" t="str">
        <f>IF(G247="","",VLOOKUP(G247,Qualities!$A$2:$B$156,2,0))</f>
        <v/>
      </c>
      <c r="AC247" s="686" t="str">
        <f>IF(AB247="","",VLOOKUP(AB247,QualityType!$A$2:$B$16,2,0))</f>
        <v/>
      </c>
      <c r="AD247" s="687" t="str">
        <f t="shared" si="52"/>
        <v/>
      </c>
      <c r="AE247" s="687" t="str">
        <f>IF(I247="",IF(AND(J247="",K247=""),"",F247&amp;"External"),IF(COUNTIF(BaseData!$B$2:$B$45,I247)=1,F247&amp;"Consolidation intra-divisional",F247&amp;"Group"))</f>
        <v/>
      </c>
      <c r="AF247" s="687" t="str">
        <f t="shared" si="53"/>
        <v/>
      </c>
    </row>
    <row r="248" spans="1:32">
      <c r="A248" s="674"/>
      <c r="B248" s="675"/>
      <c r="C248" s="676"/>
      <c r="D248" s="675"/>
      <c r="E248" s="677"/>
      <c r="F248" s="675"/>
      <c r="G248" s="678"/>
      <c r="H248" s="675"/>
      <c r="I248" s="675"/>
      <c r="J248" s="675"/>
      <c r="K248" s="680"/>
      <c r="L248" s="681"/>
      <c r="M248" s="682"/>
      <c r="N248" s="683"/>
      <c r="O248" s="682"/>
      <c r="P248" s="682"/>
      <c r="Q248" s="684" t="str">
        <f t="shared" si="54"/>
        <v/>
      </c>
      <c r="R248" s="684" t="str">
        <f t="shared" si="55"/>
        <v/>
      </c>
      <c r="S248" s="684" t="str">
        <f t="shared" si="56"/>
        <v/>
      </c>
      <c r="T248" s="684" t="str">
        <f t="shared" si="57"/>
        <v/>
      </c>
      <c r="U248" s="685" t="str">
        <f t="shared" si="58"/>
        <v/>
      </c>
      <c r="V248" s="685" t="str">
        <f t="shared" si="59"/>
        <v/>
      </c>
      <c r="W248" s="685" t="str">
        <f t="shared" si="60"/>
        <v/>
      </c>
      <c r="X248" s="685" t="str">
        <f t="shared" si="61"/>
        <v/>
      </c>
      <c r="Y248" s="685" t="str">
        <f t="shared" si="62"/>
        <v/>
      </c>
      <c r="Z248" s="685" t="str">
        <f t="shared" si="63"/>
        <v/>
      </c>
      <c r="AA248" s="685" t="str">
        <f t="shared" si="64"/>
        <v/>
      </c>
      <c r="AB248" s="679" t="str">
        <f>IF(G248="","",VLOOKUP(G248,Qualities!$A$2:$B$156,2,0))</f>
        <v/>
      </c>
      <c r="AC248" s="686" t="str">
        <f>IF(AB248="","",VLOOKUP(AB248,QualityType!$A$2:$B$16,2,0))</f>
        <v/>
      </c>
      <c r="AD248" s="687" t="str">
        <f t="shared" si="52"/>
        <v/>
      </c>
      <c r="AE248" s="687" t="str">
        <f>IF(I248="",IF(AND(J248="",K248=""),"",F248&amp;"External"),IF(COUNTIF(BaseData!$B$2:$B$45,I248)=1,F248&amp;"Consolidation intra-divisional",F248&amp;"Group"))</f>
        <v/>
      </c>
      <c r="AF248" s="687" t="str">
        <f t="shared" si="53"/>
        <v/>
      </c>
    </row>
    <row r="249" spans="1:32">
      <c r="A249" s="674"/>
      <c r="B249" s="675"/>
      <c r="C249" s="676"/>
      <c r="D249" s="675"/>
      <c r="E249" s="677"/>
      <c r="F249" s="675"/>
      <c r="G249" s="678"/>
      <c r="H249" s="675"/>
      <c r="I249" s="675"/>
      <c r="J249" s="675"/>
      <c r="K249" s="680"/>
      <c r="L249" s="681"/>
      <c r="M249" s="682"/>
      <c r="N249" s="683"/>
      <c r="O249" s="682"/>
      <c r="P249" s="682"/>
      <c r="Q249" s="684" t="str">
        <f t="shared" si="54"/>
        <v/>
      </c>
      <c r="R249" s="684" t="str">
        <f t="shared" si="55"/>
        <v/>
      </c>
      <c r="S249" s="684" t="str">
        <f t="shared" si="56"/>
        <v/>
      </c>
      <c r="T249" s="684" t="str">
        <f t="shared" si="57"/>
        <v/>
      </c>
      <c r="U249" s="685" t="str">
        <f t="shared" si="58"/>
        <v/>
      </c>
      <c r="V249" s="685" t="str">
        <f t="shared" si="59"/>
        <v/>
      </c>
      <c r="W249" s="685" t="str">
        <f t="shared" si="60"/>
        <v/>
      </c>
      <c r="X249" s="685" t="str">
        <f t="shared" si="61"/>
        <v/>
      </c>
      <c r="Y249" s="685" t="str">
        <f t="shared" si="62"/>
        <v/>
      </c>
      <c r="Z249" s="685" t="str">
        <f t="shared" si="63"/>
        <v/>
      </c>
      <c r="AA249" s="685" t="str">
        <f t="shared" si="64"/>
        <v/>
      </c>
      <c r="AB249" s="679" t="str">
        <f>IF(G249="","",VLOOKUP(G249,Qualities!$A$2:$B$156,2,0))</f>
        <v/>
      </c>
      <c r="AC249" s="686" t="str">
        <f>IF(AB249="","",VLOOKUP(AB249,QualityType!$A$2:$B$16,2,0))</f>
        <v/>
      </c>
      <c r="AD249" s="687" t="str">
        <f t="shared" si="52"/>
        <v/>
      </c>
      <c r="AE249" s="687" t="str">
        <f>IF(I249="",IF(AND(J249="",K249=""),"",F249&amp;"External"),IF(COUNTIF(BaseData!$B$2:$B$45,I249)=1,F249&amp;"Consolidation intra-divisional",F249&amp;"Group"))</f>
        <v/>
      </c>
      <c r="AF249" s="687" t="str">
        <f t="shared" si="53"/>
        <v/>
      </c>
    </row>
    <row r="250" spans="1:32">
      <c r="A250" s="674"/>
      <c r="B250" s="675"/>
      <c r="C250" s="676"/>
      <c r="D250" s="675"/>
      <c r="E250" s="677"/>
      <c r="F250" s="675"/>
      <c r="G250" s="678"/>
      <c r="H250" s="675"/>
      <c r="I250" s="675"/>
      <c r="J250" s="675"/>
      <c r="K250" s="680"/>
      <c r="L250" s="681"/>
      <c r="M250" s="682"/>
      <c r="N250" s="683"/>
      <c r="O250" s="682"/>
      <c r="P250" s="682"/>
      <c r="Q250" s="684" t="str">
        <f t="shared" si="54"/>
        <v/>
      </c>
      <c r="R250" s="684" t="str">
        <f t="shared" si="55"/>
        <v/>
      </c>
      <c r="S250" s="684" t="str">
        <f t="shared" si="56"/>
        <v/>
      </c>
      <c r="T250" s="684" t="str">
        <f t="shared" si="57"/>
        <v/>
      </c>
      <c r="U250" s="685" t="str">
        <f t="shared" si="58"/>
        <v/>
      </c>
      <c r="V250" s="685" t="str">
        <f t="shared" si="59"/>
        <v/>
      </c>
      <c r="W250" s="685" t="str">
        <f t="shared" si="60"/>
        <v/>
      </c>
      <c r="X250" s="685" t="str">
        <f t="shared" si="61"/>
        <v/>
      </c>
      <c r="Y250" s="685" t="str">
        <f t="shared" si="62"/>
        <v/>
      </c>
      <c r="Z250" s="685" t="str">
        <f t="shared" si="63"/>
        <v/>
      </c>
      <c r="AA250" s="685" t="str">
        <f t="shared" si="64"/>
        <v/>
      </c>
      <c r="AB250" s="679" t="str">
        <f>IF(G250="","",VLOOKUP(G250,Qualities!$A$2:$B$156,2,0))</f>
        <v/>
      </c>
      <c r="AC250" s="686" t="str">
        <f>IF(AB250="","",VLOOKUP(AB250,QualityType!$A$2:$B$16,2,0))</f>
        <v/>
      </c>
      <c r="AD250" s="687" t="str">
        <f t="shared" si="52"/>
        <v/>
      </c>
      <c r="AE250" s="687" t="str">
        <f>IF(I250="",IF(AND(J250="",K250=""),"",F250&amp;"External"),IF(COUNTIF(BaseData!$B$2:$B$45,I250)=1,F250&amp;"Consolidation intra-divisional",F250&amp;"Group"))</f>
        <v/>
      </c>
      <c r="AF250" s="687" t="str">
        <f t="shared" si="53"/>
        <v/>
      </c>
    </row>
    <row r="251" spans="1:32">
      <c r="A251" s="674"/>
      <c r="B251" s="675"/>
      <c r="C251" s="676"/>
      <c r="D251" s="675"/>
      <c r="E251" s="677"/>
      <c r="F251" s="675"/>
      <c r="G251" s="678"/>
      <c r="H251" s="675"/>
      <c r="I251" s="675"/>
      <c r="J251" s="675"/>
      <c r="K251" s="680"/>
      <c r="L251" s="681"/>
      <c r="M251" s="682"/>
      <c r="N251" s="683"/>
      <c r="O251" s="682"/>
      <c r="P251" s="682"/>
      <c r="Q251" s="684" t="str">
        <f t="shared" si="54"/>
        <v/>
      </c>
      <c r="R251" s="684" t="str">
        <f t="shared" si="55"/>
        <v/>
      </c>
      <c r="S251" s="684" t="str">
        <f t="shared" si="56"/>
        <v/>
      </c>
      <c r="T251" s="684" t="str">
        <f t="shared" si="57"/>
        <v/>
      </c>
      <c r="U251" s="685" t="str">
        <f t="shared" si="58"/>
        <v/>
      </c>
      <c r="V251" s="685" t="str">
        <f t="shared" si="59"/>
        <v/>
      </c>
      <c r="W251" s="685" t="str">
        <f t="shared" si="60"/>
        <v/>
      </c>
      <c r="X251" s="685" t="str">
        <f t="shared" si="61"/>
        <v/>
      </c>
      <c r="Y251" s="685" t="str">
        <f t="shared" si="62"/>
        <v/>
      </c>
      <c r="Z251" s="685" t="str">
        <f t="shared" si="63"/>
        <v/>
      </c>
      <c r="AA251" s="685" t="str">
        <f t="shared" si="64"/>
        <v/>
      </c>
      <c r="AB251" s="679" t="str">
        <f>IF(G251="","",VLOOKUP(G251,Qualities!$A$2:$B$156,2,0))</f>
        <v/>
      </c>
      <c r="AC251" s="686" t="str">
        <f>IF(AB251="","",VLOOKUP(AB251,QualityType!$A$2:$B$16,2,0))</f>
        <v/>
      </c>
      <c r="AD251" s="687" t="str">
        <f t="shared" si="52"/>
        <v/>
      </c>
      <c r="AE251" s="687" t="str">
        <f>IF(I251="",IF(AND(J251="",K251=""),"",F251&amp;"External"),IF(COUNTIF(BaseData!$B$2:$B$45,I251)=1,F251&amp;"Consolidation intra-divisional",F251&amp;"Group"))</f>
        <v/>
      </c>
      <c r="AF251" s="687" t="str">
        <f t="shared" si="53"/>
        <v/>
      </c>
    </row>
    <row r="252" spans="1:32">
      <c r="A252" s="674"/>
      <c r="B252" s="675"/>
      <c r="C252" s="676"/>
      <c r="D252" s="675"/>
      <c r="E252" s="677"/>
      <c r="F252" s="675"/>
      <c r="G252" s="678"/>
      <c r="H252" s="675"/>
      <c r="I252" s="675"/>
      <c r="J252" s="675"/>
      <c r="K252" s="680"/>
      <c r="L252" s="681"/>
      <c r="M252" s="682"/>
      <c r="N252" s="683"/>
      <c r="O252" s="682"/>
      <c r="P252" s="682"/>
      <c r="Q252" s="684" t="str">
        <f t="shared" si="54"/>
        <v/>
      </c>
      <c r="R252" s="684" t="str">
        <f t="shared" si="55"/>
        <v/>
      </c>
      <c r="S252" s="684" t="str">
        <f t="shared" si="56"/>
        <v/>
      </c>
      <c r="T252" s="684" t="str">
        <f t="shared" si="57"/>
        <v/>
      </c>
      <c r="U252" s="685" t="str">
        <f t="shared" si="58"/>
        <v/>
      </c>
      <c r="V252" s="685" t="str">
        <f t="shared" si="59"/>
        <v/>
      </c>
      <c r="W252" s="685" t="str">
        <f t="shared" si="60"/>
        <v/>
      </c>
      <c r="X252" s="685" t="str">
        <f t="shared" si="61"/>
        <v/>
      </c>
      <c r="Y252" s="685" t="str">
        <f t="shared" si="62"/>
        <v/>
      </c>
      <c r="Z252" s="685" t="str">
        <f t="shared" si="63"/>
        <v/>
      </c>
      <c r="AA252" s="685" t="str">
        <f t="shared" si="64"/>
        <v/>
      </c>
      <c r="AB252" s="679" t="str">
        <f>IF(G252="","",VLOOKUP(G252,Qualities!$A$2:$B$156,2,0))</f>
        <v/>
      </c>
      <c r="AC252" s="686" t="str">
        <f>IF(AB252="","",VLOOKUP(AB252,QualityType!$A$2:$B$16,2,0))</f>
        <v/>
      </c>
      <c r="AD252" s="687" t="str">
        <f t="shared" si="52"/>
        <v/>
      </c>
      <c r="AE252" s="687" t="str">
        <f>IF(I252="",IF(AND(J252="",K252=""),"",F252&amp;"External"),IF(COUNTIF(BaseData!$B$2:$B$45,I252)=1,F252&amp;"Consolidation intra-divisional",F252&amp;"Group"))</f>
        <v/>
      </c>
      <c r="AF252" s="687" t="str">
        <f t="shared" si="53"/>
        <v/>
      </c>
    </row>
    <row r="253" spans="1:32">
      <c r="A253" s="674"/>
      <c r="B253" s="675"/>
      <c r="C253" s="676"/>
      <c r="D253" s="675"/>
      <c r="E253" s="677"/>
      <c r="F253" s="675"/>
      <c r="G253" s="678"/>
      <c r="H253" s="675"/>
      <c r="I253" s="675"/>
      <c r="J253" s="675"/>
      <c r="K253" s="680"/>
      <c r="L253" s="681"/>
      <c r="M253" s="682"/>
      <c r="N253" s="683"/>
      <c r="O253" s="682"/>
      <c r="P253" s="682"/>
      <c r="Q253" s="684" t="str">
        <f t="shared" si="54"/>
        <v/>
      </c>
      <c r="R253" s="684" t="str">
        <f t="shared" si="55"/>
        <v/>
      </c>
      <c r="S253" s="684" t="str">
        <f t="shared" si="56"/>
        <v/>
      </c>
      <c r="T253" s="684" t="str">
        <f t="shared" si="57"/>
        <v/>
      </c>
      <c r="U253" s="685" t="str">
        <f t="shared" si="58"/>
        <v/>
      </c>
      <c r="V253" s="685" t="str">
        <f t="shared" si="59"/>
        <v/>
      </c>
      <c r="W253" s="685" t="str">
        <f t="shared" si="60"/>
        <v/>
      </c>
      <c r="X253" s="685" t="str">
        <f t="shared" si="61"/>
        <v/>
      </c>
      <c r="Y253" s="685" t="str">
        <f t="shared" si="62"/>
        <v/>
      </c>
      <c r="Z253" s="685" t="str">
        <f t="shared" si="63"/>
        <v/>
      </c>
      <c r="AA253" s="685" t="str">
        <f t="shared" si="64"/>
        <v/>
      </c>
      <c r="AB253" s="679" t="str">
        <f>IF(G253="","",VLOOKUP(G253,Qualities!$A$2:$B$156,2,0))</f>
        <v/>
      </c>
      <c r="AC253" s="686" t="str">
        <f>IF(AB253="","",VLOOKUP(AB253,QualityType!$A$2:$B$16,2,0))</f>
        <v/>
      </c>
      <c r="AD253" s="687" t="str">
        <f t="shared" si="52"/>
        <v/>
      </c>
      <c r="AE253" s="687" t="str">
        <f>IF(I253="",IF(AND(J253="",K253=""),"",F253&amp;"External"),IF(COUNTIF(BaseData!$B$2:$B$45,I253)=1,F253&amp;"Consolidation intra-divisional",F253&amp;"Group"))</f>
        <v/>
      </c>
      <c r="AF253" s="687" t="str">
        <f t="shared" si="53"/>
        <v/>
      </c>
    </row>
    <row r="254" spans="1:32">
      <c r="A254" s="674"/>
      <c r="B254" s="675"/>
      <c r="C254" s="676"/>
      <c r="D254" s="675"/>
      <c r="E254" s="677"/>
      <c r="F254" s="675"/>
      <c r="G254" s="678"/>
      <c r="H254" s="675"/>
      <c r="I254" s="675"/>
      <c r="J254" s="675"/>
      <c r="K254" s="680"/>
      <c r="L254" s="681"/>
      <c r="M254" s="682"/>
      <c r="N254" s="683"/>
      <c r="O254" s="682"/>
      <c r="P254" s="682"/>
      <c r="Q254" s="684" t="str">
        <f t="shared" si="54"/>
        <v/>
      </c>
      <c r="R254" s="684" t="str">
        <f t="shared" si="55"/>
        <v/>
      </c>
      <c r="S254" s="684" t="str">
        <f t="shared" si="56"/>
        <v/>
      </c>
      <c r="T254" s="684" t="str">
        <f t="shared" si="57"/>
        <v/>
      </c>
      <c r="U254" s="685" t="str">
        <f t="shared" si="58"/>
        <v/>
      </c>
      <c r="V254" s="685" t="str">
        <f t="shared" si="59"/>
        <v/>
      </c>
      <c r="W254" s="685" t="str">
        <f t="shared" si="60"/>
        <v/>
      </c>
      <c r="X254" s="685" t="str">
        <f t="shared" si="61"/>
        <v/>
      </c>
      <c r="Y254" s="685" t="str">
        <f t="shared" si="62"/>
        <v/>
      </c>
      <c r="Z254" s="685" t="str">
        <f t="shared" si="63"/>
        <v/>
      </c>
      <c r="AA254" s="685" t="str">
        <f t="shared" si="64"/>
        <v/>
      </c>
      <c r="AB254" s="679" t="str">
        <f>IF(G254="","",VLOOKUP(G254,Qualities!$A$2:$B$156,2,0))</f>
        <v/>
      </c>
      <c r="AC254" s="686" t="str">
        <f>IF(AB254="","",VLOOKUP(AB254,QualityType!$A$2:$B$16,2,0))</f>
        <v/>
      </c>
      <c r="AD254" s="687" t="str">
        <f t="shared" si="52"/>
        <v/>
      </c>
      <c r="AE254" s="687" t="str">
        <f>IF(I254="",IF(AND(J254="",K254=""),"",F254&amp;"External"),IF(COUNTIF(BaseData!$B$2:$B$45,I254)=1,F254&amp;"Consolidation intra-divisional",F254&amp;"Group"))</f>
        <v/>
      </c>
      <c r="AF254" s="687" t="str">
        <f t="shared" si="53"/>
        <v/>
      </c>
    </row>
    <row r="255" spans="1:32">
      <c r="A255" s="674"/>
      <c r="B255" s="675"/>
      <c r="C255" s="676"/>
      <c r="D255" s="675"/>
      <c r="E255" s="677"/>
      <c r="F255" s="675"/>
      <c r="G255" s="678"/>
      <c r="H255" s="675"/>
      <c r="I255" s="675"/>
      <c r="J255" s="675"/>
      <c r="K255" s="680"/>
      <c r="L255" s="681"/>
      <c r="M255" s="682"/>
      <c r="N255" s="683"/>
      <c r="O255" s="682"/>
      <c r="P255" s="682"/>
      <c r="Q255" s="684" t="str">
        <f t="shared" si="54"/>
        <v/>
      </c>
      <c r="R255" s="684" t="str">
        <f t="shared" si="55"/>
        <v/>
      </c>
      <c r="S255" s="684" t="str">
        <f t="shared" si="56"/>
        <v/>
      </c>
      <c r="T255" s="684" t="str">
        <f t="shared" si="57"/>
        <v/>
      </c>
      <c r="U255" s="685" t="str">
        <f t="shared" si="58"/>
        <v/>
      </c>
      <c r="V255" s="685" t="str">
        <f t="shared" si="59"/>
        <v/>
      </c>
      <c r="W255" s="685" t="str">
        <f t="shared" si="60"/>
        <v/>
      </c>
      <c r="X255" s="685" t="str">
        <f t="shared" si="61"/>
        <v/>
      </c>
      <c r="Y255" s="685" t="str">
        <f t="shared" si="62"/>
        <v/>
      </c>
      <c r="Z255" s="685" t="str">
        <f t="shared" si="63"/>
        <v/>
      </c>
      <c r="AA255" s="685" t="str">
        <f t="shared" si="64"/>
        <v/>
      </c>
      <c r="AB255" s="679" t="str">
        <f>IF(G255="","",VLOOKUP(G255,Qualities!$A$2:$B$156,2,0))</f>
        <v/>
      </c>
      <c r="AC255" s="686" t="str">
        <f>IF(AB255="","",VLOOKUP(AB255,QualityType!$A$2:$B$16,2,0))</f>
        <v/>
      </c>
      <c r="AD255" s="687" t="str">
        <f t="shared" si="52"/>
        <v/>
      </c>
      <c r="AE255" s="687" t="str">
        <f>IF(I255="",IF(AND(J255="",K255=""),"",F255&amp;"External"),IF(COUNTIF(BaseData!$B$2:$B$45,I255)=1,F255&amp;"Consolidation intra-divisional",F255&amp;"Group"))</f>
        <v/>
      </c>
      <c r="AF255" s="687" t="str">
        <f t="shared" si="53"/>
        <v/>
      </c>
    </row>
    <row r="256" spans="1:32">
      <c r="A256" s="674"/>
      <c r="B256" s="675"/>
      <c r="C256" s="676"/>
      <c r="D256" s="675"/>
      <c r="E256" s="677"/>
      <c r="F256" s="675"/>
      <c r="G256" s="678"/>
      <c r="H256" s="675"/>
      <c r="I256" s="675"/>
      <c r="J256" s="675"/>
      <c r="K256" s="680"/>
      <c r="L256" s="681"/>
      <c r="M256" s="682"/>
      <c r="N256" s="683"/>
      <c r="O256" s="682"/>
      <c r="P256" s="682"/>
      <c r="Q256" s="684" t="str">
        <f t="shared" si="54"/>
        <v/>
      </c>
      <c r="R256" s="684" t="str">
        <f t="shared" si="55"/>
        <v/>
      </c>
      <c r="S256" s="684" t="str">
        <f t="shared" si="56"/>
        <v/>
      </c>
      <c r="T256" s="684" t="str">
        <f t="shared" si="57"/>
        <v/>
      </c>
      <c r="U256" s="685" t="str">
        <f t="shared" si="58"/>
        <v/>
      </c>
      <c r="V256" s="685" t="str">
        <f t="shared" si="59"/>
        <v/>
      </c>
      <c r="W256" s="685" t="str">
        <f t="shared" si="60"/>
        <v/>
      </c>
      <c r="X256" s="685" t="str">
        <f t="shared" si="61"/>
        <v/>
      </c>
      <c r="Y256" s="685" t="str">
        <f t="shared" si="62"/>
        <v/>
      </c>
      <c r="Z256" s="685" t="str">
        <f t="shared" si="63"/>
        <v/>
      </c>
      <c r="AA256" s="685" t="str">
        <f t="shared" si="64"/>
        <v/>
      </c>
      <c r="AB256" s="679" t="str">
        <f>IF(G256="","",VLOOKUP(G256,Qualities!$A$2:$B$156,2,0))</f>
        <v/>
      </c>
      <c r="AC256" s="686" t="str">
        <f>IF(AB256="","",VLOOKUP(AB256,QualityType!$A$2:$B$16,2,0))</f>
        <v/>
      </c>
      <c r="AD256" s="687" t="str">
        <f t="shared" si="52"/>
        <v/>
      </c>
      <c r="AE256" s="687" t="str">
        <f>IF(I256="",IF(AND(J256="",K256=""),"",F256&amp;"External"),IF(COUNTIF(BaseData!$B$2:$B$45,I256)=1,F256&amp;"Consolidation intra-divisional",F256&amp;"Group"))</f>
        <v/>
      </c>
      <c r="AF256" s="687" t="str">
        <f t="shared" si="53"/>
        <v/>
      </c>
    </row>
    <row r="257" spans="1:32">
      <c r="A257" s="674"/>
      <c r="B257" s="675"/>
      <c r="C257" s="676"/>
      <c r="D257" s="675"/>
      <c r="E257" s="677"/>
      <c r="F257" s="675"/>
      <c r="G257" s="678"/>
      <c r="H257" s="675"/>
      <c r="I257" s="675"/>
      <c r="J257" s="675"/>
      <c r="K257" s="680"/>
      <c r="L257" s="681"/>
      <c r="M257" s="682"/>
      <c r="N257" s="683"/>
      <c r="O257" s="682"/>
      <c r="P257" s="682"/>
      <c r="Q257" s="684" t="str">
        <f t="shared" si="54"/>
        <v/>
      </c>
      <c r="R257" s="684" t="str">
        <f t="shared" si="55"/>
        <v/>
      </c>
      <c r="S257" s="684" t="str">
        <f t="shared" si="56"/>
        <v/>
      </c>
      <c r="T257" s="684" t="str">
        <f t="shared" si="57"/>
        <v/>
      </c>
      <c r="U257" s="685" t="str">
        <f t="shared" si="58"/>
        <v/>
      </c>
      <c r="V257" s="685" t="str">
        <f t="shared" si="59"/>
        <v/>
      </c>
      <c r="W257" s="685" t="str">
        <f t="shared" si="60"/>
        <v/>
      </c>
      <c r="X257" s="685" t="str">
        <f t="shared" si="61"/>
        <v/>
      </c>
      <c r="Y257" s="685" t="str">
        <f t="shared" si="62"/>
        <v/>
      </c>
      <c r="Z257" s="685" t="str">
        <f t="shared" si="63"/>
        <v/>
      </c>
      <c r="AA257" s="685" t="str">
        <f t="shared" si="64"/>
        <v/>
      </c>
      <c r="AB257" s="679" t="str">
        <f>IF(G257="","",VLOOKUP(G257,Qualities!$A$2:$B$156,2,0))</f>
        <v/>
      </c>
      <c r="AC257" s="686" t="str">
        <f>IF(AB257="","",VLOOKUP(AB257,QualityType!$A$2:$B$16,2,0))</f>
        <v/>
      </c>
      <c r="AD257" s="687" t="str">
        <f t="shared" si="52"/>
        <v/>
      </c>
      <c r="AE257" s="687" t="str">
        <f>IF(I257="",IF(AND(J257="",K257=""),"",F257&amp;"External"),IF(COUNTIF(BaseData!$B$2:$B$45,I257)=1,F257&amp;"Consolidation intra-divisional",F257&amp;"Group"))</f>
        <v/>
      </c>
      <c r="AF257" s="687" t="str">
        <f t="shared" si="53"/>
        <v/>
      </c>
    </row>
    <row r="258" spans="1:32">
      <c r="A258" s="674"/>
      <c r="B258" s="675"/>
      <c r="C258" s="676"/>
      <c r="D258" s="675"/>
      <c r="E258" s="677"/>
      <c r="F258" s="675"/>
      <c r="G258" s="678"/>
      <c r="H258" s="675"/>
      <c r="I258" s="675"/>
      <c r="J258" s="675"/>
      <c r="K258" s="680"/>
      <c r="L258" s="681"/>
      <c r="M258" s="682"/>
      <c r="N258" s="683"/>
      <c r="O258" s="682"/>
      <c r="P258" s="682"/>
      <c r="Q258" s="684" t="str">
        <f t="shared" si="54"/>
        <v/>
      </c>
      <c r="R258" s="684" t="str">
        <f t="shared" si="55"/>
        <v/>
      </c>
      <c r="S258" s="684" t="str">
        <f t="shared" si="56"/>
        <v/>
      </c>
      <c r="T258" s="684" t="str">
        <f t="shared" si="57"/>
        <v/>
      </c>
      <c r="U258" s="685" t="str">
        <f t="shared" si="58"/>
        <v/>
      </c>
      <c r="V258" s="685" t="str">
        <f t="shared" si="59"/>
        <v/>
      </c>
      <c r="W258" s="685" t="str">
        <f t="shared" si="60"/>
        <v/>
      </c>
      <c r="X258" s="685" t="str">
        <f t="shared" si="61"/>
        <v/>
      </c>
      <c r="Y258" s="685" t="str">
        <f t="shared" si="62"/>
        <v/>
      </c>
      <c r="Z258" s="685" t="str">
        <f t="shared" si="63"/>
        <v/>
      </c>
      <c r="AA258" s="685" t="str">
        <f t="shared" si="64"/>
        <v/>
      </c>
      <c r="AB258" s="679" t="str">
        <f>IF(G258="","",VLOOKUP(G258,Qualities!$A$2:$B$156,2,0))</f>
        <v/>
      </c>
      <c r="AC258" s="686" t="str">
        <f>IF(AB258="","",VLOOKUP(AB258,QualityType!$A$2:$B$16,2,0))</f>
        <v/>
      </c>
      <c r="AD258" s="687" t="str">
        <f t="shared" si="52"/>
        <v/>
      </c>
      <c r="AE258" s="687" t="str">
        <f>IF(I258="",IF(AND(J258="",K258=""),"",F258&amp;"External"),IF(COUNTIF(BaseData!$B$2:$B$45,I258)=1,F258&amp;"Consolidation intra-divisional",F258&amp;"Group"))</f>
        <v/>
      </c>
      <c r="AF258" s="687" t="str">
        <f t="shared" si="53"/>
        <v/>
      </c>
    </row>
    <row r="259" spans="1:32">
      <c r="A259" s="674"/>
      <c r="B259" s="675"/>
      <c r="C259" s="676"/>
      <c r="D259" s="675"/>
      <c r="E259" s="677"/>
      <c r="F259" s="675"/>
      <c r="G259" s="678"/>
      <c r="H259" s="675"/>
      <c r="I259" s="675"/>
      <c r="J259" s="675"/>
      <c r="K259" s="680"/>
      <c r="L259" s="681"/>
      <c r="M259" s="682"/>
      <c r="N259" s="683"/>
      <c r="O259" s="682"/>
      <c r="P259" s="682"/>
      <c r="Q259" s="684" t="str">
        <f t="shared" si="54"/>
        <v/>
      </c>
      <c r="R259" s="684" t="str">
        <f t="shared" si="55"/>
        <v/>
      </c>
      <c r="S259" s="684" t="str">
        <f t="shared" si="56"/>
        <v/>
      </c>
      <c r="T259" s="684" t="str">
        <f t="shared" si="57"/>
        <v/>
      </c>
      <c r="U259" s="685" t="str">
        <f t="shared" si="58"/>
        <v/>
      </c>
      <c r="V259" s="685" t="str">
        <f t="shared" si="59"/>
        <v/>
      </c>
      <c r="W259" s="685" t="str">
        <f t="shared" si="60"/>
        <v/>
      </c>
      <c r="X259" s="685" t="str">
        <f t="shared" si="61"/>
        <v/>
      </c>
      <c r="Y259" s="685" t="str">
        <f t="shared" si="62"/>
        <v/>
      </c>
      <c r="Z259" s="685" t="str">
        <f t="shared" si="63"/>
        <v/>
      </c>
      <c r="AA259" s="685" t="str">
        <f t="shared" si="64"/>
        <v/>
      </c>
      <c r="AB259" s="679" t="str">
        <f>IF(G259="","",VLOOKUP(G259,Qualities!$A$2:$B$156,2,0))</f>
        <v/>
      </c>
      <c r="AC259" s="686" t="str">
        <f>IF(AB259="","",VLOOKUP(AB259,QualityType!$A$2:$B$16,2,0))</f>
        <v/>
      </c>
      <c r="AD259" s="687" t="str">
        <f t="shared" si="52"/>
        <v/>
      </c>
      <c r="AE259" s="687" t="str">
        <f>IF(I259="",IF(AND(J259="",K259=""),"",F259&amp;"External"),IF(COUNTIF(BaseData!$B$2:$B$45,I259)=1,F259&amp;"Consolidation intra-divisional",F259&amp;"Group"))</f>
        <v/>
      </c>
      <c r="AF259" s="687" t="str">
        <f t="shared" si="53"/>
        <v/>
      </c>
    </row>
    <row r="260" spans="1:32">
      <c r="A260" s="674"/>
      <c r="B260" s="675"/>
      <c r="C260" s="676"/>
      <c r="D260" s="675"/>
      <c r="E260" s="677"/>
      <c r="F260" s="675"/>
      <c r="G260" s="678"/>
      <c r="H260" s="675"/>
      <c r="I260" s="675"/>
      <c r="J260" s="675"/>
      <c r="K260" s="680"/>
      <c r="L260" s="681"/>
      <c r="M260" s="682"/>
      <c r="N260" s="683"/>
      <c r="O260" s="682"/>
      <c r="P260" s="682"/>
      <c r="Q260" s="684" t="str">
        <f t="shared" si="54"/>
        <v/>
      </c>
      <c r="R260" s="684" t="str">
        <f t="shared" si="55"/>
        <v/>
      </c>
      <c r="S260" s="684" t="str">
        <f t="shared" si="56"/>
        <v/>
      </c>
      <c r="T260" s="684" t="str">
        <f t="shared" si="57"/>
        <v/>
      </c>
      <c r="U260" s="685" t="str">
        <f t="shared" si="58"/>
        <v/>
      </c>
      <c r="V260" s="685" t="str">
        <f t="shared" si="59"/>
        <v/>
      </c>
      <c r="W260" s="685" t="str">
        <f t="shared" si="60"/>
        <v/>
      </c>
      <c r="X260" s="685" t="str">
        <f t="shared" si="61"/>
        <v/>
      </c>
      <c r="Y260" s="685" t="str">
        <f t="shared" si="62"/>
        <v/>
      </c>
      <c r="Z260" s="685" t="str">
        <f t="shared" si="63"/>
        <v/>
      </c>
      <c r="AA260" s="685" t="str">
        <f t="shared" si="64"/>
        <v/>
      </c>
      <c r="AB260" s="679" t="str">
        <f>IF(G260="","",VLOOKUP(G260,Qualities!$A$2:$B$156,2,0))</f>
        <v/>
      </c>
      <c r="AC260" s="686" t="str">
        <f>IF(AB260="","",VLOOKUP(AB260,QualityType!$A$2:$B$16,2,0))</f>
        <v/>
      </c>
      <c r="AD260" s="687" t="str">
        <f t="shared" si="52"/>
        <v/>
      </c>
      <c r="AE260" s="687" t="str">
        <f>IF(I260="",IF(AND(J260="",K260=""),"",F260&amp;"External"),IF(COUNTIF(BaseData!$B$2:$B$45,I260)=1,F260&amp;"Consolidation intra-divisional",F260&amp;"Group"))</f>
        <v/>
      </c>
      <c r="AF260" s="687" t="str">
        <f t="shared" si="53"/>
        <v/>
      </c>
    </row>
    <row r="261" spans="1:32">
      <c r="A261" s="674"/>
      <c r="B261" s="675"/>
      <c r="C261" s="676"/>
      <c r="D261" s="675"/>
      <c r="E261" s="677"/>
      <c r="F261" s="675"/>
      <c r="G261" s="678"/>
      <c r="H261" s="675"/>
      <c r="I261" s="675"/>
      <c r="J261" s="675"/>
      <c r="K261" s="680"/>
      <c r="L261" s="681"/>
      <c r="M261" s="682"/>
      <c r="N261" s="683"/>
      <c r="O261" s="682"/>
      <c r="P261" s="682"/>
      <c r="Q261" s="684" t="str">
        <f t="shared" si="54"/>
        <v/>
      </c>
      <c r="R261" s="684" t="str">
        <f t="shared" si="55"/>
        <v/>
      </c>
      <c r="S261" s="684" t="str">
        <f t="shared" si="56"/>
        <v/>
      </c>
      <c r="T261" s="684" t="str">
        <f t="shared" si="57"/>
        <v/>
      </c>
      <c r="U261" s="685" t="str">
        <f t="shared" si="58"/>
        <v/>
      </c>
      <c r="V261" s="685" t="str">
        <f t="shared" si="59"/>
        <v/>
      </c>
      <c r="W261" s="685" t="str">
        <f t="shared" si="60"/>
        <v/>
      </c>
      <c r="X261" s="685" t="str">
        <f t="shared" si="61"/>
        <v/>
      </c>
      <c r="Y261" s="685" t="str">
        <f t="shared" si="62"/>
        <v/>
      </c>
      <c r="Z261" s="685" t="str">
        <f t="shared" si="63"/>
        <v/>
      </c>
      <c r="AA261" s="685" t="str">
        <f t="shared" si="64"/>
        <v/>
      </c>
      <c r="AB261" s="679" t="str">
        <f>IF(G261="","",VLOOKUP(G261,Qualities!$A$2:$B$156,2,0))</f>
        <v/>
      </c>
      <c r="AC261" s="686" t="str">
        <f>IF(AB261="","",VLOOKUP(AB261,QualityType!$A$2:$B$16,2,0))</f>
        <v/>
      </c>
      <c r="AD261" s="687" t="str">
        <f t="shared" si="52"/>
        <v/>
      </c>
      <c r="AE261" s="687" t="str">
        <f>IF(I261="",IF(AND(J261="",K261=""),"",F261&amp;"External"),IF(COUNTIF(BaseData!$B$2:$B$45,I261)=1,F261&amp;"Consolidation intra-divisional",F261&amp;"Group"))</f>
        <v/>
      </c>
      <c r="AF261" s="687" t="str">
        <f t="shared" si="53"/>
        <v/>
      </c>
    </row>
    <row r="262" spans="1:32">
      <c r="A262" s="674"/>
      <c r="B262" s="675"/>
      <c r="C262" s="676"/>
      <c r="D262" s="675"/>
      <c r="E262" s="677"/>
      <c r="F262" s="675"/>
      <c r="G262" s="678"/>
      <c r="H262" s="675"/>
      <c r="I262" s="675"/>
      <c r="J262" s="675"/>
      <c r="K262" s="680"/>
      <c r="L262" s="681"/>
      <c r="M262" s="682"/>
      <c r="N262" s="683"/>
      <c r="O262" s="682"/>
      <c r="P262" s="682"/>
      <c r="Q262" s="684" t="str">
        <f t="shared" si="54"/>
        <v/>
      </c>
      <c r="R262" s="684" t="str">
        <f t="shared" si="55"/>
        <v/>
      </c>
      <c r="S262" s="684" t="str">
        <f t="shared" si="56"/>
        <v/>
      </c>
      <c r="T262" s="684" t="str">
        <f t="shared" si="57"/>
        <v/>
      </c>
      <c r="U262" s="685" t="str">
        <f t="shared" si="58"/>
        <v/>
      </c>
      <c r="V262" s="685" t="str">
        <f t="shared" si="59"/>
        <v/>
      </c>
      <c r="W262" s="685" t="str">
        <f t="shared" si="60"/>
        <v/>
      </c>
      <c r="X262" s="685" t="str">
        <f t="shared" si="61"/>
        <v/>
      </c>
      <c r="Y262" s="685" t="str">
        <f t="shared" si="62"/>
        <v/>
      </c>
      <c r="Z262" s="685" t="str">
        <f t="shared" si="63"/>
        <v/>
      </c>
      <c r="AA262" s="685" t="str">
        <f t="shared" si="64"/>
        <v/>
      </c>
      <c r="AB262" s="679" t="str">
        <f>IF(G262="","",VLOOKUP(G262,Qualities!$A$2:$B$156,2,0))</f>
        <v/>
      </c>
      <c r="AC262" s="686" t="str">
        <f>IF(AB262="","",VLOOKUP(AB262,QualityType!$A$2:$B$16,2,0))</f>
        <v/>
      </c>
      <c r="AD262" s="687" t="str">
        <f t="shared" si="52"/>
        <v/>
      </c>
      <c r="AE262" s="687" t="str">
        <f>IF(I262="",IF(AND(J262="",K262=""),"",F262&amp;"External"),IF(COUNTIF(BaseData!$B$2:$B$45,I262)=1,F262&amp;"Consolidation intra-divisional",F262&amp;"Group"))</f>
        <v/>
      </c>
      <c r="AF262" s="687" t="str">
        <f t="shared" si="53"/>
        <v/>
      </c>
    </row>
    <row r="263" spans="1:32">
      <c r="A263" s="674"/>
      <c r="B263" s="675"/>
      <c r="C263" s="676"/>
      <c r="D263" s="675"/>
      <c r="E263" s="677"/>
      <c r="F263" s="675"/>
      <c r="G263" s="678"/>
      <c r="H263" s="675"/>
      <c r="I263" s="675"/>
      <c r="J263" s="675"/>
      <c r="K263" s="680"/>
      <c r="L263" s="681"/>
      <c r="M263" s="682"/>
      <c r="N263" s="683"/>
      <c r="O263" s="682"/>
      <c r="P263" s="682"/>
      <c r="Q263" s="684" t="str">
        <f t="shared" si="54"/>
        <v/>
      </c>
      <c r="R263" s="684" t="str">
        <f t="shared" si="55"/>
        <v/>
      </c>
      <c r="S263" s="684" t="str">
        <f t="shared" si="56"/>
        <v/>
      </c>
      <c r="T263" s="684" t="str">
        <f t="shared" si="57"/>
        <v/>
      </c>
      <c r="U263" s="685" t="str">
        <f t="shared" si="58"/>
        <v/>
      </c>
      <c r="V263" s="685" t="str">
        <f t="shared" si="59"/>
        <v/>
      </c>
      <c r="W263" s="685" t="str">
        <f t="shared" si="60"/>
        <v/>
      </c>
      <c r="X263" s="685" t="str">
        <f t="shared" si="61"/>
        <v/>
      </c>
      <c r="Y263" s="685" t="str">
        <f t="shared" si="62"/>
        <v/>
      </c>
      <c r="Z263" s="685" t="str">
        <f t="shared" si="63"/>
        <v/>
      </c>
      <c r="AA263" s="685" t="str">
        <f t="shared" si="64"/>
        <v/>
      </c>
      <c r="AB263" s="679" t="str">
        <f>IF(G263="","",VLOOKUP(G263,Qualities!$A$2:$B$156,2,0))</f>
        <v/>
      </c>
      <c r="AC263" s="686" t="str">
        <f>IF(AB263="","",VLOOKUP(AB263,QualityType!$A$2:$B$16,2,0))</f>
        <v/>
      </c>
      <c r="AD263" s="687" t="str">
        <f t="shared" si="52"/>
        <v/>
      </c>
      <c r="AE263" s="687" t="str">
        <f>IF(I263="",IF(AND(J263="",K263=""),"",F263&amp;"External"),IF(COUNTIF(BaseData!$B$2:$B$45,I263)=1,F263&amp;"Consolidation intra-divisional",F263&amp;"Group"))</f>
        <v/>
      </c>
      <c r="AF263" s="687" t="str">
        <f t="shared" si="53"/>
        <v/>
      </c>
    </row>
    <row r="264" spans="1:32">
      <c r="A264" s="674"/>
      <c r="B264" s="675"/>
      <c r="C264" s="676"/>
      <c r="D264" s="675"/>
      <c r="E264" s="677"/>
      <c r="F264" s="675"/>
      <c r="G264" s="678"/>
      <c r="H264" s="675"/>
      <c r="I264" s="675"/>
      <c r="J264" s="675"/>
      <c r="K264" s="680"/>
      <c r="L264" s="681"/>
      <c r="M264" s="682"/>
      <c r="N264" s="683"/>
      <c r="O264" s="682"/>
      <c r="P264" s="682"/>
      <c r="Q264" s="684" t="str">
        <f t="shared" si="54"/>
        <v/>
      </c>
      <c r="R264" s="684" t="str">
        <f t="shared" si="55"/>
        <v/>
      </c>
      <c r="S264" s="684" t="str">
        <f t="shared" si="56"/>
        <v/>
      </c>
      <c r="T264" s="684" t="str">
        <f t="shared" si="57"/>
        <v/>
      </c>
      <c r="U264" s="685" t="str">
        <f t="shared" si="58"/>
        <v/>
      </c>
      <c r="V264" s="685" t="str">
        <f t="shared" si="59"/>
        <v/>
      </c>
      <c r="W264" s="685" t="str">
        <f t="shared" si="60"/>
        <v/>
      </c>
      <c r="X264" s="685" t="str">
        <f t="shared" si="61"/>
        <v/>
      </c>
      <c r="Y264" s="685" t="str">
        <f t="shared" si="62"/>
        <v/>
      </c>
      <c r="Z264" s="685" t="str">
        <f t="shared" si="63"/>
        <v/>
      </c>
      <c r="AA264" s="685" t="str">
        <f t="shared" si="64"/>
        <v/>
      </c>
      <c r="AB264" s="679" t="str">
        <f>IF(G264="","",VLOOKUP(G264,Qualities!$A$2:$B$156,2,0))</f>
        <v/>
      </c>
      <c r="AC264" s="686" t="str">
        <f>IF(AB264="","",VLOOKUP(AB264,QualityType!$A$2:$B$16,2,0))</f>
        <v/>
      </c>
      <c r="AD264" s="687" t="str">
        <f t="shared" si="52"/>
        <v/>
      </c>
      <c r="AE264" s="687" t="str">
        <f>IF(I264="",IF(AND(J264="",K264=""),"",F264&amp;"External"),IF(COUNTIF(BaseData!$B$2:$B$45,I264)=1,F264&amp;"Consolidation intra-divisional",F264&amp;"Group"))</f>
        <v/>
      </c>
      <c r="AF264" s="687" t="str">
        <f t="shared" si="53"/>
        <v/>
      </c>
    </row>
    <row r="265" spans="1:32">
      <c r="A265" s="674"/>
      <c r="B265" s="675"/>
      <c r="C265" s="676"/>
      <c r="D265" s="675"/>
      <c r="E265" s="677"/>
      <c r="F265" s="675"/>
      <c r="G265" s="678"/>
      <c r="H265" s="675"/>
      <c r="I265" s="675"/>
      <c r="J265" s="675"/>
      <c r="K265" s="680"/>
      <c r="L265" s="681"/>
      <c r="M265" s="682"/>
      <c r="N265" s="683"/>
      <c r="O265" s="682"/>
      <c r="P265" s="682"/>
      <c r="Q265" s="684" t="str">
        <f t="shared" si="54"/>
        <v/>
      </c>
      <c r="R265" s="684" t="str">
        <f t="shared" si="55"/>
        <v/>
      </c>
      <c r="S265" s="684" t="str">
        <f t="shared" si="56"/>
        <v/>
      </c>
      <c r="T265" s="684" t="str">
        <f t="shared" si="57"/>
        <v/>
      </c>
      <c r="U265" s="685" t="str">
        <f t="shared" si="58"/>
        <v/>
      </c>
      <c r="V265" s="685" t="str">
        <f t="shared" si="59"/>
        <v/>
      </c>
      <c r="W265" s="685" t="str">
        <f t="shared" si="60"/>
        <v/>
      </c>
      <c r="X265" s="685" t="str">
        <f t="shared" si="61"/>
        <v/>
      </c>
      <c r="Y265" s="685" t="str">
        <f t="shared" si="62"/>
        <v/>
      </c>
      <c r="Z265" s="685" t="str">
        <f t="shared" si="63"/>
        <v/>
      </c>
      <c r="AA265" s="685" t="str">
        <f t="shared" si="64"/>
        <v/>
      </c>
      <c r="AB265" s="679" t="str">
        <f>IF(G265="","",VLOOKUP(G265,Qualities!$A$2:$B$156,2,0))</f>
        <v/>
      </c>
      <c r="AC265" s="686" t="str">
        <f>IF(AB265="","",VLOOKUP(AB265,QualityType!$A$2:$B$16,2,0))</f>
        <v/>
      </c>
      <c r="AD265" s="687" t="str">
        <f t="shared" si="52"/>
        <v/>
      </c>
      <c r="AE265" s="687" t="str">
        <f>IF(I265="",IF(AND(J265="",K265=""),"",F265&amp;"External"),IF(COUNTIF(BaseData!$B$2:$B$45,I265)=1,F265&amp;"Consolidation intra-divisional",F265&amp;"Group"))</f>
        <v/>
      </c>
      <c r="AF265" s="687" t="str">
        <f t="shared" si="53"/>
        <v/>
      </c>
    </row>
    <row r="266" spans="1:32">
      <c r="A266" s="674"/>
      <c r="B266" s="675"/>
      <c r="C266" s="676"/>
      <c r="D266" s="675"/>
      <c r="E266" s="677"/>
      <c r="F266" s="675"/>
      <c r="G266" s="678"/>
      <c r="H266" s="675"/>
      <c r="I266" s="675"/>
      <c r="J266" s="675"/>
      <c r="K266" s="680"/>
      <c r="L266" s="681"/>
      <c r="M266" s="682"/>
      <c r="N266" s="683"/>
      <c r="O266" s="682"/>
      <c r="P266" s="682"/>
      <c r="Q266" s="684" t="str">
        <f t="shared" si="54"/>
        <v/>
      </c>
      <c r="R266" s="684" t="str">
        <f t="shared" si="55"/>
        <v/>
      </c>
      <c r="S266" s="684" t="str">
        <f t="shared" si="56"/>
        <v/>
      </c>
      <c r="T266" s="684" t="str">
        <f t="shared" si="57"/>
        <v/>
      </c>
      <c r="U266" s="685" t="str">
        <f t="shared" si="58"/>
        <v/>
      </c>
      <c r="V266" s="685" t="str">
        <f t="shared" si="59"/>
        <v/>
      </c>
      <c r="W266" s="685" t="str">
        <f t="shared" si="60"/>
        <v/>
      </c>
      <c r="X266" s="685" t="str">
        <f t="shared" si="61"/>
        <v/>
      </c>
      <c r="Y266" s="685" t="str">
        <f t="shared" si="62"/>
        <v/>
      </c>
      <c r="Z266" s="685" t="str">
        <f t="shared" si="63"/>
        <v/>
      </c>
      <c r="AA266" s="685" t="str">
        <f t="shared" si="64"/>
        <v/>
      </c>
      <c r="AB266" s="679" t="str">
        <f>IF(G266="","",VLOOKUP(G266,Qualities!$A$2:$B$156,2,0))</f>
        <v/>
      </c>
      <c r="AC266" s="686" t="str">
        <f>IF(AB266="","",VLOOKUP(AB266,QualityType!$A$2:$B$16,2,0))</f>
        <v/>
      </c>
      <c r="AD266" s="687" t="str">
        <f t="shared" si="52"/>
        <v/>
      </c>
      <c r="AE266" s="687" t="str">
        <f>IF(I266="",IF(AND(J266="",K266=""),"",F266&amp;"External"),IF(COUNTIF(BaseData!$B$2:$B$45,I266)=1,F266&amp;"Consolidation intra-divisional",F266&amp;"Group"))</f>
        <v/>
      </c>
      <c r="AF266" s="687" t="str">
        <f t="shared" si="53"/>
        <v/>
      </c>
    </row>
    <row r="267" spans="1:32">
      <c r="A267" s="674"/>
      <c r="B267" s="675"/>
      <c r="C267" s="676"/>
      <c r="D267" s="675"/>
      <c r="E267" s="677"/>
      <c r="F267" s="675"/>
      <c r="G267" s="678"/>
      <c r="H267" s="675"/>
      <c r="I267" s="675"/>
      <c r="J267" s="675"/>
      <c r="K267" s="680"/>
      <c r="L267" s="681"/>
      <c r="M267" s="682"/>
      <c r="N267" s="683"/>
      <c r="O267" s="682"/>
      <c r="P267" s="682"/>
      <c r="Q267" s="684" t="str">
        <f t="shared" si="54"/>
        <v/>
      </c>
      <c r="R267" s="684" t="str">
        <f t="shared" si="55"/>
        <v/>
      </c>
      <c r="S267" s="684" t="str">
        <f t="shared" si="56"/>
        <v/>
      </c>
      <c r="T267" s="684" t="str">
        <f t="shared" si="57"/>
        <v/>
      </c>
      <c r="U267" s="685" t="str">
        <f t="shared" si="58"/>
        <v/>
      </c>
      <c r="V267" s="685" t="str">
        <f t="shared" si="59"/>
        <v/>
      </c>
      <c r="W267" s="685" t="str">
        <f t="shared" si="60"/>
        <v/>
      </c>
      <c r="X267" s="685" t="str">
        <f t="shared" si="61"/>
        <v/>
      </c>
      <c r="Y267" s="685" t="str">
        <f t="shared" si="62"/>
        <v/>
      </c>
      <c r="Z267" s="685" t="str">
        <f t="shared" si="63"/>
        <v/>
      </c>
      <c r="AA267" s="685" t="str">
        <f t="shared" si="64"/>
        <v/>
      </c>
      <c r="AB267" s="679" t="str">
        <f>IF(G267="","",VLOOKUP(G267,Qualities!$A$2:$B$156,2,0))</f>
        <v/>
      </c>
      <c r="AC267" s="686" t="str">
        <f>IF(AB267="","",VLOOKUP(AB267,QualityType!$A$2:$B$16,2,0))</f>
        <v/>
      </c>
      <c r="AD267" s="687" t="str">
        <f t="shared" si="52"/>
        <v/>
      </c>
      <c r="AE267" s="687" t="str">
        <f>IF(I267="",IF(AND(J267="",K267=""),"",F267&amp;"External"),IF(COUNTIF(BaseData!$B$2:$B$45,I267)=1,F267&amp;"Consolidation intra-divisional",F267&amp;"Group"))</f>
        <v/>
      </c>
      <c r="AF267" s="687" t="str">
        <f t="shared" si="53"/>
        <v/>
      </c>
    </row>
    <row r="268" spans="1:32">
      <c r="A268" s="674"/>
      <c r="B268" s="675"/>
      <c r="C268" s="676"/>
      <c r="D268" s="675"/>
      <c r="E268" s="677"/>
      <c r="F268" s="675"/>
      <c r="G268" s="678"/>
      <c r="H268" s="675"/>
      <c r="I268" s="675"/>
      <c r="J268" s="675"/>
      <c r="K268" s="680"/>
      <c r="L268" s="681"/>
      <c r="M268" s="682"/>
      <c r="N268" s="683"/>
      <c r="O268" s="682"/>
      <c r="P268" s="682"/>
      <c r="Q268" s="684" t="str">
        <f t="shared" si="54"/>
        <v/>
      </c>
      <c r="R268" s="684" t="str">
        <f t="shared" si="55"/>
        <v/>
      </c>
      <c r="S268" s="684" t="str">
        <f t="shared" si="56"/>
        <v/>
      </c>
      <c r="T268" s="684" t="str">
        <f t="shared" si="57"/>
        <v/>
      </c>
      <c r="U268" s="685" t="str">
        <f t="shared" si="58"/>
        <v/>
      </c>
      <c r="V268" s="685" t="str">
        <f t="shared" si="59"/>
        <v/>
      </c>
      <c r="W268" s="685" t="str">
        <f t="shared" si="60"/>
        <v/>
      </c>
      <c r="X268" s="685" t="str">
        <f t="shared" si="61"/>
        <v/>
      </c>
      <c r="Y268" s="685" t="str">
        <f t="shared" si="62"/>
        <v/>
      </c>
      <c r="Z268" s="685" t="str">
        <f t="shared" si="63"/>
        <v/>
      </c>
      <c r="AA268" s="685" t="str">
        <f t="shared" si="64"/>
        <v/>
      </c>
      <c r="AB268" s="679" t="str">
        <f>IF(G268="","",VLOOKUP(G268,Qualities!$A$2:$B$156,2,0))</f>
        <v/>
      </c>
      <c r="AC268" s="686" t="str">
        <f>IF(AB268="","",VLOOKUP(AB268,QualityType!$A$2:$B$16,2,0))</f>
        <v/>
      </c>
      <c r="AD268" s="687" t="str">
        <f t="shared" si="52"/>
        <v/>
      </c>
      <c r="AE268" s="687" t="str">
        <f>IF(I268="",IF(AND(J268="",K268=""),"",F268&amp;"External"),IF(COUNTIF(BaseData!$B$2:$B$45,I268)=1,F268&amp;"Consolidation intra-divisional",F268&amp;"Group"))</f>
        <v/>
      </c>
      <c r="AF268" s="687" t="str">
        <f t="shared" si="53"/>
        <v/>
      </c>
    </row>
    <row r="269" spans="1:32">
      <c r="A269" s="674"/>
      <c r="B269" s="675"/>
      <c r="C269" s="676"/>
      <c r="D269" s="675"/>
      <c r="E269" s="677"/>
      <c r="F269" s="675"/>
      <c r="G269" s="678"/>
      <c r="H269" s="675"/>
      <c r="I269" s="675"/>
      <c r="J269" s="675"/>
      <c r="K269" s="680"/>
      <c r="L269" s="681"/>
      <c r="M269" s="682"/>
      <c r="N269" s="683"/>
      <c r="O269" s="682"/>
      <c r="P269" s="682"/>
      <c r="Q269" s="684" t="str">
        <f t="shared" si="54"/>
        <v/>
      </c>
      <c r="R269" s="684" t="str">
        <f t="shared" si="55"/>
        <v/>
      </c>
      <c r="S269" s="684" t="str">
        <f t="shared" si="56"/>
        <v/>
      </c>
      <c r="T269" s="684" t="str">
        <f t="shared" si="57"/>
        <v/>
      </c>
      <c r="U269" s="685" t="str">
        <f t="shared" si="58"/>
        <v/>
      </c>
      <c r="V269" s="685" t="str">
        <f t="shared" si="59"/>
        <v/>
      </c>
      <c r="W269" s="685" t="str">
        <f t="shared" si="60"/>
        <v/>
      </c>
      <c r="X269" s="685" t="str">
        <f t="shared" si="61"/>
        <v/>
      </c>
      <c r="Y269" s="685" t="str">
        <f t="shared" si="62"/>
        <v/>
      </c>
      <c r="Z269" s="685" t="str">
        <f t="shared" si="63"/>
        <v/>
      </c>
      <c r="AA269" s="685" t="str">
        <f t="shared" si="64"/>
        <v/>
      </c>
      <c r="AB269" s="679" t="str">
        <f>IF(G269="","",VLOOKUP(G269,Qualities!$A$2:$B$156,2,0))</f>
        <v/>
      </c>
      <c r="AC269" s="686" t="str">
        <f>IF(AB269="","",VLOOKUP(AB269,QualityType!$A$2:$B$16,2,0))</f>
        <v/>
      </c>
      <c r="AD269" s="687" t="str">
        <f t="shared" si="52"/>
        <v/>
      </c>
      <c r="AE269" s="687" t="str">
        <f>IF(I269="",IF(AND(J269="",K269=""),"",F269&amp;"External"),IF(COUNTIF(BaseData!$B$2:$B$45,I269)=1,F269&amp;"Consolidation intra-divisional",F269&amp;"Group"))</f>
        <v/>
      </c>
      <c r="AF269" s="687" t="str">
        <f t="shared" si="53"/>
        <v/>
      </c>
    </row>
    <row r="270" spans="1:32">
      <c r="A270" s="674"/>
      <c r="B270" s="675"/>
      <c r="C270" s="676"/>
      <c r="D270" s="675"/>
      <c r="E270" s="677"/>
      <c r="F270" s="675"/>
      <c r="G270" s="678"/>
      <c r="H270" s="675"/>
      <c r="I270" s="675"/>
      <c r="J270" s="675"/>
      <c r="K270" s="680"/>
      <c r="L270" s="681"/>
      <c r="M270" s="682"/>
      <c r="N270" s="683"/>
      <c r="O270" s="682"/>
      <c r="P270" s="682"/>
      <c r="Q270" s="684" t="str">
        <f t="shared" si="54"/>
        <v/>
      </c>
      <c r="R270" s="684" t="str">
        <f t="shared" si="55"/>
        <v/>
      </c>
      <c r="S270" s="684" t="str">
        <f t="shared" si="56"/>
        <v/>
      </c>
      <c r="T270" s="684" t="str">
        <f t="shared" si="57"/>
        <v/>
      </c>
      <c r="U270" s="685" t="str">
        <f t="shared" si="58"/>
        <v/>
      </c>
      <c r="V270" s="685" t="str">
        <f t="shared" si="59"/>
        <v/>
      </c>
      <c r="W270" s="685" t="str">
        <f t="shared" si="60"/>
        <v/>
      </c>
      <c r="X270" s="685" t="str">
        <f t="shared" si="61"/>
        <v/>
      </c>
      <c r="Y270" s="685" t="str">
        <f t="shared" si="62"/>
        <v/>
      </c>
      <c r="Z270" s="685" t="str">
        <f t="shared" si="63"/>
        <v/>
      </c>
      <c r="AA270" s="685" t="str">
        <f t="shared" si="64"/>
        <v/>
      </c>
      <c r="AB270" s="679" t="str">
        <f>IF(G270="","",VLOOKUP(G270,Qualities!$A$2:$B$156,2,0))</f>
        <v/>
      </c>
      <c r="AC270" s="686" t="str">
        <f>IF(AB270="","",VLOOKUP(AB270,QualityType!$A$2:$B$16,2,0))</f>
        <v/>
      </c>
      <c r="AD270" s="687" t="str">
        <f t="shared" si="52"/>
        <v/>
      </c>
      <c r="AE270" s="687" t="str">
        <f>IF(I270="",IF(AND(J270="",K270=""),"",F270&amp;"External"),IF(COUNTIF(BaseData!$B$2:$B$45,I270)=1,F270&amp;"Consolidation intra-divisional",F270&amp;"Group"))</f>
        <v/>
      </c>
      <c r="AF270" s="687" t="str">
        <f t="shared" si="53"/>
        <v/>
      </c>
    </row>
    <row r="271" spans="1:32">
      <c r="A271" s="674"/>
      <c r="B271" s="675"/>
      <c r="C271" s="676"/>
      <c r="D271" s="675"/>
      <c r="E271" s="677"/>
      <c r="F271" s="675"/>
      <c r="G271" s="678"/>
      <c r="H271" s="675"/>
      <c r="I271" s="675"/>
      <c r="J271" s="675"/>
      <c r="K271" s="680"/>
      <c r="L271" s="681"/>
      <c r="M271" s="682"/>
      <c r="N271" s="683"/>
      <c r="O271" s="682"/>
      <c r="P271" s="682"/>
      <c r="Q271" s="684" t="str">
        <f t="shared" si="54"/>
        <v/>
      </c>
      <c r="R271" s="684" t="str">
        <f t="shared" si="55"/>
        <v/>
      </c>
      <c r="S271" s="684" t="str">
        <f t="shared" si="56"/>
        <v/>
      </c>
      <c r="T271" s="684" t="str">
        <f t="shared" si="57"/>
        <v/>
      </c>
      <c r="U271" s="685" t="str">
        <f t="shared" si="58"/>
        <v/>
      </c>
      <c r="V271" s="685" t="str">
        <f t="shared" si="59"/>
        <v/>
      </c>
      <c r="W271" s="685" t="str">
        <f t="shared" si="60"/>
        <v/>
      </c>
      <c r="X271" s="685" t="str">
        <f t="shared" si="61"/>
        <v/>
      </c>
      <c r="Y271" s="685" t="str">
        <f t="shared" si="62"/>
        <v/>
      </c>
      <c r="Z271" s="685" t="str">
        <f t="shared" si="63"/>
        <v/>
      </c>
      <c r="AA271" s="685" t="str">
        <f t="shared" si="64"/>
        <v/>
      </c>
      <c r="AB271" s="679" t="str">
        <f>IF(G271="","",VLOOKUP(G271,Qualities!$A$2:$B$156,2,0))</f>
        <v/>
      </c>
      <c r="AC271" s="686" t="str">
        <f>IF(AB271="","",VLOOKUP(AB271,QualityType!$A$2:$B$16,2,0))</f>
        <v/>
      </c>
      <c r="AD271" s="687" t="str">
        <f t="shared" si="52"/>
        <v/>
      </c>
      <c r="AE271" s="687" t="str">
        <f>IF(I271="",IF(AND(J271="",K271=""),"",F271&amp;"External"),IF(COUNTIF(BaseData!$B$2:$B$45,I271)=1,F271&amp;"Consolidation intra-divisional",F271&amp;"Group"))</f>
        <v/>
      </c>
      <c r="AF271" s="687" t="str">
        <f t="shared" si="53"/>
        <v/>
      </c>
    </row>
    <row r="272" spans="1:32">
      <c r="A272" s="674"/>
      <c r="B272" s="675"/>
      <c r="C272" s="676"/>
      <c r="D272" s="675"/>
      <c r="E272" s="677"/>
      <c r="F272" s="675"/>
      <c r="G272" s="678"/>
      <c r="H272" s="675"/>
      <c r="I272" s="675"/>
      <c r="J272" s="675"/>
      <c r="K272" s="680"/>
      <c r="L272" s="681"/>
      <c r="M272" s="682"/>
      <c r="N272" s="683"/>
      <c r="O272" s="682"/>
      <c r="P272" s="682"/>
      <c r="Q272" s="684" t="str">
        <f t="shared" si="54"/>
        <v/>
      </c>
      <c r="R272" s="684" t="str">
        <f t="shared" si="55"/>
        <v/>
      </c>
      <c r="S272" s="684" t="str">
        <f t="shared" si="56"/>
        <v/>
      </c>
      <c r="T272" s="684" t="str">
        <f t="shared" si="57"/>
        <v/>
      </c>
      <c r="U272" s="685" t="str">
        <f t="shared" si="58"/>
        <v/>
      </c>
      <c r="V272" s="685" t="str">
        <f t="shared" si="59"/>
        <v/>
      </c>
      <c r="W272" s="685" t="str">
        <f t="shared" si="60"/>
        <v/>
      </c>
      <c r="X272" s="685" t="str">
        <f t="shared" si="61"/>
        <v/>
      </c>
      <c r="Y272" s="685" t="str">
        <f t="shared" si="62"/>
        <v/>
      </c>
      <c r="Z272" s="685" t="str">
        <f t="shared" si="63"/>
        <v/>
      </c>
      <c r="AA272" s="685" t="str">
        <f t="shared" si="64"/>
        <v/>
      </c>
      <c r="AB272" s="679" t="str">
        <f>IF(G272="","",VLOOKUP(G272,Qualities!$A$2:$B$156,2,0))</f>
        <v/>
      </c>
      <c r="AC272" s="686" t="str">
        <f>IF(AB272="","",VLOOKUP(AB272,QualityType!$A$2:$B$16,2,0))</f>
        <v/>
      </c>
      <c r="AD272" s="687" t="str">
        <f t="shared" si="52"/>
        <v/>
      </c>
      <c r="AE272" s="687" t="str">
        <f>IF(I272="",IF(AND(J272="",K272=""),"",F272&amp;"External"),IF(COUNTIF(BaseData!$B$2:$B$45,I272)=1,F272&amp;"Consolidation intra-divisional",F272&amp;"Group"))</f>
        <v/>
      </c>
      <c r="AF272" s="687" t="str">
        <f t="shared" si="53"/>
        <v/>
      </c>
    </row>
    <row r="273" spans="1:32">
      <c r="A273" s="674"/>
      <c r="B273" s="675"/>
      <c r="C273" s="676"/>
      <c r="D273" s="675"/>
      <c r="E273" s="677"/>
      <c r="F273" s="675"/>
      <c r="G273" s="678"/>
      <c r="H273" s="675"/>
      <c r="I273" s="675"/>
      <c r="J273" s="675"/>
      <c r="K273" s="680"/>
      <c r="L273" s="681"/>
      <c r="M273" s="682"/>
      <c r="N273" s="683"/>
      <c r="O273" s="682"/>
      <c r="P273" s="682"/>
      <c r="Q273" s="684" t="str">
        <f t="shared" si="54"/>
        <v/>
      </c>
      <c r="R273" s="684" t="str">
        <f t="shared" si="55"/>
        <v/>
      </c>
      <c r="S273" s="684" t="str">
        <f t="shared" si="56"/>
        <v/>
      </c>
      <c r="T273" s="684" t="str">
        <f t="shared" si="57"/>
        <v/>
      </c>
      <c r="U273" s="685" t="str">
        <f t="shared" si="58"/>
        <v/>
      </c>
      <c r="V273" s="685" t="str">
        <f t="shared" si="59"/>
        <v/>
      </c>
      <c r="W273" s="685" t="str">
        <f t="shared" si="60"/>
        <v/>
      </c>
      <c r="X273" s="685" t="str">
        <f t="shared" si="61"/>
        <v/>
      </c>
      <c r="Y273" s="685" t="str">
        <f t="shared" si="62"/>
        <v/>
      </c>
      <c r="Z273" s="685" t="str">
        <f t="shared" si="63"/>
        <v/>
      </c>
      <c r="AA273" s="685" t="str">
        <f t="shared" si="64"/>
        <v/>
      </c>
      <c r="AB273" s="679" t="str">
        <f>IF(G273="","",VLOOKUP(G273,Qualities!$A$2:$B$156,2,0))</f>
        <v/>
      </c>
      <c r="AC273" s="686" t="str">
        <f>IF(AB273="","",VLOOKUP(AB273,QualityType!$A$2:$B$16,2,0))</f>
        <v/>
      </c>
      <c r="AD273" s="687" t="str">
        <f t="shared" si="52"/>
        <v/>
      </c>
      <c r="AE273" s="687" t="str">
        <f>IF(I273="",IF(AND(J273="",K273=""),"",F273&amp;"External"),IF(COUNTIF(BaseData!$B$2:$B$45,I273)=1,F273&amp;"Consolidation intra-divisional",F273&amp;"Group"))</f>
        <v/>
      </c>
      <c r="AF273" s="687" t="str">
        <f t="shared" si="53"/>
        <v/>
      </c>
    </row>
    <row r="274" spans="1:32">
      <c r="A274" s="674"/>
      <c r="B274" s="675"/>
      <c r="C274" s="676"/>
      <c r="D274" s="675"/>
      <c r="E274" s="677"/>
      <c r="F274" s="675"/>
      <c r="G274" s="678"/>
      <c r="H274" s="675"/>
      <c r="I274" s="675"/>
      <c r="J274" s="675"/>
      <c r="K274" s="680"/>
      <c r="L274" s="681"/>
      <c r="M274" s="682"/>
      <c r="N274" s="683"/>
      <c r="O274" s="682"/>
      <c r="P274" s="682"/>
      <c r="Q274" s="684" t="str">
        <f t="shared" si="54"/>
        <v/>
      </c>
      <c r="R274" s="684" t="str">
        <f t="shared" si="55"/>
        <v/>
      </c>
      <c r="S274" s="684" t="str">
        <f t="shared" si="56"/>
        <v/>
      </c>
      <c r="T274" s="684" t="str">
        <f t="shared" si="57"/>
        <v/>
      </c>
      <c r="U274" s="685" t="str">
        <f t="shared" si="58"/>
        <v/>
      </c>
      <c r="V274" s="685" t="str">
        <f t="shared" si="59"/>
        <v/>
      </c>
      <c r="W274" s="685" t="str">
        <f t="shared" si="60"/>
        <v/>
      </c>
      <c r="X274" s="685" t="str">
        <f t="shared" si="61"/>
        <v/>
      </c>
      <c r="Y274" s="685" t="str">
        <f t="shared" si="62"/>
        <v/>
      </c>
      <c r="Z274" s="685" t="str">
        <f t="shared" si="63"/>
        <v/>
      </c>
      <c r="AA274" s="685" t="str">
        <f t="shared" si="64"/>
        <v/>
      </c>
      <c r="AB274" s="679" t="str">
        <f>IF(G274="","",VLOOKUP(G274,Qualities!$A$2:$B$156,2,0))</f>
        <v/>
      </c>
      <c r="AC274" s="686" t="str">
        <f>IF(AB274="","",VLOOKUP(AB274,QualityType!$A$2:$B$16,2,0))</f>
        <v/>
      </c>
      <c r="AD274" s="687" t="str">
        <f t="shared" si="52"/>
        <v/>
      </c>
      <c r="AE274" s="687" t="str">
        <f>IF(I274="",IF(AND(J274="",K274=""),"",F274&amp;"External"),IF(COUNTIF(BaseData!$B$2:$B$45,I274)=1,F274&amp;"Consolidation intra-divisional",F274&amp;"Group"))</f>
        <v/>
      </c>
      <c r="AF274" s="687" t="str">
        <f t="shared" si="53"/>
        <v/>
      </c>
    </row>
    <row r="275" spans="1:32">
      <c r="A275" s="674"/>
      <c r="B275" s="675"/>
      <c r="C275" s="676"/>
      <c r="D275" s="675"/>
      <c r="E275" s="677"/>
      <c r="F275" s="675"/>
      <c r="G275" s="678"/>
      <c r="H275" s="675"/>
      <c r="I275" s="675"/>
      <c r="J275" s="675"/>
      <c r="K275" s="680"/>
      <c r="L275" s="681"/>
      <c r="M275" s="682"/>
      <c r="N275" s="683"/>
      <c r="O275" s="682"/>
      <c r="P275" s="682"/>
      <c r="Q275" s="684" t="str">
        <f t="shared" si="54"/>
        <v/>
      </c>
      <c r="R275" s="684" t="str">
        <f t="shared" si="55"/>
        <v/>
      </c>
      <c r="S275" s="684" t="str">
        <f t="shared" si="56"/>
        <v/>
      </c>
      <c r="T275" s="684" t="str">
        <f t="shared" si="57"/>
        <v/>
      </c>
      <c r="U275" s="685" t="str">
        <f t="shared" si="58"/>
        <v/>
      </c>
      <c r="V275" s="685" t="str">
        <f t="shared" si="59"/>
        <v/>
      </c>
      <c r="W275" s="685" t="str">
        <f t="shared" si="60"/>
        <v/>
      </c>
      <c r="X275" s="685" t="str">
        <f t="shared" si="61"/>
        <v/>
      </c>
      <c r="Y275" s="685" t="str">
        <f t="shared" si="62"/>
        <v/>
      </c>
      <c r="Z275" s="685" t="str">
        <f t="shared" si="63"/>
        <v/>
      </c>
      <c r="AA275" s="685" t="str">
        <f t="shared" si="64"/>
        <v/>
      </c>
      <c r="AB275" s="679" t="str">
        <f>IF(G275="","",VLOOKUP(G275,Qualities!$A$2:$B$156,2,0))</f>
        <v/>
      </c>
      <c r="AC275" s="686" t="str">
        <f>IF(AB275="","",VLOOKUP(AB275,QualityType!$A$2:$B$16,2,0))</f>
        <v/>
      </c>
      <c r="AD275" s="687" t="str">
        <f t="shared" si="52"/>
        <v/>
      </c>
      <c r="AE275" s="687" t="str">
        <f>IF(I275="",IF(AND(J275="",K275=""),"",F275&amp;"External"),IF(COUNTIF(BaseData!$B$2:$B$45,I275)=1,F275&amp;"Consolidation intra-divisional",F275&amp;"Group"))</f>
        <v/>
      </c>
      <c r="AF275" s="687" t="str">
        <f t="shared" si="53"/>
        <v/>
      </c>
    </row>
    <row r="276" spans="1:32">
      <c r="A276" s="674"/>
      <c r="B276" s="675"/>
      <c r="C276" s="676"/>
      <c r="D276" s="675"/>
      <c r="E276" s="677"/>
      <c r="F276" s="675"/>
      <c r="G276" s="678"/>
      <c r="H276" s="675"/>
      <c r="I276" s="675"/>
      <c r="J276" s="675"/>
      <c r="K276" s="680"/>
      <c r="L276" s="681"/>
      <c r="M276" s="682"/>
      <c r="N276" s="683"/>
      <c r="O276" s="682"/>
      <c r="P276" s="682"/>
      <c r="Q276" s="684" t="str">
        <f t="shared" si="54"/>
        <v/>
      </c>
      <c r="R276" s="684" t="str">
        <f t="shared" si="55"/>
        <v/>
      </c>
      <c r="S276" s="684" t="str">
        <f t="shared" si="56"/>
        <v/>
      </c>
      <c r="T276" s="684" t="str">
        <f t="shared" si="57"/>
        <v/>
      </c>
      <c r="U276" s="685" t="str">
        <f t="shared" si="58"/>
        <v/>
      </c>
      <c r="V276" s="685" t="str">
        <f t="shared" si="59"/>
        <v/>
      </c>
      <c r="W276" s="685" t="str">
        <f t="shared" si="60"/>
        <v/>
      </c>
      <c r="X276" s="685" t="str">
        <f t="shared" si="61"/>
        <v/>
      </c>
      <c r="Y276" s="685" t="str">
        <f t="shared" si="62"/>
        <v/>
      </c>
      <c r="Z276" s="685" t="str">
        <f t="shared" si="63"/>
        <v/>
      </c>
      <c r="AA276" s="685" t="str">
        <f t="shared" si="64"/>
        <v/>
      </c>
      <c r="AB276" s="679" t="str">
        <f>IF(G276="","",VLOOKUP(G276,Qualities!$A$2:$B$156,2,0))</f>
        <v/>
      </c>
      <c r="AC276" s="686" t="str">
        <f>IF(AB276="","",VLOOKUP(AB276,QualityType!$A$2:$B$16,2,0))</f>
        <v/>
      </c>
      <c r="AD276" s="687" t="str">
        <f t="shared" si="52"/>
        <v/>
      </c>
      <c r="AE276" s="687" t="str">
        <f>IF(I276="",IF(AND(J276="",K276=""),"",F276&amp;"External"),IF(COUNTIF(BaseData!$B$2:$B$45,I276)=1,F276&amp;"Consolidation intra-divisional",F276&amp;"Group"))</f>
        <v/>
      </c>
      <c r="AF276" s="687" t="str">
        <f t="shared" si="53"/>
        <v/>
      </c>
    </row>
    <row r="277" spans="1:32">
      <c r="A277" s="674"/>
      <c r="B277" s="675"/>
      <c r="C277" s="676"/>
      <c r="D277" s="675"/>
      <c r="E277" s="677"/>
      <c r="F277" s="675"/>
      <c r="G277" s="678"/>
      <c r="H277" s="675"/>
      <c r="I277" s="675"/>
      <c r="J277" s="675"/>
      <c r="K277" s="680"/>
      <c r="L277" s="681"/>
      <c r="M277" s="682"/>
      <c r="N277" s="683"/>
      <c r="O277" s="682"/>
      <c r="P277" s="682"/>
      <c r="Q277" s="684" t="str">
        <f t="shared" si="54"/>
        <v/>
      </c>
      <c r="R277" s="684" t="str">
        <f t="shared" si="55"/>
        <v/>
      </c>
      <c r="S277" s="684" t="str">
        <f t="shared" si="56"/>
        <v/>
      </c>
      <c r="T277" s="684" t="str">
        <f t="shared" si="57"/>
        <v/>
      </c>
      <c r="U277" s="685" t="str">
        <f t="shared" si="58"/>
        <v/>
      </c>
      <c r="V277" s="685" t="str">
        <f t="shared" si="59"/>
        <v/>
      </c>
      <c r="W277" s="685" t="str">
        <f t="shared" si="60"/>
        <v/>
      </c>
      <c r="X277" s="685" t="str">
        <f t="shared" si="61"/>
        <v/>
      </c>
      <c r="Y277" s="685" t="str">
        <f t="shared" si="62"/>
        <v/>
      </c>
      <c r="Z277" s="685" t="str">
        <f t="shared" si="63"/>
        <v/>
      </c>
      <c r="AA277" s="685" t="str">
        <f t="shared" si="64"/>
        <v/>
      </c>
      <c r="AB277" s="679" t="str">
        <f>IF(G277="","",VLOOKUP(G277,Qualities!$A$2:$B$156,2,0))</f>
        <v/>
      </c>
      <c r="AC277" s="686" t="str">
        <f>IF(AB277="","",VLOOKUP(AB277,QualityType!$A$2:$B$16,2,0))</f>
        <v/>
      </c>
      <c r="AD277" s="687" t="str">
        <f t="shared" si="52"/>
        <v/>
      </c>
      <c r="AE277" s="687" t="str">
        <f>IF(I277="",IF(AND(J277="",K277=""),"",F277&amp;"External"),IF(COUNTIF(BaseData!$B$2:$B$45,I277)=1,F277&amp;"Consolidation intra-divisional",F277&amp;"Group"))</f>
        <v/>
      </c>
      <c r="AF277" s="687" t="str">
        <f t="shared" si="53"/>
        <v/>
      </c>
    </row>
    <row r="278" spans="1:32">
      <c r="A278" s="674"/>
      <c r="B278" s="675"/>
      <c r="C278" s="676"/>
      <c r="D278" s="675"/>
      <c r="E278" s="677"/>
      <c r="F278" s="675"/>
      <c r="G278" s="678"/>
      <c r="H278" s="675"/>
      <c r="I278" s="675"/>
      <c r="J278" s="675"/>
      <c r="K278" s="680"/>
      <c r="L278" s="681"/>
      <c r="M278" s="682"/>
      <c r="N278" s="683"/>
      <c r="O278" s="682"/>
      <c r="P278" s="682"/>
      <c r="Q278" s="684" t="str">
        <f t="shared" si="54"/>
        <v/>
      </c>
      <c r="R278" s="684" t="str">
        <f t="shared" si="55"/>
        <v/>
      </c>
      <c r="S278" s="684" t="str">
        <f t="shared" si="56"/>
        <v/>
      </c>
      <c r="T278" s="684" t="str">
        <f t="shared" si="57"/>
        <v/>
      </c>
      <c r="U278" s="685" t="str">
        <f t="shared" si="58"/>
        <v/>
      </c>
      <c r="V278" s="685" t="str">
        <f t="shared" si="59"/>
        <v/>
      </c>
      <c r="W278" s="685" t="str">
        <f t="shared" si="60"/>
        <v/>
      </c>
      <c r="X278" s="685" t="str">
        <f t="shared" si="61"/>
        <v/>
      </c>
      <c r="Y278" s="685" t="str">
        <f t="shared" si="62"/>
        <v/>
      </c>
      <c r="Z278" s="685" t="str">
        <f t="shared" si="63"/>
        <v/>
      </c>
      <c r="AA278" s="685" t="str">
        <f t="shared" si="64"/>
        <v/>
      </c>
      <c r="AB278" s="679" t="str">
        <f>IF(G278="","",VLOOKUP(G278,Qualities!$A$2:$B$156,2,0))</f>
        <v/>
      </c>
      <c r="AC278" s="686" t="str">
        <f>IF(AB278="","",VLOOKUP(AB278,QualityType!$A$2:$B$16,2,0))</f>
        <v/>
      </c>
      <c r="AD278" s="687" t="str">
        <f t="shared" si="52"/>
        <v/>
      </c>
      <c r="AE278" s="687" t="str">
        <f>IF(I278="",IF(AND(J278="",K278=""),"",F278&amp;"External"),IF(COUNTIF(BaseData!$B$2:$B$45,I278)=1,F278&amp;"Consolidation intra-divisional",F278&amp;"Group"))</f>
        <v/>
      </c>
      <c r="AF278" s="687" t="str">
        <f t="shared" si="53"/>
        <v/>
      </c>
    </row>
    <row r="279" spans="1:32">
      <c r="A279" s="674"/>
      <c r="B279" s="675"/>
      <c r="C279" s="676"/>
      <c r="D279" s="675"/>
      <c r="E279" s="677"/>
      <c r="F279" s="675"/>
      <c r="G279" s="678"/>
      <c r="H279" s="675"/>
      <c r="I279" s="675"/>
      <c r="J279" s="675"/>
      <c r="K279" s="680"/>
      <c r="L279" s="681"/>
      <c r="M279" s="682"/>
      <c r="N279" s="683"/>
      <c r="O279" s="682"/>
      <c r="P279" s="682"/>
      <c r="Q279" s="684" t="str">
        <f t="shared" si="54"/>
        <v/>
      </c>
      <c r="R279" s="684" t="str">
        <f t="shared" si="55"/>
        <v/>
      </c>
      <c r="S279" s="684" t="str">
        <f t="shared" si="56"/>
        <v/>
      </c>
      <c r="T279" s="684" t="str">
        <f t="shared" si="57"/>
        <v/>
      </c>
      <c r="U279" s="685" t="str">
        <f t="shared" si="58"/>
        <v/>
      </c>
      <c r="V279" s="685" t="str">
        <f t="shared" si="59"/>
        <v/>
      </c>
      <c r="W279" s="685" t="str">
        <f t="shared" si="60"/>
        <v/>
      </c>
      <c r="X279" s="685" t="str">
        <f t="shared" si="61"/>
        <v/>
      </c>
      <c r="Y279" s="685" t="str">
        <f t="shared" si="62"/>
        <v/>
      </c>
      <c r="Z279" s="685" t="str">
        <f t="shared" si="63"/>
        <v/>
      </c>
      <c r="AA279" s="685" t="str">
        <f t="shared" si="64"/>
        <v/>
      </c>
      <c r="AB279" s="679" t="str">
        <f>IF(G279="","",VLOOKUP(G279,Qualities!$A$2:$B$156,2,0))</f>
        <v/>
      </c>
      <c r="AC279" s="686" t="str">
        <f>IF(AB279="","",VLOOKUP(AB279,QualityType!$A$2:$B$16,2,0))</f>
        <v/>
      </c>
      <c r="AD279" s="687" t="str">
        <f t="shared" si="52"/>
        <v/>
      </c>
      <c r="AE279" s="687" t="str">
        <f>IF(I279="",IF(AND(J279="",K279=""),"",F279&amp;"External"),IF(COUNTIF(BaseData!$B$2:$B$45,I279)=1,F279&amp;"Consolidation intra-divisional",F279&amp;"Group"))</f>
        <v/>
      </c>
      <c r="AF279" s="687" t="str">
        <f t="shared" si="53"/>
        <v/>
      </c>
    </row>
    <row r="280" spans="1:32">
      <c r="A280" s="674"/>
      <c r="B280" s="675"/>
      <c r="C280" s="676"/>
      <c r="D280" s="675"/>
      <c r="E280" s="677"/>
      <c r="F280" s="675"/>
      <c r="G280" s="678"/>
      <c r="H280" s="675"/>
      <c r="I280" s="675"/>
      <c r="J280" s="675"/>
      <c r="K280" s="680"/>
      <c r="L280" s="681"/>
      <c r="M280" s="682"/>
      <c r="N280" s="683"/>
      <c r="O280" s="682"/>
      <c r="P280" s="682"/>
      <c r="Q280" s="684" t="str">
        <f t="shared" si="54"/>
        <v/>
      </c>
      <c r="R280" s="684" t="str">
        <f t="shared" si="55"/>
        <v/>
      </c>
      <c r="S280" s="684" t="str">
        <f t="shared" si="56"/>
        <v/>
      </c>
      <c r="T280" s="684" t="str">
        <f t="shared" si="57"/>
        <v/>
      </c>
      <c r="U280" s="685" t="str">
        <f t="shared" si="58"/>
        <v/>
      </c>
      <c r="V280" s="685" t="str">
        <f t="shared" si="59"/>
        <v/>
      </c>
      <c r="W280" s="685" t="str">
        <f t="shared" si="60"/>
        <v/>
      </c>
      <c r="X280" s="685" t="str">
        <f t="shared" si="61"/>
        <v/>
      </c>
      <c r="Y280" s="685" t="str">
        <f t="shared" si="62"/>
        <v/>
      </c>
      <c r="Z280" s="685" t="str">
        <f t="shared" si="63"/>
        <v/>
      </c>
      <c r="AA280" s="685" t="str">
        <f t="shared" si="64"/>
        <v/>
      </c>
      <c r="AB280" s="679" t="str">
        <f>IF(G280="","",VLOOKUP(G280,Qualities!$A$2:$B$156,2,0))</f>
        <v/>
      </c>
      <c r="AC280" s="686" t="str">
        <f>IF(AB280="","",VLOOKUP(AB280,QualityType!$A$2:$B$16,2,0))</f>
        <v/>
      </c>
      <c r="AD280" s="687" t="str">
        <f t="shared" si="52"/>
        <v/>
      </c>
      <c r="AE280" s="687" t="str">
        <f>IF(I280="",IF(AND(J280="",K280=""),"",F280&amp;"External"),IF(COUNTIF(BaseData!$B$2:$B$45,I280)=1,F280&amp;"Consolidation intra-divisional",F280&amp;"Group"))</f>
        <v/>
      </c>
      <c r="AF280" s="687" t="str">
        <f t="shared" si="53"/>
        <v/>
      </c>
    </row>
    <row r="281" spans="1:32">
      <c r="A281" s="674"/>
      <c r="B281" s="675"/>
      <c r="C281" s="676"/>
      <c r="D281" s="675"/>
      <c r="E281" s="677"/>
      <c r="F281" s="675"/>
      <c r="G281" s="678"/>
      <c r="H281" s="675"/>
      <c r="I281" s="675"/>
      <c r="J281" s="675"/>
      <c r="K281" s="680"/>
      <c r="L281" s="681"/>
      <c r="M281" s="682"/>
      <c r="N281" s="683"/>
      <c r="O281" s="682"/>
      <c r="P281" s="682"/>
      <c r="Q281" s="684" t="str">
        <f t="shared" si="54"/>
        <v/>
      </c>
      <c r="R281" s="684" t="str">
        <f t="shared" si="55"/>
        <v/>
      </c>
      <c r="S281" s="684" t="str">
        <f t="shared" si="56"/>
        <v/>
      </c>
      <c r="T281" s="684" t="str">
        <f t="shared" si="57"/>
        <v/>
      </c>
      <c r="U281" s="685" t="str">
        <f t="shared" si="58"/>
        <v/>
      </c>
      <c r="V281" s="685" t="str">
        <f t="shared" si="59"/>
        <v/>
      </c>
      <c r="W281" s="685" t="str">
        <f t="shared" si="60"/>
        <v/>
      </c>
      <c r="X281" s="685" t="str">
        <f t="shared" si="61"/>
        <v/>
      </c>
      <c r="Y281" s="685" t="str">
        <f t="shared" si="62"/>
        <v/>
      </c>
      <c r="Z281" s="685" t="str">
        <f t="shared" si="63"/>
        <v/>
      </c>
      <c r="AA281" s="685" t="str">
        <f t="shared" si="64"/>
        <v/>
      </c>
      <c r="AB281" s="679" t="str">
        <f>IF(G281="","",VLOOKUP(G281,Qualities!$A$2:$B$156,2,0))</f>
        <v/>
      </c>
      <c r="AC281" s="686" t="str">
        <f>IF(AB281="","",VLOOKUP(AB281,QualityType!$A$2:$B$16,2,0))</f>
        <v/>
      </c>
      <c r="AD281" s="687" t="str">
        <f t="shared" si="52"/>
        <v/>
      </c>
      <c r="AE281" s="687" t="str">
        <f>IF(I281="",IF(AND(J281="",K281=""),"",F281&amp;"External"),IF(COUNTIF(BaseData!$B$2:$B$45,I281)=1,F281&amp;"Consolidation intra-divisional",F281&amp;"Group"))</f>
        <v/>
      </c>
      <c r="AF281" s="687" t="str">
        <f t="shared" si="53"/>
        <v/>
      </c>
    </row>
    <row r="282" spans="1:32">
      <c r="A282" s="674"/>
      <c r="B282" s="675"/>
      <c r="C282" s="676"/>
      <c r="D282" s="675"/>
      <c r="E282" s="677"/>
      <c r="F282" s="675"/>
      <c r="G282" s="678"/>
      <c r="H282" s="675"/>
      <c r="I282" s="675"/>
      <c r="J282" s="675"/>
      <c r="K282" s="680"/>
      <c r="L282" s="681"/>
      <c r="M282" s="682"/>
      <c r="N282" s="683"/>
      <c r="O282" s="682"/>
      <c r="P282" s="682"/>
      <c r="Q282" s="684" t="str">
        <f t="shared" si="54"/>
        <v/>
      </c>
      <c r="R282" s="684" t="str">
        <f t="shared" si="55"/>
        <v/>
      </c>
      <c r="S282" s="684" t="str">
        <f t="shared" si="56"/>
        <v/>
      </c>
      <c r="T282" s="684" t="str">
        <f t="shared" si="57"/>
        <v/>
      </c>
      <c r="U282" s="685" t="str">
        <f t="shared" si="58"/>
        <v/>
      </c>
      <c r="V282" s="685" t="str">
        <f t="shared" si="59"/>
        <v/>
      </c>
      <c r="W282" s="685" t="str">
        <f t="shared" si="60"/>
        <v/>
      </c>
      <c r="X282" s="685" t="str">
        <f t="shared" si="61"/>
        <v/>
      </c>
      <c r="Y282" s="685" t="str">
        <f t="shared" si="62"/>
        <v/>
      </c>
      <c r="Z282" s="685" t="str">
        <f t="shared" si="63"/>
        <v/>
      </c>
      <c r="AA282" s="685" t="str">
        <f t="shared" si="64"/>
        <v/>
      </c>
      <c r="AB282" s="679" t="str">
        <f>IF(G282="","",VLOOKUP(G282,Qualities!$A$2:$B$156,2,0))</f>
        <v/>
      </c>
      <c r="AC282" s="686" t="str">
        <f>IF(AB282="","",VLOOKUP(AB282,QualityType!$A$2:$B$16,2,0))</f>
        <v/>
      </c>
      <c r="AD282" s="687" t="str">
        <f t="shared" si="52"/>
        <v/>
      </c>
      <c r="AE282" s="687" t="str">
        <f>IF(I282="",IF(AND(J282="",K282=""),"",F282&amp;"External"),IF(COUNTIF(BaseData!$B$2:$B$45,I282)=1,F282&amp;"Consolidation intra-divisional",F282&amp;"Group"))</f>
        <v/>
      </c>
      <c r="AF282" s="687" t="str">
        <f t="shared" si="53"/>
        <v/>
      </c>
    </row>
    <row r="283" spans="1:32">
      <c r="A283" s="674"/>
      <c r="B283" s="675"/>
      <c r="C283" s="676"/>
      <c r="D283" s="675"/>
      <c r="E283" s="677"/>
      <c r="F283" s="675"/>
      <c r="G283" s="678"/>
      <c r="H283" s="675"/>
      <c r="I283" s="675"/>
      <c r="J283" s="675"/>
      <c r="K283" s="680"/>
      <c r="L283" s="681"/>
      <c r="M283" s="682"/>
      <c r="N283" s="683"/>
      <c r="O283" s="682"/>
      <c r="P283" s="682"/>
      <c r="Q283" s="684" t="str">
        <f t="shared" si="54"/>
        <v/>
      </c>
      <c r="R283" s="684" t="str">
        <f t="shared" si="55"/>
        <v/>
      </c>
      <c r="S283" s="684" t="str">
        <f t="shared" si="56"/>
        <v/>
      </c>
      <c r="T283" s="684" t="str">
        <f t="shared" si="57"/>
        <v/>
      </c>
      <c r="U283" s="685" t="str">
        <f t="shared" si="58"/>
        <v/>
      </c>
      <c r="V283" s="685" t="str">
        <f t="shared" si="59"/>
        <v/>
      </c>
      <c r="W283" s="685" t="str">
        <f t="shared" si="60"/>
        <v/>
      </c>
      <c r="X283" s="685" t="str">
        <f t="shared" si="61"/>
        <v/>
      </c>
      <c r="Y283" s="685" t="str">
        <f t="shared" si="62"/>
        <v/>
      </c>
      <c r="Z283" s="685" t="str">
        <f t="shared" si="63"/>
        <v/>
      </c>
      <c r="AA283" s="685" t="str">
        <f t="shared" si="64"/>
        <v/>
      </c>
      <c r="AB283" s="679" t="str">
        <f>IF(G283="","",VLOOKUP(G283,Qualities!$A$2:$B$156,2,0))</f>
        <v/>
      </c>
      <c r="AC283" s="686" t="str">
        <f>IF(AB283="","",VLOOKUP(AB283,QualityType!$A$2:$B$16,2,0))</f>
        <v/>
      </c>
      <c r="AD283" s="687" t="str">
        <f t="shared" si="52"/>
        <v/>
      </c>
      <c r="AE283" s="687" t="str">
        <f>IF(I283="",IF(AND(J283="",K283=""),"",F283&amp;"External"),IF(COUNTIF(BaseData!$B$2:$B$45,I283)=1,F283&amp;"Consolidation intra-divisional",F283&amp;"Group"))</f>
        <v/>
      </c>
      <c r="AF283" s="687" t="str">
        <f t="shared" si="53"/>
        <v/>
      </c>
    </row>
    <row r="284" spans="1:32">
      <c r="A284" s="674"/>
      <c r="B284" s="675"/>
      <c r="C284" s="676"/>
      <c r="D284" s="675"/>
      <c r="E284" s="677"/>
      <c r="F284" s="675"/>
      <c r="G284" s="678"/>
      <c r="H284" s="675"/>
      <c r="I284" s="675"/>
      <c r="J284" s="675"/>
      <c r="K284" s="680"/>
      <c r="L284" s="681"/>
      <c r="M284" s="682"/>
      <c r="N284" s="683"/>
      <c r="O284" s="682"/>
      <c r="P284" s="682"/>
      <c r="Q284" s="684" t="str">
        <f t="shared" si="54"/>
        <v/>
      </c>
      <c r="R284" s="684" t="str">
        <f t="shared" si="55"/>
        <v/>
      </c>
      <c r="S284" s="684" t="str">
        <f t="shared" si="56"/>
        <v/>
      </c>
      <c r="T284" s="684" t="str">
        <f t="shared" si="57"/>
        <v/>
      </c>
      <c r="U284" s="685" t="str">
        <f t="shared" si="58"/>
        <v/>
      </c>
      <c r="V284" s="685" t="str">
        <f t="shared" si="59"/>
        <v/>
      </c>
      <c r="W284" s="685" t="str">
        <f t="shared" si="60"/>
        <v/>
      </c>
      <c r="X284" s="685" t="str">
        <f t="shared" si="61"/>
        <v/>
      </c>
      <c r="Y284" s="685" t="str">
        <f t="shared" si="62"/>
        <v/>
      </c>
      <c r="Z284" s="685" t="str">
        <f t="shared" si="63"/>
        <v/>
      </c>
      <c r="AA284" s="685" t="str">
        <f t="shared" si="64"/>
        <v/>
      </c>
      <c r="AB284" s="679" t="str">
        <f>IF(G284="","",VLOOKUP(G284,Qualities!$A$2:$B$156,2,0))</f>
        <v/>
      </c>
      <c r="AC284" s="686" t="str">
        <f>IF(AB284="","",VLOOKUP(AB284,QualityType!$A$2:$B$16,2,0))</f>
        <v/>
      </c>
      <c r="AD284" s="687" t="str">
        <f t="shared" si="52"/>
        <v/>
      </c>
      <c r="AE284" s="687" t="str">
        <f>IF(I284="",IF(AND(J284="",K284=""),"",F284&amp;"External"),IF(COUNTIF(BaseData!$B$2:$B$45,I284)=1,F284&amp;"Consolidation intra-divisional",F284&amp;"Group"))</f>
        <v/>
      </c>
      <c r="AF284" s="687" t="str">
        <f t="shared" si="53"/>
        <v/>
      </c>
    </row>
    <row r="285" spans="1:32">
      <c r="A285" s="674"/>
      <c r="B285" s="675"/>
      <c r="C285" s="676"/>
      <c r="D285" s="675"/>
      <c r="E285" s="677"/>
      <c r="F285" s="675"/>
      <c r="G285" s="678"/>
      <c r="H285" s="675"/>
      <c r="I285" s="675"/>
      <c r="J285" s="675"/>
      <c r="K285" s="680"/>
      <c r="L285" s="681"/>
      <c r="M285" s="682"/>
      <c r="N285" s="683"/>
      <c r="O285" s="682"/>
      <c r="P285" s="682"/>
      <c r="Q285" s="684" t="str">
        <f t="shared" si="54"/>
        <v/>
      </c>
      <c r="R285" s="684" t="str">
        <f t="shared" si="55"/>
        <v/>
      </c>
      <c r="S285" s="684" t="str">
        <f t="shared" si="56"/>
        <v/>
      </c>
      <c r="T285" s="684" t="str">
        <f t="shared" si="57"/>
        <v/>
      </c>
      <c r="U285" s="685" t="str">
        <f t="shared" si="58"/>
        <v/>
      </c>
      <c r="V285" s="685" t="str">
        <f t="shared" si="59"/>
        <v/>
      </c>
      <c r="W285" s="685" t="str">
        <f t="shared" si="60"/>
        <v/>
      </c>
      <c r="X285" s="685" t="str">
        <f t="shared" si="61"/>
        <v/>
      </c>
      <c r="Y285" s="685" t="str">
        <f t="shared" si="62"/>
        <v/>
      </c>
      <c r="Z285" s="685" t="str">
        <f t="shared" si="63"/>
        <v/>
      </c>
      <c r="AA285" s="685" t="str">
        <f t="shared" si="64"/>
        <v/>
      </c>
      <c r="AB285" s="679" t="str">
        <f>IF(G285="","",VLOOKUP(G285,Qualities!$A$2:$B$156,2,0))</f>
        <v/>
      </c>
      <c r="AC285" s="686" t="str">
        <f>IF(AB285="","",VLOOKUP(AB285,QualityType!$A$2:$B$16,2,0))</f>
        <v/>
      </c>
      <c r="AD285" s="687" t="str">
        <f t="shared" si="52"/>
        <v/>
      </c>
      <c r="AE285" s="687" t="str">
        <f>IF(I285="",IF(AND(J285="",K285=""),"",F285&amp;"External"),IF(COUNTIF(BaseData!$B$2:$B$45,I285)=1,F285&amp;"Consolidation intra-divisional",F285&amp;"Group"))</f>
        <v/>
      </c>
      <c r="AF285" s="687" t="str">
        <f t="shared" si="53"/>
        <v/>
      </c>
    </row>
    <row r="286" spans="1:32">
      <c r="A286" s="674"/>
      <c r="B286" s="675"/>
      <c r="C286" s="676"/>
      <c r="D286" s="675"/>
      <c r="E286" s="677"/>
      <c r="F286" s="675"/>
      <c r="G286" s="678"/>
      <c r="H286" s="675"/>
      <c r="I286" s="675"/>
      <c r="J286" s="675"/>
      <c r="K286" s="680"/>
      <c r="L286" s="681"/>
      <c r="M286" s="682"/>
      <c r="N286" s="683"/>
      <c r="O286" s="682"/>
      <c r="P286" s="682"/>
      <c r="Q286" s="684" t="str">
        <f t="shared" si="54"/>
        <v/>
      </c>
      <c r="R286" s="684" t="str">
        <f t="shared" si="55"/>
        <v/>
      </c>
      <c r="S286" s="684" t="str">
        <f t="shared" si="56"/>
        <v/>
      </c>
      <c r="T286" s="684" t="str">
        <f t="shared" si="57"/>
        <v/>
      </c>
      <c r="U286" s="685" t="str">
        <f t="shared" si="58"/>
        <v/>
      </c>
      <c r="V286" s="685" t="str">
        <f t="shared" si="59"/>
        <v/>
      </c>
      <c r="W286" s="685" t="str">
        <f t="shared" si="60"/>
        <v/>
      </c>
      <c r="X286" s="685" t="str">
        <f t="shared" si="61"/>
        <v/>
      </c>
      <c r="Y286" s="685" t="str">
        <f t="shared" si="62"/>
        <v/>
      </c>
      <c r="Z286" s="685" t="str">
        <f t="shared" si="63"/>
        <v/>
      </c>
      <c r="AA286" s="685" t="str">
        <f t="shared" si="64"/>
        <v/>
      </c>
      <c r="AB286" s="679" t="str">
        <f>IF(G286="","",VLOOKUP(G286,Qualities!$A$2:$B$156,2,0))</f>
        <v/>
      </c>
      <c r="AC286" s="686" t="str">
        <f>IF(AB286="","",VLOOKUP(AB286,QualityType!$A$2:$B$16,2,0))</f>
        <v/>
      </c>
      <c r="AD286" s="687" t="str">
        <f t="shared" si="52"/>
        <v/>
      </c>
      <c r="AE286" s="687" t="str">
        <f>IF(I286="",IF(AND(J286="",K286=""),"",F286&amp;"External"),IF(COUNTIF(BaseData!$B$2:$B$45,I286)=1,F286&amp;"Consolidation intra-divisional",F286&amp;"Group"))</f>
        <v/>
      </c>
      <c r="AF286" s="687" t="str">
        <f t="shared" si="53"/>
        <v/>
      </c>
    </row>
    <row r="287" spans="1:32">
      <c r="A287" s="674"/>
      <c r="B287" s="675"/>
      <c r="C287" s="676"/>
      <c r="D287" s="675"/>
      <c r="E287" s="677"/>
      <c r="F287" s="675"/>
      <c r="G287" s="678"/>
      <c r="H287" s="675"/>
      <c r="I287" s="675"/>
      <c r="J287" s="675"/>
      <c r="K287" s="680"/>
      <c r="L287" s="681"/>
      <c r="M287" s="682"/>
      <c r="N287" s="683"/>
      <c r="O287" s="682"/>
      <c r="P287" s="682"/>
      <c r="Q287" s="684" t="str">
        <f t="shared" si="54"/>
        <v/>
      </c>
      <c r="R287" s="684" t="str">
        <f t="shared" si="55"/>
        <v/>
      </c>
      <c r="S287" s="684" t="str">
        <f t="shared" si="56"/>
        <v/>
      </c>
      <c r="T287" s="684" t="str">
        <f t="shared" si="57"/>
        <v/>
      </c>
      <c r="U287" s="685" t="str">
        <f t="shared" si="58"/>
        <v/>
      </c>
      <c r="V287" s="685" t="str">
        <f t="shared" si="59"/>
        <v/>
      </c>
      <c r="W287" s="685" t="str">
        <f t="shared" si="60"/>
        <v/>
      </c>
      <c r="X287" s="685" t="str">
        <f t="shared" si="61"/>
        <v/>
      </c>
      <c r="Y287" s="685" t="str">
        <f t="shared" si="62"/>
        <v/>
      </c>
      <c r="Z287" s="685" t="str">
        <f t="shared" si="63"/>
        <v/>
      </c>
      <c r="AA287" s="685" t="str">
        <f t="shared" si="64"/>
        <v/>
      </c>
      <c r="AB287" s="679" t="str">
        <f>IF(G287="","",VLOOKUP(G287,Qualities!$A$2:$B$156,2,0))</f>
        <v/>
      </c>
      <c r="AC287" s="686" t="str">
        <f>IF(AB287="","",VLOOKUP(AB287,QualityType!$A$2:$B$16,2,0))</f>
        <v/>
      </c>
      <c r="AD287" s="687" t="str">
        <f t="shared" si="52"/>
        <v/>
      </c>
      <c r="AE287" s="687" t="str">
        <f>IF(I287="",IF(AND(J287="",K287=""),"",F287&amp;"External"),IF(COUNTIF(BaseData!$B$2:$B$45,I287)=1,F287&amp;"Consolidation intra-divisional",F287&amp;"Group"))</f>
        <v/>
      </c>
      <c r="AF287" s="687" t="str">
        <f t="shared" si="53"/>
        <v/>
      </c>
    </row>
    <row r="288" spans="1:32">
      <c r="A288" s="674"/>
      <c r="B288" s="675"/>
      <c r="C288" s="676"/>
      <c r="D288" s="675"/>
      <c r="E288" s="677"/>
      <c r="F288" s="675"/>
      <c r="G288" s="678"/>
      <c r="H288" s="675"/>
      <c r="I288" s="675"/>
      <c r="J288" s="675"/>
      <c r="K288" s="680"/>
      <c r="L288" s="681"/>
      <c r="M288" s="682"/>
      <c r="N288" s="683"/>
      <c r="O288" s="682"/>
      <c r="P288" s="682"/>
      <c r="Q288" s="684" t="str">
        <f t="shared" si="54"/>
        <v/>
      </c>
      <c r="R288" s="684" t="str">
        <f t="shared" si="55"/>
        <v/>
      </c>
      <c r="S288" s="684" t="str">
        <f t="shared" si="56"/>
        <v/>
      </c>
      <c r="T288" s="684" t="str">
        <f t="shared" si="57"/>
        <v/>
      </c>
      <c r="U288" s="685" t="str">
        <f t="shared" si="58"/>
        <v/>
      </c>
      <c r="V288" s="685" t="str">
        <f t="shared" si="59"/>
        <v/>
      </c>
      <c r="W288" s="685" t="str">
        <f t="shared" si="60"/>
        <v/>
      </c>
      <c r="X288" s="685" t="str">
        <f t="shared" si="61"/>
        <v/>
      </c>
      <c r="Y288" s="685" t="str">
        <f t="shared" si="62"/>
        <v/>
      </c>
      <c r="Z288" s="685" t="str">
        <f t="shared" si="63"/>
        <v/>
      </c>
      <c r="AA288" s="685" t="str">
        <f t="shared" si="64"/>
        <v/>
      </c>
      <c r="AB288" s="679" t="str">
        <f>IF(G288="","",VLOOKUP(G288,Qualities!$A$2:$B$156,2,0))</f>
        <v/>
      </c>
      <c r="AC288" s="686" t="str">
        <f>IF(AB288="","",VLOOKUP(AB288,QualityType!$A$2:$B$16,2,0))</f>
        <v/>
      </c>
      <c r="AD288" s="687" t="str">
        <f t="shared" si="52"/>
        <v/>
      </c>
      <c r="AE288" s="687" t="str">
        <f>IF(I288="",IF(AND(J288="",K288=""),"",F288&amp;"External"),IF(COUNTIF(BaseData!$B$2:$B$45,I288)=1,F288&amp;"Consolidation intra-divisional",F288&amp;"Group"))</f>
        <v/>
      </c>
      <c r="AF288" s="687" t="str">
        <f t="shared" si="53"/>
        <v/>
      </c>
    </row>
    <row r="289" spans="1:32">
      <c r="A289" s="674"/>
      <c r="B289" s="675"/>
      <c r="C289" s="676"/>
      <c r="D289" s="675"/>
      <c r="E289" s="677"/>
      <c r="F289" s="675"/>
      <c r="G289" s="678"/>
      <c r="H289" s="675"/>
      <c r="I289" s="675"/>
      <c r="J289" s="675"/>
      <c r="K289" s="680"/>
      <c r="L289" s="681"/>
      <c r="M289" s="682"/>
      <c r="N289" s="683"/>
      <c r="O289" s="682"/>
      <c r="P289" s="682"/>
      <c r="Q289" s="684" t="str">
        <f t="shared" si="54"/>
        <v/>
      </c>
      <c r="R289" s="684" t="str">
        <f t="shared" si="55"/>
        <v/>
      </c>
      <c r="S289" s="684" t="str">
        <f t="shared" si="56"/>
        <v/>
      </c>
      <c r="T289" s="684" t="str">
        <f t="shared" si="57"/>
        <v/>
      </c>
      <c r="U289" s="685" t="str">
        <f t="shared" si="58"/>
        <v/>
      </c>
      <c r="V289" s="685" t="str">
        <f t="shared" si="59"/>
        <v/>
      </c>
      <c r="W289" s="685" t="str">
        <f t="shared" si="60"/>
        <v/>
      </c>
      <c r="X289" s="685" t="str">
        <f t="shared" si="61"/>
        <v/>
      </c>
      <c r="Y289" s="685" t="str">
        <f t="shared" si="62"/>
        <v/>
      </c>
      <c r="Z289" s="685" t="str">
        <f t="shared" si="63"/>
        <v/>
      </c>
      <c r="AA289" s="685" t="str">
        <f t="shared" si="64"/>
        <v/>
      </c>
      <c r="AB289" s="679" t="str">
        <f>IF(G289="","",VLOOKUP(G289,Qualities!$A$2:$B$156,2,0))</f>
        <v/>
      </c>
      <c r="AC289" s="686" t="str">
        <f>IF(AB289="","",VLOOKUP(AB289,QualityType!$A$2:$B$16,2,0))</f>
        <v/>
      </c>
      <c r="AD289" s="687" t="str">
        <f t="shared" si="52"/>
        <v/>
      </c>
      <c r="AE289" s="687" t="str">
        <f>IF(I289="",IF(AND(J289="",K289=""),"",F289&amp;"External"),IF(COUNTIF(BaseData!$B$2:$B$45,I289)=1,F289&amp;"Consolidation intra-divisional",F289&amp;"Group"))</f>
        <v/>
      </c>
      <c r="AF289" s="687" t="str">
        <f t="shared" si="53"/>
        <v/>
      </c>
    </row>
    <row r="290" spans="1:32">
      <c r="A290" s="674"/>
      <c r="B290" s="675"/>
      <c r="C290" s="676"/>
      <c r="D290" s="675"/>
      <c r="E290" s="677"/>
      <c r="F290" s="675"/>
      <c r="G290" s="678"/>
      <c r="H290" s="675"/>
      <c r="I290" s="675"/>
      <c r="J290" s="675"/>
      <c r="K290" s="680"/>
      <c r="L290" s="681"/>
      <c r="M290" s="682"/>
      <c r="N290" s="683"/>
      <c r="O290" s="682"/>
      <c r="P290" s="682"/>
      <c r="Q290" s="684" t="str">
        <f t="shared" si="54"/>
        <v/>
      </c>
      <c r="R290" s="684" t="str">
        <f t="shared" si="55"/>
        <v/>
      </c>
      <c r="S290" s="684" t="str">
        <f t="shared" si="56"/>
        <v/>
      </c>
      <c r="T290" s="684" t="str">
        <f t="shared" si="57"/>
        <v/>
      </c>
      <c r="U290" s="685" t="str">
        <f t="shared" si="58"/>
        <v/>
      </c>
      <c r="V290" s="685" t="str">
        <f t="shared" si="59"/>
        <v/>
      </c>
      <c r="W290" s="685" t="str">
        <f t="shared" si="60"/>
        <v/>
      </c>
      <c r="X290" s="685" t="str">
        <f t="shared" si="61"/>
        <v/>
      </c>
      <c r="Y290" s="685" t="str">
        <f t="shared" si="62"/>
        <v/>
      </c>
      <c r="Z290" s="685" t="str">
        <f t="shared" si="63"/>
        <v/>
      </c>
      <c r="AA290" s="685" t="str">
        <f t="shared" si="64"/>
        <v/>
      </c>
      <c r="AB290" s="679" t="str">
        <f>IF(G290="","",VLOOKUP(G290,Qualities!$A$2:$B$156,2,0))</f>
        <v/>
      </c>
      <c r="AC290" s="686" t="str">
        <f>IF(AB290="","",VLOOKUP(AB290,QualityType!$A$2:$B$16,2,0))</f>
        <v/>
      </c>
      <c r="AD290" s="687" t="str">
        <f t="shared" si="52"/>
        <v/>
      </c>
      <c r="AE290" s="687" t="str">
        <f>IF(I290="",IF(AND(J290="",K290=""),"",F290&amp;"External"),IF(COUNTIF(BaseData!$B$2:$B$45,I290)=1,F290&amp;"Consolidation intra-divisional",F290&amp;"Group"))</f>
        <v/>
      </c>
      <c r="AF290" s="687" t="str">
        <f t="shared" si="53"/>
        <v/>
      </c>
    </row>
    <row r="291" spans="1:32">
      <c r="A291" s="674"/>
      <c r="B291" s="675"/>
      <c r="C291" s="676"/>
      <c r="D291" s="675"/>
      <c r="E291" s="677"/>
      <c r="F291" s="675"/>
      <c r="G291" s="678"/>
      <c r="H291" s="675"/>
      <c r="I291" s="675"/>
      <c r="J291" s="675"/>
      <c r="K291" s="680"/>
      <c r="L291" s="681"/>
      <c r="M291" s="682"/>
      <c r="N291" s="683"/>
      <c r="O291" s="682"/>
      <c r="P291" s="682"/>
      <c r="Q291" s="684" t="str">
        <f t="shared" si="54"/>
        <v/>
      </c>
      <c r="R291" s="684" t="str">
        <f t="shared" si="55"/>
        <v/>
      </c>
      <c r="S291" s="684" t="str">
        <f t="shared" si="56"/>
        <v/>
      </c>
      <c r="T291" s="684" t="str">
        <f t="shared" si="57"/>
        <v/>
      </c>
      <c r="U291" s="685" t="str">
        <f t="shared" si="58"/>
        <v/>
      </c>
      <c r="V291" s="685" t="str">
        <f t="shared" si="59"/>
        <v/>
      </c>
      <c r="W291" s="685" t="str">
        <f t="shared" si="60"/>
        <v/>
      </c>
      <c r="X291" s="685" t="str">
        <f t="shared" si="61"/>
        <v/>
      </c>
      <c r="Y291" s="685" t="str">
        <f t="shared" si="62"/>
        <v/>
      </c>
      <c r="Z291" s="685" t="str">
        <f t="shared" si="63"/>
        <v/>
      </c>
      <c r="AA291" s="685" t="str">
        <f t="shared" si="64"/>
        <v/>
      </c>
      <c r="AB291" s="679" t="str">
        <f>IF(G291="","",VLOOKUP(G291,Qualities!$A$2:$B$156,2,0))</f>
        <v/>
      </c>
      <c r="AC291" s="686" t="str">
        <f>IF(AB291="","",VLOOKUP(AB291,QualityType!$A$2:$B$16,2,0))</f>
        <v/>
      </c>
      <c r="AD291" s="687" t="str">
        <f t="shared" si="52"/>
        <v/>
      </c>
      <c r="AE291" s="687" t="str">
        <f>IF(I291="",IF(AND(J291="",K291=""),"",F291&amp;"External"),IF(COUNTIF(BaseData!$B$2:$B$45,I291)=1,F291&amp;"Consolidation intra-divisional",F291&amp;"Group"))</f>
        <v/>
      </c>
      <c r="AF291" s="687" t="str">
        <f t="shared" si="53"/>
        <v/>
      </c>
    </row>
    <row r="292" spans="1:32">
      <c r="A292" s="674"/>
      <c r="B292" s="675"/>
      <c r="C292" s="676"/>
      <c r="D292" s="675"/>
      <c r="E292" s="677"/>
      <c r="F292" s="675"/>
      <c r="G292" s="678"/>
      <c r="H292" s="675"/>
      <c r="I292" s="675"/>
      <c r="J292" s="675"/>
      <c r="K292" s="680"/>
      <c r="L292" s="681"/>
      <c r="M292" s="682"/>
      <c r="N292" s="683"/>
      <c r="O292" s="682"/>
      <c r="P292" s="682"/>
      <c r="Q292" s="684" t="str">
        <f t="shared" si="54"/>
        <v/>
      </c>
      <c r="R292" s="684" t="str">
        <f t="shared" si="55"/>
        <v/>
      </c>
      <c r="S292" s="684" t="str">
        <f t="shared" si="56"/>
        <v/>
      </c>
      <c r="T292" s="684" t="str">
        <f t="shared" si="57"/>
        <v/>
      </c>
      <c r="U292" s="685" t="str">
        <f t="shared" si="58"/>
        <v/>
      </c>
      <c r="V292" s="685" t="str">
        <f t="shared" si="59"/>
        <v/>
      </c>
      <c r="W292" s="685" t="str">
        <f t="shared" si="60"/>
        <v/>
      </c>
      <c r="X292" s="685" t="str">
        <f t="shared" si="61"/>
        <v/>
      </c>
      <c r="Y292" s="685" t="str">
        <f t="shared" si="62"/>
        <v/>
      </c>
      <c r="Z292" s="685" t="str">
        <f t="shared" si="63"/>
        <v/>
      </c>
      <c r="AA292" s="685" t="str">
        <f t="shared" si="64"/>
        <v/>
      </c>
      <c r="AB292" s="679" t="str">
        <f>IF(G292="","",VLOOKUP(G292,Qualities!$A$2:$B$156,2,0))</f>
        <v/>
      </c>
      <c r="AC292" s="686" t="str">
        <f>IF(AB292="","",VLOOKUP(AB292,QualityType!$A$2:$B$16,2,0))</f>
        <v/>
      </c>
      <c r="AD292" s="687" t="str">
        <f t="shared" si="52"/>
        <v/>
      </c>
      <c r="AE292" s="687" t="str">
        <f>IF(I292="",IF(AND(J292="",K292=""),"",F292&amp;"External"),IF(COUNTIF(BaseData!$B$2:$B$45,I292)=1,F292&amp;"Consolidation intra-divisional",F292&amp;"Group"))</f>
        <v/>
      </c>
      <c r="AF292" s="687" t="str">
        <f t="shared" si="53"/>
        <v/>
      </c>
    </row>
    <row r="293" spans="1:32">
      <c r="A293" s="674"/>
      <c r="B293" s="675"/>
      <c r="C293" s="676"/>
      <c r="D293" s="675"/>
      <c r="E293" s="677"/>
      <c r="F293" s="675"/>
      <c r="G293" s="678"/>
      <c r="H293" s="675"/>
      <c r="I293" s="675"/>
      <c r="J293" s="675"/>
      <c r="K293" s="680"/>
      <c r="L293" s="681"/>
      <c r="M293" s="682"/>
      <c r="N293" s="683"/>
      <c r="O293" s="682"/>
      <c r="P293" s="682"/>
      <c r="Q293" s="684" t="str">
        <f t="shared" si="54"/>
        <v/>
      </c>
      <c r="R293" s="684" t="str">
        <f t="shared" si="55"/>
        <v/>
      </c>
      <c r="S293" s="684" t="str">
        <f t="shared" si="56"/>
        <v/>
      </c>
      <c r="T293" s="684" t="str">
        <f t="shared" si="57"/>
        <v/>
      </c>
      <c r="U293" s="685" t="str">
        <f t="shared" si="58"/>
        <v/>
      </c>
      <c r="V293" s="685" t="str">
        <f t="shared" si="59"/>
        <v/>
      </c>
      <c r="W293" s="685" t="str">
        <f t="shared" si="60"/>
        <v/>
      </c>
      <c r="X293" s="685" t="str">
        <f t="shared" si="61"/>
        <v/>
      </c>
      <c r="Y293" s="685" t="str">
        <f t="shared" si="62"/>
        <v/>
      </c>
      <c r="Z293" s="685" t="str">
        <f t="shared" si="63"/>
        <v/>
      </c>
      <c r="AA293" s="685" t="str">
        <f t="shared" si="64"/>
        <v/>
      </c>
      <c r="AB293" s="679" t="str">
        <f>IF(G293="","",VLOOKUP(G293,Qualities!$A$2:$B$156,2,0))</f>
        <v/>
      </c>
      <c r="AC293" s="686" t="str">
        <f>IF(AB293="","",VLOOKUP(AB293,QualityType!$A$2:$B$16,2,0))</f>
        <v/>
      </c>
      <c r="AD293" s="687" t="str">
        <f t="shared" si="52"/>
        <v/>
      </c>
      <c r="AE293" s="687" t="str">
        <f>IF(I293="",IF(AND(J293="",K293=""),"",F293&amp;"External"),IF(COUNTIF(BaseData!$B$2:$B$45,I293)=1,F293&amp;"Consolidation intra-divisional",F293&amp;"Group"))</f>
        <v/>
      </c>
      <c r="AF293" s="687" t="str">
        <f t="shared" si="53"/>
        <v/>
      </c>
    </row>
    <row r="294" spans="1:32">
      <c r="A294" s="674"/>
      <c r="B294" s="675"/>
      <c r="C294" s="676"/>
      <c r="D294" s="675"/>
      <c r="E294" s="677"/>
      <c r="F294" s="675"/>
      <c r="G294" s="678"/>
      <c r="H294" s="675"/>
      <c r="I294" s="675"/>
      <c r="J294" s="675"/>
      <c r="K294" s="680"/>
      <c r="L294" s="681"/>
      <c r="M294" s="682"/>
      <c r="N294" s="683"/>
      <c r="O294" s="682"/>
      <c r="P294" s="682"/>
      <c r="Q294" s="684" t="str">
        <f t="shared" si="54"/>
        <v/>
      </c>
      <c r="R294" s="684" t="str">
        <f t="shared" si="55"/>
        <v/>
      </c>
      <c r="S294" s="684" t="str">
        <f t="shared" si="56"/>
        <v/>
      </c>
      <c r="T294" s="684" t="str">
        <f t="shared" si="57"/>
        <v/>
      </c>
      <c r="U294" s="685" t="str">
        <f t="shared" si="58"/>
        <v/>
      </c>
      <c r="V294" s="685" t="str">
        <f t="shared" si="59"/>
        <v/>
      </c>
      <c r="W294" s="685" t="str">
        <f t="shared" si="60"/>
        <v/>
      </c>
      <c r="X294" s="685" t="str">
        <f t="shared" si="61"/>
        <v/>
      </c>
      <c r="Y294" s="685" t="str">
        <f t="shared" si="62"/>
        <v/>
      </c>
      <c r="Z294" s="685" t="str">
        <f t="shared" si="63"/>
        <v/>
      </c>
      <c r="AA294" s="685" t="str">
        <f t="shared" si="64"/>
        <v/>
      </c>
      <c r="AB294" s="679" t="str">
        <f>IF(G294="","",VLOOKUP(G294,Qualities!$A$2:$B$156,2,0))</f>
        <v/>
      </c>
      <c r="AC294" s="686" t="str">
        <f>IF(AB294="","",VLOOKUP(AB294,QualityType!$A$2:$B$16,2,0))</f>
        <v/>
      </c>
      <c r="AD294" s="687" t="str">
        <f t="shared" si="52"/>
        <v/>
      </c>
      <c r="AE294" s="687" t="str">
        <f>IF(I294="",IF(AND(J294="",K294=""),"",F294&amp;"External"),IF(COUNTIF(BaseData!$B$2:$B$45,I294)=1,F294&amp;"Consolidation intra-divisional",F294&amp;"Group"))</f>
        <v/>
      </c>
      <c r="AF294" s="687" t="str">
        <f t="shared" si="53"/>
        <v/>
      </c>
    </row>
    <row r="295" spans="1:32">
      <c r="A295" s="674"/>
      <c r="B295" s="675"/>
      <c r="C295" s="676"/>
      <c r="D295" s="675"/>
      <c r="E295" s="677"/>
      <c r="F295" s="675"/>
      <c r="G295" s="678"/>
      <c r="H295" s="675"/>
      <c r="I295" s="675"/>
      <c r="J295" s="675"/>
      <c r="K295" s="680"/>
      <c r="L295" s="681"/>
      <c r="M295" s="682"/>
      <c r="N295" s="683"/>
      <c r="O295" s="682"/>
      <c r="P295" s="682"/>
      <c r="Q295" s="684" t="str">
        <f t="shared" si="54"/>
        <v/>
      </c>
      <c r="R295" s="684" t="str">
        <f t="shared" si="55"/>
        <v/>
      </c>
      <c r="S295" s="684" t="str">
        <f t="shared" si="56"/>
        <v/>
      </c>
      <c r="T295" s="684" t="str">
        <f t="shared" si="57"/>
        <v/>
      </c>
      <c r="U295" s="685" t="str">
        <f t="shared" si="58"/>
        <v/>
      </c>
      <c r="V295" s="685" t="str">
        <f t="shared" si="59"/>
        <v/>
      </c>
      <c r="W295" s="685" t="str">
        <f t="shared" si="60"/>
        <v/>
      </c>
      <c r="X295" s="685" t="str">
        <f t="shared" si="61"/>
        <v/>
      </c>
      <c r="Y295" s="685" t="str">
        <f t="shared" si="62"/>
        <v/>
      </c>
      <c r="Z295" s="685" t="str">
        <f t="shared" si="63"/>
        <v/>
      </c>
      <c r="AA295" s="685" t="str">
        <f t="shared" si="64"/>
        <v/>
      </c>
      <c r="AB295" s="679" t="str">
        <f>IF(G295="","",VLOOKUP(G295,Qualities!$A$2:$B$156,2,0))</f>
        <v/>
      </c>
      <c r="AC295" s="686" t="str">
        <f>IF(AB295="","",VLOOKUP(AB295,QualityType!$A$2:$B$16,2,0))</f>
        <v/>
      </c>
      <c r="AD295" s="687" t="str">
        <f t="shared" si="52"/>
        <v/>
      </c>
      <c r="AE295" s="687" t="str">
        <f>IF(I295="",IF(AND(J295="",K295=""),"",F295&amp;"External"),IF(COUNTIF(BaseData!$B$2:$B$45,I295)=1,F295&amp;"Consolidation intra-divisional",F295&amp;"Group"))</f>
        <v/>
      </c>
      <c r="AF295" s="687" t="str">
        <f t="shared" si="53"/>
        <v/>
      </c>
    </row>
    <row r="296" spans="1:32">
      <c r="A296" s="674"/>
      <c r="B296" s="675"/>
      <c r="C296" s="676"/>
      <c r="D296" s="675"/>
      <c r="E296" s="677"/>
      <c r="F296" s="675"/>
      <c r="G296" s="678"/>
      <c r="H296" s="675"/>
      <c r="I296" s="675"/>
      <c r="J296" s="675"/>
      <c r="K296" s="680"/>
      <c r="L296" s="681"/>
      <c r="M296" s="682"/>
      <c r="N296" s="683"/>
      <c r="O296" s="682"/>
      <c r="P296" s="682"/>
      <c r="Q296" s="684" t="str">
        <f t="shared" si="54"/>
        <v/>
      </c>
      <c r="R296" s="684" t="str">
        <f t="shared" si="55"/>
        <v/>
      </c>
      <c r="S296" s="684" t="str">
        <f t="shared" si="56"/>
        <v/>
      </c>
      <c r="T296" s="684" t="str">
        <f t="shared" si="57"/>
        <v/>
      </c>
      <c r="U296" s="685" t="str">
        <f t="shared" si="58"/>
        <v/>
      </c>
      <c r="V296" s="685" t="str">
        <f t="shared" si="59"/>
        <v/>
      </c>
      <c r="W296" s="685" t="str">
        <f t="shared" si="60"/>
        <v/>
      </c>
      <c r="X296" s="685" t="str">
        <f t="shared" si="61"/>
        <v/>
      </c>
      <c r="Y296" s="685" t="str">
        <f t="shared" si="62"/>
        <v/>
      </c>
      <c r="Z296" s="685" t="str">
        <f t="shared" si="63"/>
        <v/>
      </c>
      <c r="AA296" s="685" t="str">
        <f t="shared" si="64"/>
        <v/>
      </c>
      <c r="AB296" s="679" t="str">
        <f>IF(G296="","",VLOOKUP(G296,Qualities!$A$2:$B$156,2,0))</f>
        <v/>
      </c>
      <c r="AC296" s="686" t="str">
        <f>IF(AB296="","",VLOOKUP(AB296,QualityType!$A$2:$B$16,2,0))</f>
        <v/>
      </c>
      <c r="AD296" s="687" t="str">
        <f t="shared" si="52"/>
        <v/>
      </c>
      <c r="AE296" s="687" t="str">
        <f>IF(I296="",IF(AND(J296="",K296=""),"",F296&amp;"External"),IF(COUNTIF(BaseData!$B$2:$B$45,I296)=1,F296&amp;"Consolidation intra-divisional",F296&amp;"Group"))</f>
        <v/>
      </c>
      <c r="AF296" s="687" t="str">
        <f t="shared" si="53"/>
        <v/>
      </c>
    </row>
    <row r="297" spans="1:32">
      <c r="A297" s="674"/>
      <c r="B297" s="675"/>
      <c r="C297" s="676"/>
      <c r="D297" s="675"/>
      <c r="E297" s="677"/>
      <c r="F297" s="675"/>
      <c r="G297" s="678"/>
      <c r="H297" s="675"/>
      <c r="I297" s="675"/>
      <c r="J297" s="675"/>
      <c r="K297" s="680"/>
      <c r="L297" s="681"/>
      <c r="M297" s="682"/>
      <c r="N297" s="683"/>
      <c r="O297" s="682"/>
      <c r="P297" s="682"/>
      <c r="Q297" s="684" t="str">
        <f t="shared" si="54"/>
        <v/>
      </c>
      <c r="R297" s="684" t="str">
        <f t="shared" si="55"/>
        <v/>
      </c>
      <c r="S297" s="684" t="str">
        <f t="shared" si="56"/>
        <v/>
      </c>
      <c r="T297" s="684" t="str">
        <f t="shared" si="57"/>
        <v/>
      </c>
      <c r="U297" s="685" t="str">
        <f t="shared" si="58"/>
        <v/>
      </c>
      <c r="V297" s="685" t="str">
        <f t="shared" si="59"/>
        <v/>
      </c>
      <c r="W297" s="685" t="str">
        <f t="shared" si="60"/>
        <v/>
      </c>
      <c r="X297" s="685" t="str">
        <f t="shared" si="61"/>
        <v/>
      </c>
      <c r="Y297" s="685" t="str">
        <f t="shared" si="62"/>
        <v/>
      </c>
      <c r="Z297" s="685" t="str">
        <f t="shared" si="63"/>
        <v/>
      </c>
      <c r="AA297" s="685" t="str">
        <f t="shared" si="64"/>
        <v/>
      </c>
      <c r="AB297" s="679" t="str">
        <f>IF(G297="","",VLOOKUP(G297,Qualities!$A$2:$B$156,2,0))</f>
        <v/>
      </c>
      <c r="AC297" s="686" t="str">
        <f>IF(AB297="","",VLOOKUP(AB297,QualityType!$A$2:$B$16,2,0))</f>
        <v/>
      </c>
      <c r="AD297" s="687" t="str">
        <f t="shared" si="52"/>
        <v/>
      </c>
      <c r="AE297" s="687" t="str">
        <f>IF(I297="",IF(AND(J297="",K297=""),"",F297&amp;"External"),IF(COUNTIF(BaseData!$B$2:$B$45,I297)=1,F297&amp;"Consolidation intra-divisional",F297&amp;"Group"))</f>
        <v/>
      </c>
      <c r="AF297" s="687" t="str">
        <f t="shared" si="53"/>
        <v/>
      </c>
    </row>
    <row r="298" spans="1:32">
      <c r="A298" s="674"/>
      <c r="B298" s="675"/>
      <c r="C298" s="676"/>
      <c r="D298" s="675"/>
      <c r="E298" s="677"/>
      <c r="F298" s="675"/>
      <c r="G298" s="678"/>
      <c r="H298" s="675"/>
      <c r="I298" s="675"/>
      <c r="J298" s="675"/>
      <c r="K298" s="680"/>
      <c r="L298" s="681"/>
      <c r="M298" s="682"/>
      <c r="N298" s="683"/>
      <c r="O298" s="682"/>
      <c r="P298" s="682"/>
      <c r="Q298" s="684" t="str">
        <f t="shared" si="54"/>
        <v/>
      </c>
      <c r="R298" s="684" t="str">
        <f t="shared" si="55"/>
        <v/>
      </c>
      <c r="S298" s="684" t="str">
        <f t="shared" si="56"/>
        <v/>
      </c>
      <c r="T298" s="684" t="str">
        <f t="shared" si="57"/>
        <v/>
      </c>
      <c r="U298" s="685" t="str">
        <f t="shared" si="58"/>
        <v/>
      </c>
      <c r="V298" s="685" t="str">
        <f t="shared" si="59"/>
        <v/>
      </c>
      <c r="W298" s="685" t="str">
        <f t="shared" si="60"/>
        <v/>
      </c>
      <c r="X298" s="685" t="str">
        <f t="shared" si="61"/>
        <v/>
      </c>
      <c r="Y298" s="685" t="str">
        <f t="shared" si="62"/>
        <v/>
      </c>
      <c r="Z298" s="685" t="str">
        <f t="shared" si="63"/>
        <v/>
      </c>
      <c r="AA298" s="685" t="str">
        <f t="shared" si="64"/>
        <v/>
      </c>
      <c r="AB298" s="679" t="str">
        <f>IF(G298="","",VLOOKUP(G298,Qualities!$A$2:$B$156,2,0))</f>
        <v/>
      </c>
      <c r="AC298" s="686" t="str">
        <f>IF(AB298="","",VLOOKUP(AB298,QualityType!$A$2:$B$16,2,0))</f>
        <v/>
      </c>
      <c r="AD298" s="687" t="str">
        <f t="shared" si="52"/>
        <v/>
      </c>
      <c r="AE298" s="687" t="str">
        <f>IF(I298="",IF(AND(J298="",K298=""),"",F298&amp;"External"),IF(COUNTIF(BaseData!$B$2:$B$45,I298)=1,F298&amp;"Consolidation intra-divisional",F298&amp;"Group"))</f>
        <v/>
      </c>
      <c r="AF298" s="687" t="str">
        <f t="shared" si="53"/>
        <v/>
      </c>
    </row>
    <row r="299" spans="1:32">
      <c r="A299" s="674"/>
      <c r="B299" s="675"/>
      <c r="C299" s="676"/>
      <c r="D299" s="675"/>
      <c r="E299" s="677"/>
      <c r="F299" s="675"/>
      <c r="G299" s="678"/>
      <c r="H299" s="675"/>
      <c r="I299" s="675"/>
      <c r="J299" s="675"/>
      <c r="K299" s="680"/>
      <c r="L299" s="681"/>
      <c r="M299" s="682"/>
      <c r="N299" s="683"/>
      <c r="O299" s="682"/>
      <c r="P299" s="682"/>
      <c r="Q299" s="684" t="str">
        <f t="shared" si="54"/>
        <v/>
      </c>
      <c r="R299" s="684" t="str">
        <f t="shared" si="55"/>
        <v/>
      </c>
      <c r="S299" s="684" t="str">
        <f t="shared" si="56"/>
        <v/>
      </c>
      <c r="T299" s="684" t="str">
        <f t="shared" si="57"/>
        <v/>
      </c>
      <c r="U299" s="685" t="str">
        <f t="shared" si="58"/>
        <v/>
      </c>
      <c r="V299" s="685" t="str">
        <f t="shared" si="59"/>
        <v/>
      </c>
      <c r="W299" s="685" t="str">
        <f t="shared" si="60"/>
        <v/>
      </c>
      <c r="X299" s="685" t="str">
        <f t="shared" si="61"/>
        <v/>
      </c>
      <c r="Y299" s="685" t="str">
        <f t="shared" si="62"/>
        <v/>
      </c>
      <c r="Z299" s="685" t="str">
        <f t="shared" si="63"/>
        <v/>
      </c>
      <c r="AA299" s="685" t="str">
        <f t="shared" si="64"/>
        <v/>
      </c>
      <c r="AB299" s="679" t="str">
        <f>IF(G299="","",VLOOKUP(G299,Qualities!$A$2:$B$156,2,0))</f>
        <v/>
      </c>
      <c r="AC299" s="686" t="str">
        <f>IF(AB299="","",VLOOKUP(AB299,QualityType!$A$2:$B$16,2,0))</f>
        <v/>
      </c>
      <c r="AD299" s="687" t="str">
        <f t="shared" si="52"/>
        <v/>
      </c>
      <c r="AE299" s="687" t="str">
        <f>IF(I299="",IF(AND(J299="",K299=""),"",F299&amp;"External"),IF(COUNTIF(BaseData!$B$2:$B$45,I299)=1,F299&amp;"Consolidation intra-divisional",F299&amp;"Group"))</f>
        <v/>
      </c>
      <c r="AF299" s="687" t="str">
        <f t="shared" si="53"/>
        <v/>
      </c>
    </row>
    <row r="300" spans="1:32">
      <c r="A300" s="674"/>
      <c r="B300" s="675"/>
      <c r="C300" s="676"/>
      <c r="D300" s="675"/>
      <c r="E300" s="677"/>
      <c r="F300" s="675"/>
      <c r="G300" s="678"/>
      <c r="H300" s="675"/>
      <c r="I300" s="675"/>
      <c r="J300" s="675"/>
      <c r="K300" s="680"/>
      <c r="L300" s="681"/>
      <c r="M300" s="682"/>
      <c r="N300" s="683"/>
      <c r="O300" s="682"/>
      <c r="P300" s="682"/>
      <c r="Q300" s="684" t="str">
        <f t="shared" si="54"/>
        <v/>
      </c>
      <c r="R300" s="684" t="str">
        <f t="shared" si="55"/>
        <v/>
      </c>
      <c r="S300" s="684" t="str">
        <f t="shared" si="56"/>
        <v/>
      </c>
      <c r="T300" s="684" t="str">
        <f t="shared" si="57"/>
        <v/>
      </c>
      <c r="U300" s="685" t="str">
        <f t="shared" si="58"/>
        <v/>
      </c>
      <c r="V300" s="685" t="str">
        <f t="shared" si="59"/>
        <v/>
      </c>
      <c r="W300" s="685" t="str">
        <f t="shared" si="60"/>
        <v/>
      </c>
      <c r="X300" s="685" t="str">
        <f t="shared" si="61"/>
        <v/>
      </c>
      <c r="Y300" s="685" t="str">
        <f t="shared" si="62"/>
        <v/>
      </c>
      <c r="Z300" s="685" t="str">
        <f t="shared" si="63"/>
        <v/>
      </c>
      <c r="AA300" s="685" t="str">
        <f t="shared" si="64"/>
        <v/>
      </c>
      <c r="AB300" s="679" t="str">
        <f>IF(G300="","",VLOOKUP(G300,Qualities!$A$2:$B$156,2,0))</f>
        <v/>
      </c>
      <c r="AC300" s="686" t="str">
        <f>IF(AB300="","",VLOOKUP(AB300,QualityType!$A$2:$B$16,2,0))</f>
        <v/>
      </c>
      <c r="AD300" s="687" t="str">
        <f t="shared" si="52"/>
        <v/>
      </c>
      <c r="AE300" s="687" t="str">
        <f>IF(I300="",IF(AND(J300="",K300=""),"",F300&amp;"External"),IF(COUNTIF(BaseData!$B$2:$B$45,I300)=1,F300&amp;"Consolidation intra-divisional",F300&amp;"Group"))</f>
        <v/>
      </c>
      <c r="AF300" s="687" t="str">
        <f t="shared" si="53"/>
        <v/>
      </c>
    </row>
    <row r="301" spans="1:32">
      <c r="A301" s="674"/>
      <c r="B301" s="675"/>
      <c r="C301" s="676"/>
      <c r="D301" s="675"/>
      <c r="E301" s="677"/>
      <c r="F301" s="675"/>
      <c r="G301" s="678"/>
      <c r="H301" s="675"/>
      <c r="I301" s="675"/>
      <c r="J301" s="675"/>
      <c r="K301" s="680"/>
      <c r="L301" s="681"/>
      <c r="M301" s="682"/>
      <c r="N301" s="683"/>
      <c r="O301" s="682"/>
      <c r="P301" s="682"/>
      <c r="Q301" s="684" t="str">
        <f t="shared" si="54"/>
        <v/>
      </c>
      <c r="R301" s="684" t="str">
        <f t="shared" si="55"/>
        <v/>
      </c>
      <c r="S301" s="684" t="str">
        <f t="shared" si="56"/>
        <v/>
      </c>
      <c r="T301" s="684" t="str">
        <f t="shared" si="57"/>
        <v/>
      </c>
      <c r="U301" s="685" t="str">
        <f t="shared" si="58"/>
        <v/>
      </c>
      <c r="V301" s="685" t="str">
        <f t="shared" si="59"/>
        <v/>
      </c>
      <c r="W301" s="685" t="str">
        <f t="shared" si="60"/>
        <v/>
      </c>
      <c r="X301" s="685" t="str">
        <f t="shared" si="61"/>
        <v/>
      </c>
      <c r="Y301" s="685" t="str">
        <f t="shared" si="62"/>
        <v/>
      </c>
      <c r="Z301" s="685" t="str">
        <f t="shared" si="63"/>
        <v/>
      </c>
      <c r="AA301" s="685" t="str">
        <f t="shared" si="64"/>
        <v/>
      </c>
      <c r="AB301" s="679" t="str">
        <f>IF(G301="","",VLOOKUP(G301,Qualities!$A$2:$B$156,2,0))</f>
        <v/>
      </c>
      <c r="AC301" s="686" t="str">
        <f>IF(AB301="","",VLOOKUP(AB301,QualityType!$A$2:$B$16,2,0))</f>
        <v/>
      </c>
      <c r="AD301" s="687" t="str">
        <f t="shared" si="52"/>
        <v/>
      </c>
      <c r="AE301" s="687" t="str">
        <f>IF(I301="",IF(AND(J301="",K301=""),"",F301&amp;"External"),IF(COUNTIF(BaseData!$B$2:$B$45,I301)=1,F301&amp;"Consolidation intra-divisional",F301&amp;"Group"))</f>
        <v/>
      </c>
      <c r="AF301" s="687" t="str">
        <f t="shared" si="53"/>
        <v/>
      </c>
    </row>
    <row r="302" spans="1:32">
      <c r="A302" s="674"/>
      <c r="B302" s="675"/>
      <c r="C302" s="676"/>
      <c r="D302" s="675"/>
      <c r="E302" s="677"/>
      <c r="F302" s="675"/>
      <c r="G302" s="678"/>
      <c r="H302" s="675"/>
      <c r="I302" s="675"/>
      <c r="J302" s="675"/>
      <c r="K302" s="680"/>
      <c r="L302" s="681"/>
      <c r="M302" s="682"/>
      <c r="N302" s="683"/>
      <c r="O302" s="682"/>
      <c r="P302" s="682"/>
      <c r="Q302" s="684" t="str">
        <f t="shared" si="54"/>
        <v/>
      </c>
      <c r="R302" s="684" t="str">
        <f t="shared" si="55"/>
        <v/>
      </c>
      <c r="S302" s="684" t="str">
        <f t="shared" si="56"/>
        <v/>
      </c>
      <c r="T302" s="684" t="str">
        <f t="shared" si="57"/>
        <v/>
      </c>
      <c r="U302" s="685" t="str">
        <f t="shared" si="58"/>
        <v/>
      </c>
      <c r="V302" s="685" t="str">
        <f t="shared" si="59"/>
        <v/>
      </c>
      <c r="W302" s="685" t="str">
        <f t="shared" si="60"/>
        <v/>
      </c>
      <c r="X302" s="685" t="str">
        <f t="shared" si="61"/>
        <v/>
      </c>
      <c r="Y302" s="685" t="str">
        <f t="shared" si="62"/>
        <v/>
      </c>
      <c r="Z302" s="685" t="str">
        <f t="shared" si="63"/>
        <v/>
      </c>
      <c r="AA302" s="685" t="str">
        <f t="shared" si="64"/>
        <v/>
      </c>
      <c r="AB302" s="679" t="str">
        <f>IF(G302="","",VLOOKUP(G302,Qualities!$A$2:$B$156,2,0))</f>
        <v/>
      </c>
      <c r="AC302" s="686" t="str">
        <f>IF(AB302="","",VLOOKUP(AB302,QualityType!$A$2:$B$16,2,0))</f>
        <v/>
      </c>
      <c r="AD302" s="687" t="str">
        <f t="shared" si="52"/>
        <v/>
      </c>
      <c r="AE302" s="687" t="str">
        <f>IF(I302="",IF(AND(J302="",K302=""),"",F302&amp;"External"),IF(COUNTIF(BaseData!$B$2:$B$45,I302)=1,F302&amp;"Consolidation intra-divisional",F302&amp;"Group"))</f>
        <v/>
      </c>
      <c r="AF302" s="687" t="str">
        <f t="shared" si="53"/>
        <v/>
      </c>
    </row>
    <row r="303" spans="1:32">
      <c r="A303" s="674"/>
      <c r="B303" s="675"/>
      <c r="C303" s="676"/>
      <c r="D303" s="675"/>
      <c r="E303" s="677"/>
      <c r="F303" s="675"/>
      <c r="G303" s="678"/>
      <c r="H303" s="675"/>
      <c r="I303" s="675"/>
      <c r="J303" s="675"/>
      <c r="K303" s="680"/>
      <c r="L303" s="681"/>
      <c r="M303" s="682"/>
      <c r="N303" s="683"/>
      <c r="O303" s="682"/>
      <c r="P303" s="682"/>
      <c r="Q303" s="684" t="str">
        <f t="shared" si="54"/>
        <v/>
      </c>
      <c r="R303" s="684" t="str">
        <f t="shared" si="55"/>
        <v/>
      </c>
      <c r="S303" s="684" t="str">
        <f t="shared" si="56"/>
        <v/>
      </c>
      <c r="T303" s="684" t="str">
        <f t="shared" si="57"/>
        <v/>
      </c>
      <c r="U303" s="685" t="str">
        <f t="shared" si="58"/>
        <v/>
      </c>
      <c r="V303" s="685" t="str">
        <f t="shared" si="59"/>
        <v/>
      </c>
      <c r="W303" s="685" t="str">
        <f t="shared" si="60"/>
        <v/>
      </c>
      <c r="X303" s="685" t="str">
        <f t="shared" si="61"/>
        <v/>
      </c>
      <c r="Y303" s="685" t="str">
        <f t="shared" si="62"/>
        <v/>
      </c>
      <c r="Z303" s="685" t="str">
        <f t="shared" si="63"/>
        <v/>
      </c>
      <c r="AA303" s="685" t="str">
        <f t="shared" si="64"/>
        <v/>
      </c>
      <c r="AB303" s="679" t="str">
        <f>IF(G303="","",VLOOKUP(G303,Qualities!$A$2:$B$156,2,0))</f>
        <v/>
      </c>
      <c r="AC303" s="686" t="str">
        <f>IF(AB303="","",VLOOKUP(AB303,QualityType!$A$2:$B$16,2,0))</f>
        <v/>
      </c>
      <c r="AD303" s="687" t="str">
        <f t="shared" si="52"/>
        <v/>
      </c>
      <c r="AE303" s="687" t="str">
        <f>IF(I303="",IF(AND(J303="",K303=""),"",F303&amp;"External"),IF(COUNTIF(BaseData!$B$2:$B$45,I303)=1,F303&amp;"Consolidation intra-divisional",F303&amp;"Group"))</f>
        <v/>
      </c>
      <c r="AF303" s="687" t="str">
        <f t="shared" si="53"/>
        <v/>
      </c>
    </row>
    <row r="304" spans="1:32">
      <c r="A304" s="674"/>
      <c r="B304" s="675"/>
      <c r="C304" s="676"/>
      <c r="D304" s="675"/>
      <c r="E304" s="677"/>
      <c r="F304" s="675"/>
      <c r="G304" s="678"/>
      <c r="H304" s="675"/>
      <c r="I304" s="675"/>
      <c r="J304" s="675"/>
      <c r="K304" s="680"/>
      <c r="L304" s="681"/>
      <c r="M304" s="682"/>
      <c r="N304" s="683"/>
      <c r="O304" s="682"/>
      <c r="P304" s="682"/>
      <c r="Q304" s="684" t="str">
        <f t="shared" si="54"/>
        <v/>
      </c>
      <c r="R304" s="684" t="str">
        <f t="shared" si="55"/>
        <v/>
      </c>
      <c r="S304" s="684" t="str">
        <f t="shared" si="56"/>
        <v/>
      </c>
      <c r="T304" s="684" t="str">
        <f t="shared" si="57"/>
        <v/>
      </c>
      <c r="U304" s="685" t="str">
        <f t="shared" si="58"/>
        <v/>
      </c>
      <c r="V304" s="685" t="str">
        <f t="shared" si="59"/>
        <v/>
      </c>
      <c r="W304" s="685" t="str">
        <f t="shared" si="60"/>
        <v/>
      </c>
      <c r="X304" s="685" t="str">
        <f t="shared" si="61"/>
        <v/>
      </c>
      <c r="Y304" s="685" t="str">
        <f t="shared" si="62"/>
        <v/>
      </c>
      <c r="Z304" s="685" t="str">
        <f t="shared" si="63"/>
        <v/>
      </c>
      <c r="AA304" s="685" t="str">
        <f t="shared" si="64"/>
        <v/>
      </c>
      <c r="AB304" s="679" t="str">
        <f>IF(G304="","",VLOOKUP(G304,Qualities!$A$2:$B$156,2,0))</f>
        <v/>
      </c>
      <c r="AC304" s="686" t="str">
        <f>IF(AB304="","",VLOOKUP(AB304,QualityType!$A$2:$B$16,2,0))</f>
        <v/>
      </c>
      <c r="AD304" s="687" t="str">
        <f t="shared" si="52"/>
        <v/>
      </c>
      <c r="AE304" s="687" t="str">
        <f>IF(I304="",IF(AND(J304="",K304=""),"",F304&amp;"External"),IF(COUNTIF(BaseData!$B$2:$B$45,I304)=1,F304&amp;"Consolidation intra-divisional",F304&amp;"Group"))</f>
        <v/>
      </c>
      <c r="AF304" s="687" t="str">
        <f t="shared" si="53"/>
        <v/>
      </c>
    </row>
    <row r="305" spans="1:32">
      <c r="A305" s="674"/>
      <c r="B305" s="675"/>
      <c r="C305" s="676"/>
      <c r="D305" s="675"/>
      <c r="E305" s="677"/>
      <c r="F305" s="675"/>
      <c r="G305" s="678"/>
      <c r="H305" s="675"/>
      <c r="I305" s="675"/>
      <c r="J305" s="675"/>
      <c r="K305" s="680"/>
      <c r="L305" s="681"/>
      <c r="M305" s="682"/>
      <c r="N305" s="683"/>
      <c r="O305" s="682"/>
      <c r="P305" s="682"/>
      <c r="Q305" s="684" t="str">
        <f t="shared" si="54"/>
        <v/>
      </c>
      <c r="R305" s="684" t="str">
        <f t="shared" si="55"/>
        <v/>
      </c>
      <c r="S305" s="684" t="str">
        <f t="shared" si="56"/>
        <v/>
      </c>
      <c r="T305" s="684" t="str">
        <f t="shared" si="57"/>
        <v/>
      </c>
      <c r="U305" s="685" t="str">
        <f t="shared" si="58"/>
        <v/>
      </c>
      <c r="V305" s="685" t="str">
        <f t="shared" si="59"/>
        <v/>
      </c>
      <c r="W305" s="685" t="str">
        <f t="shared" si="60"/>
        <v/>
      </c>
      <c r="X305" s="685" t="str">
        <f t="shared" si="61"/>
        <v/>
      </c>
      <c r="Y305" s="685" t="str">
        <f t="shared" si="62"/>
        <v/>
      </c>
      <c r="Z305" s="685" t="str">
        <f t="shared" si="63"/>
        <v/>
      </c>
      <c r="AA305" s="685" t="str">
        <f t="shared" si="64"/>
        <v/>
      </c>
      <c r="AB305" s="679" t="str">
        <f>IF(G305="","",VLOOKUP(G305,Qualities!$A$2:$B$156,2,0))</f>
        <v/>
      </c>
      <c r="AC305" s="686" t="str">
        <f>IF(AB305="","",VLOOKUP(AB305,QualityType!$A$2:$B$16,2,0))</f>
        <v/>
      </c>
      <c r="AD305" s="687" t="str">
        <f t="shared" si="52"/>
        <v/>
      </c>
      <c r="AE305" s="687" t="str">
        <f>IF(I305="",IF(AND(J305="",K305=""),"",F305&amp;"External"),IF(COUNTIF(BaseData!$B$2:$B$45,I305)=1,F305&amp;"Consolidation intra-divisional",F305&amp;"Group"))</f>
        <v/>
      </c>
      <c r="AF305" s="687" t="str">
        <f t="shared" si="53"/>
        <v/>
      </c>
    </row>
    <row r="306" spans="1:32">
      <c r="A306" s="674"/>
      <c r="B306" s="675"/>
      <c r="C306" s="676"/>
      <c r="D306" s="675"/>
      <c r="E306" s="677"/>
      <c r="F306" s="675"/>
      <c r="G306" s="678"/>
      <c r="H306" s="675"/>
      <c r="I306" s="675"/>
      <c r="J306" s="675"/>
      <c r="K306" s="680"/>
      <c r="L306" s="681"/>
      <c r="M306" s="682"/>
      <c r="N306" s="683"/>
      <c r="O306" s="682"/>
      <c r="P306" s="682"/>
      <c r="Q306" s="684" t="str">
        <f t="shared" si="54"/>
        <v/>
      </c>
      <c r="R306" s="684" t="str">
        <f t="shared" si="55"/>
        <v/>
      </c>
      <c r="S306" s="684" t="str">
        <f t="shared" si="56"/>
        <v/>
      </c>
      <c r="T306" s="684" t="str">
        <f t="shared" si="57"/>
        <v/>
      </c>
      <c r="U306" s="685" t="str">
        <f t="shared" si="58"/>
        <v/>
      </c>
      <c r="V306" s="685" t="str">
        <f t="shared" si="59"/>
        <v/>
      </c>
      <c r="W306" s="685" t="str">
        <f t="shared" si="60"/>
        <v/>
      </c>
      <c r="X306" s="685" t="str">
        <f t="shared" si="61"/>
        <v/>
      </c>
      <c r="Y306" s="685" t="str">
        <f t="shared" si="62"/>
        <v/>
      </c>
      <c r="Z306" s="685" t="str">
        <f t="shared" si="63"/>
        <v/>
      </c>
      <c r="AA306" s="685" t="str">
        <f t="shared" si="64"/>
        <v/>
      </c>
      <c r="AB306" s="679" t="str">
        <f>IF(G306="","",VLOOKUP(G306,Qualities!$A$2:$B$156,2,0))</f>
        <v/>
      </c>
      <c r="AC306" s="686" t="str">
        <f>IF(AB306="","",VLOOKUP(AB306,QualityType!$A$2:$B$16,2,0))</f>
        <v/>
      </c>
      <c r="AD306" s="687" t="str">
        <f t="shared" si="52"/>
        <v/>
      </c>
      <c r="AE306" s="687" t="str">
        <f>IF(I306="",IF(AND(J306="",K306=""),"",F306&amp;"External"),IF(COUNTIF(BaseData!$B$2:$B$45,I306)=1,F306&amp;"Consolidation intra-divisional",F306&amp;"Group"))</f>
        <v/>
      </c>
      <c r="AF306" s="687" t="str">
        <f t="shared" si="53"/>
        <v/>
      </c>
    </row>
    <row r="307" spans="1:32">
      <c r="A307" s="674"/>
      <c r="B307" s="675"/>
      <c r="C307" s="676"/>
      <c r="D307" s="675"/>
      <c r="E307" s="677"/>
      <c r="F307" s="675"/>
      <c r="G307" s="678"/>
      <c r="H307" s="675"/>
      <c r="I307" s="675"/>
      <c r="J307" s="675"/>
      <c r="K307" s="680"/>
      <c r="L307" s="681"/>
      <c r="M307" s="682"/>
      <c r="N307" s="683"/>
      <c r="O307" s="682"/>
      <c r="P307" s="682"/>
      <c r="Q307" s="684" t="str">
        <f t="shared" si="54"/>
        <v/>
      </c>
      <c r="R307" s="684" t="str">
        <f t="shared" si="55"/>
        <v/>
      </c>
      <c r="S307" s="684" t="str">
        <f t="shared" si="56"/>
        <v/>
      </c>
      <c r="T307" s="684" t="str">
        <f t="shared" si="57"/>
        <v/>
      </c>
      <c r="U307" s="685" t="str">
        <f t="shared" si="58"/>
        <v/>
      </c>
      <c r="V307" s="685" t="str">
        <f t="shared" si="59"/>
        <v/>
      </c>
      <c r="W307" s="685" t="str">
        <f t="shared" si="60"/>
        <v/>
      </c>
      <c r="X307" s="685" t="str">
        <f t="shared" si="61"/>
        <v/>
      </c>
      <c r="Y307" s="685" t="str">
        <f t="shared" si="62"/>
        <v/>
      </c>
      <c r="Z307" s="685" t="str">
        <f t="shared" si="63"/>
        <v/>
      </c>
      <c r="AA307" s="685" t="str">
        <f t="shared" si="64"/>
        <v/>
      </c>
      <c r="AB307" s="679" t="str">
        <f>IF(G307="","",VLOOKUP(G307,Qualities!$A$2:$B$156,2,0))</f>
        <v/>
      </c>
      <c r="AC307" s="686" t="str">
        <f>IF(AB307="","",VLOOKUP(AB307,QualityType!$A$2:$B$16,2,0))</f>
        <v/>
      </c>
      <c r="AD307" s="687" t="str">
        <f t="shared" si="52"/>
        <v/>
      </c>
      <c r="AE307" s="687" t="str">
        <f>IF(I307="",IF(AND(J307="",K307=""),"",F307&amp;"External"),IF(COUNTIF(BaseData!$B$2:$B$45,I307)=1,F307&amp;"Consolidation intra-divisional",F307&amp;"Group"))</f>
        <v/>
      </c>
      <c r="AF307" s="687" t="str">
        <f t="shared" si="53"/>
        <v/>
      </c>
    </row>
    <row r="308" spans="1:32">
      <c r="A308" s="674"/>
      <c r="B308" s="675"/>
      <c r="C308" s="676"/>
      <c r="D308" s="675"/>
      <c r="E308" s="677"/>
      <c r="F308" s="675"/>
      <c r="G308" s="678"/>
      <c r="H308" s="675"/>
      <c r="I308" s="675"/>
      <c r="J308" s="675"/>
      <c r="K308" s="680"/>
      <c r="L308" s="681"/>
      <c r="M308" s="682"/>
      <c r="N308" s="683"/>
      <c r="O308" s="682"/>
      <c r="P308" s="682"/>
      <c r="Q308" s="684" t="str">
        <f t="shared" si="54"/>
        <v/>
      </c>
      <c r="R308" s="684" t="str">
        <f t="shared" si="55"/>
        <v/>
      </c>
      <c r="S308" s="684" t="str">
        <f t="shared" si="56"/>
        <v/>
      </c>
      <c r="T308" s="684" t="str">
        <f t="shared" si="57"/>
        <v/>
      </c>
      <c r="U308" s="685" t="str">
        <f t="shared" si="58"/>
        <v/>
      </c>
      <c r="V308" s="685" t="str">
        <f t="shared" si="59"/>
        <v/>
      </c>
      <c r="W308" s="685" t="str">
        <f t="shared" si="60"/>
        <v/>
      </c>
      <c r="X308" s="685" t="str">
        <f t="shared" si="61"/>
        <v/>
      </c>
      <c r="Y308" s="685" t="str">
        <f t="shared" si="62"/>
        <v/>
      </c>
      <c r="Z308" s="685" t="str">
        <f t="shared" si="63"/>
        <v/>
      </c>
      <c r="AA308" s="685" t="str">
        <f t="shared" si="64"/>
        <v/>
      </c>
      <c r="AB308" s="679" t="str">
        <f>IF(G308="","",VLOOKUP(G308,Qualities!$A$2:$B$156,2,0))</f>
        <v/>
      </c>
      <c r="AC308" s="686" t="str">
        <f>IF(AB308="","",VLOOKUP(AB308,QualityType!$A$2:$B$16,2,0))</f>
        <v/>
      </c>
      <c r="AD308" s="687" t="str">
        <f t="shared" ref="AD308:AD371" si="65">D308&amp;AC308</f>
        <v/>
      </c>
      <c r="AE308" s="687" t="str">
        <f>IF(I308="",IF(AND(J308="",K308=""),"",F308&amp;"External"),IF(COUNTIF(BaseData!$B$2:$B$45,I308)=1,F308&amp;"Consolidation intra-divisional",F308&amp;"Group"))</f>
        <v/>
      </c>
      <c r="AF308" s="687" t="str">
        <f t="shared" ref="AF308:AF371" si="66">IF(A308="","",F308&amp;IF(I308&lt;&gt;"","aff","ext"))</f>
        <v/>
      </c>
    </row>
    <row r="309" spans="1:32">
      <c r="A309" s="674"/>
      <c r="B309" s="675"/>
      <c r="C309" s="676"/>
      <c r="D309" s="675"/>
      <c r="E309" s="677"/>
      <c r="F309" s="675"/>
      <c r="G309" s="678"/>
      <c r="H309" s="675"/>
      <c r="I309" s="675"/>
      <c r="J309" s="675"/>
      <c r="K309" s="680"/>
      <c r="L309" s="681"/>
      <c r="M309" s="682"/>
      <c r="N309" s="683"/>
      <c r="O309" s="682"/>
      <c r="P309" s="682"/>
      <c r="Q309" s="684" t="str">
        <f t="shared" ref="Q309:Q372" si="67">IF(L309="","",L309)</f>
        <v/>
      </c>
      <c r="R309" s="684" t="str">
        <f t="shared" ref="R309:R372" si="68">IF(Q309="","",Q309*M309)</f>
        <v/>
      </c>
      <c r="S309" s="684" t="str">
        <f t="shared" ref="S309:S372" si="69">IF(Q309="","",Q309*(N309+P309))</f>
        <v/>
      </c>
      <c r="T309" s="684" t="str">
        <f t="shared" ref="T309:T372" si="70">IF(Q309="","",Q309*O309)</f>
        <v/>
      </c>
      <c r="U309" s="685" t="str">
        <f t="shared" ref="U309:U372" si="71">IF(Q309="","",R309/Q309)</f>
        <v/>
      </c>
      <c r="V309" s="685" t="str">
        <f t="shared" ref="V309:V372" si="72">IF(Q309="","",S309/Q309)</f>
        <v/>
      </c>
      <c r="W309" s="685" t="str">
        <f t="shared" ref="W309:W372" si="73">IF(Q309="","",T309/Q309)</f>
        <v/>
      </c>
      <c r="X309" s="685" t="str">
        <f t="shared" ref="X309:X372" si="74">IF(Q309="","",U309-V309)</f>
        <v/>
      </c>
      <c r="Y309" s="685" t="str">
        <f t="shared" ref="Y309:Y372" si="75">IF(Q309="","",U309-V309-W309)</f>
        <v/>
      </c>
      <c r="Z309" s="685" t="str">
        <f t="shared" ref="Z309:Z372" si="76">IF(Q309="","",R309-S309)</f>
        <v/>
      </c>
      <c r="AA309" s="685" t="str">
        <f t="shared" ref="AA309:AA372" si="77">IF(Q309="","",R309-S309-T309)</f>
        <v/>
      </c>
      <c r="AB309" s="679" t="str">
        <f>IF(G309="","",VLOOKUP(G309,Qualities!$A$2:$B$156,2,0))</f>
        <v/>
      </c>
      <c r="AC309" s="686" t="str">
        <f>IF(AB309="","",VLOOKUP(AB309,QualityType!$A$2:$B$16,2,0))</f>
        <v/>
      </c>
      <c r="AD309" s="687" t="str">
        <f t="shared" si="65"/>
        <v/>
      </c>
      <c r="AE309" s="687" t="str">
        <f>IF(I309="",IF(AND(J309="",K309=""),"",F309&amp;"External"),IF(COUNTIF(BaseData!$B$2:$B$45,I309)=1,F309&amp;"Consolidation intra-divisional",F309&amp;"Group"))</f>
        <v/>
      </c>
      <c r="AF309" s="687" t="str">
        <f t="shared" si="66"/>
        <v/>
      </c>
    </row>
    <row r="310" spans="1:32">
      <c r="A310" s="674"/>
      <c r="B310" s="675"/>
      <c r="C310" s="676"/>
      <c r="D310" s="675"/>
      <c r="E310" s="677"/>
      <c r="F310" s="675"/>
      <c r="G310" s="678"/>
      <c r="H310" s="675"/>
      <c r="I310" s="675"/>
      <c r="J310" s="675"/>
      <c r="K310" s="680"/>
      <c r="L310" s="681"/>
      <c r="M310" s="682"/>
      <c r="N310" s="683"/>
      <c r="O310" s="682"/>
      <c r="P310" s="682"/>
      <c r="Q310" s="684" t="str">
        <f t="shared" si="67"/>
        <v/>
      </c>
      <c r="R310" s="684" t="str">
        <f t="shared" si="68"/>
        <v/>
      </c>
      <c r="S310" s="684" t="str">
        <f t="shared" si="69"/>
        <v/>
      </c>
      <c r="T310" s="684" t="str">
        <f t="shared" si="70"/>
        <v/>
      </c>
      <c r="U310" s="685" t="str">
        <f t="shared" si="71"/>
        <v/>
      </c>
      <c r="V310" s="685" t="str">
        <f t="shared" si="72"/>
        <v/>
      </c>
      <c r="W310" s="685" t="str">
        <f t="shared" si="73"/>
        <v/>
      </c>
      <c r="X310" s="685" t="str">
        <f t="shared" si="74"/>
        <v/>
      </c>
      <c r="Y310" s="685" t="str">
        <f t="shared" si="75"/>
        <v/>
      </c>
      <c r="Z310" s="685" t="str">
        <f t="shared" si="76"/>
        <v/>
      </c>
      <c r="AA310" s="685" t="str">
        <f t="shared" si="77"/>
        <v/>
      </c>
      <c r="AB310" s="679" t="str">
        <f>IF(G310="","",VLOOKUP(G310,Qualities!$A$2:$B$156,2,0))</f>
        <v/>
      </c>
      <c r="AC310" s="686" t="str">
        <f>IF(AB310="","",VLOOKUP(AB310,QualityType!$A$2:$B$16,2,0))</f>
        <v/>
      </c>
      <c r="AD310" s="687" t="str">
        <f t="shared" si="65"/>
        <v/>
      </c>
      <c r="AE310" s="687" t="str">
        <f>IF(I310="",IF(AND(J310="",K310=""),"",F310&amp;"External"),IF(COUNTIF(BaseData!$B$2:$B$45,I310)=1,F310&amp;"Consolidation intra-divisional",F310&amp;"Group"))</f>
        <v/>
      </c>
      <c r="AF310" s="687" t="str">
        <f t="shared" si="66"/>
        <v/>
      </c>
    </row>
    <row r="311" spans="1:32">
      <c r="A311" s="674"/>
      <c r="B311" s="675"/>
      <c r="C311" s="676"/>
      <c r="D311" s="675"/>
      <c r="E311" s="677"/>
      <c r="F311" s="675"/>
      <c r="G311" s="678"/>
      <c r="H311" s="675"/>
      <c r="I311" s="675"/>
      <c r="J311" s="675"/>
      <c r="K311" s="680"/>
      <c r="L311" s="681"/>
      <c r="M311" s="682"/>
      <c r="N311" s="683"/>
      <c r="O311" s="682"/>
      <c r="P311" s="682"/>
      <c r="Q311" s="684" t="str">
        <f t="shared" si="67"/>
        <v/>
      </c>
      <c r="R311" s="684" t="str">
        <f t="shared" si="68"/>
        <v/>
      </c>
      <c r="S311" s="684" t="str">
        <f t="shared" si="69"/>
        <v/>
      </c>
      <c r="T311" s="684" t="str">
        <f t="shared" si="70"/>
        <v/>
      </c>
      <c r="U311" s="685" t="str">
        <f t="shared" si="71"/>
        <v/>
      </c>
      <c r="V311" s="685" t="str">
        <f t="shared" si="72"/>
        <v/>
      </c>
      <c r="W311" s="685" t="str">
        <f t="shared" si="73"/>
        <v/>
      </c>
      <c r="X311" s="685" t="str">
        <f t="shared" si="74"/>
        <v/>
      </c>
      <c r="Y311" s="685" t="str">
        <f t="shared" si="75"/>
        <v/>
      </c>
      <c r="Z311" s="685" t="str">
        <f t="shared" si="76"/>
        <v/>
      </c>
      <c r="AA311" s="685" t="str">
        <f t="shared" si="77"/>
        <v/>
      </c>
      <c r="AB311" s="679" t="str">
        <f>IF(G311="","",VLOOKUP(G311,Qualities!$A$2:$B$156,2,0))</f>
        <v/>
      </c>
      <c r="AC311" s="686" t="str">
        <f>IF(AB311="","",VLOOKUP(AB311,QualityType!$A$2:$B$16,2,0))</f>
        <v/>
      </c>
      <c r="AD311" s="687" t="str">
        <f t="shared" si="65"/>
        <v/>
      </c>
      <c r="AE311" s="687" t="str">
        <f>IF(I311="",IF(AND(J311="",K311=""),"",F311&amp;"External"),IF(COUNTIF(BaseData!$B$2:$B$45,I311)=1,F311&amp;"Consolidation intra-divisional",F311&amp;"Group"))</f>
        <v/>
      </c>
      <c r="AF311" s="687" t="str">
        <f t="shared" si="66"/>
        <v/>
      </c>
    </row>
    <row r="312" spans="1:32">
      <c r="A312" s="674"/>
      <c r="B312" s="675"/>
      <c r="C312" s="676"/>
      <c r="D312" s="675"/>
      <c r="E312" s="677"/>
      <c r="F312" s="675"/>
      <c r="G312" s="678"/>
      <c r="H312" s="675"/>
      <c r="I312" s="675"/>
      <c r="J312" s="675"/>
      <c r="K312" s="680"/>
      <c r="L312" s="681"/>
      <c r="M312" s="682"/>
      <c r="N312" s="683"/>
      <c r="O312" s="682"/>
      <c r="P312" s="682"/>
      <c r="Q312" s="684" t="str">
        <f t="shared" si="67"/>
        <v/>
      </c>
      <c r="R312" s="684" t="str">
        <f t="shared" si="68"/>
        <v/>
      </c>
      <c r="S312" s="684" t="str">
        <f t="shared" si="69"/>
        <v/>
      </c>
      <c r="T312" s="684" t="str">
        <f t="shared" si="70"/>
        <v/>
      </c>
      <c r="U312" s="685" t="str">
        <f t="shared" si="71"/>
        <v/>
      </c>
      <c r="V312" s="685" t="str">
        <f t="shared" si="72"/>
        <v/>
      </c>
      <c r="W312" s="685" t="str">
        <f t="shared" si="73"/>
        <v/>
      </c>
      <c r="X312" s="685" t="str">
        <f t="shared" si="74"/>
        <v/>
      </c>
      <c r="Y312" s="685" t="str">
        <f t="shared" si="75"/>
        <v/>
      </c>
      <c r="Z312" s="685" t="str">
        <f t="shared" si="76"/>
        <v/>
      </c>
      <c r="AA312" s="685" t="str">
        <f t="shared" si="77"/>
        <v/>
      </c>
      <c r="AB312" s="679" t="str">
        <f>IF(G312="","",VLOOKUP(G312,Qualities!$A$2:$B$156,2,0))</f>
        <v/>
      </c>
      <c r="AC312" s="686" t="str">
        <f>IF(AB312="","",VLOOKUP(AB312,QualityType!$A$2:$B$16,2,0))</f>
        <v/>
      </c>
      <c r="AD312" s="687" t="str">
        <f t="shared" si="65"/>
        <v/>
      </c>
      <c r="AE312" s="687" t="str">
        <f>IF(I312="",IF(AND(J312="",K312=""),"",F312&amp;"External"),IF(COUNTIF(BaseData!$B$2:$B$45,I312)=1,F312&amp;"Consolidation intra-divisional",F312&amp;"Group"))</f>
        <v/>
      </c>
      <c r="AF312" s="687" t="str">
        <f t="shared" si="66"/>
        <v/>
      </c>
    </row>
    <row r="313" spans="1:32">
      <c r="A313" s="674"/>
      <c r="B313" s="675"/>
      <c r="C313" s="676"/>
      <c r="D313" s="675"/>
      <c r="E313" s="677"/>
      <c r="F313" s="675"/>
      <c r="G313" s="678"/>
      <c r="H313" s="675"/>
      <c r="I313" s="675"/>
      <c r="J313" s="675"/>
      <c r="K313" s="680"/>
      <c r="L313" s="681"/>
      <c r="M313" s="682"/>
      <c r="N313" s="683"/>
      <c r="O313" s="682"/>
      <c r="P313" s="682"/>
      <c r="Q313" s="684" t="str">
        <f t="shared" si="67"/>
        <v/>
      </c>
      <c r="R313" s="684" t="str">
        <f t="shared" si="68"/>
        <v/>
      </c>
      <c r="S313" s="684" t="str">
        <f t="shared" si="69"/>
        <v/>
      </c>
      <c r="T313" s="684" t="str">
        <f t="shared" si="70"/>
        <v/>
      </c>
      <c r="U313" s="685" t="str">
        <f t="shared" si="71"/>
        <v/>
      </c>
      <c r="V313" s="685" t="str">
        <f t="shared" si="72"/>
        <v/>
      </c>
      <c r="W313" s="685" t="str">
        <f t="shared" si="73"/>
        <v/>
      </c>
      <c r="X313" s="685" t="str">
        <f t="shared" si="74"/>
        <v/>
      </c>
      <c r="Y313" s="685" t="str">
        <f t="shared" si="75"/>
        <v/>
      </c>
      <c r="Z313" s="685" t="str">
        <f t="shared" si="76"/>
        <v/>
      </c>
      <c r="AA313" s="685" t="str">
        <f t="shared" si="77"/>
        <v/>
      </c>
      <c r="AB313" s="679" t="str">
        <f>IF(G313="","",VLOOKUP(G313,Qualities!$A$2:$B$156,2,0))</f>
        <v/>
      </c>
      <c r="AC313" s="686" t="str">
        <f>IF(AB313="","",VLOOKUP(AB313,QualityType!$A$2:$B$16,2,0))</f>
        <v/>
      </c>
      <c r="AD313" s="687" t="str">
        <f t="shared" si="65"/>
        <v/>
      </c>
      <c r="AE313" s="687" t="str">
        <f>IF(I313="",IF(AND(J313="",K313=""),"",F313&amp;"External"),IF(COUNTIF(BaseData!$B$2:$B$45,I313)=1,F313&amp;"Consolidation intra-divisional",F313&amp;"Group"))</f>
        <v/>
      </c>
      <c r="AF313" s="687" t="str">
        <f t="shared" si="66"/>
        <v/>
      </c>
    </row>
    <row r="314" spans="1:32">
      <c r="A314" s="674"/>
      <c r="B314" s="675"/>
      <c r="C314" s="676"/>
      <c r="D314" s="675"/>
      <c r="E314" s="677"/>
      <c r="F314" s="675"/>
      <c r="G314" s="678"/>
      <c r="H314" s="675"/>
      <c r="I314" s="675"/>
      <c r="J314" s="675"/>
      <c r="K314" s="680"/>
      <c r="L314" s="681"/>
      <c r="M314" s="682"/>
      <c r="N314" s="683"/>
      <c r="O314" s="682"/>
      <c r="P314" s="682"/>
      <c r="Q314" s="684" t="str">
        <f t="shared" si="67"/>
        <v/>
      </c>
      <c r="R314" s="684" t="str">
        <f t="shared" si="68"/>
        <v/>
      </c>
      <c r="S314" s="684" t="str">
        <f t="shared" si="69"/>
        <v/>
      </c>
      <c r="T314" s="684" t="str">
        <f t="shared" si="70"/>
        <v/>
      </c>
      <c r="U314" s="685" t="str">
        <f t="shared" si="71"/>
        <v/>
      </c>
      <c r="V314" s="685" t="str">
        <f t="shared" si="72"/>
        <v/>
      </c>
      <c r="W314" s="685" t="str">
        <f t="shared" si="73"/>
        <v/>
      </c>
      <c r="X314" s="685" t="str">
        <f t="shared" si="74"/>
        <v/>
      </c>
      <c r="Y314" s="685" t="str">
        <f t="shared" si="75"/>
        <v/>
      </c>
      <c r="Z314" s="685" t="str">
        <f t="shared" si="76"/>
        <v/>
      </c>
      <c r="AA314" s="685" t="str">
        <f t="shared" si="77"/>
        <v/>
      </c>
      <c r="AB314" s="679" t="str">
        <f>IF(G314="","",VLOOKUP(G314,Qualities!$A$2:$B$156,2,0))</f>
        <v/>
      </c>
      <c r="AC314" s="686" t="str">
        <f>IF(AB314="","",VLOOKUP(AB314,QualityType!$A$2:$B$16,2,0))</f>
        <v/>
      </c>
      <c r="AD314" s="687" t="str">
        <f t="shared" si="65"/>
        <v/>
      </c>
      <c r="AE314" s="687" t="str">
        <f>IF(I314="",IF(AND(J314="",K314=""),"",F314&amp;"External"),IF(COUNTIF(BaseData!$B$2:$B$45,I314)=1,F314&amp;"Consolidation intra-divisional",F314&amp;"Group"))</f>
        <v/>
      </c>
      <c r="AF314" s="687" t="str">
        <f t="shared" si="66"/>
        <v/>
      </c>
    </row>
    <row r="315" spans="1:32">
      <c r="A315" s="674"/>
      <c r="B315" s="675"/>
      <c r="C315" s="676"/>
      <c r="D315" s="675"/>
      <c r="E315" s="677"/>
      <c r="F315" s="675"/>
      <c r="G315" s="678"/>
      <c r="H315" s="675"/>
      <c r="I315" s="675"/>
      <c r="J315" s="675"/>
      <c r="K315" s="680"/>
      <c r="L315" s="681"/>
      <c r="M315" s="682"/>
      <c r="N315" s="683"/>
      <c r="O315" s="682"/>
      <c r="P315" s="682"/>
      <c r="Q315" s="684" t="str">
        <f t="shared" si="67"/>
        <v/>
      </c>
      <c r="R315" s="684" t="str">
        <f t="shared" si="68"/>
        <v/>
      </c>
      <c r="S315" s="684" t="str">
        <f t="shared" si="69"/>
        <v/>
      </c>
      <c r="T315" s="684" t="str">
        <f t="shared" si="70"/>
        <v/>
      </c>
      <c r="U315" s="685" t="str">
        <f t="shared" si="71"/>
        <v/>
      </c>
      <c r="V315" s="685" t="str">
        <f t="shared" si="72"/>
        <v/>
      </c>
      <c r="W315" s="685" t="str">
        <f t="shared" si="73"/>
        <v/>
      </c>
      <c r="X315" s="685" t="str">
        <f t="shared" si="74"/>
        <v/>
      </c>
      <c r="Y315" s="685" t="str">
        <f t="shared" si="75"/>
        <v/>
      </c>
      <c r="Z315" s="685" t="str">
        <f t="shared" si="76"/>
        <v/>
      </c>
      <c r="AA315" s="685" t="str">
        <f t="shared" si="77"/>
        <v/>
      </c>
      <c r="AB315" s="679" t="str">
        <f>IF(G315="","",VLOOKUP(G315,Qualities!$A$2:$B$156,2,0))</f>
        <v/>
      </c>
      <c r="AC315" s="686" t="str">
        <f>IF(AB315="","",VLOOKUP(AB315,QualityType!$A$2:$B$16,2,0))</f>
        <v/>
      </c>
      <c r="AD315" s="687" t="str">
        <f t="shared" si="65"/>
        <v/>
      </c>
      <c r="AE315" s="687" t="str">
        <f>IF(I315="",IF(AND(J315="",K315=""),"",F315&amp;"External"),IF(COUNTIF(BaseData!$B$2:$B$45,I315)=1,F315&amp;"Consolidation intra-divisional",F315&amp;"Group"))</f>
        <v/>
      </c>
      <c r="AF315" s="687" t="str">
        <f t="shared" si="66"/>
        <v/>
      </c>
    </row>
    <row r="316" spans="1:32">
      <c r="A316" s="674"/>
      <c r="B316" s="675"/>
      <c r="C316" s="676"/>
      <c r="D316" s="675"/>
      <c r="E316" s="677"/>
      <c r="F316" s="675"/>
      <c r="G316" s="678"/>
      <c r="H316" s="675"/>
      <c r="I316" s="675"/>
      <c r="J316" s="675"/>
      <c r="K316" s="680"/>
      <c r="L316" s="681"/>
      <c r="M316" s="682"/>
      <c r="N316" s="683"/>
      <c r="O316" s="682"/>
      <c r="P316" s="682"/>
      <c r="Q316" s="684" t="str">
        <f t="shared" si="67"/>
        <v/>
      </c>
      <c r="R316" s="684" t="str">
        <f t="shared" si="68"/>
        <v/>
      </c>
      <c r="S316" s="684" t="str">
        <f t="shared" si="69"/>
        <v/>
      </c>
      <c r="T316" s="684" t="str">
        <f t="shared" si="70"/>
        <v/>
      </c>
      <c r="U316" s="685" t="str">
        <f t="shared" si="71"/>
        <v/>
      </c>
      <c r="V316" s="685" t="str">
        <f t="shared" si="72"/>
        <v/>
      </c>
      <c r="W316" s="685" t="str">
        <f t="shared" si="73"/>
        <v/>
      </c>
      <c r="X316" s="685" t="str">
        <f t="shared" si="74"/>
        <v/>
      </c>
      <c r="Y316" s="685" t="str">
        <f t="shared" si="75"/>
        <v/>
      </c>
      <c r="Z316" s="685" t="str">
        <f t="shared" si="76"/>
        <v/>
      </c>
      <c r="AA316" s="685" t="str">
        <f t="shared" si="77"/>
        <v/>
      </c>
      <c r="AB316" s="679" t="str">
        <f>IF(G316="","",VLOOKUP(G316,Qualities!$A$2:$B$156,2,0))</f>
        <v/>
      </c>
      <c r="AC316" s="686" t="str">
        <f>IF(AB316="","",VLOOKUP(AB316,QualityType!$A$2:$B$16,2,0))</f>
        <v/>
      </c>
      <c r="AD316" s="687" t="str">
        <f t="shared" si="65"/>
        <v/>
      </c>
      <c r="AE316" s="687" t="str">
        <f>IF(I316="",IF(AND(J316="",K316=""),"",F316&amp;"External"),IF(COUNTIF(BaseData!$B$2:$B$45,I316)=1,F316&amp;"Consolidation intra-divisional",F316&amp;"Group"))</f>
        <v/>
      </c>
      <c r="AF316" s="687" t="str">
        <f t="shared" si="66"/>
        <v/>
      </c>
    </row>
    <row r="317" spans="1:32">
      <c r="A317" s="674"/>
      <c r="B317" s="675"/>
      <c r="C317" s="676"/>
      <c r="D317" s="675"/>
      <c r="E317" s="677"/>
      <c r="F317" s="675"/>
      <c r="G317" s="678"/>
      <c r="H317" s="675"/>
      <c r="I317" s="675"/>
      <c r="J317" s="675"/>
      <c r="K317" s="680"/>
      <c r="L317" s="681"/>
      <c r="M317" s="682"/>
      <c r="N317" s="683"/>
      <c r="O317" s="682"/>
      <c r="P317" s="682"/>
      <c r="Q317" s="684" t="str">
        <f t="shared" si="67"/>
        <v/>
      </c>
      <c r="R317" s="684" t="str">
        <f t="shared" si="68"/>
        <v/>
      </c>
      <c r="S317" s="684" t="str">
        <f t="shared" si="69"/>
        <v/>
      </c>
      <c r="T317" s="684" t="str">
        <f t="shared" si="70"/>
        <v/>
      </c>
      <c r="U317" s="685" t="str">
        <f t="shared" si="71"/>
        <v/>
      </c>
      <c r="V317" s="685" t="str">
        <f t="shared" si="72"/>
        <v/>
      </c>
      <c r="W317" s="685" t="str">
        <f t="shared" si="73"/>
        <v/>
      </c>
      <c r="X317" s="685" t="str">
        <f t="shared" si="74"/>
        <v/>
      </c>
      <c r="Y317" s="685" t="str">
        <f t="shared" si="75"/>
        <v/>
      </c>
      <c r="Z317" s="685" t="str">
        <f t="shared" si="76"/>
        <v/>
      </c>
      <c r="AA317" s="685" t="str">
        <f t="shared" si="77"/>
        <v/>
      </c>
      <c r="AB317" s="679" t="str">
        <f>IF(G317="","",VLOOKUP(G317,Qualities!$A$2:$B$156,2,0))</f>
        <v/>
      </c>
      <c r="AC317" s="686" t="str">
        <f>IF(AB317="","",VLOOKUP(AB317,QualityType!$A$2:$B$16,2,0))</f>
        <v/>
      </c>
      <c r="AD317" s="687" t="str">
        <f t="shared" si="65"/>
        <v/>
      </c>
      <c r="AE317" s="687" t="str">
        <f>IF(I317="",IF(AND(J317="",K317=""),"",F317&amp;"External"),IF(COUNTIF(BaseData!$B$2:$B$45,I317)=1,F317&amp;"Consolidation intra-divisional",F317&amp;"Group"))</f>
        <v/>
      </c>
      <c r="AF317" s="687" t="str">
        <f t="shared" si="66"/>
        <v/>
      </c>
    </row>
    <row r="318" spans="1:32">
      <c r="A318" s="674"/>
      <c r="B318" s="675"/>
      <c r="C318" s="676"/>
      <c r="D318" s="675"/>
      <c r="E318" s="677"/>
      <c r="F318" s="675"/>
      <c r="G318" s="678"/>
      <c r="H318" s="675"/>
      <c r="I318" s="675"/>
      <c r="J318" s="675"/>
      <c r="K318" s="680"/>
      <c r="L318" s="681"/>
      <c r="M318" s="682"/>
      <c r="N318" s="683"/>
      <c r="O318" s="682"/>
      <c r="P318" s="682"/>
      <c r="Q318" s="684" t="str">
        <f t="shared" si="67"/>
        <v/>
      </c>
      <c r="R318" s="684" t="str">
        <f t="shared" si="68"/>
        <v/>
      </c>
      <c r="S318" s="684" t="str">
        <f t="shared" si="69"/>
        <v/>
      </c>
      <c r="T318" s="684" t="str">
        <f t="shared" si="70"/>
        <v/>
      </c>
      <c r="U318" s="685" t="str">
        <f t="shared" si="71"/>
        <v/>
      </c>
      <c r="V318" s="685" t="str">
        <f t="shared" si="72"/>
        <v/>
      </c>
      <c r="W318" s="685" t="str">
        <f t="shared" si="73"/>
        <v/>
      </c>
      <c r="X318" s="685" t="str">
        <f t="shared" si="74"/>
        <v/>
      </c>
      <c r="Y318" s="685" t="str">
        <f t="shared" si="75"/>
        <v/>
      </c>
      <c r="Z318" s="685" t="str">
        <f t="shared" si="76"/>
        <v/>
      </c>
      <c r="AA318" s="685" t="str">
        <f t="shared" si="77"/>
        <v/>
      </c>
      <c r="AB318" s="679" t="str">
        <f>IF(G318="","",VLOOKUP(G318,Qualities!$A$2:$B$156,2,0))</f>
        <v/>
      </c>
      <c r="AC318" s="686" t="str">
        <f>IF(AB318="","",VLOOKUP(AB318,QualityType!$A$2:$B$16,2,0))</f>
        <v/>
      </c>
      <c r="AD318" s="687" t="str">
        <f t="shared" si="65"/>
        <v/>
      </c>
      <c r="AE318" s="687" t="str">
        <f>IF(I318="",IF(AND(J318="",K318=""),"",F318&amp;"External"),IF(COUNTIF(BaseData!$B$2:$B$45,I318)=1,F318&amp;"Consolidation intra-divisional",F318&amp;"Group"))</f>
        <v/>
      </c>
      <c r="AF318" s="687" t="str">
        <f t="shared" si="66"/>
        <v/>
      </c>
    </row>
    <row r="319" spans="1:32">
      <c r="A319" s="674"/>
      <c r="B319" s="675"/>
      <c r="C319" s="676"/>
      <c r="D319" s="675"/>
      <c r="E319" s="677"/>
      <c r="F319" s="675"/>
      <c r="G319" s="678"/>
      <c r="H319" s="675"/>
      <c r="I319" s="675"/>
      <c r="J319" s="675"/>
      <c r="K319" s="680"/>
      <c r="L319" s="681"/>
      <c r="M319" s="682"/>
      <c r="N319" s="683"/>
      <c r="O319" s="682"/>
      <c r="P319" s="682"/>
      <c r="Q319" s="684" t="str">
        <f t="shared" si="67"/>
        <v/>
      </c>
      <c r="R319" s="684" t="str">
        <f t="shared" si="68"/>
        <v/>
      </c>
      <c r="S319" s="684" t="str">
        <f t="shared" si="69"/>
        <v/>
      </c>
      <c r="T319" s="684" t="str">
        <f t="shared" si="70"/>
        <v/>
      </c>
      <c r="U319" s="685" t="str">
        <f t="shared" si="71"/>
        <v/>
      </c>
      <c r="V319" s="685" t="str">
        <f t="shared" si="72"/>
        <v/>
      </c>
      <c r="W319" s="685" t="str">
        <f t="shared" si="73"/>
        <v/>
      </c>
      <c r="X319" s="685" t="str">
        <f t="shared" si="74"/>
        <v/>
      </c>
      <c r="Y319" s="685" t="str">
        <f t="shared" si="75"/>
        <v/>
      </c>
      <c r="Z319" s="685" t="str">
        <f t="shared" si="76"/>
        <v/>
      </c>
      <c r="AA319" s="685" t="str">
        <f t="shared" si="77"/>
        <v/>
      </c>
      <c r="AB319" s="679" t="str">
        <f>IF(G319="","",VLOOKUP(G319,Qualities!$A$2:$B$156,2,0))</f>
        <v/>
      </c>
      <c r="AC319" s="686" t="str">
        <f>IF(AB319="","",VLOOKUP(AB319,QualityType!$A$2:$B$16,2,0))</f>
        <v/>
      </c>
      <c r="AD319" s="687" t="str">
        <f t="shared" si="65"/>
        <v/>
      </c>
      <c r="AE319" s="687" t="str">
        <f>IF(I319="",IF(AND(J319="",K319=""),"",F319&amp;"External"),IF(COUNTIF(BaseData!$B$2:$B$45,I319)=1,F319&amp;"Consolidation intra-divisional",F319&amp;"Group"))</f>
        <v/>
      </c>
      <c r="AF319" s="687" t="str">
        <f t="shared" si="66"/>
        <v/>
      </c>
    </row>
    <row r="320" spans="1:32">
      <c r="A320" s="674"/>
      <c r="B320" s="675"/>
      <c r="C320" s="676"/>
      <c r="D320" s="675"/>
      <c r="E320" s="677"/>
      <c r="F320" s="675"/>
      <c r="G320" s="678"/>
      <c r="H320" s="675"/>
      <c r="I320" s="675"/>
      <c r="J320" s="675"/>
      <c r="K320" s="680"/>
      <c r="L320" s="681"/>
      <c r="M320" s="682"/>
      <c r="N320" s="683"/>
      <c r="O320" s="682"/>
      <c r="P320" s="682"/>
      <c r="Q320" s="684" t="str">
        <f t="shared" si="67"/>
        <v/>
      </c>
      <c r="R320" s="684" t="str">
        <f t="shared" si="68"/>
        <v/>
      </c>
      <c r="S320" s="684" t="str">
        <f t="shared" si="69"/>
        <v/>
      </c>
      <c r="T320" s="684" t="str">
        <f t="shared" si="70"/>
        <v/>
      </c>
      <c r="U320" s="685" t="str">
        <f t="shared" si="71"/>
        <v/>
      </c>
      <c r="V320" s="685" t="str">
        <f t="shared" si="72"/>
        <v/>
      </c>
      <c r="W320" s="685" t="str">
        <f t="shared" si="73"/>
        <v/>
      </c>
      <c r="X320" s="685" t="str">
        <f t="shared" si="74"/>
        <v/>
      </c>
      <c r="Y320" s="685" t="str">
        <f t="shared" si="75"/>
        <v/>
      </c>
      <c r="Z320" s="685" t="str">
        <f t="shared" si="76"/>
        <v/>
      </c>
      <c r="AA320" s="685" t="str">
        <f t="shared" si="77"/>
        <v/>
      </c>
      <c r="AB320" s="679" t="str">
        <f>IF(G320="","",VLOOKUP(G320,Qualities!$A$2:$B$156,2,0))</f>
        <v/>
      </c>
      <c r="AC320" s="686" t="str">
        <f>IF(AB320="","",VLOOKUP(AB320,QualityType!$A$2:$B$16,2,0))</f>
        <v/>
      </c>
      <c r="AD320" s="687" t="str">
        <f t="shared" si="65"/>
        <v/>
      </c>
      <c r="AE320" s="687" t="str">
        <f>IF(I320="",IF(AND(J320="",K320=""),"",F320&amp;"External"),IF(COUNTIF(BaseData!$B$2:$B$45,I320)=1,F320&amp;"Consolidation intra-divisional",F320&amp;"Group"))</f>
        <v/>
      </c>
      <c r="AF320" s="687" t="str">
        <f t="shared" si="66"/>
        <v/>
      </c>
    </row>
    <row r="321" spans="1:32">
      <c r="A321" s="674"/>
      <c r="B321" s="675"/>
      <c r="C321" s="676"/>
      <c r="D321" s="675"/>
      <c r="E321" s="677"/>
      <c r="F321" s="675"/>
      <c r="G321" s="678"/>
      <c r="H321" s="675"/>
      <c r="I321" s="675"/>
      <c r="J321" s="675"/>
      <c r="K321" s="680"/>
      <c r="L321" s="681"/>
      <c r="M321" s="682"/>
      <c r="N321" s="683"/>
      <c r="O321" s="682"/>
      <c r="P321" s="682"/>
      <c r="Q321" s="684" t="str">
        <f t="shared" si="67"/>
        <v/>
      </c>
      <c r="R321" s="684" t="str">
        <f t="shared" si="68"/>
        <v/>
      </c>
      <c r="S321" s="684" t="str">
        <f t="shared" si="69"/>
        <v/>
      </c>
      <c r="T321" s="684" t="str">
        <f t="shared" si="70"/>
        <v/>
      </c>
      <c r="U321" s="685" t="str">
        <f t="shared" si="71"/>
        <v/>
      </c>
      <c r="V321" s="685" t="str">
        <f t="shared" si="72"/>
        <v/>
      </c>
      <c r="W321" s="685" t="str">
        <f t="shared" si="73"/>
        <v/>
      </c>
      <c r="X321" s="685" t="str">
        <f t="shared" si="74"/>
        <v/>
      </c>
      <c r="Y321" s="685" t="str">
        <f t="shared" si="75"/>
        <v/>
      </c>
      <c r="Z321" s="685" t="str">
        <f t="shared" si="76"/>
        <v/>
      </c>
      <c r="AA321" s="685" t="str">
        <f t="shared" si="77"/>
        <v/>
      </c>
      <c r="AB321" s="679" t="str">
        <f>IF(G321="","",VLOOKUP(G321,Qualities!$A$2:$B$156,2,0))</f>
        <v/>
      </c>
      <c r="AC321" s="686" t="str">
        <f>IF(AB321="","",VLOOKUP(AB321,QualityType!$A$2:$B$16,2,0))</f>
        <v/>
      </c>
      <c r="AD321" s="687" t="str">
        <f t="shared" si="65"/>
        <v/>
      </c>
      <c r="AE321" s="687" t="str">
        <f>IF(I321="",IF(AND(J321="",K321=""),"",F321&amp;"External"),IF(COUNTIF(BaseData!$B$2:$B$45,I321)=1,F321&amp;"Consolidation intra-divisional",F321&amp;"Group"))</f>
        <v/>
      </c>
      <c r="AF321" s="687" t="str">
        <f t="shared" si="66"/>
        <v/>
      </c>
    </row>
    <row r="322" spans="1:32">
      <c r="A322" s="674"/>
      <c r="B322" s="675"/>
      <c r="C322" s="676"/>
      <c r="D322" s="675"/>
      <c r="E322" s="677"/>
      <c r="F322" s="675"/>
      <c r="G322" s="678"/>
      <c r="H322" s="675"/>
      <c r="I322" s="675"/>
      <c r="J322" s="675"/>
      <c r="K322" s="680"/>
      <c r="L322" s="681"/>
      <c r="M322" s="682"/>
      <c r="N322" s="683"/>
      <c r="O322" s="682"/>
      <c r="P322" s="682"/>
      <c r="Q322" s="684" t="str">
        <f t="shared" si="67"/>
        <v/>
      </c>
      <c r="R322" s="684" t="str">
        <f t="shared" si="68"/>
        <v/>
      </c>
      <c r="S322" s="684" t="str">
        <f t="shared" si="69"/>
        <v/>
      </c>
      <c r="T322" s="684" t="str">
        <f t="shared" si="70"/>
        <v/>
      </c>
      <c r="U322" s="685" t="str">
        <f t="shared" si="71"/>
        <v/>
      </c>
      <c r="V322" s="685" t="str">
        <f t="shared" si="72"/>
        <v/>
      </c>
      <c r="W322" s="685" t="str">
        <f t="shared" si="73"/>
        <v/>
      </c>
      <c r="X322" s="685" t="str">
        <f t="shared" si="74"/>
        <v/>
      </c>
      <c r="Y322" s="685" t="str">
        <f t="shared" si="75"/>
        <v/>
      </c>
      <c r="Z322" s="685" t="str">
        <f t="shared" si="76"/>
        <v/>
      </c>
      <c r="AA322" s="685" t="str">
        <f t="shared" si="77"/>
        <v/>
      </c>
      <c r="AB322" s="679" t="str">
        <f>IF(G322="","",VLOOKUP(G322,Qualities!$A$2:$B$156,2,0))</f>
        <v/>
      </c>
      <c r="AC322" s="686" t="str">
        <f>IF(AB322="","",VLOOKUP(AB322,QualityType!$A$2:$B$16,2,0))</f>
        <v/>
      </c>
      <c r="AD322" s="687" t="str">
        <f t="shared" si="65"/>
        <v/>
      </c>
      <c r="AE322" s="687" t="str">
        <f>IF(I322="",IF(AND(J322="",K322=""),"",F322&amp;"External"),IF(COUNTIF(BaseData!$B$2:$B$45,I322)=1,F322&amp;"Consolidation intra-divisional",F322&amp;"Group"))</f>
        <v/>
      </c>
      <c r="AF322" s="687" t="str">
        <f t="shared" si="66"/>
        <v/>
      </c>
    </row>
    <row r="323" spans="1:32">
      <c r="A323" s="674"/>
      <c r="B323" s="675"/>
      <c r="C323" s="676"/>
      <c r="D323" s="675"/>
      <c r="E323" s="677"/>
      <c r="F323" s="675"/>
      <c r="G323" s="678"/>
      <c r="H323" s="675"/>
      <c r="I323" s="675"/>
      <c r="J323" s="675"/>
      <c r="K323" s="680"/>
      <c r="L323" s="681"/>
      <c r="M323" s="682"/>
      <c r="N323" s="683"/>
      <c r="O323" s="682"/>
      <c r="P323" s="682"/>
      <c r="Q323" s="684" t="str">
        <f t="shared" si="67"/>
        <v/>
      </c>
      <c r="R323" s="684" t="str">
        <f t="shared" si="68"/>
        <v/>
      </c>
      <c r="S323" s="684" t="str">
        <f t="shared" si="69"/>
        <v/>
      </c>
      <c r="T323" s="684" t="str">
        <f t="shared" si="70"/>
        <v/>
      </c>
      <c r="U323" s="685" t="str">
        <f t="shared" si="71"/>
        <v/>
      </c>
      <c r="V323" s="685" t="str">
        <f t="shared" si="72"/>
        <v/>
      </c>
      <c r="W323" s="685" t="str">
        <f t="shared" si="73"/>
        <v/>
      </c>
      <c r="X323" s="685" t="str">
        <f t="shared" si="74"/>
        <v/>
      </c>
      <c r="Y323" s="685" t="str">
        <f t="shared" si="75"/>
        <v/>
      </c>
      <c r="Z323" s="685" t="str">
        <f t="shared" si="76"/>
        <v/>
      </c>
      <c r="AA323" s="685" t="str">
        <f t="shared" si="77"/>
        <v/>
      </c>
      <c r="AB323" s="679" t="str">
        <f>IF(G323="","",VLOOKUP(G323,Qualities!$A$2:$B$156,2,0))</f>
        <v/>
      </c>
      <c r="AC323" s="686" t="str">
        <f>IF(AB323="","",VLOOKUP(AB323,QualityType!$A$2:$B$16,2,0))</f>
        <v/>
      </c>
      <c r="AD323" s="687" t="str">
        <f t="shared" si="65"/>
        <v/>
      </c>
      <c r="AE323" s="687" t="str">
        <f>IF(I323="",IF(AND(J323="",K323=""),"",F323&amp;"External"),IF(COUNTIF(BaseData!$B$2:$B$45,I323)=1,F323&amp;"Consolidation intra-divisional",F323&amp;"Group"))</f>
        <v/>
      </c>
      <c r="AF323" s="687" t="str">
        <f t="shared" si="66"/>
        <v/>
      </c>
    </row>
    <row r="324" spans="1:32">
      <c r="A324" s="674"/>
      <c r="B324" s="675"/>
      <c r="C324" s="676"/>
      <c r="D324" s="675"/>
      <c r="E324" s="677"/>
      <c r="F324" s="675"/>
      <c r="G324" s="678"/>
      <c r="H324" s="675"/>
      <c r="I324" s="675"/>
      <c r="J324" s="675"/>
      <c r="K324" s="680"/>
      <c r="L324" s="681"/>
      <c r="M324" s="682"/>
      <c r="N324" s="683"/>
      <c r="O324" s="682"/>
      <c r="P324" s="682"/>
      <c r="Q324" s="684" t="str">
        <f t="shared" si="67"/>
        <v/>
      </c>
      <c r="R324" s="684" t="str">
        <f t="shared" si="68"/>
        <v/>
      </c>
      <c r="S324" s="684" t="str">
        <f t="shared" si="69"/>
        <v/>
      </c>
      <c r="T324" s="684" t="str">
        <f t="shared" si="70"/>
        <v/>
      </c>
      <c r="U324" s="685" t="str">
        <f t="shared" si="71"/>
        <v/>
      </c>
      <c r="V324" s="685" t="str">
        <f t="shared" si="72"/>
        <v/>
      </c>
      <c r="W324" s="685" t="str">
        <f t="shared" si="73"/>
        <v/>
      </c>
      <c r="X324" s="685" t="str">
        <f t="shared" si="74"/>
        <v/>
      </c>
      <c r="Y324" s="685" t="str">
        <f t="shared" si="75"/>
        <v/>
      </c>
      <c r="Z324" s="685" t="str">
        <f t="shared" si="76"/>
        <v/>
      </c>
      <c r="AA324" s="685" t="str">
        <f t="shared" si="77"/>
        <v/>
      </c>
      <c r="AB324" s="679" t="str">
        <f>IF(G324="","",VLOOKUP(G324,Qualities!$A$2:$B$156,2,0))</f>
        <v/>
      </c>
      <c r="AC324" s="686" t="str">
        <f>IF(AB324="","",VLOOKUP(AB324,QualityType!$A$2:$B$16,2,0))</f>
        <v/>
      </c>
      <c r="AD324" s="687" t="str">
        <f t="shared" si="65"/>
        <v/>
      </c>
      <c r="AE324" s="687" t="str">
        <f>IF(I324="",IF(AND(J324="",K324=""),"",F324&amp;"External"),IF(COUNTIF(BaseData!$B$2:$B$45,I324)=1,F324&amp;"Consolidation intra-divisional",F324&amp;"Group"))</f>
        <v/>
      </c>
      <c r="AF324" s="687" t="str">
        <f t="shared" si="66"/>
        <v/>
      </c>
    </row>
    <row r="325" spans="1:32">
      <c r="A325" s="674"/>
      <c r="B325" s="675"/>
      <c r="C325" s="676"/>
      <c r="D325" s="675"/>
      <c r="E325" s="677"/>
      <c r="F325" s="675"/>
      <c r="G325" s="678"/>
      <c r="H325" s="675"/>
      <c r="I325" s="675"/>
      <c r="J325" s="675"/>
      <c r="K325" s="680"/>
      <c r="L325" s="681"/>
      <c r="M325" s="682"/>
      <c r="N325" s="683"/>
      <c r="O325" s="682"/>
      <c r="P325" s="682"/>
      <c r="Q325" s="684" t="str">
        <f t="shared" si="67"/>
        <v/>
      </c>
      <c r="R325" s="684" t="str">
        <f t="shared" si="68"/>
        <v/>
      </c>
      <c r="S325" s="684" t="str">
        <f t="shared" si="69"/>
        <v/>
      </c>
      <c r="T325" s="684" t="str">
        <f t="shared" si="70"/>
        <v/>
      </c>
      <c r="U325" s="685" t="str">
        <f t="shared" si="71"/>
        <v/>
      </c>
      <c r="V325" s="685" t="str">
        <f t="shared" si="72"/>
        <v/>
      </c>
      <c r="W325" s="685" t="str">
        <f t="shared" si="73"/>
        <v/>
      </c>
      <c r="X325" s="685" t="str">
        <f t="shared" si="74"/>
        <v/>
      </c>
      <c r="Y325" s="685" t="str">
        <f t="shared" si="75"/>
        <v/>
      </c>
      <c r="Z325" s="685" t="str">
        <f t="shared" si="76"/>
        <v/>
      </c>
      <c r="AA325" s="685" t="str">
        <f t="shared" si="77"/>
        <v/>
      </c>
      <c r="AB325" s="679" t="str">
        <f>IF(G325="","",VLOOKUP(G325,Qualities!$A$2:$B$156,2,0))</f>
        <v/>
      </c>
      <c r="AC325" s="686" t="str">
        <f>IF(AB325="","",VLOOKUP(AB325,QualityType!$A$2:$B$16,2,0))</f>
        <v/>
      </c>
      <c r="AD325" s="687" t="str">
        <f t="shared" si="65"/>
        <v/>
      </c>
      <c r="AE325" s="687" t="str">
        <f>IF(I325="",IF(AND(J325="",K325=""),"",F325&amp;"External"),IF(COUNTIF(BaseData!$B$2:$B$45,I325)=1,F325&amp;"Consolidation intra-divisional",F325&amp;"Group"))</f>
        <v/>
      </c>
      <c r="AF325" s="687" t="str">
        <f t="shared" si="66"/>
        <v/>
      </c>
    </row>
    <row r="326" spans="1:32">
      <c r="A326" s="674"/>
      <c r="B326" s="675"/>
      <c r="C326" s="676"/>
      <c r="D326" s="675"/>
      <c r="E326" s="677"/>
      <c r="F326" s="675"/>
      <c r="G326" s="678"/>
      <c r="H326" s="675"/>
      <c r="I326" s="675"/>
      <c r="J326" s="675"/>
      <c r="K326" s="680"/>
      <c r="L326" s="681"/>
      <c r="M326" s="682"/>
      <c r="N326" s="683"/>
      <c r="O326" s="682"/>
      <c r="P326" s="682"/>
      <c r="Q326" s="684" t="str">
        <f t="shared" si="67"/>
        <v/>
      </c>
      <c r="R326" s="684" t="str">
        <f t="shared" si="68"/>
        <v/>
      </c>
      <c r="S326" s="684" t="str">
        <f t="shared" si="69"/>
        <v/>
      </c>
      <c r="T326" s="684" t="str">
        <f t="shared" si="70"/>
        <v/>
      </c>
      <c r="U326" s="685" t="str">
        <f t="shared" si="71"/>
        <v/>
      </c>
      <c r="V326" s="685" t="str">
        <f t="shared" si="72"/>
        <v/>
      </c>
      <c r="W326" s="685" t="str">
        <f t="shared" si="73"/>
        <v/>
      </c>
      <c r="X326" s="685" t="str">
        <f t="shared" si="74"/>
        <v/>
      </c>
      <c r="Y326" s="685" t="str">
        <f t="shared" si="75"/>
        <v/>
      </c>
      <c r="Z326" s="685" t="str">
        <f t="shared" si="76"/>
        <v/>
      </c>
      <c r="AA326" s="685" t="str">
        <f t="shared" si="77"/>
        <v/>
      </c>
      <c r="AB326" s="679" t="str">
        <f>IF(G326="","",VLOOKUP(G326,Qualities!$A$2:$B$156,2,0))</f>
        <v/>
      </c>
      <c r="AC326" s="686" t="str">
        <f>IF(AB326="","",VLOOKUP(AB326,QualityType!$A$2:$B$16,2,0))</f>
        <v/>
      </c>
      <c r="AD326" s="687" t="str">
        <f t="shared" si="65"/>
        <v/>
      </c>
      <c r="AE326" s="687" t="str">
        <f>IF(I326="",IF(AND(J326="",K326=""),"",F326&amp;"External"),IF(COUNTIF(BaseData!$B$2:$B$45,I326)=1,F326&amp;"Consolidation intra-divisional",F326&amp;"Group"))</f>
        <v/>
      </c>
      <c r="AF326" s="687" t="str">
        <f t="shared" si="66"/>
        <v/>
      </c>
    </row>
    <row r="327" spans="1:32">
      <c r="A327" s="674"/>
      <c r="B327" s="675"/>
      <c r="C327" s="676"/>
      <c r="D327" s="675"/>
      <c r="E327" s="677"/>
      <c r="F327" s="675"/>
      <c r="G327" s="678"/>
      <c r="H327" s="675"/>
      <c r="I327" s="675"/>
      <c r="J327" s="675"/>
      <c r="K327" s="680"/>
      <c r="L327" s="681"/>
      <c r="M327" s="682"/>
      <c r="N327" s="683"/>
      <c r="O327" s="682"/>
      <c r="P327" s="682"/>
      <c r="Q327" s="684" t="str">
        <f t="shared" si="67"/>
        <v/>
      </c>
      <c r="R327" s="684" t="str">
        <f t="shared" si="68"/>
        <v/>
      </c>
      <c r="S327" s="684" t="str">
        <f t="shared" si="69"/>
        <v/>
      </c>
      <c r="T327" s="684" t="str">
        <f t="shared" si="70"/>
        <v/>
      </c>
      <c r="U327" s="685" t="str">
        <f t="shared" si="71"/>
        <v/>
      </c>
      <c r="V327" s="685" t="str">
        <f t="shared" si="72"/>
        <v/>
      </c>
      <c r="W327" s="685" t="str">
        <f t="shared" si="73"/>
        <v/>
      </c>
      <c r="X327" s="685" t="str">
        <f t="shared" si="74"/>
        <v/>
      </c>
      <c r="Y327" s="685" t="str">
        <f t="shared" si="75"/>
        <v/>
      </c>
      <c r="Z327" s="685" t="str">
        <f t="shared" si="76"/>
        <v/>
      </c>
      <c r="AA327" s="685" t="str">
        <f t="shared" si="77"/>
        <v/>
      </c>
      <c r="AB327" s="679" t="str">
        <f>IF(G327="","",VLOOKUP(G327,Qualities!$A$2:$B$156,2,0))</f>
        <v/>
      </c>
      <c r="AC327" s="686" t="str">
        <f>IF(AB327="","",VLOOKUP(AB327,QualityType!$A$2:$B$16,2,0))</f>
        <v/>
      </c>
      <c r="AD327" s="687" t="str">
        <f t="shared" si="65"/>
        <v/>
      </c>
      <c r="AE327" s="687" t="str">
        <f>IF(I327="",IF(AND(J327="",K327=""),"",F327&amp;"External"),IF(COUNTIF(BaseData!$B$2:$B$45,I327)=1,F327&amp;"Consolidation intra-divisional",F327&amp;"Group"))</f>
        <v/>
      </c>
      <c r="AF327" s="687" t="str">
        <f t="shared" si="66"/>
        <v/>
      </c>
    </row>
    <row r="328" spans="1:32">
      <c r="A328" s="674"/>
      <c r="B328" s="675"/>
      <c r="C328" s="676"/>
      <c r="D328" s="675"/>
      <c r="E328" s="677"/>
      <c r="F328" s="675"/>
      <c r="G328" s="678"/>
      <c r="H328" s="675"/>
      <c r="I328" s="675"/>
      <c r="J328" s="675"/>
      <c r="K328" s="680"/>
      <c r="L328" s="681"/>
      <c r="M328" s="682"/>
      <c r="N328" s="683"/>
      <c r="O328" s="682"/>
      <c r="P328" s="682"/>
      <c r="Q328" s="684" t="str">
        <f t="shared" si="67"/>
        <v/>
      </c>
      <c r="R328" s="684" t="str">
        <f t="shared" si="68"/>
        <v/>
      </c>
      <c r="S328" s="684" t="str">
        <f t="shared" si="69"/>
        <v/>
      </c>
      <c r="T328" s="684" t="str">
        <f t="shared" si="70"/>
        <v/>
      </c>
      <c r="U328" s="685" t="str">
        <f t="shared" si="71"/>
        <v/>
      </c>
      <c r="V328" s="685" t="str">
        <f t="shared" si="72"/>
        <v/>
      </c>
      <c r="W328" s="685" t="str">
        <f t="shared" si="73"/>
        <v/>
      </c>
      <c r="X328" s="685" t="str">
        <f t="shared" si="74"/>
        <v/>
      </c>
      <c r="Y328" s="685" t="str">
        <f t="shared" si="75"/>
        <v/>
      </c>
      <c r="Z328" s="685" t="str">
        <f t="shared" si="76"/>
        <v/>
      </c>
      <c r="AA328" s="685" t="str">
        <f t="shared" si="77"/>
        <v/>
      </c>
      <c r="AB328" s="679" t="str">
        <f>IF(G328="","",VLOOKUP(G328,Qualities!$A$2:$B$156,2,0))</f>
        <v/>
      </c>
      <c r="AC328" s="686" t="str">
        <f>IF(AB328="","",VLOOKUP(AB328,QualityType!$A$2:$B$16,2,0))</f>
        <v/>
      </c>
      <c r="AD328" s="687" t="str">
        <f t="shared" si="65"/>
        <v/>
      </c>
      <c r="AE328" s="687" t="str">
        <f>IF(I328="",IF(AND(J328="",K328=""),"",F328&amp;"External"),IF(COUNTIF(BaseData!$B$2:$B$45,I328)=1,F328&amp;"Consolidation intra-divisional",F328&amp;"Group"))</f>
        <v/>
      </c>
      <c r="AF328" s="687" t="str">
        <f t="shared" si="66"/>
        <v/>
      </c>
    </row>
    <row r="329" spans="1:32">
      <c r="A329" s="674"/>
      <c r="B329" s="675"/>
      <c r="C329" s="676"/>
      <c r="D329" s="675"/>
      <c r="E329" s="677"/>
      <c r="F329" s="675"/>
      <c r="G329" s="678"/>
      <c r="H329" s="675"/>
      <c r="I329" s="675"/>
      <c r="J329" s="675"/>
      <c r="K329" s="680"/>
      <c r="L329" s="681"/>
      <c r="M329" s="682"/>
      <c r="N329" s="683"/>
      <c r="O329" s="682"/>
      <c r="P329" s="682"/>
      <c r="Q329" s="684" t="str">
        <f t="shared" si="67"/>
        <v/>
      </c>
      <c r="R329" s="684" t="str">
        <f t="shared" si="68"/>
        <v/>
      </c>
      <c r="S329" s="684" t="str">
        <f t="shared" si="69"/>
        <v/>
      </c>
      <c r="T329" s="684" t="str">
        <f t="shared" si="70"/>
        <v/>
      </c>
      <c r="U329" s="685" t="str">
        <f t="shared" si="71"/>
        <v/>
      </c>
      <c r="V329" s="685" t="str">
        <f t="shared" si="72"/>
        <v/>
      </c>
      <c r="W329" s="685" t="str">
        <f t="shared" si="73"/>
        <v/>
      </c>
      <c r="X329" s="685" t="str">
        <f t="shared" si="74"/>
        <v/>
      </c>
      <c r="Y329" s="685" t="str">
        <f t="shared" si="75"/>
        <v/>
      </c>
      <c r="Z329" s="685" t="str">
        <f t="shared" si="76"/>
        <v/>
      </c>
      <c r="AA329" s="685" t="str">
        <f t="shared" si="77"/>
        <v/>
      </c>
      <c r="AB329" s="679" t="str">
        <f>IF(G329="","",VLOOKUP(G329,Qualities!$A$2:$B$156,2,0))</f>
        <v/>
      </c>
      <c r="AC329" s="686" t="str">
        <f>IF(AB329="","",VLOOKUP(AB329,QualityType!$A$2:$B$16,2,0))</f>
        <v/>
      </c>
      <c r="AD329" s="687" t="str">
        <f t="shared" si="65"/>
        <v/>
      </c>
      <c r="AE329" s="687" t="str">
        <f>IF(I329="",IF(AND(J329="",K329=""),"",F329&amp;"External"),IF(COUNTIF(BaseData!$B$2:$B$45,I329)=1,F329&amp;"Consolidation intra-divisional",F329&amp;"Group"))</f>
        <v/>
      </c>
      <c r="AF329" s="687" t="str">
        <f t="shared" si="66"/>
        <v/>
      </c>
    </row>
    <row r="330" spans="1:32">
      <c r="A330" s="674"/>
      <c r="B330" s="675"/>
      <c r="C330" s="676"/>
      <c r="D330" s="675"/>
      <c r="E330" s="677"/>
      <c r="F330" s="675"/>
      <c r="G330" s="678"/>
      <c r="H330" s="675"/>
      <c r="I330" s="675"/>
      <c r="J330" s="675"/>
      <c r="K330" s="680"/>
      <c r="L330" s="681"/>
      <c r="M330" s="682"/>
      <c r="N330" s="683"/>
      <c r="O330" s="682"/>
      <c r="P330" s="682"/>
      <c r="Q330" s="684" t="str">
        <f t="shared" si="67"/>
        <v/>
      </c>
      <c r="R330" s="684" t="str">
        <f t="shared" si="68"/>
        <v/>
      </c>
      <c r="S330" s="684" t="str">
        <f t="shared" si="69"/>
        <v/>
      </c>
      <c r="T330" s="684" t="str">
        <f t="shared" si="70"/>
        <v/>
      </c>
      <c r="U330" s="685" t="str">
        <f t="shared" si="71"/>
        <v/>
      </c>
      <c r="V330" s="685" t="str">
        <f t="shared" si="72"/>
        <v/>
      </c>
      <c r="W330" s="685" t="str">
        <f t="shared" si="73"/>
        <v/>
      </c>
      <c r="X330" s="685" t="str">
        <f t="shared" si="74"/>
        <v/>
      </c>
      <c r="Y330" s="685" t="str">
        <f t="shared" si="75"/>
        <v/>
      </c>
      <c r="Z330" s="685" t="str">
        <f t="shared" si="76"/>
        <v/>
      </c>
      <c r="AA330" s="685" t="str">
        <f t="shared" si="77"/>
        <v/>
      </c>
      <c r="AB330" s="679" t="str">
        <f>IF(G330="","",VLOOKUP(G330,Qualities!$A$2:$B$156,2,0))</f>
        <v/>
      </c>
      <c r="AC330" s="686" t="str">
        <f>IF(AB330="","",VLOOKUP(AB330,QualityType!$A$2:$B$16,2,0))</f>
        <v/>
      </c>
      <c r="AD330" s="687" t="str">
        <f t="shared" si="65"/>
        <v/>
      </c>
      <c r="AE330" s="687" t="str">
        <f>IF(I330="",IF(AND(J330="",K330=""),"",F330&amp;"External"),IF(COUNTIF(BaseData!$B$2:$B$45,I330)=1,F330&amp;"Consolidation intra-divisional",F330&amp;"Group"))</f>
        <v/>
      </c>
      <c r="AF330" s="687" t="str">
        <f t="shared" si="66"/>
        <v/>
      </c>
    </row>
    <row r="331" spans="1:32">
      <c r="A331" s="674"/>
      <c r="B331" s="675"/>
      <c r="C331" s="676"/>
      <c r="D331" s="675"/>
      <c r="E331" s="677"/>
      <c r="F331" s="675"/>
      <c r="G331" s="678"/>
      <c r="H331" s="675"/>
      <c r="I331" s="675"/>
      <c r="J331" s="675"/>
      <c r="K331" s="680"/>
      <c r="L331" s="681"/>
      <c r="M331" s="682"/>
      <c r="N331" s="683"/>
      <c r="O331" s="682"/>
      <c r="P331" s="682"/>
      <c r="Q331" s="684" t="str">
        <f t="shared" si="67"/>
        <v/>
      </c>
      <c r="R331" s="684" t="str">
        <f t="shared" si="68"/>
        <v/>
      </c>
      <c r="S331" s="684" t="str">
        <f t="shared" si="69"/>
        <v/>
      </c>
      <c r="T331" s="684" t="str">
        <f t="shared" si="70"/>
        <v/>
      </c>
      <c r="U331" s="685" t="str">
        <f t="shared" si="71"/>
        <v/>
      </c>
      <c r="V331" s="685" t="str">
        <f t="shared" si="72"/>
        <v/>
      </c>
      <c r="W331" s="685" t="str">
        <f t="shared" si="73"/>
        <v/>
      </c>
      <c r="X331" s="685" t="str">
        <f t="shared" si="74"/>
        <v/>
      </c>
      <c r="Y331" s="685" t="str">
        <f t="shared" si="75"/>
        <v/>
      </c>
      <c r="Z331" s="685" t="str">
        <f t="shared" si="76"/>
        <v/>
      </c>
      <c r="AA331" s="685" t="str">
        <f t="shared" si="77"/>
        <v/>
      </c>
      <c r="AB331" s="679" t="str">
        <f>IF(G331="","",VLOOKUP(G331,Qualities!$A$2:$B$156,2,0))</f>
        <v/>
      </c>
      <c r="AC331" s="686" t="str">
        <f>IF(AB331="","",VLOOKUP(AB331,QualityType!$A$2:$B$16,2,0))</f>
        <v/>
      </c>
      <c r="AD331" s="687" t="str">
        <f t="shared" si="65"/>
        <v/>
      </c>
      <c r="AE331" s="687" t="str">
        <f>IF(I331="",IF(AND(J331="",K331=""),"",F331&amp;"External"),IF(COUNTIF(BaseData!$B$2:$B$45,I331)=1,F331&amp;"Consolidation intra-divisional",F331&amp;"Group"))</f>
        <v/>
      </c>
      <c r="AF331" s="687" t="str">
        <f t="shared" si="66"/>
        <v/>
      </c>
    </row>
    <row r="332" spans="1:32">
      <c r="A332" s="674"/>
      <c r="B332" s="675"/>
      <c r="C332" s="676"/>
      <c r="D332" s="675"/>
      <c r="E332" s="677"/>
      <c r="F332" s="675"/>
      <c r="G332" s="678"/>
      <c r="H332" s="675"/>
      <c r="I332" s="675"/>
      <c r="J332" s="675"/>
      <c r="K332" s="680"/>
      <c r="L332" s="681"/>
      <c r="M332" s="682"/>
      <c r="N332" s="683"/>
      <c r="O332" s="682"/>
      <c r="P332" s="682"/>
      <c r="Q332" s="684" t="str">
        <f t="shared" si="67"/>
        <v/>
      </c>
      <c r="R332" s="684" t="str">
        <f t="shared" si="68"/>
        <v/>
      </c>
      <c r="S332" s="684" t="str">
        <f t="shared" si="69"/>
        <v/>
      </c>
      <c r="T332" s="684" t="str">
        <f t="shared" si="70"/>
        <v/>
      </c>
      <c r="U332" s="685" t="str">
        <f t="shared" si="71"/>
        <v/>
      </c>
      <c r="V332" s="685" t="str">
        <f t="shared" si="72"/>
        <v/>
      </c>
      <c r="W332" s="685" t="str">
        <f t="shared" si="73"/>
        <v/>
      </c>
      <c r="X332" s="685" t="str">
        <f t="shared" si="74"/>
        <v/>
      </c>
      <c r="Y332" s="685" t="str">
        <f t="shared" si="75"/>
        <v/>
      </c>
      <c r="Z332" s="685" t="str">
        <f t="shared" si="76"/>
        <v/>
      </c>
      <c r="AA332" s="685" t="str">
        <f t="shared" si="77"/>
        <v/>
      </c>
      <c r="AB332" s="679" t="str">
        <f>IF(G332="","",VLOOKUP(G332,Qualities!$A$2:$B$156,2,0))</f>
        <v/>
      </c>
      <c r="AC332" s="686" t="str">
        <f>IF(AB332="","",VLOOKUP(AB332,QualityType!$A$2:$B$16,2,0))</f>
        <v/>
      </c>
      <c r="AD332" s="687" t="str">
        <f t="shared" si="65"/>
        <v/>
      </c>
      <c r="AE332" s="687" t="str">
        <f>IF(I332="",IF(AND(J332="",K332=""),"",F332&amp;"External"),IF(COUNTIF(BaseData!$B$2:$B$45,I332)=1,F332&amp;"Consolidation intra-divisional",F332&amp;"Group"))</f>
        <v/>
      </c>
      <c r="AF332" s="687" t="str">
        <f t="shared" si="66"/>
        <v/>
      </c>
    </row>
    <row r="333" spans="1:32">
      <c r="A333" s="674"/>
      <c r="B333" s="675"/>
      <c r="C333" s="676"/>
      <c r="D333" s="675"/>
      <c r="E333" s="677"/>
      <c r="F333" s="675"/>
      <c r="G333" s="678"/>
      <c r="H333" s="675"/>
      <c r="I333" s="675"/>
      <c r="J333" s="675"/>
      <c r="K333" s="680"/>
      <c r="L333" s="681"/>
      <c r="M333" s="682"/>
      <c r="N333" s="683"/>
      <c r="O333" s="682"/>
      <c r="P333" s="682"/>
      <c r="Q333" s="684" t="str">
        <f t="shared" si="67"/>
        <v/>
      </c>
      <c r="R333" s="684" t="str">
        <f t="shared" si="68"/>
        <v/>
      </c>
      <c r="S333" s="684" t="str">
        <f t="shared" si="69"/>
        <v/>
      </c>
      <c r="T333" s="684" t="str">
        <f t="shared" si="70"/>
        <v/>
      </c>
      <c r="U333" s="685" t="str">
        <f t="shared" si="71"/>
        <v/>
      </c>
      <c r="V333" s="685" t="str">
        <f t="shared" si="72"/>
        <v/>
      </c>
      <c r="W333" s="685" t="str">
        <f t="shared" si="73"/>
        <v/>
      </c>
      <c r="X333" s="685" t="str">
        <f t="shared" si="74"/>
        <v/>
      </c>
      <c r="Y333" s="685" t="str">
        <f t="shared" si="75"/>
        <v/>
      </c>
      <c r="Z333" s="685" t="str">
        <f t="shared" si="76"/>
        <v/>
      </c>
      <c r="AA333" s="685" t="str">
        <f t="shared" si="77"/>
        <v/>
      </c>
      <c r="AB333" s="679" t="str">
        <f>IF(G333="","",VLOOKUP(G333,Qualities!$A$2:$B$156,2,0))</f>
        <v/>
      </c>
      <c r="AC333" s="686" t="str">
        <f>IF(AB333="","",VLOOKUP(AB333,QualityType!$A$2:$B$16,2,0))</f>
        <v/>
      </c>
      <c r="AD333" s="687" t="str">
        <f t="shared" si="65"/>
        <v/>
      </c>
      <c r="AE333" s="687" t="str">
        <f>IF(I333="",IF(AND(J333="",K333=""),"",F333&amp;"External"),IF(COUNTIF(BaseData!$B$2:$B$45,I333)=1,F333&amp;"Consolidation intra-divisional",F333&amp;"Group"))</f>
        <v/>
      </c>
      <c r="AF333" s="687" t="str">
        <f t="shared" si="66"/>
        <v/>
      </c>
    </row>
    <row r="334" spans="1:32">
      <c r="A334" s="674"/>
      <c r="B334" s="675"/>
      <c r="C334" s="676"/>
      <c r="D334" s="675"/>
      <c r="E334" s="677"/>
      <c r="F334" s="675"/>
      <c r="G334" s="678"/>
      <c r="H334" s="675"/>
      <c r="I334" s="675"/>
      <c r="J334" s="675"/>
      <c r="K334" s="680"/>
      <c r="L334" s="681"/>
      <c r="M334" s="682"/>
      <c r="N334" s="683"/>
      <c r="O334" s="682"/>
      <c r="P334" s="682"/>
      <c r="Q334" s="684" t="str">
        <f t="shared" si="67"/>
        <v/>
      </c>
      <c r="R334" s="684" t="str">
        <f t="shared" si="68"/>
        <v/>
      </c>
      <c r="S334" s="684" t="str">
        <f t="shared" si="69"/>
        <v/>
      </c>
      <c r="T334" s="684" t="str">
        <f t="shared" si="70"/>
        <v/>
      </c>
      <c r="U334" s="685" t="str">
        <f t="shared" si="71"/>
        <v/>
      </c>
      <c r="V334" s="685" t="str">
        <f t="shared" si="72"/>
        <v/>
      </c>
      <c r="W334" s="685" t="str">
        <f t="shared" si="73"/>
        <v/>
      </c>
      <c r="X334" s="685" t="str">
        <f t="shared" si="74"/>
        <v/>
      </c>
      <c r="Y334" s="685" t="str">
        <f t="shared" si="75"/>
        <v/>
      </c>
      <c r="Z334" s="685" t="str">
        <f t="shared" si="76"/>
        <v/>
      </c>
      <c r="AA334" s="685" t="str">
        <f t="shared" si="77"/>
        <v/>
      </c>
      <c r="AB334" s="679" t="str">
        <f>IF(G334="","",VLOOKUP(G334,Qualities!$A$2:$B$156,2,0))</f>
        <v/>
      </c>
      <c r="AC334" s="686" t="str">
        <f>IF(AB334="","",VLOOKUP(AB334,QualityType!$A$2:$B$16,2,0))</f>
        <v/>
      </c>
      <c r="AD334" s="687" t="str">
        <f t="shared" si="65"/>
        <v/>
      </c>
      <c r="AE334" s="687" t="str">
        <f>IF(I334="",IF(AND(J334="",K334=""),"",F334&amp;"External"),IF(COUNTIF(BaseData!$B$2:$B$45,I334)=1,F334&amp;"Consolidation intra-divisional",F334&amp;"Group"))</f>
        <v/>
      </c>
      <c r="AF334" s="687" t="str">
        <f t="shared" si="66"/>
        <v/>
      </c>
    </row>
    <row r="335" spans="1:32">
      <c r="A335" s="674"/>
      <c r="B335" s="675"/>
      <c r="C335" s="676"/>
      <c r="D335" s="675"/>
      <c r="E335" s="677"/>
      <c r="F335" s="675"/>
      <c r="G335" s="678"/>
      <c r="H335" s="675"/>
      <c r="I335" s="675"/>
      <c r="J335" s="675"/>
      <c r="K335" s="680"/>
      <c r="L335" s="681"/>
      <c r="M335" s="682"/>
      <c r="N335" s="683"/>
      <c r="O335" s="682"/>
      <c r="P335" s="682"/>
      <c r="Q335" s="684" t="str">
        <f t="shared" si="67"/>
        <v/>
      </c>
      <c r="R335" s="684" t="str">
        <f t="shared" si="68"/>
        <v/>
      </c>
      <c r="S335" s="684" t="str">
        <f t="shared" si="69"/>
        <v/>
      </c>
      <c r="T335" s="684" t="str">
        <f t="shared" si="70"/>
        <v/>
      </c>
      <c r="U335" s="685" t="str">
        <f t="shared" si="71"/>
        <v/>
      </c>
      <c r="V335" s="685" t="str">
        <f t="shared" si="72"/>
        <v/>
      </c>
      <c r="W335" s="685" t="str">
        <f t="shared" si="73"/>
        <v/>
      </c>
      <c r="X335" s="685" t="str">
        <f t="shared" si="74"/>
        <v/>
      </c>
      <c r="Y335" s="685" t="str">
        <f t="shared" si="75"/>
        <v/>
      </c>
      <c r="Z335" s="685" t="str">
        <f t="shared" si="76"/>
        <v/>
      </c>
      <c r="AA335" s="685" t="str">
        <f t="shared" si="77"/>
        <v/>
      </c>
      <c r="AB335" s="679" t="str">
        <f>IF(G335="","",VLOOKUP(G335,Qualities!$A$2:$B$156,2,0))</f>
        <v/>
      </c>
      <c r="AC335" s="686" t="str">
        <f>IF(AB335="","",VLOOKUP(AB335,QualityType!$A$2:$B$16,2,0))</f>
        <v/>
      </c>
      <c r="AD335" s="687" t="str">
        <f t="shared" si="65"/>
        <v/>
      </c>
      <c r="AE335" s="687" t="str">
        <f>IF(I335="",IF(AND(J335="",K335=""),"",F335&amp;"External"),IF(COUNTIF(BaseData!$B$2:$B$45,I335)=1,F335&amp;"Consolidation intra-divisional",F335&amp;"Group"))</f>
        <v/>
      </c>
      <c r="AF335" s="687" t="str">
        <f t="shared" si="66"/>
        <v/>
      </c>
    </row>
    <row r="336" spans="1:32">
      <c r="A336" s="674"/>
      <c r="B336" s="675"/>
      <c r="C336" s="676"/>
      <c r="D336" s="675"/>
      <c r="E336" s="677"/>
      <c r="F336" s="675"/>
      <c r="G336" s="678"/>
      <c r="H336" s="675"/>
      <c r="I336" s="675"/>
      <c r="J336" s="675"/>
      <c r="K336" s="680"/>
      <c r="L336" s="681"/>
      <c r="M336" s="682"/>
      <c r="N336" s="683"/>
      <c r="O336" s="682"/>
      <c r="P336" s="682"/>
      <c r="Q336" s="684" t="str">
        <f t="shared" si="67"/>
        <v/>
      </c>
      <c r="R336" s="684" t="str">
        <f t="shared" si="68"/>
        <v/>
      </c>
      <c r="S336" s="684" t="str">
        <f t="shared" si="69"/>
        <v/>
      </c>
      <c r="T336" s="684" t="str">
        <f t="shared" si="70"/>
        <v/>
      </c>
      <c r="U336" s="685" t="str">
        <f t="shared" si="71"/>
        <v/>
      </c>
      <c r="V336" s="685" t="str">
        <f t="shared" si="72"/>
        <v/>
      </c>
      <c r="W336" s="685" t="str">
        <f t="shared" si="73"/>
        <v/>
      </c>
      <c r="X336" s="685" t="str">
        <f t="shared" si="74"/>
        <v/>
      </c>
      <c r="Y336" s="685" t="str">
        <f t="shared" si="75"/>
        <v/>
      </c>
      <c r="Z336" s="685" t="str">
        <f t="shared" si="76"/>
        <v/>
      </c>
      <c r="AA336" s="685" t="str">
        <f t="shared" si="77"/>
        <v/>
      </c>
      <c r="AB336" s="679" t="str">
        <f>IF(G336="","",VLOOKUP(G336,Qualities!$A$2:$B$156,2,0))</f>
        <v/>
      </c>
      <c r="AC336" s="686" t="str">
        <f>IF(AB336="","",VLOOKUP(AB336,QualityType!$A$2:$B$16,2,0))</f>
        <v/>
      </c>
      <c r="AD336" s="687" t="str">
        <f t="shared" si="65"/>
        <v/>
      </c>
      <c r="AE336" s="687" t="str">
        <f>IF(I336="",IF(AND(J336="",K336=""),"",F336&amp;"External"),IF(COUNTIF(BaseData!$B$2:$B$45,I336)=1,F336&amp;"Consolidation intra-divisional",F336&amp;"Group"))</f>
        <v/>
      </c>
      <c r="AF336" s="687" t="str">
        <f t="shared" si="66"/>
        <v/>
      </c>
    </row>
    <row r="337" spans="1:32">
      <c r="A337" s="674"/>
      <c r="B337" s="675"/>
      <c r="C337" s="676"/>
      <c r="D337" s="675"/>
      <c r="E337" s="677"/>
      <c r="F337" s="675"/>
      <c r="G337" s="678"/>
      <c r="H337" s="675"/>
      <c r="I337" s="675"/>
      <c r="J337" s="675"/>
      <c r="K337" s="680"/>
      <c r="L337" s="681"/>
      <c r="M337" s="682"/>
      <c r="N337" s="683"/>
      <c r="O337" s="682"/>
      <c r="P337" s="682"/>
      <c r="Q337" s="684" t="str">
        <f t="shared" si="67"/>
        <v/>
      </c>
      <c r="R337" s="684" t="str">
        <f t="shared" si="68"/>
        <v/>
      </c>
      <c r="S337" s="684" t="str">
        <f t="shared" si="69"/>
        <v/>
      </c>
      <c r="T337" s="684" t="str">
        <f t="shared" si="70"/>
        <v/>
      </c>
      <c r="U337" s="685" t="str">
        <f t="shared" si="71"/>
        <v/>
      </c>
      <c r="V337" s="685" t="str">
        <f t="shared" si="72"/>
        <v/>
      </c>
      <c r="W337" s="685" t="str">
        <f t="shared" si="73"/>
        <v/>
      </c>
      <c r="X337" s="685" t="str">
        <f t="shared" si="74"/>
        <v/>
      </c>
      <c r="Y337" s="685" t="str">
        <f t="shared" si="75"/>
        <v/>
      </c>
      <c r="Z337" s="685" t="str">
        <f t="shared" si="76"/>
        <v/>
      </c>
      <c r="AA337" s="685" t="str">
        <f t="shared" si="77"/>
        <v/>
      </c>
      <c r="AB337" s="679" t="str">
        <f>IF(G337="","",VLOOKUP(G337,Qualities!$A$2:$B$156,2,0))</f>
        <v/>
      </c>
      <c r="AC337" s="686" t="str">
        <f>IF(AB337="","",VLOOKUP(AB337,QualityType!$A$2:$B$16,2,0))</f>
        <v/>
      </c>
      <c r="AD337" s="687" t="str">
        <f t="shared" si="65"/>
        <v/>
      </c>
      <c r="AE337" s="687" t="str">
        <f>IF(I337="",IF(AND(J337="",K337=""),"",F337&amp;"External"),IF(COUNTIF(BaseData!$B$2:$B$45,I337)=1,F337&amp;"Consolidation intra-divisional",F337&amp;"Group"))</f>
        <v/>
      </c>
      <c r="AF337" s="687" t="str">
        <f t="shared" si="66"/>
        <v/>
      </c>
    </row>
    <row r="338" spans="1:32">
      <c r="A338" s="674"/>
      <c r="B338" s="675"/>
      <c r="C338" s="676"/>
      <c r="D338" s="675"/>
      <c r="E338" s="677"/>
      <c r="F338" s="675"/>
      <c r="G338" s="678"/>
      <c r="H338" s="675"/>
      <c r="I338" s="675"/>
      <c r="J338" s="675"/>
      <c r="K338" s="680"/>
      <c r="L338" s="681"/>
      <c r="M338" s="682"/>
      <c r="N338" s="683"/>
      <c r="O338" s="682"/>
      <c r="P338" s="682"/>
      <c r="Q338" s="684" t="str">
        <f t="shared" si="67"/>
        <v/>
      </c>
      <c r="R338" s="684" t="str">
        <f t="shared" si="68"/>
        <v/>
      </c>
      <c r="S338" s="684" t="str">
        <f t="shared" si="69"/>
        <v/>
      </c>
      <c r="T338" s="684" t="str">
        <f t="shared" si="70"/>
        <v/>
      </c>
      <c r="U338" s="685" t="str">
        <f t="shared" si="71"/>
        <v/>
      </c>
      <c r="V338" s="685" t="str">
        <f t="shared" si="72"/>
        <v/>
      </c>
      <c r="W338" s="685" t="str">
        <f t="shared" si="73"/>
        <v/>
      </c>
      <c r="X338" s="685" t="str">
        <f t="shared" si="74"/>
        <v/>
      </c>
      <c r="Y338" s="685" t="str">
        <f t="shared" si="75"/>
        <v/>
      </c>
      <c r="Z338" s="685" t="str">
        <f t="shared" si="76"/>
        <v/>
      </c>
      <c r="AA338" s="685" t="str">
        <f t="shared" si="77"/>
        <v/>
      </c>
      <c r="AB338" s="679" t="str">
        <f>IF(G338="","",VLOOKUP(G338,Qualities!$A$2:$B$156,2,0))</f>
        <v/>
      </c>
      <c r="AC338" s="686" t="str">
        <f>IF(AB338="","",VLOOKUP(AB338,QualityType!$A$2:$B$16,2,0))</f>
        <v/>
      </c>
      <c r="AD338" s="687" t="str">
        <f t="shared" si="65"/>
        <v/>
      </c>
      <c r="AE338" s="687" t="str">
        <f>IF(I338="",IF(AND(J338="",K338=""),"",F338&amp;"External"),IF(COUNTIF(BaseData!$B$2:$B$45,I338)=1,F338&amp;"Consolidation intra-divisional",F338&amp;"Group"))</f>
        <v/>
      </c>
      <c r="AF338" s="687" t="str">
        <f t="shared" si="66"/>
        <v/>
      </c>
    </row>
    <row r="339" spans="1:32">
      <c r="A339" s="674"/>
      <c r="B339" s="675"/>
      <c r="C339" s="676"/>
      <c r="D339" s="675"/>
      <c r="E339" s="677"/>
      <c r="F339" s="675"/>
      <c r="G339" s="678"/>
      <c r="H339" s="675"/>
      <c r="I339" s="675"/>
      <c r="J339" s="675"/>
      <c r="K339" s="680"/>
      <c r="L339" s="681"/>
      <c r="M339" s="682"/>
      <c r="N339" s="683"/>
      <c r="O339" s="682"/>
      <c r="P339" s="682"/>
      <c r="Q339" s="684" t="str">
        <f t="shared" si="67"/>
        <v/>
      </c>
      <c r="R339" s="684" t="str">
        <f t="shared" si="68"/>
        <v/>
      </c>
      <c r="S339" s="684" t="str">
        <f t="shared" si="69"/>
        <v/>
      </c>
      <c r="T339" s="684" t="str">
        <f t="shared" si="70"/>
        <v/>
      </c>
      <c r="U339" s="685" t="str">
        <f t="shared" si="71"/>
        <v/>
      </c>
      <c r="V339" s="685" t="str">
        <f t="shared" si="72"/>
        <v/>
      </c>
      <c r="W339" s="685" t="str">
        <f t="shared" si="73"/>
        <v/>
      </c>
      <c r="X339" s="685" t="str">
        <f t="shared" si="74"/>
        <v/>
      </c>
      <c r="Y339" s="685" t="str">
        <f t="shared" si="75"/>
        <v/>
      </c>
      <c r="Z339" s="685" t="str">
        <f t="shared" si="76"/>
        <v/>
      </c>
      <c r="AA339" s="685" t="str">
        <f t="shared" si="77"/>
        <v/>
      </c>
      <c r="AB339" s="679" t="str">
        <f>IF(G339="","",VLOOKUP(G339,Qualities!$A$2:$B$156,2,0))</f>
        <v/>
      </c>
      <c r="AC339" s="686" t="str">
        <f>IF(AB339="","",VLOOKUP(AB339,QualityType!$A$2:$B$16,2,0))</f>
        <v/>
      </c>
      <c r="AD339" s="687" t="str">
        <f t="shared" si="65"/>
        <v/>
      </c>
      <c r="AE339" s="687" t="str">
        <f>IF(I339="",IF(AND(J339="",K339=""),"",F339&amp;"External"),IF(COUNTIF(BaseData!$B$2:$B$45,I339)=1,F339&amp;"Consolidation intra-divisional",F339&amp;"Group"))</f>
        <v/>
      </c>
      <c r="AF339" s="687" t="str">
        <f t="shared" si="66"/>
        <v/>
      </c>
    </row>
    <row r="340" spans="1:32">
      <c r="A340" s="674"/>
      <c r="B340" s="675"/>
      <c r="C340" s="676"/>
      <c r="D340" s="675"/>
      <c r="E340" s="677"/>
      <c r="F340" s="675"/>
      <c r="G340" s="678"/>
      <c r="H340" s="675"/>
      <c r="I340" s="675"/>
      <c r="J340" s="675"/>
      <c r="K340" s="680"/>
      <c r="L340" s="681"/>
      <c r="M340" s="682"/>
      <c r="N340" s="683"/>
      <c r="O340" s="682"/>
      <c r="P340" s="682"/>
      <c r="Q340" s="684" t="str">
        <f t="shared" si="67"/>
        <v/>
      </c>
      <c r="R340" s="684" t="str">
        <f t="shared" si="68"/>
        <v/>
      </c>
      <c r="S340" s="684" t="str">
        <f t="shared" si="69"/>
        <v/>
      </c>
      <c r="T340" s="684" t="str">
        <f t="shared" si="70"/>
        <v/>
      </c>
      <c r="U340" s="685" t="str">
        <f t="shared" si="71"/>
        <v/>
      </c>
      <c r="V340" s="685" t="str">
        <f t="shared" si="72"/>
        <v/>
      </c>
      <c r="W340" s="685" t="str">
        <f t="shared" si="73"/>
        <v/>
      </c>
      <c r="X340" s="685" t="str">
        <f t="shared" si="74"/>
        <v/>
      </c>
      <c r="Y340" s="685" t="str">
        <f t="shared" si="75"/>
        <v/>
      </c>
      <c r="Z340" s="685" t="str">
        <f t="shared" si="76"/>
        <v/>
      </c>
      <c r="AA340" s="685" t="str">
        <f t="shared" si="77"/>
        <v/>
      </c>
      <c r="AB340" s="679" t="str">
        <f>IF(G340="","",VLOOKUP(G340,Qualities!$A$2:$B$156,2,0))</f>
        <v/>
      </c>
      <c r="AC340" s="686" t="str">
        <f>IF(AB340="","",VLOOKUP(AB340,QualityType!$A$2:$B$16,2,0))</f>
        <v/>
      </c>
      <c r="AD340" s="687" t="str">
        <f t="shared" si="65"/>
        <v/>
      </c>
      <c r="AE340" s="687" t="str">
        <f>IF(I340="",IF(AND(J340="",K340=""),"",F340&amp;"External"),IF(COUNTIF(BaseData!$B$2:$B$45,I340)=1,F340&amp;"Consolidation intra-divisional",F340&amp;"Group"))</f>
        <v/>
      </c>
      <c r="AF340" s="687" t="str">
        <f t="shared" si="66"/>
        <v/>
      </c>
    </row>
    <row r="341" spans="1:32">
      <c r="A341" s="674"/>
      <c r="B341" s="675"/>
      <c r="C341" s="676"/>
      <c r="D341" s="675"/>
      <c r="E341" s="677"/>
      <c r="F341" s="675"/>
      <c r="G341" s="678"/>
      <c r="H341" s="675"/>
      <c r="I341" s="675"/>
      <c r="J341" s="675"/>
      <c r="K341" s="680"/>
      <c r="L341" s="681"/>
      <c r="M341" s="682"/>
      <c r="N341" s="683"/>
      <c r="O341" s="682"/>
      <c r="P341" s="682"/>
      <c r="Q341" s="684" t="str">
        <f t="shared" si="67"/>
        <v/>
      </c>
      <c r="R341" s="684" t="str">
        <f t="shared" si="68"/>
        <v/>
      </c>
      <c r="S341" s="684" t="str">
        <f t="shared" si="69"/>
        <v/>
      </c>
      <c r="T341" s="684" t="str">
        <f t="shared" si="70"/>
        <v/>
      </c>
      <c r="U341" s="685" t="str">
        <f t="shared" si="71"/>
        <v/>
      </c>
      <c r="V341" s="685" t="str">
        <f t="shared" si="72"/>
        <v/>
      </c>
      <c r="W341" s="685" t="str">
        <f t="shared" si="73"/>
        <v/>
      </c>
      <c r="X341" s="685" t="str">
        <f t="shared" si="74"/>
        <v/>
      </c>
      <c r="Y341" s="685" t="str">
        <f t="shared" si="75"/>
        <v/>
      </c>
      <c r="Z341" s="685" t="str">
        <f t="shared" si="76"/>
        <v/>
      </c>
      <c r="AA341" s="685" t="str">
        <f t="shared" si="77"/>
        <v/>
      </c>
      <c r="AB341" s="679" t="str">
        <f>IF(G341="","",VLOOKUP(G341,Qualities!$A$2:$B$156,2,0))</f>
        <v/>
      </c>
      <c r="AC341" s="686" t="str">
        <f>IF(AB341="","",VLOOKUP(AB341,QualityType!$A$2:$B$16,2,0))</f>
        <v/>
      </c>
      <c r="AD341" s="687" t="str">
        <f t="shared" si="65"/>
        <v/>
      </c>
      <c r="AE341" s="687" t="str">
        <f>IF(I341="",IF(AND(J341="",K341=""),"",F341&amp;"External"),IF(COUNTIF(BaseData!$B$2:$B$45,I341)=1,F341&amp;"Consolidation intra-divisional",F341&amp;"Group"))</f>
        <v/>
      </c>
      <c r="AF341" s="687" t="str">
        <f t="shared" si="66"/>
        <v/>
      </c>
    </row>
    <row r="342" spans="1:32">
      <c r="A342" s="674"/>
      <c r="B342" s="675"/>
      <c r="C342" s="676"/>
      <c r="D342" s="675"/>
      <c r="E342" s="677"/>
      <c r="F342" s="675"/>
      <c r="G342" s="678"/>
      <c r="H342" s="675"/>
      <c r="I342" s="675"/>
      <c r="J342" s="675"/>
      <c r="K342" s="680"/>
      <c r="L342" s="681"/>
      <c r="M342" s="682"/>
      <c r="N342" s="683"/>
      <c r="O342" s="682"/>
      <c r="P342" s="682"/>
      <c r="Q342" s="684" t="str">
        <f t="shared" si="67"/>
        <v/>
      </c>
      <c r="R342" s="684" t="str">
        <f t="shared" si="68"/>
        <v/>
      </c>
      <c r="S342" s="684" t="str">
        <f t="shared" si="69"/>
        <v/>
      </c>
      <c r="T342" s="684" t="str">
        <f t="shared" si="70"/>
        <v/>
      </c>
      <c r="U342" s="685" t="str">
        <f t="shared" si="71"/>
        <v/>
      </c>
      <c r="V342" s="685" t="str">
        <f t="shared" si="72"/>
        <v/>
      </c>
      <c r="W342" s="685" t="str">
        <f t="shared" si="73"/>
        <v/>
      </c>
      <c r="X342" s="685" t="str">
        <f t="shared" si="74"/>
        <v/>
      </c>
      <c r="Y342" s="685" t="str">
        <f t="shared" si="75"/>
        <v/>
      </c>
      <c r="Z342" s="685" t="str">
        <f t="shared" si="76"/>
        <v/>
      </c>
      <c r="AA342" s="685" t="str">
        <f t="shared" si="77"/>
        <v/>
      </c>
      <c r="AB342" s="679" t="str">
        <f>IF(G342="","",VLOOKUP(G342,Qualities!$A$2:$B$156,2,0))</f>
        <v/>
      </c>
      <c r="AC342" s="686" t="str">
        <f>IF(AB342="","",VLOOKUP(AB342,QualityType!$A$2:$B$16,2,0))</f>
        <v/>
      </c>
      <c r="AD342" s="687" t="str">
        <f t="shared" si="65"/>
        <v/>
      </c>
      <c r="AE342" s="687" t="str">
        <f>IF(I342="",IF(AND(J342="",K342=""),"",F342&amp;"External"),IF(COUNTIF(BaseData!$B$2:$B$45,I342)=1,F342&amp;"Consolidation intra-divisional",F342&amp;"Group"))</f>
        <v/>
      </c>
      <c r="AF342" s="687" t="str">
        <f t="shared" si="66"/>
        <v/>
      </c>
    </row>
    <row r="343" spans="1:32">
      <c r="A343" s="674"/>
      <c r="B343" s="675"/>
      <c r="C343" s="676"/>
      <c r="D343" s="675"/>
      <c r="E343" s="677"/>
      <c r="F343" s="675"/>
      <c r="G343" s="678"/>
      <c r="H343" s="675"/>
      <c r="I343" s="675"/>
      <c r="J343" s="675"/>
      <c r="K343" s="680"/>
      <c r="L343" s="681"/>
      <c r="M343" s="682"/>
      <c r="N343" s="683"/>
      <c r="O343" s="682"/>
      <c r="P343" s="682"/>
      <c r="Q343" s="684" t="str">
        <f t="shared" si="67"/>
        <v/>
      </c>
      <c r="R343" s="684" t="str">
        <f t="shared" si="68"/>
        <v/>
      </c>
      <c r="S343" s="684" t="str">
        <f t="shared" si="69"/>
        <v/>
      </c>
      <c r="T343" s="684" t="str">
        <f t="shared" si="70"/>
        <v/>
      </c>
      <c r="U343" s="685" t="str">
        <f t="shared" si="71"/>
        <v/>
      </c>
      <c r="V343" s="685" t="str">
        <f t="shared" si="72"/>
        <v/>
      </c>
      <c r="W343" s="685" t="str">
        <f t="shared" si="73"/>
        <v/>
      </c>
      <c r="X343" s="685" t="str">
        <f t="shared" si="74"/>
        <v/>
      </c>
      <c r="Y343" s="685" t="str">
        <f t="shared" si="75"/>
        <v/>
      </c>
      <c r="Z343" s="685" t="str">
        <f t="shared" si="76"/>
        <v/>
      </c>
      <c r="AA343" s="685" t="str">
        <f t="shared" si="77"/>
        <v/>
      </c>
      <c r="AB343" s="679" t="str">
        <f>IF(G343="","",VLOOKUP(G343,Qualities!$A$2:$B$156,2,0))</f>
        <v/>
      </c>
      <c r="AC343" s="686" t="str">
        <f>IF(AB343="","",VLOOKUP(AB343,QualityType!$A$2:$B$16,2,0))</f>
        <v/>
      </c>
      <c r="AD343" s="687" t="str">
        <f t="shared" si="65"/>
        <v/>
      </c>
      <c r="AE343" s="687" t="str">
        <f>IF(I343="",IF(AND(J343="",K343=""),"",F343&amp;"External"),IF(COUNTIF(BaseData!$B$2:$B$45,I343)=1,F343&amp;"Consolidation intra-divisional",F343&amp;"Group"))</f>
        <v/>
      </c>
      <c r="AF343" s="687" t="str">
        <f t="shared" si="66"/>
        <v/>
      </c>
    </row>
    <row r="344" spans="1:32">
      <c r="A344" s="674"/>
      <c r="B344" s="675"/>
      <c r="C344" s="676"/>
      <c r="D344" s="675"/>
      <c r="E344" s="677"/>
      <c r="F344" s="675"/>
      <c r="G344" s="678"/>
      <c r="H344" s="675"/>
      <c r="I344" s="675"/>
      <c r="J344" s="675"/>
      <c r="K344" s="680"/>
      <c r="L344" s="681"/>
      <c r="M344" s="682"/>
      <c r="N344" s="683"/>
      <c r="O344" s="682"/>
      <c r="P344" s="682"/>
      <c r="Q344" s="684" t="str">
        <f t="shared" si="67"/>
        <v/>
      </c>
      <c r="R344" s="684" t="str">
        <f t="shared" si="68"/>
        <v/>
      </c>
      <c r="S344" s="684" t="str">
        <f t="shared" si="69"/>
        <v/>
      </c>
      <c r="T344" s="684" t="str">
        <f t="shared" si="70"/>
        <v/>
      </c>
      <c r="U344" s="685" t="str">
        <f t="shared" si="71"/>
        <v/>
      </c>
      <c r="V344" s="685" t="str">
        <f t="shared" si="72"/>
        <v/>
      </c>
      <c r="W344" s="685" t="str">
        <f t="shared" si="73"/>
        <v/>
      </c>
      <c r="X344" s="685" t="str">
        <f t="shared" si="74"/>
        <v/>
      </c>
      <c r="Y344" s="685" t="str">
        <f t="shared" si="75"/>
        <v/>
      </c>
      <c r="Z344" s="685" t="str">
        <f t="shared" si="76"/>
        <v/>
      </c>
      <c r="AA344" s="685" t="str">
        <f t="shared" si="77"/>
        <v/>
      </c>
      <c r="AB344" s="679" t="str">
        <f>IF(G344="","",VLOOKUP(G344,Qualities!$A$2:$B$156,2,0))</f>
        <v/>
      </c>
      <c r="AC344" s="686" t="str">
        <f>IF(AB344="","",VLOOKUP(AB344,QualityType!$A$2:$B$16,2,0))</f>
        <v/>
      </c>
      <c r="AD344" s="687" t="str">
        <f t="shared" si="65"/>
        <v/>
      </c>
      <c r="AE344" s="687" t="str">
        <f>IF(I344="",IF(AND(J344="",K344=""),"",F344&amp;"External"),IF(COUNTIF(BaseData!$B$2:$B$45,I344)=1,F344&amp;"Consolidation intra-divisional",F344&amp;"Group"))</f>
        <v/>
      </c>
      <c r="AF344" s="687" t="str">
        <f t="shared" si="66"/>
        <v/>
      </c>
    </row>
    <row r="345" spans="1:32">
      <c r="A345" s="674"/>
      <c r="B345" s="675"/>
      <c r="C345" s="676"/>
      <c r="D345" s="675"/>
      <c r="E345" s="677"/>
      <c r="F345" s="675"/>
      <c r="G345" s="678"/>
      <c r="H345" s="675"/>
      <c r="I345" s="675"/>
      <c r="J345" s="675"/>
      <c r="K345" s="680"/>
      <c r="L345" s="681"/>
      <c r="M345" s="682"/>
      <c r="N345" s="683"/>
      <c r="O345" s="682"/>
      <c r="P345" s="682"/>
      <c r="Q345" s="684" t="str">
        <f t="shared" si="67"/>
        <v/>
      </c>
      <c r="R345" s="684" t="str">
        <f t="shared" si="68"/>
        <v/>
      </c>
      <c r="S345" s="684" t="str">
        <f t="shared" si="69"/>
        <v/>
      </c>
      <c r="T345" s="684" t="str">
        <f t="shared" si="70"/>
        <v/>
      </c>
      <c r="U345" s="685" t="str">
        <f t="shared" si="71"/>
        <v/>
      </c>
      <c r="V345" s="685" t="str">
        <f t="shared" si="72"/>
        <v/>
      </c>
      <c r="W345" s="685" t="str">
        <f t="shared" si="73"/>
        <v/>
      </c>
      <c r="X345" s="685" t="str">
        <f t="shared" si="74"/>
        <v/>
      </c>
      <c r="Y345" s="685" t="str">
        <f t="shared" si="75"/>
        <v/>
      </c>
      <c r="Z345" s="685" t="str">
        <f t="shared" si="76"/>
        <v/>
      </c>
      <c r="AA345" s="685" t="str">
        <f t="shared" si="77"/>
        <v/>
      </c>
      <c r="AB345" s="679" t="str">
        <f>IF(G345="","",VLOOKUP(G345,Qualities!$A$2:$B$156,2,0))</f>
        <v/>
      </c>
      <c r="AC345" s="686" t="str">
        <f>IF(AB345="","",VLOOKUP(AB345,QualityType!$A$2:$B$16,2,0))</f>
        <v/>
      </c>
      <c r="AD345" s="687" t="str">
        <f t="shared" si="65"/>
        <v/>
      </c>
      <c r="AE345" s="687" t="str">
        <f>IF(I345="",IF(AND(J345="",K345=""),"",F345&amp;"External"),IF(COUNTIF(BaseData!$B$2:$B$45,I345)=1,F345&amp;"Consolidation intra-divisional",F345&amp;"Group"))</f>
        <v/>
      </c>
      <c r="AF345" s="687" t="str">
        <f t="shared" si="66"/>
        <v/>
      </c>
    </row>
    <row r="346" spans="1:32">
      <c r="A346" s="674"/>
      <c r="B346" s="675"/>
      <c r="C346" s="676"/>
      <c r="D346" s="675"/>
      <c r="E346" s="677"/>
      <c r="F346" s="675"/>
      <c r="G346" s="678"/>
      <c r="H346" s="675"/>
      <c r="I346" s="675"/>
      <c r="J346" s="675"/>
      <c r="K346" s="680"/>
      <c r="L346" s="681"/>
      <c r="M346" s="682"/>
      <c r="N346" s="683"/>
      <c r="O346" s="682"/>
      <c r="P346" s="682"/>
      <c r="Q346" s="684" t="str">
        <f t="shared" si="67"/>
        <v/>
      </c>
      <c r="R346" s="684" t="str">
        <f t="shared" si="68"/>
        <v/>
      </c>
      <c r="S346" s="684" t="str">
        <f t="shared" si="69"/>
        <v/>
      </c>
      <c r="T346" s="684" t="str">
        <f t="shared" si="70"/>
        <v/>
      </c>
      <c r="U346" s="685" t="str">
        <f t="shared" si="71"/>
        <v/>
      </c>
      <c r="V346" s="685" t="str">
        <f t="shared" si="72"/>
        <v/>
      </c>
      <c r="W346" s="685" t="str">
        <f t="shared" si="73"/>
        <v/>
      </c>
      <c r="X346" s="685" t="str">
        <f t="shared" si="74"/>
        <v/>
      </c>
      <c r="Y346" s="685" t="str">
        <f t="shared" si="75"/>
        <v/>
      </c>
      <c r="Z346" s="685" t="str">
        <f t="shared" si="76"/>
        <v/>
      </c>
      <c r="AA346" s="685" t="str">
        <f t="shared" si="77"/>
        <v/>
      </c>
      <c r="AB346" s="679" t="str">
        <f>IF(G346="","",VLOOKUP(G346,Qualities!$A$2:$B$156,2,0))</f>
        <v/>
      </c>
      <c r="AC346" s="686" t="str">
        <f>IF(AB346="","",VLOOKUP(AB346,QualityType!$A$2:$B$16,2,0))</f>
        <v/>
      </c>
      <c r="AD346" s="687" t="str">
        <f t="shared" si="65"/>
        <v/>
      </c>
      <c r="AE346" s="687" t="str">
        <f>IF(I346="",IF(AND(J346="",K346=""),"",F346&amp;"External"),IF(COUNTIF(BaseData!$B$2:$B$45,I346)=1,F346&amp;"Consolidation intra-divisional",F346&amp;"Group"))</f>
        <v/>
      </c>
      <c r="AF346" s="687" t="str">
        <f t="shared" si="66"/>
        <v/>
      </c>
    </row>
    <row r="347" spans="1:32">
      <c r="A347" s="674"/>
      <c r="B347" s="675"/>
      <c r="C347" s="676"/>
      <c r="D347" s="675"/>
      <c r="E347" s="677"/>
      <c r="F347" s="675"/>
      <c r="G347" s="678"/>
      <c r="H347" s="675"/>
      <c r="I347" s="675"/>
      <c r="J347" s="675"/>
      <c r="K347" s="680"/>
      <c r="L347" s="681"/>
      <c r="M347" s="682"/>
      <c r="N347" s="683"/>
      <c r="O347" s="682"/>
      <c r="P347" s="682"/>
      <c r="Q347" s="684" t="str">
        <f t="shared" si="67"/>
        <v/>
      </c>
      <c r="R347" s="684" t="str">
        <f t="shared" si="68"/>
        <v/>
      </c>
      <c r="S347" s="684" t="str">
        <f t="shared" si="69"/>
        <v/>
      </c>
      <c r="T347" s="684" t="str">
        <f t="shared" si="70"/>
        <v/>
      </c>
      <c r="U347" s="685" t="str">
        <f t="shared" si="71"/>
        <v/>
      </c>
      <c r="V347" s="685" t="str">
        <f t="shared" si="72"/>
        <v/>
      </c>
      <c r="W347" s="685" t="str">
        <f t="shared" si="73"/>
        <v/>
      </c>
      <c r="X347" s="685" t="str">
        <f t="shared" si="74"/>
        <v/>
      </c>
      <c r="Y347" s="685" t="str">
        <f t="shared" si="75"/>
        <v/>
      </c>
      <c r="Z347" s="685" t="str">
        <f t="shared" si="76"/>
        <v/>
      </c>
      <c r="AA347" s="685" t="str">
        <f t="shared" si="77"/>
        <v/>
      </c>
      <c r="AB347" s="679" t="str">
        <f>IF(G347="","",VLOOKUP(G347,Qualities!$A$2:$B$156,2,0))</f>
        <v/>
      </c>
      <c r="AC347" s="686" t="str">
        <f>IF(AB347="","",VLOOKUP(AB347,QualityType!$A$2:$B$16,2,0))</f>
        <v/>
      </c>
      <c r="AD347" s="687" t="str">
        <f t="shared" si="65"/>
        <v/>
      </c>
      <c r="AE347" s="687" t="str">
        <f>IF(I347="",IF(AND(J347="",K347=""),"",F347&amp;"External"),IF(COUNTIF(BaseData!$B$2:$B$45,I347)=1,F347&amp;"Consolidation intra-divisional",F347&amp;"Group"))</f>
        <v/>
      </c>
      <c r="AF347" s="687" t="str">
        <f t="shared" si="66"/>
        <v/>
      </c>
    </row>
    <row r="348" spans="1:32">
      <c r="A348" s="674"/>
      <c r="B348" s="675"/>
      <c r="C348" s="676"/>
      <c r="D348" s="675"/>
      <c r="E348" s="677"/>
      <c r="F348" s="675"/>
      <c r="G348" s="678"/>
      <c r="H348" s="675"/>
      <c r="I348" s="675"/>
      <c r="J348" s="675"/>
      <c r="K348" s="680"/>
      <c r="L348" s="681"/>
      <c r="M348" s="682"/>
      <c r="N348" s="683"/>
      <c r="O348" s="682"/>
      <c r="P348" s="682"/>
      <c r="Q348" s="684" t="str">
        <f t="shared" si="67"/>
        <v/>
      </c>
      <c r="R348" s="684" t="str">
        <f t="shared" si="68"/>
        <v/>
      </c>
      <c r="S348" s="684" t="str">
        <f t="shared" si="69"/>
        <v/>
      </c>
      <c r="T348" s="684" t="str">
        <f t="shared" si="70"/>
        <v/>
      </c>
      <c r="U348" s="685" t="str">
        <f t="shared" si="71"/>
        <v/>
      </c>
      <c r="V348" s="685" t="str">
        <f t="shared" si="72"/>
        <v/>
      </c>
      <c r="W348" s="685" t="str">
        <f t="shared" si="73"/>
        <v/>
      </c>
      <c r="X348" s="685" t="str">
        <f t="shared" si="74"/>
        <v/>
      </c>
      <c r="Y348" s="685" t="str">
        <f t="shared" si="75"/>
        <v/>
      </c>
      <c r="Z348" s="685" t="str">
        <f t="shared" si="76"/>
        <v/>
      </c>
      <c r="AA348" s="685" t="str">
        <f t="shared" si="77"/>
        <v/>
      </c>
      <c r="AB348" s="679" t="str">
        <f>IF(G348="","",VLOOKUP(G348,Qualities!$A$2:$B$156,2,0))</f>
        <v/>
      </c>
      <c r="AC348" s="686" t="str">
        <f>IF(AB348="","",VLOOKUP(AB348,QualityType!$A$2:$B$16,2,0))</f>
        <v/>
      </c>
      <c r="AD348" s="687" t="str">
        <f t="shared" si="65"/>
        <v/>
      </c>
      <c r="AE348" s="687" t="str">
        <f>IF(I348="",IF(AND(J348="",K348=""),"",F348&amp;"External"),IF(COUNTIF(BaseData!$B$2:$B$45,I348)=1,F348&amp;"Consolidation intra-divisional",F348&amp;"Group"))</f>
        <v/>
      </c>
      <c r="AF348" s="687" t="str">
        <f t="shared" si="66"/>
        <v/>
      </c>
    </row>
    <row r="349" spans="1:32">
      <c r="A349" s="674"/>
      <c r="B349" s="675"/>
      <c r="C349" s="676"/>
      <c r="D349" s="675"/>
      <c r="E349" s="677"/>
      <c r="F349" s="675"/>
      <c r="G349" s="678"/>
      <c r="H349" s="675"/>
      <c r="I349" s="675"/>
      <c r="J349" s="675"/>
      <c r="K349" s="680"/>
      <c r="L349" s="681"/>
      <c r="M349" s="682"/>
      <c r="N349" s="683"/>
      <c r="O349" s="682"/>
      <c r="P349" s="682"/>
      <c r="Q349" s="684" t="str">
        <f t="shared" si="67"/>
        <v/>
      </c>
      <c r="R349" s="684" t="str">
        <f t="shared" si="68"/>
        <v/>
      </c>
      <c r="S349" s="684" t="str">
        <f t="shared" si="69"/>
        <v/>
      </c>
      <c r="T349" s="684" t="str">
        <f t="shared" si="70"/>
        <v/>
      </c>
      <c r="U349" s="685" t="str">
        <f t="shared" si="71"/>
        <v/>
      </c>
      <c r="V349" s="685" t="str">
        <f t="shared" si="72"/>
        <v/>
      </c>
      <c r="W349" s="685" t="str">
        <f t="shared" si="73"/>
        <v/>
      </c>
      <c r="X349" s="685" t="str">
        <f t="shared" si="74"/>
        <v/>
      </c>
      <c r="Y349" s="685" t="str">
        <f t="shared" si="75"/>
        <v/>
      </c>
      <c r="Z349" s="685" t="str">
        <f t="shared" si="76"/>
        <v/>
      </c>
      <c r="AA349" s="685" t="str">
        <f t="shared" si="77"/>
        <v/>
      </c>
      <c r="AB349" s="679" t="str">
        <f>IF(G349="","",VLOOKUP(G349,Qualities!$A$2:$B$156,2,0))</f>
        <v/>
      </c>
      <c r="AC349" s="686" t="str">
        <f>IF(AB349="","",VLOOKUP(AB349,QualityType!$A$2:$B$16,2,0))</f>
        <v/>
      </c>
      <c r="AD349" s="687" t="str">
        <f t="shared" si="65"/>
        <v/>
      </c>
      <c r="AE349" s="687" t="str">
        <f>IF(I349="",IF(AND(J349="",K349=""),"",F349&amp;"External"),IF(COUNTIF(BaseData!$B$2:$B$45,I349)=1,F349&amp;"Consolidation intra-divisional",F349&amp;"Group"))</f>
        <v/>
      </c>
      <c r="AF349" s="687" t="str">
        <f t="shared" si="66"/>
        <v/>
      </c>
    </row>
    <row r="350" spans="1:32">
      <c r="A350" s="674"/>
      <c r="B350" s="675"/>
      <c r="C350" s="676"/>
      <c r="D350" s="675"/>
      <c r="E350" s="677"/>
      <c r="F350" s="675"/>
      <c r="G350" s="678"/>
      <c r="H350" s="675"/>
      <c r="I350" s="675"/>
      <c r="J350" s="675"/>
      <c r="K350" s="680"/>
      <c r="L350" s="681"/>
      <c r="M350" s="682"/>
      <c r="N350" s="683"/>
      <c r="O350" s="682"/>
      <c r="P350" s="682"/>
      <c r="Q350" s="684" t="str">
        <f t="shared" si="67"/>
        <v/>
      </c>
      <c r="R350" s="684" t="str">
        <f t="shared" si="68"/>
        <v/>
      </c>
      <c r="S350" s="684" t="str">
        <f t="shared" si="69"/>
        <v/>
      </c>
      <c r="T350" s="684" t="str">
        <f t="shared" si="70"/>
        <v/>
      </c>
      <c r="U350" s="685" t="str">
        <f t="shared" si="71"/>
        <v/>
      </c>
      <c r="V350" s="685" t="str">
        <f t="shared" si="72"/>
        <v/>
      </c>
      <c r="W350" s="685" t="str">
        <f t="shared" si="73"/>
        <v/>
      </c>
      <c r="X350" s="685" t="str">
        <f t="shared" si="74"/>
        <v/>
      </c>
      <c r="Y350" s="685" t="str">
        <f t="shared" si="75"/>
        <v/>
      </c>
      <c r="Z350" s="685" t="str">
        <f t="shared" si="76"/>
        <v/>
      </c>
      <c r="AA350" s="685" t="str">
        <f t="shared" si="77"/>
        <v/>
      </c>
      <c r="AB350" s="679" t="str">
        <f>IF(G350="","",VLOOKUP(G350,Qualities!$A$2:$B$156,2,0))</f>
        <v/>
      </c>
      <c r="AC350" s="686" t="str">
        <f>IF(AB350="","",VLOOKUP(AB350,QualityType!$A$2:$B$16,2,0))</f>
        <v/>
      </c>
      <c r="AD350" s="687" t="str">
        <f t="shared" si="65"/>
        <v/>
      </c>
      <c r="AE350" s="687" t="str">
        <f>IF(I350="",IF(AND(J350="",K350=""),"",F350&amp;"External"),IF(COUNTIF(BaseData!$B$2:$B$45,I350)=1,F350&amp;"Consolidation intra-divisional",F350&amp;"Group"))</f>
        <v/>
      </c>
      <c r="AF350" s="687" t="str">
        <f t="shared" si="66"/>
        <v/>
      </c>
    </row>
    <row r="351" spans="1:32">
      <c r="A351" s="674"/>
      <c r="B351" s="675"/>
      <c r="C351" s="676"/>
      <c r="D351" s="675"/>
      <c r="E351" s="677"/>
      <c r="F351" s="675"/>
      <c r="G351" s="678"/>
      <c r="H351" s="675"/>
      <c r="I351" s="675"/>
      <c r="J351" s="675"/>
      <c r="K351" s="680"/>
      <c r="L351" s="681"/>
      <c r="M351" s="682"/>
      <c r="N351" s="683"/>
      <c r="O351" s="682"/>
      <c r="P351" s="682"/>
      <c r="Q351" s="684" t="str">
        <f t="shared" si="67"/>
        <v/>
      </c>
      <c r="R351" s="684" t="str">
        <f t="shared" si="68"/>
        <v/>
      </c>
      <c r="S351" s="684" t="str">
        <f t="shared" si="69"/>
        <v/>
      </c>
      <c r="T351" s="684" t="str">
        <f t="shared" si="70"/>
        <v/>
      </c>
      <c r="U351" s="685" t="str">
        <f t="shared" si="71"/>
        <v/>
      </c>
      <c r="V351" s="685" t="str">
        <f t="shared" si="72"/>
        <v/>
      </c>
      <c r="W351" s="685" t="str">
        <f t="shared" si="73"/>
        <v/>
      </c>
      <c r="X351" s="685" t="str">
        <f t="shared" si="74"/>
        <v/>
      </c>
      <c r="Y351" s="685" t="str">
        <f t="shared" si="75"/>
        <v/>
      </c>
      <c r="Z351" s="685" t="str">
        <f t="shared" si="76"/>
        <v/>
      </c>
      <c r="AA351" s="685" t="str">
        <f t="shared" si="77"/>
        <v/>
      </c>
      <c r="AB351" s="679" t="str">
        <f>IF(G351="","",VLOOKUP(G351,Qualities!$A$2:$B$156,2,0))</f>
        <v/>
      </c>
      <c r="AC351" s="686" t="str">
        <f>IF(AB351="","",VLOOKUP(AB351,QualityType!$A$2:$B$16,2,0))</f>
        <v/>
      </c>
      <c r="AD351" s="687" t="str">
        <f t="shared" si="65"/>
        <v/>
      </c>
      <c r="AE351" s="687" t="str">
        <f>IF(I351="",IF(AND(J351="",K351=""),"",F351&amp;"External"),IF(COUNTIF(BaseData!$B$2:$B$45,I351)=1,F351&amp;"Consolidation intra-divisional",F351&amp;"Group"))</f>
        <v/>
      </c>
      <c r="AF351" s="687" t="str">
        <f t="shared" si="66"/>
        <v/>
      </c>
    </row>
    <row r="352" spans="1:32">
      <c r="A352" s="674"/>
      <c r="B352" s="675"/>
      <c r="C352" s="676"/>
      <c r="D352" s="675"/>
      <c r="E352" s="677"/>
      <c r="F352" s="675"/>
      <c r="G352" s="678"/>
      <c r="H352" s="675"/>
      <c r="I352" s="675"/>
      <c r="J352" s="675"/>
      <c r="K352" s="680"/>
      <c r="L352" s="681"/>
      <c r="M352" s="682"/>
      <c r="N352" s="683"/>
      <c r="O352" s="682"/>
      <c r="P352" s="682"/>
      <c r="Q352" s="684" t="str">
        <f t="shared" si="67"/>
        <v/>
      </c>
      <c r="R352" s="684" t="str">
        <f t="shared" si="68"/>
        <v/>
      </c>
      <c r="S352" s="684" t="str">
        <f t="shared" si="69"/>
        <v/>
      </c>
      <c r="T352" s="684" t="str">
        <f t="shared" si="70"/>
        <v/>
      </c>
      <c r="U352" s="685" t="str">
        <f t="shared" si="71"/>
        <v/>
      </c>
      <c r="V352" s="685" t="str">
        <f t="shared" si="72"/>
        <v/>
      </c>
      <c r="W352" s="685" t="str">
        <f t="shared" si="73"/>
        <v/>
      </c>
      <c r="X352" s="685" t="str">
        <f t="shared" si="74"/>
        <v/>
      </c>
      <c r="Y352" s="685" t="str">
        <f t="shared" si="75"/>
        <v/>
      </c>
      <c r="Z352" s="685" t="str">
        <f t="shared" si="76"/>
        <v/>
      </c>
      <c r="AA352" s="685" t="str">
        <f t="shared" si="77"/>
        <v/>
      </c>
      <c r="AB352" s="679" t="str">
        <f>IF(G352="","",VLOOKUP(G352,Qualities!$A$2:$B$156,2,0))</f>
        <v/>
      </c>
      <c r="AC352" s="686" t="str">
        <f>IF(AB352="","",VLOOKUP(AB352,QualityType!$A$2:$B$16,2,0))</f>
        <v/>
      </c>
      <c r="AD352" s="687" t="str">
        <f t="shared" si="65"/>
        <v/>
      </c>
      <c r="AE352" s="687" t="str">
        <f>IF(I352="",IF(AND(J352="",K352=""),"",F352&amp;"External"),IF(COUNTIF(BaseData!$B$2:$B$45,I352)=1,F352&amp;"Consolidation intra-divisional",F352&amp;"Group"))</f>
        <v/>
      </c>
      <c r="AF352" s="687" t="str">
        <f t="shared" si="66"/>
        <v/>
      </c>
    </row>
    <row r="353" spans="1:32">
      <c r="A353" s="674"/>
      <c r="B353" s="675"/>
      <c r="C353" s="676"/>
      <c r="D353" s="675"/>
      <c r="E353" s="677"/>
      <c r="F353" s="675"/>
      <c r="G353" s="678"/>
      <c r="H353" s="675"/>
      <c r="I353" s="675"/>
      <c r="J353" s="675"/>
      <c r="K353" s="680"/>
      <c r="L353" s="681"/>
      <c r="M353" s="682"/>
      <c r="N353" s="683"/>
      <c r="O353" s="682"/>
      <c r="P353" s="682"/>
      <c r="Q353" s="684" t="str">
        <f t="shared" si="67"/>
        <v/>
      </c>
      <c r="R353" s="684" t="str">
        <f t="shared" si="68"/>
        <v/>
      </c>
      <c r="S353" s="684" t="str">
        <f t="shared" si="69"/>
        <v/>
      </c>
      <c r="T353" s="684" t="str">
        <f t="shared" si="70"/>
        <v/>
      </c>
      <c r="U353" s="685" t="str">
        <f t="shared" si="71"/>
        <v/>
      </c>
      <c r="V353" s="685" t="str">
        <f t="shared" si="72"/>
        <v/>
      </c>
      <c r="W353" s="685" t="str">
        <f t="shared" si="73"/>
        <v/>
      </c>
      <c r="X353" s="685" t="str">
        <f t="shared" si="74"/>
        <v/>
      </c>
      <c r="Y353" s="685" t="str">
        <f t="shared" si="75"/>
        <v/>
      </c>
      <c r="Z353" s="685" t="str">
        <f t="shared" si="76"/>
        <v/>
      </c>
      <c r="AA353" s="685" t="str">
        <f t="shared" si="77"/>
        <v/>
      </c>
      <c r="AB353" s="679" t="str">
        <f>IF(G353="","",VLOOKUP(G353,Qualities!$A$2:$B$156,2,0))</f>
        <v/>
      </c>
      <c r="AC353" s="686" t="str">
        <f>IF(AB353="","",VLOOKUP(AB353,QualityType!$A$2:$B$16,2,0))</f>
        <v/>
      </c>
      <c r="AD353" s="687" t="str">
        <f t="shared" si="65"/>
        <v/>
      </c>
      <c r="AE353" s="687" t="str">
        <f>IF(I353="",IF(AND(J353="",K353=""),"",F353&amp;"External"),IF(COUNTIF(BaseData!$B$2:$B$45,I353)=1,F353&amp;"Consolidation intra-divisional",F353&amp;"Group"))</f>
        <v/>
      </c>
      <c r="AF353" s="687" t="str">
        <f t="shared" si="66"/>
        <v/>
      </c>
    </row>
    <row r="354" spans="1:32">
      <c r="A354" s="674"/>
      <c r="B354" s="675"/>
      <c r="C354" s="676"/>
      <c r="D354" s="675"/>
      <c r="E354" s="677"/>
      <c r="F354" s="675"/>
      <c r="G354" s="678"/>
      <c r="H354" s="675"/>
      <c r="I354" s="675"/>
      <c r="J354" s="675"/>
      <c r="K354" s="680"/>
      <c r="L354" s="681"/>
      <c r="M354" s="682"/>
      <c r="N354" s="683"/>
      <c r="O354" s="682"/>
      <c r="P354" s="682"/>
      <c r="Q354" s="684" t="str">
        <f t="shared" si="67"/>
        <v/>
      </c>
      <c r="R354" s="684" t="str">
        <f t="shared" si="68"/>
        <v/>
      </c>
      <c r="S354" s="684" t="str">
        <f t="shared" si="69"/>
        <v/>
      </c>
      <c r="T354" s="684" t="str">
        <f t="shared" si="70"/>
        <v/>
      </c>
      <c r="U354" s="685" t="str">
        <f t="shared" si="71"/>
        <v/>
      </c>
      <c r="V354" s="685" t="str">
        <f t="shared" si="72"/>
        <v/>
      </c>
      <c r="W354" s="685" t="str">
        <f t="shared" si="73"/>
        <v/>
      </c>
      <c r="X354" s="685" t="str">
        <f t="shared" si="74"/>
        <v/>
      </c>
      <c r="Y354" s="685" t="str">
        <f t="shared" si="75"/>
        <v/>
      </c>
      <c r="Z354" s="685" t="str">
        <f t="shared" si="76"/>
        <v/>
      </c>
      <c r="AA354" s="685" t="str">
        <f t="shared" si="77"/>
        <v/>
      </c>
      <c r="AB354" s="679" t="str">
        <f>IF(G354="","",VLOOKUP(G354,Qualities!$A$2:$B$156,2,0))</f>
        <v/>
      </c>
      <c r="AC354" s="686" t="str">
        <f>IF(AB354="","",VLOOKUP(AB354,QualityType!$A$2:$B$16,2,0))</f>
        <v/>
      </c>
      <c r="AD354" s="687" t="str">
        <f t="shared" si="65"/>
        <v/>
      </c>
      <c r="AE354" s="687" t="str">
        <f>IF(I354="",IF(AND(J354="",K354=""),"",F354&amp;"External"),IF(COUNTIF(BaseData!$B$2:$B$45,I354)=1,F354&amp;"Consolidation intra-divisional",F354&amp;"Group"))</f>
        <v/>
      </c>
      <c r="AF354" s="687" t="str">
        <f t="shared" si="66"/>
        <v/>
      </c>
    </row>
    <row r="355" spans="1:32">
      <c r="A355" s="674"/>
      <c r="B355" s="675"/>
      <c r="C355" s="676"/>
      <c r="D355" s="675"/>
      <c r="E355" s="677"/>
      <c r="F355" s="675"/>
      <c r="G355" s="678"/>
      <c r="H355" s="675"/>
      <c r="I355" s="675"/>
      <c r="J355" s="675"/>
      <c r="K355" s="680"/>
      <c r="L355" s="681"/>
      <c r="M355" s="682"/>
      <c r="N355" s="683"/>
      <c r="O355" s="682"/>
      <c r="P355" s="682"/>
      <c r="Q355" s="684" t="str">
        <f t="shared" si="67"/>
        <v/>
      </c>
      <c r="R355" s="684" t="str">
        <f t="shared" si="68"/>
        <v/>
      </c>
      <c r="S355" s="684" t="str">
        <f t="shared" si="69"/>
        <v/>
      </c>
      <c r="T355" s="684" t="str">
        <f t="shared" si="70"/>
        <v/>
      </c>
      <c r="U355" s="685" t="str">
        <f t="shared" si="71"/>
        <v/>
      </c>
      <c r="V355" s="685" t="str">
        <f t="shared" si="72"/>
        <v/>
      </c>
      <c r="W355" s="685" t="str">
        <f t="shared" si="73"/>
        <v/>
      </c>
      <c r="X355" s="685" t="str">
        <f t="shared" si="74"/>
        <v/>
      </c>
      <c r="Y355" s="685" t="str">
        <f t="shared" si="75"/>
        <v/>
      </c>
      <c r="Z355" s="685" t="str">
        <f t="shared" si="76"/>
        <v/>
      </c>
      <c r="AA355" s="685" t="str">
        <f t="shared" si="77"/>
        <v/>
      </c>
      <c r="AB355" s="679" t="str">
        <f>IF(G355="","",VLOOKUP(G355,Qualities!$A$2:$B$156,2,0))</f>
        <v/>
      </c>
      <c r="AC355" s="686" t="str">
        <f>IF(AB355="","",VLOOKUP(AB355,QualityType!$A$2:$B$16,2,0))</f>
        <v/>
      </c>
      <c r="AD355" s="687" t="str">
        <f t="shared" si="65"/>
        <v/>
      </c>
      <c r="AE355" s="687" t="str">
        <f>IF(I355="",IF(AND(J355="",K355=""),"",F355&amp;"External"),IF(COUNTIF(BaseData!$B$2:$B$45,I355)=1,F355&amp;"Consolidation intra-divisional",F355&amp;"Group"))</f>
        <v/>
      </c>
      <c r="AF355" s="687" t="str">
        <f t="shared" si="66"/>
        <v/>
      </c>
    </row>
    <row r="356" spans="1:32">
      <c r="A356" s="674"/>
      <c r="B356" s="675"/>
      <c r="C356" s="676"/>
      <c r="D356" s="675"/>
      <c r="E356" s="677"/>
      <c r="F356" s="675"/>
      <c r="G356" s="678"/>
      <c r="H356" s="675"/>
      <c r="I356" s="675"/>
      <c r="J356" s="675"/>
      <c r="K356" s="680"/>
      <c r="L356" s="681"/>
      <c r="M356" s="682"/>
      <c r="N356" s="683"/>
      <c r="O356" s="682"/>
      <c r="P356" s="682"/>
      <c r="Q356" s="684" t="str">
        <f t="shared" si="67"/>
        <v/>
      </c>
      <c r="R356" s="684" t="str">
        <f t="shared" si="68"/>
        <v/>
      </c>
      <c r="S356" s="684" t="str">
        <f t="shared" si="69"/>
        <v/>
      </c>
      <c r="T356" s="684" t="str">
        <f t="shared" si="70"/>
        <v/>
      </c>
      <c r="U356" s="685" t="str">
        <f t="shared" si="71"/>
        <v/>
      </c>
      <c r="V356" s="685" t="str">
        <f t="shared" si="72"/>
        <v/>
      </c>
      <c r="W356" s="685" t="str">
        <f t="shared" si="73"/>
        <v/>
      </c>
      <c r="X356" s="685" t="str">
        <f t="shared" si="74"/>
        <v/>
      </c>
      <c r="Y356" s="685" t="str">
        <f t="shared" si="75"/>
        <v/>
      </c>
      <c r="Z356" s="685" t="str">
        <f t="shared" si="76"/>
        <v/>
      </c>
      <c r="AA356" s="685" t="str">
        <f t="shared" si="77"/>
        <v/>
      </c>
      <c r="AB356" s="679" t="str">
        <f>IF(G356="","",VLOOKUP(G356,Qualities!$A$2:$B$156,2,0))</f>
        <v/>
      </c>
      <c r="AC356" s="686" t="str">
        <f>IF(AB356="","",VLOOKUP(AB356,QualityType!$A$2:$B$16,2,0))</f>
        <v/>
      </c>
      <c r="AD356" s="687" t="str">
        <f t="shared" si="65"/>
        <v/>
      </c>
      <c r="AE356" s="687" t="str">
        <f>IF(I356="",IF(AND(J356="",K356=""),"",F356&amp;"External"),IF(COUNTIF(BaseData!$B$2:$B$45,I356)=1,F356&amp;"Consolidation intra-divisional",F356&amp;"Group"))</f>
        <v/>
      </c>
      <c r="AF356" s="687" t="str">
        <f t="shared" si="66"/>
        <v/>
      </c>
    </row>
    <row r="357" spans="1:32">
      <c r="A357" s="674"/>
      <c r="B357" s="675"/>
      <c r="C357" s="676"/>
      <c r="D357" s="675"/>
      <c r="E357" s="677"/>
      <c r="F357" s="675"/>
      <c r="G357" s="678"/>
      <c r="H357" s="675"/>
      <c r="I357" s="675"/>
      <c r="J357" s="675"/>
      <c r="K357" s="680"/>
      <c r="L357" s="681"/>
      <c r="M357" s="682"/>
      <c r="N357" s="683"/>
      <c r="O357" s="682"/>
      <c r="P357" s="682"/>
      <c r="Q357" s="684" t="str">
        <f t="shared" si="67"/>
        <v/>
      </c>
      <c r="R357" s="684" t="str">
        <f t="shared" si="68"/>
        <v/>
      </c>
      <c r="S357" s="684" t="str">
        <f t="shared" si="69"/>
        <v/>
      </c>
      <c r="T357" s="684" t="str">
        <f t="shared" si="70"/>
        <v/>
      </c>
      <c r="U357" s="685" t="str">
        <f t="shared" si="71"/>
        <v/>
      </c>
      <c r="V357" s="685" t="str">
        <f t="shared" si="72"/>
        <v/>
      </c>
      <c r="W357" s="685" t="str">
        <f t="shared" si="73"/>
        <v/>
      </c>
      <c r="X357" s="685" t="str">
        <f t="shared" si="74"/>
        <v/>
      </c>
      <c r="Y357" s="685" t="str">
        <f t="shared" si="75"/>
        <v/>
      </c>
      <c r="Z357" s="685" t="str">
        <f t="shared" si="76"/>
        <v/>
      </c>
      <c r="AA357" s="685" t="str">
        <f t="shared" si="77"/>
        <v/>
      </c>
      <c r="AB357" s="679" t="str">
        <f>IF(G357="","",VLOOKUP(G357,Qualities!$A$2:$B$156,2,0))</f>
        <v/>
      </c>
      <c r="AC357" s="686" t="str">
        <f>IF(AB357="","",VLOOKUP(AB357,QualityType!$A$2:$B$16,2,0))</f>
        <v/>
      </c>
      <c r="AD357" s="687" t="str">
        <f t="shared" si="65"/>
        <v/>
      </c>
      <c r="AE357" s="687" t="str">
        <f>IF(I357="",IF(AND(J357="",K357=""),"",F357&amp;"External"),IF(COUNTIF(BaseData!$B$2:$B$45,I357)=1,F357&amp;"Consolidation intra-divisional",F357&amp;"Group"))</f>
        <v/>
      </c>
      <c r="AF357" s="687" t="str">
        <f t="shared" si="66"/>
        <v/>
      </c>
    </row>
    <row r="358" spans="1:32">
      <c r="A358" s="674"/>
      <c r="B358" s="675"/>
      <c r="C358" s="676"/>
      <c r="D358" s="675"/>
      <c r="E358" s="677"/>
      <c r="F358" s="675"/>
      <c r="G358" s="678"/>
      <c r="H358" s="675"/>
      <c r="I358" s="675"/>
      <c r="J358" s="675"/>
      <c r="K358" s="680"/>
      <c r="L358" s="681"/>
      <c r="M358" s="682"/>
      <c r="N358" s="683"/>
      <c r="O358" s="682"/>
      <c r="P358" s="682"/>
      <c r="Q358" s="684" t="str">
        <f t="shared" si="67"/>
        <v/>
      </c>
      <c r="R358" s="684" t="str">
        <f t="shared" si="68"/>
        <v/>
      </c>
      <c r="S358" s="684" t="str">
        <f t="shared" si="69"/>
        <v/>
      </c>
      <c r="T358" s="684" t="str">
        <f t="shared" si="70"/>
        <v/>
      </c>
      <c r="U358" s="685" t="str">
        <f t="shared" si="71"/>
        <v/>
      </c>
      <c r="V358" s="685" t="str">
        <f t="shared" si="72"/>
        <v/>
      </c>
      <c r="W358" s="685" t="str">
        <f t="shared" si="73"/>
        <v/>
      </c>
      <c r="X358" s="685" t="str">
        <f t="shared" si="74"/>
        <v/>
      </c>
      <c r="Y358" s="685" t="str">
        <f t="shared" si="75"/>
        <v/>
      </c>
      <c r="Z358" s="685" t="str">
        <f t="shared" si="76"/>
        <v/>
      </c>
      <c r="AA358" s="685" t="str">
        <f t="shared" si="77"/>
        <v/>
      </c>
      <c r="AB358" s="679" t="str">
        <f>IF(G358="","",VLOOKUP(G358,Qualities!$A$2:$B$156,2,0))</f>
        <v/>
      </c>
      <c r="AC358" s="686" t="str">
        <f>IF(AB358="","",VLOOKUP(AB358,QualityType!$A$2:$B$16,2,0))</f>
        <v/>
      </c>
      <c r="AD358" s="687" t="str">
        <f t="shared" si="65"/>
        <v/>
      </c>
      <c r="AE358" s="687" t="str">
        <f>IF(I358="",IF(AND(J358="",K358=""),"",F358&amp;"External"),IF(COUNTIF(BaseData!$B$2:$B$45,I358)=1,F358&amp;"Consolidation intra-divisional",F358&amp;"Group"))</f>
        <v/>
      </c>
      <c r="AF358" s="687" t="str">
        <f t="shared" si="66"/>
        <v/>
      </c>
    </row>
    <row r="359" spans="1:32">
      <c r="A359" s="674"/>
      <c r="B359" s="675"/>
      <c r="C359" s="676"/>
      <c r="D359" s="675"/>
      <c r="E359" s="677"/>
      <c r="F359" s="675"/>
      <c r="G359" s="678"/>
      <c r="H359" s="675"/>
      <c r="I359" s="675"/>
      <c r="J359" s="675"/>
      <c r="K359" s="680"/>
      <c r="L359" s="681"/>
      <c r="M359" s="682"/>
      <c r="N359" s="683"/>
      <c r="O359" s="682"/>
      <c r="P359" s="682"/>
      <c r="Q359" s="684" t="str">
        <f t="shared" si="67"/>
        <v/>
      </c>
      <c r="R359" s="684" t="str">
        <f t="shared" si="68"/>
        <v/>
      </c>
      <c r="S359" s="684" t="str">
        <f t="shared" si="69"/>
        <v/>
      </c>
      <c r="T359" s="684" t="str">
        <f t="shared" si="70"/>
        <v/>
      </c>
      <c r="U359" s="685" t="str">
        <f t="shared" si="71"/>
        <v/>
      </c>
      <c r="V359" s="685" t="str">
        <f t="shared" si="72"/>
        <v/>
      </c>
      <c r="W359" s="685" t="str">
        <f t="shared" si="73"/>
        <v/>
      </c>
      <c r="X359" s="685" t="str">
        <f t="shared" si="74"/>
        <v/>
      </c>
      <c r="Y359" s="685" t="str">
        <f t="shared" si="75"/>
        <v/>
      </c>
      <c r="Z359" s="685" t="str">
        <f t="shared" si="76"/>
        <v/>
      </c>
      <c r="AA359" s="685" t="str">
        <f t="shared" si="77"/>
        <v/>
      </c>
      <c r="AB359" s="679" t="str">
        <f>IF(G359="","",VLOOKUP(G359,Qualities!$A$2:$B$156,2,0))</f>
        <v/>
      </c>
      <c r="AC359" s="686" t="str">
        <f>IF(AB359="","",VLOOKUP(AB359,QualityType!$A$2:$B$16,2,0))</f>
        <v/>
      </c>
      <c r="AD359" s="687" t="str">
        <f t="shared" si="65"/>
        <v/>
      </c>
      <c r="AE359" s="687" t="str">
        <f>IF(I359="",IF(AND(J359="",K359=""),"",F359&amp;"External"),IF(COUNTIF(BaseData!$B$2:$B$45,I359)=1,F359&amp;"Consolidation intra-divisional",F359&amp;"Group"))</f>
        <v/>
      </c>
      <c r="AF359" s="687" t="str">
        <f t="shared" si="66"/>
        <v/>
      </c>
    </row>
    <row r="360" spans="1:32">
      <c r="A360" s="674"/>
      <c r="B360" s="675"/>
      <c r="C360" s="676"/>
      <c r="D360" s="675"/>
      <c r="E360" s="677"/>
      <c r="F360" s="675"/>
      <c r="G360" s="678"/>
      <c r="H360" s="675"/>
      <c r="I360" s="675"/>
      <c r="J360" s="675"/>
      <c r="K360" s="680"/>
      <c r="L360" s="681"/>
      <c r="M360" s="682"/>
      <c r="N360" s="683"/>
      <c r="O360" s="682"/>
      <c r="P360" s="682"/>
      <c r="Q360" s="684" t="str">
        <f t="shared" si="67"/>
        <v/>
      </c>
      <c r="R360" s="684" t="str">
        <f t="shared" si="68"/>
        <v/>
      </c>
      <c r="S360" s="684" t="str">
        <f t="shared" si="69"/>
        <v/>
      </c>
      <c r="T360" s="684" t="str">
        <f t="shared" si="70"/>
        <v/>
      </c>
      <c r="U360" s="685" t="str">
        <f t="shared" si="71"/>
        <v/>
      </c>
      <c r="V360" s="685" t="str">
        <f t="shared" si="72"/>
        <v/>
      </c>
      <c r="W360" s="685" t="str">
        <f t="shared" si="73"/>
        <v/>
      </c>
      <c r="X360" s="685" t="str">
        <f t="shared" si="74"/>
        <v/>
      </c>
      <c r="Y360" s="685" t="str">
        <f t="shared" si="75"/>
        <v/>
      </c>
      <c r="Z360" s="685" t="str">
        <f t="shared" si="76"/>
        <v/>
      </c>
      <c r="AA360" s="685" t="str">
        <f t="shared" si="77"/>
        <v/>
      </c>
      <c r="AB360" s="679" t="str">
        <f>IF(G360="","",VLOOKUP(G360,Qualities!$A$2:$B$156,2,0))</f>
        <v/>
      </c>
      <c r="AC360" s="686" t="str">
        <f>IF(AB360="","",VLOOKUP(AB360,QualityType!$A$2:$B$16,2,0))</f>
        <v/>
      </c>
      <c r="AD360" s="687" t="str">
        <f t="shared" si="65"/>
        <v/>
      </c>
      <c r="AE360" s="687" t="str">
        <f>IF(I360="",IF(AND(J360="",K360=""),"",F360&amp;"External"),IF(COUNTIF(BaseData!$B$2:$B$45,I360)=1,F360&amp;"Consolidation intra-divisional",F360&amp;"Group"))</f>
        <v/>
      </c>
      <c r="AF360" s="687" t="str">
        <f t="shared" si="66"/>
        <v/>
      </c>
    </row>
    <row r="361" spans="1:32">
      <c r="A361" s="674"/>
      <c r="B361" s="675"/>
      <c r="C361" s="676"/>
      <c r="D361" s="675"/>
      <c r="E361" s="677"/>
      <c r="F361" s="675"/>
      <c r="G361" s="678"/>
      <c r="H361" s="675"/>
      <c r="I361" s="675"/>
      <c r="J361" s="675"/>
      <c r="K361" s="680"/>
      <c r="L361" s="681"/>
      <c r="M361" s="682"/>
      <c r="N361" s="683"/>
      <c r="O361" s="682"/>
      <c r="P361" s="682"/>
      <c r="Q361" s="684" t="str">
        <f t="shared" si="67"/>
        <v/>
      </c>
      <c r="R361" s="684" t="str">
        <f t="shared" si="68"/>
        <v/>
      </c>
      <c r="S361" s="684" t="str">
        <f t="shared" si="69"/>
        <v/>
      </c>
      <c r="T361" s="684" t="str">
        <f t="shared" si="70"/>
        <v/>
      </c>
      <c r="U361" s="685" t="str">
        <f t="shared" si="71"/>
        <v/>
      </c>
      <c r="V361" s="685" t="str">
        <f t="shared" si="72"/>
        <v/>
      </c>
      <c r="W361" s="685" t="str">
        <f t="shared" si="73"/>
        <v/>
      </c>
      <c r="X361" s="685" t="str">
        <f t="shared" si="74"/>
        <v/>
      </c>
      <c r="Y361" s="685" t="str">
        <f t="shared" si="75"/>
        <v/>
      </c>
      <c r="Z361" s="685" t="str">
        <f t="shared" si="76"/>
        <v/>
      </c>
      <c r="AA361" s="685" t="str">
        <f t="shared" si="77"/>
        <v/>
      </c>
      <c r="AB361" s="679" t="str">
        <f>IF(G361="","",VLOOKUP(G361,Qualities!$A$2:$B$156,2,0))</f>
        <v/>
      </c>
      <c r="AC361" s="686" t="str">
        <f>IF(AB361="","",VLOOKUP(AB361,QualityType!$A$2:$B$16,2,0))</f>
        <v/>
      </c>
      <c r="AD361" s="687" t="str">
        <f t="shared" si="65"/>
        <v/>
      </c>
      <c r="AE361" s="687" t="str">
        <f>IF(I361="",IF(AND(J361="",K361=""),"",F361&amp;"External"),IF(COUNTIF(BaseData!$B$2:$B$45,I361)=1,F361&amp;"Consolidation intra-divisional",F361&amp;"Group"))</f>
        <v/>
      </c>
      <c r="AF361" s="687" t="str">
        <f t="shared" si="66"/>
        <v/>
      </c>
    </row>
    <row r="362" spans="1:32">
      <c r="A362" s="674"/>
      <c r="B362" s="675"/>
      <c r="C362" s="676"/>
      <c r="D362" s="675"/>
      <c r="E362" s="677"/>
      <c r="F362" s="675"/>
      <c r="G362" s="678"/>
      <c r="H362" s="675"/>
      <c r="I362" s="675"/>
      <c r="J362" s="675"/>
      <c r="K362" s="680"/>
      <c r="L362" s="681"/>
      <c r="M362" s="682"/>
      <c r="N362" s="683"/>
      <c r="O362" s="682"/>
      <c r="P362" s="682"/>
      <c r="Q362" s="684" t="str">
        <f t="shared" si="67"/>
        <v/>
      </c>
      <c r="R362" s="684" t="str">
        <f t="shared" si="68"/>
        <v/>
      </c>
      <c r="S362" s="684" t="str">
        <f t="shared" si="69"/>
        <v/>
      </c>
      <c r="T362" s="684" t="str">
        <f t="shared" si="70"/>
        <v/>
      </c>
      <c r="U362" s="685" t="str">
        <f t="shared" si="71"/>
        <v/>
      </c>
      <c r="V362" s="685" t="str">
        <f t="shared" si="72"/>
        <v/>
      </c>
      <c r="W362" s="685" t="str">
        <f t="shared" si="73"/>
        <v/>
      </c>
      <c r="X362" s="685" t="str">
        <f t="shared" si="74"/>
        <v/>
      </c>
      <c r="Y362" s="685" t="str">
        <f t="shared" si="75"/>
        <v/>
      </c>
      <c r="Z362" s="685" t="str">
        <f t="shared" si="76"/>
        <v/>
      </c>
      <c r="AA362" s="685" t="str">
        <f t="shared" si="77"/>
        <v/>
      </c>
      <c r="AB362" s="679" t="str">
        <f>IF(G362="","",VLOOKUP(G362,Qualities!$A$2:$B$156,2,0))</f>
        <v/>
      </c>
      <c r="AC362" s="686" t="str">
        <f>IF(AB362="","",VLOOKUP(AB362,QualityType!$A$2:$B$16,2,0))</f>
        <v/>
      </c>
      <c r="AD362" s="687" t="str">
        <f t="shared" si="65"/>
        <v/>
      </c>
      <c r="AE362" s="687" t="str">
        <f>IF(I362="",IF(AND(J362="",K362=""),"",F362&amp;"External"),IF(COUNTIF(BaseData!$B$2:$B$45,I362)=1,F362&amp;"Consolidation intra-divisional",F362&amp;"Group"))</f>
        <v/>
      </c>
      <c r="AF362" s="687" t="str">
        <f t="shared" si="66"/>
        <v/>
      </c>
    </row>
    <row r="363" spans="1:32">
      <c r="A363" s="674"/>
      <c r="B363" s="675"/>
      <c r="C363" s="676"/>
      <c r="D363" s="675"/>
      <c r="E363" s="677"/>
      <c r="F363" s="675"/>
      <c r="G363" s="678"/>
      <c r="H363" s="675"/>
      <c r="I363" s="675"/>
      <c r="J363" s="675"/>
      <c r="K363" s="680"/>
      <c r="L363" s="681"/>
      <c r="M363" s="682"/>
      <c r="N363" s="683"/>
      <c r="O363" s="682"/>
      <c r="P363" s="682"/>
      <c r="Q363" s="684" t="str">
        <f t="shared" si="67"/>
        <v/>
      </c>
      <c r="R363" s="684" t="str">
        <f t="shared" si="68"/>
        <v/>
      </c>
      <c r="S363" s="684" t="str">
        <f t="shared" si="69"/>
        <v/>
      </c>
      <c r="T363" s="684" t="str">
        <f t="shared" si="70"/>
        <v/>
      </c>
      <c r="U363" s="685" t="str">
        <f t="shared" si="71"/>
        <v/>
      </c>
      <c r="V363" s="685" t="str">
        <f t="shared" si="72"/>
        <v/>
      </c>
      <c r="W363" s="685" t="str">
        <f t="shared" si="73"/>
        <v/>
      </c>
      <c r="X363" s="685" t="str">
        <f t="shared" si="74"/>
        <v/>
      </c>
      <c r="Y363" s="685" t="str">
        <f t="shared" si="75"/>
        <v/>
      </c>
      <c r="Z363" s="685" t="str">
        <f t="shared" si="76"/>
        <v/>
      </c>
      <c r="AA363" s="685" t="str">
        <f t="shared" si="77"/>
        <v/>
      </c>
      <c r="AB363" s="679" t="str">
        <f>IF(G363="","",VLOOKUP(G363,Qualities!$A$2:$B$156,2,0))</f>
        <v/>
      </c>
      <c r="AC363" s="686" t="str">
        <f>IF(AB363="","",VLOOKUP(AB363,QualityType!$A$2:$B$16,2,0))</f>
        <v/>
      </c>
      <c r="AD363" s="687" t="str">
        <f t="shared" si="65"/>
        <v/>
      </c>
      <c r="AE363" s="687" t="str">
        <f>IF(I363="",IF(AND(J363="",K363=""),"",F363&amp;"External"),IF(COUNTIF(BaseData!$B$2:$B$45,I363)=1,F363&amp;"Consolidation intra-divisional",F363&amp;"Group"))</f>
        <v/>
      </c>
      <c r="AF363" s="687" t="str">
        <f t="shared" si="66"/>
        <v/>
      </c>
    </row>
    <row r="364" spans="1:32">
      <c r="A364" s="674"/>
      <c r="B364" s="675"/>
      <c r="C364" s="676"/>
      <c r="D364" s="675"/>
      <c r="E364" s="677"/>
      <c r="F364" s="675"/>
      <c r="G364" s="678"/>
      <c r="H364" s="675"/>
      <c r="I364" s="675"/>
      <c r="J364" s="675"/>
      <c r="K364" s="680"/>
      <c r="L364" s="681"/>
      <c r="M364" s="682"/>
      <c r="N364" s="683"/>
      <c r="O364" s="682"/>
      <c r="P364" s="682"/>
      <c r="Q364" s="684" t="str">
        <f t="shared" si="67"/>
        <v/>
      </c>
      <c r="R364" s="684" t="str">
        <f t="shared" si="68"/>
        <v/>
      </c>
      <c r="S364" s="684" t="str">
        <f t="shared" si="69"/>
        <v/>
      </c>
      <c r="T364" s="684" t="str">
        <f t="shared" si="70"/>
        <v/>
      </c>
      <c r="U364" s="685" t="str">
        <f t="shared" si="71"/>
        <v/>
      </c>
      <c r="V364" s="685" t="str">
        <f t="shared" si="72"/>
        <v/>
      </c>
      <c r="W364" s="685" t="str">
        <f t="shared" si="73"/>
        <v/>
      </c>
      <c r="X364" s="685" t="str">
        <f t="shared" si="74"/>
        <v/>
      </c>
      <c r="Y364" s="685" t="str">
        <f t="shared" si="75"/>
        <v/>
      </c>
      <c r="Z364" s="685" t="str">
        <f t="shared" si="76"/>
        <v/>
      </c>
      <c r="AA364" s="685" t="str">
        <f t="shared" si="77"/>
        <v/>
      </c>
      <c r="AB364" s="679" t="str">
        <f>IF(G364="","",VLOOKUP(G364,Qualities!$A$2:$B$156,2,0))</f>
        <v/>
      </c>
      <c r="AC364" s="686" t="str">
        <f>IF(AB364="","",VLOOKUP(AB364,QualityType!$A$2:$B$16,2,0))</f>
        <v/>
      </c>
      <c r="AD364" s="687" t="str">
        <f t="shared" si="65"/>
        <v/>
      </c>
      <c r="AE364" s="687" t="str">
        <f>IF(I364="",IF(AND(J364="",K364=""),"",F364&amp;"External"),IF(COUNTIF(BaseData!$B$2:$B$45,I364)=1,F364&amp;"Consolidation intra-divisional",F364&amp;"Group"))</f>
        <v/>
      </c>
      <c r="AF364" s="687" t="str">
        <f t="shared" si="66"/>
        <v/>
      </c>
    </row>
    <row r="365" spans="1:32">
      <c r="A365" s="674"/>
      <c r="B365" s="675"/>
      <c r="C365" s="676"/>
      <c r="D365" s="675"/>
      <c r="E365" s="677"/>
      <c r="F365" s="675"/>
      <c r="G365" s="678"/>
      <c r="H365" s="675"/>
      <c r="I365" s="675"/>
      <c r="J365" s="675"/>
      <c r="K365" s="680"/>
      <c r="L365" s="681"/>
      <c r="M365" s="682"/>
      <c r="N365" s="683"/>
      <c r="O365" s="682"/>
      <c r="P365" s="682"/>
      <c r="Q365" s="684" t="str">
        <f t="shared" si="67"/>
        <v/>
      </c>
      <c r="R365" s="684" t="str">
        <f t="shared" si="68"/>
        <v/>
      </c>
      <c r="S365" s="684" t="str">
        <f t="shared" si="69"/>
        <v/>
      </c>
      <c r="T365" s="684" t="str">
        <f t="shared" si="70"/>
        <v/>
      </c>
      <c r="U365" s="685" t="str">
        <f t="shared" si="71"/>
        <v/>
      </c>
      <c r="V365" s="685" t="str">
        <f t="shared" si="72"/>
        <v/>
      </c>
      <c r="W365" s="685" t="str">
        <f t="shared" si="73"/>
        <v/>
      </c>
      <c r="X365" s="685" t="str">
        <f t="shared" si="74"/>
        <v/>
      </c>
      <c r="Y365" s="685" t="str">
        <f t="shared" si="75"/>
        <v/>
      </c>
      <c r="Z365" s="685" t="str">
        <f t="shared" si="76"/>
        <v/>
      </c>
      <c r="AA365" s="685" t="str">
        <f t="shared" si="77"/>
        <v/>
      </c>
      <c r="AB365" s="679" t="str">
        <f>IF(G365="","",VLOOKUP(G365,Qualities!$A$2:$B$156,2,0))</f>
        <v/>
      </c>
      <c r="AC365" s="686" t="str">
        <f>IF(AB365="","",VLOOKUP(AB365,QualityType!$A$2:$B$16,2,0))</f>
        <v/>
      </c>
      <c r="AD365" s="687" t="str">
        <f t="shared" si="65"/>
        <v/>
      </c>
      <c r="AE365" s="687" t="str">
        <f>IF(I365="",IF(AND(J365="",K365=""),"",F365&amp;"External"),IF(COUNTIF(BaseData!$B$2:$B$45,I365)=1,F365&amp;"Consolidation intra-divisional",F365&amp;"Group"))</f>
        <v/>
      </c>
      <c r="AF365" s="687" t="str">
        <f t="shared" si="66"/>
        <v/>
      </c>
    </row>
    <row r="366" spans="1:32">
      <c r="A366" s="674"/>
      <c r="B366" s="675"/>
      <c r="C366" s="676"/>
      <c r="D366" s="675"/>
      <c r="E366" s="677"/>
      <c r="F366" s="675"/>
      <c r="G366" s="678"/>
      <c r="H366" s="675"/>
      <c r="I366" s="675"/>
      <c r="J366" s="675"/>
      <c r="K366" s="680"/>
      <c r="L366" s="681"/>
      <c r="M366" s="682"/>
      <c r="N366" s="683"/>
      <c r="O366" s="682"/>
      <c r="P366" s="682"/>
      <c r="Q366" s="684" t="str">
        <f t="shared" si="67"/>
        <v/>
      </c>
      <c r="R366" s="684" t="str">
        <f t="shared" si="68"/>
        <v/>
      </c>
      <c r="S366" s="684" t="str">
        <f t="shared" si="69"/>
        <v/>
      </c>
      <c r="T366" s="684" t="str">
        <f t="shared" si="70"/>
        <v/>
      </c>
      <c r="U366" s="685" t="str">
        <f t="shared" si="71"/>
        <v/>
      </c>
      <c r="V366" s="685" t="str">
        <f t="shared" si="72"/>
        <v/>
      </c>
      <c r="W366" s="685" t="str">
        <f t="shared" si="73"/>
        <v/>
      </c>
      <c r="X366" s="685" t="str">
        <f t="shared" si="74"/>
        <v/>
      </c>
      <c r="Y366" s="685" t="str">
        <f t="shared" si="75"/>
        <v/>
      </c>
      <c r="Z366" s="685" t="str">
        <f t="shared" si="76"/>
        <v/>
      </c>
      <c r="AA366" s="685" t="str">
        <f t="shared" si="77"/>
        <v/>
      </c>
      <c r="AB366" s="679" t="str">
        <f>IF(G366="","",VLOOKUP(G366,Qualities!$A$2:$B$156,2,0))</f>
        <v/>
      </c>
      <c r="AC366" s="686" t="str">
        <f>IF(AB366="","",VLOOKUP(AB366,QualityType!$A$2:$B$16,2,0))</f>
        <v/>
      </c>
      <c r="AD366" s="687" t="str">
        <f t="shared" si="65"/>
        <v/>
      </c>
      <c r="AE366" s="687" t="str">
        <f>IF(I366="",IF(AND(J366="",K366=""),"",F366&amp;"External"),IF(COUNTIF(BaseData!$B$2:$B$45,I366)=1,F366&amp;"Consolidation intra-divisional",F366&amp;"Group"))</f>
        <v/>
      </c>
      <c r="AF366" s="687" t="str">
        <f t="shared" si="66"/>
        <v/>
      </c>
    </row>
    <row r="367" spans="1:32">
      <c r="A367" s="674"/>
      <c r="B367" s="675"/>
      <c r="C367" s="676"/>
      <c r="D367" s="675"/>
      <c r="E367" s="677"/>
      <c r="F367" s="675"/>
      <c r="G367" s="678"/>
      <c r="H367" s="675"/>
      <c r="I367" s="675"/>
      <c r="J367" s="675"/>
      <c r="K367" s="680"/>
      <c r="L367" s="681"/>
      <c r="M367" s="682"/>
      <c r="N367" s="683"/>
      <c r="O367" s="682"/>
      <c r="P367" s="682"/>
      <c r="Q367" s="684" t="str">
        <f t="shared" si="67"/>
        <v/>
      </c>
      <c r="R367" s="684" t="str">
        <f t="shared" si="68"/>
        <v/>
      </c>
      <c r="S367" s="684" t="str">
        <f t="shared" si="69"/>
        <v/>
      </c>
      <c r="T367" s="684" t="str">
        <f t="shared" si="70"/>
        <v/>
      </c>
      <c r="U367" s="685" t="str">
        <f t="shared" si="71"/>
        <v/>
      </c>
      <c r="V367" s="685" t="str">
        <f t="shared" si="72"/>
        <v/>
      </c>
      <c r="W367" s="685" t="str">
        <f t="shared" si="73"/>
        <v/>
      </c>
      <c r="X367" s="685" t="str">
        <f t="shared" si="74"/>
        <v/>
      </c>
      <c r="Y367" s="685" t="str">
        <f t="shared" si="75"/>
        <v/>
      </c>
      <c r="Z367" s="685" t="str">
        <f t="shared" si="76"/>
        <v/>
      </c>
      <c r="AA367" s="685" t="str">
        <f t="shared" si="77"/>
        <v/>
      </c>
      <c r="AB367" s="679" t="str">
        <f>IF(G367="","",VLOOKUP(G367,Qualities!$A$2:$B$156,2,0))</f>
        <v/>
      </c>
      <c r="AC367" s="686" t="str">
        <f>IF(AB367="","",VLOOKUP(AB367,QualityType!$A$2:$B$16,2,0))</f>
        <v/>
      </c>
      <c r="AD367" s="687" t="str">
        <f t="shared" si="65"/>
        <v/>
      </c>
      <c r="AE367" s="687" t="str">
        <f>IF(I367="",IF(AND(J367="",K367=""),"",F367&amp;"External"),IF(COUNTIF(BaseData!$B$2:$B$45,I367)=1,F367&amp;"Consolidation intra-divisional",F367&amp;"Group"))</f>
        <v/>
      </c>
      <c r="AF367" s="687" t="str">
        <f t="shared" si="66"/>
        <v/>
      </c>
    </row>
    <row r="368" spans="1:32">
      <c r="A368" s="674"/>
      <c r="B368" s="675"/>
      <c r="C368" s="676"/>
      <c r="D368" s="675"/>
      <c r="E368" s="677"/>
      <c r="F368" s="675"/>
      <c r="G368" s="678"/>
      <c r="H368" s="675"/>
      <c r="I368" s="675"/>
      <c r="J368" s="675"/>
      <c r="K368" s="680"/>
      <c r="L368" s="681"/>
      <c r="M368" s="682"/>
      <c r="N368" s="683"/>
      <c r="O368" s="682"/>
      <c r="P368" s="682"/>
      <c r="Q368" s="684" t="str">
        <f t="shared" si="67"/>
        <v/>
      </c>
      <c r="R368" s="684" t="str">
        <f t="shared" si="68"/>
        <v/>
      </c>
      <c r="S368" s="684" t="str">
        <f t="shared" si="69"/>
        <v/>
      </c>
      <c r="T368" s="684" t="str">
        <f t="shared" si="70"/>
        <v/>
      </c>
      <c r="U368" s="685" t="str">
        <f t="shared" si="71"/>
        <v/>
      </c>
      <c r="V368" s="685" t="str">
        <f t="shared" si="72"/>
        <v/>
      </c>
      <c r="W368" s="685" t="str">
        <f t="shared" si="73"/>
        <v/>
      </c>
      <c r="X368" s="685" t="str">
        <f t="shared" si="74"/>
        <v/>
      </c>
      <c r="Y368" s="685" t="str">
        <f t="shared" si="75"/>
        <v/>
      </c>
      <c r="Z368" s="685" t="str">
        <f t="shared" si="76"/>
        <v/>
      </c>
      <c r="AA368" s="685" t="str">
        <f t="shared" si="77"/>
        <v/>
      </c>
      <c r="AB368" s="679" t="str">
        <f>IF(G368="","",VLOOKUP(G368,Qualities!$A$2:$B$156,2,0))</f>
        <v/>
      </c>
      <c r="AC368" s="686" t="str">
        <f>IF(AB368="","",VLOOKUP(AB368,QualityType!$A$2:$B$16,2,0))</f>
        <v/>
      </c>
      <c r="AD368" s="687" t="str">
        <f t="shared" si="65"/>
        <v/>
      </c>
      <c r="AE368" s="687" t="str">
        <f>IF(I368="",IF(AND(J368="",K368=""),"",F368&amp;"External"),IF(COUNTIF(BaseData!$B$2:$B$45,I368)=1,F368&amp;"Consolidation intra-divisional",F368&amp;"Group"))</f>
        <v/>
      </c>
      <c r="AF368" s="687" t="str">
        <f t="shared" si="66"/>
        <v/>
      </c>
    </row>
    <row r="369" spans="1:32">
      <c r="A369" s="674"/>
      <c r="B369" s="675"/>
      <c r="C369" s="676"/>
      <c r="D369" s="675"/>
      <c r="E369" s="677"/>
      <c r="F369" s="675"/>
      <c r="G369" s="678"/>
      <c r="H369" s="675"/>
      <c r="I369" s="675"/>
      <c r="J369" s="675"/>
      <c r="K369" s="680"/>
      <c r="L369" s="681"/>
      <c r="M369" s="682"/>
      <c r="N369" s="683"/>
      <c r="O369" s="682"/>
      <c r="P369" s="682"/>
      <c r="Q369" s="684" t="str">
        <f t="shared" si="67"/>
        <v/>
      </c>
      <c r="R369" s="684" t="str">
        <f t="shared" si="68"/>
        <v/>
      </c>
      <c r="S369" s="684" t="str">
        <f t="shared" si="69"/>
        <v/>
      </c>
      <c r="T369" s="684" t="str">
        <f t="shared" si="70"/>
        <v/>
      </c>
      <c r="U369" s="685" t="str">
        <f t="shared" si="71"/>
        <v/>
      </c>
      <c r="V369" s="685" t="str">
        <f t="shared" si="72"/>
        <v/>
      </c>
      <c r="W369" s="685" t="str">
        <f t="shared" si="73"/>
        <v/>
      </c>
      <c r="X369" s="685" t="str">
        <f t="shared" si="74"/>
        <v/>
      </c>
      <c r="Y369" s="685" t="str">
        <f t="shared" si="75"/>
        <v/>
      </c>
      <c r="Z369" s="685" t="str">
        <f t="shared" si="76"/>
        <v/>
      </c>
      <c r="AA369" s="685" t="str">
        <f t="shared" si="77"/>
        <v/>
      </c>
      <c r="AB369" s="679" t="str">
        <f>IF(G369="","",VLOOKUP(G369,Qualities!$A$2:$B$156,2,0))</f>
        <v/>
      </c>
      <c r="AC369" s="686" t="str">
        <f>IF(AB369="","",VLOOKUP(AB369,QualityType!$A$2:$B$16,2,0))</f>
        <v/>
      </c>
      <c r="AD369" s="687" t="str">
        <f t="shared" si="65"/>
        <v/>
      </c>
      <c r="AE369" s="687" t="str">
        <f>IF(I369="",IF(AND(J369="",K369=""),"",F369&amp;"External"),IF(COUNTIF(BaseData!$B$2:$B$45,I369)=1,F369&amp;"Consolidation intra-divisional",F369&amp;"Group"))</f>
        <v/>
      </c>
      <c r="AF369" s="687" t="str">
        <f t="shared" si="66"/>
        <v/>
      </c>
    </row>
    <row r="370" spans="1:32">
      <c r="A370" s="674"/>
      <c r="B370" s="675"/>
      <c r="C370" s="676"/>
      <c r="D370" s="675"/>
      <c r="E370" s="677"/>
      <c r="F370" s="675"/>
      <c r="G370" s="678"/>
      <c r="H370" s="675"/>
      <c r="I370" s="675"/>
      <c r="J370" s="675"/>
      <c r="K370" s="680"/>
      <c r="L370" s="681"/>
      <c r="M370" s="682"/>
      <c r="N370" s="683"/>
      <c r="O370" s="682"/>
      <c r="P370" s="682"/>
      <c r="Q370" s="684" t="str">
        <f t="shared" si="67"/>
        <v/>
      </c>
      <c r="R370" s="684" t="str">
        <f t="shared" si="68"/>
        <v/>
      </c>
      <c r="S370" s="684" t="str">
        <f t="shared" si="69"/>
        <v/>
      </c>
      <c r="T370" s="684" t="str">
        <f t="shared" si="70"/>
        <v/>
      </c>
      <c r="U370" s="685" t="str">
        <f t="shared" si="71"/>
        <v/>
      </c>
      <c r="V370" s="685" t="str">
        <f t="shared" si="72"/>
        <v/>
      </c>
      <c r="W370" s="685" t="str">
        <f t="shared" si="73"/>
        <v/>
      </c>
      <c r="X370" s="685" t="str">
        <f t="shared" si="74"/>
        <v/>
      </c>
      <c r="Y370" s="685" t="str">
        <f t="shared" si="75"/>
        <v/>
      </c>
      <c r="Z370" s="685" t="str">
        <f t="shared" si="76"/>
        <v/>
      </c>
      <c r="AA370" s="685" t="str">
        <f t="shared" si="77"/>
        <v/>
      </c>
      <c r="AB370" s="679" t="str">
        <f>IF(G370="","",VLOOKUP(G370,Qualities!$A$2:$B$156,2,0))</f>
        <v/>
      </c>
      <c r="AC370" s="686" t="str">
        <f>IF(AB370="","",VLOOKUP(AB370,QualityType!$A$2:$B$16,2,0))</f>
        <v/>
      </c>
      <c r="AD370" s="687" t="str">
        <f t="shared" si="65"/>
        <v/>
      </c>
      <c r="AE370" s="687" t="str">
        <f>IF(I370="",IF(AND(J370="",K370=""),"",F370&amp;"External"),IF(COUNTIF(BaseData!$B$2:$B$45,I370)=1,F370&amp;"Consolidation intra-divisional",F370&amp;"Group"))</f>
        <v/>
      </c>
      <c r="AF370" s="687" t="str">
        <f t="shared" si="66"/>
        <v/>
      </c>
    </row>
    <row r="371" spans="1:32">
      <c r="A371" s="674"/>
      <c r="B371" s="675"/>
      <c r="C371" s="676"/>
      <c r="D371" s="675"/>
      <c r="E371" s="677"/>
      <c r="F371" s="675"/>
      <c r="G371" s="678"/>
      <c r="H371" s="675"/>
      <c r="I371" s="675"/>
      <c r="J371" s="675"/>
      <c r="K371" s="680"/>
      <c r="L371" s="681"/>
      <c r="M371" s="682"/>
      <c r="N371" s="683"/>
      <c r="O371" s="682"/>
      <c r="P371" s="682"/>
      <c r="Q371" s="684" t="str">
        <f t="shared" si="67"/>
        <v/>
      </c>
      <c r="R371" s="684" t="str">
        <f t="shared" si="68"/>
        <v/>
      </c>
      <c r="S371" s="684" t="str">
        <f t="shared" si="69"/>
        <v/>
      </c>
      <c r="T371" s="684" t="str">
        <f t="shared" si="70"/>
        <v/>
      </c>
      <c r="U371" s="685" t="str">
        <f t="shared" si="71"/>
        <v/>
      </c>
      <c r="V371" s="685" t="str">
        <f t="shared" si="72"/>
        <v/>
      </c>
      <c r="W371" s="685" t="str">
        <f t="shared" si="73"/>
        <v/>
      </c>
      <c r="X371" s="685" t="str">
        <f t="shared" si="74"/>
        <v/>
      </c>
      <c r="Y371" s="685" t="str">
        <f t="shared" si="75"/>
        <v/>
      </c>
      <c r="Z371" s="685" t="str">
        <f t="shared" si="76"/>
        <v/>
      </c>
      <c r="AA371" s="685" t="str">
        <f t="shared" si="77"/>
        <v/>
      </c>
      <c r="AB371" s="679" t="str">
        <f>IF(G371="","",VLOOKUP(G371,Qualities!$A$2:$B$156,2,0))</f>
        <v/>
      </c>
      <c r="AC371" s="686" t="str">
        <f>IF(AB371="","",VLOOKUP(AB371,QualityType!$A$2:$B$16,2,0))</f>
        <v/>
      </c>
      <c r="AD371" s="687" t="str">
        <f t="shared" si="65"/>
        <v/>
      </c>
      <c r="AE371" s="687" t="str">
        <f>IF(I371="",IF(AND(J371="",K371=""),"",F371&amp;"External"),IF(COUNTIF(BaseData!$B$2:$B$45,I371)=1,F371&amp;"Consolidation intra-divisional",F371&amp;"Group"))</f>
        <v/>
      </c>
      <c r="AF371" s="687" t="str">
        <f t="shared" si="66"/>
        <v/>
      </c>
    </row>
    <row r="372" spans="1:32">
      <c r="A372" s="674"/>
      <c r="B372" s="675"/>
      <c r="C372" s="676"/>
      <c r="D372" s="675"/>
      <c r="E372" s="677"/>
      <c r="F372" s="675"/>
      <c r="G372" s="678"/>
      <c r="H372" s="675"/>
      <c r="I372" s="675"/>
      <c r="J372" s="675"/>
      <c r="K372" s="680"/>
      <c r="L372" s="681"/>
      <c r="M372" s="682"/>
      <c r="N372" s="683"/>
      <c r="O372" s="682"/>
      <c r="P372" s="682"/>
      <c r="Q372" s="684" t="str">
        <f t="shared" si="67"/>
        <v/>
      </c>
      <c r="R372" s="684" t="str">
        <f t="shared" si="68"/>
        <v/>
      </c>
      <c r="S372" s="684" t="str">
        <f t="shared" si="69"/>
        <v/>
      </c>
      <c r="T372" s="684" t="str">
        <f t="shared" si="70"/>
        <v/>
      </c>
      <c r="U372" s="685" t="str">
        <f t="shared" si="71"/>
        <v/>
      </c>
      <c r="V372" s="685" t="str">
        <f t="shared" si="72"/>
        <v/>
      </c>
      <c r="W372" s="685" t="str">
        <f t="shared" si="73"/>
        <v/>
      </c>
      <c r="X372" s="685" t="str">
        <f t="shared" si="74"/>
        <v/>
      </c>
      <c r="Y372" s="685" t="str">
        <f t="shared" si="75"/>
        <v/>
      </c>
      <c r="Z372" s="685" t="str">
        <f t="shared" si="76"/>
        <v/>
      </c>
      <c r="AA372" s="685" t="str">
        <f t="shared" si="77"/>
        <v/>
      </c>
      <c r="AB372" s="679" t="str">
        <f>IF(G372="","",VLOOKUP(G372,Qualities!$A$2:$B$156,2,0))</f>
        <v/>
      </c>
      <c r="AC372" s="686" t="str">
        <f>IF(AB372="","",VLOOKUP(AB372,QualityType!$A$2:$B$16,2,0))</f>
        <v/>
      </c>
      <c r="AD372" s="687" t="str">
        <f t="shared" ref="AD372:AD435" si="78">D372&amp;AC372</f>
        <v/>
      </c>
      <c r="AE372" s="687" t="str">
        <f>IF(I372="",IF(AND(J372="",K372=""),"",F372&amp;"External"),IF(COUNTIF(BaseData!$B$2:$B$45,I372)=1,F372&amp;"Consolidation intra-divisional",F372&amp;"Group"))</f>
        <v/>
      </c>
      <c r="AF372" s="687" t="str">
        <f t="shared" ref="AF372:AF435" si="79">IF(A372="","",F372&amp;IF(I372&lt;&gt;"","aff","ext"))</f>
        <v/>
      </c>
    </row>
    <row r="373" spans="1:32">
      <c r="A373" s="674"/>
      <c r="B373" s="675"/>
      <c r="C373" s="676"/>
      <c r="D373" s="675"/>
      <c r="E373" s="677"/>
      <c r="F373" s="675"/>
      <c r="G373" s="678"/>
      <c r="H373" s="675"/>
      <c r="I373" s="675"/>
      <c r="J373" s="675"/>
      <c r="K373" s="680"/>
      <c r="L373" s="681"/>
      <c r="M373" s="682"/>
      <c r="N373" s="683"/>
      <c r="O373" s="682"/>
      <c r="P373" s="682"/>
      <c r="Q373" s="684" t="str">
        <f t="shared" ref="Q373:Q436" si="80">IF(L373="","",L373)</f>
        <v/>
      </c>
      <c r="R373" s="684" t="str">
        <f t="shared" ref="R373:R436" si="81">IF(Q373="","",Q373*M373)</f>
        <v/>
      </c>
      <c r="S373" s="684" t="str">
        <f t="shared" ref="S373:S436" si="82">IF(Q373="","",Q373*(N373+P373))</f>
        <v/>
      </c>
      <c r="T373" s="684" t="str">
        <f t="shared" ref="T373:T436" si="83">IF(Q373="","",Q373*O373)</f>
        <v/>
      </c>
      <c r="U373" s="685" t="str">
        <f t="shared" ref="U373:U436" si="84">IF(Q373="","",R373/Q373)</f>
        <v/>
      </c>
      <c r="V373" s="685" t="str">
        <f t="shared" ref="V373:V436" si="85">IF(Q373="","",S373/Q373)</f>
        <v/>
      </c>
      <c r="W373" s="685" t="str">
        <f t="shared" ref="W373:W436" si="86">IF(Q373="","",T373/Q373)</f>
        <v/>
      </c>
      <c r="X373" s="685" t="str">
        <f t="shared" ref="X373:X436" si="87">IF(Q373="","",U373-V373)</f>
        <v/>
      </c>
      <c r="Y373" s="685" t="str">
        <f t="shared" ref="Y373:Y436" si="88">IF(Q373="","",U373-V373-W373)</f>
        <v/>
      </c>
      <c r="Z373" s="685" t="str">
        <f t="shared" ref="Z373:Z436" si="89">IF(Q373="","",R373-S373)</f>
        <v/>
      </c>
      <c r="AA373" s="685" t="str">
        <f t="shared" ref="AA373:AA436" si="90">IF(Q373="","",R373-S373-T373)</f>
        <v/>
      </c>
      <c r="AB373" s="679" t="str">
        <f>IF(G373="","",VLOOKUP(G373,Qualities!$A$2:$B$156,2,0))</f>
        <v/>
      </c>
      <c r="AC373" s="686" t="str">
        <f>IF(AB373="","",VLOOKUP(AB373,QualityType!$A$2:$B$16,2,0))</f>
        <v/>
      </c>
      <c r="AD373" s="687" t="str">
        <f t="shared" si="78"/>
        <v/>
      </c>
      <c r="AE373" s="687" t="str">
        <f>IF(I373="",IF(AND(J373="",K373=""),"",F373&amp;"External"),IF(COUNTIF(BaseData!$B$2:$B$45,I373)=1,F373&amp;"Consolidation intra-divisional",F373&amp;"Group"))</f>
        <v/>
      </c>
      <c r="AF373" s="687" t="str">
        <f t="shared" si="79"/>
        <v/>
      </c>
    </row>
    <row r="374" spans="1:32">
      <c r="A374" s="674"/>
      <c r="B374" s="675"/>
      <c r="C374" s="676"/>
      <c r="D374" s="675"/>
      <c r="E374" s="677"/>
      <c r="F374" s="675"/>
      <c r="G374" s="678"/>
      <c r="H374" s="675"/>
      <c r="I374" s="675"/>
      <c r="J374" s="675"/>
      <c r="K374" s="680"/>
      <c r="L374" s="681"/>
      <c r="M374" s="682"/>
      <c r="N374" s="683"/>
      <c r="O374" s="682"/>
      <c r="P374" s="682"/>
      <c r="Q374" s="684" t="str">
        <f t="shared" si="80"/>
        <v/>
      </c>
      <c r="R374" s="684" t="str">
        <f t="shared" si="81"/>
        <v/>
      </c>
      <c r="S374" s="684" t="str">
        <f t="shared" si="82"/>
        <v/>
      </c>
      <c r="T374" s="684" t="str">
        <f t="shared" si="83"/>
        <v/>
      </c>
      <c r="U374" s="685" t="str">
        <f t="shared" si="84"/>
        <v/>
      </c>
      <c r="V374" s="685" t="str">
        <f t="shared" si="85"/>
        <v/>
      </c>
      <c r="W374" s="685" t="str">
        <f t="shared" si="86"/>
        <v/>
      </c>
      <c r="X374" s="685" t="str">
        <f t="shared" si="87"/>
        <v/>
      </c>
      <c r="Y374" s="685" t="str">
        <f t="shared" si="88"/>
        <v/>
      </c>
      <c r="Z374" s="685" t="str">
        <f t="shared" si="89"/>
        <v/>
      </c>
      <c r="AA374" s="685" t="str">
        <f t="shared" si="90"/>
        <v/>
      </c>
      <c r="AB374" s="679" t="str">
        <f>IF(G374="","",VLOOKUP(G374,Qualities!$A$2:$B$156,2,0))</f>
        <v/>
      </c>
      <c r="AC374" s="686" t="str">
        <f>IF(AB374="","",VLOOKUP(AB374,QualityType!$A$2:$B$16,2,0))</f>
        <v/>
      </c>
      <c r="AD374" s="687" t="str">
        <f t="shared" si="78"/>
        <v/>
      </c>
      <c r="AE374" s="687" t="str">
        <f>IF(I374="",IF(AND(J374="",K374=""),"",F374&amp;"External"),IF(COUNTIF(BaseData!$B$2:$B$45,I374)=1,F374&amp;"Consolidation intra-divisional",F374&amp;"Group"))</f>
        <v/>
      </c>
      <c r="AF374" s="687" t="str">
        <f t="shared" si="79"/>
        <v/>
      </c>
    </row>
    <row r="375" spans="1:32">
      <c r="A375" s="674"/>
      <c r="B375" s="675"/>
      <c r="C375" s="676"/>
      <c r="D375" s="675"/>
      <c r="E375" s="677"/>
      <c r="F375" s="675"/>
      <c r="G375" s="678"/>
      <c r="H375" s="675"/>
      <c r="I375" s="675"/>
      <c r="J375" s="675"/>
      <c r="K375" s="680"/>
      <c r="L375" s="681"/>
      <c r="M375" s="682"/>
      <c r="N375" s="683"/>
      <c r="O375" s="682"/>
      <c r="P375" s="682"/>
      <c r="Q375" s="684" t="str">
        <f t="shared" si="80"/>
        <v/>
      </c>
      <c r="R375" s="684" t="str">
        <f t="shared" si="81"/>
        <v/>
      </c>
      <c r="S375" s="684" t="str">
        <f t="shared" si="82"/>
        <v/>
      </c>
      <c r="T375" s="684" t="str">
        <f t="shared" si="83"/>
        <v/>
      </c>
      <c r="U375" s="685" t="str">
        <f t="shared" si="84"/>
        <v/>
      </c>
      <c r="V375" s="685" t="str">
        <f t="shared" si="85"/>
        <v/>
      </c>
      <c r="W375" s="685" t="str">
        <f t="shared" si="86"/>
        <v/>
      </c>
      <c r="X375" s="685" t="str">
        <f t="shared" si="87"/>
        <v/>
      </c>
      <c r="Y375" s="685" t="str">
        <f t="shared" si="88"/>
        <v/>
      </c>
      <c r="Z375" s="685" t="str">
        <f t="shared" si="89"/>
        <v/>
      </c>
      <c r="AA375" s="685" t="str">
        <f t="shared" si="90"/>
        <v/>
      </c>
      <c r="AB375" s="679" t="str">
        <f>IF(G375="","",VLOOKUP(G375,Qualities!$A$2:$B$156,2,0))</f>
        <v/>
      </c>
      <c r="AC375" s="686" t="str">
        <f>IF(AB375="","",VLOOKUP(AB375,QualityType!$A$2:$B$16,2,0))</f>
        <v/>
      </c>
      <c r="AD375" s="687" t="str">
        <f t="shared" si="78"/>
        <v/>
      </c>
      <c r="AE375" s="687" t="str">
        <f>IF(I375="",IF(AND(J375="",K375=""),"",F375&amp;"External"),IF(COUNTIF(BaseData!$B$2:$B$45,I375)=1,F375&amp;"Consolidation intra-divisional",F375&amp;"Group"))</f>
        <v/>
      </c>
      <c r="AF375" s="687" t="str">
        <f t="shared" si="79"/>
        <v/>
      </c>
    </row>
    <row r="376" spans="1:32">
      <c r="A376" s="674"/>
      <c r="B376" s="675"/>
      <c r="C376" s="676"/>
      <c r="D376" s="675"/>
      <c r="E376" s="677"/>
      <c r="F376" s="675"/>
      <c r="G376" s="678"/>
      <c r="H376" s="675"/>
      <c r="I376" s="675"/>
      <c r="J376" s="675"/>
      <c r="K376" s="680"/>
      <c r="L376" s="681"/>
      <c r="M376" s="682"/>
      <c r="N376" s="683"/>
      <c r="O376" s="682"/>
      <c r="P376" s="682"/>
      <c r="Q376" s="684" t="str">
        <f t="shared" si="80"/>
        <v/>
      </c>
      <c r="R376" s="684" t="str">
        <f t="shared" si="81"/>
        <v/>
      </c>
      <c r="S376" s="684" t="str">
        <f t="shared" si="82"/>
        <v/>
      </c>
      <c r="T376" s="684" t="str">
        <f t="shared" si="83"/>
        <v/>
      </c>
      <c r="U376" s="685" t="str">
        <f t="shared" si="84"/>
        <v/>
      </c>
      <c r="V376" s="685" t="str">
        <f t="shared" si="85"/>
        <v/>
      </c>
      <c r="W376" s="685" t="str">
        <f t="shared" si="86"/>
        <v/>
      </c>
      <c r="X376" s="685" t="str">
        <f t="shared" si="87"/>
        <v/>
      </c>
      <c r="Y376" s="685" t="str">
        <f t="shared" si="88"/>
        <v/>
      </c>
      <c r="Z376" s="685" t="str">
        <f t="shared" si="89"/>
        <v/>
      </c>
      <c r="AA376" s="685" t="str">
        <f t="shared" si="90"/>
        <v/>
      </c>
      <c r="AB376" s="679" t="str">
        <f>IF(G376="","",VLOOKUP(G376,Qualities!$A$2:$B$156,2,0))</f>
        <v/>
      </c>
      <c r="AC376" s="686" t="str">
        <f>IF(AB376="","",VLOOKUP(AB376,QualityType!$A$2:$B$16,2,0))</f>
        <v/>
      </c>
      <c r="AD376" s="687" t="str">
        <f t="shared" si="78"/>
        <v/>
      </c>
      <c r="AE376" s="687" t="str">
        <f>IF(I376="",IF(AND(J376="",K376=""),"",F376&amp;"External"),IF(COUNTIF(BaseData!$B$2:$B$45,I376)=1,F376&amp;"Consolidation intra-divisional",F376&amp;"Group"))</f>
        <v/>
      </c>
      <c r="AF376" s="687" t="str">
        <f t="shared" si="79"/>
        <v/>
      </c>
    </row>
    <row r="377" spans="1:32">
      <c r="A377" s="674"/>
      <c r="B377" s="675"/>
      <c r="C377" s="676"/>
      <c r="D377" s="675"/>
      <c r="E377" s="677"/>
      <c r="F377" s="675"/>
      <c r="G377" s="678"/>
      <c r="H377" s="675"/>
      <c r="I377" s="675"/>
      <c r="J377" s="675"/>
      <c r="K377" s="680"/>
      <c r="L377" s="681"/>
      <c r="M377" s="682"/>
      <c r="N377" s="683"/>
      <c r="O377" s="682"/>
      <c r="P377" s="682"/>
      <c r="Q377" s="684" t="str">
        <f t="shared" si="80"/>
        <v/>
      </c>
      <c r="R377" s="684" t="str">
        <f t="shared" si="81"/>
        <v/>
      </c>
      <c r="S377" s="684" t="str">
        <f t="shared" si="82"/>
        <v/>
      </c>
      <c r="T377" s="684" t="str">
        <f t="shared" si="83"/>
        <v/>
      </c>
      <c r="U377" s="685" t="str">
        <f t="shared" si="84"/>
        <v/>
      </c>
      <c r="V377" s="685" t="str">
        <f t="shared" si="85"/>
        <v/>
      </c>
      <c r="W377" s="685" t="str">
        <f t="shared" si="86"/>
        <v/>
      </c>
      <c r="X377" s="685" t="str">
        <f t="shared" si="87"/>
        <v/>
      </c>
      <c r="Y377" s="685" t="str">
        <f t="shared" si="88"/>
        <v/>
      </c>
      <c r="Z377" s="685" t="str">
        <f t="shared" si="89"/>
        <v/>
      </c>
      <c r="AA377" s="685" t="str">
        <f t="shared" si="90"/>
        <v/>
      </c>
      <c r="AB377" s="679" t="str">
        <f>IF(G377="","",VLOOKUP(G377,Qualities!$A$2:$B$156,2,0))</f>
        <v/>
      </c>
      <c r="AC377" s="686" t="str">
        <f>IF(AB377="","",VLOOKUP(AB377,QualityType!$A$2:$B$16,2,0))</f>
        <v/>
      </c>
      <c r="AD377" s="687" t="str">
        <f t="shared" si="78"/>
        <v/>
      </c>
      <c r="AE377" s="687" t="str">
        <f>IF(I377="",IF(AND(J377="",K377=""),"",F377&amp;"External"),IF(COUNTIF(BaseData!$B$2:$B$45,I377)=1,F377&amp;"Consolidation intra-divisional",F377&amp;"Group"))</f>
        <v/>
      </c>
      <c r="AF377" s="687" t="str">
        <f t="shared" si="79"/>
        <v/>
      </c>
    </row>
    <row r="378" spans="1:32">
      <c r="A378" s="674"/>
      <c r="B378" s="675"/>
      <c r="C378" s="676"/>
      <c r="D378" s="675"/>
      <c r="E378" s="677"/>
      <c r="F378" s="675"/>
      <c r="G378" s="678"/>
      <c r="H378" s="675"/>
      <c r="I378" s="675"/>
      <c r="J378" s="675"/>
      <c r="K378" s="680"/>
      <c r="L378" s="681"/>
      <c r="M378" s="682"/>
      <c r="N378" s="683"/>
      <c r="O378" s="682"/>
      <c r="P378" s="682"/>
      <c r="Q378" s="684" t="str">
        <f t="shared" si="80"/>
        <v/>
      </c>
      <c r="R378" s="684" t="str">
        <f t="shared" si="81"/>
        <v/>
      </c>
      <c r="S378" s="684" t="str">
        <f t="shared" si="82"/>
        <v/>
      </c>
      <c r="T378" s="684" t="str">
        <f t="shared" si="83"/>
        <v/>
      </c>
      <c r="U378" s="685" t="str">
        <f t="shared" si="84"/>
        <v/>
      </c>
      <c r="V378" s="685" t="str">
        <f t="shared" si="85"/>
        <v/>
      </c>
      <c r="W378" s="685" t="str">
        <f t="shared" si="86"/>
        <v/>
      </c>
      <c r="X378" s="685" t="str">
        <f t="shared" si="87"/>
        <v/>
      </c>
      <c r="Y378" s="685" t="str">
        <f t="shared" si="88"/>
        <v/>
      </c>
      <c r="Z378" s="685" t="str">
        <f t="shared" si="89"/>
        <v/>
      </c>
      <c r="AA378" s="685" t="str">
        <f t="shared" si="90"/>
        <v/>
      </c>
      <c r="AB378" s="679" t="str">
        <f>IF(G378="","",VLOOKUP(G378,Qualities!$A$2:$B$156,2,0))</f>
        <v/>
      </c>
      <c r="AC378" s="686" t="str">
        <f>IF(AB378="","",VLOOKUP(AB378,QualityType!$A$2:$B$16,2,0))</f>
        <v/>
      </c>
      <c r="AD378" s="687" t="str">
        <f t="shared" si="78"/>
        <v/>
      </c>
      <c r="AE378" s="687" t="str">
        <f>IF(I378="",IF(AND(J378="",K378=""),"",F378&amp;"External"),IF(COUNTIF(BaseData!$B$2:$B$45,I378)=1,F378&amp;"Consolidation intra-divisional",F378&amp;"Group"))</f>
        <v/>
      </c>
      <c r="AF378" s="687" t="str">
        <f t="shared" si="79"/>
        <v/>
      </c>
    </row>
    <row r="379" spans="1:32">
      <c r="A379" s="674"/>
      <c r="B379" s="675"/>
      <c r="C379" s="676"/>
      <c r="D379" s="675"/>
      <c r="E379" s="677"/>
      <c r="F379" s="675"/>
      <c r="G379" s="678"/>
      <c r="H379" s="675"/>
      <c r="I379" s="675"/>
      <c r="J379" s="675"/>
      <c r="K379" s="680"/>
      <c r="L379" s="681"/>
      <c r="M379" s="682"/>
      <c r="N379" s="683"/>
      <c r="O379" s="682"/>
      <c r="P379" s="682"/>
      <c r="Q379" s="684" t="str">
        <f t="shared" si="80"/>
        <v/>
      </c>
      <c r="R379" s="684" t="str">
        <f t="shared" si="81"/>
        <v/>
      </c>
      <c r="S379" s="684" t="str">
        <f t="shared" si="82"/>
        <v/>
      </c>
      <c r="T379" s="684" t="str">
        <f t="shared" si="83"/>
        <v/>
      </c>
      <c r="U379" s="685" t="str">
        <f t="shared" si="84"/>
        <v/>
      </c>
      <c r="V379" s="685" t="str">
        <f t="shared" si="85"/>
        <v/>
      </c>
      <c r="W379" s="685" t="str">
        <f t="shared" si="86"/>
        <v/>
      </c>
      <c r="X379" s="685" t="str">
        <f t="shared" si="87"/>
        <v/>
      </c>
      <c r="Y379" s="685" t="str">
        <f t="shared" si="88"/>
        <v/>
      </c>
      <c r="Z379" s="685" t="str">
        <f t="shared" si="89"/>
        <v/>
      </c>
      <c r="AA379" s="685" t="str">
        <f t="shared" si="90"/>
        <v/>
      </c>
      <c r="AB379" s="679" t="str">
        <f>IF(G379="","",VLOOKUP(G379,Qualities!$A$2:$B$156,2,0))</f>
        <v/>
      </c>
      <c r="AC379" s="686" t="str">
        <f>IF(AB379="","",VLOOKUP(AB379,QualityType!$A$2:$B$16,2,0))</f>
        <v/>
      </c>
      <c r="AD379" s="687" t="str">
        <f t="shared" si="78"/>
        <v/>
      </c>
      <c r="AE379" s="687" t="str">
        <f>IF(I379="",IF(AND(J379="",K379=""),"",F379&amp;"External"),IF(COUNTIF(BaseData!$B$2:$B$45,I379)=1,F379&amp;"Consolidation intra-divisional",F379&amp;"Group"))</f>
        <v/>
      </c>
      <c r="AF379" s="687" t="str">
        <f t="shared" si="79"/>
        <v/>
      </c>
    </row>
    <row r="380" spans="1:32">
      <c r="A380" s="674"/>
      <c r="B380" s="675"/>
      <c r="C380" s="676"/>
      <c r="D380" s="675"/>
      <c r="E380" s="677"/>
      <c r="F380" s="675"/>
      <c r="G380" s="678"/>
      <c r="H380" s="675"/>
      <c r="I380" s="675"/>
      <c r="J380" s="675"/>
      <c r="K380" s="680"/>
      <c r="L380" s="681"/>
      <c r="M380" s="682"/>
      <c r="N380" s="683"/>
      <c r="O380" s="682"/>
      <c r="P380" s="682"/>
      <c r="Q380" s="684" t="str">
        <f t="shared" si="80"/>
        <v/>
      </c>
      <c r="R380" s="684" t="str">
        <f t="shared" si="81"/>
        <v/>
      </c>
      <c r="S380" s="684" t="str">
        <f t="shared" si="82"/>
        <v/>
      </c>
      <c r="T380" s="684" t="str">
        <f t="shared" si="83"/>
        <v/>
      </c>
      <c r="U380" s="685" t="str">
        <f t="shared" si="84"/>
        <v/>
      </c>
      <c r="V380" s="685" t="str">
        <f t="shared" si="85"/>
        <v/>
      </c>
      <c r="W380" s="685" t="str">
        <f t="shared" si="86"/>
        <v/>
      </c>
      <c r="X380" s="685" t="str">
        <f t="shared" si="87"/>
        <v/>
      </c>
      <c r="Y380" s="685" t="str">
        <f t="shared" si="88"/>
        <v/>
      </c>
      <c r="Z380" s="685" t="str">
        <f t="shared" si="89"/>
        <v/>
      </c>
      <c r="AA380" s="685" t="str">
        <f t="shared" si="90"/>
        <v/>
      </c>
      <c r="AB380" s="679" t="str">
        <f>IF(G380="","",VLOOKUP(G380,Qualities!$A$2:$B$156,2,0))</f>
        <v/>
      </c>
      <c r="AC380" s="686" t="str">
        <f>IF(AB380="","",VLOOKUP(AB380,QualityType!$A$2:$B$16,2,0))</f>
        <v/>
      </c>
      <c r="AD380" s="687" t="str">
        <f t="shared" si="78"/>
        <v/>
      </c>
      <c r="AE380" s="687" t="str">
        <f>IF(I380="",IF(AND(J380="",K380=""),"",F380&amp;"External"),IF(COUNTIF(BaseData!$B$2:$B$45,I380)=1,F380&amp;"Consolidation intra-divisional",F380&amp;"Group"))</f>
        <v/>
      </c>
      <c r="AF380" s="687" t="str">
        <f t="shared" si="79"/>
        <v/>
      </c>
    </row>
    <row r="381" spans="1:32">
      <c r="A381" s="674"/>
      <c r="B381" s="675"/>
      <c r="C381" s="676"/>
      <c r="D381" s="675"/>
      <c r="E381" s="677"/>
      <c r="F381" s="675"/>
      <c r="G381" s="678"/>
      <c r="H381" s="675"/>
      <c r="I381" s="675"/>
      <c r="J381" s="675"/>
      <c r="K381" s="680"/>
      <c r="L381" s="681"/>
      <c r="M381" s="682"/>
      <c r="N381" s="683"/>
      <c r="O381" s="682"/>
      <c r="P381" s="682"/>
      <c r="Q381" s="684" t="str">
        <f t="shared" si="80"/>
        <v/>
      </c>
      <c r="R381" s="684" t="str">
        <f t="shared" si="81"/>
        <v/>
      </c>
      <c r="S381" s="684" t="str">
        <f t="shared" si="82"/>
        <v/>
      </c>
      <c r="T381" s="684" t="str">
        <f t="shared" si="83"/>
        <v/>
      </c>
      <c r="U381" s="685" t="str">
        <f t="shared" si="84"/>
        <v/>
      </c>
      <c r="V381" s="685" t="str">
        <f t="shared" si="85"/>
        <v/>
      </c>
      <c r="W381" s="685" t="str">
        <f t="shared" si="86"/>
        <v/>
      </c>
      <c r="X381" s="685" t="str">
        <f t="shared" si="87"/>
        <v/>
      </c>
      <c r="Y381" s="685" t="str">
        <f t="shared" si="88"/>
        <v/>
      </c>
      <c r="Z381" s="685" t="str">
        <f t="shared" si="89"/>
        <v/>
      </c>
      <c r="AA381" s="685" t="str">
        <f t="shared" si="90"/>
        <v/>
      </c>
      <c r="AB381" s="679" t="str">
        <f>IF(G381="","",VLOOKUP(G381,Qualities!$A$2:$B$156,2,0))</f>
        <v/>
      </c>
      <c r="AC381" s="686" t="str">
        <f>IF(AB381="","",VLOOKUP(AB381,QualityType!$A$2:$B$16,2,0))</f>
        <v/>
      </c>
      <c r="AD381" s="687" t="str">
        <f t="shared" si="78"/>
        <v/>
      </c>
      <c r="AE381" s="687" t="str">
        <f>IF(I381="",IF(AND(J381="",K381=""),"",F381&amp;"External"),IF(COUNTIF(BaseData!$B$2:$B$45,I381)=1,F381&amp;"Consolidation intra-divisional",F381&amp;"Group"))</f>
        <v/>
      </c>
      <c r="AF381" s="687" t="str">
        <f t="shared" si="79"/>
        <v/>
      </c>
    </row>
    <row r="382" spans="1:32">
      <c r="A382" s="674"/>
      <c r="B382" s="675"/>
      <c r="C382" s="676"/>
      <c r="D382" s="675"/>
      <c r="E382" s="677"/>
      <c r="F382" s="675"/>
      <c r="G382" s="678"/>
      <c r="H382" s="675"/>
      <c r="I382" s="675"/>
      <c r="J382" s="675"/>
      <c r="K382" s="680"/>
      <c r="L382" s="681"/>
      <c r="M382" s="682"/>
      <c r="N382" s="683"/>
      <c r="O382" s="682"/>
      <c r="P382" s="682"/>
      <c r="Q382" s="684" t="str">
        <f t="shared" si="80"/>
        <v/>
      </c>
      <c r="R382" s="684" t="str">
        <f t="shared" si="81"/>
        <v/>
      </c>
      <c r="S382" s="684" t="str">
        <f t="shared" si="82"/>
        <v/>
      </c>
      <c r="T382" s="684" t="str">
        <f t="shared" si="83"/>
        <v/>
      </c>
      <c r="U382" s="685" t="str">
        <f t="shared" si="84"/>
        <v/>
      </c>
      <c r="V382" s="685" t="str">
        <f t="shared" si="85"/>
        <v/>
      </c>
      <c r="W382" s="685" t="str">
        <f t="shared" si="86"/>
        <v/>
      </c>
      <c r="X382" s="685" t="str">
        <f t="shared" si="87"/>
        <v/>
      </c>
      <c r="Y382" s="685" t="str">
        <f t="shared" si="88"/>
        <v/>
      </c>
      <c r="Z382" s="685" t="str">
        <f t="shared" si="89"/>
        <v/>
      </c>
      <c r="AA382" s="685" t="str">
        <f t="shared" si="90"/>
        <v/>
      </c>
      <c r="AB382" s="679" t="str">
        <f>IF(G382="","",VLOOKUP(G382,Qualities!$A$2:$B$156,2,0))</f>
        <v/>
      </c>
      <c r="AC382" s="686" t="str">
        <f>IF(AB382="","",VLOOKUP(AB382,QualityType!$A$2:$B$16,2,0))</f>
        <v/>
      </c>
      <c r="AD382" s="687" t="str">
        <f t="shared" si="78"/>
        <v/>
      </c>
      <c r="AE382" s="687" t="str">
        <f>IF(I382="",IF(AND(J382="",K382=""),"",F382&amp;"External"),IF(COUNTIF(BaseData!$B$2:$B$45,I382)=1,F382&amp;"Consolidation intra-divisional",F382&amp;"Group"))</f>
        <v/>
      </c>
      <c r="AF382" s="687" t="str">
        <f t="shared" si="79"/>
        <v/>
      </c>
    </row>
    <row r="383" spans="1:32">
      <c r="A383" s="674"/>
      <c r="B383" s="675"/>
      <c r="C383" s="676"/>
      <c r="D383" s="675"/>
      <c r="E383" s="677"/>
      <c r="F383" s="675"/>
      <c r="G383" s="678"/>
      <c r="H383" s="675"/>
      <c r="I383" s="675"/>
      <c r="J383" s="675"/>
      <c r="K383" s="680"/>
      <c r="L383" s="681"/>
      <c r="M383" s="682"/>
      <c r="N383" s="683"/>
      <c r="O383" s="682"/>
      <c r="P383" s="682"/>
      <c r="Q383" s="684" t="str">
        <f t="shared" si="80"/>
        <v/>
      </c>
      <c r="R383" s="684" t="str">
        <f t="shared" si="81"/>
        <v/>
      </c>
      <c r="S383" s="684" t="str">
        <f t="shared" si="82"/>
        <v/>
      </c>
      <c r="T383" s="684" t="str">
        <f t="shared" si="83"/>
        <v/>
      </c>
      <c r="U383" s="685" t="str">
        <f t="shared" si="84"/>
        <v/>
      </c>
      <c r="V383" s="685" t="str">
        <f t="shared" si="85"/>
        <v/>
      </c>
      <c r="W383" s="685" t="str">
        <f t="shared" si="86"/>
        <v/>
      </c>
      <c r="X383" s="685" t="str">
        <f t="shared" si="87"/>
        <v/>
      </c>
      <c r="Y383" s="685" t="str">
        <f t="shared" si="88"/>
        <v/>
      </c>
      <c r="Z383" s="685" t="str">
        <f t="shared" si="89"/>
        <v/>
      </c>
      <c r="AA383" s="685" t="str">
        <f t="shared" si="90"/>
        <v/>
      </c>
      <c r="AB383" s="679" t="str">
        <f>IF(G383="","",VLOOKUP(G383,Qualities!$A$2:$B$156,2,0))</f>
        <v/>
      </c>
      <c r="AC383" s="686" t="str">
        <f>IF(AB383="","",VLOOKUP(AB383,QualityType!$A$2:$B$16,2,0))</f>
        <v/>
      </c>
      <c r="AD383" s="687" t="str">
        <f t="shared" si="78"/>
        <v/>
      </c>
      <c r="AE383" s="687" t="str">
        <f>IF(I383="",IF(AND(J383="",K383=""),"",F383&amp;"External"),IF(COUNTIF(BaseData!$B$2:$B$45,I383)=1,F383&amp;"Consolidation intra-divisional",F383&amp;"Group"))</f>
        <v/>
      </c>
      <c r="AF383" s="687" t="str">
        <f t="shared" si="79"/>
        <v/>
      </c>
    </row>
    <row r="384" spans="1:32">
      <c r="A384" s="674"/>
      <c r="B384" s="675"/>
      <c r="C384" s="676"/>
      <c r="D384" s="675"/>
      <c r="E384" s="677"/>
      <c r="F384" s="675"/>
      <c r="G384" s="678"/>
      <c r="H384" s="675"/>
      <c r="I384" s="675"/>
      <c r="J384" s="675"/>
      <c r="K384" s="680"/>
      <c r="L384" s="681"/>
      <c r="M384" s="682"/>
      <c r="N384" s="683"/>
      <c r="O384" s="682"/>
      <c r="P384" s="682"/>
      <c r="Q384" s="684" t="str">
        <f t="shared" si="80"/>
        <v/>
      </c>
      <c r="R384" s="684" t="str">
        <f t="shared" si="81"/>
        <v/>
      </c>
      <c r="S384" s="684" t="str">
        <f t="shared" si="82"/>
        <v/>
      </c>
      <c r="T384" s="684" t="str">
        <f t="shared" si="83"/>
        <v/>
      </c>
      <c r="U384" s="685" t="str">
        <f t="shared" si="84"/>
        <v/>
      </c>
      <c r="V384" s="685" t="str">
        <f t="shared" si="85"/>
        <v/>
      </c>
      <c r="W384" s="685" t="str">
        <f t="shared" si="86"/>
        <v/>
      </c>
      <c r="X384" s="685" t="str">
        <f t="shared" si="87"/>
        <v/>
      </c>
      <c r="Y384" s="685" t="str">
        <f t="shared" si="88"/>
        <v/>
      </c>
      <c r="Z384" s="685" t="str">
        <f t="shared" si="89"/>
        <v/>
      </c>
      <c r="AA384" s="685" t="str">
        <f t="shared" si="90"/>
        <v/>
      </c>
      <c r="AB384" s="679" t="str">
        <f>IF(G384="","",VLOOKUP(G384,Qualities!$A$2:$B$156,2,0))</f>
        <v/>
      </c>
      <c r="AC384" s="686" t="str">
        <f>IF(AB384="","",VLOOKUP(AB384,QualityType!$A$2:$B$16,2,0))</f>
        <v/>
      </c>
      <c r="AD384" s="687" t="str">
        <f t="shared" si="78"/>
        <v/>
      </c>
      <c r="AE384" s="687" t="str">
        <f>IF(I384="",IF(AND(J384="",K384=""),"",F384&amp;"External"),IF(COUNTIF(BaseData!$B$2:$B$45,I384)=1,F384&amp;"Consolidation intra-divisional",F384&amp;"Group"))</f>
        <v/>
      </c>
      <c r="AF384" s="687" t="str">
        <f t="shared" si="79"/>
        <v/>
      </c>
    </row>
    <row r="385" spans="1:32">
      <c r="A385" s="674"/>
      <c r="B385" s="675"/>
      <c r="C385" s="676"/>
      <c r="D385" s="675"/>
      <c r="E385" s="677"/>
      <c r="F385" s="675"/>
      <c r="G385" s="678"/>
      <c r="H385" s="675"/>
      <c r="I385" s="675"/>
      <c r="J385" s="675"/>
      <c r="K385" s="680"/>
      <c r="L385" s="681"/>
      <c r="M385" s="682"/>
      <c r="N385" s="683"/>
      <c r="O385" s="682"/>
      <c r="P385" s="682"/>
      <c r="Q385" s="684" t="str">
        <f t="shared" si="80"/>
        <v/>
      </c>
      <c r="R385" s="684" t="str">
        <f t="shared" si="81"/>
        <v/>
      </c>
      <c r="S385" s="684" t="str">
        <f t="shared" si="82"/>
        <v/>
      </c>
      <c r="T385" s="684" t="str">
        <f t="shared" si="83"/>
        <v/>
      </c>
      <c r="U385" s="685" t="str">
        <f t="shared" si="84"/>
        <v/>
      </c>
      <c r="V385" s="685" t="str">
        <f t="shared" si="85"/>
        <v/>
      </c>
      <c r="W385" s="685" t="str">
        <f t="shared" si="86"/>
        <v/>
      </c>
      <c r="X385" s="685" t="str">
        <f t="shared" si="87"/>
        <v/>
      </c>
      <c r="Y385" s="685" t="str">
        <f t="shared" si="88"/>
        <v/>
      </c>
      <c r="Z385" s="685" t="str">
        <f t="shared" si="89"/>
        <v/>
      </c>
      <c r="AA385" s="685" t="str">
        <f t="shared" si="90"/>
        <v/>
      </c>
      <c r="AB385" s="679" t="str">
        <f>IF(G385="","",VLOOKUP(G385,Qualities!$A$2:$B$156,2,0))</f>
        <v/>
      </c>
      <c r="AC385" s="686" t="str">
        <f>IF(AB385="","",VLOOKUP(AB385,QualityType!$A$2:$B$16,2,0))</f>
        <v/>
      </c>
      <c r="AD385" s="687" t="str">
        <f t="shared" si="78"/>
        <v/>
      </c>
      <c r="AE385" s="687" t="str">
        <f>IF(I385="",IF(AND(J385="",K385=""),"",F385&amp;"External"),IF(COUNTIF(BaseData!$B$2:$B$45,I385)=1,F385&amp;"Consolidation intra-divisional",F385&amp;"Group"))</f>
        <v/>
      </c>
      <c r="AF385" s="687" t="str">
        <f t="shared" si="79"/>
        <v/>
      </c>
    </row>
    <row r="386" spans="1:32">
      <c r="A386" s="674"/>
      <c r="B386" s="675"/>
      <c r="C386" s="676"/>
      <c r="D386" s="675"/>
      <c r="E386" s="677"/>
      <c r="F386" s="675"/>
      <c r="G386" s="678"/>
      <c r="H386" s="675"/>
      <c r="I386" s="675"/>
      <c r="J386" s="675"/>
      <c r="K386" s="680"/>
      <c r="L386" s="681"/>
      <c r="M386" s="682"/>
      <c r="N386" s="683"/>
      <c r="O386" s="682"/>
      <c r="P386" s="682"/>
      <c r="Q386" s="684" t="str">
        <f t="shared" si="80"/>
        <v/>
      </c>
      <c r="R386" s="684" t="str">
        <f t="shared" si="81"/>
        <v/>
      </c>
      <c r="S386" s="684" t="str">
        <f t="shared" si="82"/>
        <v/>
      </c>
      <c r="T386" s="684" t="str">
        <f t="shared" si="83"/>
        <v/>
      </c>
      <c r="U386" s="685" t="str">
        <f t="shared" si="84"/>
        <v/>
      </c>
      <c r="V386" s="685" t="str">
        <f t="shared" si="85"/>
        <v/>
      </c>
      <c r="W386" s="685" t="str">
        <f t="shared" si="86"/>
        <v/>
      </c>
      <c r="X386" s="685" t="str">
        <f t="shared" si="87"/>
        <v/>
      </c>
      <c r="Y386" s="685" t="str">
        <f t="shared" si="88"/>
        <v/>
      </c>
      <c r="Z386" s="685" t="str">
        <f t="shared" si="89"/>
        <v/>
      </c>
      <c r="AA386" s="685" t="str">
        <f t="shared" si="90"/>
        <v/>
      </c>
      <c r="AB386" s="679" t="str">
        <f>IF(G386="","",VLOOKUP(G386,Qualities!$A$2:$B$156,2,0))</f>
        <v/>
      </c>
      <c r="AC386" s="686" t="str">
        <f>IF(AB386="","",VLOOKUP(AB386,QualityType!$A$2:$B$16,2,0))</f>
        <v/>
      </c>
      <c r="AD386" s="687" t="str">
        <f t="shared" si="78"/>
        <v/>
      </c>
      <c r="AE386" s="687" t="str">
        <f>IF(I386="",IF(AND(J386="",K386=""),"",F386&amp;"External"),IF(COUNTIF(BaseData!$B$2:$B$45,I386)=1,F386&amp;"Consolidation intra-divisional",F386&amp;"Group"))</f>
        <v/>
      </c>
      <c r="AF386" s="687" t="str">
        <f t="shared" si="79"/>
        <v/>
      </c>
    </row>
    <row r="387" spans="1:32">
      <c r="A387" s="674"/>
      <c r="B387" s="675"/>
      <c r="C387" s="676"/>
      <c r="D387" s="675"/>
      <c r="E387" s="677"/>
      <c r="F387" s="675"/>
      <c r="G387" s="678"/>
      <c r="H387" s="675"/>
      <c r="I387" s="675"/>
      <c r="J387" s="675"/>
      <c r="K387" s="680"/>
      <c r="L387" s="681"/>
      <c r="M387" s="682"/>
      <c r="N387" s="683"/>
      <c r="O387" s="682"/>
      <c r="P387" s="682"/>
      <c r="Q387" s="684" t="str">
        <f t="shared" si="80"/>
        <v/>
      </c>
      <c r="R387" s="684" t="str">
        <f t="shared" si="81"/>
        <v/>
      </c>
      <c r="S387" s="684" t="str">
        <f t="shared" si="82"/>
        <v/>
      </c>
      <c r="T387" s="684" t="str">
        <f t="shared" si="83"/>
        <v/>
      </c>
      <c r="U387" s="685" t="str">
        <f t="shared" si="84"/>
        <v/>
      </c>
      <c r="V387" s="685" t="str">
        <f t="shared" si="85"/>
        <v/>
      </c>
      <c r="W387" s="685" t="str">
        <f t="shared" si="86"/>
        <v/>
      </c>
      <c r="X387" s="685" t="str">
        <f t="shared" si="87"/>
        <v/>
      </c>
      <c r="Y387" s="685" t="str">
        <f t="shared" si="88"/>
        <v/>
      </c>
      <c r="Z387" s="685" t="str">
        <f t="shared" si="89"/>
        <v/>
      </c>
      <c r="AA387" s="685" t="str">
        <f t="shared" si="90"/>
        <v/>
      </c>
      <c r="AB387" s="679" t="str">
        <f>IF(G387="","",VLOOKUP(G387,Qualities!$A$2:$B$156,2,0))</f>
        <v/>
      </c>
      <c r="AC387" s="686" t="str">
        <f>IF(AB387="","",VLOOKUP(AB387,QualityType!$A$2:$B$16,2,0))</f>
        <v/>
      </c>
      <c r="AD387" s="687" t="str">
        <f t="shared" si="78"/>
        <v/>
      </c>
      <c r="AE387" s="687" t="str">
        <f>IF(I387="",IF(AND(J387="",K387=""),"",F387&amp;"External"),IF(COUNTIF(BaseData!$B$2:$B$45,I387)=1,F387&amp;"Consolidation intra-divisional",F387&amp;"Group"))</f>
        <v/>
      </c>
      <c r="AF387" s="687" t="str">
        <f t="shared" si="79"/>
        <v/>
      </c>
    </row>
    <row r="388" spans="1:32">
      <c r="A388" s="674"/>
      <c r="B388" s="675"/>
      <c r="C388" s="676"/>
      <c r="D388" s="675"/>
      <c r="E388" s="677"/>
      <c r="F388" s="675"/>
      <c r="G388" s="678"/>
      <c r="H388" s="675"/>
      <c r="I388" s="675"/>
      <c r="J388" s="675"/>
      <c r="K388" s="680"/>
      <c r="L388" s="681"/>
      <c r="M388" s="682"/>
      <c r="N388" s="683"/>
      <c r="O388" s="682"/>
      <c r="P388" s="682"/>
      <c r="Q388" s="684" t="str">
        <f t="shared" si="80"/>
        <v/>
      </c>
      <c r="R388" s="684" t="str">
        <f t="shared" si="81"/>
        <v/>
      </c>
      <c r="S388" s="684" t="str">
        <f t="shared" si="82"/>
        <v/>
      </c>
      <c r="T388" s="684" t="str">
        <f t="shared" si="83"/>
        <v/>
      </c>
      <c r="U388" s="685" t="str">
        <f t="shared" si="84"/>
        <v/>
      </c>
      <c r="V388" s="685" t="str">
        <f t="shared" si="85"/>
        <v/>
      </c>
      <c r="W388" s="685" t="str">
        <f t="shared" si="86"/>
        <v/>
      </c>
      <c r="X388" s="685" t="str">
        <f t="shared" si="87"/>
        <v/>
      </c>
      <c r="Y388" s="685" t="str">
        <f t="shared" si="88"/>
        <v/>
      </c>
      <c r="Z388" s="685" t="str">
        <f t="shared" si="89"/>
        <v/>
      </c>
      <c r="AA388" s="685" t="str">
        <f t="shared" si="90"/>
        <v/>
      </c>
      <c r="AB388" s="679" t="str">
        <f>IF(G388="","",VLOOKUP(G388,Qualities!$A$2:$B$156,2,0))</f>
        <v/>
      </c>
      <c r="AC388" s="686" t="str">
        <f>IF(AB388="","",VLOOKUP(AB388,QualityType!$A$2:$B$16,2,0))</f>
        <v/>
      </c>
      <c r="AD388" s="687" t="str">
        <f t="shared" si="78"/>
        <v/>
      </c>
      <c r="AE388" s="687" t="str">
        <f>IF(I388="",IF(AND(J388="",K388=""),"",F388&amp;"External"),IF(COUNTIF(BaseData!$B$2:$B$45,I388)=1,F388&amp;"Consolidation intra-divisional",F388&amp;"Group"))</f>
        <v/>
      </c>
      <c r="AF388" s="687" t="str">
        <f t="shared" si="79"/>
        <v/>
      </c>
    </row>
    <row r="389" spans="1:32">
      <c r="A389" s="674"/>
      <c r="B389" s="675"/>
      <c r="C389" s="676"/>
      <c r="D389" s="675"/>
      <c r="E389" s="677"/>
      <c r="F389" s="675"/>
      <c r="G389" s="678"/>
      <c r="H389" s="675"/>
      <c r="I389" s="675"/>
      <c r="J389" s="675"/>
      <c r="K389" s="680"/>
      <c r="L389" s="681"/>
      <c r="M389" s="682"/>
      <c r="N389" s="683"/>
      <c r="O389" s="682"/>
      <c r="P389" s="682"/>
      <c r="Q389" s="684" t="str">
        <f t="shared" si="80"/>
        <v/>
      </c>
      <c r="R389" s="684" t="str">
        <f t="shared" si="81"/>
        <v/>
      </c>
      <c r="S389" s="684" t="str">
        <f t="shared" si="82"/>
        <v/>
      </c>
      <c r="T389" s="684" t="str">
        <f t="shared" si="83"/>
        <v/>
      </c>
      <c r="U389" s="685" t="str">
        <f t="shared" si="84"/>
        <v/>
      </c>
      <c r="V389" s="685" t="str">
        <f t="shared" si="85"/>
        <v/>
      </c>
      <c r="W389" s="685" t="str">
        <f t="shared" si="86"/>
        <v/>
      </c>
      <c r="X389" s="685" t="str">
        <f t="shared" si="87"/>
        <v/>
      </c>
      <c r="Y389" s="685" t="str">
        <f t="shared" si="88"/>
        <v/>
      </c>
      <c r="Z389" s="685" t="str">
        <f t="shared" si="89"/>
        <v/>
      </c>
      <c r="AA389" s="685" t="str">
        <f t="shared" si="90"/>
        <v/>
      </c>
      <c r="AB389" s="679" t="str">
        <f>IF(G389="","",VLOOKUP(G389,Qualities!$A$2:$B$156,2,0))</f>
        <v/>
      </c>
      <c r="AC389" s="686" t="str">
        <f>IF(AB389="","",VLOOKUP(AB389,QualityType!$A$2:$B$16,2,0))</f>
        <v/>
      </c>
      <c r="AD389" s="687" t="str">
        <f t="shared" si="78"/>
        <v/>
      </c>
      <c r="AE389" s="687" t="str">
        <f>IF(I389="",IF(AND(J389="",K389=""),"",F389&amp;"External"),IF(COUNTIF(BaseData!$B$2:$B$45,I389)=1,F389&amp;"Consolidation intra-divisional",F389&amp;"Group"))</f>
        <v/>
      </c>
      <c r="AF389" s="687" t="str">
        <f t="shared" si="79"/>
        <v/>
      </c>
    </row>
    <row r="390" spans="1:32">
      <c r="A390" s="674"/>
      <c r="B390" s="675"/>
      <c r="C390" s="676"/>
      <c r="D390" s="675"/>
      <c r="E390" s="677"/>
      <c r="F390" s="675"/>
      <c r="G390" s="678"/>
      <c r="H390" s="675"/>
      <c r="I390" s="675"/>
      <c r="J390" s="675"/>
      <c r="K390" s="680"/>
      <c r="L390" s="681"/>
      <c r="M390" s="682"/>
      <c r="N390" s="683"/>
      <c r="O390" s="682"/>
      <c r="P390" s="682"/>
      <c r="Q390" s="684" t="str">
        <f t="shared" si="80"/>
        <v/>
      </c>
      <c r="R390" s="684" t="str">
        <f t="shared" si="81"/>
        <v/>
      </c>
      <c r="S390" s="684" t="str">
        <f t="shared" si="82"/>
        <v/>
      </c>
      <c r="T390" s="684" t="str">
        <f t="shared" si="83"/>
        <v/>
      </c>
      <c r="U390" s="685" t="str">
        <f t="shared" si="84"/>
        <v/>
      </c>
      <c r="V390" s="685" t="str">
        <f t="shared" si="85"/>
        <v/>
      </c>
      <c r="W390" s="685" t="str">
        <f t="shared" si="86"/>
        <v/>
      </c>
      <c r="X390" s="685" t="str">
        <f t="shared" si="87"/>
        <v/>
      </c>
      <c r="Y390" s="685" t="str">
        <f t="shared" si="88"/>
        <v/>
      </c>
      <c r="Z390" s="685" t="str">
        <f t="shared" si="89"/>
        <v/>
      </c>
      <c r="AA390" s="685" t="str">
        <f t="shared" si="90"/>
        <v/>
      </c>
      <c r="AB390" s="679" t="str">
        <f>IF(G390="","",VLOOKUP(G390,Qualities!$A$2:$B$156,2,0))</f>
        <v/>
      </c>
      <c r="AC390" s="686" t="str">
        <f>IF(AB390="","",VLOOKUP(AB390,QualityType!$A$2:$B$16,2,0))</f>
        <v/>
      </c>
      <c r="AD390" s="687" t="str">
        <f t="shared" si="78"/>
        <v/>
      </c>
      <c r="AE390" s="687" t="str">
        <f>IF(I390="",IF(AND(J390="",K390=""),"",F390&amp;"External"),IF(COUNTIF(BaseData!$B$2:$B$45,I390)=1,F390&amp;"Consolidation intra-divisional",F390&amp;"Group"))</f>
        <v/>
      </c>
      <c r="AF390" s="687" t="str">
        <f t="shared" si="79"/>
        <v/>
      </c>
    </row>
    <row r="391" spans="1:32">
      <c r="A391" s="674"/>
      <c r="B391" s="675"/>
      <c r="C391" s="676"/>
      <c r="D391" s="675"/>
      <c r="E391" s="677"/>
      <c r="F391" s="675"/>
      <c r="G391" s="678"/>
      <c r="H391" s="675"/>
      <c r="I391" s="675"/>
      <c r="J391" s="675"/>
      <c r="K391" s="680"/>
      <c r="L391" s="681"/>
      <c r="M391" s="682"/>
      <c r="N391" s="683"/>
      <c r="O391" s="682"/>
      <c r="P391" s="682"/>
      <c r="Q391" s="684" t="str">
        <f t="shared" si="80"/>
        <v/>
      </c>
      <c r="R391" s="684" t="str">
        <f t="shared" si="81"/>
        <v/>
      </c>
      <c r="S391" s="684" t="str">
        <f t="shared" si="82"/>
        <v/>
      </c>
      <c r="T391" s="684" t="str">
        <f t="shared" si="83"/>
        <v/>
      </c>
      <c r="U391" s="685" t="str">
        <f t="shared" si="84"/>
        <v/>
      </c>
      <c r="V391" s="685" t="str">
        <f t="shared" si="85"/>
        <v/>
      </c>
      <c r="W391" s="685" t="str">
        <f t="shared" si="86"/>
        <v/>
      </c>
      <c r="X391" s="685" t="str">
        <f t="shared" si="87"/>
        <v/>
      </c>
      <c r="Y391" s="685" t="str">
        <f t="shared" si="88"/>
        <v/>
      </c>
      <c r="Z391" s="685" t="str">
        <f t="shared" si="89"/>
        <v/>
      </c>
      <c r="AA391" s="685" t="str">
        <f t="shared" si="90"/>
        <v/>
      </c>
      <c r="AB391" s="679" t="str">
        <f>IF(G391="","",VLOOKUP(G391,Qualities!$A$2:$B$156,2,0))</f>
        <v/>
      </c>
      <c r="AC391" s="686" t="str">
        <f>IF(AB391="","",VLOOKUP(AB391,QualityType!$A$2:$B$16,2,0))</f>
        <v/>
      </c>
      <c r="AD391" s="687" t="str">
        <f t="shared" si="78"/>
        <v/>
      </c>
      <c r="AE391" s="687" t="str">
        <f>IF(I391="",IF(AND(J391="",K391=""),"",F391&amp;"External"),IF(COUNTIF(BaseData!$B$2:$B$45,I391)=1,F391&amp;"Consolidation intra-divisional",F391&amp;"Group"))</f>
        <v/>
      </c>
      <c r="AF391" s="687" t="str">
        <f t="shared" si="79"/>
        <v/>
      </c>
    </row>
    <row r="392" spans="1:32">
      <c r="A392" s="674"/>
      <c r="B392" s="675"/>
      <c r="C392" s="676"/>
      <c r="D392" s="675"/>
      <c r="E392" s="677"/>
      <c r="F392" s="675"/>
      <c r="G392" s="678"/>
      <c r="H392" s="675"/>
      <c r="I392" s="675"/>
      <c r="J392" s="675"/>
      <c r="K392" s="680"/>
      <c r="L392" s="681"/>
      <c r="M392" s="682"/>
      <c r="N392" s="683"/>
      <c r="O392" s="682"/>
      <c r="P392" s="682"/>
      <c r="Q392" s="684" t="str">
        <f t="shared" si="80"/>
        <v/>
      </c>
      <c r="R392" s="684" t="str">
        <f t="shared" si="81"/>
        <v/>
      </c>
      <c r="S392" s="684" t="str">
        <f t="shared" si="82"/>
        <v/>
      </c>
      <c r="T392" s="684" t="str">
        <f t="shared" si="83"/>
        <v/>
      </c>
      <c r="U392" s="685" t="str">
        <f t="shared" si="84"/>
        <v/>
      </c>
      <c r="V392" s="685" t="str">
        <f t="shared" si="85"/>
        <v/>
      </c>
      <c r="W392" s="685" t="str">
        <f t="shared" si="86"/>
        <v/>
      </c>
      <c r="X392" s="685" t="str">
        <f t="shared" si="87"/>
        <v/>
      </c>
      <c r="Y392" s="685" t="str">
        <f t="shared" si="88"/>
        <v/>
      </c>
      <c r="Z392" s="685" t="str">
        <f t="shared" si="89"/>
        <v/>
      </c>
      <c r="AA392" s="685" t="str">
        <f t="shared" si="90"/>
        <v/>
      </c>
      <c r="AB392" s="679" t="str">
        <f>IF(G392="","",VLOOKUP(G392,Qualities!$A$2:$B$156,2,0))</f>
        <v/>
      </c>
      <c r="AC392" s="686" t="str">
        <f>IF(AB392="","",VLOOKUP(AB392,QualityType!$A$2:$B$16,2,0))</f>
        <v/>
      </c>
      <c r="AD392" s="687" t="str">
        <f t="shared" si="78"/>
        <v/>
      </c>
      <c r="AE392" s="687" t="str">
        <f>IF(I392="",IF(AND(J392="",K392=""),"",F392&amp;"External"),IF(COUNTIF(BaseData!$B$2:$B$45,I392)=1,F392&amp;"Consolidation intra-divisional",F392&amp;"Group"))</f>
        <v/>
      </c>
      <c r="AF392" s="687" t="str">
        <f t="shared" si="79"/>
        <v/>
      </c>
    </row>
    <row r="393" spans="1:32">
      <c r="A393" s="674"/>
      <c r="B393" s="675"/>
      <c r="C393" s="676"/>
      <c r="D393" s="675"/>
      <c r="E393" s="677"/>
      <c r="F393" s="675"/>
      <c r="G393" s="678"/>
      <c r="H393" s="675"/>
      <c r="I393" s="675"/>
      <c r="J393" s="675"/>
      <c r="K393" s="680"/>
      <c r="L393" s="681"/>
      <c r="M393" s="682"/>
      <c r="N393" s="683"/>
      <c r="O393" s="682"/>
      <c r="P393" s="682"/>
      <c r="Q393" s="684" t="str">
        <f t="shared" si="80"/>
        <v/>
      </c>
      <c r="R393" s="684" t="str">
        <f t="shared" si="81"/>
        <v/>
      </c>
      <c r="S393" s="684" t="str">
        <f t="shared" si="82"/>
        <v/>
      </c>
      <c r="T393" s="684" t="str">
        <f t="shared" si="83"/>
        <v/>
      </c>
      <c r="U393" s="685" t="str">
        <f t="shared" si="84"/>
        <v/>
      </c>
      <c r="V393" s="685" t="str">
        <f t="shared" si="85"/>
        <v/>
      </c>
      <c r="W393" s="685" t="str">
        <f t="shared" si="86"/>
        <v/>
      </c>
      <c r="X393" s="685" t="str">
        <f t="shared" si="87"/>
        <v/>
      </c>
      <c r="Y393" s="685" t="str">
        <f t="shared" si="88"/>
        <v/>
      </c>
      <c r="Z393" s="685" t="str">
        <f t="shared" si="89"/>
        <v/>
      </c>
      <c r="AA393" s="685" t="str">
        <f t="shared" si="90"/>
        <v/>
      </c>
      <c r="AB393" s="679" t="str">
        <f>IF(G393="","",VLOOKUP(G393,Qualities!$A$2:$B$156,2,0))</f>
        <v/>
      </c>
      <c r="AC393" s="686" t="str">
        <f>IF(AB393="","",VLOOKUP(AB393,QualityType!$A$2:$B$16,2,0))</f>
        <v/>
      </c>
      <c r="AD393" s="687" t="str">
        <f t="shared" si="78"/>
        <v/>
      </c>
      <c r="AE393" s="687" t="str">
        <f>IF(I393="",IF(AND(J393="",K393=""),"",F393&amp;"External"),IF(COUNTIF(BaseData!$B$2:$B$45,I393)=1,F393&amp;"Consolidation intra-divisional",F393&amp;"Group"))</f>
        <v/>
      </c>
      <c r="AF393" s="687" t="str">
        <f t="shared" si="79"/>
        <v/>
      </c>
    </row>
    <row r="394" spans="1:32">
      <c r="A394" s="674"/>
      <c r="B394" s="675"/>
      <c r="C394" s="676"/>
      <c r="D394" s="675"/>
      <c r="E394" s="677"/>
      <c r="F394" s="675"/>
      <c r="G394" s="678"/>
      <c r="H394" s="675"/>
      <c r="I394" s="675"/>
      <c r="J394" s="675"/>
      <c r="K394" s="680"/>
      <c r="L394" s="681"/>
      <c r="M394" s="682"/>
      <c r="N394" s="683"/>
      <c r="O394" s="682"/>
      <c r="P394" s="682"/>
      <c r="Q394" s="684" t="str">
        <f t="shared" si="80"/>
        <v/>
      </c>
      <c r="R394" s="684" t="str">
        <f t="shared" si="81"/>
        <v/>
      </c>
      <c r="S394" s="684" t="str">
        <f t="shared" si="82"/>
        <v/>
      </c>
      <c r="T394" s="684" t="str">
        <f t="shared" si="83"/>
        <v/>
      </c>
      <c r="U394" s="685" t="str">
        <f t="shared" si="84"/>
        <v/>
      </c>
      <c r="V394" s="685" t="str">
        <f t="shared" si="85"/>
        <v/>
      </c>
      <c r="W394" s="685" t="str">
        <f t="shared" si="86"/>
        <v/>
      </c>
      <c r="X394" s="685" t="str">
        <f t="shared" si="87"/>
        <v/>
      </c>
      <c r="Y394" s="685" t="str">
        <f t="shared" si="88"/>
        <v/>
      </c>
      <c r="Z394" s="685" t="str">
        <f t="shared" si="89"/>
        <v/>
      </c>
      <c r="AA394" s="685" t="str">
        <f t="shared" si="90"/>
        <v/>
      </c>
      <c r="AB394" s="679" t="str">
        <f>IF(G394="","",VLOOKUP(G394,Qualities!$A$2:$B$156,2,0))</f>
        <v/>
      </c>
      <c r="AC394" s="686" t="str">
        <f>IF(AB394="","",VLOOKUP(AB394,QualityType!$A$2:$B$16,2,0))</f>
        <v/>
      </c>
      <c r="AD394" s="687" t="str">
        <f t="shared" si="78"/>
        <v/>
      </c>
      <c r="AE394" s="687" t="str">
        <f>IF(I394="",IF(AND(J394="",K394=""),"",F394&amp;"External"),IF(COUNTIF(BaseData!$B$2:$B$45,I394)=1,F394&amp;"Consolidation intra-divisional",F394&amp;"Group"))</f>
        <v/>
      </c>
      <c r="AF394" s="687" t="str">
        <f t="shared" si="79"/>
        <v/>
      </c>
    </row>
    <row r="395" spans="1:32">
      <c r="A395" s="674"/>
      <c r="B395" s="675"/>
      <c r="C395" s="676"/>
      <c r="D395" s="675"/>
      <c r="E395" s="677"/>
      <c r="F395" s="675"/>
      <c r="G395" s="678"/>
      <c r="H395" s="675"/>
      <c r="I395" s="675"/>
      <c r="J395" s="675"/>
      <c r="K395" s="680"/>
      <c r="L395" s="681"/>
      <c r="M395" s="682"/>
      <c r="N395" s="683"/>
      <c r="O395" s="682"/>
      <c r="P395" s="682"/>
      <c r="Q395" s="684" t="str">
        <f t="shared" si="80"/>
        <v/>
      </c>
      <c r="R395" s="684" t="str">
        <f t="shared" si="81"/>
        <v/>
      </c>
      <c r="S395" s="684" t="str">
        <f t="shared" si="82"/>
        <v/>
      </c>
      <c r="T395" s="684" t="str">
        <f t="shared" si="83"/>
        <v/>
      </c>
      <c r="U395" s="685" t="str">
        <f t="shared" si="84"/>
        <v/>
      </c>
      <c r="V395" s="685" t="str">
        <f t="shared" si="85"/>
        <v/>
      </c>
      <c r="W395" s="685" t="str">
        <f t="shared" si="86"/>
        <v/>
      </c>
      <c r="X395" s="685" t="str">
        <f t="shared" si="87"/>
        <v/>
      </c>
      <c r="Y395" s="685" t="str">
        <f t="shared" si="88"/>
        <v/>
      </c>
      <c r="Z395" s="685" t="str">
        <f t="shared" si="89"/>
        <v/>
      </c>
      <c r="AA395" s="685" t="str">
        <f t="shared" si="90"/>
        <v/>
      </c>
      <c r="AB395" s="679" t="str">
        <f>IF(G395="","",VLOOKUP(G395,Qualities!$A$2:$B$156,2,0))</f>
        <v/>
      </c>
      <c r="AC395" s="686" t="str">
        <f>IF(AB395="","",VLOOKUP(AB395,QualityType!$A$2:$B$16,2,0))</f>
        <v/>
      </c>
      <c r="AD395" s="687" t="str">
        <f t="shared" si="78"/>
        <v/>
      </c>
      <c r="AE395" s="687" t="str">
        <f>IF(I395="",IF(AND(J395="",K395=""),"",F395&amp;"External"),IF(COUNTIF(BaseData!$B$2:$B$45,I395)=1,F395&amp;"Consolidation intra-divisional",F395&amp;"Group"))</f>
        <v/>
      </c>
      <c r="AF395" s="687" t="str">
        <f t="shared" si="79"/>
        <v/>
      </c>
    </row>
    <row r="396" spans="1:32">
      <c r="A396" s="674"/>
      <c r="B396" s="675"/>
      <c r="C396" s="676"/>
      <c r="D396" s="675"/>
      <c r="E396" s="677"/>
      <c r="F396" s="675"/>
      <c r="G396" s="678"/>
      <c r="H396" s="675"/>
      <c r="I396" s="675"/>
      <c r="J396" s="675"/>
      <c r="K396" s="680"/>
      <c r="L396" s="681"/>
      <c r="M396" s="682"/>
      <c r="N396" s="683"/>
      <c r="O396" s="682"/>
      <c r="P396" s="682"/>
      <c r="Q396" s="684" t="str">
        <f t="shared" si="80"/>
        <v/>
      </c>
      <c r="R396" s="684" t="str">
        <f t="shared" si="81"/>
        <v/>
      </c>
      <c r="S396" s="684" t="str">
        <f t="shared" si="82"/>
        <v/>
      </c>
      <c r="T396" s="684" t="str">
        <f t="shared" si="83"/>
        <v/>
      </c>
      <c r="U396" s="685" t="str">
        <f t="shared" si="84"/>
        <v/>
      </c>
      <c r="V396" s="685" t="str">
        <f t="shared" si="85"/>
        <v/>
      </c>
      <c r="W396" s="685" t="str">
        <f t="shared" si="86"/>
        <v/>
      </c>
      <c r="X396" s="685" t="str">
        <f t="shared" si="87"/>
        <v/>
      </c>
      <c r="Y396" s="685" t="str">
        <f t="shared" si="88"/>
        <v/>
      </c>
      <c r="Z396" s="685" t="str">
        <f t="shared" si="89"/>
        <v/>
      </c>
      <c r="AA396" s="685" t="str">
        <f t="shared" si="90"/>
        <v/>
      </c>
      <c r="AB396" s="679" t="str">
        <f>IF(G396="","",VLOOKUP(G396,Qualities!$A$2:$B$156,2,0))</f>
        <v/>
      </c>
      <c r="AC396" s="686" t="str">
        <f>IF(AB396="","",VLOOKUP(AB396,QualityType!$A$2:$B$16,2,0))</f>
        <v/>
      </c>
      <c r="AD396" s="687" t="str">
        <f t="shared" si="78"/>
        <v/>
      </c>
      <c r="AE396" s="687" t="str">
        <f>IF(I396="",IF(AND(J396="",K396=""),"",F396&amp;"External"),IF(COUNTIF(BaseData!$B$2:$B$45,I396)=1,F396&amp;"Consolidation intra-divisional",F396&amp;"Group"))</f>
        <v/>
      </c>
      <c r="AF396" s="687" t="str">
        <f t="shared" si="79"/>
        <v/>
      </c>
    </row>
    <row r="397" spans="1:32">
      <c r="A397" s="674"/>
      <c r="B397" s="675"/>
      <c r="C397" s="676"/>
      <c r="D397" s="675"/>
      <c r="E397" s="677"/>
      <c r="F397" s="675"/>
      <c r="G397" s="678"/>
      <c r="H397" s="675"/>
      <c r="I397" s="675"/>
      <c r="J397" s="675"/>
      <c r="K397" s="680"/>
      <c r="L397" s="681"/>
      <c r="M397" s="682"/>
      <c r="N397" s="683"/>
      <c r="O397" s="682"/>
      <c r="P397" s="682"/>
      <c r="Q397" s="684" t="str">
        <f t="shared" si="80"/>
        <v/>
      </c>
      <c r="R397" s="684" t="str">
        <f t="shared" si="81"/>
        <v/>
      </c>
      <c r="S397" s="684" t="str">
        <f t="shared" si="82"/>
        <v/>
      </c>
      <c r="T397" s="684" t="str">
        <f t="shared" si="83"/>
        <v/>
      </c>
      <c r="U397" s="685" t="str">
        <f t="shared" si="84"/>
        <v/>
      </c>
      <c r="V397" s="685" t="str">
        <f t="shared" si="85"/>
        <v/>
      </c>
      <c r="W397" s="685" t="str">
        <f t="shared" si="86"/>
        <v/>
      </c>
      <c r="X397" s="685" t="str">
        <f t="shared" si="87"/>
        <v/>
      </c>
      <c r="Y397" s="685" t="str">
        <f t="shared" si="88"/>
        <v/>
      </c>
      <c r="Z397" s="685" t="str">
        <f t="shared" si="89"/>
        <v/>
      </c>
      <c r="AA397" s="685" t="str">
        <f t="shared" si="90"/>
        <v/>
      </c>
      <c r="AB397" s="679" t="str">
        <f>IF(G397="","",VLOOKUP(G397,Qualities!$A$2:$B$156,2,0))</f>
        <v/>
      </c>
      <c r="AC397" s="686" t="str">
        <f>IF(AB397="","",VLOOKUP(AB397,QualityType!$A$2:$B$16,2,0))</f>
        <v/>
      </c>
      <c r="AD397" s="687" t="str">
        <f t="shared" si="78"/>
        <v/>
      </c>
      <c r="AE397" s="687" t="str">
        <f>IF(I397="",IF(AND(J397="",K397=""),"",F397&amp;"External"),IF(COUNTIF(BaseData!$B$2:$B$45,I397)=1,F397&amp;"Consolidation intra-divisional",F397&amp;"Group"))</f>
        <v/>
      </c>
      <c r="AF397" s="687" t="str">
        <f t="shared" si="79"/>
        <v/>
      </c>
    </row>
    <row r="398" spans="1:32">
      <c r="A398" s="674"/>
      <c r="B398" s="675"/>
      <c r="C398" s="676"/>
      <c r="D398" s="675"/>
      <c r="E398" s="677"/>
      <c r="F398" s="675"/>
      <c r="G398" s="678"/>
      <c r="H398" s="675"/>
      <c r="I398" s="675"/>
      <c r="J398" s="675"/>
      <c r="K398" s="680"/>
      <c r="L398" s="681"/>
      <c r="M398" s="682"/>
      <c r="N398" s="683"/>
      <c r="O398" s="682"/>
      <c r="P398" s="682"/>
      <c r="Q398" s="684" t="str">
        <f t="shared" si="80"/>
        <v/>
      </c>
      <c r="R398" s="684" t="str">
        <f t="shared" si="81"/>
        <v/>
      </c>
      <c r="S398" s="684" t="str">
        <f t="shared" si="82"/>
        <v/>
      </c>
      <c r="T398" s="684" t="str">
        <f t="shared" si="83"/>
        <v/>
      </c>
      <c r="U398" s="685" t="str">
        <f t="shared" si="84"/>
        <v/>
      </c>
      <c r="V398" s="685" t="str">
        <f t="shared" si="85"/>
        <v/>
      </c>
      <c r="W398" s="685" t="str">
        <f t="shared" si="86"/>
        <v/>
      </c>
      <c r="X398" s="685" t="str">
        <f t="shared" si="87"/>
        <v/>
      </c>
      <c r="Y398" s="685" t="str">
        <f t="shared" si="88"/>
        <v/>
      </c>
      <c r="Z398" s="685" t="str">
        <f t="shared" si="89"/>
        <v/>
      </c>
      <c r="AA398" s="685" t="str">
        <f t="shared" si="90"/>
        <v/>
      </c>
      <c r="AB398" s="679" t="str">
        <f>IF(G398="","",VLOOKUP(G398,Qualities!$A$2:$B$156,2,0))</f>
        <v/>
      </c>
      <c r="AC398" s="686" t="str">
        <f>IF(AB398="","",VLOOKUP(AB398,QualityType!$A$2:$B$16,2,0))</f>
        <v/>
      </c>
      <c r="AD398" s="687" t="str">
        <f t="shared" si="78"/>
        <v/>
      </c>
      <c r="AE398" s="687" t="str">
        <f>IF(I398="",IF(AND(J398="",K398=""),"",F398&amp;"External"),IF(COUNTIF(BaseData!$B$2:$B$45,I398)=1,F398&amp;"Consolidation intra-divisional",F398&amp;"Group"))</f>
        <v/>
      </c>
      <c r="AF398" s="687" t="str">
        <f t="shared" si="79"/>
        <v/>
      </c>
    </row>
    <row r="399" spans="1:32">
      <c r="A399" s="674"/>
      <c r="B399" s="675"/>
      <c r="C399" s="676"/>
      <c r="D399" s="675"/>
      <c r="E399" s="677"/>
      <c r="F399" s="675"/>
      <c r="G399" s="678"/>
      <c r="H399" s="675"/>
      <c r="I399" s="675"/>
      <c r="J399" s="675"/>
      <c r="K399" s="680"/>
      <c r="L399" s="681"/>
      <c r="M399" s="682"/>
      <c r="N399" s="683"/>
      <c r="O399" s="682"/>
      <c r="P399" s="682"/>
      <c r="Q399" s="684" t="str">
        <f t="shared" si="80"/>
        <v/>
      </c>
      <c r="R399" s="684" t="str">
        <f t="shared" si="81"/>
        <v/>
      </c>
      <c r="S399" s="684" t="str">
        <f t="shared" si="82"/>
        <v/>
      </c>
      <c r="T399" s="684" t="str">
        <f t="shared" si="83"/>
        <v/>
      </c>
      <c r="U399" s="685" t="str">
        <f t="shared" si="84"/>
        <v/>
      </c>
      <c r="V399" s="685" t="str">
        <f t="shared" si="85"/>
        <v/>
      </c>
      <c r="W399" s="685" t="str">
        <f t="shared" si="86"/>
        <v/>
      </c>
      <c r="X399" s="685" t="str">
        <f t="shared" si="87"/>
        <v/>
      </c>
      <c r="Y399" s="685" t="str">
        <f t="shared" si="88"/>
        <v/>
      </c>
      <c r="Z399" s="685" t="str">
        <f t="shared" si="89"/>
        <v/>
      </c>
      <c r="AA399" s="685" t="str">
        <f t="shared" si="90"/>
        <v/>
      </c>
      <c r="AB399" s="679" t="str">
        <f>IF(G399="","",VLOOKUP(G399,Qualities!$A$2:$B$156,2,0))</f>
        <v/>
      </c>
      <c r="AC399" s="686" t="str">
        <f>IF(AB399="","",VLOOKUP(AB399,QualityType!$A$2:$B$16,2,0))</f>
        <v/>
      </c>
      <c r="AD399" s="687" t="str">
        <f t="shared" si="78"/>
        <v/>
      </c>
      <c r="AE399" s="687" t="str">
        <f>IF(I399="",IF(AND(J399="",K399=""),"",F399&amp;"External"),IF(COUNTIF(BaseData!$B$2:$B$45,I399)=1,F399&amp;"Consolidation intra-divisional",F399&amp;"Group"))</f>
        <v/>
      </c>
      <c r="AF399" s="687" t="str">
        <f t="shared" si="79"/>
        <v/>
      </c>
    </row>
    <row r="400" spans="1:32">
      <c r="A400" s="674"/>
      <c r="B400" s="675"/>
      <c r="C400" s="676"/>
      <c r="D400" s="675"/>
      <c r="E400" s="677"/>
      <c r="F400" s="675"/>
      <c r="G400" s="678"/>
      <c r="H400" s="675"/>
      <c r="I400" s="675"/>
      <c r="J400" s="675"/>
      <c r="K400" s="680"/>
      <c r="L400" s="681"/>
      <c r="M400" s="682"/>
      <c r="N400" s="683"/>
      <c r="O400" s="682"/>
      <c r="P400" s="682"/>
      <c r="Q400" s="684" t="str">
        <f t="shared" si="80"/>
        <v/>
      </c>
      <c r="R400" s="684" t="str">
        <f t="shared" si="81"/>
        <v/>
      </c>
      <c r="S400" s="684" t="str">
        <f t="shared" si="82"/>
        <v/>
      </c>
      <c r="T400" s="684" t="str">
        <f t="shared" si="83"/>
        <v/>
      </c>
      <c r="U400" s="685" t="str">
        <f t="shared" si="84"/>
        <v/>
      </c>
      <c r="V400" s="685" t="str">
        <f t="shared" si="85"/>
        <v/>
      </c>
      <c r="W400" s="685" t="str">
        <f t="shared" si="86"/>
        <v/>
      </c>
      <c r="X400" s="685" t="str">
        <f t="shared" si="87"/>
        <v/>
      </c>
      <c r="Y400" s="685" t="str">
        <f t="shared" si="88"/>
        <v/>
      </c>
      <c r="Z400" s="685" t="str">
        <f t="shared" si="89"/>
        <v/>
      </c>
      <c r="AA400" s="685" t="str">
        <f t="shared" si="90"/>
        <v/>
      </c>
      <c r="AB400" s="679" t="str">
        <f>IF(G400="","",VLOOKUP(G400,Qualities!$A$2:$B$156,2,0))</f>
        <v/>
      </c>
      <c r="AC400" s="686" t="str">
        <f>IF(AB400="","",VLOOKUP(AB400,QualityType!$A$2:$B$16,2,0))</f>
        <v/>
      </c>
      <c r="AD400" s="687" t="str">
        <f t="shared" si="78"/>
        <v/>
      </c>
      <c r="AE400" s="687" t="str">
        <f>IF(I400="",IF(AND(J400="",K400=""),"",F400&amp;"External"),IF(COUNTIF(BaseData!$B$2:$B$45,I400)=1,F400&amp;"Consolidation intra-divisional",F400&amp;"Group"))</f>
        <v/>
      </c>
      <c r="AF400" s="687" t="str">
        <f t="shared" si="79"/>
        <v/>
      </c>
    </row>
    <row r="401" spans="1:32">
      <c r="A401" s="674"/>
      <c r="B401" s="675"/>
      <c r="C401" s="676"/>
      <c r="D401" s="675"/>
      <c r="E401" s="677"/>
      <c r="F401" s="675"/>
      <c r="G401" s="678"/>
      <c r="H401" s="675"/>
      <c r="I401" s="675"/>
      <c r="J401" s="675"/>
      <c r="K401" s="680"/>
      <c r="L401" s="681"/>
      <c r="M401" s="682"/>
      <c r="N401" s="683"/>
      <c r="O401" s="682"/>
      <c r="P401" s="682"/>
      <c r="Q401" s="684" t="str">
        <f t="shared" si="80"/>
        <v/>
      </c>
      <c r="R401" s="684" t="str">
        <f t="shared" si="81"/>
        <v/>
      </c>
      <c r="S401" s="684" t="str">
        <f t="shared" si="82"/>
        <v/>
      </c>
      <c r="T401" s="684" t="str">
        <f t="shared" si="83"/>
        <v/>
      </c>
      <c r="U401" s="685" t="str">
        <f t="shared" si="84"/>
        <v/>
      </c>
      <c r="V401" s="685" t="str">
        <f t="shared" si="85"/>
        <v/>
      </c>
      <c r="W401" s="685" t="str">
        <f t="shared" si="86"/>
        <v/>
      </c>
      <c r="X401" s="685" t="str">
        <f t="shared" si="87"/>
        <v/>
      </c>
      <c r="Y401" s="685" t="str">
        <f t="shared" si="88"/>
        <v/>
      </c>
      <c r="Z401" s="685" t="str">
        <f t="shared" si="89"/>
        <v/>
      </c>
      <c r="AA401" s="685" t="str">
        <f t="shared" si="90"/>
        <v/>
      </c>
      <c r="AB401" s="679" t="str">
        <f>IF(G401="","",VLOOKUP(G401,Qualities!$A$2:$B$156,2,0))</f>
        <v/>
      </c>
      <c r="AC401" s="686" t="str">
        <f>IF(AB401="","",VLOOKUP(AB401,QualityType!$A$2:$B$16,2,0))</f>
        <v/>
      </c>
      <c r="AD401" s="687" t="str">
        <f t="shared" si="78"/>
        <v/>
      </c>
      <c r="AE401" s="687" t="str">
        <f>IF(I401="",IF(AND(J401="",K401=""),"",F401&amp;"External"),IF(COUNTIF(BaseData!$B$2:$B$45,I401)=1,F401&amp;"Consolidation intra-divisional",F401&amp;"Group"))</f>
        <v/>
      </c>
      <c r="AF401" s="687" t="str">
        <f t="shared" si="79"/>
        <v/>
      </c>
    </row>
    <row r="402" spans="1:32">
      <c r="A402" s="674"/>
      <c r="B402" s="675"/>
      <c r="C402" s="676"/>
      <c r="D402" s="675"/>
      <c r="E402" s="677"/>
      <c r="F402" s="675"/>
      <c r="G402" s="678"/>
      <c r="H402" s="675"/>
      <c r="I402" s="675"/>
      <c r="J402" s="675"/>
      <c r="K402" s="680"/>
      <c r="L402" s="681"/>
      <c r="M402" s="682"/>
      <c r="N402" s="683"/>
      <c r="O402" s="682"/>
      <c r="P402" s="682"/>
      <c r="Q402" s="684" t="str">
        <f t="shared" si="80"/>
        <v/>
      </c>
      <c r="R402" s="684" t="str">
        <f t="shared" si="81"/>
        <v/>
      </c>
      <c r="S402" s="684" t="str">
        <f t="shared" si="82"/>
        <v/>
      </c>
      <c r="T402" s="684" t="str">
        <f t="shared" si="83"/>
        <v/>
      </c>
      <c r="U402" s="685" t="str">
        <f t="shared" si="84"/>
        <v/>
      </c>
      <c r="V402" s="685" t="str">
        <f t="shared" si="85"/>
        <v/>
      </c>
      <c r="W402" s="685" t="str">
        <f t="shared" si="86"/>
        <v/>
      </c>
      <c r="X402" s="685" t="str">
        <f t="shared" si="87"/>
        <v/>
      </c>
      <c r="Y402" s="685" t="str">
        <f t="shared" si="88"/>
        <v/>
      </c>
      <c r="Z402" s="685" t="str">
        <f t="shared" si="89"/>
        <v/>
      </c>
      <c r="AA402" s="685" t="str">
        <f t="shared" si="90"/>
        <v/>
      </c>
      <c r="AB402" s="679" t="str">
        <f>IF(G402="","",VLOOKUP(G402,Qualities!$A$2:$B$156,2,0))</f>
        <v/>
      </c>
      <c r="AC402" s="686" t="str">
        <f>IF(AB402="","",VLOOKUP(AB402,QualityType!$A$2:$B$16,2,0))</f>
        <v/>
      </c>
      <c r="AD402" s="687" t="str">
        <f t="shared" si="78"/>
        <v/>
      </c>
      <c r="AE402" s="687" t="str">
        <f>IF(I402="",IF(AND(J402="",K402=""),"",F402&amp;"External"),IF(COUNTIF(BaseData!$B$2:$B$45,I402)=1,F402&amp;"Consolidation intra-divisional",F402&amp;"Group"))</f>
        <v/>
      </c>
      <c r="AF402" s="687" t="str">
        <f t="shared" si="79"/>
        <v/>
      </c>
    </row>
    <row r="403" spans="1:32">
      <c r="A403" s="674"/>
      <c r="B403" s="675"/>
      <c r="C403" s="676"/>
      <c r="D403" s="675"/>
      <c r="E403" s="677"/>
      <c r="F403" s="675"/>
      <c r="G403" s="678"/>
      <c r="H403" s="675"/>
      <c r="I403" s="675"/>
      <c r="J403" s="675"/>
      <c r="K403" s="680"/>
      <c r="L403" s="681"/>
      <c r="M403" s="682"/>
      <c r="N403" s="683"/>
      <c r="O403" s="682"/>
      <c r="P403" s="682"/>
      <c r="Q403" s="684" t="str">
        <f t="shared" si="80"/>
        <v/>
      </c>
      <c r="R403" s="684" t="str">
        <f t="shared" si="81"/>
        <v/>
      </c>
      <c r="S403" s="684" t="str">
        <f t="shared" si="82"/>
        <v/>
      </c>
      <c r="T403" s="684" t="str">
        <f t="shared" si="83"/>
        <v/>
      </c>
      <c r="U403" s="685" t="str">
        <f t="shared" si="84"/>
        <v/>
      </c>
      <c r="V403" s="685" t="str">
        <f t="shared" si="85"/>
        <v/>
      </c>
      <c r="W403" s="685" t="str">
        <f t="shared" si="86"/>
        <v/>
      </c>
      <c r="X403" s="685" t="str">
        <f t="shared" si="87"/>
        <v/>
      </c>
      <c r="Y403" s="685" t="str">
        <f t="shared" si="88"/>
        <v/>
      </c>
      <c r="Z403" s="685" t="str">
        <f t="shared" si="89"/>
        <v/>
      </c>
      <c r="AA403" s="685" t="str">
        <f t="shared" si="90"/>
        <v/>
      </c>
      <c r="AB403" s="679" t="str">
        <f>IF(G403="","",VLOOKUP(G403,Qualities!$A$2:$B$156,2,0))</f>
        <v/>
      </c>
      <c r="AC403" s="686" t="str">
        <f>IF(AB403="","",VLOOKUP(AB403,QualityType!$A$2:$B$16,2,0))</f>
        <v/>
      </c>
      <c r="AD403" s="687" t="str">
        <f t="shared" si="78"/>
        <v/>
      </c>
      <c r="AE403" s="687" t="str">
        <f>IF(I403="",IF(AND(J403="",K403=""),"",F403&amp;"External"),IF(COUNTIF(BaseData!$B$2:$B$45,I403)=1,F403&amp;"Consolidation intra-divisional",F403&amp;"Group"))</f>
        <v/>
      </c>
      <c r="AF403" s="687" t="str">
        <f t="shared" si="79"/>
        <v/>
      </c>
    </row>
    <row r="404" spans="1:32">
      <c r="A404" s="674"/>
      <c r="B404" s="675"/>
      <c r="C404" s="676"/>
      <c r="D404" s="675"/>
      <c r="E404" s="677"/>
      <c r="F404" s="675"/>
      <c r="G404" s="678"/>
      <c r="H404" s="675"/>
      <c r="I404" s="675"/>
      <c r="J404" s="675"/>
      <c r="K404" s="680"/>
      <c r="L404" s="681"/>
      <c r="M404" s="682"/>
      <c r="N404" s="683"/>
      <c r="O404" s="682"/>
      <c r="P404" s="682"/>
      <c r="Q404" s="684" t="str">
        <f t="shared" si="80"/>
        <v/>
      </c>
      <c r="R404" s="684" t="str">
        <f t="shared" si="81"/>
        <v/>
      </c>
      <c r="S404" s="684" t="str">
        <f t="shared" si="82"/>
        <v/>
      </c>
      <c r="T404" s="684" t="str">
        <f t="shared" si="83"/>
        <v/>
      </c>
      <c r="U404" s="685" t="str">
        <f t="shared" si="84"/>
        <v/>
      </c>
      <c r="V404" s="685" t="str">
        <f t="shared" si="85"/>
        <v/>
      </c>
      <c r="W404" s="685" t="str">
        <f t="shared" si="86"/>
        <v/>
      </c>
      <c r="X404" s="685" t="str">
        <f t="shared" si="87"/>
        <v/>
      </c>
      <c r="Y404" s="685" t="str">
        <f t="shared" si="88"/>
        <v/>
      </c>
      <c r="Z404" s="685" t="str">
        <f t="shared" si="89"/>
        <v/>
      </c>
      <c r="AA404" s="685" t="str">
        <f t="shared" si="90"/>
        <v/>
      </c>
      <c r="AB404" s="679" t="str">
        <f>IF(G404="","",VLOOKUP(G404,Qualities!$A$2:$B$156,2,0))</f>
        <v/>
      </c>
      <c r="AC404" s="686" t="str">
        <f>IF(AB404="","",VLOOKUP(AB404,QualityType!$A$2:$B$16,2,0))</f>
        <v/>
      </c>
      <c r="AD404" s="687" t="str">
        <f t="shared" si="78"/>
        <v/>
      </c>
      <c r="AE404" s="687" t="str">
        <f>IF(I404="",IF(AND(J404="",K404=""),"",F404&amp;"External"),IF(COUNTIF(BaseData!$B$2:$B$45,I404)=1,F404&amp;"Consolidation intra-divisional",F404&amp;"Group"))</f>
        <v/>
      </c>
      <c r="AF404" s="687" t="str">
        <f t="shared" si="79"/>
        <v/>
      </c>
    </row>
    <row r="405" spans="1:32">
      <c r="A405" s="674"/>
      <c r="B405" s="675"/>
      <c r="C405" s="676"/>
      <c r="D405" s="675"/>
      <c r="E405" s="677"/>
      <c r="F405" s="675"/>
      <c r="G405" s="678"/>
      <c r="H405" s="675"/>
      <c r="I405" s="675"/>
      <c r="J405" s="675"/>
      <c r="K405" s="680"/>
      <c r="L405" s="681"/>
      <c r="M405" s="682"/>
      <c r="N405" s="683"/>
      <c r="O405" s="682"/>
      <c r="P405" s="682"/>
      <c r="Q405" s="684" t="str">
        <f t="shared" si="80"/>
        <v/>
      </c>
      <c r="R405" s="684" t="str">
        <f t="shared" si="81"/>
        <v/>
      </c>
      <c r="S405" s="684" t="str">
        <f t="shared" si="82"/>
        <v/>
      </c>
      <c r="T405" s="684" t="str">
        <f t="shared" si="83"/>
        <v/>
      </c>
      <c r="U405" s="685" t="str">
        <f t="shared" si="84"/>
        <v/>
      </c>
      <c r="V405" s="685" t="str">
        <f t="shared" si="85"/>
        <v/>
      </c>
      <c r="W405" s="685" t="str">
        <f t="shared" si="86"/>
        <v/>
      </c>
      <c r="X405" s="685" t="str">
        <f t="shared" si="87"/>
        <v/>
      </c>
      <c r="Y405" s="685" t="str">
        <f t="shared" si="88"/>
        <v/>
      </c>
      <c r="Z405" s="685" t="str">
        <f t="shared" si="89"/>
        <v/>
      </c>
      <c r="AA405" s="685" t="str">
        <f t="shared" si="90"/>
        <v/>
      </c>
      <c r="AB405" s="679" t="str">
        <f>IF(G405="","",VLOOKUP(G405,Qualities!$A$2:$B$156,2,0))</f>
        <v/>
      </c>
      <c r="AC405" s="686" t="str">
        <f>IF(AB405="","",VLOOKUP(AB405,QualityType!$A$2:$B$16,2,0))</f>
        <v/>
      </c>
      <c r="AD405" s="687" t="str">
        <f t="shared" si="78"/>
        <v/>
      </c>
      <c r="AE405" s="687" t="str">
        <f>IF(I405="",IF(AND(J405="",K405=""),"",F405&amp;"External"),IF(COUNTIF(BaseData!$B$2:$B$45,I405)=1,F405&amp;"Consolidation intra-divisional",F405&amp;"Group"))</f>
        <v/>
      </c>
      <c r="AF405" s="687" t="str">
        <f t="shared" si="79"/>
        <v/>
      </c>
    </row>
    <row r="406" spans="1:32">
      <c r="A406" s="674"/>
      <c r="B406" s="675"/>
      <c r="C406" s="676"/>
      <c r="D406" s="675"/>
      <c r="E406" s="677"/>
      <c r="F406" s="675"/>
      <c r="G406" s="678"/>
      <c r="H406" s="675"/>
      <c r="I406" s="675"/>
      <c r="J406" s="675"/>
      <c r="K406" s="680"/>
      <c r="L406" s="681"/>
      <c r="M406" s="682"/>
      <c r="N406" s="683"/>
      <c r="O406" s="682"/>
      <c r="P406" s="682"/>
      <c r="Q406" s="684" t="str">
        <f t="shared" si="80"/>
        <v/>
      </c>
      <c r="R406" s="684" t="str">
        <f t="shared" si="81"/>
        <v/>
      </c>
      <c r="S406" s="684" t="str">
        <f t="shared" si="82"/>
        <v/>
      </c>
      <c r="T406" s="684" t="str">
        <f t="shared" si="83"/>
        <v/>
      </c>
      <c r="U406" s="685" t="str">
        <f t="shared" si="84"/>
        <v/>
      </c>
      <c r="V406" s="685" t="str">
        <f t="shared" si="85"/>
        <v/>
      </c>
      <c r="W406" s="685" t="str">
        <f t="shared" si="86"/>
        <v/>
      </c>
      <c r="X406" s="685" t="str">
        <f t="shared" si="87"/>
        <v/>
      </c>
      <c r="Y406" s="685" t="str">
        <f t="shared" si="88"/>
        <v/>
      </c>
      <c r="Z406" s="685" t="str">
        <f t="shared" si="89"/>
        <v/>
      </c>
      <c r="AA406" s="685" t="str">
        <f t="shared" si="90"/>
        <v/>
      </c>
      <c r="AB406" s="679" t="str">
        <f>IF(G406="","",VLOOKUP(G406,Qualities!$A$2:$B$156,2,0))</f>
        <v/>
      </c>
      <c r="AC406" s="686" t="str">
        <f>IF(AB406="","",VLOOKUP(AB406,QualityType!$A$2:$B$16,2,0))</f>
        <v/>
      </c>
      <c r="AD406" s="687" t="str">
        <f t="shared" si="78"/>
        <v/>
      </c>
      <c r="AE406" s="687" t="str">
        <f>IF(I406="",IF(AND(J406="",K406=""),"",F406&amp;"External"),IF(COUNTIF(BaseData!$B$2:$B$45,I406)=1,F406&amp;"Consolidation intra-divisional",F406&amp;"Group"))</f>
        <v/>
      </c>
      <c r="AF406" s="687" t="str">
        <f t="shared" si="79"/>
        <v/>
      </c>
    </row>
    <row r="407" spans="1:32">
      <c r="A407" s="674"/>
      <c r="B407" s="675"/>
      <c r="C407" s="676"/>
      <c r="D407" s="675"/>
      <c r="E407" s="677"/>
      <c r="F407" s="675"/>
      <c r="G407" s="678"/>
      <c r="H407" s="675"/>
      <c r="I407" s="675"/>
      <c r="J407" s="675"/>
      <c r="K407" s="680"/>
      <c r="L407" s="681"/>
      <c r="M407" s="682"/>
      <c r="N407" s="683"/>
      <c r="O407" s="682"/>
      <c r="P407" s="682"/>
      <c r="Q407" s="684" t="str">
        <f t="shared" si="80"/>
        <v/>
      </c>
      <c r="R407" s="684" t="str">
        <f t="shared" si="81"/>
        <v/>
      </c>
      <c r="S407" s="684" t="str">
        <f t="shared" si="82"/>
        <v/>
      </c>
      <c r="T407" s="684" t="str">
        <f t="shared" si="83"/>
        <v/>
      </c>
      <c r="U407" s="685" t="str">
        <f t="shared" si="84"/>
        <v/>
      </c>
      <c r="V407" s="685" t="str">
        <f t="shared" si="85"/>
        <v/>
      </c>
      <c r="W407" s="685" t="str">
        <f t="shared" si="86"/>
        <v/>
      </c>
      <c r="X407" s="685" t="str">
        <f t="shared" si="87"/>
        <v/>
      </c>
      <c r="Y407" s="685" t="str">
        <f t="shared" si="88"/>
        <v/>
      </c>
      <c r="Z407" s="685" t="str">
        <f t="shared" si="89"/>
        <v/>
      </c>
      <c r="AA407" s="685" t="str">
        <f t="shared" si="90"/>
        <v/>
      </c>
      <c r="AB407" s="679" t="str">
        <f>IF(G407="","",VLOOKUP(G407,Qualities!$A$2:$B$156,2,0))</f>
        <v/>
      </c>
      <c r="AC407" s="686" t="str">
        <f>IF(AB407="","",VLOOKUP(AB407,QualityType!$A$2:$B$16,2,0))</f>
        <v/>
      </c>
      <c r="AD407" s="687" t="str">
        <f t="shared" si="78"/>
        <v/>
      </c>
      <c r="AE407" s="687" t="str">
        <f>IF(I407="",IF(AND(J407="",K407=""),"",F407&amp;"External"),IF(COUNTIF(BaseData!$B$2:$B$45,I407)=1,F407&amp;"Consolidation intra-divisional",F407&amp;"Group"))</f>
        <v/>
      </c>
      <c r="AF407" s="687" t="str">
        <f t="shared" si="79"/>
        <v/>
      </c>
    </row>
    <row r="408" spans="1:32">
      <c r="A408" s="674"/>
      <c r="B408" s="675"/>
      <c r="C408" s="676"/>
      <c r="D408" s="675"/>
      <c r="E408" s="677"/>
      <c r="F408" s="675"/>
      <c r="G408" s="678"/>
      <c r="H408" s="675"/>
      <c r="I408" s="675"/>
      <c r="J408" s="675"/>
      <c r="K408" s="680"/>
      <c r="L408" s="681"/>
      <c r="M408" s="682"/>
      <c r="N408" s="683"/>
      <c r="O408" s="682"/>
      <c r="P408" s="682"/>
      <c r="Q408" s="684" t="str">
        <f t="shared" si="80"/>
        <v/>
      </c>
      <c r="R408" s="684" t="str">
        <f t="shared" si="81"/>
        <v/>
      </c>
      <c r="S408" s="684" t="str">
        <f t="shared" si="82"/>
        <v/>
      </c>
      <c r="T408" s="684" t="str">
        <f t="shared" si="83"/>
        <v/>
      </c>
      <c r="U408" s="685" t="str">
        <f t="shared" si="84"/>
        <v/>
      </c>
      <c r="V408" s="685" t="str">
        <f t="shared" si="85"/>
        <v/>
      </c>
      <c r="W408" s="685" t="str">
        <f t="shared" si="86"/>
        <v/>
      </c>
      <c r="X408" s="685" t="str">
        <f t="shared" si="87"/>
        <v/>
      </c>
      <c r="Y408" s="685" t="str">
        <f t="shared" si="88"/>
        <v/>
      </c>
      <c r="Z408" s="685" t="str">
        <f t="shared" si="89"/>
        <v/>
      </c>
      <c r="AA408" s="685" t="str">
        <f t="shared" si="90"/>
        <v/>
      </c>
      <c r="AB408" s="679" t="str">
        <f>IF(G408="","",VLOOKUP(G408,Qualities!$A$2:$B$156,2,0))</f>
        <v/>
      </c>
      <c r="AC408" s="686" t="str">
        <f>IF(AB408="","",VLOOKUP(AB408,QualityType!$A$2:$B$16,2,0))</f>
        <v/>
      </c>
      <c r="AD408" s="687" t="str">
        <f t="shared" si="78"/>
        <v/>
      </c>
      <c r="AE408" s="687" t="str">
        <f>IF(I408="",IF(AND(J408="",K408=""),"",F408&amp;"External"),IF(COUNTIF(BaseData!$B$2:$B$45,I408)=1,F408&amp;"Consolidation intra-divisional",F408&amp;"Group"))</f>
        <v/>
      </c>
      <c r="AF408" s="687" t="str">
        <f t="shared" si="79"/>
        <v/>
      </c>
    </row>
    <row r="409" spans="1:32">
      <c r="A409" s="674"/>
      <c r="B409" s="675"/>
      <c r="C409" s="676"/>
      <c r="D409" s="675"/>
      <c r="E409" s="677"/>
      <c r="F409" s="675"/>
      <c r="G409" s="678"/>
      <c r="H409" s="675"/>
      <c r="I409" s="675"/>
      <c r="J409" s="675"/>
      <c r="K409" s="680"/>
      <c r="L409" s="681"/>
      <c r="M409" s="682"/>
      <c r="N409" s="683"/>
      <c r="O409" s="682"/>
      <c r="P409" s="682"/>
      <c r="Q409" s="684" t="str">
        <f t="shared" si="80"/>
        <v/>
      </c>
      <c r="R409" s="684" t="str">
        <f t="shared" si="81"/>
        <v/>
      </c>
      <c r="S409" s="684" t="str">
        <f t="shared" si="82"/>
        <v/>
      </c>
      <c r="T409" s="684" t="str">
        <f t="shared" si="83"/>
        <v/>
      </c>
      <c r="U409" s="685" t="str">
        <f t="shared" si="84"/>
        <v/>
      </c>
      <c r="V409" s="685" t="str">
        <f t="shared" si="85"/>
        <v/>
      </c>
      <c r="W409" s="685" t="str">
        <f t="shared" si="86"/>
        <v/>
      </c>
      <c r="X409" s="685" t="str">
        <f t="shared" si="87"/>
        <v/>
      </c>
      <c r="Y409" s="685" t="str">
        <f t="shared" si="88"/>
        <v/>
      </c>
      <c r="Z409" s="685" t="str">
        <f t="shared" si="89"/>
        <v/>
      </c>
      <c r="AA409" s="685" t="str">
        <f t="shared" si="90"/>
        <v/>
      </c>
      <c r="AB409" s="679" t="str">
        <f>IF(G409="","",VLOOKUP(G409,Qualities!$A$2:$B$156,2,0))</f>
        <v/>
      </c>
      <c r="AC409" s="686" t="str">
        <f>IF(AB409="","",VLOOKUP(AB409,QualityType!$A$2:$B$16,2,0))</f>
        <v/>
      </c>
      <c r="AD409" s="687" t="str">
        <f t="shared" si="78"/>
        <v/>
      </c>
      <c r="AE409" s="687" t="str">
        <f>IF(I409="",IF(AND(J409="",K409=""),"",F409&amp;"External"),IF(COUNTIF(BaseData!$B$2:$B$45,I409)=1,F409&amp;"Consolidation intra-divisional",F409&amp;"Group"))</f>
        <v/>
      </c>
      <c r="AF409" s="687" t="str">
        <f t="shared" si="79"/>
        <v/>
      </c>
    </row>
    <row r="410" spans="1:32">
      <c r="A410" s="674"/>
      <c r="B410" s="675"/>
      <c r="C410" s="676"/>
      <c r="D410" s="675"/>
      <c r="E410" s="677"/>
      <c r="F410" s="675"/>
      <c r="G410" s="678"/>
      <c r="H410" s="675"/>
      <c r="I410" s="675"/>
      <c r="J410" s="675"/>
      <c r="K410" s="680"/>
      <c r="L410" s="681"/>
      <c r="M410" s="682"/>
      <c r="N410" s="683"/>
      <c r="O410" s="682"/>
      <c r="P410" s="682"/>
      <c r="Q410" s="684" t="str">
        <f t="shared" si="80"/>
        <v/>
      </c>
      <c r="R410" s="684" t="str">
        <f t="shared" si="81"/>
        <v/>
      </c>
      <c r="S410" s="684" t="str">
        <f t="shared" si="82"/>
        <v/>
      </c>
      <c r="T410" s="684" t="str">
        <f t="shared" si="83"/>
        <v/>
      </c>
      <c r="U410" s="685" t="str">
        <f t="shared" si="84"/>
        <v/>
      </c>
      <c r="V410" s="685" t="str">
        <f t="shared" si="85"/>
        <v/>
      </c>
      <c r="W410" s="685" t="str">
        <f t="shared" si="86"/>
        <v/>
      </c>
      <c r="X410" s="685" t="str">
        <f t="shared" si="87"/>
        <v/>
      </c>
      <c r="Y410" s="685" t="str">
        <f t="shared" si="88"/>
        <v/>
      </c>
      <c r="Z410" s="685" t="str">
        <f t="shared" si="89"/>
        <v/>
      </c>
      <c r="AA410" s="685" t="str">
        <f t="shared" si="90"/>
        <v/>
      </c>
      <c r="AB410" s="679" t="str">
        <f>IF(G410="","",VLOOKUP(G410,Qualities!$A$2:$B$156,2,0))</f>
        <v/>
      </c>
      <c r="AC410" s="686" t="str">
        <f>IF(AB410="","",VLOOKUP(AB410,QualityType!$A$2:$B$16,2,0))</f>
        <v/>
      </c>
      <c r="AD410" s="687" t="str">
        <f t="shared" si="78"/>
        <v/>
      </c>
      <c r="AE410" s="687" t="str">
        <f>IF(I410="",IF(AND(J410="",K410=""),"",F410&amp;"External"),IF(COUNTIF(BaseData!$B$2:$B$45,I410)=1,F410&amp;"Consolidation intra-divisional",F410&amp;"Group"))</f>
        <v/>
      </c>
      <c r="AF410" s="687" t="str">
        <f t="shared" si="79"/>
        <v/>
      </c>
    </row>
    <row r="411" spans="1:32">
      <c r="A411" s="674"/>
      <c r="B411" s="675"/>
      <c r="C411" s="676"/>
      <c r="D411" s="675"/>
      <c r="E411" s="677"/>
      <c r="F411" s="675"/>
      <c r="G411" s="678"/>
      <c r="H411" s="675"/>
      <c r="I411" s="675"/>
      <c r="J411" s="675"/>
      <c r="K411" s="680"/>
      <c r="L411" s="681"/>
      <c r="M411" s="682"/>
      <c r="N411" s="683"/>
      <c r="O411" s="682"/>
      <c r="P411" s="682"/>
      <c r="Q411" s="684" t="str">
        <f t="shared" si="80"/>
        <v/>
      </c>
      <c r="R411" s="684" t="str">
        <f t="shared" si="81"/>
        <v/>
      </c>
      <c r="S411" s="684" t="str">
        <f t="shared" si="82"/>
        <v/>
      </c>
      <c r="T411" s="684" t="str">
        <f t="shared" si="83"/>
        <v/>
      </c>
      <c r="U411" s="685" t="str">
        <f t="shared" si="84"/>
        <v/>
      </c>
      <c r="V411" s="685" t="str">
        <f t="shared" si="85"/>
        <v/>
      </c>
      <c r="W411" s="685" t="str">
        <f t="shared" si="86"/>
        <v/>
      </c>
      <c r="X411" s="685" t="str">
        <f t="shared" si="87"/>
        <v/>
      </c>
      <c r="Y411" s="685" t="str">
        <f t="shared" si="88"/>
        <v/>
      </c>
      <c r="Z411" s="685" t="str">
        <f t="shared" si="89"/>
        <v/>
      </c>
      <c r="AA411" s="685" t="str">
        <f t="shared" si="90"/>
        <v/>
      </c>
      <c r="AB411" s="679" t="str">
        <f>IF(G411="","",VLOOKUP(G411,Qualities!$A$2:$B$156,2,0))</f>
        <v/>
      </c>
      <c r="AC411" s="686" t="str">
        <f>IF(AB411="","",VLOOKUP(AB411,QualityType!$A$2:$B$16,2,0))</f>
        <v/>
      </c>
      <c r="AD411" s="687" t="str">
        <f t="shared" si="78"/>
        <v/>
      </c>
      <c r="AE411" s="687" t="str">
        <f>IF(I411="",IF(AND(J411="",K411=""),"",F411&amp;"External"),IF(COUNTIF(BaseData!$B$2:$B$45,I411)=1,F411&amp;"Consolidation intra-divisional",F411&amp;"Group"))</f>
        <v/>
      </c>
      <c r="AF411" s="687" t="str">
        <f t="shared" si="79"/>
        <v/>
      </c>
    </row>
    <row r="412" spans="1:32">
      <c r="A412" s="674"/>
      <c r="B412" s="675"/>
      <c r="C412" s="676"/>
      <c r="D412" s="675"/>
      <c r="E412" s="677"/>
      <c r="F412" s="675"/>
      <c r="G412" s="678"/>
      <c r="H412" s="675"/>
      <c r="I412" s="675"/>
      <c r="J412" s="675"/>
      <c r="K412" s="680"/>
      <c r="L412" s="681"/>
      <c r="M412" s="682"/>
      <c r="N412" s="683"/>
      <c r="O412" s="682"/>
      <c r="P412" s="682"/>
      <c r="Q412" s="684" t="str">
        <f t="shared" si="80"/>
        <v/>
      </c>
      <c r="R412" s="684" t="str">
        <f t="shared" si="81"/>
        <v/>
      </c>
      <c r="S412" s="684" t="str">
        <f t="shared" si="82"/>
        <v/>
      </c>
      <c r="T412" s="684" t="str">
        <f t="shared" si="83"/>
        <v/>
      </c>
      <c r="U412" s="685" t="str">
        <f t="shared" si="84"/>
        <v/>
      </c>
      <c r="V412" s="685" t="str">
        <f t="shared" si="85"/>
        <v/>
      </c>
      <c r="W412" s="685" t="str">
        <f t="shared" si="86"/>
        <v/>
      </c>
      <c r="X412" s="685" t="str">
        <f t="shared" si="87"/>
        <v/>
      </c>
      <c r="Y412" s="685" t="str">
        <f t="shared" si="88"/>
        <v/>
      </c>
      <c r="Z412" s="685" t="str">
        <f t="shared" si="89"/>
        <v/>
      </c>
      <c r="AA412" s="685" t="str">
        <f t="shared" si="90"/>
        <v/>
      </c>
      <c r="AB412" s="679" t="str">
        <f>IF(G412="","",VLOOKUP(G412,Qualities!$A$2:$B$156,2,0))</f>
        <v/>
      </c>
      <c r="AC412" s="686" t="str">
        <f>IF(AB412="","",VLOOKUP(AB412,QualityType!$A$2:$B$16,2,0))</f>
        <v/>
      </c>
      <c r="AD412" s="687" t="str">
        <f t="shared" si="78"/>
        <v/>
      </c>
      <c r="AE412" s="687" t="str">
        <f>IF(I412="",IF(AND(J412="",K412=""),"",F412&amp;"External"),IF(COUNTIF(BaseData!$B$2:$B$45,I412)=1,F412&amp;"Consolidation intra-divisional",F412&amp;"Group"))</f>
        <v/>
      </c>
      <c r="AF412" s="687" t="str">
        <f t="shared" si="79"/>
        <v/>
      </c>
    </row>
    <row r="413" spans="1:32">
      <c r="A413" s="674"/>
      <c r="B413" s="675"/>
      <c r="C413" s="676"/>
      <c r="D413" s="675"/>
      <c r="E413" s="677"/>
      <c r="F413" s="675"/>
      <c r="G413" s="678"/>
      <c r="H413" s="675"/>
      <c r="I413" s="675"/>
      <c r="J413" s="675"/>
      <c r="K413" s="680"/>
      <c r="L413" s="681"/>
      <c r="M413" s="682"/>
      <c r="N413" s="683"/>
      <c r="O413" s="682"/>
      <c r="P413" s="682"/>
      <c r="Q413" s="684" t="str">
        <f t="shared" si="80"/>
        <v/>
      </c>
      <c r="R413" s="684" t="str">
        <f t="shared" si="81"/>
        <v/>
      </c>
      <c r="S413" s="684" t="str">
        <f t="shared" si="82"/>
        <v/>
      </c>
      <c r="T413" s="684" t="str">
        <f t="shared" si="83"/>
        <v/>
      </c>
      <c r="U413" s="685" t="str">
        <f t="shared" si="84"/>
        <v/>
      </c>
      <c r="V413" s="685" t="str">
        <f t="shared" si="85"/>
        <v/>
      </c>
      <c r="W413" s="685" t="str">
        <f t="shared" si="86"/>
        <v/>
      </c>
      <c r="X413" s="685" t="str">
        <f t="shared" si="87"/>
        <v/>
      </c>
      <c r="Y413" s="685" t="str">
        <f t="shared" si="88"/>
        <v/>
      </c>
      <c r="Z413" s="685" t="str">
        <f t="shared" si="89"/>
        <v/>
      </c>
      <c r="AA413" s="685" t="str">
        <f t="shared" si="90"/>
        <v/>
      </c>
      <c r="AB413" s="679" t="str">
        <f>IF(G413="","",VLOOKUP(G413,Qualities!$A$2:$B$156,2,0))</f>
        <v/>
      </c>
      <c r="AC413" s="686" t="str">
        <f>IF(AB413="","",VLOOKUP(AB413,QualityType!$A$2:$B$16,2,0))</f>
        <v/>
      </c>
      <c r="AD413" s="687" t="str">
        <f t="shared" si="78"/>
        <v/>
      </c>
      <c r="AE413" s="687" t="str">
        <f>IF(I413="",IF(AND(J413="",K413=""),"",F413&amp;"External"),IF(COUNTIF(BaseData!$B$2:$B$45,I413)=1,F413&amp;"Consolidation intra-divisional",F413&amp;"Group"))</f>
        <v/>
      </c>
      <c r="AF413" s="687" t="str">
        <f t="shared" si="79"/>
        <v/>
      </c>
    </row>
    <row r="414" spans="1:32">
      <c r="A414" s="674"/>
      <c r="B414" s="675"/>
      <c r="C414" s="676"/>
      <c r="D414" s="675"/>
      <c r="E414" s="677"/>
      <c r="F414" s="675"/>
      <c r="G414" s="678"/>
      <c r="H414" s="675"/>
      <c r="I414" s="675"/>
      <c r="J414" s="675"/>
      <c r="K414" s="680"/>
      <c r="L414" s="681"/>
      <c r="M414" s="682"/>
      <c r="N414" s="683"/>
      <c r="O414" s="682"/>
      <c r="P414" s="682"/>
      <c r="Q414" s="684" t="str">
        <f t="shared" si="80"/>
        <v/>
      </c>
      <c r="R414" s="684" t="str">
        <f t="shared" si="81"/>
        <v/>
      </c>
      <c r="S414" s="684" t="str">
        <f t="shared" si="82"/>
        <v/>
      </c>
      <c r="T414" s="684" t="str">
        <f t="shared" si="83"/>
        <v/>
      </c>
      <c r="U414" s="685" t="str">
        <f t="shared" si="84"/>
        <v/>
      </c>
      <c r="V414" s="685" t="str">
        <f t="shared" si="85"/>
        <v/>
      </c>
      <c r="W414" s="685" t="str">
        <f t="shared" si="86"/>
        <v/>
      </c>
      <c r="X414" s="685" t="str">
        <f t="shared" si="87"/>
        <v/>
      </c>
      <c r="Y414" s="685" t="str">
        <f t="shared" si="88"/>
        <v/>
      </c>
      <c r="Z414" s="685" t="str">
        <f t="shared" si="89"/>
        <v/>
      </c>
      <c r="AA414" s="685" t="str">
        <f t="shared" si="90"/>
        <v/>
      </c>
      <c r="AB414" s="679" t="str">
        <f>IF(G414="","",VLOOKUP(G414,Qualities!$A$2:$B$156,2,0))</f>
        <v/>
      </c>
      <c r="AC414" s="686" t="str">
        <f>IF(AB414="","",VLOOKUP(AB414,QualityType!$A$2:$B$16,2,0))</f>
        <v/>
      </c>
      <c r="AD414" s="687" t="str">
        <f t="shared" si="78"/>
        <v/>
      </c>
      <c r="AE414" s="687" t="str">
        <f>IF(I414="",IF(AND(J414="",K414=""),"",F414&amp;"External"),IF(COUNTIF(BaseData!$B$2:$B$45,I414)=1,F414&amp;"Consolidation intra-divisional",F414&amp;"Group"))</f>
        <v/>
      </c>
      <c r="AF414" s="687" t="str">
        <f t="shared" si="79"/>
        <v/>
      </c>
    </row>
    <row r="415" spans="1:32">
      <c r="A415" s="674"/>
      <c r="B415" s="675"/>
      <c r="C415" s="676"/>
      <c r="D415" s="675"/>
      <c r="E415" s="677"/>
      <c r="F415" s="675"/>
      <c r="G415" s="678"/>
      <c r="H415" s="675"/>
      <c r="I415" s="675"/>
      <c r="J415" s="675"/>
      <c r="K415" s="680"/>
      <c r="L415" s="681"/>
      <c r="M415" s="682"/>
      <c r="N415" s="683"/>
      <c r="O415" s="682"/>
      <c r="P415" s="682"/>
      <c r="Q415" s="684" t="str">
        <f t="shared" si="80"/>
        <v/>
      </c>
      <c r="R415" s="684" t="str">
        <f t="shared" si="81"/>
        <v/>
      </c>
      <c r="S415" s="684" t="str">
        <f t="shared" si="82"/>
        <v/>
      </c>
      <c r="T415" s="684" t="str">
        <f t="shared" si="83"/>
        <v/>
      </c>
      <c r="U415" s="685" t="str">
        <f t="shared" si="84"/>
        <v/>
      </c>
      <c r="V415" s="685" t="str">
        <f t="shared" si="85"/>
        <v/>
      </c>
      <c r="W415" s="685" t="str">
        <f t="shared" si="86"/>
        <v/>
      </c>
      <c r="X415" s="685" t="str">
        <f t="shared" si="87"/>
        <v/>
      </c>
      <c r="Y415" s="685" t="str">
        <f t="shared" si="88"/>
        <v/>
      </c>
      <c r="Z415" s="685" t="str">
        <f t="shared" si="89"/>
        <v/>
      </c>
      <c r="AA415" s="685" t="str">
        <f t="shared" si="90"/>
        <v/>
      </c>
      <c r="AB415" s="679" t="str">
        <f>IF(G415="","",VLOOKUP(G415,Qualities!$A$2:$B$156,2,0))</f>
        <v/>
      </c>
      <c r="AC415" s="686" t="str">
        <f>IF(AB415="","",VLOOKUP(AB415,QualityType!$A$2:$B$16,2,0))</f>
        <v/>
      </c>
      <c r="AD415" s="687" t="str">
        <f t="shared" si="78"/>
        <v/>
      </c>
      <c r="AE415" s="687" t="str">
        <f>IF(I415="",IF(AND(J415="",K415=""),"",F415&amp;"External"),IF(COUNTIF(BaseData!$B$2:$B$45,I415)=1,F415&amp;"Consolidation intra-divisional",F415&amp;"Group"))</f>
        <v/>
      </c>
      <c r="AF415" s="687" t="str">
        <f t="shared" si="79"/>
        <v/>
      </c>
    </row>
    <row r="416" spans="1:32">
      <c r="A416" s="674"/>
      <c r="B416" s="675"/>
      <c r="C416" s="676"/>
      <c r="D416" s="675"/>
      <c r="E416" s="677"/>
      <c r="F416" s="675"/>
      <c r="G416" s="678"/>
      <c r="H416" s="675"/>
      <c r="I416" s="675"/>
      <c r="J416" s="675"/>
      <c r="K416" s="680"/>
      <c r="L416" s="681"/>
      <c r="M416" s="682"/>
      <c r="N416" s="683"/>
      <c r="O416" s="682"/>
      <c r="P416" s="682"/>
      <c r="Q416" s="684" t="str">
        <f t="shared" si="80"/>
        <v/>
      </c>
      <c r="R416" s="684" t="str">
        <f t="shared" si="81"/>
        <v/>
      </c>
      <c r="S416" s="684" t="str">
        <f t="shared" si="82"/>
        <v/>
      </c>
      <c r="T416" s="684" t="str">
        <f t="shared" si="83"/>
        <v/>
      </c>
      <c r="U416" s="685" t="str">
        <f t="shared" si="84"/>
        <v/>
      </c>
      <c r="V416" s="685" t="str">
        <f t="shared" si="85"/>
        <v/>
      </c>
      <c r="W416" s="685" t="str">
        <f t="shared" si="86"/>
        <v/>
      </c>
      <c r="X416" s="685" t="str">
        <f t="shared" si="87"/>
        <v/>
      </c>
      <c r="Y416" s="685" t="str">
        <f t="shared" si="88"/>
        <v/>
      </c>
      <c r="Z416" s="685" t="str">
        <f t="shared" si="89"/>
        <v/>
      </c>
      <c r="AA416" s="685" t="str">
        <f t="shared" si="90"/>
        <v/>
      </c>
      <c r="AB416" s="679" t="str">
        <f>IF(G416="","",VLOOKUP(G416,Qualities!$A$2:$B$156,2,0))</f>
        <v/>
      </c>
      <c r="AC416" s="686" t="str">
        <f>IF(AB416="","",VLOOKUP(AB416,QualityType!$A$2:$B$16,2,0))</f>
        <v/>
      </c>
      <c r="AD416" s="687" t="str">
        <f t="shared" si="78"/>
        <v/>
      </c>
      <c r="AE416" s="687" t="str">
        <f>IF(I416="",IF(AND(J416="",K416=""),"",F416&amp;"External"),IF(COUNTIF(BaseData!$B$2:$B$45,I416)=1,F416&amp;"Consolidation intra-divisional",F416&amp;"Group"))</f>
        <v/>
      </c>
      <c r="AF416" s="687" t="str">
        <f t="shared" si="79"/>
        <v/>
      </c>
    </row>
    <row r="417" spans="1:32">
      <c r="A417" s="674"/>
      <c r="B417" s="675"/>
      <c r="C417" s="676"/>
      <c r="D417" s="675"/>
      <c r="E417" s="677"/>
      <c r="F417" s="675"/>
      <c r="G417" s="678"/>
      <c r="H417" s="675"/>
      <c r="I417" s="675"/>
      <c r="J417" s="675"/>
      <c r="K417" s="680"/>
      <c r="L417" s="681"/>
      <c r="M417" s="682"/>
      <c r="N417" s="683"/>
      <c r="O417" s="682"/>
      <c r="P417" s="682"/>
      <c r="Q417" s="684" t="str">
        <f t="shared" si="80"/>
        <v/>
      </c>
      <c r="R417" s="684" t="str">
        <f t="shared" si="81"/>
        <v/>
      </c>
      <c r="S417" s="684" t="str">
        <f t="shared" si="82"/>
        <v/>
      </c>
      <c r="T417" s="684" t="str">
        <f t="shared" si="83"/>
        <v/>
      </c>
      <c r="U417" s="685" t="str">
        <f t="shared" si="84"/>
        <v/>
      </c>
      <c r="V417" s="685" t="str">
        <f t="shared" si="85"/>
        <v/>
      </c>
      <c r="W417" s="685" t="str">
        <f t="shared" si="86"/>
        <v/>
      </c>
      <c r="X417" s="685" t="str">
        <f t="shared" si="87"/>
        <v/>
      </c>
      <c r="Y417" s="685" t="str">
        <f t="shared" si="88"/>
        <v/>
      </c>
      <c r="Z417" s="685" t="str">
        <f t="shared" si="89"/>
        <v/>
      </c>
      <c r="AA417" s="685" t="str">
        <f t="shared" si="90"/>
        <v/>
      </c>
      <c r="AB417" s="679" t="str">
        <f>IF(G417="","",VLOOKUP(G417,Qualities!$A$2:$B$156,2,0))</f>
        <v/>
      </c>
      <c r="AC417" s="686" t="str">
        <f>IF(AB417="","",VLOOKUP(AB417,QualityType!$A$2:$B$16,2,0))</f>
        <v/>
      </c>
      <c r="AD417" s="687" t="str">
        <f t="shared" si="78"/>
        <v/>
      </c>
      <c r="AE417" s="687" t="str">
        <f>IF(I417="",IF(AND(J417="",K417=""),"",F417&amp;"External"),IF(COUNTIF(BaseData!$B$2:$B$45,I417)=1,F417&amp;"Consolidation intra-divisional",F417&amp;"Group"))</f>
        <v/>
      </c>
      <c r="AF417" s="687" t="str">
        <f t="shared" si="79"/>
        <v/>
      </c>
    </row>
    <row r="418" spans="1:32">
      <c r="A418" s="674"/>
      <c r="B418" s="675"/>
      <c r="C418" s="676"/>
      <c r="D418" s="675"/>
      <c r="E418" s="677"/>
      <c r="F418" s="675"/>
      <c r="G418" s="678"/>
      <c r="H418" s="675"/>
      <c r="I418" s="675"/>
      <c r="J418" s="675"/>
      <c r="K418" s="680"/>
      <c r="L418" s="681"/>
      <c r="M418" s="682"/>
      <c r="N418" s="683"/>
      <c r="O418" s="682"/>
      <c r="P418" s="682"/>
      <c r="Q418" s="684" t="str">
        <f t="shared" si="80"/>
        <v/>
      </c>
      <c r="R418" s="684" t="str">
        <f t="shared" si="81"/>
        <v/>
      </c>
      <c r="S418" s="684" t="str">
        <f t="shared" si="82"/>
        <v/>
      </c>
      <c r="T418" s="684" t="str">
        <f t="shared" si="83"/>
        <v/>
      </c>
      <c r="U418" s="685" t="str">
        <f t="shared" si="84"/>
        <v/>
      </c>
      <c r="V418" s="685" t="str">
        <f t="shared" si="85"/>
        <v/>
      </c>
      <c r="W418" s="685" t="str">
        <f t="shared" si="86"/>
        <v/>
      </c>
      <c r="X418" s="685" t="str">
        <f t="shared" si="87"/>
        <v/>
      </c>
      <c r="Y418" s="685" t="str">
        <f t="shared" si="88"/>
        <v/>
      </c>
      <c r="Z418" s="685" t="str">
        <f t="shared" si="89"/>
        <v/>
      </c>
      <c r="AA418" s="685" t="str">
        <f t="shared" si="90"/>
        <v/>
      </c>
      <c r="AB418" s="679" t="str">
        <f>IF(G418="","",VLOOKUP(G418,Qualities!$A$2:$B$156,2,0))</f>
        <v/>
      </c>
      <c r="AC418" s="686" t="str">
        <f>IF(AB418="","",VLOOKUP(AB418,QualityType!$A$2:$B$16,2,0))</f>
        <v/>
      </c>
      <c r="AD418" s="687" t="str">
        <f t="shared" si="78"/>
        <v/>
      </c>
      <c r="AE418" s="687" t="str">
        <f>IF(I418="",IF(AND(J418="",K418=""),"",F418&amp;"External"),IF(COUNTIF(BaseData!$B$2:$B$45,I418)=1,F418&amp;"Consolidation intra-divisional",F418&amp;"Group"))</f>
        <v/>
      </c>
      <c r="AF418" s="687" t="str">
        <f t="shared" si="79"/>
        <v/>
      </c>
    </row>
    <row r="419" spans="1:32">
      <c r="A419" s="674"/>
      <c r="B419" s="675"/>
      <c r="C419" s="676"/>
      <c r="D419" s="675"/>
      <c r="E419" s="677"/>
      <c r="F419" s="675"/>
      <c r="G419" s="678"/>
      <c r="H419" s="675"/>
      <c r="I419" s="675"/>
      <c r="J419" s="675"/>
      <c r="K419" s="680"/>
      <c r="L419" s="681"/>
      <c r="M419" s="682"/>
      <c r="N419" s="683"/>
      <c r="O419" s="682"/>
      <c r="P419" s="682"/>
      <c r="Q419" s="684" t="str">
        <f t="shared" si="80"/>
        <v/>
      </c>
      <c r="R419" s="684" t="str">
        <f t="shared" si="81"/>
        <v/>
      </c>
      <c r="S419" s="684" t="str">
        <f t="shared" si="82"/>
        <v/>
      </c>
      <c r="T419" s="684" t="str">
        <f t="shared" si="83"/>
        <v/>
      </c>
      <c r="U419" s="685" t="str">
        <f t="shared" si="84"/>
        <v/>
      </c>
      <c r="V419" s="685" t="str">
        <f t="shared" si="85"/>
        <v/>
      </c>
      <c r="W419" s="685" t="str">
        <f t="shared" si="86"/>
        <v/>
      </c>
      <c r="X419" s="685" t="str">
        <f t="shared" si="87"/>
        <v/>
      </c>
      <c r="Y419" s="685" t="str">
        <f t="shared" si="88"/>
        <v/>
      </c>
      <c r="Z419" s="685" t="str">
        <f t="shared" si="89"/>
        <v/>
      </c>
      <c r="AA419" s="685" t="str">
        <f t="shared" si="90"/>
        <v/>
      </c>
      <c r="AB419" s="679" t="str">
        <f>IF(G419="","",VLOOKUP(G419,Qualities!$A$2:$B$156,2,0))</f>
        <v/>
      </c>
      <c r="AC419" s="686" t="str">
        <f>IF(AB419="","",VLOOKUP(AB419,QualityType!$A$2:$B$16,2,0))</f>
        <v/>
      </c>
      <c r="AD419" s="687" t="str">
        <f t="shared" si="78"/>
        <v/>
      </c>
      <c r="AE419" s="687" t="str">
        <f>IF(I419="",IF(AND(J419="",K419=""),"",F419&amp;"External"),IF(COUNTIF(BaseData!$B$2:$B$45,I419)=1,F419&amp;"Consolidation intra-divisional",F419&amp;"Group"))</f>
        <v/>
      </c>
      <c r="AF419" s="687" t="str">
        <f t="shared" si="79"/>
        <v/>
      </c>
    </row>
    <row r="420" spans="1:32">
      <c r="A420" s="674"/>
      <c r="B420" s="675"/>
      <c r="C420" s="676"/>
      <c r="D420" s="675"/>
      <c r="E420" s="677"/>
      <c r="F420" s="675"/>
      <c r="G420" s="678"/>
      <c r="H420" s="675"/>
      <c r="I420" s="675"/>
      <c r="J420" s="675"/>
      <c r="K420" s="680"/>
      <c r="L420" s="681"/>
      <c r="M420" s="682"/>
      <c r="N420" s="683"/>
      <c r="O420" s="682"/>
      <c r="P420" s="682"/>
      <c r="Q420" s="684" t="str">
        <f t="shared" si="80"/>
        <v/>
      </c>
      <c r="R420" s="684" t="str">
        <f t="shared" si="81"/>
        <v/>
      </c>
      <c r="S420" s="684" t="str">
        <f t="shared" si="82"/>
        <v/>
      </c>
      <c r="T420" s="684" t="str">
        <f t="shared" si="83"/>
        <v/>
      </c>
      <c r="U420" s="685" t="str">
        <f t="shared" si="84"/>
        <v/>
      </c>
      <c r="V420" s="685" t="str">
        <f t="shared" si="85"/>
        <v/>
      </c>
      <c r="W420" s="685" t="str">
        <f t="shared" si="86"/>
        <v/>
      </c>
      <c r="X420" s="685" t="str">
        <f t="shared" si="87"/>
        <v/>
      </c>
      <c r="Y420" s="685" t="str">
        <f t="shared" si="88"/>
        <v/>
      </c>
      <c r="Z420" s="685" t="str">
        <f t="shared" si="89"/>
        <v/>
      </c>
      <c r="AA420" s="685" t="str">
        <f t="shared" si="90"/>
        <v/>
      </c>
      <c r="AB420" s="679" t="str">
        <f>IF(G420="","",VLOOKUP(G420,Qualities!$A$2:$B$156,2,0))</f>
        <v/>
      </c>
      <c r="AC420" s="686" t="str">
        <f>IF(AB420="","",VLOOKUP(AB420,QualityType!$A$2:$B$16,2,0))</f>
        <v/>
      </c>
      <c r="AD420" s="687" t="str">
        <f t="shared" si="78"/>
        <v/>
      </c>
      <c r="AE420" s="687" t="str">
        <f>IF(I420="",IF(AND(J420="",K420=""),"",F420&amp;"External"),IF(COUNTIF(BaseData!$B$2:$B$45,I420)=1,F420&amp;"Consolidation intra-divisional",F420&amp;"Group"))</f>
        <v/>
      </c>
      <c r="AF420" s="687" t="str">
        <f t="shared" si="79"/>
        <v/>
      </c>
    </row>
    <row r="421" spans="1:32">
      <c r="A421" s="674"/>
      <c r="B421" s="675"/>
      <c r="C421" s="676"/>
      <c r="D421" s="675"/>
      <c r="E421" s="677"/>
      <c r="F421" s="675"/>
      <c r="G421" s="678"/>
      <c r="H421" s="675"/>
      <c r="I421" s="675"/>
      <c r="J421" s="675"/>
      <c r="K421" s="680"/>
      <c r="L421" s="681"/>
      <c r="M421" s="682"/>
      <c r="N421" s="683"/>
      <c r="O421" s="682"/>
      <c r="P421" s="682"/>
      <c r="Q421" s="684" t="str">
        <f t="shared" si="80"/>
        <v/>
      </c>
      <c r="R421" s="684" t="str">
        <f t="shared" si="81"/>
        <v/>
      </c>
      <c r="S421" s="684" t="str">
        <f t="shared" si="82"/>
        <v/>
      </c>
      <c r="T421" s="684" t="str">
        <f t="shared" si="83"/>
        <v/>
      </c>
      <c r="U421" s="685" t="str">
        <f t="shared" si="84"/>
        <v/>
      </c>
      <c r="V421" s="685" t="str">
        <f t="shared" si="85"/>
        <v/>
      </c>
      <c r="W421" s="685" t="str">
        <f t="shared" si="86"/>
        <v/>
      </c>
      <c r="X421" s="685" t="str">
        <f t="shared" si="87"/>
        <v/>
      </c>
      <c r="Y421" s="685" t="str">
        <f t="shared" si="88"/>
        <v/>
      </c>
      <c r="Z421" s="685" t="str">
        <f t="shared" si="89"/>
        <v/>
      </c>
      <c r="AA421" s="685" t="str">
        <f t="shared" si="90"/>
        <v/>
      </c>
      <c r="AB421" s="679" t="str">
        <f>IF(G421="","",VLOOKUP(G421,Qualities!$A$2:$B$156,2,0))</f>
        <v/>
      </c>
      <c r="AC421" s="686" t="str">
        <f>IF(AB421="","",VLOOKUP(AB421,QualityType!$A$2:$B$16,2,0))</f>
        <v/>
      </c>
      <c r="AD421" s="687" t="str">
        <f t="shared" si="78"/>
        <v/>
      </c>
      <c r="AE421" s="687" t="str">
        <f>IF(I421="",IF(AND(J421="",K421=""),"",F421&amp;"External"),IF(COUNTIF(BaseData!$B$2:$B$45,I421)=1,F421&amp;"Consolidation intra-divisional",F421&amp;"Group"))</f>
        <v/>
      </c>
      <c r="AF421" s="687" t="str">
        <f t="shared" si="79"/>
        <v/>
      </c>
    </row>
    <row r="422" spans="1:32">
      <c r="A422" s="674"/>
      <c r="B422" s="675"/>
      <c r="C422" s="676"/>
      <c r="D422" s="675"/>
      <c r="E422" s="677"/>
      <c r="F422" s="675"/>
      <c r="G422" s="678"/>
      <c r="H422" s="675"/>
      <c r="I422" s="675"/>
      <c r="J422" s="675"/>
      <c r="K422" s="680"/>
      <c r="L422" s="681"/>
      <c r="M422" s="682"/>
      <c r="N422" s="683"/>
      <c r="O422" s="682"/>
      <c r="P422" s="682"/>
      <c r="Q422" s="684" t="str">
        <f t="shared" si="80"/>
        <v/>
      </c>
      <c r="R422" s="684" t="str">
        <f t="shared" si="81"/>
        <v/>
      </c>
      <c r="S422" s="684" t="str">
        <f t="shared" si="82"/>
        <v/>
      </c>
      <c r="T422" s="684" t="str">
        <f t="shared" si="83"/>
        <v/>
      </c>
      <c r="U422" s="685" t="str">
        <f t="shared" si="84"/>
        <v/>
      </c>
      <c r="V422" s="685" t="str">
        <f t="shared" si="85"/>
        <v/>
      </c>
      <c r="W422" s="685" t="str">
        <f t="shared" si="86"/>
        <v/>
      </c>
      <c r="X422" s="685" t="str">
        <f t="shared" si="87"/>
        <v/>
      </c>
      <c r="Y422" s="685" t="str">
        <f t="shared" si="88"/>
        <v/>
      </c>
      <c r="Z422" s="685" t="str">
        <f t="shared" si="89"/>
        <v/>
      </c>
      <c r="AA422" s="685" t="str">
        <f t="shared" si="90"/>
        <v/>
      </c>
      <c r="AB422" s="679" t="str">
        <f>IF(G422="","",VLOOKUP(G422,Qualities!$A$2:$B$156,2,0))</f>
        <v/>
      </c>
      <c r="AC422" s="686" t="str">
        <f>IF(AB422="","",VLOOKUP(AB422,QualityType!$A$2:$B$16,2,0))</f>
        <v/>
      </c>
      <c r="AD422" s="687" t="str">
        <f t="shared" si="78"/>
        <v/>
      </c>
      <c r="AE422" s="687" t="str">
        <f>IF(I422="",IF(AND(J422="",K422=""),"",F422&amp;"External"),IF(COUNTIF(BaseData!$B$2:$B$45,I422)=1,F422&amp;"Consolidation intra-divisional",F422&amp;"Group"))</f>
        <v/>
      </c>
      <c r="AF422" s="687" t="str">
        <f t="shared" si="79"/>
        <v/>
      </c>
    </row>
    <row r="423" spans="1:32">
      <c r="A423" s="674"/>
      <c r="B423" s="675"/>
      <c r="C423" s="676"/>
      <c r="D423" s="675"/>
      <c r="E423" s="677"/>
      <c r="F423" s="675"/>
      <c r="G423" s="678"/>
      <c r="H423" s="675"/>
      <c r="I423" s="675"/>
      <c r="J423" s="675"/>
      <c r="K423" s="680"/>
      <c r="L423" s="681"/>
      <c r="M423" s="682"/>
      <c r="N423" s="683"/>
      <c r="O423" s="682"/>
      <c r="P423" s="682"/>
      <c r="Q423" s="684" t="str">
        <f t="shared" si="80"/>
        <v/>
      </c>
      <c r="R423" s="684" t="str">
        <f t="shared" si="81"/>
        <v/>
      </c>
      <c r="S423" s="684" t="str">
        <f t="shared" si="82"/>
        <v/>
      </c>
      <c r="T423" s="684" t="str">
        <f t="shared" si="83"/>
        <v/>
      </c>
      <c r="U423" s="685" t="str">
        <f t="shared" si="84"/>
        <v/>
      </c>
      <c r="V423" s="685" t="str">
        <f t="shared" si="85"/>
        <v/>
      </c>
      <c r="W423" s="685" t="str">
        <f t="shared" si="86"/>
        <v/>
      </c>
      <c r="X423" s="685" t="str">
        <f t="shared" si="87"/>
        <v/>
      </c>
      <c r="Y423" s="685" t="str">
        <f t="shared" si="88"/>
        <v/>
      </c>
      <c r="Z423" s="685" t="str">
        <f t="shared" si="89"/>
        <v/>
      </c>
      <c r="AA423" s="685" t="str">
        <f t="shared" si="90"/>
        <v/>
      </c>
      <c r="AB423" s="679" t="str">
        <f>IF(G423="","",VLOOKUP(G423,Qualities!$A$2:$B$156,2,0))</f>
        <v/>
      </c>
      <c r="AC423" s="686" t="str">
        <f>IF(AB423="","",VLOOKUP(AB423,QualityType!$A$2:$B$16,2,0))</f>
        <v/>
      </c>
      <c r="AD423" s="687" t="str">
        <f t="shared" si="78"/>
        <v/>
      </c>
      <c r="AE423" s="687" t="str">
        <f>IF(I423="",IF(AND(J423="",K423=""),"",F423&amp;"External"),IF(COUNTIF(BaseData!$B$2:$B$45,I423)=1,F423&amp;"Consolidation intra-divisional",F423&amp;"Group"))</f>
        <v/>
      </c>
      <c r="AF423" s="687" t="str">
        <f t="shared" si="79"/>
        <v/>
      </c>
    </row>
    <row r="424" spans="1:32">
      <c r="A424" s="674"/>
      <c r="B424" s="675"/>
      <c r="C424" s="676"/>
      <c r="D424" s="675"/>
      <c r="E424" s="677"/>
      <c r="F424" s="675"/>
      <c r="G424" s="678"/>
      <c r="H424" s="675"/>
      <c r="I424" s="675"/>
      <c r="J424" s="675"/>
      <c r="K424" s="680"/>
      <c r="L424" s="681"/>
      <c r="M424" s="682"/>
      <c r="N424" s="683"/>
      <c r="O424" s="682"/>
      <c r="P424" s="682"/>
      <c r="Q424" s="684" t="str">
        <f t="shared" si="80"/>
        <v/>
      </c>
      <c r="R424" s="684" t="str">
        <f t="shared" si="81"/>
        <v/>
      </c>
      <c r="S424" s="684" t="str">
        <f t="shared" si="82"/>
        <v/>
      </c>
      <c r="T424" s="684" t="str">
        <f t="shared" si="83"/>
        <v/>
      </c>
      <c r="U424" s="685" t="str">
        <f t="shared" si="84"/>
        <v/>
      </c>
      <c r="V424" s="685" t="str">
        <f t="shared" si="85"/>
        <v/>
      </c>
      <c r="W424" s="685" t="str">
        <f t="shared" si="86"/>
        <v/>
      </c>
      <c r="X424" s="685" t="str">
        <f t="shared" si="87"/>
        <v/>
      </c>
      <c r="Y424" s="685" t="str">
        <f t="shared" si="88"/>
        <v/>
      </c>
      <c r="Z424" s="685" t="str">
        <f t="shared" si="89"/>
        <v/>
      </c>
      <c r="AA424" s="685" t="str">
        <f t="shared" si="90"/>
        <v/>
      </c>
      <c r="AB424" s="679" t="str">
        <f>IF(G424="","",VLOOKUP(G424,Qualities!$A$2:$B$156,2,0))</f>
        <v/>
      </c>
      <c r="AC424" s="686" t="str">
        <f>IF(AB424="","",VLOOKUP(AB424,QualityType!$A$2:$B$16,2,0))</f>
        <v/>
      </c>
      <c r="AD424" s="687" t="str">
        <f t="shared" si="78"/>
        <v/>
      </c>
      <c r="AE424" s="687" t="str">
        <f>IF(I424="",IF(AND(J424="",K424=""),"",F424&amp;"External"),IF(COUNTIF(BaseData!$B$2:$B$45,I424)=1,F424&amp;"Consolidation intra-divisional",F424&amp;"Group"))</f>
        <v/>
      </c>
      <c r="AF424" s="687" t="str">
        <f t="shared" si="79"/>
        <v/>
      </c>
    </row>
    <row r="425" spans="1:32">
      <c r="A425" s="674"/>
      <c r="B425" s="675"/>
      <c r="C425" s="676"/>
      <c r="D425" s="675"/>
      <c r="E425" s="677"/>
      <c r="F425" s="675"/>
      <c r="G425" s="678"/>
      <c r="H425" s="675"/>
      <c r="I425" s="675"/>
      <c r="J425" s="675"/>
      <c r="K425" s="680"/>
      <c r="L425" s="681"/>
      <c r="M425" s="682"/>
      <c r="N425" s="683"/>
      <c r="O425" s="682"/>
      <c r="P425" s="682"/>
      <c r="Q425" s="684" t="str">
        <f t="shared" si="80"/>
        <v/>
      </c>
      <c r="R425" s="684" t="str">
        <f t="shared" si="81"/>
        <v/>
      </c>
      <c r="S425" s="684" t="str">
        <f t="shared" si="82"/>
        <v/>
      </c>
      <c r="T425" s="684" t="str">
        <f t="shared" si="83"/>
        <v/>
      </c>
      <c r="U425" s="685" t="str">
        <f t="shared" si="84"/>
        <v/>
      </c>
      <c r="V425" s="685" t="str">
        <f t="shared" si="85"/>
        <v/>
      </c>
      <c r="W425" s="685" t="str">
        <f t="shared" si="86"/>
        <v/>
      </c>
      <c r="X425" s="685" t="str">
        <f t="shared" si="87"/>
        <v/>
      </c>
      <c r="Y425" s="685" t="str">
        <f t="shared" si="88"/>
        <v/>
      </c>
      <c r="Z425" s="685" t="str">
        <f t="shared" si="89"/>
        <v/>
      </c>
      <c r="AA425" s="685" t="str">
        <f t="shared" si="90"/>
        <v/>
      </c>
      <c r="AB425" s="679" t="str">
        <f>IF(G425="","",VLOOKUP(G425,Qualities!$A$2:$B$156,2,0))</f>
        <v/>
      </c>
      <c r="AC425" s="686" t="str">
        <f>IF(AB425="","",VLOOKUP(AB425,QualityType!$A$2:$B$16,2,0))</f>
        <v/>
      </c>
      <c r="AD425" s="687" t="str">
        <f t="shared" si="78"/>
        <v/>
      </c>
      <c r="AE425" s="687" t="str">
        <f>IF(I425="",IF(AND(J425="",K425=""),"",F425&amp;"External"),IF(COUNTIF(BaseData!$B$2:$B$45,I425)=1,F425&amp;"Consolidation intra-divisional",F425&amp;"Group"))</f>
        <v/>
      </c>
      <c r="AF425" s="687" t="str">
        <f t="shared" si="79"/>
        <v/>
      </c>
    </row>
    <row r="426" spans="1:32">
      <c r="A426" s="674"/>
      <c r="B426" s="675"/>
      <c r="C426" s="676"/>
      <c r="D426" s="675"/>
      <c r="E426" s="677"/>
      <c r="F426" s="675"/>
      <c r="G426" s="678"/>
      <c r="H426" s="675"/>
      <c r="I426" s="675"/>
      <c r="J426" s="675"/>
      <c r="K426" s="680"/>
      <c r="L426" s="681"/>
      <c r="M426" s="682"/>
      <c r="N426" s="683"/>
      <c r="O426" s="682"/>
      <c r="P426" s="682"/>
      <c r="Q426" s="684" t="str">
        <f t="shared" si="80"/>
        <v/>
      </c>
      <c r="R426" s="684" t="str">
        <f t="shared" si="81"/>
        <v/>
      </c>
      <c r="S426" s="684" t="str">
        <f t="shared" si="82"/>
        <v/>
      </c>
      <c r="T426" s="684" t="str">
        <f t="shared" si="83"/>
        <v/>
      </c>
      <c r="U426" s="685" t="str">
        <f t="shared" si="84"/>
        <v/>
      </c>
      <c r="V426" s="685" t="str">
        <f t="shared" si="85"/>
        <v/>
      </c>
      <c r="W426" s="685" t="str">
        <f t="shared" si="86"/>
        <v/>
      </c>
      <c r="X426" s="685" t="str">
        <f t="shared" si="87"/>
        <v/>
      </c>
      <c r="Y426" s="685" t="str">
        <f t="shared" si="88"/>
        <v/>
      </c>
      <c r="Z426" s="685" t="str">
        <f t="shared" si="89"/>
        <v/>
      </c>
      <c r="AA426" s="685" t="str">
        <f t="shared" si="90"/>
        <v/>
      </c>
      <c r="AB426" s="679" t="str">
        <f>IF(G426="","",VLOOKUP(G426,Qualities!$A$2:$B$156,2,0))</f>
        <v/>
      </c>
      <c r="AC426" s="686" t="str">
        <f>IF(AB426="","",VLOOKUP(AB426,QualityType!$A$2:$B$16,2,0))</f>
        <v/>
      </c>
      <c r="AD426" s="687" t="str">
        <f t="shared" si="78"/>
        <v/>
      </c>
      <c r="AE426" s="687" t="str">
        <f>IF(I426="",IF(AND(J426="",K426=""),"",F426&amp;"External"),IF(COUNTIF(BaseData!$B$2:$B$45,I426)=1,F426&amp;"Consolidation intra-divisional",F426&amp;"Group"))</f>
        <v/>
      </c>
      <c r="AF426" s="687" t="str">
        <f t="shared" si="79"/>
        <v/>
      </c>
    </row>
    <row r="427" spans="1:32">
      <c r="A427" s="674"/>
      <c r="B427" s="675"/>
      <c r="C427" s="676"/>
      <c r="D427" s="675"/>
      <c r="E427" s="677"/>
      <c r="F427" s="675"/>
      <c r="G427" s="678"/>
      <c r="H427" s="675"/>
      <c r="I427" s="675"/>
      <c r="J427" s="675"/>
      <c r="K427" s="680"/>
      <c r="L427" s="681"/>
      <c r="M427" s="682"/>
      <c r="N427" s="683"/>
      <c r="O427" s="682"/>
      <c r="P427" s="682"/>
      <c r="Q427" s="684" t="str">
        <f t="shared" si="80"/>
        <v/>
      </c>
      <c r="R427" s="684" t="str">
        <f t="shared" si="81"/>
        <v/>
      </c>
      <c r="S427" s="684" t="str">
        <f t="shared" si="82"/>
        <v/>
      </c>
      <c r="T427" s="684" t="str">
        <f t="shared" si="83"/>
        <v/>
      </c>
      <c r="U427" s="685" t="str">
        <f t="shared" si="84"/>
        <v/>
      </c>
      <c r="V427" s="685" t="str">
        <f t="shared" si="85"/>
        <v/>
      </c>
      <c r="W427" s="685" t="str">
        <f t="shared" si="86"/>
        <v/>
      </c>
      <c r="X427" s="685" t="str">
        <f t="shared" si="87"/>
        <v/>
      </c>
      <c r="Y427" s="685" t="str">
        <f t="shared" si="88"/>
        <v/>
      </c>
      <c r="Z427" s="685" t="str">
        <f t="shared" si="89"/>
        <v/>
      </c>
      <c r="AA427" s="685" t="str">
        <f t="shared" si="90"/>
        <v/>
      </c>
      <c r="AB427" s="679" t="str">
        <f>IF(G427="","",VLOOKUP(G427,Qualities!$A$2:$B$156,2,0))</f>
        <v/>
      </c>
      <c r="AC427" s="686" t="str">
        <f>IF(AB427="","",VLOOKUP(AB427,QualityType!$A$2:$B$16,2,0))</f>
        <v/>
      </c>
      <c r="AD427" s="687" t="str">
        <f t="shared" si="78"/>
        <v/>
      </c>
      <c r="AE427" s="687" t="str">
        <f>IF(I427="",IF(AND(J427="",K427=""),"",F427&amp;"External"),IF(COUNTIF(BaseData!$B$2:$B$45,I427)=1,F427&amp;"Consolidation intra-divisional",F427&amp;"Group"))</f>
        <v/>
      </c>
      <c r="AF427" s="687" t="str">
        <f t="shared" si="79"/>
        <v/>
      </c>
    </row>
    <row r="428" spans="1:32">
      <c r="A428" s="674"/>
      <c r="B428" s="675"/>
      <c r="C428" s="676"/>
      <c r="D428" s="675"/>
      <c r="E428" s="677"/>
      <c r="F428" s="675"/>
      <c r="G428" s="678"/>
      <c r="H428" s="675"/>
      <c r="I428" s="675"/>
      <c r="J428" s="675"/>
      <c r="K428" s="680"/>
      <c r="L428" s="681"/>
      <c r="M428" s="682"/>
      <c r="N428" s="683"/>
      <c r="O428" s="682"/>
      <c r="P428" s="682"/>
      <c r="Q428" s="684" t="str">
        <f t="shared" si="80"/>
        <v/>
      </c>
      <c r="R428" s="684" t="str">
        <f t="shared" si="81"/>
        <v/>
      </c>
      <c r="S428" s="684" t="str">
        <f t="shared" si="82"/>
        <v/>
      </c>
      <c r="T428" s="684" t="str">
        <f t="shared" si="83"/>
        <v/>
      </c>
      <c r="U428" s="685" t="str">
        <f t="shared" si="84"/>
        <v/>
      </c>
      <c r="V428" s="685" t="str">
        <f t="shared" si="85"/>
        <v/>
      </c>
      <c r="W428" s="685" t="str">
        <f t="shared" si="86"/>
        <v/>
      </c>
      <c r="X428" s="685" t="str">
        <f t="shared" si="87"/>
        <v/>
      </c>
      <c r="Y428" s="685" t="str">
        <f t="shared" si="88"/>
        <v/>
      </c>
      <c r="Z428" s="685" t="str">
        <f t="shared" si="89"/>
        <v/>
      </c>
      <c r="AA428" s="685" t="str">
        <f t="shared" si="90"/>
        <v/>
      </c>
      <c r="AB428" s="679" t="str">
        <f>IF(G428="","",VLOOKUP(G428,Qualities!$A$2:$B$156,2,0))</f>
        <v/>
      </c>
      <c r="AC428" s="686" t="str">
        <f>IF(AB428="","",VLOOKUP(AB428,QualityType!$A$2:$B$16,2,0))</f>
        <v/>
      </c>
      <c r="AD428" s="687" t="str">
        <f t="shared" si="78"/>
        <v/>
      </c>
      <c r="AE428" s="687" t="str">
        <f>IF(I428="",IF(AND(J428="",K428=""),"",F428&amp;"External"),IF(COUNTIF(BaseData!$B$2:$B$45,I428)=1,F428&amp;"Consolidation intra-divisional",F428&amp;"Group"))</f>
        <v/>
      </c>
      <c r="AF428" s="687" t="str">
        <f t="shared" si="79"/>
        <v/>
      </c>
    </row>
    <row r="429" spans="1:32">
      <c r="A429" s="674"/>
      <c r="B429" s="675"/>
      <c r="C429" s="676"/>
      <c r="D429" s="675"/>
      <c r="E429" s="677"/>
      <c r="F429" s="675"/>
      <c r="G429" s="678"/>
      <c r="H429" s="675"/>
      <c r="I429" s="675"/>
      <c r="J429" s="675"/>
      <c r="K429" s="680"/>
      <c r="L429" s="681"/>
      <c r="M429" s="682"/>
      <c r="N429" s="683"/>
      <c r="O429" s="682"/>
      <c r="P429" s="682"/>
      <c r="Q429" s="684" t="str">
        <f t="shared" si="80"/>
        <v/>
      </c>
      <c r="R429" s="684" t="str">
        <f t="shared" si="81"/>
        <v/>
      </c>
      <c r="S429" s="684" t="str">
        <f t="shared" si="82"/>
        <v/>
      </c>
      <c r="T429" s="684" t="str">
        <f t="shared" si="83"/>
        <v/>
      </c>
      <c r="U429" s="685" t="str">
        <f t="shared" si="84"/>
        <v/>
      </c>
      <c r="V429" s="685" t="str">
        <f t="shared" si="85"/>
        <v/>
      </c>
      <c r="W429" s="685" t="str">
        <f t="shared" si="86"/>
        <v/>
      </c>
      <c r="X429" s="685" t="str">
        <f t="shared" si="87"/>
        <v/>
      </c>
      <c r="Y429" s="685" t="str">
        <f t="shared" si="88"/>
        <v/>
      </c>
      <c r="Z429" s="685" t="str">
        <f t="shared" si="89"/>
        <v/>
      </c>
      <c r="AA429" s="685" t="str">
        <f t="shared" si="90"/>
        <v/>
      </c>
      <c r="AB429" s="679" t="str">
        <f>IF(G429="","",VLOOKUP(G429,Qualities!$A$2:$B$156,2,0))</f>
        <v/>
      </c>
      <c r="AC429" s="686" t="str">
        <f>IF(AB429="","",VLOOKUP(AB429,QualityType!$A$2:$B$16,2,0))</f>
        <v/>
      </c>
      <c r="AD429" s="687" t="str">
        <f t="shared" si="78"/>
        <v/>
      </c>
      <c r="AE429" s="687" t="str">
        <f>IF(I429="",IF(AND(J429="",K429=""),"",F429&amp;"External"),IF(COUNTIF(BaseData!$B$2:$B$45,I429)=1,F429&amp;"Consolidation intra-divisional",F429&amp;"Group"))</f>
        <v/>
      </c>
      <c r="AF429" s="687" t="str">
        <f t="shared" si="79"/>
        <v/>
      </c>
    </row>
    <row r="430" spans="1:32">
      <c r="A430" s="674"/>
      <c r="B430" s="675"/>
      <c r="C430" s="676"/>
      <c r="D430" s="675"/>
      <c r="E430" s="677"/>
      <c r="F430" s="675"/>
      <c r="G430" s="678"/>
      <c r="H430" s="675"/>
      <c r="I430" s="675"/>
      <c r="J430" s="675"/>
      <c r="K430" s="680"/>
      <c r="L430" s="681"/>
      <c r="M430" s="682"/>
      <c r="N430" s="683"/>
      <c r="O430" s="682"/>
      <c r="P430" s="682"/>
      <c r="Q430" s="684" t="str">
        <f t="shared" si="80"/>
        <v/>
      </c>
      <c r="R430" s="684" t="str">
        <f t="shared" si="81"/>
        <v/>
      </c>
      <c r="S430" s="684" t="str">
        <f t="shared" si="82"/>
        <v/>
      </c>
      <c r="T430" s="684" t="str">
        <f t="shared" si="83"/>
        <v/>
      </c>
      <c r="U430" s="685" t="str">
        <f t="shared" si="84"/>
        <v/>
      </c>
      <c r="V430" s="685" t="str">
        <f t="shared" si="85"/>
        <v/>
      </c>
      <c r="W430" s="685" t="str">
        <f t="shared" si="86"/>
        <v/>
      </c>
      <c r="X430" s="685" t="str">
        <f t="shared" si="87"/>
        <v/>
      </c>
      <c r="Y430" s="685" t="str">
        <f t="shared" si="88"/>
        <v/>
      </c>
      <c r="Z430" s="685" t="str">
        <f t="shared" si="89"/>
        <v/>
      </c>
      <c r="AA430" s="685" t="str">
        <f t="shared" si="90"/>
        <v/>
      </c>
      <c r="AB430" s="679" t="str">
        <f>IF(G430="","",VLOOKUP(G430,Qualities!$A$2:$B$156,2,0))</f>
        <v/>
      </c>
      <c r="AC430" s="686" t="str">
        <f>IF(AB430="","",VLOOKUP(AB430,QualityType!$A$2:$B$16,2,0))</f>
        <v/>
      </c>
      <c r="AD430" s="687" t="str">
        <f t="shared" si="78"/>
        <v/>
      </c>
      <c r="AE430" s="687" t="str">
        <f>IF(I430="",IF(AND(J430="",K430=""),"",F430&amp;"External"),IF(COUNTIF(BaseData!$B$2:$B$45,I430)=1,F430&amp;"Consolidation intra-divisional",F430&amp;"Group"))</f>
        <v/>
      </c>
      <c r="AF430" s="687" t="str">
        <f t="shared" si="79"/>
        <v/>
      </c>
    </row>
    <row r="431" spans="1:32">
      <c r="A431" s="674"/>
      <c r="B431" s="675"/>
      <c r="C431" s="676"/>
      <c r="D431" s="675"/>
      <c r="E431" s="677"/>
      <c r="F431" s="675"/>
      <c r="G431" s="678"/>
      <c r="H431" s="675"/>
      <c r="I431" s="675"/>
      <c r="J431" s="675"/>
      <c r="K431" s="680"/>
      <c r="L431" s="681"/>
      <c r="M431" s="682"/>
      <c r="N431" s="683"/>
      <c r="O431" s="682"/>
      <c r="P431" s="682"/>
      <c r="Q431" s="684" t="str">
        <f t="shared" si="80"/>
        <v/>
      </c>
      <c r="R431" s="684" t="str">
        <f t="shared" si="81"/>
        <v/>
      </c>
      <c r="S431" s="684" t="str">
        <f t="shared" si="82"/>
        <v/>
      </c>
      <c r="T431" s="684" t="str">
        <f t="shared" si="83"/>
        <v/>
      </c>
      <c r="U431" s="685" t="str">
        <f t="shared" si="84"/>
        <v/>
      </c>
      <c r="V431" s="685" t="str">
        <f t="shared" si="85"/>
        <v/>
      </c>
      <c r="W431" s="685" t="str">
        <f t="shared" si="86"/>
        <v/>
      </c>
      <c r="X431" s="685" t="str">
        <f t="shared" si="87"/>
        <v/>
      </c>
      <c r="Y431" s="685" t="str">
        <f t="shared" si="88"/>
        <v/>
      </c>
      <c r="Z431" s="685" t="str">
        <f t="shared" si="89"/>
        <v/>
      </c>
      <c r="AA431" s="685" t="str">
        <f t="shared" si="90"/>
        <v/>
      </c>
      <c r="AB431" s="679" t="str">
        <f>IF(G431="","",VLOOKUP(G431,Qualities!$A$2:$B$156,2,0))</f>
        <v/>
      </c>
      <c r="AC431" s="686" t="str">
        <f>IF(AB431="","",VLOOKUP(AB431,QualityType!$A$2:$B$16,2,0))</f>
        <v/>
      </c>
      <c r="AD431" s="687" t="str">
        <f t="shared" si="78"/>
        <v/>
      </c>
      <c r="AE431" s="687" t="str">
        <f>IF(I431="",IF(AND(J431="",K431=""),"",F431&amp;"External"),IF(COUNTIF(BaseData!$B$2:$B$45,I431)=1,F431&amp;"Consolidation intra-divisional",F431&amp;"Group"))</f>
        <v/>
      </c>
      <c r="AF431" s="687" t="str">
        <f t="shared" si="79"/>
        <v/>
      </c>
    </row>
    <row r="432" spans="1:32">
      <c r="A432" s="674"/>
      <c r="B432" s="675"/>
      <c r="C432" s="676"/>
      <c r="D432" s="675"/>
      <c r="E432" s="677"/>
      <c r="F432" s="675"/>
      <c r="G432" s="678"/>
      <c r="H432" s="675"/>
      <c r="I432" s="675"/>
      <c r="J432" s="675"/>
      <c r="K432" s="680"/>
      <c r="L432" s="681"/>
      <c r="M432" s="682"/>
      <c r="N432" s="683"/>
      <c r="O432" s="682"/>
      <c r="P432" s="682"/>
      <c r="Q432" s="684" t="str">
        <f t="shared" si="80"/>
        <v/>
      </c>
      <c r="R432" s="684" t="str">
        <f t="shared" si="81"/>
        <v/>
      </c>
      <c r="S432" s="684" t="str">
        <f t="shared" si="82"/>
        <v/>
      </c>
      <c r="T432" s="684" t="str">
        <f t="shared" si="83"/>
        <v/>
      </c>
      <c r="U432" s="685" t="str">
        <f t="shared" si="84"/>
        <v/>
      </c>
      <c r="V432" s="685" t="str">
        <f t="shared" si="85"/>
        <v/>
      </c>
      <c r="W432" s="685" t="str">
        <f t="shared" si="86"/>
        <v/>
      </c>
      <c r="X432" s="685" t="str">
        <f t="shared" si="87"/>
        <v/>
      </c>
      <c r="Y432" s="685" t="str">
        <f t="shared" si="88"/>
        <v/>
      </c>
      <c r="Z432" s="685" t="str">
        <f t="shared" si="89"/>
        <v/>
      </c>
      <c r="AA432" s="685" t="str">
        <f t="shared" si="90"/>
        <v/>
      </c>
      <c r="AB432" s="679" t="str">
        <f>IF(G432="","",VLOOKUP(G432,Qualities!$A$2:$B$156,2,0))</f>
        <v/>
      </c>
      <c r="AC432" s="686" t="str">
        <f>IF(AB432="","",VLOOKUP(AB432,QualityType!$A$2:$B$16,2,0))</f>
        <v/>
      </c>
      <c r="AD432" s="687" t="str">
        <f t="shared" si="78"/>
        <v/>
      </c>
      <c r="AE432" s="687" t="str">
        <f>IF(I432="",IF(AND(J432="",K432=""),"",F432&amp;"External"),IF(COUNTIF(BaseData!$B$2:$B$45,I432)=1,F432&amp;"Consolidation intra-divisional",F432&amp;"Group"))</f>
        <v/>
      </c>
      <c r="AF432" s="687" t="str">
        <f t="shared" si="79"/>
        <v/>
      </c>
    </row>
    <row r="433" spans="1:32">
      <c r="A433" s="674"/>
      <c r="B433" s="675"/>
      <c r="C433" s="676"/>
      <c r="D433" s="675"/>
      <c r="E433" s="677"/>
      <c r="F433" s="675"/>
      <c r="G433" s="678"/>
      <c r="H433" s="675"/>
      <c r="I433" s="675"/>
      <c r="J433" s="675"/>
      <c r="K433" s="680"/>
      <c r="L433" s="681"/>
      <c r="M433" s="682"/>
      <c r="N433" s="683"/>
      <c r="O433" s="682"/>
      <c r="P433" s="682"/>
      <c r="Q433" s="684" t="str">
        <f t="shared" si="80"/>
        <v/>
      </c>
      <c r="R433" s="684" t="str">
        <f t="shared" si="81"/>
        <v/>
      </c>
      <c r="S433" s="684" t="str">
        <f t="shared" si="82"/>
        <v/>
      </c>
      <c r="T433" s="684" t="str">
        <f t="shared" si="83"/>
        <v/>
      </c>
      <c r="U433" s="685" t="str">
        <f t="shared" si="84"/>
        <v/>
      </c>
      <c r="V433" s="685" t="str">
        <f t="shared" si="85"/>
        <v/>
      </c>
      <c r="W433" s="685" t="str">
        <f t="shared" si="86"/>
        <v/>
      </c>
      <c r="X433" s="685" t="str">
        <f t="shared" si="87"/>
        <v/>
      </c>
      <c r="Y433" s="685" t="str">
        <f t="shared" si="88"/>
        <v/>
      </c>
      <c r="Z433" s="685" t="str">
        <f t="shared" si="89"/>
        <v/>
      </c>
      <c r="AA433" s="685" t="str">
        <f t="shared" si="90"/>
        <v/>
      </c>
      <c r="AB433" s="679" t="str">
        <f>IF(G433="","",VLOOKUP(G433,Qualities!$A$2:$B$156,2,0))</f>
        <v/>
      </c>
      <c r="AC433" s="686" t="str">
        <f>IF(AB433="","",VLOOKUP(AB433,QualityType!$A$2:$B$16,2,0))</f>
        <v/>
      </c>
      <c r="AD433" s="687" t="str">
        <f t="shared" si="78"/>
        <v/>
      </c>
      <c r="AE433" s="687" t="str">
        <f>IF(I433="",IF(AND(J433="",K433=""),"",F433&amp;"External"),IF(COUNTIF(BaseData!$B$2:$B$45,I433)=1,F433&amp;"Consolidation intra-divisional",F433&amp;"Group"))</f>
        <v/>
      </c>
      <c r="AF433" s="687" t="str">
        <f t="shared" si="79"/>
        <v/>
      </c>
    </row>
    <row r="434" spans="1:32">
      <c r="A434" s="674"/>
      <c r="B434" s="675"/>
      <c r="C434" s="676"/>
      <c r="D434" s="675"/>
      <c r="E434" s="677"/>
      <c r="F434" s="675"/>
      <c r="G434" s="678"/>
      <c r="H434" s="675"/>
      <c r="I434" s="675"/>
      <c r="J434" s="675"/>
      <c r="K434" s="680"/>
      <c r="L434" s="681"/>
      <c r="M434" s="682"/>
      <c r="N434" s="683"/>
      <c r="O434" s="682"/>
      <c r="P434" s="682"/>
      <c r="Q434" s="684" t="str">
        <f t="shared" si="80"/>
        <v/>
      </c>
      <c r="R434" s="684" t="str">
        <f t="shared" si="81"/>
        <v/>
      </c>
      <c r="S434" s="684" t="str">
        <f t="shared" si="82"/>
        <v/>
      </c>
      <c r="T434" s="684" t="str">
        <f t="shared" si="83"/>
        <v/>
      </c>
      <c r="U434" s="685" t="str">
        <f t="shared" si="84"/>
        <v/>
      </c>
      <c r="V434" s="685" t="str">
        <f t="shared" si="85"/>
        <v/>
      </c>
      <c r="W434" s="685" t="str">
        <f t="shared" si="86"/>
        <v/>
      </c>
      <c r="X434" s="685" t="str">
        <f t="shared" si="87"/>
        <v/>
      </c>
      <c r="Y434" s="685" t="str">
        <f t="shared" si="88"/>
        <v/>
      </c>
      <c r="Z434" s="685" t="str">
        <f t="shared" si="89"/>
        <v/>
      </c>
      <c r="AA434" s="685" t="str">
        <f t="shared" si="90"/>
        <v/>
      </c>
      <c r="AB434" s="679" t="str">
        <f>IF(G434="","",VLOOKUP(G434,Qualities!$A$2:$B$156,2,0))</f>
        <v/>
      </c>
      <c r="AC434" s="686" t="str">
        <f>IF(AB434="","",VLOOKUP(AB434,QualityType!$A$2:$B$16,2,0))</f>
        <v/>
      </c>
      <c r="AD434" s="687" t="str">
        <f t="shared" si="78"/>
        <v/>
      </c>
      <c r="AE434" s="687" t="str">
        <f>IF(I434="",IF(AND(J434="",K434=""),"",F434&amp;"External"),IF(COUNTIF(BaseData!$B$2:$B$45,I434)=1,F434&amp;"Consolidation intra-divisional",F434&amp;"Group"))</f>
        <v/>
      </c>
      <c r="AF434" s="687" t="str">
        <f t="shared" si="79"/>
        <v/>
      </c>
    </row>
    <row r="435" spans="1:32">
      <c r="A435" s="674"/>
      <c r="B435" s="675"/>
      <c r="C435" s="676"/>
      <c r="D435" s="675"/>
      <c r="E435" s="677"/>
      <c r="F435" s="675"/>
      <c r="G435" s="678"/>
      <c r="H435" s="675"/>
      <c r="I435" s="675"/>
      <c r="J435" s="675"/>
      <c r="K435" s="680"/>
      <c r="L435" s="681"/>
      <c r="M435" s="682"/>
      <c r="N435" s="683"/>
      <c r="O435" s="682"/>
      <c r="P435" s="682"/>
      <c r="Q435" s="684" t="str">
        <f t="shared" si="80"/>
        <v/>
      </c>
      <c r="R435" s="684" t="str">
        <f t="shared" si="81"/>
        <v/>
      </c>
      <c r="S435" s="684" t="str">
        <f t="shared" si="82"/>
        <v/>
      </c>
      <c r="T435" s="684" t="str">
        <f t="shared" si="83"/>
        <v/>
      </c>
      <c r="U435" s="685" t="str">
        <f t="shared" si="84"/>
        <v/>
      </c>
      <c r="V435" s="685" t="str">
        <f t="shared" si="85"/>
        <v/>
      </c>
      <c r="W435" s="685" t="str">
        <f t="shared" si="86"/>
        <v/>
      </c>
      <c r="X435" s="685" t="str">
        <f t="shared" si="87"/>
        <v/>
      </c>
      <c r="Y435" s="685" t="str">
        <f t="shared" si="88"/>
        <v/>
      </c>
      <c r="Z435" s="685" t="str">
        <f t="shared" si="89"/>
        <v/>
      </c>
      <c r="AA435" s="685" t="str">
        <f t="shared" si="90"/>
        <v/>
      </c>
      <c r="AB435" s="679" t="str">
        <f>IF(G435="","",VLOOKUP(G435,Qualities!$A$2:$B$156,2,0))</f>
        <v/>
      </c>
      <c r="AC435" s="686" t="str">
        <f>IF(AB435="","",VLOOKUP(AB435,QualityType!$A$2:$B$16,2,0))</f>
        <v/>
      </c>
      <c r="AD435" s="687" t="str">
        <f t="shared" si="78"/>
        <v/>
      </c>
      <c r="AE435" s="687" t="str">
        <f>IF(I435="",IF(AND(J435="",K435=""),"",F435&amp;"External"),IF(COUNTIF(BaseData!$B$2:$B$45,I435)=1,F435&amp;"Consolidation intra-divisional",F435&amp;"Group"))</f>
        <v/>
      </c>
      <c r="AF435" s="687" t="str">
        <f t="shared" si="79"/>
        <v/>
      </c>
    </row>
    <row r="436" spans="1:32">
      <c r="A436" s="674"/>
      <c r="B436" s="675"/>
      <c r="C436" s="676"/>
      <c r="D436" s="675"/>
      <c r="E436" s="677"/>
      <c r="F436" s="675"/>
      <c r="G436" s="678"/>
      <c r="H436" s="675"/>
      <c r="I436" s="675"/>
      <c r="J436" s="675"/>
      <c r="K436" s="680"/>
      <c r="L436" s="681"/>
      <c r="M436" s="682"/>
      <c r="N436" s="683"/>
      <c r="O436" s="682"/>
      <c r="P436" s="682"/>
      <c r="Q436" s="684" t="str">
        <f t="shared" si="80"/>
        <v/>
      </c>
      <c r="R436" s="684" t="str">
        <f t="shared" si="81"/>
        <v/>
      </c>
      <c r="S436" s="684" t="str">
        <f t="shared" si="82"/>
        <v/>
      </c>
      <c r="T436" s="684" t="str">
        <f t="shared" si="83"/>
        <v/>
      </c>
      <c r="U436" s="685" t="str">
        <f t="shared" si="84"/>
        <v/>
      </c>
      <c r="V436" s="685" t="str">
        <f t="shared" si="85"/>
        <v/>
      </c>
      <c r="W436" s="685" t="str">
        <f t="shared" si="86"/>
        <v/>
      </c>
      <c r="X436" s="685" t="str">
        <f t="shared" si="87"/>
        <v/>
      </c>
      <c r="Y436" s="685" t="str">
        <f t="shared" si="88"/>
        <v/>
      </c>
      <c r="Z436" s="685" t="str">
        <f t="shared" si="89"/>
        <v/>
      </c>
      <c r="AA436" s="685" t="str">
        <f t="shared" si="90"/>
        <v/>
      </c>
      <c r="AB436" s="679" t="str">
        <f>IF(G436="","",VLOOKUP(G436,Qualities!$A$2:$B$156,2,0))</f>
        <v/>
      </c>
      <c r="AC436" s="686" t="str">
        <f>IF(AB436="","",VLOOKUP(AB436,QualityType!$A$2:$B$16,2,0))</f>
        <v/>
      </c>
      <c r="AD436" s="687" t="str">
        <f t="shared" ref="AD436:AD499" si="91">D436&amp;AC436</f>
        <v/>
      </c>
      <c r="AE436" s="687" t="str">
        <f>IF(I436="",IF(AND(J436="",K436=""),"",F436&amp;"External"),IF(COUNTIF(BaseData!$B$2:$B$45,I436)=1,F436&amp;"Consolidation intra-divisional",F436&amp;"Group"))</f>
        <v/>
      </c>
      <c r="AF436" s="687" t="str">
        <f t="shared" ref="AF436:AF499" si="92">IF(A436="","",F436&amp;IF(I436&lt;&gt;"","aff","ext"))</f>
        <v/>
      </c>
    </row>
    <row r="437" spans="1:32">
      <c r="A437" s="674"/>
      <c r="B437" s="675"/>
      <c r="C437" s="676"/>
      <c r="D437" s="675"/>
      <c r="E437" s="677"/>
      <c r="F437" s="675"/>
      <c r="G437" s="678"/>
      <c r="H437" s="675"/>
      <c r="I437" s="675"/>
      <c r="J437" s="675"/>
      <c r="K437" s="680"/>
      <c r="L437" s="681"/>
      <c r="M437" s="682"/>
      <c r="N437" s="683"/>
      <c r="O437" s="682"/>
      <c r="P437" s="682"/>
      <c r="Q437" s="684" t="str">
        <f t="shared" ref="Q437:Q500" si="93">IF(L437="","",L437)</f>
        <v/>
      </c>
      <c r="R437" s="684" t="str">
        <f t="shared" ref="R437:R500" si="94">IF(Q437="","",Q437*M437)</f>
        <v/>
      </c>
      <c r="S437" s="684" t="str">
        <f t="shared" ref="S437:S500" si="95">IF(Q437="","",Q437*(N437+P437))</f>
        <v/>
      </c>
      <c r="T437" s="684" t="str">
        <f t="shared" ref="T437:T500" si="96">IF(Q437="","",Q437*O437)</f>
        <v/>
      </c>
      <c r="U437" s="685" t="str">
        <f t="shared" ref="U437:U500" si="97">IF(Q437="","",R437/Q437)</f>
        <v/>
      </c>
      <c r="V437" s="685" t="str">
        <f t="shared" ref="V437:V500" si="98">IF(Q437="","",S437/Q437)</f>
        <v/>
      </c>
      <c r="W437" s="685" t="str">
        <f t="shared" ref="W437:W500" si="99">IF(Q437="","",T437/Q437)</f>
        <v/>
      </c>
      <c r="X437" s="685" t="str">
        <f t="shared" ref="X437:X500" si="100">IF(Q437="","",U437-V437)</f>
        <v/>
      </c>
      <c r="Y437" s="685" t="str">
        <f t="shared" ref="Y437:Y500" si="101">IF(Q437="","",U437-V437-W437)</f>
        <v/>
      </c>
      <c r="Z437" s="685" t="str">
        <f t="shared" ref="Z437:Z500" si="102">IF(Q437="","",R437-S437)</f>
        <v/>
      </c>
      <c r="AA437" s="685" t="str">
        <f t="shared" ref="AA437:AA500" si="103">IF(Q437="","",R437-S437-T437)</f>
        <v/>
      </c>
      <c r="AB437" s="679" t="str">
        <f>IF(G437="","",VLOOKUP(G437,Qualities!$A$2:$B$156,2,0))</f>
        <v/>
      </c>
      <c r="AC437" s="686" t="str">
        <f>IF(AB437="","",VLOOKUP(AB437,QualityType!$A$2:$B$16,2,0))</f>
        <v/>
      </c>
      <c r="AD437" s="687" t="str">
        <f t="shared" si="91"/>
        <v/>
      </c>
      <c r="AE437" s="687" t="str">
        <f>IF(I437="",IF(AND(J437="",K437=""),"",F437&amp;"External"),IF(COUNTIF(BaseData!$B$2:$B$45,I437)=1,F437&amp;"Consolidation intra-divisional",F437&amp;"Group"))</f>
        <v/>
      </c>
      <c r="AF437" s="687" t="str">
        <f t="shared" si="92"/>
        <v/>
      </c>
    </row>
    <row r="438" spans="1:32">
      <c r="A438" s="674"/>
      <c r="B438" s="675"/>
      <c r="C438" s="676"/>
      <c r="D438" s="675"/>
      <c r="E438" s="677"/>
      <c r="F438" s="675"/>
      <c r="G438" s="678"/>
      <c r="H438" s="675"/>
      <c r="I438" s="675"/>
      <c r="J438" s="675"/>
      <c r="K438" s="680"/>
      <c r="L438" s="681"/>
      <c r="M438" s="682"/>
      <c r="N438" s="683"/>
      <c r="O438" s="682"/>
      <c r="P438" s="682"/>
      <c r="Q438" s="684" t="str">
        <f t="shared" si="93"/>
        <v/>
      </c>
      <c r="R438" s="684" t="str">
        <f t="shared" si="94"/>
        <v/>
      </c>
      <c r="S438" s="684" t="str">
        <f t="shared" si="95"/>
        <v/>
      </c>
      <c r="T438" s="684" t="str">
        <f t="shared" si="96"/>
        <v/>
      </c>
      <c r="U438" s="685" t="str">
        <f t="shared" si="97"/>
        <v/>
      </c>
      <c r="V438" s="685" t="str">
        <f t="shared" si="98"/>
        <v/>
      </c>
      <c r="W438" s="685" t="str">
        <f t="shared" si="99"/>
        <v/>
      </c>
      <c r="X438" s="685" t="str">
        <f t="shared" si="100"/>
        <v/>
      </c>
      <c r="Y438" s="685" t="str">
        <f t="shared" si="101"/>
        <v/>
      </c>
      <c r="Z438" s="685" t="str">
        <f t="shared" si="102"/>
        <v/>
      </c>
      <c r="AA438" s="685" t="str">
        <f t="shared" si="103"/>
        <v/>
      </c>
      <c r="AB438" s="679" t="str">
        <f>IF(G438="","",VLOOKUP(G438,Qualities!$A$2:$B$156,2,0))</f>
        <v/>
      </c>
      <c r="AC438" s="686" t="str">
        <f>IF(AB438="","",VLOOKUP(AB438,QualityType!$A$2:$B$16,2,0))</f>
        <v/>
      </c>
      <c r="AD438" s="687" t="str">
        <f t="shared" si="91"/>
        <v/>
      </c>
      <c r="AE438" s="687" t="str">
        <f>IF(I438="",IF(AND(J438="",K438=""),"",F438&amp;"External"),IF(COUNTIF(BaseData!$B$2:$B$45,I438)=1,F438&amp;"Consolidation intra-divisional",F438&amp;"Group"))</f>
        <v/>
      </c>
      <c r="AF438" s="687" t="str">
        <f t="shared" si="92"/>
        <v/>
      </c>
    </row>
    <row r="439" spans="1:32">
      <c r="A439" s="674"/>
      <c r="B439" s="675"/>
      <c r="C439" s="676"/>
      <c r="D439" s="675"/>
      <c r="E439" s="677"/>
      <c r="F439" s="675"/>
      <c r="G439" s="678"/>
      <c r="H439" s="675"/>
      <c r="I439" s="675"/>
      <c r="J439" s="675"/>
      <c r="K439" s="680"/>
      <c r="L439" s="681"/>
      <c r="M439" s="682"/>
      <c r="N439" s="683"/>
      <c r="O439" s="682"/>
      <c r="P439" s="682"/>
      <c r="Q439" s="684" t="str">
        <f t="shared" si="93"/>
        <v/>
      </c>
      <c r="R439" s="684" t="str">
        <f t="shared" si="94"/>
        <v/>
      </c>
      <c r="S439" s="684" t="str">
        <f t="shared" si="95"/>
        <v/>
      </c>
      <c r="T439" s="684" t="str">
        <f t="shared" si="96"/>
        <v/>
      </c>
      <c r="U439" s="685" t="str">
        <f t="shared" si="97"/>
        <v/>
      </c>
      <c r="V439" s="685" t="str">
        <f t="shared" si="98"/>
        <v/>
      </c>
      <c r="W439" s="685" t="str">
        <f t="shared" si="99"/>
        <v/>
      </c>
      <c r="X439" s="685" t="str">
        <f t="shared" si="100"/>
        <v/>
      </c>
      <c r="Y439" s="685" t="str">
        <f t="shared" si="101"/>
        <v/>
      </c>
      <c r="Z439" s="685" t="str">
        <f t="shared" si="102"/>
        <v/>
      </c>
      <c r="AA439" s="685" t="str">
        <f t="shared" si="103"/>
        <v/>
      </c>
      <c r="AB439" s="679" t="str">
        <f>IF(G439="","",VLOOKUP(G439,Qualities!$A$2:$B$156,2,0))</f>
        <v/>
      </c>
      <c r="AC439" s="686" t="str">
        <f>IF(AB439="","",VLOOKUP(AB439,QualityType!$A$2:$B$16,2,0))</f>
        <v/>
      </c>
      <c r="AD439" s="687" t="str">
        <f t="shared" si="91"/>
        <v/>
      </c>
      <c r="AE439" s="687" t="str">
        <f>IF(I439="",IF(AND(J439="",K439=""),"",F439&amp;"External"),IF(COUNTIF(BaseData!$B$2:$B$45,I439)=1,F439&amp;"Consolidation intra-divisional",F439&amp;"Group"))</f>
        <v/>
      </c>
      <c r="AF439" s="687" t="str">
        <f t="shared" si="92"/>
        <v/>
      </c>
    </row>
    <row r="440" spans="1:32">
      <c r="A440" s="674"/>
      <c r="B440" s="675"/>
      <c r="C440" s="676"/>
      <c r="D440" s="675"/>
      <c r="E440" s="677"/>
      <c r="F440" s="675"/>
      <c r="G440" s="678"/>
      <c r="H440" s="675"/>
      <c r="I440" s="675"/>
      <c r="J440" s="675"/>
      <c r="K440" s="680"/>
      <c r="L440" s="681"/>
      <c r="M440" s="682"/>
      <c r="N440" s="683"/>
      <c r="O440" s="682"/>
      <c r="P440" s="682"/>
      <c r="Q440" s="684" t="str">
        <f t="shared" si="93"/>
        <v/>
      </c>
      <c r="R440" s="684" t="str">
        <f t="shared" si="94"/>
        <v/>
      </c>
      <c r="S440" s="684" t="str">
        <f t="shared" si="95"/>
        <v/>
      </c>
      <c r="T440" s="684" t="str">
        <f t="shared" si="96"/>
        <v/>
      </c>
      <c r="U440" s="685" t="str">
        <f t="shared" si="97"/>
        <v/>
      </c>
      <c r="V440" s="685" t="str">
        <f t="shared" si="98"/>
        <v/>
      </c>
      <c r="W440" s="685" t="str">
        <f t="shared" si="99"/>
        <v/>
      </c>
      <c r="X440" s="685" t="str">
        <f t="shared" si="100"/>
        <v/>
      </c>
      <c r="Y440" s="685" t="str">
        <f t="shared" si="101"/>
        <v/>
      </c>
      <c r="Z440" s="685" t="str">
        <f t="shared" si="102"/>
        <v/>
      </c>
      <c r="AA440" s="685" t="str">
        <f t="shared" si="103"/>
        <v/>
      </c>
      <c r="AB440" s="679" t="str">
        <f>IF(G440="","",VLOOKUP(G440,Qualities!$A$2:$B$156,2,0))</f>
        <v/>
      </c>
      <c r="AC440" s="686" t="str">
        <f>IF(AB440="","",VLOOKUP(AB440,QualityType!$A$2:$B$16,2,0))</f>
        <v/>
      </c>
      <c r="AD440" s="687" t="str">
        <f t="shared" si="91"/>
        <v/>
      </c>
      <c r="AE440" s="687" t="str">
        <f>IF(I440="",IF(AND(J440="",K440=""),"",F440&amp;"External"),IF(COUNTIF(BaseData!$B$2:$B$45,I440)=1,F440&amp;"Consolidation intra-divisional",F440&amp;"Group"))</f>
        <v/>
      </c>
      <c r="AF440" s="687" t="str">
        <f t="shared" si="92"/>
        <v/>
      </c>
    </row>
    <row r="441" spans="1:32">
      <c r="A441" s="674"/>
      <c r="B441" s="675"/>
      <c r="C441" s="676"/>
      <c r="D441" s="675"/>
      <c r="E441" s="677"/>
      <c r="F441" s="675"/>
      <c r="G441" s="678"/>
      <c r="H441" s="675"/>
      <c r="I441" s="675"/>
      <c r="J441" s="675"/>
      <c r="K441" s="680"/>
      <c r="L441" s="681"/>
      <c r="M441" s="682"/>
      <c r="N441" s="683"/>
      <c r="O441" s="682"/>
      <c r="P441" s="682"/>
      <c r="Q441" s="684" t="str">
        <f t="shared" si="93"/>
        <v/>
      </c>
      <c r="R441" s="684" t="str">
        <f t="shared" si="94"/>
        <v/>
      </c>
      <c r="S441" s="684" t="str">
        <f t="shared" si="95"/>
        <v/>
      </c>
      <c r="T441" s="684" t="str">
        <f t="shared" si="96"/>
        <v/>
      </c>
      <c r="U441" s="685" t="str">
        <f t="shared" si="97"/>
        <v/>
      </c>
      <c r="V441" s="685" t="str">
        <f t="shared" si="98"/>
        <v/>
      </c>
      <c r="W441" s="685" t="str">
        <f t="shared" si="99"/>
        <v/>
      </c>
      <c r="X441" s="685" t="str">
        <f t="shared" si="100"/>
        <v/>
      </c>
      <c r="Y441" s="685" t="str">
        <f t="shared" si="101"/>
        <v/>
      </c>
      <c r="Z441" s="685" t="str">
        <f t="shared" si="102"/>
        <v/>
      </c>
      <c r="AA441" s="685" t="str">
        <f t="shared" si="103"/>
        <v/>
      </c>
      <c r="AB441" s="679" t="str">
        <f>IF(G441="","",VLOOKUP(G441,Qualities!$A$2:$B$156,2,0))</f>
        <v/>
      </c>
      <c r="AC441" s="686" t="str">
        <f>IF(AB441="","",VLOOKUP(AB441,QualityType!$A$2:$B$16,2,0))</f>
        <v/>
      </c>
      <c r="AD441" s="687" t="str">
        <f t="shared" si="91"/>
        <v/>
      </c>
      <c r="AE441" s="687" t="str">
        <f>IF(I441="",IF(AND(J441="",K441=""),"",F441&amp;"External"),IF(COUNTIF(BaseData!$B$2:$B$45,I441)=1,F441&amp;"Consolidation intra-divisional",F441&amp;"Group"))</f>
        <v/>
      </c>
      <c r="AF441" s="687" t="str">
        <f t="shared" si="92"/>
        <v/>
      </c>
    </row>
    <row r="442" spans="1:32">
      <c r="A442" s="674"/>
      <c r="B442" s="675"/>
      <c r="C442" s="676"/>
      <c r="D442" s="675"/>
      <c r="E442" s="677"/>
      <c r="F442" s="675"/>
      <c r="G442" s="678"/>
      <c r="H442" s="675"/>
      <c r="I442" s="675"/>
      <c r="J442" s="675"/>
      <c r="K442" s="680"/>
      <c r="L442" s="681"/>
      <c r="M442" s="682"/>
      <c r="N442" s="683"/>
      <c r="O442" s="682"/>
      <c r="P442" s="682"/>
      <c r="Q442" s="684" t="str">
        <f t="shared" si="93"/>
        <v/>
      </c>
      <c r="R442" s="684" t="str">
        <f t="shared" si="94"/>
        <v/>
      </c>
      <c r="S442" s="684" t="str">
        <f t="shared" si="95"/>
        <v/>
      </c>
      <c r="T442" s="684" t="str">
        <f t="shared" si="96"/>
        <v/>
      </c>
      <c r="U442" s="685" t="str">
        <f t="shared" si="97"/>
        <v/>
      </c>
      <c r="V442" s="685" t="str">
        <f t="shared" si="98"/>
        <v/>
      </c>
      <c r="W442" s="685" t="str">
        <f t="shared" si="99"/>
        <v/>
      </c>
      <c r="X442" s="685" t="str">
        <f t="shared" si="100"/>
        <v/>
      </c>
      <c r="Y442" s="685" t="str">
        <f t="shared" si="101"/>
        <v/>
      </c>
      <c r="Z442" s="685" t="str">
        <f t="shared" si="102"/>
        <v/>
      </c>
      <c r="AA442" s="685" t="str">
        <f t="shared" si="103"/>
        <v/>
      </c>
      <c r="AB442" s="679" t="str">
        <f>IF(G442="","",VLOOKUP(G442,Qualities!$A$2:$B$156,2,0))</f>
        <v/>
      </c>
      <c r="AC442" s="686" t="str">
        <f>IF(AB442="","",VLOOKUP(AB442,QualityType!$A$2:$B$16,2,0))</f>
        <v/>
      </c>
      <c r="AD442" s="687" t="str">
        <f t="shared" si="91"/>
        <v/>
      </c>
      <c r="AE442" s="687" t="str">
        <f>IF(I442="",IF(AND(J442="",K442=""),"",F442&amp;"External"),IF(COUNTIF(BaseData!$B$2:$B$45,I442)=1,F442&amp;"Consolidation intra-divisional",F442&amp;"Group"))</f>
        <v/>
      </c>
      <c r="AF442" s="687" t="str">
        <f t="shared" si="92"/>
        <v/>
      </c>
    </row>
    <row r="443" spans="1:32">
      <c r="A443" s="674"/>
      <c r="B443" s="675"/>
      <c r="C443" s="676"/>
      <c r="D443" s="675"/>
      <c r="E443" s="677"/>
      <c r="F443" s="675"/>
      <c r="G443" s="678"/>
      <c r="H443" s="675"/>
      <c r="I443" s="675"/>
      <c r="J443" s="675"/>
      <c r="K443" s="680"/>
      <c r="L443" s="681"/>
      <c r="M443" s="682"/>
      <c r="N443" s="683"/>
      <c r="O443" s="682"/>
      <c r="P443" s="682"/>
      <c r="Q443" s="684" t="str">
        <f t="shared" si="93"/>
        <v/>
      </c>
      <c r="R443" s="684" t="str">
        <f t="shared" si="94"/>
        <v/>
      </c>
      <c r="S443" s="684" t="str">
        <f t="shared" si="95"/>
        <v/>
      </c>
      <c r="T443" s="684" t="str">
        <f t="shared" si="96"/>
        <v/>
      </c>
      <c r="U443" s="685" t="str">
        <f t="shared" si="97"/>
        <v/>
      </c>
      <c r="V443" s="685" t="str">
        <f t="shared" si="98"/>
        <v/>
      </c>
      <c r="W443" s="685" t="str">
        <f t="shared" si="99"/>
        <v/>
      </c>
      <c r="X443" s="685" t="str">
        <f t="shared" si="100"/>
        <v/>
      </c>
      <c r="Y443" s="685" t="str">
        <f t="shared" si="101"/>
        <v/>
      </c>
      <c r="Z443" s="685" t="str">
        <f t="shared" si="102"/>
        <v/>
      </c>
      <c r="AA443" s="685" t="str">
        <f t="shared" si="103"/>
        <v/>
      </c>
      <c r="AB443" s="679" t="str">
        <f>IF(G443="","",VLOOKUP(G443,Qualities!$A$2:$B$156,2,0))</f>
        <v/>
      </c>
      <c r="AC443" s="686" t="str">
        <f>IF(AB443="","",VLOOKUP(AB443,QualityType!$A$2:$B$16,2,0))</f>
        <v/>
      </c>
      <c r="AD443" s="687" t="str">
        <f t="shared" si="91"/>
        <v/>
      </c>
      <c r="AE443" s="687" t="str">
        <f>IF(I443="",IF(AND(J443="",K443=""),"",F443&amp;"External"),IF(COUNTIF(BaseData!$B$2:$B$45,I443)=1,F443&amp;"Consolidation intra-divisional",F443&amp;"Group"))</f>
        <v/>
      </c>
      <c r="AF443" s="687" t="str">
        <f t="shared" si="92"/>
        <v/>
      </c>
    </row>
    <row r="444" spans="1:32">
      <c r="A444" s="674"/>
      <c r="B444" s="675"/>
      <c r="C444" s="676"/>
      <c r="D444" s="675"/>
      <c r="E444" s="677"/>
      <c r="F444" s="675"/>
      <c r="G444" s="678"/>
      <c r="H444" s="675"/>
      <c r="I444" s="675"/>
      <c r="J444" s="675"/>
      <c r="K444" s="680"/>
      <c r="L444" s="681"/>
      <c r="M444" s="682"/>
      <c r="N444" s="683"/>
      <c r="O444" s="682"/>
      <c r="P444" s="682"/>
      <c r="Q444" s="684" t="str">
        <f t="shared" si="93"/>
        <v/>
      </c>
      <c r="R444" s="684" t="str">
        <f t="shared" si="94"/>
        <v/>
      </c>
      <c r="S444" s="684" t="str">
        <f t="shared" si="95"/>
        <v/>
      </c>
      <c r="T444" s="684" t="str">
        <f t="shared" si="96"/>
        <v/>
      </c>
      <c r="U444" s="685" t="str">
        <f t="shared" si="97"/>
        <v/>
      </c>
      <c r="V444" s="685" t="str">
        <f t="shared" si="98"/>
        <v/>
      </c>
      <c r="W444" s="685" t="str">
        <f t="shared" si="99"/>
        <v/>
      </c>
      <c r="X444" s="685" t="str">
        <f t="shared" si="100"/>
        <v/>
      </c>
      <c r="Y444" s="685" t="str">
        <f t="shared" si="101"/>
        <v/>
      </c>
      <c r="Z444" s="685" t="str">
        <f t="shared" si="102"/>
        <v/>
      </c>
      <c r="AA444" s="685" t="str">
        <f t="shared" si="103"/>
        <v/>
      </c>
      <c r="AB444" s="679" t="str">
        <f>IF(G444="","",VLOOKUP(G444,Qualities!$A$2:$B$156,2,0))</f>
        <v/>
      </c>
      <c r="AC444" s="686" t="str">
        <f>IF(AB444="","",VLOOKUP(AB444,QualityType!$A$2:$B$16,2,0))</f>
        <v/>
      </c>
      <c r="AD444" s="687" t="str">
        <f t="shared" si="91"/>
        <v/>
      </c>
      <c r="AE444" s="687" t="str">
        <f>IF(I444="",IF(AND(J444="",K444=""),"",F444&amp;"External"),IF(COUNTIF(BaseData!$B$2:$B$45,I444)=1,F444&amp;"Consolidation intra-divisional",F444&amp;"Group"))</f>
        <v/>
      </c>
      <c r="AF444" s="687" t="str">
        <f t="shared" si="92"/>
        <v/>
      </c>
    </row>
    <row r="445" spans="1:32">
      <c r="A445" s="674"/>
      <c r="B445" s="675"/>
      <c r="C445" s="676"/>
      <c r="D445" s="675"/>
      <c r="E445" s="677"/>
      <c r="F445" s="675"/>
      <c r="G445" s="678"/>
      <c r="H445" s="675"/>
      <c r="I445" s="675"/>
      <c r="J445" s="675"/>
      <c r="K445" s="680"/>
      <c r="L445" s="681"/>
      <c r="M445" s="682"/>
      <c r="N445" s="683"/>
      <c r="O445" s="682"/>
      <c r="P445" s="682"/>
      <c r="Q445" s="684" t="str">
        <f t="shared" si="93"/>
        <v/>
      </c>
      <c r="R445" s="684" t="str">
        <f t="shared" si="94"/>
        <v/>
      </c>
      <c r="S445" s="684" t="str">
        <f t="shared" si="95"/>
        <v/>
      </c>
      <c r="T445" s="684" t="str">
        <f t="shared" si="96"/>
        <v/>
      </c>
      <c r="U445" s="685" t="str">
        <f t="shared" si="97"/>
        <v/>
      </c>
      <c r="V445" s="685" t="str">
        <f t="shared" si="98"/>
        <v/>
      </c>
      <c r="W445" s="685" t="str">
        <f t="shared" si="99"/>
        <v/>
      </c>
      <c r="X445" s="685" t="str">
        <f t="shared" si="100"/>
        <v/>
      </c>
      <c r="Y445" s="685" t="str">
        <f t="shared" si="101"/>
        <v/>
      </c>
      <c r="Z445" s="685" t="str">
        <f t="shared" si="102"/>
        <v/>
      </c>
      <c r="AA445" s="685" t="str">
        <f t="shared" si="103"/>
        <v/>
      </c>
      <c r="AB445" s="679" t="str">
        <f>IF(G445="","",VLOOKUP(G445,Qualities!$A$2:$B$156,2,0))</f>
        <v/>
      </c>
      <c r="AC445" s="686" t="str">
        <f>IF(AB445="","",VLOOKUP(AB445,QualityType!$A$2:$B$16,2,0))</f>
        <v/>
      </c>
      <c r="AD445" s="687" t="str">
        <f t="shared" si="91"/>
        <v/>
      </c>
      <c r="AE445" s="687" t="str">
        <f>IF(I445="",IF(AND(J445="",K445=""),"",F445&amp;"External"),IF(COUNTIF(BaseData!$B$2:$B$45,I445)=1,F445&amp;"Consolidation intra-divisional",F445&amp;"Group"))</f>
        <v/>
      </c>
      <c r="AF445" s="687" t="str">
        <f t="shared" si="92"/>
        <v/>
      </c>
    </row>
    <row r="446" spans="1:32">
      <c r="A446" s="674"/>
      <c r="B446" s="675"/>
      <c r="C446" s="676"/>
      <c r="D446" s="675"/>
      <c r="E446" s="677"/>
      <c r="F446" s="675"/>
      <c r="G446" s="678"/>
      <c r="H446" s="675"/>
      <c r="I446" s="675"/>
      <c r="J446" s="675"/>
      <c r="K446" s="680"/>
      <c r="L446" s="681"/>
      <c r="M446" s="682"/>
      <c r="N446" s="683"/>
      <c r="O446" s="682"/>
      <c r="P446" s="682"/>
      <c r="Q446" s="684" t="str">
        <f t="shared" si="93"/>
        <v/>
      </c>
      <c r="R446" s="684" t="str">
        <f t="shared" si="94"/>
        <v/>
      </c>
      <c r="S446" s="684" t="str">
        <f t="shared" si="95"/>
        <v/>
      </c>
      <c r="T446" s="684" t="str">
        <f t="shared" si="96"/>
        <v/>
      </c>
      <c r="U446" s="685" t="str">
        <f t="shared" si="97"/>
        <v/>
      </c>
      <c r="V446" s="685" t="str">
        <f t="shared" si="98"/>
        <v/>
      </c>
      <c r="W446" s="685" t="str">
        <f t="shared" si="99"/>
        <v/>
      </c>
      <c r="X446" s="685" t="str">
        <f t="shared" si="100"/>
        <v/>
      </c>
      <c r="Y446" s="685" t="str">
        <f t="shared" si="101"/>
        <v/>
      </c>
      <c r="Z446" s="685" t="str">
        <f t="shared" si="102"/>
        <v/>
      </c>
      <c r="AA446" s="685" t="str">
        <f t="shared" si="103"/>
        <v/>
      </c>
      <c r="AB446" s="679" t="str">
        <f>IF(G446="","",VLOOKUP(G446,Qualities!$A$2:$B$156,2,0))</f>
        <v/>
      </c>
      <c r="AC446" s="686" t="str">
        <f>IF(AB446="","",VLOOKUP(AB446,QualityType!$A$2:$B$16,2,0))</f>
        <v/>
      </c>
      <c r="AD446" s="687" t="str">
        <f t="shared" si="91"/>
        <v/>
      </c>
      <c r="AE446" s="687" t="str">
        <f>IF(I446="",IF(AND(J446="",K446=""),"",F446&amp;"External"),IF(COUNTIF(BaseData!$B$2:$B$45,I446)=1,F446&amp;"Consolidation intra-divisional",F446&amp;"Group"))</f>
        <v/>
      </c>
      <c r="AF446" s="687" t="str">
        <f t="shared" si="92"/>
        <v/>
      </c>
    </row>
    <row r="447" spans="1:32">
      <c r="A447" s="674"/>
      <c r="B447" s="675"/>
      <c r="C447" s="676"/>
      <c r="D447" s="675"/>
      <c r="E447" s="677"/>
      <c r="F447" s="675"/>
      <c r="G447" s="678"/>
      <c r="H447" s="675"/>
      <c r="I447" s="675"/>
      <c r="J447" s="675"/>
      <c r="K447" s="680"/>
      <c r="L447" s="681"/>
      <c r="M447" s="682"/>
      <c r="N447" s="683"/>
      <c r="O447" s="682"/>
      <c r="P447" s="682"/>
      <c r="Q447" s="684" t="str">
        <f t="shared" si="93"/>
        <v/>
      </c>
      <c r="R447" s="684" t="str">
        <f t="shared" si="94"/>
        <v/>
      </c>
      <c r="S447" s="684" t="str">
        <f t="shared" si="95"/>
        <v/>
      </c>
      <c r="T447" s="684" t="str">
        <f t="shared" si="96"/>
        <v/>
      </c>
      <c r="U447" s="685" t="str">
        <f t="shared" si="97"/>
        <v/>
      </c>
      <c r="V447" s="685" t="str">
        <f t="shared" si="98"/>
        <v/>
      </c>
      <c r="W447" s="685" t="str">
        <f t="shared" si="99"/>
        <v/>
      </c>
      <c r="X447" s="685" t="str">
        <f t="shared" si="100"/>
        <v/>
      </c>
      <c r="Y447" s="685" t="str">
        <f t="shared" si="101"/>
        <v/>
      </c>
      <c r="Z447" s="685" t="str">
        <f t="shared" si="102"/>
        <v/>
      </c>
      <c r="AA447" s="685" t="str">
        <f t="shared" si="103"/>
        <v/>
      </c>
      <c r="AB447" s="679" t="str">
        <f>IF(G447="","",VLOOKUP(G447,Qualities!$A$2:$B$156,2,0))</f>
        <v/>
      </c>
      <c r="AC447" s="686" t="str">
        <f>IF(AB447="","",VLOOKUP(AB447,QualityType!$A$2:$B$16,2,0))</f>
        <v/>
      </c>
      <c r="AD447" s="687" t="str">
        <f t="shared" si="91"/>
        <v/>
      </c>
      <c r="AE447" s="687" t="str">
        <f>IF(I447="",IF(AND(J447="",K447=""),"",F447&amp;"External"),IF(COUNTIF(BaseData!$B$2:$B$45,I447)=1,F447&amp;"Consolidation intra-divisional",F447&amp;"Group"))</f>
        <v/>
      </c>
      <c r="AF447" s="687" t="str">
        <f t="shared" si="92"/>
        <v/>
      </c>
    </row>
    <row r="448" spans="1:32">
      <c r="A448" s="674"/>
      <c r="B448" s="675"/>
      <c r="C448" s="676"/>
      <c r="D448" s="675"/>
      <c r="E448" s="677"/>
      <c r="F448" s="675"/>
      <c r="G448" s="678"/>
      <c r="H448" s="675"/>
      <c r="I448" s="675"/>
      <c r="J448" s="675"/>
      <c r="K448" s="680"/>
      <c r="L448" s="681"/>
      <c r="M448" s="682"/>
      <c r="N448" s="683"/>
      <c r="O448" s="682"/>
      <c r="P448" s="682"/>
      <c r="Q448" s="684" t="str">
        <f t="shared" si="93"/>
        <v/>
      </c>
      <c r="R448" s="684" t="str">
        <f t="shared" si="94"/>
        <v/>
      </c>
      <c r="S448" s="684" t="str">
        <f t="shared" si="95"/>
        <v/>
      </c>
      <c r="T448" s="684" t="str">
        <f t="shared" si="96"/>
        <v/>
      </c>
      <c r="U448" s="685" t="str">
        <f t="shared" si="97"/>
        <v/>
      </c>
      <c r="V448" s="685" t="str">
        <f t="shared" si="98"/>
        <v/>
      </c>
      <c r="W448" s="685" t="str">
        <f t="shared" si="99"/>
        <v/>
      </c>
      <c r="X448" s="685" t="str">
        <f t="shared" si="100"/>
        <v/>
      </c>
      <c r="Y448" s="685" t="str">
        <f t="shared" si="101"/>
        <v/>
      </c>
      <c r="Z448" s="685" t="str">
        <f t="shared" si="102"/>
        <v/>
      </c>
      <c r="AA448" s="685" t="str">
        <f t="shared" si="103"/>
        <v/>
      </c>
      <c r="AB448" s="679" t="str">
        <f>IF(G448="","",VLOOKUP(G448,Qualities!$A$2:$B$156,2,0))</f>
        <v/>
      </c>
      <c r="AC448" s="686" t="str">
        <f>IF(AB448="","",VLOOKUP(AB448,QualityType!$A$2:$B$16,2,0))</f>
        <v/>
      </c>
      <c r="AD448" s="687" t="str">
        <f t="shared" si="91"/>
        <v/>
      </c>
      <c r="AE448" s="687" t="str">
        <f>IF(I448="",IF(AND(J448="",K448=""),"",F448&amp;"External"),IF(COUNTIF(BaseData!$B$2:$B$45,I448)=1,F448&amp;"Consolidation intra-divisional",F448&amp;"Group"))</f>
        <v/>
      </c>
      <c r="AF448" s="687" t="str">
        <f t="shared" si="92"/>
        <v/>
      </c>
    </row>
    <row r="449" spans="1:32">
      <c r="A449" s="674"/>
      <c r="B449" s="675"/>
      <c r="C449" s="676"/>
      <c r="D449" s="675"/>
      <c r="E449" s="677"/>
      <c r="F449" s="675"/>
      <c r="G449" s="678"/>
      <c r="H449" s="675"/>
      <c r="I449" s="675"/>
      <c r="J449" s="675"/>
      <c r="K449" s="680"/>
      <c r="L449" s="681"/>
      <c r="M449" s="682"/>
      <c r="N449" s="683"/>
      <c r="O449" s="682"/>
      <c r="P449" s="682"/>
      <c r="Q449" s="684" t="str">
        <f t="shared" si="93"/>
        <v/>
      </c>
      <c r="R449" s="684" t="str">
        <f t="shared" si="94"/>
        <v/>
      </c>
      <c r="S449" s="684" t="str">
        <f t="shared" si="95"/>
        <v/>
      </c>
      <c r="T449" s="684" t="str">
        <f t="shared" si="96"/>
        <v/>
      </c>
      <c r="U449" s="685" t="str">
        <f t="shared" si="97"/>
        <v/>
      </c>
      <c r="V449" s="685" t="str">
        <f t="shared" si="98"/>
        <v/>
      </c>
      <c r="W449" s="685" t="str">
        <f t="shared" si="99"/>
        <v/>
      </c>
      <c r="X449" s="685" t="str">
        <f t="shared" si="100"/>
        <v/>
      </c>
      <c r="Y449" s="685" t="str">
        <f t="shared" si="101"/>
        <v/>
      </c>
      <c r="Z449" s="685" t="str">
        <f t="shared" si="102"/>
        <v/>
      </c>
      <c r="AA449" s="685" t="str">
        <f t="shared" si="103"/>
        <v/>
      </c>
      <c r="AB449" s="679" t="str">
        <f>IF(G449="","",VLOOKUP(G449,Qualities!$A$2:$B$156,2,0))</f>
        <v/>
      </c>
      <c r="AC449" s="686" t="str">
        <f>IF(AB449="","",VLOOKUP(AB449,QualityType!$A$2:$B$16,2,0))</f>
        <v/>
      </c>
      <c r="AD449" s="687" t="str">
        <f t="shared" si="91"/>
        <v/>
      </c>
      <c r="AE449" s="687" t="str">
        <f>IF(I449="",IF(AND(J449="",K449=""),"",F449&amp;"External"),IF(COUNTIF(BaseData!$B$2:$B$45,I449)=1,F449&amp;"Consolidation intra-divisional",F449&amp;"Group"))</f>
        <v/>
      </c>
      <c r="AF449" s="687" t="str">
        <f t="shared" si="92"/>
        <v/>
      </c>
    </row>
    <row r="450" spans="1:32">
      <c r="A450" s="674"/>
      <c r="B450" s="675"/>
      <c r="C450" s="676"/>
      <c r="D450" s="675"/>
      <c r="E450" s="677"/>
      <c r="F450" s="675"/>
      <c r="G450" s="678"/>
      <c r="H450" s="675"/>
      <c r="I450" s="675"/>
      <c r="J450" s="675"/>
      <c r="K450" s="680"/>
      <c r="L450" s="681"/>
      <c r="M450" s="682"/>
      <c r="N450" s="683"/>
      <c r="O450" s="682"/>
      <c r="P450" s="682"/>
      <c r="Q450" s="684" t="str">
        <f t="shared" si="93"/>
        <v/>
      </c>
      <c r="R450" s="684" t="str">
        <f t="shared" si="94"/>
        <v/>
      </c>
      <c r="S450" s="684" t="str">
        <f t="shared" si="95"/>
        <v/>
      </c>
      <c r="T450" s="684" t="str">
        <f t="shared" si="96"/>
        <v/>
      </c>
      <c r="U450" s="685" t="str">
        <f t="shared" si="97"/>
        <v/>
      </c>
      <c r="V450" s="685" t="str">
        <f t="shared" si="98"/>
        <v/>
      </c>
      <c r="W450" s="685" t="str">
        <f t="shared" si="99"/>
        <v/>
      </c>
      <c r="X450" s="685" t="str">
        <f t="shared" si="100"/>
        <v/>
      </c>
      <c r="Y450" s="685" t="str">
        <f t="shared" si="101"/>
        <v/>
      </c>
      <c r="Z450" s="685" t="str">
        <f t="shared" si="102"/>
        <v/>
      </c>
      <c r="AA450" s="685" t="str">
        <f t="shared" si="103"/>
        <v/>
      </c>
      <c r="AB450" s="679" t="str">
        <f>IF(G450="","",VLOOKUP(G450,Qualities!$A$2:$B$156,2,0))</f>
        <v/>
      </c>
      <c r="AC450" s="686" t="str">
        <f>IF(AB450="","",VLOOKUP(AB450,QualityType!$A$2:$B$16,2,0))</f>
        <v/>
      </c>
      <c r="AD450" s="687" t="str">
        <f t="shared" si="91"/>
        <v/>
      </c>
      <c r="AE450" s="687" t="str">
        <f>IF(I450="",IF(AND(J450="",K450=""),"",F450&amp;"External"),IF(COUNTIF(BaseData!$B$2:$B$45,I450)=1,F450&amp;"Consolidation intra-divisional",F450&amp;"Group"))</f>
        <v/>
      </c>
      <c r="AF450" s="687" t="str">
        <f t="shared" si="92"/>
        <v/>
      </c>
    </row>
    <row r="451" spans="1:32">
      <c r="A451" s="674"/>
      <c r="B451" s="675"/>
      <c r="C451" s="676"/>
      <c r="D451" s="675"/>
      <c r="E451" s="677"/>
      <c r="F451" s="675"/>
      <c r="G451" s="678"/>
      <c r="H451" s="675"/>
      <c r="I451" s="675"/>
      <c r="J451" s="675"/>
      <c r="K451" s="680"/>
      <c r="L451" s="681"/>
      <c r="M451" s="682"/>
      <c r="N451" s="683"/>
      <c r="O451" s="682"/>
      <c r="P451" s="682"/>
      <c r="Q451" s="684" t="str">
        <f t="shared" si="93"/>
        <v/>
      </c>
      <c r="R451" s="684" t="str">
        <f t="shared" si="94"/>
        <v/>
      </c>
      <c r="S451" s="684" t="str">
        <f t="shared" si="95"/>
        <v/>
      </c>
      <c r="T451" s="684" t="str">
        <f t="shared" si="96"/>
        <v/>
      </c>
      <c r="U451" s="685" t="str">
        <f t="shared" si="97"/>
        <v/>
      </c>
      <c r="V451" s="685" t="str">
        <f t="shared" si="98"/>
        <v/>
      </c>
      <c r="W451" s="685" t="str">
        <f t="shared" si="99"/>
        <v/>
      </c>
      <c r="X451" s="685" t="str">
        <f t="shared" si="100"/>
        <v/>
      </c>
      <c r="Y451" s="685" t="str">
        <f t="shared" si="101"/>
        <v/>
      </c>
      <c r="Z451" s="685" t="str">
        <f t="shared" si="102"/>
        <v/>
      </c>
      <c r="AA451" s="685" t="str">
        <f t="shared" si="103"/>
        <v/>
      </c>
      <c r="AB451" s="679" t="str">
        <f>IF(G451="","",VLOOKUP(G451,Qualities!$A$2:$B$156,2,0))</f>
        <v/>
      </c>
      <c r="AC451" s="686" t="str">
        <f>IF(AB451="","",VLOOKUP(AB451,QualityType!$A$2:$B$16,2,0))</f>
        <v/>
      </c>
      <c r="AD451" s="687" t="str">
        <f t="shared" si="91"/>
        <v/>
      </c>
      <c r="AE451" s="687" t="str">
        <f>IF(I451="",IF(AND(J451="",K451=""),"",F451&amp;"External"),IF(COUNTIF(BaseData!$B$2:$B$45,I451)=1,F451&amp;"Consolidation intra-divisional",F451&amp;"Group"))</f>
        <v/>
      </c>
      <c r="AF451" s="687" t="str">
        <f t="shared" si="92"/>
        <v/>
      </c>
    </row>
    <row r="452" spans="1:32">
      <c r="A452" s="674"/>
      <c r="B452" s="675"/>
      <c r="C452" s="676"/>
      <c r="D452" s="675"/>
      <c r="E452" s="677"/>
      <c r="F452" s="675"/>
      <c r="G452" s="678"/>
      <c r="H452" s="675"/>
      <c r="I452" s="675"/>
      <c r="J452" s="675"/>
      <c r="K452" s="680"/>
      <c r="L452" s="681"/>
      <c r="M452" s="682"/>
      <c r="N452" s="683"/>
      <c r="O452" s="682"/>
      <c r="P452" s="682"/>
      <c r="Q452" s="684" t="str">
        <f t="shared" si="93"/>
        <v/>
      </c>
      <c r="R452" s="684" t="str">
        <f t="shared" si="94"/>
        <v/>
      </c>
      <c r="S452" s="684" t="str">
        <f t="shared" si="95"/>
        <v/>
      </c>
      <c r="T452" s="684" t="str">
        <f t="shared" si="96"/>
        <v/>
      </c>
      <c r="U452" s="685" t="str">
        <f t="shared" si="97"/>
        <v/>
      </c>
      <c r="V452" s="685" t="str">
        <f t="shared" si="98"/>
        <v/>
      </c>
      <c r="W452" s="685" t="str">
        <f t="shared" si="99"/>
        <v/>
      </c>
      <c r="X452" s="685" t="str">
        <f t="shared" si="100"/>
        <v/>
      </c>
      <c r="Y452" s="685" t="str">
        <f t="shared" si="101"/>
        <v/>
      </c>
      <c r="Z452" s="685" t="str">
        <f t="shared" si="102"/>
        <v/>
      </c>
      <c r="AA452" s="685" t="str">
        <f t="shared" si="103"/>
        <v/>
      </c>
      <c r="AB452" s="679" t="str">
        <f>IF(G452="","",VLOOKUP(G452,Qualities!$A$2:$B$156,2,0))</f>
        <v/>
      </c>
      <c r="AC452" s="686" t="str">
        <f>IF(AB452="","",VLOOKUP(AB452,QualityType!$A$2:$B$16,2,0))</f>
        <v/>
      </c>
      <c r="AD452" s="687" t="str">
        <f t="shared" si="91"/>
        <v/>
      </c>
      <c r="AE452" s="687" t="str">
        <f>IF(I452="",IF(AND(J452="",K452=""),"",F452&amp;"External"),IF(COUNTIF(BaseData!$B$2:$B$45,I452)=1,F452&amp;"Consolidation intra-divisional",F452&amp;"Group"))</f>
        <v/>
      </c>
      <c r="AF452" s="687" t="str">
        <f t="shared" si="92"/>
        <v/>
      </c>
    </row>
    <row r="453" spans="1:32">
      <c r="A453" s="674"/>
      <c r="B453" s="675"/>
      <c r="C453" s="676"/>
      <c r="D453" s="675"/>
      <c r="E453" s="677"/>
      <c r="F453" s="675"/>
      <c r="G453" s="678"/>
      <c r="H453" s="675"/>
      <c r="I453" s="675"/>
      <c r="J453" s="675"/>
      <c r="K453" s="680"/>
      <c r="L453" s="681"/>
      <c r="M453" s="682"/>
      <c r="N453" s="683"/>
      <c r="O453" s="682"/>
      <c r="P453" s="682"/>
      <c r="Q453" s="684" t="str">
        <f t="shared" si="93"/>
        <v/>
      </c>
      <c r="R453" s="684" t="str">
        <f t="shared" si="94"/>
        <v/>
      </c>
      <c r="S453" s="684" t="str">
        <f t="shared" si="95"/>
        <v/>
      </c>
      <c r="T453" s="684" t="str">
        <f t="shared" si="96"/>
        <v/>
      </c>
      <c r="U453" s="685" t="str">
        <f t="shared" si="97"/>
        <v/>
      </c>
      <c r="V453" s="685" t="str">
        <f t="shared" si="98"/>
        <v/>
      </c>
      <c r="W453" s="685" t="str">
        <f t="shared" si="99"/>
        <v/>
      </c>
      <c r="X453" s="685" t="str">
        <f t="shared" si="100"/>
        <v/>
      </c>
      <c r="Y453" s="685" t="str">
        <f t="shared" si="101"/>
        <v/>
      </c>
      <c r="Z453" s="685" t="str">
        <f t="shared" si="102"/>
        <v/>
      </c>
      <c r="AA453" s="685" t="str">
        <f t="shared" si="103"/>
        <v/>
      </c>
      <c r="AB453" s="679" t="str">
        <f>IF(G453="","",VLOOKUP(G453,Qualities!$A$2:$B$156,2,0))</f>
        <v/>
      </c>
      <c r="AC453" s="686" t="str">
        <f>IF(AB453="","",VLOOKUP(AB453,QualityType!$A$2:$B$16,2,0))</f>
        <v/>
      </c>
      <c r="AD453" s="687" t="str">
        <f t="shared" si="91"/>
        <v/>
      </c>
      <c r="AE453" s="687" t="str">
        <f>IF(I453="",IF(AND(J453="",K453=""),"",F453&amp;"External"),IF(COUNTIF(BaseData!$B$2:$B$45,I453)=1,F453&amp;"Consolidation intra-divisional",F453&amp;"Group"))</f>
        <v/>
      </c>
      <c r="AF453" s="687" t="str">
        <f t="shared" si="92"/>
        <v/>
      </c>
    </row>
    <row r="454" spans="1:32">
      <c r="A454" s="674"/>
      <c r="B454" s="675"/>
      <c r="C454" s="676"/>
      <c r="D454" s="675"/>
      <c r="E454" s="677"/>
      <c r="F454" s="675"/>
      <c r="G454" s="678"/>
      <c r="H454" s="675"/>
      <c r="I454" s="675"/>
      <c r="J454" s="675"/>
      <c r="K454" s="680"/>
      <c r="L454" s="681"/>
      <c r="M454" s="682"/>
      <c r="N454" s="683"/>
      <c r="O454" s="682"/>
      <c r="P454" s="682"/>
      <c r="Q454" s="684" t="str">
        <f t="shared" si="93"/>
        <v/>
      </c>
      <c r="R454" s="684" t="str">
        <f t="shared" si="94"/>
        <v/>
      </c>
      <c r="S454" s="684" t="str">
        <f t="shared" si="95"/>
        <v/>
      </c>
      <c r="T454" s="684" t="str">
        <f t="shared" si="96"/>
        <v/>
      </c>
      <c r="U454" s="685" t="str">
        <f t="shared" si="97"/>
        <v/>
      </c>
      <c r="V454" s="685" t="str">
        <f t="shared" si="98"/>
        <v/>
      </c>
      <c r="W454" s="685" t="str">
        <f t="shared" si="99"/>
        <v/>
      </c>
      <c r="X454" s="685" t="str">
        <f t="shared" si="100"/>
        <v/>
      </c>
      <c r="Y454" s="685" t="str">
        <f t="shared" si="101"/>
        <v/>
      </c>
      <c r="Z454" s="685" t="str">
        <f t="shared" si="102"/>
        <v/>
      </c>
      <c r="AA454" s="685" t="str">
        <f t="shared" si="103"/>
        <v/>
      </c>
      <c r="AB454" s="679" t="str">
        <f>IF(G454="","",VLOOKUP(G454,Qualities!$A$2:$B$156,2,0))</f>
        <v/>
      </c>
      <c r="AC454" s="686" t="str">
        <f>IF(AB454="","",VLOOKUP(AB454,QualityType!$A$2:$B$16,2,0))</f>
        <v/>
      </c>
      <c r="AD454" s="687" t="str">
        <f t="shared" si="91"/>
        <v/>
      </c>
      <c r="AE454" s="687" t="str">
        <f>IF(I454="",IF(AND(J454="",K454=""),"",F454&amp;"External"),IF(COUNTIF(BaseData!$B$2:$B$45,I454)=1,F454&amp;"Consolidation intra-divisional",F454&amp;"Group"))</f>
        <v/>
      </c>
      <c r="AF454" s="687" t="str">
        <f t="shared" si="92"/>
        <v/>
      </c>
    </row>
    <row r="455" spans="1:32">
      <c r="A455" s="674"/>
      <c r="B455" s="675"/>
      <c r="C455" s="676"/>
      <c r="D455" s="675"/>
      <c r="E455" s="677"/>
      <c r="F455" s="675"/>
      <c r="G455" s="678"/>
      <c r="H455" s="675"/>
      <c r="I455" s="675"/>
      <c r="J455" s="675"/>
      <c r="K455" s="680"/>
      <c r="L455" s="681"/>
      <c r="M455" s="682"/>
      <c r="N455" s="683"/>
      <c r="O455" s="682"/>
      <c r="P455" s="682"/>
      <c r="Q455" s="684" t="str">
        <f t="shared" si="93"/>
        <v/>
      </c>
      <c r="R455" s="684" t="str">
        <f t="shared" si="94"/>
        <v/>
      </c>
      <c r="S455" s="684" t="str">
        <f t="shared" si="95"/>
        <v/>
      </c>
      <c r="T455" s="684" t="str">
        <f t="shared" si="96"/>
        <v/>
      </c>
      <c r="U455" s="685" t="str">
        <f t="shared" si="97"/>
        <v/>
      </c>
      <c r="V455" s="685" t="str">
        <f t="shared" si="98"/>
        <v/>
      </c>
      <c r="W455" s="685" t="str">
        <f t="shared" si="99"/>
        <v/>
      </c>
      <c r="X455" s="685" t="str">
        <f t="shared" si="100"/>
        <v/>
      </c>
      <c r="Y455" s="685" t="str">
        <f t="shared" si="101"/>
        <v/>
      </c>
      <c r="Z455" s="685" t="str">
        <f t="shared" si="102"/>
        <v/>
      </c>
      <c r="AA455" s="685" t="str">
        <f t="shared" si="103"/>
        <v/>
      </c>
      <c r="AB455" s="679" t="str">
        <f>IF(G455="","",VLOOKUP(G455,Qualities!$A$2:$B$156,2,0))</f>
        <v/>
      </c>
      <c r="AC455" s="686" t="str">
        <f>IF(AB455="","",VLOOKUP(AB455,QualityType!$A$2:$B$16,2,0))</f>
        <v/>
      </c>
      <c r="AD455" s="687" t="str">
        <f t="shared" si="91"/>
        <v/>
      </c>
      <c r="AE455" s="687" t="str">
        <f>IF(I455="",IF(AND(J455="",K455=""),"",F455&amp;"External"),IF(COUNTIF(BaseData!$B$2:$B$45,I455)=1,F455&amp;"Consolidation intra-divisional",F455&amp;"Group"))</f>
        <v/>
      </c>
      <c r="AF455" s="687" t="str">
        <f t="shared" si="92"/>
        <v/>
      </c>
    </row>
    <row r="456" spans="1:32">
      <c r="A456" s="674"/>
      <c r="B456" s="675"/>
      <c r="C456" s="676"/>
      <c r="D456" s="675"/>
      <c r="E456" s="677"/>
      <c r="F456" s="675"/>
      <c r="G456" s="678"/>
      <c r="H456" s="675"/>
      <c r="I456" s="675"/>
      <c r="J456" s="675"/>
      <c r="K456" s="680"/>
      <c r="L456" s="681"/>
      <c r="M456" s="682"/>
      <c r="N456" s="683"/>
      <c r="O456" s="682"/>
      <c r="P456" s="682"/>
      <c r="Q456" s="684" t="str">
        <f t="shared" si="93"/>
        <v/>
      </c>
      <c r="R456" s="684" t="str">
        <f t="shared" si="94"/>
        <v/>
      </c>
      <c r="S456" s="684" t="str">
        <f t="shared" si="95"/>
        <v/>
      </c>
      <c r="T456" s="684" t="str">
        <f t="shared" si="96"/>
        <v/>
      </c>
      <c r="U456" s="685" t="str">
        <f t="shared" si="97"/>
        <v/>
      </c>
      <c r="V456" s="685" t="str">
        <f t="shared" si="98"/>
        <v/>
      </c>
      <c r="W456" s="685" t="str">
        <f t="shared" si="99"/>
        <v/>
      </c>
      <c r="X456" s="685" t="str">
        <f t="shared" si="100"/>
        <v/>
      </c>
      <c r="Y456" s="685" t="str">
        <f t="shared" si="101"/>
        <v/>
      </c>
      <c r="Z456" s="685" t="str">
        <f t="shared" si="102"/>
        <v/>
      </c>
      <c r="AA456" s="685" t="str">
        <f t="shared" si="103"/>
        <v/>
      </c>
      <c r="AB456" s="679" t="str">
        <f>IF(G456="","",VLOOKUP(G456,Qualities!$A$2:$B$156,2,0))</f>
        <v/>
      </c>
      <c r="AC456" s="686" t="str">
        <f>IF(AB456="","",VLOOKUP(AB456,QualityType!$A$2:$B$16,2,0))</f>
        <v/>
      </c>
      <c r="AD456" s="687" t="str">
        <f t="shared" si="91"/>
        <v/>
      </c>
      <c r="AE456" s="687" t="str">
        <f>IF(I456="",IF(AND(J456="",K456=""),"",F456&amp;"External"),IF(COUNTIF(BaseData!$B$2:$B$45,I456)=1,F456&amp;"Consolidation intra-divisional",F456&amp;"Group"))</f>
        <v/>
      </c>
      <c r="AF456" s="687" t="str">
        <f t="shared" si="92"/>
        <v/>
      </c>
    </row>
    <row r="457" spans="1:32">
      <c r="A457" s="674"/>
      <c r="B457" s="675"/>
      <c r="C457" s="676"/>
      <c r="D457" s="675"/>
      <c r="E457" s="677"/>
      <c r="F457" s="675"/>
      <c r="G457" s="678"/>
      <c r="H457" s="675"/>
      <c r="I457" s="675"/>
      <c r="J457" s="675"/>
      <c r="K457" s="680"/>
      <c r="L457" s="681"/>
      <c r="M457" s="682"/>
      <c r="N457" s="683"/>
      <c r="O457" s="682"/>
      <c r="P457" s="682"/>
      <c r="Q457" s="684" t="str">
        <f t="shared" si="93"/>
        <v/>
      </c>
      <c r="R457" s="684" t="str">
        <f t="shared" si="94"/>
        <v/>
      </c>
      <c r="S457" s="684" t="str">
        <f t="shared" si="95"/>
        <v/>
      </c>
      <c r="T457" s="684" t="str">
        <f t="shared" si="96"/>
        <v/>
      </c>
      <c r="U457" s="685" t="str">
        <f t="shared" si="97"/>
        <v/>
      </c>
      <c r="V457" s="685" t="str">
        <f t="shared" si="98"/>
        <v/>
      </c>
      <c r="W457" s="685" t="str">
        <f t="shared" si="99"/>
        <v/>
      </c>
      <c r="X457" s="685" t="str">
        <f t="shared" si="100"/>
        <v/>
      </c>
      <c r="Y457" s="685" t="str">
        <f t="shared" si="101"/>
        <v/>
      </c>
      <c r="Z457" s="685" t="str">
        <f t="shared" si="102"/>
        <v/>
      </c>
      <c r="AA457" s="685" t="str">
        <f t="shared" si="103"/>
        <v/>
      </c>
      <c r="AB457" s="679" t="str">
        <f>IF(G457="","",VLOOKUP(G457,Qualities!$A$2:$B$156,2,0))</f>
        <v/>
      </c>
      <c r="AC457" s="686" t="str">
        <f>IF(AB457="","",VLOOKUP(AB457,QualityType!$A$2:$B$16,2,0))</f>
        <v/>
      </c>
      <c r="AD457" s="687" t="str">
        <f t="shared" si="91"/>
        <v/>
      </c>
      <c r="AE457" s="687" t="str">
        <f>IF(I457="",IF(AND(J457="",K457=""),"",F457&amp;"External"),IF(COUNTIF(BaseData!$B$2:$B$45,I457)=1,F457&amp;"Consolidation intra-divisional",F457&amp;"Group"))</f>
        <v/>
      </c>
      <c r="AF457" s="687" t="str">
        <f t="shared" si="92"/>
        <v/>
      </c>
    </row>
    <row r="458" spans="1:32">
      <c r="A458" s="674"/>
      <c r="B458" s="675"/>
      <c r="C458" s="676"/>
      <c r="D458" s="675"/>
      <c r="E458" s="677"/>
      <c r="F458" s="675"/>
      <c r="G458" s="678"/>
      <c r="H458" s="675"/>
      <c r="I458" s="675"/>
      <c r="J458" s="675"/>
      <c r="K458" s="680"/>
      <c r="L458" s="681"/>
      <c r="M458" s="682"/>
      <c r="N458" s="683"/>
      <c r="O458" s="682"/>
      <c r="P458" s="682"/>
      <c r="Q458" s="684" t="str">
        <f t="shared" si="93"/>
        <v/>
      </c>
      <c r="R458" s="684" t="str">
        <f t="shared" si="94"/>
        <v/>
      </c>
      <c r="S458" s="684" t="str">
        <f t="shared" si="95"/>
        <v/>
      </c>
      <c r="T458" s="684" t="str">
        <f t="shared" si="96"/>
        <v/>
      </c>
      <c r="U458" s="685" t="str">
        <f t="shared" si="97"/>
        <v/>
      </c>
      <c r="V458" s="685" t="str">
        <f t="shared" si="98"/>
        <v/>
      </c>
      <c r="W458" s="685" t="str">
        <f t="shared" si="99"/>
        <v/>
      </c>
      <c r="X458" s="685" t="str">
        <f t="shared" si="100"/>
        <v/>
      </c>
      <c r="Y458" s="685" t="str">
        <f t="shared" si="101"/>
        <v/>
      </c>
      <c r="Z458" s="685" t="str">
        <f t="shared" si="102"/>
        <v/>
      </c>
      <c r="AA458" s="685" t="str">
        <f t="shared" si="103"/>
        <v/>
      </c>
      <c r="AB458" s="679" t="str">
        <f>IF(G458="","",VLOOKUP(G458,Qualities!$A$2:$B$156,2,0))</f>
        <v/>
      </c>
      <c r="AC458" s="686" t="str">
        <f>IF(AB458="","",VLOOKUP(AB458,QualityType!$A$2:$B$16,2,0))</f>
        <v/>
      </c>
      <c r="AD458" s="687" t="str">
        <f t="shared" si="91"/>
        <v/>
      </c>
      <c r="AE458" s="687" t="str">
        <f>IF(I458="",IF(AND(J458="",K458=""),"",F458&amp;"External"),IF(COUNTIF(BaseData!$B$2:$B$45,I458)=1,F458&amp;"Consolidation intra-divisional",F458&amp;"Group"))</f>
        <v/>
      </c>
      <c r="AF458" s="687" t="str">
        <f t="shared" si="92"/>
        <v/>
      </c>
    </row>
    <row r="459" spans="1:32">
      <c r="A459" s="674"/>
      <c r="B459" s="675"/>
      <c r="C459" s="676"/>
      <c r="D459" s="675"/>
      <c r="E459" s="677"/>
      <c r="F459" s="675"/>
      <c r="G459" s="678"/>
      <c r="H459" s="675"/>
      <c r="I459" s="675"/>
      <c r="J459" s="675"/>
      <c r="K459" s="680"/>
      <c r="L459" s="681"/>
      <c r="M459" s="682"/>
      <c r="N459" s="683"/>
      <c r="O459" s="682"/>
      <c r="P459" s="682"/>
      <c r="Q459" s="684" t="str">
        <f t="shared" si="93"/>
        <v/>
      </c>
      <c r="R459" s="684" t="str">
        <f t="shared" si="94"/>
        <v/>
      </c>
      <c r="S459" s="684" t="str">
        <f t="shared" si="95"/>
        <v/>
      </c>
      <c r="T459" s="684" t="str">
        <f t="shared" si="96"/>
        <v/>
      </c>
      <c r="U459" s="685" t="str">
        <f t="shared" si="97"/>
        <v/>
      </c>
      <c r="V459" s="685" t="str">
        <f t="shared" si="98"/>
        <v/>
      </c>
      <c r="W459" s="685" t="str">
        <f t="shared" si="99"/>
        <v/>
      </c>
      <c r="X459" s="685" t="str">
        <f t="shared" si="100"/>
        <v/>
      </c>
      <c r="Y459" s="685" t="str">
        <f t="shared" si="101"/>
        <v/>
      </c>
      <c r="Z459" s="685" t="str">
        <f t="shared" si="102"/>
        <v/>
      </c>
      <c r="AA459" s="685" t="str">
        <f t="shared" si="103"/>
        <v/>
      </c>
      <c r="AB459" s="679" t="str">
        <f>IF(G459="","",VLOOKUP(G459,Qualities!$A$2:$B$156,2,0))</f>
        <v/>
      </c>
      <c r="AC459" s="686" t="str">
        <f>IF(AB459="","",VLOOKUP(AB459,QualityType!$A$2:$B$16,2,0))</f>
        <v/>
      </c>
      <c r="AD459" s="687" t="str">
        <f t="shared" si="91"/>
        <v/>
      </c>
      <c r="AE459" s="687" t="str">
        <f>IF(I459="",IF(AND(J459="",K459=""),"",F459&amp;"External"),IF(COUNTIF(BaseData!$B$2:$B$45,I459)=1,F459&amp;"Consolidation intra-divisional",F459&amp;"Group"))</f>
        <v/>
      </c>
      <c r="AF459" s="687" t="str">
        <f t="shared" si="92"/>
        <v/>
      </c>
    </row>
    <row r="460" spans="1:32">
      <c r="A460" s="674"/>
      <c r="B460" s="675"/>
      <c r="C460" s="676"/>
      <c r="D460" s="675"/>
      <c r="E460" s="677"/>
      <c r="F460" s="675"/>
      <c r="G460" s="678"/>
      <c r="H460" s="675"/>
      <c r="I460" s="675"/>
      <c r="J460" s="675"/>
      <c r="K460" s="680"/>
      <c r="L460" s="681"/>
      <c r="M460" s="682"/>
      <c r="N460" s="683"/>
      <c r="O460" s="682"/>
      <c r="P460" s="682"/>
      <c r="Q460" s="684" t="str">
        <f t="shared" si="93"/>
        <v/>
      </c>
      <c r="R460" s="684" t="str">
        <f t="shared" si="94"/>
        <v/>
      </c>
      <c r="S460" s="684" t="str">
        <f t="shared" si="95"/>
        <v/>
      </c>
      <c r="T460" s="684" t="str">
        <f t="shared" si="96"/>
        <v/>
      </c>
      <c r="U460" s="685" t="str">
        <f t="shared" si="97"/>
        <v/>
      </c>
      <c r="V460" s="685" t="str">
        <f t="shared" si="98"/>
        <v/>
      </c>
      <c r="W460" s="685" t="str">
        <f t="shared" si="99"/>
        <v/>
      </c>
      <c r="X460" s="685" t="str">
        <f t="shared" si="100"/>
        <v/>
      </c>
      <c r="Y460" s="685" t="str">
        <f t="shared" si="101"/>
        <v/>
      </c>
      <c r="Z460" s="685" t="str">
        <f t="shared" si="102"/>
        <v/>
      </c>
      <c r="AA460" s="685" t="str">
        <f t="shared" si="103"/>
        <v/>
      </c>
      <c r="AB460" s="679" t="str">
        <f>IF(G460="","",VLOOKUP(G460,Qualities!$A$2:$B$156,2,0))</f>
        <v/>
      </c>
      <c r="AC460" s="686" t="str">
        <f>IF(AB460="","",VLOOKUP(AB460,QualityType!$A$2:$B$16,2,0))</f>
        <v/>
      </c>
      <c r="AD460" s="687" t="str">
        <f t="shared" si="91"/>
        <v/>
      </c>
      <c r="AE460" s="687" t="str">
        <f>IF(I460="",IF(AND(J460="",K460=""),"",F460&amp;"External"),IF(COUNTIF(BaseData!$B$2:$B$45,I460)=1,F460&amp;"Consolidation intra-divisional",F460&amp;"Group"))</f>
        <v/>
      </c>
      <c r="AF460" s="687" t="str">
        <f t="shared" si="92"/>
        <v/>
      </c>
    </row>
    <row r="461" spans="1:32">
      <c r="A461" s="674"/>
      <c r="B461" s="675"/>
      <c r="C461" s="676"/>
      <c r="D461" s="675"/>
      <c r="E461" s="677"/>
      <c r="F461" s="675"/>
      <c r="G461" s="678"/>
      <c r="H461" s="675"/>
      <c r="I461" s="675"/>
      <c r="J461" s="675"/>
      <c r="K461" s="680"/>
      <c r="L461" s="681"/>
      <c r="M461" s="682"/>
      <c r="N461" s="683"/>
      <c r="O461" s="682"/>
      <c r="P461" s="682"/>
      <c r="Q461" s="684" t="str">
        <f t="shared" si="93"/>
        <v/>
      </c>
      <c r="R461" s="684" t="str">
        <f t="shared" si="94"/>
        <v/>
      </c>
      <c r="S461" s="684" t="str">
        <f t="shared" si="95"/>
        <v/>
      </c>
      <c r="T461" s="684" t="str">
        <f t="shared" si="96"/>
        <v/>
      </c>
      <c r="U461" s="685" t="str">
        <f t="shared" si="97"/>
        <v/>
      </c>
      <c r="V461" s="685" t="str">
        <f t="shared" si="98"/>
        <v/>
      </c>
      <c r="W461" s="685" t="str">
        <f t="shared" si="99"/>
        <v/>
      </c>
      <c r="X461" s="685" t="str">
        <f t="shared" si="100"/>
        <v/>
      </c>
      <c r="Y461" s="685" t="str">
        <f t="shared" si="101"/>
        <v/>
      </c>
      <c r="Z461" s="685" t="str">
        <f t="shared" si="102"/>
        <v/>
      </c>
      <c r="AA461" s="685" t="str">
        <f t="shared" si="103"/>
        <v/>
      </c>
      <c r="AB461" s="679" t="str">
        <f>IF(G461="","",VLOOKUP(G461,Qualities!$A$2:$B$156,2,0))</f>
        <v/>
      </c>
      <c r="AC461" s="686" t="str">
        <f>IF(AB461="","",VLOOKUP(AB461,QualityType!$A$2:$B$16,2,0))</f>
        <v/>
      </c>
      <c r="AD461" s="687" t="str">
        <f t="shared" si="91"/>
        <v/>
      </c>
      <c r="AE461" s="687" t="str">
        <f>IF(I461="",IF(AND(J461="",K461=""),"",F461&amp;"External"),IF(COUNTIF(BaseData!$B$2:$B$45,I461)=1,F461&amp;"Consolidation intra-divisional",F461&amp;"Group"))</f>
        <v/>
      </c>
      <c r="AF461" s="687" t="str">
        <f t="shared" si="92"/>
        <v/>
      </c>
    </row>
    <row r="462" spans="1:32">
      <c r="A462" s="674"/>
      <c r="B462" s="675"/>
      <c r="C462" s="676"/>
      <c r="D462" s="675"/>
      <c r="E462" s="677"/>
      <c r="F462" s="675"/>
      <c r="G462" s="678"/>
      <c r="H462" s="675"/>
      <c r="I462" s="675"/>
      <c r="J462" s="675"/>
      <c r="K462" s="680"/>
      <c r="L462" s="681"/>
      <c r="M462" s="682"/>
      <c r="N462" s="683"/>
      <c r="O462" s="682"/>
      <c r="P462" s="682"/>
      <c r="Q462" s="684" t="str">
        <f t="shared" si="93"/>
        <v/>
      </c>
      <c r="R462" s="684" t="str">
        <f t="shared" si="94"/>
        <v/>
      </c>
      <c r="S462" s="684" t="str">
        <f t="shared" si="95"/>
        <v/>
      </c>
      <c r="T462" s="684" t="str">
        <f t="shared" si="96"/>
        <v/>
      </c>
      <c r="U462" s="685" t="str">
        <f t="shared" si="97"/>
        <v/>
      </c>
      <c r="V462" s="685" t="str">
        <f t="shared" si="98"/>
        <v/>
      </c>
      <c r="W462" s="685" t="str">
        <f t="shared" si="99"/>
        <v/>
      </c>
      <c r="X462" s="685" t="str">
        <f t="shared" si="100"/>
        <v/>
      </c>
      <c r="Y462" s="685" t="str">
        <f t="shared" si="101"/>
        <v/>
      </c>
      <c r="Z462" s="685" t="str">
        <f t="shared" si="102"/>
        <v/>
      </c>
      <c r="AA462" s="685" t="str">
        <f t="shared" si="103"/>
        <v/>
      </c>
      <c r="AB462" s="679" t="str">
        <f>IF(G462="","",VLOOKUP(G462,Qualities!$A$2:$B$156,2,0))</f>
        <v/>
      </c>
      <c r="AC462" s="686" t="str">
        <f>IF(AB462="","",VLOOKUP(AB462,QualityType!$A$2:$B$16,2,0))</f>
        <v/>
      </c>
      <c r="AD462" s="687" t="str">
        <f t="shared" si="91"/>
        <v/>
      </c>
      <c r="AE462" s="687" t="str">
        <f>IF(I462="",IF(AND(J462="",K462=""),"",F462&amp;"External"),IF(COUNTIF(BaseData!$B$2:$B$45,I462)=1,F462&amp;"Consolidation intra-divisional",F462&amp;"Group"))</f>
        <v/>
      </c>
      <c r="AF462" s="687" t="str">
        <f t="shared" si="92"/>
        <v/>
      </c>
    </row>
    <row r="463" spans="1:32">
      <c r="A463" s="674"/>
      <c r="B463" s="675"/>
      <c r="C463" s="676"/>
      <c r="D463" s="675"/>
      <c r="E463" s="677"/>
      <c r="F463" s="675"/>
      <c r="G463" s="678"/>
      <c r="H463" s="675"/>
      <c r="I463" s="675"/>
      <c r="J463" s="675"/>
      <c r="K463" s="680"/>
      <c r="L463" s="681"/>
      <c r="M463" s="682"/>
      <c r="N463" s="683"/>
      <c r="O463" s="682"/>
      <c r="P463" s="682"/>
      <c r="Q463" s="684" t="str">
        <f t="shared" si="93"/>
        <v/>
      </c>
      <c r="R463" s="684" t="str">
        <f t="shared" si="94"/>
        <v/>
      </c>
      <c r="S463" s="684" t="str">
        <f t="shared" si="95"/>
        <v/>
      </c>
      <c r="T463" s="684" t="str">
        <f t="shared" si="96"/>
        <v/>
      </c>
      <c r="U463" s="685" t="str">
        <f t="shared" si="97"/>
        <v/>
      </c>
      <c r="V463" s="685" t="str">
        <f t="shared" si="98"/>
        <v/>
      </c>
      <c r="W463" s="685" t="str">
        <f t="shared" si="99"/>
        <v/>
      </c>
      <c r="X463" s="685" t="str">
        <f t="shared" si="100"/>
        <v/>
      </c>
      <c r="Y463" s="685" t="str">
        <f t="shared" si="101"/>
        <v/>
      </c>
      <c r="Z463" s="685" t="str">
        <f t="shared" si="102"/>
        <v/>
      </c>
      <c r="AA463" s="685" t="str">
        <f t="shared" si="103"/>
        <v/>
      </c>
      <c r="AB463" s="679" t="str">
        <f>IF(G463="","",VLOOKUP(G463,Qualities!$A$2:$B$156,2,0))</f>
        <v/>
      </c>
      <c r="AC463" s="686" t="str">
        <f>IF(AB463="","",VLOOKUP(AB463,QualityType!$A$2:$B$16,2,0))</f>
        <v/>
      </c>
      <c r="AD463" s="687" t="str">
        <f t="shared" si="91"/>
        <v/>
      </c>
      <c r="AE463" s="687" t="str">
        <f>IF(I463="",IF(AND(J463="",K463=""),"",F463&amp;"External"),IF(COUNTIF(BaseData!$B$2:$B$45,I463)=1,F463&amp;"Consolidation intra-divisional",F463&amp;"Group"))</f>
        <v/>
      </c>
      <c r="AF463" s="687" t="str">
        <f t="shared" si="92"/>
        <v/>
      </c>
    </row>
    <row r="464" spans="1:32">
      <c r="A464" s="674"/>
      <c r="B464" s="675"/>
      <c r="C464" s="676"/>
      <c r="D464" s="675"/>
      <c r="E464" s="677"/>
      <c r="F464" s="675"/>
      <c r="G464" s="678"/>
      <c r="H464" s="675"/>
      <c r="I464" s="675"/>
      <c r="J464" s="675"/>
      <c r="K464" s="680"/>
      <c r="L464" s="681"/>
      <c r="M464" s="682"/>
      <c r="N464" s="683"/>
      <c r="O464" s="682"/>
      <c r="P464" s="682"/>
      <c r="Q464" s="684" t="str">
        <f t="shared" si="93"/>
        <v/>
      </c>
      <c r="R464" s="684" t="str">
        <f t="shared" si="94"/>
        <v/>
      </c>
      <c r="S464" s="684" t="str">
        <f t="shared" si="95"/>
        <v/>
      </c>
      <c r="T464" s="684" t="str">
        <f t="shared" si="96"/>
        <v/>
      </c>
      <c r="U464" s="685" t="str">
        <f t="shared" si="97"/>
        <v/>
      </c>
      <c r="V464" s="685" t="str">
        <f t="shared" si="98"/>
        <v/>
      </c>
      <c r="W464" s="685" t="str">
        <f t="shared" si="99"/>
        <v/>
      </c>
      <c r="X464" s="685" t="str">
        <f t="shared" si="100"/>
        <v/>
      </c>
      <c r="Y464" s="685" t="str">
        <f t="shared" si="101"/>
        <v/>
      </c>
      <c r="Z464" s="685" t="str">
        <f t="shared" si="102"/>
        <v/>
      </c>
      <c r="AA464" s="685" t="str">
        <f t="shared" si="103"/>
        <v/>
      </c>
      <c r="AB464" s="679" t="str">
        <f>IF(G464="","",VLOOKUP(G464,Qualities!$A$2:$B$156,2,0))</f>
        <v/>
      </c>
      <c r="AC464" s="686" t="str">
        <f>IF(AB464="","",VLOOKUP(AB464,QualityType!$A$2:$B$16,2,0))</f>
        <v/>
      </c>
      <c r="AD464" s="687" t="str">
        <f t="shared" si="91"/>
        <v/>
      </c>
      <c r="AE464" s="687" t="str">
        <f>IF(I464="",IF(AND(J464="",K464=""),"",F464&amp;"External"),IF(COUNTIF(BaseData!$B$2:$B$45,I464)=1,F464&amp;"Consolidation intra-divisional",F464&amp;"Group"))</f>
        <v/>
      </c>
      <c r="AF464" s="687" t="str">
        <f t="shared" si="92"/>
        <v/>
      </c>
    </row>
    <row r="465" spans="1:32">
      <c r="A465" s="674"/>
      <c r="B465" s="675"/>
      <c r="C465" s="676"/>
      <c r="D465" s="675"/>
      <c r="E465" s="677"/>
      <c r="F465" s="675"/>
      <c r="G465" s="678"/>
      <c r="H465" s="675"/>
      <c r="I465" s="675"/>
      <c r="J465" s="675"/>
      <c r="K465" s="680"/>
      <c r="L465" s="681"/>
      <c r="M465" s="682"/>
      <c r="N465" s="683"/>
      <c r="O465" s="682"/>
      <c r="P465" s="682"/>
      <c r="Q465" s="684" t="str">
        <f t="shared" si="93"/>
        <v/>
      </c>
      <c r="R465" s="684" t="str">
        <f t="shared" si="94"/>
        <v/>
      </c>
      <c r="S465" s="684" t="str">
        <f t="shared" si="95"/>
        <v/>
      </c>
      <c r="T465" s="684" t="str">
        <f t="shared" si="96"/>
        <v/>
      </c>
      <c r="U465" s="685" t="str">
        <f t="shared" si="97"/>
        <v/>
      </c>
      <c r="V465" s="685" t="str">
        <f t="shared" si="98"/>
        <v/>
      </c>
      <c r="W465" s="685" t="str">
        <f t="shared" si="99"/>
        <v/>
      </c>
      <c r="X465" s="685" t="str">
        <f t="shared" si="100"/>
        <v/>
      </c>
      <c r="Y465" s="685" t="str">
        <f t="shared" si="101"/>
        <v/>
      </c>
      <c r="Z465" s="685" t="str">
        <f t="shared" si="102"/>
        <v/>
      </c>
      <c r="AA465" s="685" t="str">
        <f t="shared" si="103"/>
        <v/>
      </c>
      <c r="AB465" s="679" t="str">
        <f>IF(G465="","",VLOOKUP(G465,Qualities!$A$2:$B$156,2,0))</f>
        <v/>
      </c>
      <c r="AC465" s="686" t="str">
        <f>IF(AB465="","",VLOOKUP(AB465,QualityType!$A$2:$B$16,2,0))</f>
        <v/>
      </c>
      <c r="AD465" s="687" t="str">
        <f t="shared" si="91"/>
        <v/>
      </c>
      <c r="AE465" s="687" t="str">
        <f>IF(I465="",IF(AND(J465="",K465=""),"",F465&amp;"External"),IF(COUNTIF(BaseData!$B$2:$B$45,I465)=1,F465&amp;"Consolidation intra-divisional",F465&amp;"Group"))</f>
        <v/>
      </c>
      <c r="AF465" s="687" t="str">
        <f t="shared" si="92"/>
        <v/>
      </c>
    </row>
    <row r="466" spans="1:32">
      <c r="A466" s="674"/>
      <c r="B466" s="675"/>
      <c r="C466" s="676"/>
      <c r="D466" s="675"/>
      <c r="E466" s="677"/>
      <c r="F466" s="675"/>
      <c r="G466" s="678"/>
      <c r="H466" s="675"/>
      <c r="I466" s="675"/>
      <c r="J466" s="675"/>
      <c r="K466" s="680"/>
      <c r="L466" s="681"/>
      <c r="M466" s="682"/>
      <c r="N466" s="683"/>
      <c r="O466" s="682"/>
      <c r="P466" s="682"/>
      <c r="Q466" s="684" t="str">
        <f t="shared" si="93"/>
        <v/>
      </c>
      <c r="R466" s="684" t="str">
        <f t="shared" si="94"/>
        <v/>
      </c>
      <c r="S466" s="684" t="str">
        <f t="shared" si="95"/>
        <v/>
      </c>
      <c r="T466" s="684" t="str">
        <f t="shared" si="96"/>
        <v/>
      </c>
      <c r="U466" s="685" t="str">
        <f t="shared" si="97"/>
        <v/>
      </c>
      <c r="V466" s="685" t="str">
        <f t="shared" si="98"/>
        <v/>
      </c>
      <c r="W466" s="685" t="str">
        <f t="shared" si="99"/>
        <v/>
      </c>
      <c r="X466" s="685" t="str">
        <f t="shared" si="100"/>
        <v/>
      </c>
      <c r="Y466" s="685" t="str">
        <f t="shared" si="101"/>
        <v/>
      </c>
      <c r="Z466" s="685" t="str">
        <f t="shared" si="102"/>
        <v/>
      </c>
      <c r="AA466" s="685" t="str">
        <f t="shared" si="103"/>
        <v/>
      </c>
      <c r="AB466" s="679" t="str">
        <f>IF(G466="","",VLOOKUP(G466,Qualities!$A$2:$B$156,2,0))</f>
        <v/>
      </c>
      <c r="AC466" s="686" t="str">
        <f>IF(AB466="","",VLOOKUP(AB466,QualityType!$A$2:$B$16,2,0))</f>
        <v/>
      </c>
      <c r="AD466" s="687" t="str">
        <f t="shared" si="91"/>
        <v/>
      </c>
      <c r="AE466" s="687" t="str">
        <f>IF(I466="",IF(AND(J466="",K466=""),"",F466&amp;"External"),IF(COUNTIF(BaseData!$B$2:$B$45,I466)=1,F466&amp;"Consolidation intra-divisional",F466&amp;"Group"))</f>
        <v/>
      </c>
      <c r="AF466" s="687" t="str">
        <f t="shared" si="92"/>
        <v/>
      </c>
    </row>
    <row r="467" spans="1:32">
      <c r="A467" s="674"/>
      <c r="B467" s="675"/>
      <c r="C467" s="676"/>
      <c r="D467" s="675"/>
      <c r="E467" s="677"/>
      <c r="F467" s="675"/>
      <c r="G467" s="678"/>
      <c r="H467" s="675"/>
      <c r="I467" s="675"/>
      <c r="J467" s="675"/>
      <c r="K467" s="680"/>
      <c r="L467" s="681"/>
      <c r="M467" s="682"/>
      <c r="N467" s="683"/>
      <c r="O467" s="682"/>
      <c r="P467" s="682"/>
      <c r="Q467" s="684" t="str">
        <f t="shared" si="93"/>
        <v/>
      </c>
      <c r="R467" s="684" t="str">
        <f t="shared" si="94"/>
        <v/>
      </c>
      <c r="S467" s="684" t="str">
        <f t="shared" si="95"/>
        <v/>
      </c>
      <c r="T467" s="684" t="str">
        <f t="shared" si="96"/>
        <v/>
      </c>
      <c r="U467" s="685" t="str">
        <f t="shared" si="97"/>
        <v/>
      </c>
      <c r="V467" s="685" t="str">
        <f t="shared" si="98"/>
        <v/>
      </c>
      <c r="W467" s="685" t="str">
        <f t="shared" si="99"/>
        <v/>
      </c>
      <c r="X467" s="685" t="str">
        <f t="shared" si="100"/>
        <v/>
      </c>
      <c r="Y467" s="685" t="str">
        <f t="shared" si="101"/>
        <v/>
      </c>
      <c r="Z467" s="685" t="str">
        <f t="shared" si="102"/>
        <v/>
      </c>
      <c r="AA467" s="685" t="str">
        <f t="shared" si="103"/>
        <v/>
      </c>
      <c r="AB467" s="679" t="str">
        <f>IF(G467="","",VLOOKUP(G467,Qualities!$A$2:$B$156,2,0))</f>
        <v/>
      </c>
      <c r="AC467" s="686" t="str">
        <f>IF(AB467="","",VLOOKUP(AB467,QualityType!$A$2:$B$16,2,0))</f>
        <v/>
      </c>
      <c r="AD467" s="687" t="str">
        <f t="shared" si="91"/>
        <v/>
      </c>
      <c r="AE467" s="687" t="str">
        <f>IF(I467="",IF(AND(J467="",K467=""),"",F467&amp;"External"),IF(COUNTIF(BaseData!$B$2:$B$45,I467)=1,F467&amp;"Consolidation intra-divisional",F467&amp;"Group"))</f>
        <v/>
      </c>
      <c r="AF467" s="687" t="str">
        <f t="shared" si="92"/>
        <v/>
      </c>
    </row>
    <row r="468" spans="1:32">
      <c r="A468" s="674"/>
      <c r="B468" s="675"/>
      <c r="C468" s="676"/>
      <c r="D468" s="675"/>
      <c r="E468" s="677"/>
      <c r="F468" s="675"/>
      <c r="G468" s="678"/>
      <c r="H468" s="675"/>
      <c r="I468" s="675"/>
      <c r="J468" s="675"/>
      <c r="K468" s="680"/>
      <c r="L468" s="681"/>
      <c r="M468" s="682"/>
      <c r="N468" s="683"/>
      <c r="O468" s="682"/>
      <c r="P468" s="682"/>
      <c r="Q468" s="684" t="str">
        <f t="shared" si="93"/>
        <v/>
      </c>
      <c r="R468" s="684" t="str">
        <f t="shared" si="94"/>
        <v/>
      </c>
      <c r="S468" s="684" t="str">
        <f t="shared" si="95"/>
        <v/>
      </c>
      <c r="T468" s="684" t="str">
        <f t="shared" si="96"/>
        <v/>
      </c>
      <c r="U468" s="685" t="str">
        <f t="shared" si="97"/>
        <v/>
      </c>
      <c r="V468" s="685" t="str">
        <f t="shared" si="98"/>
        <v/>
      </c>
      <c r="W468" s="685" t="str">
        <f t="shared" si="99"/>
        <v/>
      </c>
      <c r="X468" s="685" t="str">
        <f t="shared" si="100"/>
        <v/>
      </c>
      <c r="Y468" s="685" t="str">
        <f t="shared" si="101"/>
        <v/>
      </c>
      <c r="Z468" s="685" t="str">
        <f t="shared" si="102"/>
        <v/>
      </c>
      <c r="AA468" s="685" t="str">
        <f t="shared" si="103"/>
        <v/>
      </c>
      <c r="AB468" s="679" t="str">
        <f>IF(G468="","",VLOOKUP(G468,Qualities!$A$2:$B$156,2,0))</f>
        <v/>
      </c>
      <c r="AC468" s="686" t="str">
        <f>IF(AB468="","",VLOOKUP(AB468,QualityType!$A$2:$B$16,2,0))</f>
        <v/>
      </c>
      <c r="AD468" s="687" t="str">
        <f t="shared" si="91"/>
        <v/>
      </c>
      <c r="AE468" s="687" t="str">
        <f>IF(I468="",IF(AND(J468="",K468=""),"",F468&amp;"External"),IF(COUNTIF(BaseData!$B$2:$B$45,I468)=1,F468&amp;"Consolidation intra-divisional",F468&amp;"Group"))</f>
        <v/>
      </c>
      <c r="AF468" s="687" t="str">
        <f t="shared" si="92"/>
        <v/>
      </c>
    </row>
    <row r="469" spans="1:32">
      <c r="A469" s="674"/>
      <c r="B469" s="675"/>
      <c r="C469" s="676"/>
      <c r="D469" s="675"/>
      <c r="E469" s="677"/>
      <c r="F469" s="675"/>
      <c r="G469" s="678"/>
      <c r="H469" s="675"/>
      <c r="I469" s="675"/>
      <c r="J469" s="675"/>
      <c r="K469" s="680"/>
      <c r="L469" s="681"/>
      <c r="M469" s="682"/>
      <c r="N469" s="683"/>
      <c r="O469" s="682"/>
      <c r="P469" s="682"/>
      <c r="Q469" s="684" t="str">
        <f t="shared" si="93"/>
        <v/>
      </c>
      <c r="R469" s="684" t="str">
        <f t="shared" si="94"/>
        <v/>
      </c>
      <c r="S469" s="684" t="str">
        <f t="shared" si="95"/>
        <v/>
      </c>
      <c r="T469" s="684" t="str">
        <f t="shared" si="96"/>
        <v/>
      </c>
      <c r="U469" s="685" t="str">
        <f t="shared" si="97"/>
        <v/>
      </c>
      <c r="V469" s="685" t="str">
        <f t="shared" si="98"/>
        <v/>
      </c>
      <c r="W469" s="685" t="str">
        <f t="shared" si="99"/>
        <v/>
      </c>
      <c r="X469" s="685" t="str">
        <f t="shared" si="100"/>
        <v/>
      </c>
      <c r="Y469" s="685" t="str">
        <f t="shared" si="101"/>
        <v/>
      </c>
      <c r="Z469" s="685" t="str">
        <f t="shared" si="102"/>
        <v/>
      </c>
      <c r="AA469" s="685" t="str">
        <f t="shared" si="103"/>
        <v/>
      </c>
      <c r="AB469" s="679" t="str">
        <f>IF(G469="","",VLOOKUP(G469,Qualities!$A$2:$B$156,2,0))</f>
        <v/>
      </c>
      <c r="AC469" s="686" t="str">
        <f>IF(AB469="","",VLOOKUP(AB469,QualityType!$A$2:$B$16,2,0))</f>
        <v/>
      </c>
      <c r="AD469" s="687" t="str">
        <f t="shared" si="91"/>
        <v/>
      </c>
      <c r="AE469" s="687" t="str">
        <f>IF(I469="",IF(AND(J469="",K469=""),"",F469&amp;"External"),IF(COUNTIF(BaseData!$B$2:$B$45,I469)=1,F469&amp;"Consolidation intra-divisional",F469&amp;"Group"))</f>
        <v/>
      </c>
      <c r="AF469" s="687" t="str">
        <f t="shared" si="92"/>
        <v/>
      </c>
    </row>
    <row r="470" spans="1:32">
      <c r="A470" s="674"/>
      <c r="B470" s="675"/>
      <c r="C470" s="676"/>
      <c r="D470" s="675"/>
      <c r="E470" s="677"/>
      <c r="F470" s="675"/>
      <c r="G470" s="678"/>
      <c r="H470" s="675"/>
      <c r="I470" s="675"/>
      <c r="J470" s="675"/>
      <c r="K470" s="680"/>
      <c r="L470" s="681"/>
      <c r="M470" s="682"/>
      <c r="N470" s="683"/>
      <c r="O470" s="682"/>
      <c r="P470" s="682"/>
      <c r="Q470" s="684" t="str">
        <f t="shared" si="93"/>
        <v/>
      </c>
      <c r="R470" s="684" t="str">
        <f t="shared" si="94"/>
        <v/>
      </c>
      <c r="S470" s="684" t="str">
        <f t="shared" si="95"/>
        <v/>
      </c>
      <c r="T470" s="684" t="str">
        <f t="shared" si="96"/>
        <v/>
      </c>
      <c r="U470" s="685" t="str">
        <f t="shared" si="97"/>
        <v/>
      </c>
      <c r="V470" s="685" t="str">
        <f t="shared" si="98"/>
        <v/>
      </c>
      <c r="W470" s="685" t="str">
        <f t="shared" si="99"/>
        <v/>
      </c>
      <c r="X470" s="685" t="str">
        <f t="shared" si="100"/>
        <v/>
      </c>
      <c r="Y470" s="685" t="str">
        <f t="shared" si="101"/>
        <v/>
      </c>
      <c r="Z470" s="685" t="str">
        <f t="shared" si="102"/>
        <v/>
      </c>
      <c r="AA470" s="685" t="str">
        <f t="shared" si="103"/>
        <v/>
      </c>
      <c r="AB470" s="679" t="str">
        <f>IF(G470="","",VLOOKUP(G470,Qualities!$A$2:$B$156,2,0))</f>
        <v/>
      </c>
      <c r="AC470" s="686" t="str">
        <f>IF(AB470="","",VLOOKUP(AB470,QualityType!$A$2:$B$16,2,0))</f>
        <v/>
      </c>
      <c r="AD470" s="687" t="str">
        <f t="shared" si="91"/>
        <v/>
      </c>
      <c r="AE470" s="687" t="str">
        <f>IF(I470="",IF(AND(J470="",K470=""),"",F470&amp;"External"),IF(COUNTIF(BaseData!$B$2:$B$45,I470)=1,F470&amp;"Consolidation intra-divisional",F470&amp;"Group"))</f>
        <v/>
      </c>
      <c r="AF470" s="687" t="str">
        <f t="shared" si="92"/>
        <v/>
      </c>
    </row>
    <row r="471" spans="1:32">
      <c r="A471" s="674"/>
      <c r="B471" s="675"/>
      <c r="C471" s="676"/>
      <c r="D471" s="675"/>
      <c r="E471" s="677"/>
      <c r="F471" s="675"/>
      <c r="G471" s="678"/>
      <c r="H471" s="675"/>
      <c r="I471" s="675"/>
      <c r="J471" s="675"/>
      <c r="K471" s="680"/>
      <c r="L471" s="681"/>
      <c r="M471" s="682"/>
      <c r="N471" s="683"/>
      <c r="O471" s="682"/>
      <c r="P471" s="682"/>
      <c r="Q471" s="684" t="str">
        <f t="shared" si="93"/>
        <v/>
      </c>
      <c r="R471" s="684" t="str">
        <f t="shared" si="94"/>
        <v/>
      </c>
      <c r="S471" s="684" t="str">
        <f t="shared" si="95"/>
        <v/>
      </c>
      <c r="T471" s="684" t="str">
        <f t="shared" si="96"/>
        <v/>
      </c>
      <c r="U471" s="685" t="str">
        <f t="shared" si="97"/>
        <v/>
      </c>
      <c r="V471" s="685" t="str">
        <f t="shared" si="98"/>
        <v/>
      </c>
      <c r="W471" s="685" t="str">
        <f t="shared" si="99"/>
        <v/>
      </c>
      <c r="X471" s="685" t="str">
        <f t="shared" si="100"/>
        <v/>
      </c>
      <c r="Y471" s="685" t="str">
        <f t="shared" si="101"/>
        <v/>
      </c>
      <c r="Z471" s="685" t="str">
        <f t="shared" si="102"/>
        <v/>
      </c>
      <c r="AA471" s="685" t="str">
        <f t="shared" si="103"/>
        <v/>
      </c>
      <c r="AB471" s="679" t="str">
        <f>IF(G471="","",VLOOKUP(G471,Qualities!$A$2:$B$156,2,0))</f>
        <v/>
      </c>
      <c r="AC471" s="686" t="str">
        <f>IF(AB471="","",VLOOKUP(AB471,QualityType!$A$2:$B$16,2,0))</f>
        <v/>
      </c>
      <c r="AD471" s="687" t="str">
        <f t="shared" si="91"/>
        <v/>
      </c>
      <c r="AE471" s="687" t="str">
        <f>IF(I471="",IF(AND(J471="",K471=""),"",F471&amp;"External"),IF(COUNTIF(BaseData!$B$2:$B$45,I471)=1,F471&amp;"Consolidation intra-divisional",F471&amp;"Group"))</f>
        <v/>
      </c>
      <c r="AF471" s="687" t="str">
        <f t="shared" si="92"/>
        <v/>
      </c>
    </row>
    <row r="472" spans="1:32">
      <c r="A472" s="674"/>
      <c r="B472" s="675"/>
      <c r="C472" s="676"/>
      <c r="D472" s="675"/>
      <c r="E472" s="677"/>
      <c r="F472" s="675"/>
      <c r="G472" s="678"/>
      <c r="H472" s="675"/>
      <c r="I472" s="675"/>
      <c r="J472" s="675"/>
      <c r="K472" s="680"/>
      <c r="L472" s="681"/>
      <c r="M472" s="682"/>
      <c r="N472" s="683"/>
      <c r="O472" s="682"/>
      <c r="P472" s="682"/>
      <c r="Q472" s="684" t="str">
        <f t="shared" si="93"/>
        <v/>
      </c>
      <c r="R472" s="684" t="str">
        <f t="shared" si="94"/>
        <v/>
      </c>
      <c r="S472" s="684" t="str">
        <f t="shared" si="95"/>
        <v/>
      </c>
      <c r="T472" s="684" t="str">
        <f t="shared" si="96"/>
        <v/>
      </c>
      <c r="U472" s="685" t="str">
        <f t="shared" si="97"/>
        <v/>
      </c>
      <c r="V472" s="685" t="str">
        <f t="shared" si="98"/>
        <v/>
      </c>
      <c r="W472" s="685" t="str">
        <f t="shared" si="99"/>
        <v/>
      </c>
      <c r="X472" s="685" t="str">
        <f t="shared" si="100"/>
        <v/>
      </c>
      <c r="Y472" s="685" t="str">
        <f t="shared" si="101"/>
        <v/>
      </c>
      <c r="Z472" s="685" t="str">
        <f t="shared" si="102"/>
        <v/>
      </c>
      <c r="AA472" s="685" t="str">
        <f t="shared" si="103"/>
        <v/>
      </c>
      <c r="AB472" s="679" t="str">
        <f>IF(G472="","",VLOOKUP(G472,Qualities!$A$2:$B$156,2,0))</f>
        <v/>
      </c>
      <c r="AC472" s="686" t="str">
        <f>IF(AB472="","",VLOOKUP(AB472,QualityType!$A$2:$B$16,2,0))</f>
        <v/>
      </c>
      <c r="AD472" s="687" t="str">
        <f t="shared" si="91"/>
        <v/>
      </c>
      <c r="AE472" s="687" t="str">
        <f>IF(I472="",IF(AND(J472="",K472=""),"",F472&amp;"External"),IF(COUNTIF(BaseData!$B$2:$B$45,I472)=1,F472&amp;"Consolidation intra-divisional",F472&amp;"Group"))</f>
        <v/>
      </c>
      <c r="AF472" s="687" t="str">
        <f t="shared" si="92"/>
        <v/>
      </c>
    </row>
    <row r="473" spans="1:32">
      <c r="A473" s="674"/>
      <c r="B473" s="675"/>
      <c r="C473" s="676"/>
      <c r="D473" s="675"/>
      <c r="E473" s="677"/>
      <c r="F473" s="675"/>
      <c r="G473" s="678"/>
      <c r="H473" s="675"/>
      <c r="I473" s="675"/>
      <c r="J473" s="675"/>
      <c r="K473" s="680"/>
      <c r="L473" s="681"/>
      <c r="M473" s="682"/>
      <c r="N473" s="683"/>
      <c r="O473" s="682"/>
      <c r="P473" s="682"/>
      <c r="Q473" s="684" t="str">
        <f t="shared" si="93"/>
        <v/>
      </c>
      <c r="R473" s="684" t="str">
        <f t="shared" si="94"/>
        <v/>
      </c>
      <c r="S473" s="684" t="str">
        <f t="shared" si="95"/>
        <v/>
      </c>
      <c r="T473" s="684" t="str">
        <f t="shared" si="96"/>
        <v/>
      </c>
      <c r="U473" s="685" t="str">
        <f t="shared" si="97"/>
        <v/>
      </c>
      <c r="V473" s="685" t="str">
        <f t="shared" si="98"/>
        <v/>
      </c>
      <c r="W473" s="685" t="str">
        <f t="shared" si="99"/>
        <v/>
      </c>
      <c r="X473" s="685" t="str">
        <f t="shared" si="100"/>
        <v/>
      </c>
      <c r="Y473" s="685" t="str">
        <f t="shared" si="101"/>
        <v/>
      </c>
      <c r="Z473" s="685" t="str">
        <f t="shared" si="102"/>
        <v/>
      </c>
      <c r="AA473" s="685" t="str">
        <f t="shared" si="103"/>
        <v/>
      </c>
      <c r="AB473" s="679" t="str">
        <f>IF(G473="","",VLOOKUP(G473,Qualities!$A$2:$B$156,2,0))</f>
        <v/>
      </c>
      <c r="AC473" s="686" t="str">
        <f>IF(AB473="","",VLOOKUP(AB473,QualityType!$A$2:$B$16,2,0))</f>
        <v/>
      </c>
      <c r="AD473" s="687" t="str">
        <f t="shared" si="91"/>
        <v/>
      </c>
      <c r="AE473" s="687" t="str">
        <f>IF(I473="",IF(AND(J473="",K473=""),"",F473&amp;"External"),IF(COUNTIF(BaseData!$B$2:$B$45,I473)=1,F473&amp;"Consolidation intra-divisional",F473&amp;"Group"))</f>
        <v/>
      </c>
      <c r="AF473" s="687" t="str">
        <f t="shared" si="92"/>
        <v/>
      </c>
    </row>
    <row r="474" spans="1:32">
      <c r="A474" s="674"/>
      <c r="B474" s="675"/>
      <c r="C474" s="676"/>
      <c r="D474" s="675"/>
      <c r="E474" s="677"/>
      <c r="F474" s="675"/>
      <c r="G474" s="678"/>
      <c r="H474" s="675"/>
      <c r="I474" s="675"/>
      <c r="J474" s="675"/>
      <c r="K474" s="680"/>
      <c r="L474" s="681"/>
      <c r="M474" s="682"/>
      <c r="N474" s="683"/>
      <c r="O474" s="682"/>
      <c r="P474" s="682"/>
      <c r="Q474" s="684" t="str">
        <f t="shared" si="93"/>
        <v/>
      </c>
      <c r="R474" s="684" t="str">
        <f t="shared" si="94"/>
        <v/>
      </c>
      <c r="S474" s="684" t="str">
        <f t="shared" si="95"/>
        <v/>
      </c>
      <c r="T474" s="684" t="str">
        <f t="shared" si="96"/>
        <v/>
      </c>
      <c r="U474" s="685" t="str">
        <f t="shared" si="97"/>
        <v/>
      </c>
      <c r="V474" s="685" t="str">
        <f t="shared" si="98"/>
        <v/>
      </c>
      <c r="W474" s="685" t="str">
        <f t="shared" si="99"/>
        <v/>
      </c>
      <c r="X474" s="685" t="str">
        <f t="shared" si="100"/>
        <v/>
      </c>
      <c r="Y474" s="685" t="str">
        <f t="shared" si="101"/>
        <v/>
      </c>
      <c r="Z474" s="685" t="str">
        <f t="shared" si="102"/>
        <v/>
      </c>
      <c r="AA474" s="685" t="str">
        <f t="shared" si="103"/>
        <v/>
      </c>
      <c r="AB474" s="679" t="str">
        <f>IF(G474="","",VLOOKUP(G474,Qualities!$A$2:$B$156,2,0))</f>
        <v/>
      </c>
      <c r="AC474" s="686" t="str">
        <f>IF(AB474="","",VLOOKUP(AB474,QualityType!$A$2:$B$16,2,0))</f>
        <v/>
      </c>
      <c r="AD474" s="687" t="str">
        <f t="shared" si="91"/>
        <v/>
      </c>
      <c r="AE474" s="687" t="str">
        <f>IF(I474="",IF(AND(J474="",K474=""),"",F474&amp;"External"),IF(COUNTIF(BaseData!$B$2:$B$45,I474)=1,F474&amp;"Consolidation intra-divisional",F474&amp;"Group"))</f>
        <v/>
      </c>
      <c r="AF474" s="687" t="str">
        <f t="shared" si="92"/>
        <v/>
      </c>
    </row>
    <row r="475" spans="1:32">
      <c r="A475" s="674"/>
      <c r="B475" s="675"/>
      <c r="C475" s="676"/>
      <c r="D475" s="675"/>
      <c r="E475" s="677"/>
      <c r="F475" s="675"/>
      <c r="G475" s="678"/>
      <c r="H475" s="675"/>
      <c r="I475" s="675"/>
      <c r="J475" s="675"/>
      <c r="K475" s="680"/>
      <c r="L475" s="681"/>
      <c r="M475" s="682"/>
      <c r="N475" s="683"/>
      <c r="O475" s="682"/>
      <c r="P475" s="682"/>
      <c r="Q475" s="684" t="str">
        <f t="shared" si="93"/>
        <v/>
      </c>
      <c r="R475" s="684" t="str">
        <f t="shared" si="94"/>
        <v/>
      </c>
      <c r="S475" s="684" t="str">
        <f t="shared" si="95"/>
        <v/>
      </c>
      <c r="T475" s="684" t="str">
        <f t="shared" si="96"/>
        <v/>
      </c>
      <c r="U475" s="685" t="str">
        <f t="shared" si="97"/>
        <v/>
      </c>
      <c r="V475" s="685" t="str">
        <f t="shared" si="98"/>
        <v/>
      </c>
      <c r="W475" s="685" t="str">
        <f t="shared" si="99"/>
        <v/>
      </c>
      <c r="X475" s="685" t="str">
        <f t="shared" si="100"/>
        <v/>
      </c>
      <c r="Y475" s="685" t="str">
        <f t="shared" si="101"/>
        <v/>
      </c>
      <c r="Z475" s="685" t="str">
        <f t="shared" si="102"/>
        <v/>
      </c>
      <c r="AA475" s="685" t="str">
        <f t="shared" si="103"/>
        <v/>
      </c>
      <c r="AB475" s="679" t="str">
        <f>IF(G475="","",VLOOKUP(G475,Qualities!$A$2:$B$156,2,0))</f>
        <v/>
      </c>
      <c r="AC475" s="686" t="str">
        <f>IF(AB475="","",VLOOKUP(AB475,QualityType!$A$2:$B$16,2,0))</f>
        <v/>
      </c>
      <c r="AD475" s="687" t="str">
        <f t="shared" si="91"/>
        <v/>
      </c>
      <c r="AE475" s="687" t="str">
        <f>IF(I475="",IF(AND(J475="",K475=""),"",F475&amp;"External"),IF(COUNTIF(BaseData!$B$2:$B$45,I475)=1,F475&amp;"Consolidation intra-divisional",F475&amp;"Group"))</f>
        <v/>
      </c>
      <c r="AF475" s="687" t="str">
        <f t="shared" si="92"/>
        <v/>
      </c>
    </row>
    <row r="476" spans="1:32">
      <c r="A476" s="674"/>
      <c r="B476" s="675"/>
      <c r="C476" s="676"/>
      <c r="D476" s="675"/>
      <c r="E476" s="677"/>
      <c r="F476" s="675"/>
      <c r="G476" s="678"/>
      <c r="H476" s="675"/>
      <c r="I476" s="675"/>
      <c r="J476" s="675"/>
      <c r="K476" s="680"/>
      <c r="L476" s="681"/>
      <c r="M476" s="682"/>
      <c r="N476" s="683"/>
      <c r="O476" s="682"/>
      <c r="P476" s="682"/>
      <c r="Q476" s="684" t="str">
        <f t="shared" si="93"/>
        <v/>
      </c>
      <c r="R476" s="684" t="str">
        <f t="shared" si="94"/>
        <v/>
      </c>
      <c r="S476" s="684" t="str">
        <f t="shared" si="95"/>
        <v/>
      </c>
      <c r="T476" s="684" t="str">
        <f t="shared" si="96"/>
        <v/>
      </c>
      <c r="U476" s="685" t="str">
        <f t="shared" si="97"/>
        <v/>
      </c>
      <c r="V476" s="685" t="str">
        <f t="shared" si="98"/>
        <v/>
      </c>
      <c r="W476" s="685" t="str">
        <f t="shared" si="99"/>
        <v/>
      </c>
      <c r="X476" s="685" t="str">
        <f t="shared" si="100"/>
        <v/>
      </c>
      <c r="Y476" s="685" t="str">
        <f t="shared" si="101"/>
        <v/>
      </c>
      <c r="Z476" s="685" t="str">
        <f t="shared" si="102"/>
        <v/>
      </c>
      <c r="AA476" s="685" t="str">
        <f t="shared" si="103"/>
        <v/>
      </c>
      <c r="AB476" s="679" t="str">
        <f>IF(G476="","",VLOOKUP(G476,Qualities!$A$2:$B$156,2,0))</f>
        <v/>
      </c>
      <c r="AC476" s="686" t="str">
        <f>IF(AB476="","",VLOOKUP(AB476,QualityType!$A$2:$B$16,2,0))</f>
        <v/>
      </c>
      <c r="AD476" s="687" t="str">
        <f t="shared" si="91"/>
        <v/>
      </c>
      <c r="AE476" s="687" t="str">
        <f>IF(I476="",IF(AND(J476="",K476=""),"",F476&amp;"External"),IF(COUNTIF(BaseData!$B$2:$B$45,I476)=1,F476&amp;"Consolidation intra-divisional",F476&amp;"Group"))</f>
        <v/>
      </c>
      <c r="AF476" s="687" t="str">
        <f t="shared" si="92"/>
        <v/>
      </c>
    </row>
    <row r="477" spans="1:32">
      <c r="A477" s="674"/>
      <c r="B477" s="675"/>
      <c r="C477" s="676"/>
      <c r="D477" s="675"/>
      <c r="E477" s="677"/>
      <c r="F477" s="675"/>
      <c r="G477" s="678"/>
      <c r="H477" s="675"/>
      <c r="I477" s="675"/>
      <c r="J477" s="675"/>
      <c r="K477" s="680"/>
      <c r="L477" s="681"/>
      <c r="M477" s="682"/>
      <c r="N477" s="683"/>
      <c r="O477" s="682"/>
      <c r="P477" s="682"/>
      <c r="Q477" s="684" t="str">
        <f t="shared" si="93"/>
        <v/>
      </c>
      <c r="R477" s="684" t="str">
        <f t="shared" si="94"/>
        <v/>
      </c>
      <c r="S477" s="684" t="str">
        <f t="shared" si="95"/>
        <v/>
      </c>
      <c r="T477" s="684" t="str">
        <f t="shared" si="96"/>
        <v/>
      </c>
      <c r="U477" s="685" t="str">
        <f t="shared" si="97"/>
        <v/>
      </c>
      <c r="V477" s="685" t="str">
        <f t="shared" si="98"/>
        <v/>
      </c>
      <c r="W477" s="685" t="str">
        <f t="shared" si="99"/>
        <v/>
      </c>
      <c r="X477" s="685" t="str">
        <f t="shared" si="100"/>
        <v/>
      </c>
      <c r="Y477" s="685" t="str">
        <f t="shared" si="101"/>
        <v/>
      </c>
      <c r="Z477" s="685" t="str">
        <f t="shared" si="102"/>
        <v/>
      </c>
      <c r="AA477" s="685" t="str">
        <f t="shared" si="103"/>
        <v/>
      </c>
      <c r="AB477" s="679" t="str">
        <f>IF(G477="","",VLOOKUP(G477,Qualities!$A$2:$B$156,2,0))</f>
        <v/>
      </c>
      <c r="AC477" s="686" t="str">
        <f>IF(AB477="","",VLOOKUP(AB477,QualityType!$A$2:$B$16,2,0))</f>
        <v/>
      </c>
      <c r="AD477" s="687" t="str">
        <f t="shared" si="91"/>
        <v/>
      </c>
      <c r="AE477" s="687" t="str">
        <f>IF(I477="",IF(AND(J477="",K477=""),"",F477&amp;"External"),IF(COUNTIF(BaseData!$B$2:$B$45,I477)=1,F477&amp;"Consolidation intra-divisional",F477&amp;"Group"))</f>
        <v/>
      </c>
      <c r="AF477" s="687" t="str">
        <f t="shared" si="92"/>
        <v/>
      </c>
    </row>
    <row r="478" spans="1:32">
      <c r="A478" s="674"/>
      <c r="B478" s="675"/>
      <c r="C478" s="676"/>
      <c r="D478" s="675"/>
      <c r="E478" s="677"/>
      <c r="F478" s="675"/>
      <c r="G478" s="678"/>
      <c r="H478" s="675"/>
      <c r="I478" s="675"/>
      <c r="J478" s="675"/>
      <c r="K478" s="680"/>
      <c r="L478" s="681"/>
      <c r="M478" s="682"/>
      <c r="N478" s="683"/>
      <c r="O478" s="682"/>
      <c r="P478" s="682"/>
      <c r="Q478" s="684" t="str">
        <f t="shared" si="93"/>
        <v/>
      </c>
      <c r="R478" s="684" t="str">
        <f t="shared" si="94"/>
        <v/>
      </c>
      <c r="S478" s="684" t="str">
        <f t="shared" si="95"/>
        <v/>
      </c>
      <c r="T478" s="684" t="str">
        <f t="shared" si="96"/>
        <v/>
      </c>
      <c r="U478" s="685" t="str">
        <f t="shared" si="97"/>
        <v/>
      </c>
      <c r="V478" s="685" t="str">
        <f t="shared" si="98"/>
        <v/>
      </c>
      <c r="W478" s="685" t="str">
        <f t="shared" si="99"/>
        <v/>
      </c>
      <c r="X478" s="685" t="str">
        <f t="shared" si="100"/>
        <v/>
      </c>
      <c r="Y478" s="685" t="str">
        <f t="shared" si="101"/>
        <v/>
      </c>
      <c r="Z478" s="685" t="str">
        <f t="shared" si="102"/>
        <v/>
      </c>
      <c r="AA478" s="685" t="str">
        <f t="shared" si="103"/>
        <v/>
      </c>
      <c r="AB478" s="679" t="str">
        <f>IF(G478="","",VLOOKUP(G478,Qualities!$A$2:$B$156,2,0))</f>
        <v/>
      </c>
      <c r="AC478" s="686" t="str">
        <f>IF(AB478="","",VLOOKUP(AB478,QualityType!$A$2:$B$16,2,0))</f>
        <v/>
      </c>
      <c r="AD478" s="687" t="str">
        <f t="shared" si="91"/>
        <v/>
      </c>
      <c r="AE478" s="687" t="str">
        <f>IF(I478="",IF(AND(J478="",K478=""),"",F478&amp;"External"),IF(COUNTIF(BaseData!$B$2:$B$45,I478)=1,F478&amp;"Consolidation intra-divisional",F478&amp;"Group"))</f>
        <v/>
      </c>
      <c r="AF478" s="687" t="str">
        <f t="shared" si="92"/>
        <v/>
      </c>
    </row>
    <row r="479" spans="1:32">
      <c r="A479" s="674"/>
      <c r="B479" s="675"/>
      <c r="C479" s="676"/>
      <c r="D479" s="675"/>
      <c r="E479" s="677"/>
      <c r="F479" s="675"/>
      <c r="G479" s="678"/>
      <c r="H479" s="675"/>
      <c r="I479" s="675"/>
      <c r="J479" s="675"/>
      <c r="K479" s="680"/>
      <c r="L479" s="681"/>
      <c r="M479" s="682"/>
      <c r="N479" s="683"/>
      <c r="O479" s="682"/>
      <c r="P479" s="682"/>
      <c r="Q479" s="684" t="str">
        <f t="shared" si="93"/>
        <v/>
      </c>
      <c r="R479" s="684" t="str">
        <f t="shared" si="94"/>
        <v/>
      </c>
      <c r="S479" s="684" t="str">
        <f t="shared" si="95"/>
        <v/>
      </c>
      <c r="T479" s="684" t="str">
        <f t="shared" si="96"/>
        <v/>
      </c>
      <c r="U479" s="685" t="str">
        <f t="shared" si="97"/>
        <v/>
      </c>
      <c r="V479" s="685" t="str">
        <f t="shared" si="98"/>
        <v/>
      </c>
      <c r="W479" s="685" t="str">
        <f t="shared" si="99"/>
        <v/>
      </c>
      <c r="X479" s="685" t="str">
        <f t="shared" si="100"/>
        <v/>
      </c>
      <c r="Y479" s="685" t="str">
        <f t="shared" si="101"/>
        <v/>
      </c>
      <c r="Z479" s="685" t="str">
        <f t="shared" si="102"/>
        <v/>
      </c>
      <c r="AA479" s="685" t="str">
        <f t="shared" si="103"/>
        <v/>
      </c>
      <c r="AB479" s="679" t="str">
        <f>IF(G479="","",VLOOKUP(G479,Qualities!$A$2:$B$156,2,0))</f>
        <v/>
      </c>
      <c r="AC479" s="686" t="str">
        <f>IF(AB479="","",VLOOKUP(AB479,QualityType!$A$2:$B$16,2,0))</f>
        <v/>
      </c>
      <c r="AD479" s="687" t="str">
        <f t="shared" si="91"/>
        <v/>
      </c>
      <c r="AE479" s="687" t="str">
        <f>IF(I479="",IF(AND(J479="",K479=""),"",F479&amp;"External"),IF(COUNTIF(BaseData!$B$2:$B$45,I479)=1,F479&amp;"Consolidation intra-divisional",F479&amp;"Group"))</f>
        <v/>
      </c>
      <c r="AF479" s="687" t="str">
        <f t="shared" si="92"/>
        <v/>
      </c>
    </row>
    <row r="480" spans="1:32">
      <c r="A480" s="674"/>
      <c r="B480" s="675"/>
      <c r="C480" s="676"/>
      <c r="D480" s="675"/>
      <c r="E480" s="677"/>
      <c r="F480" s="675"/>
      <c r="G480" s="678"/>
      <c r="H480" s="675"/>
      <c r="I480" s="675"/>
      <c r="J480" s="675"/>
      <c r="K480" s="680"/>
      <c r="L480" s="681"/>
      <c r="M480" s="682"/>
      <c r="N480" s="683"/>
      <c r="O480" s="682"/>
      <c r="P480" s="682"/>
      <c r="Q480" s="684" t="str">
        <f t="shared" si="93"/>
        <v/>
      </c>
      <c r="R480" s="684" t="str">
        <f t="shared" si="94"/>
        <v/>
      </c>
      <c r="S480" s="684" t="str">
        <f t="shared" si="95"/>
        <v/>
      </c>
      <c r="T480" s="684" t="str">
        <f t="shared" si="96"/>
        <v/>
      </c>
      <c r="U480" s="685" t="str">
        <f t="shared" si="97"/>
        <v/>
      </c>
      <c r="V480" s="685" t="str">
        <f t="shared" si="98"/>
        <v/>
      </c>
      <c r="W480" s="685" t="str">
        <f t="shared" si="99"/>
        <v/>
      </c>
      <c r="X480" s="685" t="str">
        <f t="shared" si="100"/>
        <v/>
      </c>
      <c r="Y480" s="685" t="str">
        <f t="shared" si="101"/>
        <v/>
      </c>
      <c r="Z480" s="685" t="str">
        <f t="shared" si="102"/>
        <v/>
      </c>
      <c r="AA480" s="685" t="str">
        <f t="shared" si="103"/>
        <v/>
      </c>
      <c r="AB480" s="679" t="str">
        <f>IF(G480="","",VLOOKUP(G480,Qualities!$A$2:$B$156,2,0))</f>
        <v/>
      </c>
      <c r="AC480" s="686" t="str">
        <f>IF(AB480="","",VLOOKUP(AB480,QualityType!$A$2:$B$16,2,0))</f>
        <v/>
      </c>
      <c r="AD480" s="687" t="str">
        <f t="shared" si="91"/>
        <v/>
      </c>
      <c r="AE480" s="687" t="str">
        <f>IF(I480="",IF(AND(J480="",K480=""),"",F480&amp;"External"),IF(COUNTIF(BaseData!$B$2:$B$45,I480)=1,F480&amp;"Consolidation intra-divisional",F480&amp;"Group"))</f>
        <v/>
      </c>
      <c r="AF480" s="687" t="str">
        <f t="shared" si="92"/>
        <v/>
      </c>
    </row>
    <row r="481" spans="1:32">
      <c r="A481" s="674"/>
      <c r="B481" s="675"/>
      <c r="C481" s="676"/>
      <c r="D481" s="675"/>
      <c r="E481" s="677"/>
      <c r="F481" s="675"/>
      <c r="G481" s="678"/>
      <c r="H481" s="675"/>
      <c r="I481" s="675"/>
      <c r="J481" s="675"/>
      <c r="K481" s="680"/>
      <c r="L481" s="681"/>
      <c r="M481" s="682"/>
      <c r="N481" s="683"/>
      <c r="O481" s="682"/>
      <c r="P481" s="682"/>
      <c r="Q481" s="684" t="str">
        <f t="shared" si="93"/>
        <v/>
      </c>
      <c r="R481" s="684" t="str">
        <f t="shared" si="94"/>
        <v/>
      </c>
      <c r="S481" s="684" t="str">
        <f t="shared" si="95"/>
        <v/>
      </c>
      <c r="T481" s="684" t="str">
        <f t="shared" si="96"/>
        <v/>
      </c>
      <c r="U481" s="685" t="str">
        <f t="shared" si="97"/>
        <v/>
      </c>
      <c r="V481" s="685" t="str">
        <f t="shared" si="98"/>
        <v/>
      </c>
      <c r="W481" s="685" t="str">
        <f t="shared" si="99"/>
        <v/>
      </c>
      <c r="X481" s="685" t="str">
        <f t="shared" si="100"/>
        <v/>
      </c>
      <c r="Y481" s="685" t="str">
        <f t="shared" si="101"/>
        <v/>
      </c>
      <c r="Z481" s="685" t="str">
        <f t="shared" si="102"/>
        <v/>
      </c>
      <c r="AA481" s="685" t="str">
        <f t="shared" si="103"/>
        <v/>
      </c>
      <c r="AB481" s="679" t="str">
        <f>IF(G481="","",VLOOKUP(G481,Qualities!$A$2:$B$156,2,0))</f>
        <v/>
      </c>
      <c r="AC481" s="686" t="str">
        <f>IF(AB481="","",VLOOKUP(AB481,QualityType!$A$2:$B$16,2,0))</f>
        <v/>
      </c>
      <c r="AD481" s="687" t="str">
        <f t="shared" si="91"/>
        <v/>
      </c>
      <c r="AE481" s="687" t="str">
        <f>IF(I481="",IF(AND(J481="",K481=""),"",F481&amp;"External"),IF(COUNTIF(BaseData!$B$2:$B$45,I481)=1,F481&amp;"Consolidation intra-divisional",F481&amp;"Group"))</f>
        <v/>
      </c>
      <c r="AF481" s="687" t="str">
        <f t="shared" si="92"/>
        <v/>
      </c>
    </row>
    <row r="482" spans="1:32">
      <c r="A482" s="674"/>
      <c r="B482" s="675"/>
      <c r="C482" s="676"/>
      <c r="D482" s="675"/>
      <c r="E482" s="677"/>
      <c r="F482" s="675"/>
      <c r="G482" s="678"/>
      <c r="H482" s="675"/>
      <c r="I482" s="675"/>
      <c r="J482" s="675"/>
      <c r="K482" s="680"/>
      <c r="L482" s="681"/>
      <c r="M482" s="682"/>
      <c r="N482" s="683"/>
      <c r="O482" s="682"/>
      <c r="P482" s="682"/>
      <c r="Q482" s="684" t="str">
        <f t="shared" si="93"/>
        <v/>
      </c>
      <c r="R482" s="684" t="str">
        <f t="shared" si="94"/>
        <v/>
      </c>
      <c r="S482" s="684" t="str">
        <f t="shared" si="95"/>
        <v/>
      </c>
      <c r="T482" s="684" t="str">
        <f t="shared" si="96"/>
        <v/>
      </c>
      <c r="U482" s="685" t="str">
        <f t="shared" si="97"/>
        <v/>
      </c>
      <c r="V482" s="685" t="str">
        <f t="shared" si="98"/>
        <v/>
      </c>
      <c r="W482" s="685" t="str">
        <f t="shared" si="99"/>
        <v/>
      </c>
      <c r="X482" s="685" t="str">
        <f t="shared" si="100"/>
        <v/>
      </c>
      <c r="Y482" s="685" t="str">
        <f t="shared" si="101"/>
        <v/>
      </c>
      <c r="Z482" s="685" t="str">
        <f t="shared" si="102"/>
        <v/>
      </c>
      <c r="AA482" s="685" t="str">
        <f t="shared" si="103"/>
        <v/>
      </c>
      <c r="AB482" s="679" t="str">
        <f>IF(G482="","",VLOOKUP(G482,Qualities!$A$2:$B$156,2,0))</f>
        <v/>
      </c>
      <c r="AC482" s="686" t="str">
        <f>IF(AB482="","",VLOOKUP(AB482,QualityType!$A$2:$B$16,2,0))</f>
        <v/>
      </c>
      <c r="AD482" s="687" t="str">
        <f t="shared" si="91"/>
        <v/>
      </c>
      <c r="AE482" s="687" t="str">
        <f>IF(I482="",IF(AND(J482="",K482=""),"",F482&amp;"External"),IF(COUNTIF(BaseData!$B$2:$B$45,I482)=1,F482&amp;"Consolidation intra-divisional",F482&amp;"Group"))</f>
        <v/>
      </c>
      <c r="AF482" s="687" t="str">
        <f t="shared" si="92"/>
        <v/>
      </c>
    </row>
    <row r="483" spans="1:32">
      <c r="A483" s="674"/>
      <c r="B483" s="675"/>
      <c r="C483" s="676"/>
      <c r="D483" s="675"/>
      <c r="E483" s="677"/>
      <c r="F483" s="675"/>
      <c r="G483" s="678"/>
      <c r="H483" s="675"/>
      <c r="I483" s="675"/>
      <c r="J483" s="675"/>
      <c r="K483" s="680"/>
      <c r="L483" s="681"/>
      <c r="M483" s="682"/>
      <c r="N483" s="683"/>
      <c r="O483" s="682"/>
      <c r="P483" s="682"/>
      <c r="Q483" s="684" t="str">
        <f t="shared" si="93"/>
        <v/>
      </c>
      <c r="R483" s="684" t="str">
        <f t="shared" si="94"/>
        <v/>
      </c>
      <c r="S483" s="684" t="str">
        <f t="shared" si="95"/>
        <v/>
      </c>
      <c r="T483" s="684" t="str">
        <f t="shared" si="96"/>
        <v/>
      </c>
      <c r="U483" s="685" t="str">
        <f t="shared" si="97"/>
        <v/>
      </c>
      <c r="V483" s="685" t="str">
        <f t="shared" si="98"/>
        <v/>
      </c>
      <c r="W483" s="685" t="str">
        <f t="shared" si="99"/>
        <v/>
      </c>
      <c r="X483" s="685" t="str">
        <f t="shared" si="100"/>
        <v/>
      </c>
      <c r="Y483" s="685" t="str">
        <f t="shared" si="101"/>
        <v/>
      </c>
      <c r="Z483" s="685" t="str">
        <f t="shared" si="102"/>
        <v/>
      </c>
      <c r="AA483" s="685" t="str">
        <f t="shared" si="103"/>
        <v/>
      </c>
      <c r="AB483" s="679" t="str">
        <f>IF(G483="","",VLOOKUP(G483,Qualities!$A$2:$B$156,2,0))</f>
        <v/>
      </c>
      <c r="AC483" s="686" t="str">
        <f>IF(AB483="","",VLOOKUP(AB483,QualityType!$A$2:$B$16,2,0))</f>
        <v/>
      </c>
      <c r="AD483" s="687" t="str">
        <f t="shared" si="91"/>
        <v/>
      </c>
      <c r="AE483" s="687" t="str">
        <f>IF(I483="",IF(AND(J483="",K483=""),"",F483&amp;"External"),IF(COUNTIF(BaseData!$B$2:$B$45,I483)=1,F483&amp;"Consolidation intra-divisional",F483&amp;"Group"))</f>
        <v/>
      </c>
      <c r="AF483" s="687" t="str">
        <f t="shared" si="92"/>
        <v/>
      </c>
    </row>
    <row r="484" spans="1:32">
      <c r="A484" s="674"/>
      <c r="B484" s="675"/>
      <c r="C484" s="676"/>
      <c r="D484" s="675"/>
      <c r="E484" s="677"/>
      <c r="F484" s="675"/>
      <c r="G484" s="678"/>
      <c r="H484" s="675"/>
      <c r="I484" s="675"/>
      <c r="J484" s="675"/>
      <c r="K484" s="680"/>
      <c r="L484" s="681"/>
      <c r="M484" s="682"/>
      <c r="N484" s="683"/>
      <c r="O484" s="682"/>
      <c r="P484" s="682"/>
      <c r="Q484" s="684" t="str">
        <f t="shared" si="93"/>
        <v/>
      </c>
      <c r="R484" s="684" t="str">
        <f t="shared" si="94"/>
        <v/>
      </c>
      <c r="S484" s="684" t="str">
        <f t="shared" si="95"/>
        <v/>
      </c>
      <c r="T484" s="684" t="str">
        <f t="shared" si="96"/>
        <v/>
      </c>
      <c r="U484" s="685" t="str">
        <f t="shared" si="97"/>
        <v/>
      </c>
      <c r="V484" s="685" t="str">
        <f t="shared" si="98"/>
        <v/>
      </c>
      <c r="W484" s="685" t="str">
        <f t="shared" si="99"/>
        <v/>
      </c>
      <c r="X484" s="685" t="str">
        <f t="shared" si="100"/>
        <v/>
      </c>
      <c r="Y484" s="685" t="str">
        <f t="shared" si="101"/>
        <v/>
      </c>
      <c r="Z484" s="685" t="str">
        <f t="shared" si="102"/>
        <v/>
      </c>
      <c r="AA484" s="685" t="str">
        <f t="shared" si="103"/>
        <v/>
      </c>
      <c r="AB484" s="679" t="str">
        <f>IF(G484="","",VLOOKUP(G484,Qualities!$A$2:$B$156,2,0))</f>
        <v/>
      </c>
      <c r="AC484" s="686" t="str">
        <f>IF(AB484="","",VLOOKUP(AB484,QualityType!$A$2:$B$16,2,0))</f>
        <v/>
      </c>
      <c r="AD484" s="687" t="str">
        <f t="shared" si="91"/>
        <v/>
      </c>
      <c r="AE484" s="687" t="str">
        <f>IF(I484="",IF(AND(J484="",K484=""),"",F484&amp;"External"),IF(COUNTIF(BaseData!$B$2:$B$45,I484)=1,F484&amp;"Consolidation intra-divisional",F484&amp;"Group"))</f>
        <v/>
      </c>
      <c r="AF484" s="687" t="str">
        <f t="shared" si="92"/>
        <v/>
      </c>
    </row>
    <row r="485" spans="1:32">
      <c r="A485" s="674"/>
      <c r="B485" s="675"/>
      <c r="C485" s="676"/>
      <c r="D485" s="675"/>
      <c r="E485" s="677"/>
      <c r="F485" s="675"/>
      <c r="G485" s="678"/>
      <c r="H485" s="675"/>
      <c r="I485" s="675"/>
      <c r="J485" s="675"/>
      <c r="K485" s="680"/>
      <c r="L485" s="681"/>
      <c r="M485" s="682"/>
      <c r="N485" s="683"/>
      <c r="O485" s="682"/>
      <c r="P485" s="682"/>
      <c r="Q485" s="684" t="str">
        <f t="shared" si="93"/>
        <v/>
      </c>
      <c r="R485" s="684" t="str">
        <f t="shared" si="94"/>
        <v/>
      </c>
      <c r="S485" s="684" t="str">
        <f t="shared" si="95"/>
        <v/>
      </c>
      <c r="T485" s="684" t="str">
        <f t="shared" si="96"/>
        <v/>
      </c>
      <c r="U485" s="685" t="str">
        <f t="shared" si="97"/>
        <v/>
      </c>
      <c r="V485" s="685" t="str">
        <f t="shared" si="98"/>
        <v/>
      </c>
      <c r="W485" s="685" t="str">
        <f t="shared" si="99"/>
        <v/>
      </c>
      <c r="X485" s="685" t="str">
        <f t="shared" si="100"/>
        <v/>
      </c>
      <c r="Y485" s="685" t="str">
        <f t="shared" si="101"/>
        <v/>
      </c>
      <c r="Z485" s="685" t="str">
        <f t="shared" si="102"/>
        <v/>
      </c>
      <c r="AA485" s="685" t="str">
        <f t="shared" si="103"/>
        <v/>
      </c>
      <c r="AB485" s="679" t="str">
        <f>IF(G485="","",VLOOKUP(G485,Qualities!$A$2:$B$156,2,0))</f>
        <v/>
      </c>
      <c r="AC485" s="686" t="str">
        <f>IF(AB485="","",VLOOKUP(AB485,QualityType!$A$2:$B$16,2,0))</f>
        <v/>
      </c>
      <c r="AD485" s="687" t="str">
        <f t="shared" si="91"/>
        <v/>
      </c>
      <c r="AE485" s="687" t="str">
        <f>IF(I485="",IF(AND(J485="",K485=""),"",F485&amp;"External"),IF(COUNTIF(BaseData!$B$2:$B$45,I485)=1,F485&amp;"Consolidation intra-divisional",F485&amp;"Group"))</f>
        <v/>
      </c>
      <c r="AF485" s="687" t="str">
        <f t="shared" si="92"/>
        <v/>
      </c>
    </row>
    <row r="486" spans="1:32">
      <c r="A486" s="674"/>
      <c r="B486" s="675"/>
      <c r="C486" s="676"/>
      <c r="D486" s="675"/>
      <c r="E486" s="677"/>
      <c r="F486" s="675"/>
      <c r="G486" s="678"/>
      <c r="H486" s="675"/>
      <c r="I486" s="675"/>
      <c r="J486" s="675"/>
      <c r="K486" s="680"/>
      <c r="L486" s="681"/>
      <c r="M486" s="682"/>
      <c r="N486" s="683"/>
      <c r="O486" s="682"/>
      <c r="P486" s="682"/>
      <c r="Q486" s="684" t="str">
        <f t="shared" si="93"/>
        <v/>
      </c>
      <c r="R486" s="684" t="str">
        <f t="shared" si="94"/>
        <v/>
      </c>
      <c r="S486" s="684" t="str">
        <f t="shared" si="95"/>
        <v/>
      </c>
      <c r="T486" s="684" t="str">
        <f t="shared" si="96"/>
        <v/>
      </c>
      <c r="U486" s="685" t="str">
        <f t="shared" si="97"/>
        <v/>
      </c>
      <c r="V486" s="685" t="str">
        <f t="shared" si="98"/>
        <v/>
      </c>
      <c r="W486" s="685" t="str">
        <f t="shared" si="99"/>
        <v/>
      </c>
      <c r="X486" s="685" t="str">
        <f t="shared" si="100"/>
        <v/>
      </c>
      <c r="Y486" s="685" t="str">
        <f t="shared" si="101"/>
        <v/>
      </c>
      <c r="Z486" s="685" t="str">
        <f t="shared" si="102"/>
        <v/>
      </c>
      <c r="AA486" s="685" t="str">
        <f t="shared" si="103"/>
        <v/>
      </c>
      <c r="AB486" s="679" t="str">
        <f>IF(G486="","",VLOOKUP(G486,Qualities!$A$2:$B$156,2,0))</f>
        <v/>
      </c>
      <c r="AC486" s="686" t="str">
        <f>IF(AB486="","",VLOOKUP(AB486,QualityType!$A$2:$B$16,2,0))</f>
        <v/>
      </c>
      <c r="AD486" s="687" t="str">
        <f t="shared" si="91"/>
        <v/>
      </c>
      <c r="AE486" s="687" t="str">
        <f>IF(I486="",IF(AND(J486="",K486=""),"",F486&amp;"External"),IF(COUNTIF(BaseData!$B$2:$B$45,I486)=1,F486&amp;"Consolidation intra-divisional",F486&amp;"Group"))</f>
        <v/>
      </c>
      <c r="AF486" s="687" t="str">
        <f t="shared" si="92"/>
        <v/>
      </c>
    </row>
    <row r="487" spans="1:32">
      <c r="A487" s="674"/>
      <c r="B487" s="675"/>
      <c r="C487" s="676"/>
      <c r="D487" s="675"/>
      <c r="E487" s="677"/>
      <c r="F487" s="675"/>
      <c r="G487" s="678"/>
      <c r="H487" s="675"/>
      <c r="I487" s="675"/>
      <c r="J487" s="675"/>
      <c r="K487" s="680"/>
      <c r="L487" s="681"/>
      <c r="M487" s="682"/>
      <c r="N487" s="683"/>
      <c r="O487" s="682"/>
      <c r="P487" s="682"/>
      <c r="Q487" s="684" t="str">
        <f t="shared" si="93"/>
        <v/>
      </c>
      <c r="R487" s="684" t="str">
        <f t="shared" si="94"/>
        <v/>
      </c>
      <c r="S487" s="684" t="str">
        <f t="shared" si="95"/>
        <v/>
      </c>
      <c r="T487" s="684" t="str">
        <f t="shared" si="96"/>
        <v/>
      </c>
      <c r="U487" s="685" t="str">
        <f t="shared" si="97"/>
        <v/>
      </c>
      <c r="V487" s="685" t="str">
        <f t="shared" si="98"/>
        <v/>
      </c>
      <c r="W487" s="685" t="str">
        <f t="shared" si="99"/>
        <v/>
      </c>
      <c r="X487" s="685" t="str">
        <f t="shared" si="100"/>
        <v/>
      </c>
      <c r="Y487" s="685" t="str">
        <f t="shared" si="101"/>
        <v/>
      </c>
      <c r="Z487" s="685" t="str">
        <f t="shared" si="102"/>
        <v/>
      </c>
      <c r="AA487" s="685" t="str">
        <f t="shared" si="103"/>
        <v/>
      </c>
      <c r="AB487" s="679" t="str">
        <f>IF(G487="","",VLOOKUP(G487,Qualities!$A$2:$B$156,2,0))</f>
        <v/>
      </c>
      <c r="AC487" s="686" t="str">
        <f>IF(AB487="","",VLOOKUP(AB487,QualityType!$A$2:$B$16,2,0))</f>
        <v/>
      </c>
      <c r="AD487" s="687" t="str">
        <f t="shared" si="91"/>
        <v/>
      </c>
      <c r="AE487" s="687" t="str">
        <f>IF(I487="",IF(AND(J487="",K487=""),"",F487&amp;"External"),IF(COUNTIF(BaseData!$B$2:$B$45,I487)=1,F487&amp;"Consolidation intra-divisional",F487&amp;"Group"))</f>
        <v/>
      </c>
      <c r="AF487" s="687" t="str">
        <f t="shared" si="92"/>
        <v/>
      </c>
    </row>
    <row r="488" spans="1:32">
      <c r="A488" s="674"/>
      <c r="B488" s="675"/>
      <c r="C488" s="676"/>
      <c r="D488" s="675"/>
      <c r="E488" s="677"/>
      <c r="F488" s="675"/>
      <c r="G488" s="678"/>
      <c r="H488" s="675"/>
      <c r="I488" s="675"/>
      <c r="J488" s="675"/>
      <c r="K488" s="680"/>
      <c r="L488" s="681"/>
      <c r="M488" s="682"/>
      <c r="N488" s="683"/>
      <c r="O488" s="682"/>
      <c r="P488" s="682"/>
      <c r="Q488" s="684" t="str">
        <f t="shared" si="93"/>
        <v/>
      </c>
      <c r="R488" s="684" t="str">
        <f t="shared" si="94"/>
        <v/>
      </c>
      <c r="S488" s="684" t="str">
        <f t="shared" si="95"/>
        <v/>
      </c>
      <c r="T488" s="684" t="str">
        <f t="shared" si="96"/>
        <v/>
      </c>
      <c r="U488" s="685" t="str">
        <f t="shared" si="97"/>
        <v/>
      </c>
      <c r="V488" s="685" t="str">
        <f t="shared" si="98"/>
        <v/>
      </c>
      <c r="W488" s="685" t="str">
        <f t="shared" si="99"/>
        <v/>
      </c>
      <c r="X488" s="685" t="str">
        <f t="shared" si="100"/>
        <v/>
      </c>
      <c r="Y488" s="685" t="str">
        <f t="shared" si="101"/>
        <v/>
      </c>
      <c r="Z488" s="685" t="str">
        <f t="shared" si="102"/>
        <v/>
      </c>
      <c r="AA488" s="685" t="str">
        <f t="shared" si="103"/>
        <v/>
      </c>
      <c r="AB488" s="679" t="str">
        <f>IF(G488="","",VLOOKUP(G488,Qualities!$A$2:$B$156,2,0))</f>
        <v/>
      </c>
      <c r="AC488" s="686" t="str">
        <f>IF(AB488="","",VLOOKUP(AB488,QualityType!$A$2:$B$16,2,0))</f>
        <v/>
      </c>
      <c r="AD488" s="687" t="str">
        <f t="shared" si="91"/>
        <v/>
      </c>
      <c r="AE488" s="687" t="str">
        <f>IF(I488="",IF(AND(J488="",K488=""),"",F488&amp;"External"),IF(COUNTIF(BaseData!$B$2:$B$45,I488)=1,F488&amp;"Consolidation intra-divisional",F488&amp;"Group"))</f>
        <v/>
      </c>
      <c r="AF488" s="687" t="str">
        <f t="shared" si="92"/>
        <v/>
      </c>
    </row>
    <row r="489" spans="1:32">
      <c r="A489" s="674"/>
      <c r="B489" s="675"/>
      <c r="C489" s="676"/>
      <c r="D489" s="675"/>
      <c r="E489" s="677"/>
      <c r="F489" s="675"/>
      <c r="G489" s="678"/>
      <c r="H489" s="675"/>
      <c r="I489" s="675"/>
      <c r="J489" s="675"/>
      <c r="K489" s="680"/>
      <c r="L489" s="681"/>
      <c r="M489" s="682"/>
      <c r="N489" s="683"/>
      <c r="O489" s="682"/>
      <c r="P489" s="682"/>
      <c r="Q489" s="684" t="str">
        <f t="shared" si="93"/>
        <v/>
      </c>
      <c r="R489" s="684" t="str">
        <f t="shared" si="94"/>
        <v/>
      </c>
      <c r="S489" s="684" t="str">
        <f t="shared" si="95"/>
        <v/>
      </c>
      <c r="T489" s="684" t="str">
        <f t="shared" si="96"/>
        <v/>
      </c>
      <c r="U489" s="685" t="str">
        <f t="shared" si="97"/>
        <v/>
      </c>
      <c r="V489" s="685" t="str">
        <f t="shared" si="98"/>
        <v/>
      </c>
      <c r="W489" s="685" t="str">
        <f t="shared" si="99"/>
        <v/>
      </c>
      <c r="X489" s="685" t="str">
        <f t="shared" si="100"/>
        <v/>
      </c>
      <c r="Y489" s="685" t="str">
        <f t="shared" si="101"/>
        <v/>
      </c>
      <c r="Z489" s="685" t="str">
        <f t="shared" si="102"/>
        <v/>
      </c>
      <c r="AA489" s="685" t="str">
        <f t="shared" si="103"/>
        <v/>
      </c>
      <c r="AB489" s="679" t="str">
        <f>IF(G489="","",VLOOKUP(G489,Qualities!$A$2:$B$156,2,0))</f>
        <v/>
      </c>
      <c r="AC489" s="686" t="str">
        <f>IF(AB489="","",VLOOKUP(AB489,QualityType!$A$2:$B$16,2,0))</f>
        <v/>
      </c>
      <c r="AD489" s="687" t="str">
        <f t="shared" si="91"/>
        <v/>
      </c>
      <c r="AE489" s="687" t="str">
        <f>IF(I489="",IF(AND(J489="",K489=""),"",F489&amp;"External"),IF(COUNTIF(BaseData!$B$2:$B$45,I489)=1,F489&amp;"Consolidation intra-divisional",F489&amp;"Group"))</f>
        <v/>
      </c>
      <c r="AF489" s="687" t="str">
        <f t="shared" si="92"/>
        <v/>
      </c>
    </row>
    <row r="490" spans="1:32">
      <c r="A490" s="674"/>
      <c r="B490" s="675"/>
      <c r="C490" s="676"/>
      <c r="D490" s="675"/>
      <c r="E490" s="677"/>
      <c r="F490" s="675"/>
      <c r="G490" s="678"/>
      <c r="H490" s="675"/>
      <c r="I490" s="675"/>
      <c r="J490" s="675"/>
      <c r="K490" s="680"/>
      <c r="L490" s="681"/>
      <c r="M490" s="682"/>
      <c r="N490" s="683"/>
      <c r="O490" s="682"/>
      <c r="P490" s="682"/>
      <c r="Q490" s="684" t="str">
        <f t="shared" si="93"/>
        <v/>
      </c>
      <c r="R490" s="684" t="str">
        <f t="shared" si="94"/>
        <v/>
      </c>
      <c r="S490" s="684" t="str">
        <f t="shared" si="95"/>
        <v/>
      </c>
      <c r="T490" s="684" t="str">
        <f t="shared" si="96"/>
        <v/>
      </c>
      <c r="U490" s="685" t="str">
        <f t="shared" si="97"/>
        <v/>
      </c>
      <c r="V490" s="685" t="str">
        <f t="shared" si="98"/>
        <v/>
      </c>
      <c r="W490" s="685" t="str">
        <f t="shared" si="99"/>
        <v/>
      </c>
      <c r="X490" s="685" t="str">
        <f t="shared" si="100"/>
        <v/>
      </c>
      <c r="Y490" s="685" t="str">
        <f t="shared" si="101"/>
        <v/>
      </c>
      <c r="Z490" s="685" t="str">
        <f t="shared" si="102"/>
        <v/>
      </c>
      <c r="AA490" s="685" t="str">
        <f t="shared" si="103"/>
        <v/>
      </c>
      <c r="AB490" s="679" t="str">
        <f>IF(G490="","",VLOOKUP(G490,Qualities!$A$2:$B$156,2,0))</f>
        <v/>
      </c>
      <c r="AC490" s="686" t="str">
        <f>IF(AB490="","",VLOOKUP(AB490,QualityType!$A$2:$B$16,2,0))</f>
        <v/>
      </c>
      <c r="AD490" s="687" t="str">
        <f t="shared" si="91"/>
        <v/>
      </c>
      <c r="AE490" s="687" t="str">
        <f>IF(I490="",IF(AND(J490="",K490=""),"",F490&amp;"External"),IF(COUNTIF(BaseData!$B$2:$B$45,I490)=1,F490&amp;"Consolidation intra-divisional",F490&amp;"Group"))</f>
        <v/>
      </c>
      <c r="AF490" s="687" t="str">
        <f t="shared" si="92"/>
        <v/>
      </c>
    </row>
    <row r="491" spans="1:32">
      <c r="A491" s="674"/>
      <c r="B491" s="675"/>
      <c r="C491" s="676"/>
      <c r="D491" s="675"/>
      <c r="E491" s="677"/>
      <c r="F491" s="675"/>
      <c r="G491" s="678"/>
      <c r="H491" s="675"/>
      <c r="I491" s="675"/>
      <c r="J491" s="675"/>
      <c r="K491" s="680"/>
      <c r="L491" s="681"/>
      <c r="M491" s="682"/>
      <c r="N491" s="683"/>
      <c r="O491" s="682"/>
      <c r="P491" s="682"/>
      <c r="Q491" s="684" t="str">
        <f t="shared" si="93"/>
        <v/>
      </c>
      <c r="R491" s="684" t="str">
        <f t="shared" si="94"/>
        <v/>
      </c>
      <c r="S491" s="684" t="str">
        <f t="shared" si="95"/>
        <v/>
      </c>
      <c r="T491" s="684" t="str">
        <f t="shared" si="96"/>
        <v/>
      </c>
      <c r="U491" s="685" t="str">
        <f t="shared" si="97"/>
        <v/>
      </c>
      <c r="V491" s="685" t="str">
        <f t="shared" si="98"/>
        <v/>
      </c>
      <c r="W491" s="685" t="str">
        <f t="shared" si="99"/>
        <v/>
      </c>
      <c r="X491" s="685" t="str">
        <f t="shared" si="100"/>
        <v/>
      </c>
      <c r="Y491" s="685" t="str">
        <f t="shared" si="101"/>
        <v/>
      </c>
      <c r="Z491" s="685" t="str">
        <f t="shared" si="102"/>
        <v/>
      </c>
      <c r="AA491" s="685" t="str">
        <f t="shared" si="103"/>
        <v/>
      </c>
      <c r="AB491" s="679" t="str">
        <f>IF(G491="","",VLOOKUP(G491,Qualities!$A$2:$B$156,2,0))</f>
        <v/>
      </c>
      <c r="AC491" s="686" t="str">
        <f>IF(AB491="","",VLOOKUP(AB491,QualityType!$A$2:$B$16,2,0))</f>
        <v/>
      </c>
      <c r="AD491" s="687" t="str">
        <f t="shared" si="91"/>
        <v/>
      </c>
      <c r="AE491" s="687" t="str">
        <f>IF(I491="",IF(AND(J491="",K491=""),"",F491&amp;"External"),IF(COUNTIF(BaseData!$B$2:$B$45,I491)=1,F491&amp;"Consolidation intra-divisional",F491&amp;"Group"))</f>
        <v/>
      </c>
      <c r="AF491" s="687" t="str">
        <f t="shared" si="92"/>
        <v/>
      </c>
    </row>
    <row r="492" spans="1:32">
      <c r="A492" s="674"/>
      <c r="B492" s="675"/>
      <c r="C492" s="676"/>
      <c r="D492" s="675"/>
      <c r="E492" s="677"/>
      <c r="F492" s="675"/>
      <c r="G492" s="678"/>
      <c r="H492" s="675"/>
      <c r="I492" s="675"/>
      <c r="J492" s="675"/>
      <c r="K492" s="680"/>
      <c r="L492" s="681"/>
      <c r="M492" s="682"/>
      <c r="N492" s="683"/>
      <c r="O492" s="682"/>
      <c r="P492" s="682"/>
      <c r="Q492" s="684" t="str">
        <f t="shared" si="93"/>
        <v/>
      </c>
      <c r="R492" s="684" t="str">
        <f t="shared" si="94"/>
        <v/>
      </c>
      <c r="S492" s="684" t="str">
        <f t="shared" si="95"/>
        <v/>
      </c>
      <c r="T492" s="684" t="str">
        <f t="shared" si="96"/>
        <v/>
      </c>
      <c r="U492" s="685" t="str">
        <f t="shared" si="97"/>
        <v/>
      </c>
      <c r="V492" s="685" t="str">
        <f t="shared" si="98"/>
        <v/>
      </c>
      <c r="W492" s="685" t="str">
        <f t="shared" si="99"/>
        <v/>
      </c>
      <c r="X492" s="685" t="str">
        <f t="shared" si="100"/>
        <v/>
      </c>
      <c r="Y492" s="685" t="str">
        <f t="shared" si="101"/>
        <v/>
      </c>
      <c r="Z492" s="685" t="str">
        <f t="shared" si="102"/>
        <v/>
      </c>
      <c r="AA492" s="685" t="str">
        <f t="shared" si="103"/>
        <v/>
      </c>
      <c r="AB492" s="679" t="str">
        <f>IF(G492="","",VLOOKUP(G492,Qualities!$A$2:$B$156,2,0))</f>
        <v/>
      </c>
      <c r="AC492" s="686" t="str">
        <f>IF(AB492="","",VLOOKUP(AB492,QualityType!$A$2:$B$16,2,0))</f>
        <v/>
      </c>
      <c r="AD492" s="687" t="str">
        <f t="shared" si="91"/>
        <v/>
      </c>
      <c r="AE492" s="687" t="str">
        <f>IF(I492="",IF(AND(J492="",K492=""),"",F492&amp;"External"),IF(COUNTIF(BaseData!$B$2:$B$45,I492)=1,F492&amp;"Consolidation intra-divisional",F492&amp;"Group"))</f>
        <v/>
      </c>
      <c r="AF492" s="687" t="str">
        <f t="shared" si="92"/>
        <v/>
      </c>
    </row>
    <row r="493" spans="1:32">
      <c r="A493" s="674"/>
      <c r="B493" s="675"/>
      <c r="C493" s="676"/>
      <c r="D493" s="675"/>
      <c r="E493" s="677"/>
      <c r="F493" s="675"/>
      <c r="G493" s="678"/>
      <c r="H493" s="675"/>
      <c r="I493" s="675"/>
      <c r="J493" s="675"/>
      <c r="K493" s="680"/>
      <c r="L493" s="681"/>
      <c r="M493" s="682"/>
      <c r="N493" s="683"/>
      <c r="O493" s="682"/>
      <c r="P493" s="682"/>
      <c r="Q493" s="684" t="str">
        <f t="shared" si="93"/>
        <v/>
      </c>
      <c r="R493" s="684" t="str">
        <f t="shared" si="94"/>
        <v/>
      </c>
      <c r="S493" s="684" t="str">
        <f t="shared" si="95"/>
        <v/>
      </c>
      <c r="T493" s="684" t="str">
        <f t="shared" si="96"/>
        <v/>
      </c>
      <c r="U493" s="685" t="str">
        <f t="shared" si="97"/>
        <v/>
      </c>
      <c r="V493" s="685" t="str">
        <f t="shared" si="98"/>
        <v/>
      </c>
      <c r="W493" s="685" t="str">
        <f t="shared" si="99"/>
        <v/>
      </c>
      <c r="X493" s="685" t="str">
        <f t="shared" si="100"/>
        <v/>
      </c>
      <c r="Y493" s="685" t="str">
        <f t="shared" si="101"/>
        <v/>
      </c>
      <c r="Z493" s="685" t="str">
        <f t="shared" si="102"/>
        <v/>
      </c>
      <c r="AA493" s="685" t="str">
        <f t="shared" si="103"/>
        <v/>
      </c>
      <c r="AB493" s="679" t="str">
        <f>IF(G493="","",VLOOKUP(G493,Qualities!$A$2:$B$156,2,0))</f>
        <v/>
      </c>
      <c r="AC493" s="686" t="str">
        <f>IF(AB493="","",VLOOKUP(AB493,QualityType!$A$2:$B$16,2,0))</f>
        <v/>
      </c>
      <c r="AD493" s="687" t="str">
        <f t="shared" si="91"/>
        <v/>
      </c>
      <c r="AE493" s="687" t="str">
        <f>IF(I493="",IF(AND(J493="",K493=""),"",F493&amp;"External"),IF(COUNTIF(BaseData!$B$2:$B$45,I493)=1,F493&amp;"Consolidation intra-divisional",F493&amp;"Group"))</f>
        <v/>
      </c>
      <c r="AF493" s="687" t="str">
        <f t="shared" si="92"/>
        <v/>
      </c>
    </row>
    <row r="494" spans="1:32">
      <c r="A494" s="674"/>
      <c r="B494" s="675"/>
      <c r="C494" s="676"/>
      <c r="D494" s="675"/>
      <c r="E494" s="677"/>
      <c r="F494" s="675"/>
      <c r="G494" s="678"/>
      <c r="H494" s="675"/>
      <c r="I494" s="675"/>
      <c r="J494" s="675"/>
      <c r="K494" s="680"/>
      <c r="L494" s="681"/>
      <c r="M494" s="682"/>
      <c r="N494" s="683"/>
      <c r="O494" s="682"/>
      <c r="P494" s="682"/>
      <c r="Q494" s="684" t="str">
        <f t="shared" si="93"/>
        <v/>
      </c>
      <c r="R494" s="684" t="str">
        <f t="shared" si="94"/>
        <v/>
      </c>
      <c r="S494" s="684" t="str">
        <f t="shared" si="95"/>
        <v/>
      </c>
      <c r="T494" s="684" t="str">
        <f t="shared" si="96"/>
        <v/>
      </c>
      <c r="U494" s="685" t="str">
        <f t="shared" si="97"/>
        <v/>
      </c>
      <c r="V494" s="685" t="str">
        <f t="shared" si="98"/>
        <v/>
      </c>
      <c r="W494" s="685" t="str">
        <f t="shared" si="99"/>
        <v/>
      </c>
      <c r="X494" s="685" t="str">
        <f t="shared" si="100"/>
        <v/>
      </c>
      <c r="Y494" s="685" t="str">
        <f t="shared" si="101"/>
        <v/>
      </c>
      <c r="Z494" s="685" t="str">
        <f t="shared" si="102"/>
        <v/>
      </c>
      <c r="AA494" s="685" t="str">
        <f t="shared" si="103"/>
        <v/>
      </c>
      <c r="AB494" s="679" t="str">
        <f>IF(G494="","",VLOOKUP(G494,Qualities!$A$2:$B$156,2,0))</f>
        <v/>
      </c>
      <c r="AC494" s="686" t="str">
        <f>IF(AB494="","",VLOOKUP(AB494,QualityType!$A$2:$B$16,2,0))</f>
        <v/>
      </c>
      <c r="AD494" s="687" t="str">
        <f t="shared" si="91"/>
        <v/>
      </c>
      <c r="AE494" s="687" t="str">
        <f>IF(I494="",IF(AND(J494="",K494=""),"",F494&amp;"External"),IF(COUNTIF(BaseData!$B$2:$B$45,I494)=1,F494&amp;"Consolidation intra-divisional",F494&amp;"Group"))</f>
        <v/>
      </c>
      <c r="AF494" s="687" t="str">
        <f t="shared" si="92"/>
        <v/>
      </c>
    </row>
    <row r="495" spans="1:32">
      <c r="A495" s="674"/>
      <c r="B495" s="675"/>
      <c r="C495" s="676"/>
      <c r="D495" s="675"/>
      <c r="E495" s="677"/>
      <c r="F495" s="675"/>
      <c r="G495" s="678"/>
      <c r="H495" s="675"/>
      <c r="I495" s="675"/>
      <c r="J495" s="675"/>
      <c r="K495" s="680"/>
      <c r="L495" s="681"/>
      <c r="M495" s="682"/>
      <c r="N495" s="683"/>
      <c r="O495" s="682"/>
      <c r="P495" s="682"/>
      <c r="Q495" s="684" t="str">
        <f t="shared" si="93"/>
        <v/>
      </c>
      <c r="R495" s="684" t="str">
        <f t="shared" si="94"/>
        <v/>
      </c>
      <c r="S495" s="684" t="str">
        <f t="shared" si="95"/>
        <v/>
      </c>
      <c r="T495" s="684" t="str">
        <f t="shared" si="96"/>
        <v/>
      </c>
      <c r="U495" s="685" t="str">
        <f t="shared" si="97"/>
        <v/>
      </c>
      <c r="V495" s="685" t="str">
        <f t="shared" si="98"/>
        <v/>
      </c>
      <c r="W495" s="685" t="str">
        <f t="shared" si="99"/>
        <v/>
      </c>
      <c r="X495" s="685" t="str">
        <f t="shared" si="100"/>
        <v/>
      </c>
      <c r="Y495" s="685" t="str">
        <f t="shared" si="101"/>
        <v/>
      </c>
      <c r="Z495" s="685" t="str">
        <f t="shared" si="102"/>
        <v/>
      </c>
      <c r="AA495" s="685" t="str">
        <f t="shared" si="103"/>
        <v/>
      </c>
      <c r="AB495" s="679" t="str">
        <f>IF(G495="","",VLOOKUP(G495,Qualities!$A$2:$B$156,2,0))</f>
        <v/>
      </c>
      <c r="AC495" s="686" t="str">
        <f>IF(AB495="","",VLOOKUP(AB495,QualityType!$A$2:$B$16,2,0))</f>
        <v/>
      </c>
      <c r="AD495" s="687" t="str">
        <f t="shared" si="91"/>
        <v/>
      </c>
      <c r="AE495" s="687" t="str">
        <f>IF(I495="",IF(AND(J495="",K495=""),"",F495&amp;"External"),IF(COUNTIF(BaseData!$B$2:$B$45,I495)=1,F495&amp;"Consolidation intra-divisional",F495&amp;"Group"))</f>
        <v/>
      </c>
      <c r="AF495" s="687" t="str">
        <f t="shared" si="92"/>
        <v/>
      </c>
    </row>
    <row r="496" spans="1:32">
      <c r="A496" s="674"/>
      <c r="B496" s="675"/>
      <c r="C496" s="676"/>
      <c r="D496" s="675"/>
      <c r="E496" s="677"/>
      <c r="F496" s="675"/>
      <c r="G496" s="678"/>
      <c r="H496" s="675"/>
      <c r="I496" s="675"/>
      <c r="J496" s="675"/>
      <c r="K496" s="680"/>
      <c r="L496" s="681"/>
      <c r="M496" s="682"/>
      <c r="N496" s="683"/>
      <c r="O496" s="682"/>
      <c r="P496" s="682"/>
      <c r="Q496" s="684" t="str">
        <f t="shared" si="93"/>
        <v/>
      </c>
      <c r="R496" s="684" t="str">
        <f t="shared" si="94"/>
        <v/>
      </c>
      <c r="S496" s="684" t="str">
        <f t="shared" si="95"/>
        <v/>
      </c>
      <c r="T496" s="684" t="str">
        <f t="shared" si="96"/>
        <v/>
      </c>
      <c r="U496" s="685" t="str">
        <f t="shared" si="97"/>
        <v/>
      </c>
      <c r="V496" s="685" t="str">
        <f t="shared" si="98"/>
        <v/>
      </c>
      <c r="W496" s="685" t="str">
        <f t="shared" si="99"/>
        <v/>
      </c>
      <c r="X496" s="685" t="str">
        <f t="shared" si="100"/>
        <v/>
      </c>
      <c r="Y496" s="685" t="str">
        <f t="shared" si="101"/>
        <v/>
      </c>
      <c r="Z496" s="685" t="str">
        <f t="shared" si="102"/>
        <v/>
      </c>
      <c r="AA496" s="685" t="str">
        <f t="shared" si="103"/>
        <v/>
      </c>
      <c r="AB496" s="679" t="str">
        <f>IF(G496="","",VLOOKUP(G496,Qualities!$A$2:$B$156,2,0))</f>
        <v/>
      </c>
      <c r="AC496" s="686" t="str">
        <f>IF(AB496="","",VLOOKUP(AB496,QualityType!$A$2:$B$16,2,0))</f>
        <v/>
      </c>
      <c r="AD496" s="687" t="str">
        <f t="shared" si="91"/>
        <v/>
      </c>
      <c r="AE496" s="687" t="str">
        <f>IF(I496="",IF(AND(J496="",K496=""),"",F496&amp;"External"),IF(COUNTIF(BaseData!$B$2:$B$45,I496)=1,F496&amp;"Consolidation intra-divisional",F496&amp;"Group"))</f>
        <v/>
      </c>
      <c r="AF496" s="687" t="str">
        <f t="shared" si="92"/>
        <v/>
      </c>
    </row>
    <row r="497" spans="1:32">
      <c r="A497" s="674"/>
      <c r="B497" s="675"/>
      <c r="C497" s="676"/>
      <c r="D497" s="675"/>
      <c r="E497" s="677"/>
      <c r="F497" s="675"/>
      <c r="G497" s="678"/>
      <c r="H497" s="675"/>
      <c r="I497" s="675"/>
      <c r="J497" s="675"/>
      <c r="K497" s="680"/>
      <c r="L497" s="681"/>
      <c r="M497" s="682"/>
      <c r="N497" s="683"/>
      <c r="O497" s="682"/>
      <c r="P497" s="682"/>
      <c r="Q497" s="684" t="str">
        <f t="shared" si="93"/>
        <v/>
      </c>
      <c r="R497" s="684" t="str">
        <f t="shared" si="94"/>
        <v/>
      </c>
      <c r="S497" s="684" t="str">
        <f t="shared" si="95"/>
        <v/>
      </c>
      <c r="T497" s="684" t="str">
        <f t="shared" si="96"/>
        <v/>
      </c>
      <c r="U497" s="685" t="str">
        <f t="shared" si="97"/>
        <v/>
      </c>
      <c r="V497" s="685" t="str">
        <f t="shared" si="98"/>
        <v/>
      </c>
      <c r="W497" s="685" t="str">
        <f t="shared" si="99"/>
        <v/>
      </c>
      <c r="X497" s="685" t="str">
        <f t="shared" si="100"/>
        <v/>
      </c>
      <c r="Y497" s="685" t="str">
        <f t="shared" si="101"/>
        <v/>
      </c>
      <c r="Z497" s="685" t="str">
        <f t="shared" si="102"/>
        <v/>
      </c>
      <c r="AA497" s="685" t="str">
        <f t="shared" si="103"/>
        <v/>
      </c>
      <c r="AB497" s="679" t="str">
        <f>IF(G497="","",VLOOKUP(G497,Qualities!$A$2:$B$156,2,0))</f>
        <v/>
      </c>
      <c r="AC497" s="686" t="str">
        <f>IF(AB497="","",VLOOKUP(AB497,QualityType!$A$2:$B$16,2,0))</f>
        <v/>
      </c>
      <c r="AD497" s="687" t="str">
        <f t="shared" si="91"/>
        <v/>
      </c>
      <c r="AE497" s="687" t="str">
        <f>IF(I497="",IF(AND(J497="",K497=""),"",F497&amp;"External"),IF(COUNTIF(BaseData!$B$2:$B$45,I497)=1,F497&amp;"Consolidation intra-divisional",F497&amp;"Group"))</f>
        <v/>
      </c>
      <c r="AF497" s="687" t="str">
        <f t="shared" si="92"/>
        <v/>
      </c>
    </row>
    <row r="498" spans="1:32">
      <c r="A498" s="674"/>
      <c r="B498" s="675"/>
      <c r="C498" s="676"/>
      <c r="D498" s="675"/>
      <c r="E498" s="677"/>
      <c r="F498" s="675"/>
      <c r="G498" s="678"/>
      <c r="H498" s="675"/>
      <c r="I498" s="675"/>
      <c r="J498" s="675"/>
      <c r="K498" s="680"/>
      <c r="L498" s="681"/>
      <c r="M498" s="682"/>
      <c r="N498" s="683"/>
      <c r="O498" s="682"/>
      <c r="P498" s="682"/>
      <c r="Q498" s="684" t="str">
        <f t="shared" si="93"/>
        <v/>
      </c>
      <c r="R498" s="684" t="str">
        <f t="shared" si="94"/>
        <v/>
      </c>
      <c r="S498" s="684" t="str">
        <f t="shared" si="95"/>
        <v/>
      </c>
      <c r="T498" s="684" t="str">
        <f t="shared" si="96"/>
        <v/>
      </c>
      <c r="U498" s="685" t="str">
        <f t="shared" si="97"/>
        <v/>
      </c>
      <c r="V498" s="685" t="str">
        <f t="shared" si="98"/>
        <v/>
      </c>
      <c r="W498" s="685" t="str">
        <f t="shared" si="99"/>
        <v/>
      </c>
      <c r="X498" s="685" t="str">
        <f t="shared" si="100"/>
        <v/>
      </c>
      <c r="Y498" s="685" t="str">
        <f t="shared" si="101"/>
        <v/>
      </c>
      <c r="Z498" s="685" t="str">
        <f t="shared" si="102"/>
        <v/>
      </c>
      <c r="AA498" s="685" t="str">
        <f t="shared" si="103"/>
        <v/>
      </c>
      <c r="AB498" s="679" t="str">
        <f>IF(G498="","",VLOOKUP(G498,Qualities!$A$2:$B$156,2,0))</f>
        <v/>
      </c>
      <c r="AC498" s="686" t="str">
        <f>IF(AB498="","",VLOOKUP(AB498,QualityType!$A$2:$B$16,2,0))</f>
        <v/>
      </c>
      <c r="AD498" s="687" t="str">
        <f t="shared" si="91"/>
        <v/>
      </c>
      <c r="AE498" s="687" t="str">
        <f>IF(I498="",IF(AND(J498="",K498=""),"",F498&amp;"External"),IF(COUNTIF(BaseData!$B$2:$B$45,I498)=1,F498&amp;"Consolidation intra-divisional",F498&amp;"Group"))</f>
        <v/>
      </c>
      <c r="AF498" s="687" t="str">
        <f t="shared" si="92"/>
        <v/>
      </c>
    </row>
    <row r="499" spans="1:32">
      <c r="A499" s="674"/>
      <c r="B499" s="675"/>
      <c r="C499" s="676"/>
      <c r="D499" s="675"/>
      <c r="E499" s="677"/>
      <c r="F499" s="675"/>
      <c r="G499" s="678"/>
      <c r="H499" s="675"/>
      <c r="I499" s="675"/>
      <c r="J499" s="675"/>
      <c r="K499" s="680"/>
      <c r="L499" s="681"/>
      <c r="M499" s="682"/>
      <c r="N499" s="683"/>
      <c r="O499" s="682"/>
      <c r="P499" s="682"/>
      <c r="Q499" s="684" t="str">
        <f t="shared" si="93"/>
        <v/>
      </c>
      <c r="R499" s="684" t="str">
        <f t="shared" si="94"/>
        <v/>
      </c>
      <c r="S499" s="684" t="str">
        <f t="shared" si="95"/>
        <v/>
      </c>
      <c r="T499" s="684" t="str">
        <f t="shared" si="96"/>
        <v/>
      </c>
      <c r="U499" s="685" t="str">
        <f t="shared" si="97"/>
        <v/>
      </c>
      <c r="V499" s="685" t="str">
        <f t="shared" si="98"/>
        <v/>
      </c>
      <c r="W499" s="685" t="str">
        <f t="shared" si="99"/>
        <v/>
      </c>
      <c r="X499" s="685" t="str">
        <f t="shared" si="100"/>
        <v/>
      </c>
      <c r="Y499" s="685" t="str">
        <f t="shared" si="101"/>
        <v/>
      </c>
      <c r="Z499" s="685" t="str">
        <f t="shared" si="102"/>
        <v/>
      </c>
      <c r="AA499" s="685" t="str">
        <f t="shared" si="103"/>
        <v/>
      </c>
      <c r="AB499" s="679" t="str">
        <f>IF(G499="","",VLOOKUP(G499,Qualities!$A$2:$B$156,2,0))</f>
        <v/>
      </c>
      <c r="AC499" s="686" t="str">
        <f>IF(AB499="","",VLOOKUP(AB499,QualityType!$A$2:$B$16,2,0))</f>
        <v/>
      </c>
      <c r="AD499" s="687" t="str">
        <f t="shared" si="91"/>
        <v/>
      </c>
      <c r="AE499" s="687" t="str">
        <f>IF(I499="",IF(AND(J499="",K499=""),"",F499&amp;"External"),IF(COUNTIF(BaseData!$B$2:$B$45,I499)=1,F499&amp;"Consolidation intra-divisional",F499&amp;"Group"))</f>
        <v/>
      </c>
      <c r="AF499" s="687" t="str">
        <f t="shared" si="92"/>
        <v/>
      </c>
    </row>
    <row r="500" spans="1:32">
      <c r="A500" s="674"/>
      <c r="B500" s="675"/>
      <c r="C500" s="676"/>
      <c r="D500" s="675"/>
      <c r="E500" s="677"/>
      <c r="F500" s="675"/>
      <c r="G500" s="678"/>
      <c r="H500" s="675"/>
      <c r="I500" s="675"/>
      <c r="J500" s="675"/>
      <c r="K500" s="680"/>
      <c r="L500" s="681"/>
      <c r="M500" s="682"/>
      <c r="N500" s="683"/>
      <c r="O500" s="682"/>
      <c r="P500" s="682"/>
      <c r="Q500" s="684" t="str">
        <f t="shared" si="93"/>
        <v/>
      </c>
      <c r="R500" s="684" t="str">
        <f t="shared" si="94"/>
        <v/>
      </c>
      <c r="S500" s="684" t="str">
        <f t="shared" si="95"/>
        <v/>
      </c>
      <c r="T500" s="684" t="str">
        <f t="shared" si="96"/>
        <v/>
      </c>
      <c r="U500" s="685" t="str">
        <f t="shared" si="97"/>
        <v/>
      </c>
      <c r="V500" s="685" t="str">
        <f t="shared" si="98"/>
        <v/>
      </c>
      <c r="W500" s="685" t="str">
        <f t="shared" si="99"/>
        <v/>
      </c>
      <c r="X500" s="685" t="str">
        <f t="shared" si="100"/>
        <v/>
      </c>
      <c r="Y500" s="685" t="str">
        <f t="shared" si="101"/>
        <v/>
      </c>
      <c r="Z500" s="685" t="str">
        <f t="shared" si="102"/>
        <v/>
      </c>
      <c r="AA500" s="685" t="str">
        <f t="shared" si="103"/>
        <v/>
      </c>
      <c r="AB500" s="679" t="str">
        <f>IF(G500="","",VLOOKUP(G500,Qualities!$A$2:$B$156,2,0))</f>
        <v/>
      </c>
      <c r="AC500" s="686" t="str">
        <f>IF(AB500="","",VLOOKUP(AB500,QualityType!$A$2:$B$16,2,0))</f>
        <v/>
      </c>
      <c r="AD500" s="687" t="str">
        <f t="shared" ref="AD500:AD563" si="104">D500&amp;AC500</f>
        <v/>
      </c>
      <c r="AE500" s="687" t="str">
        <f>IF(I500="",IF(AND(J500="",K500=""),"",F500&amp;"External"),IF(COUNTIF(BaseData!$B$2:$B$45,I500)=1,F500&amp;"Consolidation intra-divisional",F500&amp;"Group"))</f>
        <v/>
      </c>
      <c r="AF500" s="687" t="str">
        <f t="shared" ref="AF500:AF563" si="105">IF(A500="","",F500&amp;IF(I500&lt;&gt;"","aff","ext"))</f>
        <v/>
      </c>
    </row>
    <row r="501" spans="1:32">
      <c r="A501" s="674"/>
      <c r="B501" s="675"/>
      <c r="C501" s="676"/>
      <c r="D501" s="675"/>
      <c r="E501" s="677"/>
      <c r="F501" s="675"/>
      <c r="G501" s="678"/>
      <c r="H501" s="675"/>
      <c r="I501" s="675"/>
      <c r="J501" s="675"/>
      <c r="K501" s="680"/>
      <c r="L501" s="681"/>
      <c r="M501" s="682"/>
      <c r="N501" s="683"/>
      <c r="O501" s="682"/>
      <c r="P501" s="682"/>
      <c r="Q501" s="684" t="str">
        <f t="shared" ref="Q501:Q564" si="106">IF(L501="","",L501)</f>
        <v/>
      </c>
      <c r="R501" s="684" t="str">
        <f t="shared" ref="R501:R564" si="107">IF(Q501="","",Q501*M501)</f>
        <v/>
      </c>
      <c r="S501" s="684" t="str">
        <f t="shared" ref="S501:S564" si="108">IF(Q501="","",Q501*(N501+P501))</f>
        <v/>
      </c>
      <c r="T501" s="684" t="str">
        <f t="shared" ref="T501:T564" si="109">IF(Q501="","",Q501*O501)</f>
        <v/>
      </c>
      <c r="U501" s="685" t="str">
        <f t="shared" ref="U501:U564" si="110">IF(Q501="","",R501/Q501)</f>
        <v/>
      </c>
      <c r="V501" s="685" t="str">
        <f t="shared" ref="V501:V564" si="111">IF(Q501="","",S501/Q501)</f>
        <v/>
      </c>
      <c r="W501" s="685" t="str">
        <f t="shared" ref="W501:W564" si="112">IF(Q501="","",T501/Q501)</f>
        <v/>
      </c>
      <c r="X501" s="685" t="str">
        <f t="shared" ref="X501:X564" si="113">IF(Q501="","",U501-V501)</f>
        <v/>
      </c>
      <c r="Y501" s="685" t="str">
        <f t="shared" ref="Y501:Y564" si="114">IF(Q501="","",U501-V501-W501)</f>
        <v/>
      </c>
      <c r="Z501" s="685" t="str">
        <f t="shared" ref="Z501:Z564" si="115">IF(Q501="","",R501-S501)</f>
        <v/>
      </c>
      <c r="AA501" s="685" t="str">
        <f t="shared" ref="AA501:AA564" si="116">IF(Q501="","",R501-S501-T501)</f>
        <v/>
      </c>
      <c r="AB501" s="679" t="str">
        <f>IF(G501="","",VLOOKUP(G501,Qualities!$A$2:$B$156,2,0))</f>
        <v/>
      </c>
      <c r="AC501" s="686" t="str">
        <f>IF(AB501="","",VLOOKUP(AB501,QualityType!$A$2:$B$16,2,0))</f>
        <v/>
      </c>
      <c r="AD501" s="687" t="str">
        <f t="shared" si="104"/>
        <v/>
      </c>
      <c r="AE501" s="687" t="str">
        <f>IF(I501="",IF(AND(J501="",K501=""),"",F501&amp;"External"),IF(COUNTIF(BaseData!$B$2:$B$45,I501)=1,F501&amp;"Consolidation intra-divisional",F501&amp;"Group"))</f>
        <v/>
      </c>
      <c r="AF501" s="687" t="str">
        <f t="shared" si="105"/>
        <v/>
      </c>
    </row>
    <row r="502" spans="1:32">
      <c r="A502" s="674"/>
      <c r="B502" s="675"/>
      <c r="C502" s="676"/>
      <c r="D502" s="675"/>
      <c r="E502" s="677"/>
      <c r="F502" s="675"/>
      <c r="G502" s="678"/>
      <c r="H502" s="675"/>
      <c r="I502" s="675"/>
      <c r="J502" s="675"/>
      <c r="K502" s="680"/>
      <c r="L502" s="681"/>
      <c r="M502" s="682"/>
      <c r="N502" s="683"/>
      <c r="O502" s="682"/>
      <c r="P502" s="682"/>
      <c r="Q502" s="684" t="str">
        <f t="shared" si="106"/>
        <v/>
      </c>
      <c r="R502" s="684" t="str">
        <f t="shared" si="107"/>
        <v/>
      </c>
      <c r="S502" s="684" t="str">
        <f t="shared" si="108"/>
        <v/>
      </c>
      <c r="T502" s="684" t="str">
        <f t="shared" si="109"/>
        <v/>
      </c>
      <c r="U502" s="685" t="str">
        <f t="shared" si="110"/>
        <v/>
      </c>
      <c r="V502" s="685" t="str">
        <f t="shared" si="111"/>
        <v/>
      </c>
      <c r="W502" s="685" t="str">
        <f t="shared" si="112"/>
        <v/>
      </c>
      <c r="X502" s="685" t="str">
        <f t="shared" si="113"/>
        <v/>
      </c>
      <c r="Y502" s="685" t="str">
        <f t="shared" si="114"/>
        <v/>
      </c>
      <c r="Z502" s="685" t="str">
        <f t="shared" si="115"/>
        <v/>
      </c>
      <c r="AA502" s="685" t="str">
        <f t="shared" si="116"/>
        <v/>
      </c>
      <c r="AB502" s="679" t="str">
        <f>IF(G502="","",VLOOKUP(G502,Qualities!$A$2:$B$156,2,0))</f>
        <v/>
      </c>
      <c r="AC502" s="686" t="str">
        <f>IF(AB502="","",VLOOKUP(AB502,QualityType!$A$2:$B$16,2,0))</f>
        <v/>
      </c>
      <c r="AD502" s="687" t="str">
        <f t="shared" si="104"/>
        <v/>
      </c>
      <c r="AE502" s="687" t="str">
        <f>IF(I502="",IF(AND(J502="",K502=""),"",F502&amp;"External"),IF(COUNTIF(BaseData!$B$2:$B$45,I502)=1,F502&amp;"Consolidation intra-divisional",F502&amp;"Group"))</f>
        <v/>
      </c>
      <c r="AF502" s="687" t="str">
        <f t="shared" si="105"/>
        <v/>
      </c>
    </row>
    <row r="503" spans="1:32">
      <c r="A503" s="674"/>
      <c r="B503" s="675"/>
      <c r="C503" s="676"/>
      <c r="D503" s="675"/>
      <c r="E503" s="677"/>
      <c r="F503" s="675"/>
      <c r="G503" s="678"/>
      <c r="H503" s="675"/>
      <c r="I503" s="675"/>
      <c r="J503" s="675"/>
      <c r="K503" s="680"/>
      <c r="L503" s="681"/>
      <c r="M503" s="682"/>
      <c r="N503" s="683"/>
      <c r="O503" s="682"/>
      <c r="P503" s="682"/>
      <c r="Q503" s="684" t="str">
        <f t="shared" si="106"/>
        <v/>
      </c>
      <c r="R503" s="684" t="str">
        <f t="shared" si="107"/>
        <v/>
      </c>
      <c r="S503" s="684" t="str">
        <f t="shared" si="108"/>
        <v/>
      </c>
      <c r="T503" s="684" t="str">
        <f t="shared" si="109"/>
        <v/>
      </c>
      <c r="U503" s="685" t="str">
        <f t="shared" si="110"/>
        <v/>
      </c>
      <c r="V503" s="685" t="str">
        <f t="shared" si="111"/>
        <v/>
      </c>
      <c r="W503" s="685" t="str">
        <f t="shared" si="112"/>
        <v/>
      </c>
      <c r="X503" s="685" t="str">
        <f t="shared" si="113"/>
        <v/>
      </c>
      <c r="Y503" s="685" t="str">
        <f t="shared" si="114"/>
        <v/>
      </c>
      <c r="Z503" s="685" t="str">
        <f t="shared" si="115"/>
        <v/>
      </c>
      <c r="AA503" s="685" t="str">
        <f t="shared" si="116"/>
        <v/>
      </c>
      <c r="AB503" s="679" t="str">
        <f>IF(G503="","",VLOOKUP(G503,Qualities!$A$2:$B$156,2,0))</f>
        <v/>
      </c>
      <c r="AC503" s="686" t="str">
        <f>IF(AB503="","",VLOOKUP(AB503,QualityType!$A$2:$B$16,2,0))</f>
        <v/>
      </c>
      <c r="AD503" s="687" t="str">
        <f t="shared" si="104"/>
        <v/>
      </c>
      <c r="AE503" s="687" t="str">
        <f>IF(I503="",IF(AND(J503="",K503=""),"",F503&amp;"External"),IF(COUNTIF(BaseData!$B$2:$B$45,I503)=1,F503&amp;"Consolidation intra-divisional",F503&amp;"Group"))</f>
        <v/>
      </c>
      <c r="AF503" s="687" t="str">
        <f t="shared" si="105"/>
        <v/>
      </c>
    </row>
    <row r="504" spans="1:32">
      <c r="A504" s="674"/>
      <c r="B504" s="675"/>
      <c r="C504" s="676"/>
      <c r="D504" s="675"/>
      <c r="E504" s="677"/>
      <c r="F504" s="675"/>
      <c r="G504" s="678"/>
      <c r="H504" s="675"/>
      <c r="I504" s="675"/>
      <c r="J504" s="675"/>
      <c r="K504" s="680"/>
      <c r="L504" s="681"/>
      <c r="M504" s="682"/>
      <c r="N504" s="683"/>
      <c r="O504" s="682"/>
      <c r="P504" s="682"/>
      <c r="Q504" s="684" t="str">
        <f t="shared" si="106"/>
        <v/>
      </c>
      <c r="R504" s="684" t="str">
        <f t="shared" si="107"/>
        <v/>
      </c>
      <c r="S504" s="684" t="str">
        <f t="shared" si="108"/>
        <v/>
      </c>
      <c r="T504" s="684" t="str">
        <f t="shared" si="109"/>
        <v/>
      </c>
      <c r="U504" s="685" t="str">
        <f t="shared" si="110"/>
        <v/>
      </c>
      <c r="V504" s="685" t="str">
        <f t="shared" si="111"/>
        <v/>
      </c>
      <c r="W504" s="685" t="str">
        <f t="shared" si="112"/>
        <v/>
      </c>
      <c r="X504" s="685" t="str">
        <f t="shared" si="113"/>
        <v/>
      </c>
      <c r="Y504" s="685" t="str">
        <f t="shared" si="114"/>
        <v/>
      </c>
      <c r="Z504" s="685" t="str">
        <f t="shared" si="115"/>
        <v/>
      </c>
      <c r="AA504" s="685" t="str">
        <f t="shared" si="116"/>
        <v/>
      </c>
      <c r="AB504" s="679" t="str">
        <f>IF(G504="","",VLOOKUP(G504,Qualities!$A$2:$B$156,2,0))</f>
        <v/>
      </c>
      <c r="AC504" s="686" t="str">
        <f>IF(AB504="","",VLOOKUP(AB504,QualityType!$A$2:$B$16,2,0))</f>
        <v/>
      </c>
      <c r="AD504" s="687" t="str">
        <f t="shared" si="104"/>
        <v/>
      </c>
      <c r="AE504" s="687" t="str">
        <f>IF(I504="",IF(AND(J504="",K504=""),"",F504&amp;"External"),IF(COUNTIF(BaseData!$B$2:$B$45,I504)=1,F504&amp;"Consolidation intra-divisional",F504&amp;"Group"))</f>
        <v/>
      </c>
      <c r="AF504" s="687" t="str">
        <f t="shared" si="105"/>
        <v/>
      </c>
    </row>
    <row r="505" spans="1:32">
      <c r="A505" s="674"/>
      <c r="B505" s="675"/>
      <c r="C505" s="676"/>
      <c r="D505" s="675"/>
      <c r="E505" s="677"/>
      <c r="F505" s="675"/>
      <c r="G505" s="678"/>
      <c r="H505" s="675"/>
      <c r="I505" s="675"/>
      <c r="J505" s="675"/>
      <c r="K505" s="680"/>
      <c r="L505" s="681"/>
      <c r="M505" s="682"/>
      <c r="N505" s="683"/>
      <c r="O505" s="682"/>
      <c r="P505" s="682"/>
      <c r="Q505" s="684" t="str">
        <f t="shared" si="106"/>
        <v/>
      </c>
      <c r="R505" s="684" t="str">
        <f t="shared" si="107"/>
        <v/>
      </c>
      <c r="S505" s="684" t="str">
        <f t="shared" si="108"/>
        <v/>
      </c>
      <c r="T505" s="684" t="str">
        <f t="shared" si="109"/>
        <v/>
      </c>
      <c r="U505" s="685" t="str">
        <f t="shared" si="110"/>
        <v/>
      </c>
      <c r="V505" s="685" t="str">
        <f t="shared" si="111"/>
        <v/>
      </c>
      <c r="W505" s="685" t="str">
        <f t="shared" si="112"/>
        <v/>
      </c>
      <c r="X505" s="685" t="str">
        <f t="shared" si="113"/>
        <v/>
      </c>
      <c r="Y505" s="685" t="str">
        <f t="shared" si="114"/>
        <v/>
      </c>
      <c r="Z505" s="685" t="str">
        <f t="shared" si="115"/>
        <v/>
      </c>
      <c r="AA505" s="685" t="str">
        <f t="shared" si="116"/>
        <v/>
      </c>
      <c r="AB505" s="679" t="str">
        <f>IF(G505="","",VLOOKUP(G505,Qualities!$A$2:$B$156,2,0))</f>
        <v/>
      </c>
      <c r="AC505" s="686" t="str">
        <f>IF(AB505="","",VLOOKUP(AB505,QualityType!$A$2:$B$16,2,0))</f>
        <v/>
      </c>
      <c r="AD505" s="687" t="str">
        <f t="shared" si="104"/>
        <v/>
      </c>
      <c r="AE505" s="687" t="str">
        <f>IF(I505="",IF(AND(J505="",K505=""),"",F505&amp;"External"),IF(COUNTIF(BaseData!$B$2:$B$45,I505)=1,F505&amp;"Consolidation intra-divisional",F505&amp;"Group"))</f>
        <v/>
      </c>
      <c r="AF505" s="687" t="str">
        <f t="shared" si="105"/>
        <v/>
      </c>
    </row>
    <row r="506" spans="1:32">
      <c r="A506" s="674"/>
      <c r="B506" s="675"/>
      <c r="C506" s="676"/>
      <c r="D506" s="675"/>
      <c r="E506" s="677"/>
      <c r="F506" s="675"/>
      <c r="G506" s="678"/>
      <c r="H506" s="675"/>
      <c r="I506" s="675"/>
      <c r="J506" s="675"/>
      <c r="K506" s="680"/>
      <c r="L506" s="681"/>
      <c r="M506" s="682"/>
      <c r="N506" s="683"/>
      <c r="O506" s="682"/>
      <c r="P506" s="682"/>
      <c r="Q506" s="684" t="str">
        <f t="shared" si="106"/>
        <v/>
      </c>
      <c r="R506" s="684" t="str">
        <f t="shared" si="107"/>
        <v/>
      </c>
      <c r="S506" s="684" t="str">
        <f t="shared" si="108"/>
        <v/>
      </c>
      <c r="T506" s="684" t="str">
        <f t="shared" si="109"/>
        <v/>
      </c>
      <c r="U506" s="685" t="str">
        <f t="shared" si="110"/>
        <v/>
      </c>
      <c r="V506" s="685" t="str">
        <f t="shared" si="111"/>
        <v/>
      </c>
      <c r="W506" s="685" t="str">
        <f t="shared" si="112"/>
        <v/>
      </c>
      <c r="X506" s="685" t="str">
        <f t="shared" si="113"/>
        <v/>
      </c>
      <c r="Y506" s="685" t="str">
        <f t="shared" si="114"/>
        <v/>
      </c>
      <c r="Z506" s="685" t="str">
        <f t="shared" si="115"/>
        <v/>
      </c>
      <c r="AA506" s="685" t="str">
        <f t="shared" si="116"/>
        <v/>
      </c>
      <c r="AB506" s="679" t="str">
        <f>IF(G506="","",VLOOKUP(G506,Qualities!$A$2:$B$156,2,0))</f>
        <v/>
      </c>
      <c r="AC506" s="686" t="str">
        <f>IF(AB506="","",VLOOKUP(AB506,QualityType!$A$2:$B$16,2,0))</f>
        <v/>
      </c>
      <c r="AD506" s="687" t="str">
        <f t="shared" si="104"/>
        <v/>
      </c>
      <c r="AE506" s="687" t="str">
        <f>IF(I506="",IF(AND(J506="",K506=""),"",F506&amp;"External"),IF(COUNTIF(BaseData!$B$2:$B$45,I506)=1,F506&amp;"Consolidation intra-divisional",F506&amp;"Group"))</f>
        <v/>
      </c>
      <c r="AF506" s="687" t="str">
        <f t="shared" si="105"/>
        <v/>
      </c>
    </row>
    <row r="507" spans="1:32">
      <c r="A507" s="674"/>
      <c r="B507" s="675"/>
      <c r="C507" s="676"/>
      <c r="D507" s="675"/>
      <c r="E507" s="677"/>
      <c r="F507" s="675"/>
      <c r="G507" s="678"/>
      <c r="H507" s="675"/>
      <c r="I507" s="675"/>
      <c r="J507" s="675"/>
      <c r="K507" s="680"/>
      <c r="L507" s="681"/>
      <c r="M507" s="682"/>
      <c r="N507" s="683"/>
      <c r="O507" s="682"/>
      <c r="P507" s="682"/>
      <c r="Q507" s="684" t="str">
        <f t="shared" si="106"/>
        <v/>
      </c>
      <c r="R507" s="684" t="str">
        <f t="shared" si="107"/>
        <v/>
      </c>
      <c r="S507" s="684" t="str">
        <f t="shared" si="108"/>
        <v/>
      </c>
      <c r="T507" s="684" t="str">
        <f t="shared" si="109"/>
        <v/>
      </c>
      <c r="U507" s="685" t="str">
        <f t="shared" si="110"/>
        <v/>
      </c>
      <c r="V507" s="685" t="str">
        <f t="shared" si="111"/>
        <v/>
      </c>
      <c r="W507" s="685" t="str">
        <f t="shared" si="112"/>
        <v/>
      </c>
      <c r="X507" s="685" t="str">
        <f t="shared" si="113"/>
        <v/>
      </c>
      <c r="Y507" s="685" t="str">
        <f t="shared" si="114"/>
        <v/>
      </c>
      <c r="Z507" s="685" t="str">
        <f t="shared" si="115"/>
        <v/>
      </c>
      <c r="AA507" s="685" t="str">
        <f t="shared" si="116"/>
        <v/>
      </c>
      <c r="AB507" s="679" t="str">
        <f>IF(G507="","",VLOOKUP(G507,Qualities!$A$2:$B$156,2,0))</f>
        <v/>
      </c>
      <c r="AC507" s="686" t="str">
        <f>IF(AB507="","",VLOOKUP(AB507,QualityType!$A$2:$B$16,2,0))</f>
        <v/>
      </c>
      <c r="AD507" s="687" t="str">
        <f t="shared" si="104"/>
        <v/>
      </c>
      <c r="AE507" s="687" t="str">
        <f>IF(I507="",IF(AND(J507="",K507=""),"",F507&amp;"External"),IF(COUNTIF(BaseData!$B$2:$B$45,I507)=1,F507&amp;"Consolidation intra-divisional",F507&amp;"Group"))</f>
        <v/>
      </c>
      <c r="AF507" s="687" t="str">
        <f t="shared" si="105"/>
        <v/>
      </c>
    </row>
    <row r="508" spans="1:32">
      <c r="A508" s="674"/>
      <c r="B508" s="675"/>
      <c r="C508" s="676"/>
      <c r="D508" s="675"/>
      <c r="E508" s="677"/>
      <c r="F508" s="675"/>
      <c r="G508" s="678"/>
      <c r="H508" s="675"/>
      <c r="I508" s="675"/>
      <c r="J508" s="675"/>
      <c r="K508" s="680"/>
      <c r="L508" s="681"/>
      <c r="M508" s="682"/>
      <c r="N508" s="683"/>
      <c r="O508" s="682"/>
      <c r="P508" s="682"/>
      <c r="Q508" s="684" t="str">
        <f t="shared" si="106"/>
        <v/>
      </c>
      <c r="R508" s="684" t="str">
        <f t="shared" si="107"/>
        <v/>
      </c>
      <c r="S508" s="684" t="str">
        <f t="shared" si="108"/>
        <v/>
      </c>
      <c r="T508" s="684" t="str">
        <f t="shared" si="109"/>
        <v/>
      </c>
      <c r="U508" s="685" t="str">
        <f t="shared" si="110"/>
        <v/>
      </c>
      <c r="V508" s="685" t="str">
        <f t="shared" si="111"/>
        <v/>
      </c>
      <c r="W508" s="685" t="str">
        <f t="shared" si="112"/>
        <v/>
      </c>
      <c r="X508" s="685" t="str">
        <f t="shared" si="113"/>
        <v/>
      </c>
      <c r="Y508" s="685" t="str">
        <f t="shared" si="114"/>
        <v/>
      </c>
      <c r="Z508" s="685" t="str">
        <f t="shared" si="115"/>
        <v/>
      </c>
      <c r="AA508" s="685" t="str">
        <f t="shared" si="116"/>
        <v/>
      </c>
      <c r="AB508" s="679" t="str">
        <f>IF(G508="","",VLOOKUP(G508,Qualities!$A$2:$B$156,2,0))</f>
        <v/>
      </c>
      <c r="AC508" s="686" t="str">
        <f>IF(AB508="","",VLOOKUP(AB508,QualityType!$A$2:$B$16,2,0))</f>
        <v/>
      </c>
      <c r="AD508" s="687" t="str">
        <f t="shared" si="104"/>
        <v/>
      </c>
      <c r="AE508" s="687" t="str">
        <f>IF(I508="",IF(AND(J508="",K508=""),"",F508&amp;"External"),IF(COUNTIF(BaseData!$B$2:$B$45,I508)=1,F508&amp;"Consolidation intra-divisional",F508&amp;"Group"))</f>
        <v/>
      </c>
      <c r="AF508" s="687" t="str">
        <f t="shared" si="105"/>
        <v/>
      </c>
    </row>
    <row r="509" spans="1:32">
      <c r="A509" s="674"/>
      <c r="B509" s="675"/>
      <c r="C509" s="676"/>
      <c r="D509" s="675"/>
      <c r="E509" s="677"/>
      <c r="F509" s="675"/>
      <c r="G509" s="678"/>
      <c r="H509" s="675"/>
      <c r="I509" s="675"/>
      <c r="J509" s="675"/>
      <c r="K509" s="680"/>
      <c r="L509" s="681"/>
      <c r="M509" s="682"/>
      <c r="N509" s="683"/>
      <c r="O509" s="682"/>
      <c r="P509" s="682"/>
      <c r="Q509" s="684" t="str">
        <f t="shared" si="106"/>
        <v/>
      </c>
      <c r="R509" s="684" t="str">
        <f t="shared" si="107"/>
        <v/>
      </c>
      <c r="S509" s="684" t="str">
        <f t="shared" si="108"/>
        <v/>
      </c>
      <c r="T509" s="684" t="str">
        <f t="shared" si="109"/>
        <v/>
      </c>
      <c r="U509" s="685" t="str">
        <f t="shared" si="110"/>
        <v/>
      </c>
      <c r="V509" s="685" t="str">
        <f t="shared" si="111"/>
        <v/>
      </c>
      <c r="W509" s="685" t="str">
        <f t="shared" si="112"/>
        <v/>
      </c>
      <c r="X509" s="685" t="str">
        <f t="shared" si="113"/>
        <v/>
      </c>
      <c r="Y509" s="685" t="str">
        <f t="shared" si="114"/>
        <v/>
      </c>
      <c r="Z509" s="685" t="str">
        <f t="shared" si="115"/>
        <v/>
      </c>
      <c r="AA509" s="685" t="str">
        <f t="shared" si="116"/>
        <v/>
      </c>
      <c r="AB509" s="679" t="str">
        <f>IF(G509="","",VLOOKUP(G509,Qualities!$A$2:$B$156,2,0))</f>
        <v/>
      </c>
      <c r="AC509" s="686" t="str">
        <f>IF(AB509="","",VLOOKUP(AB509,QualityType!$A$2:$B$16,2,0))</f>
        <v/>
      </c>
      <c r="AD509" s="687" t="str">
        <f t="shared" si="104"/>
        <v/>
      </c>
      <c r="AE509" s="687" t="str">
        <f>IF(I509="",IF(AND(J509="",K509=""),"",F509&amp;"External"),IF(COUNTIF(BaseData!$B$2:$B$45,I509)=1,F509&amp;"Consolidation intra-divisional",F509&amp;"Group"))</f>
        <v/>
      </c>
      <c r="AF509" s="687" t="str">
        <f t="shared" si="105"/>
        <v/>
      </c>
    </row>
    <row r="510" spans="1:32">
      <c r="A510" s="674"/>
      <c r="B510" s="675"/>
      <c r="C510" s="676"/>
      <c r="D510" s="675"/>
      <c r="E510" s="677"/>
      <c r="F510" s="675"/>
      <c r="G510" s="678"/>
      <c r="H510" s="675"/>
      <c r="I510" s="675"/>
      <c r="J510" s="675"/>
      <c r="K510" s="680"/>
      <c r="L510" s="681"/>
      <c r="M510" s="682"/>
      <c r="N510" s="683"/>
      <c r="O510" s="682"/>
      <c r="P510" s="682"/>
      <c r="Q510" s="684" t="str">
        <f t="shared" si="106"/>
        <v/>
      </c>
      <c r="R510" s="684" t="str">
        <f t="shared" si="107"/>
        <v/>
      </c>
      <c r="S510" s="684" t="str">
        <f t="shared" si="108"/>
        <v/>
      </c>
      <c r="T510" s="684" t="str">
        <f t="shared" si="109"/>
        <v/>
      </c>
      <c r="U510" s="685" t="str">
        <f t="shared" si="110"/>
        <v/>
      </c>
      <c r="V510" s="685" t="str">
        <f t="shared" si="111"/>
        <v/>
      </c>
      <c r="W510" s="685" t="str">
        <f t="shared" si="112"/>
        <v/>
      </c>
      <c r="X510" s="685" t="str">
        <f t="shared" si="113"/>
        <v/>
      </c>
      <c r="Y510" s="685" t="str">
        <f t="shared" si="114"/>
        <v/>
      </c>
      <c r="Z510" s="685" t="str">
        <f t="shared" si="115"/>
        <v/>
      </c>
      <c r="AA510" s="685" t="str">
        <f t="shared" si="116"/>
        <v/>
      </c>
      <c r="AB510" s="679" t="str">
        <f>IF(G510="","",VLOOKUP(G510,Qualities!$A$2:$B$156,2,0))</f>
        <v/>
      </c>
      <c r="AC510" s="686" t="str">
        <f>IF(AB510="","",VLOOKUP(AB510,QualityType!$A$2:$B$16,2,0))</f>
        <v/>
      </c>
      <c r="AD510" s="687" t="str">
        <f t="shared" si="104"/>
        <v/>
      </c>
      <c r="AE510" s="687" t="str">
        <f>IF(I510="",IF(AND(J510="",K510=""),"",F510&amp;"External"),IF(COUNTIF(BaseData!$B$2:$B$45,I510)=1,F510&amp;"Consolidation intra-divisional",F510&amp;"Group"))</f>
        <v/>
      </c>
      <c r="AF510" s="687" t="str">
        <f t="shared" si="105"/>
        <v/>
      </c>
    </row>
    <row r="511" spans="1:32">
      <c r="A511" s="674"/>
      <c r="B511" s="675"/>
      <c r="C511" s="676"/>
      <c r="D511" s="675"/>
      <c r="E511" s="677"/>
      <c r="F511" s="675"/>
      <c r="G511" s="678"/>
      <c r="H511" s="675"/>
      <c r="I511" s="675"/>
      <c r="J511" s="675"/>
      <c r="K511" s="680"/>
      <c r="L511" s="681"/>
      <c r="M511" s="682"/>
      <c r="N511" s="683"/>
      <c r="O511" s="682"/>
      <c r="P511" s="682"/>
      <c r="Q511" s="684" t="str">
        <f t="shared" si="106"/>
        <v/>
      </c>
      <c r="R511" s="684" t="str">
        <f t="shared" si="107"/>
        <v/>
      </c>
      <c r="S511" s="684" t="str">
        <f t="shared" si="108"/>
        <v/>
      </c>
      <c r="T511" s="684" t="str">
        <f t="shared" si="109"/>
        <v/>
      </c>
      <c r="U511" s="685" t="str">
        <f t="shared" si="110"/>
        <v/>
      </c>
      <c r="V511" s="685" t="str">
        <f t="shared" si="111"/>
        <v/>
      </c>
      <c r="W511" s="685" t="str">
        <f t="shared" si="112"/>
        <v/>
      </c>
      <c r="X511" s="685" t="str">
        <f t="shared" si="113"/>
        <v/>
      </c>
      <c r="Y511" s="685" t="str">
        <f t="shared" si="114"/>
        <v/>
      </c>
      <c r="Z511" s="685" t="str">
        <f t="shared" si="115"/>
        <v/>
      </c>
      <c r="AA511" s="685" t="str">
        <f t="shared" si="116"/>
        <v/>
      </c>
      <c r="AB511" s="679" t="str">
        <f>IF(G511="","",VLOOKUP(G511,Qualities!$A$2:$B$156,2,0))</f>
        <v/>
      </c>
      <c r="AC511" s="686" t="str">
        <f>IF(AB511="","",VLOOKUP(AB511,QualityType!$A$2:$B$16,2,0))</f>
        <v/>
      </c>
      <c r="AD511" s="687" t="str">
        <f t="shared" si="104"/>
        <v/>
      </c>
      <c r="AE511" s="687" t="str">
        <f>IF(I511="",IF(AND(J511="",K511=""),"",F511&amp;"External"),IF(COUNTIF(BaseData!$B$2:$B$45,I511)=1,F511&amp;"Consolidation intra-divisional",F511&amp;"Group"))</f>
        <v/>
      </c>
      <c r="AF511" s="687" t="str">
        <f t="shared" si="105"/>
        <v/>
      </c>
    </row>
    <row r="512" spans="1:32">
      <c r="A512" s="674"/>
      <c r="B512" s="675"/>
      <c r="C512" s="676"/>
      <c r="D512" s="675"/>
      <c r="E512" s="677"/>
      <c r="F512" s="675"/>
      <c r="G512" s="678"/>
      <c r="H512" s="675"/>
      <c r="I512" s="675"/>
      <c r="J512" s="675"/>
      <c r="K512" s="680"/>
      <c r="L512" s="681"/>
      <c r="M512" s="682"/>
      <c r="N512" s="683"/>
      <c r="O512" s="682"/>
      <c r="P512" s="682"/>
      <c r="Q512" s="684" t="str">
        <f t="shared" si="106"/>
        <v/>
      </c>
      <c r="R512" s="684" t="str">
        <f t="shared" si="107"/>
        <v/>
      </c>
      <c r="S512" s="684" t="str">
        <f t="shared" si="108"/>
        <v/>
      </c>
      <c r="T512" s="684" t="str">
        <f t="shared" si="109"/>
        <v/>
      </c>
      <c r="U512" s="685" t="str">
        <f t="shared" si="110"/>
        <v/>
      </c>
      <c r="V512" s="685" t="str">
        <f t="shared" si="111"/>
        <v/>
      </c>
      <c r="W512" s="685" t="str">
        <f t="shared" si="112"/>
        <v/>
      </c>
      <c r="X512" s="685" t="str">
        <f t="shared" si="113"/>
        <v/>
      </c>
      <c r="Y512" s="685" t="str">
        <f t="shared" si="114"/>
        <v/>
      </c>
      <c r="Z512" s="685" t="str">
        <f t="shared" si="115"/>
        <v/>
      </c>
      <c r="AA512" s="685" t="str">
        <f t="shared" si="116"/>
        <v/>
      </c>
      <c r="AB512" s="679" t="str">
        <f>IF(G512="","",VLOOKUP(G512,Qualities!$A$2:$B$156,2,0))</f>
        <v/>
      </c>
      <c r="AC512" s="686" t="str">
        <f>IF(AB512="","",VLOOKUP(AB512,QualityType!$A$2:$B$16,2,0))</f>
        <v/>
      </c>
      <c r="AD512" s="687" t="str">
        <f t="shared" si="104"/>
        <v/>
      </c>
      <c r="AE512" s="687" t="str">
        <f>IF(I512="",IF(AND(J512="",K512=""),"",F512&amp;"External"),IF(COUNTIF(BaseData!$B$2:$B$45,I512)=1,F512&amp;"Consolidation intra-divisional",F512&amp;"Group"))</f>
        <v/>
      </c>
      <c r="AF512" s="687" t="str">
        <f t="shared" si="105"/>
        <v/>
      </c>
    </row>
    <row r="513" spans="1:32">
      <c r="A513" s="674"/>
      <c r="B513" s="675"/>
      <c r="C513" s="676"/>
      <c r="D513" s="675"/>
      <c r="E513" s="677"/>
      <c r="F513" s="675"/>
      <c r="G513" s="678"/>
      <c r="H513" s="675"/>
      <c r="I513" s="675"/>
      <c r="J513" s="675"/>
      <c r="K513" s="680"/>
      <c r="L513" s="681"/>
      <c r="M513" s="682"/>
      <c r="N513" s="683"/>
      <c r="O513" s="682"/>
      <c r="P513" s="682"/>
      <c r="Q513" s="684" t="str">
        <f t="shared" si="106"/>
        <v/>
      </c>
      <c r="R513" s="684" t="str">
        <f t="shared" si="107"/>
        <v/>
      </c>
      <c r="S513" s="684" t="str">
        <f t="shared" si="108"/>
        <v/>
      </c>
      <c r="T513" s="684" t="str">
        <f t="shared" si="109"/>
        <v/>
      </c>
      <c r="U513" s="685" t="str">
        <f t="shared" si="110"/>
        <v/>
      </c>
      <c r="V513" s="685" t="str">
        <f t="shared" si="111"/>
        <v/>
      </c>
      <c r="W513" s="685" t="str">
        <f t="shared" si="112"/>
        <v/>
      </c>
      <c r="X513" s="685" t="str">
        <f t="shared" si="113"/>
        <v/>
      </c>
      <c r="Y513" s="685" t="str">
        <f t="shared" si="114"/>
        <v/>
      </c>
      <c r="Z513" s="685" t="str">
        <f t="shared" si="115"/>
        <v/>
      </c>
      <c r="AA513" s="685" t="str">
        <f t="shared" si="116"/>
        <v/>
      </c>
      <c r="AB513" s="679" t="str">
        <f>IF(G513="","",VLOOKUP(G513,Qualities!$A$2:$B$156,2,0))</f>
        <v/>
      </c>
      <c r="AC513" s="686" t="str">
        <f>IF(AB513="","",VLOOKUP(AB513,QualityType!$A$2:$B$16,2,0))</f>
        <v/>
      </c>
      <c r="AD513" s="687" t="str">
        <f t="shared" si="104"/>
        <v/>
      </c>
      <c r="AE513" s="687" t="str">
        <f>IF(I513="",IF(AND(J513="",K513=""),"",F513&amp;"External"),IF(COUNTIF(BaseData!$B$2:$B$45,I513)=1,F513&amp;"Consolidation intra-divisional",F513&amp;"Group"))</f>
        <v/>
      </c>
      <c r="AF513" s="687" t="str">
        <f t="shared" si="105"/>
        <v/>
      </c>
    </row>
    <row r="514" spans="1:32">
      <c r="A514" s="674"/>
      <c r="B514" s="675"/>
      <c r="C514" s="676"/>
      <c r="D514" s="675"/>
      <c r="E514" s="677"/>
      <c r="F514" s="675"/>
      <c r="G514" s="678"/>
      <c r="H514" s="675"/>
      <c r="I514" s="675"/>
      <c r="J514" s="675"/>
      <c r="K514" s="680"/>
      <c r="L514" s="681"/>
      <c r="M514" s="682"/>
      <c r="N514" s="683"/>
      <c r="O514" s="682"/>
      <c r="P514" s="682"/>
      <c r="Q514" s="684" t="str">
        <f t="shared" si="106"/>
        <v/>
      </c>
      <c r="R514" s="684" t="str">
        <f t="shared" si="107"/>
        <v/>
      </c>
      <c r="S514" s="684" t="str">
        <f t="shared" si="108"/>
        <v/>
      </c>
      <c r="T514" s="684" t="str">
        <f t="shared" si="109"/>
        <v/>
      </c>
      <c r="U514" s="685" t="str">
        <f t="shared" si="110"/>
        <v/>
      </c>
      <c r="V514" s="685" t="str">
        <f t="shared" si="111"/>
        <v/>
      </c>
      <c r="W514" s="685" t="str">
        <f t="shared" si="112"/>
        <v/>
      </c>
      <c r="X514" s="685" t="str">
        <f t="shared" si="113"/>
        <v/>
      </c>
      <c r="Y514" s="685" t="str">
        <f t="shared" si="114"/>
        <v/>
      </c>
      <c r="Z514" s="685" t="str">
        <f t="shared" si="115"/>
        <v/>
      </c>
      <c r="AA514" s="685" t="str">
        <f t="shared" si="116"/>
        <v/>
      </c>
      <c r="AB514" s="679" t="str">
        <f>IF(G514="","",VLOOKUP(G514,Qualities!$A$2:$B$156,2,0))</f>
        <v/>
      </c>
      <c r="AC514" s="686" t="str">
        <f>IF(AB514="","",VLOOKUP(AB514,QualityType!$A$2:$B$16,2,0))</f>
        <v/>
      </c>
      <c r="AD514" s="687" t="str">
        <f t="shared" si="104"/>
        <v/>
      </c>
      <c r="AE514" s="687" t="str">
        <f>IF(I514="",IF(AND(J514="",K514=""),"",F514&amp;"External"),IF(COUNTIF(BaseData!$B$2:$B$45,I514)=1,F514&amp;"Consolidation intra-divisional",F514&amp;"Group"))</f>
        <v/>
      </c>
      <c r="AF514" s="687" t="str">
        <f t="shared" si="105"/>
        <v/>
      </c>
    </row>
    <row r="515" spans="1:32">
      <c r="A515" s="674"/>
      <c r="B515" s="675"/>
      <c r="C515" s="676"/>
      <c r="D515" s="675"/>
      <c r="E515" s="677"/>
      <c r="F515" s="675"/>
      <c r="G515" s="678"/>
      <c r="H515" s="675"/>
      <c r="I515" s="675"/>
      <c r="J515" s="675"/>
      <c r="K515" s="680"/>
      <c r="L515" s="681"/>
      <c r="M515" s="682"/>
      <c r="N515" s="683"/>
      <c r="O515" s="682"/>
      <c r="P515" s="682"/>
      <c r="Q515" s="684" t="str">
        <f t="shared" si="106"/>
        <v/>
      </c>
      <c r="R515" s="684" t="str">
        <f t="shared" si="107"/>
        <v/>
      </c>
      <c r="S515" s="684" t="str">
        <f t="shared" si="108"/>
        <v/>
      </c>
      <c r="T515" s="684" t="str">
        <f t="shared" si="109"/>
        <v/>
      </c>
      <c r="U515" s="685" t="str">
        <f t="shared" si="110"/>
        <v/>
      </c>
      <c r="V515" s="685" t="str">
        <f t="shared" si="111"/>
        <v/>
      </c>
      <c r="W515" s="685" t="str">
        <f t="shared" si="112"/>
        <v/>
      </c>
      <c r="X515" s="685" t="str">
        <f t="shared" si="113"/>
        <v/>
      </c>
      <c r="Y515" s="685" t="str">
        <f t="shared" si="114"/>
        <v/>
      </c>
      <c r="Z515" s="685" t="str">
        <f t="shared" si="115"/>
        <v/>
      </c>
      <c r="AA515" s="685" t="str">
        <f t="shared" si="116"/>
        <v/>
      </c>
      <c r="AB515" s="679" t="str">
        <f>IF(G515="","",VLOOKUP(G515,Qualities!$A$2:$B$156,2,0))</f>
        <v/>
      </c>
      <c r="AC515" s="686" t="str">
        <f>IF(AB515="","",VLOOKUP(AB515,QualityType!$A$2:$B$16,2,0))</f>
        <v/>
      </c>
      <c r="AD515" s="687" t="str">
        <f t="shared" si="104"/>
        <v/>
      </c>
      <c r="AE515" s="687" t="str">
        <f>IF(I515="",IF(AND(J515="",K515=""),"",F515&amp;"External"),IF(COUNTIF(BaseData!$B$2:$B$45,I515)=1,F515&amp;"Consolidation intra-divisional",F515&amp;"Group"))</f>
        <v/>
      </c>
      <c r="AF515" s="687" t="str">
        <f t="shared" si="105"/>
        <v/>
      </c>
    </row>
    <row r="516" spans="1:32">
      <c r="A516" s="674"/>
      <c r="B516" s="675"/>
      <c r="C516" s="676"/>
      <c r="D516" s="675"/>
      <c r="E516" s="677"/>
      <c r="F516" s="675"/>
      <c r="G516" s="678"/>
      <c r="H516" s="675"/>
      <c r="I516" s="675"/>
      <c r="J516" s="675"/>
      <c r="K516" s="680"/>
      <c r="L516" s="681"/>
      <c r="M516" s="682"/>
      <c r="N516" s="683"/>
      <c r="O516" s="682"/>
      <c r="P516" s="682"/>
      <c r="Q516" s="684" t="str">
        <f t="shared" si="106"/>
        <v/>
      </c>
      <c r="R516" s="684" t="str">
        <f t="shared" si="107"/>
        <v/>
      </c>
      <c r="S516" s="684" t="str">
        <f t="shared" si="108"/>
        <v/>
      </c>
      <c r="T516" s="684" t="str">
        <f t="shared" si="109"/>
        <v/>
      </c>
      <c r="U516" s="685" t="str">
        <f t="shared" si="110"/>
        <v/>
      </c>
      <c r="V516" s="685" t="str">
        <f t="shared" si="111"/>
        <v/>
      </c>
      <c r="W516" s="685" t="str">
        <f t="shared" si="112"/>
        <v/>
      </c>
      <c r="X516" s="685" t="str">
        <f t="shared" si="113"/>
        <v/>
      </c>
      <c r="Y516" s="685" t="str">
        <f t="shared" si="114"/>
        <v/>
      </c>
      <c r="Z516" s="685" t="str">
        <f t="shared" si="115"/>
        <v/>
      </c>
      <c r="AA516" s="685" t="str">
        <f t="shared" si="116"/>
        <v/>
      </c>
      <c r="AB516" s="679" t="str">
        <f>IF(G516="","",VLOOKUP(G516,Qualities!$A$2:$B$156,2,0))</f>
        <v/>
      </c>
      <c r="AC516" s="686" t="str">
        <f>IF(AB516="","",VLOOKUP(AB516,QualityType!$A$2:$B$16,2,0))</f>
        <v/>
      </c>
      <c r="AD516" s="687" t="str">
        <f t="shared" si="104"/>
        <v/>
      </c>
      <c r="AE516" s="687" t="str">
        <f>IF(I516="",IF(AND(J516="",K516=""),"",F516&amp;"External"),IF(COUNTIF(BaseData!$B$2:$B$45,I516)=1,F516&amp;"Consolidation intra-divisional",F516&amp;"Group"))</f>
        <v/>
      </c>
      <c r="AF516" s="687" t="str">
        <f t="shared" si="105"/>
        <v/>
      </c>
    </row>
    <row r="517" spans="1:32">
      <c r="A517" s="674"/>
      <c r="B517" s="675"/>
      <c r="C517" s="676"/>
      <c r="D517" s="675"/>
      <c r="E517" s="677"/>
      <c r="F517" s="675"/>
      <c r="G517" s="678"/>
      <c r="H517" s="675"/>
      <c r="I517" s="675"/>
      <c r="J517" s="675"/>
      <c r="K517" s="680"/>
      <c r="L517" s="681"/>
      <c r="M517" s="682"/>
      <c r="N517" s="683"/>
      <c r="O517" s="682"/>
      <c r="P517" s="682"/>
      <c r="Q517" s="684" t="str">
        <f t="shared" si="106"/>
        <v/>
      </c>
      <c r="R517" s="684" t="str">
        <f t="shared" si="107"/>
        <v/>
      </c>
      <c r="S517" s="684" t="str">
        <f t="shared" si="108"/>
        <v/>
      </c>
      <c r="T517" s="684" t="str">
        <f t="shared" si="109"/>
        <v/>
      </c>
      <c r="U517" s="685" t="str">
        <f t="shared" si="110"/>
        <v/>
      </c>
      <c r="V517" s="685" t="str">
        <f t="shared" si="111"/>
        <v/>
      </c>
      <c r="W517" s="685" t="str">
        <f t="shared" si="112"/>
        <v/>
      </c>
      <c r="X517" s="685" t="str">
        <f t="shared" si="113"/>
        <v/>
      </c>
      <c r="Y517" s="685" t="str">
        <f t="shared" si="114"/>
        <v/>
      </c>
      <c r="Z517" s="685" t="str">
        <f t="shared" si="115"/>
        <v/>
      </c>
      <c r="AA517" s="685" t="str">
        <f t="shared" si="116"/>
        <v/>
      </c>
      <c r="AB517" s="679" t="str">
        <f>IF(G517="","",VLOOKUP(G517,Qualities!$A$2:$B$156,2,0))</f>
        <v/>
      </c>
      <c r="AC517" s="686" t="str">
        <f>IF(AB517="","",VLOOKUP(AB517,QualityType!$A$2:$B$16,2,0))</f>
        <v/>
      </c>
      <c r="AD517" s="687" t="str">
        <f t="shared" si="104"/>
        <v/>
      </c>
      <c r="AE517" s="687" t="str">
        <f>IF(I517="",IF(AND(J517="",K517=""),"",F517&amp;"External"),IF(COUNTIF(BaseData!$B$2:$B$45,I517)=1,F517&amp;"Consolidation intra-divisional",F517&amp;"Group"))</f>
        <v/>
      </c>
      <c r="AF517" s="687" t="str">
        <f t="shared" si="105"/>
        <v/>
      </c>
    </row>
    <row r="518" spans="1:32">
      <c r="A518" s="674"/>
      <c r="B518" s="675"/>
      <c r="C518" s="676"/>
      <c r="D518" s="675"/>
      <c r="E518" s="677"/>
      <c r="F518" s="675"/>
      <c r="G518" s="678"/>
      <c r="H518" s="675"/>
      <c r="I518" s="675"/>
      <c r="J518" s="675"/>
      <c r="K518" s="680"/>
      <c r="L518" s="681"/>
      <c r="M518" s="682"/>
      <c r="N518" s="683"/>
      <c r="O518" s="682"/>
      <c r="P518" s="682"/>
      <c r="Q518" s="684" t="str">
        <f t="shared" si="106"/>
        <v/>
      </c>
      <c r="R518" s="684" t="str">
        <f t="shared" si="107"/>
        <v/>
      </c>
      <c r="S518" s="684" t="str">
        <f t="shared" si="108"/>
        <v/>
      </c>
      <c r="T518" s="684" t="str">
        <f t="shared" si="109"/>
        <v/>
      </c>
      <c r="U518" s="685" t="str">
        <f t="shared" si="110"/>
        <v/>
      </c>
      <c r="V518" s="685" t="str">
        <f t="shared" si="111"/>
        <v/>
      </c>
      <c r="W518" s="685" t="str">
        <f t="shared" si="112"/>
        <v/>
      </c>
      <c r="X518" s="685" t="str">
        <f t="shared" si="113"/>
        <v/>
      </c>
      <c r="Y518" s="685" t="str">
        <f t="shared" si="114"/>
        <v/>
      </c>
      <c r="Z518" s="685" t="str">
        <f t="shared" si="115"/>
        <v/>
      </c>
      <c r="AA518" s="685" t="str">
        <f t="shared" si="116"/>
        <v/>
      </c>
      <c r="AB518" s="679" t="str">
        <f>IF(G518="","",VLOOKUP(G518,Qualities!$A$2:$B$156,2,0))</f>
        <v/>
      </c>
      <c r="AC518" s="686" t="str">
        <f>IF(AB518="","",VLOOKUP(AB518,QualityType!$A$2:$B$16,2,0))</f>
        <v/>
      </c>
      <c r="AD518" s="687" t="str">
        <f t="shared" si="104"/>
        <v/>
      </c>
      <c r="AE518" s="687" t="str">
        <f>IF(I518="",IF(AND(J518="",K518=""),"",F518&amp;"External"),IF(COUNTIF(BaseData!$B$2:$B$45,I518)=1,F518&amp;"Consolidation intra-divisional",F518&amp;"Group"))</f>
        <v/>
      </c>
      <c r="AF518" s="687" t="str">
        <f t="shared" si="105"/>
        <v/>
      </c>
    </row>
    <row r="519" spans="1:32">
      <c r="A519" s="674"/>
      <c r="B519" s="675"/>
      <c r="C519" s="676"/>
      <c r="D519" s="675"/>
      <c r="E519" s="677"/>
      <c r="F519" s="675"/>
      <c r="G519" s="678"/>
      <c r="H519" s="675"/>
      <c r="I519" s="675"/>
      <c r="J519" s="675"/>
      <c r="K519" s="680"/>
      <c r="L519" s="681"/>
      <c r="M519" s="682"/>
      <c r="N519" s="683"/>
      <c r="O519" s="682"/>
      <c r="P519" s="682"/>
      <c r="Q519" s="684" t="str">
        <f t="shared" si="106"/>
        <v/>
      </c>
      <c r="R519" s="684" t="str">
        <f t="shared" si="107"/>
        <v/>
      </c>
      <c r="S519" s="684" t="str">
        <f t="shared" si="108"/>
        <v/>
      </c>
      <c r="T519" s="684" t="str">
        <f t="shared" si="109"/>
        <v/>
      </c>
      <c r="U519" s="685" t="str">
        <f t="shared" si="110"/>
        <v/>
      </c>
      <c r="V519" s="685" t="str">
        <f t="shared" si="111"/>
        <v/>
      </c>
      <c r="W519" s="685" t="str">
        <f t="shared" si="112"/>
        <v/>
      </c>
      <c r="X519" s="685" t="str">
        <f t="shared" si="113"/>
        <v/>
      </c>
      <c r="Y519" s="685" t="str">
        <f t="shared" si="114"/>
        <v/>
      </c>
      <c r="Z519" s="685" t="str">
        <f t="shared" si="115"/>
        <v/>
      </c>
      <c r="AA519" s="685" t="str">
        <f t="shared" si="116"/>
        <v/>
      </c>
      <c r="AB519" s="679" t="str">
        <f>IF(G519="","",VLOOKUP(G519,Qualities!$A$2:$B$156,2,0))</f>
        <v/>
      </c>
      <c r="AC519" s="686" t="str">
        <f>IF(AB519="","",VLOOKUP(AB519,QualityType!$A$2:$B$16,2,0))</f>
        <v/>
      </c>
      <c r="AD519" s="687" t="str">
        <f t="shared" si="104"/>
        <v/>
      </c>
      <c r="AE519" s="687" t="str">
        <f>IF(I519="",IF(AND(J519="",K519=""),"",F519&amp;"External"),IF(COUNTIF(BaseData!$B$2:$B$45,I519)=1,F519&amp;"Consolidation intra-divisional",F519&amp;"Group"))</f>
        <v/>
      </c>
      <c r="AF519" s="687" t="str">
        <f t="shared" si="105"/>
        <v/>
      </c>
    </row>
    <row r="520" spans="1:32">
      <c r="A520" s="674"/>
      <c r="B520" s="675"/>
      <c r="C520" s="676"/>
      <c r="D520" s="675"/>
      <c r="E520" s="677"/>
      <c r="F520" s="675"/>
      <c r="G520" s="678"/>
      <c r="H520" s="675"/>
      <c r="I520" s="675"/>
      <c r="J520" s="675"/>
      <c r="K520" s="680"/>
      <c r="L520" s="681"/>
      <c r="M520" s="682"/>
      <c r="N520" s="683"/>
      <c r="O520" s="682"/>
      <c r="P520" s="682"/>
      <c r="Q520" s="684" t="str">
        <f t="shared" si="106"/>
        <v/>
      </c>
      <c r="R520" s="684" t="str">
        <f t="shared" si="107"/>
        <v/>
      </c>
      <c r="S520" s="684" t="str">
        <f t="shared" si="108"/>
        <v/>
      </c>
      <c r="T520" s="684" t="str">
        <f t="shared" si="109"/>
        <v/>
      </c>
      <c r="U520" s="685" t="str">
        <f t="shared" si="110"/>
        <v/>
      </c>
      <c r="V520" s="685" t="str">
        <f t="shared" si="111"/>
        <v/>
      </c>
      <c r="W520" s="685" t="str">
        <f t="shared" si="112"/>
        <v/>
      </c>
      <c r="X520" s="685" t="str">
        <f t="shared" si="113"/>
        <v/>
      </c>
      <c r="Y520" s="685" t="str">
        <f t="shared" si="114"/>
        <v/>
      </c>
      <c r="Z520" s="685" t="str">
        <f t="shared" si="115"/>
        <v/>
      </c>
      <c r="AA520" s="685" t="str">
        <f t="shared" si="116"/>
        <v/>
      </c>
      <c r="AB520" s="679" t="str">
        <f>IF(G520="","",VLOOKUP(G520,Qualities!$A$2:$B$156,2,0))</f>
        <v/>
      </c>
      <c r="AC520" s="686" t="str">
        <f>IF(AB520="","",VLOOKUP(AB520,QualityType!$A$2:$B$16,2,0))</f>
        <v/>
      </c>
      <c r="AD520" s="687" t="str">
        <f t="shared" si="104"/>
        <v/>
      </c>
      <c r="AE520" s="687" t="str">
        <f>IF(I520="",IF(AND(J520="",K520=""),"",F520&amp;"External"),IF(COUNTIF(BaseData!$B$2:$B$45,I520)=1,F520&amp;"Consolidation intra-divisional",F520&amp;"Group"))</f>
        <v/>
      </c>
      <c r="AF520" s="687" t="str">
        <f t="shared" si="105"/>
        <v/>
      </c>
    </row>
    <row r="521" spans="1:32">
      <c r="A521" s="674"/>
      <c r="B521" s="675"/>
      <c r="C521" s="676"/>
      <c r="D521" s="675"/>
      <c r="E521" s="677"/>
      <c r="F521" s="675"/>
      <c r="G521" s="678"/>
      <c r="H521" s="675"/>
      <c r="I521" s="675"/>
      <c r="J521" s="675"/>
      <c r="K521" s="680"/>
      <c r="L521" s="681"/>
      <c r="M521" s="682"/>
      <c r="N521" s="683"/>
      <c r="O521" s="682"/>
      <c r="P521" s="682"/>
      <c r="Q521" s="684" t="str">
        <f t="shared" si="106"/>
        <v/>
      </c>
      <c r="R521" s="684" t="str">
        <f t="shared" si="107"/>
        <v/>
      </c>
      <c r="S521" s="684" t="str">
        <f t="shared" si="108"/>
        <v/>
      </c>
      <c r="T521" s="684" t="str">
        <f t="shared" si="109"/>
        <v/>
      </c>
      <c r="U521" s="685" t="str">
        <f t="shared" si="110"/>
        <v/>
      </c>
      <c r="V521" s="685" t="str">
        <f t="shared" si="111"/>
        <v/>
      </c>
      <c r="W521" s="685" t="str">
        <f t="shared" si="112"/>
        <v/>
      </c>
      <c r="X521" s="685" t="str">
        <f t="shared" si="113"/>
        <v/>
      </c>
      <c r="Y521" s="685" t="str">
        <f t="shared" si="114"/>
        <v/>
      </c>
      <c r="Z521" s="685" t="str">
        <f t="shared" si="115"/>
        <v/>
      </c>
      <c r="AA521" s="685" t="str">
        <f t="shared" si="116"/>
        <v/>
      </c>
      <c r="AB521" s="679" t="str">
        <f>IF(G521="","",VLOOKUP(G521,Qualities!$A$2:$B$156,2,0))</f>
        <v/>
      </c>
      <c r="AC521" s="686" t="str">
        <f>IF(AB521="","",VLOOKUP(AB521,QualityType!$A$2:$B$16,2,0))</f>
        <v/>
      </c>
      <c r="AD521" s="687" t="str">
        <f t="shared" si="104"/>
        <v/>
      </c>
      <c r="AE521" s="687" t="str">
        <f>IF(I521="",IF(AND(J521="",K521=""),"",F521&amp;"External"),IF(COUNTIF(BaseData!$B$2:$B$45,I521)=1,F521&amp;"Consolidation intra-divisional",F521&amp;"Group"))</f>
        <v/>
      </c>
      <c r="AF521" s="687" t="str">
        <f t="shared" si="105"/>
        <v/>
      </c>
    </row>
    <row r="522" spans="1:32">
      <c r="A522" s="674"/>
      <c r="B522" s="675"/>
      <c r="C522" s="676"/>
      <c r="D522" s="675"/>
      <c r="E522" s="677"/>
      <c r="F522" s="675"/>
      <c r="G522" s="678"/>
      <c r="H522" s="675"/>
      <c r="I522" s="675"/>
      <c r="J522" s="675"/>
      <c r="K522" s="680"/>
      <c r="L522" s="681"/>
      <c r="M522" s="682"/>
      <c r="N522" s="683"/>
      <c r="O522" s="682"/>
      <c r="P522" s="682"/>
      <c r="Q522" s="684" t="str">
        <f t="shared" si="106"/>
        <v/>
      </c>
      <c r="R522" s="684" t="str">
        <f t="shared" si="107"/>
        <v/>
      </c>
      <c r="S522" s="684" t="str">
        <f t="shared" si="108"/>
        <v/>
      </c>
      <c r="T522" s="684" t="str">
        <f t="shared" si="109"/>
        <v/>
      </c>
      <c r="U522" s="685" t="str">
        <f t="shared" si="110"/>
        <v/>
      </c>
      <c r="V522" s="685" t="str">
        <f t="shared" si="111"/>
        <v/>
      </c>
      <c r="W522" s="685" t="str">
        <f t="shared" si="112"/>
        <v/>
      </c>
      <c r="X522" s="685" t="str">
        <f t="shared" si="113"/>
        <v/>
      </c>
      <c r="Y522" s="685" t="str">
        <f t="shared" si="114"/>
        <v/>
      </c>
      <c r="Z522" s="685" t="str">
        <f t="shared" si="115"/>
        <v/>
      </c>
      <c r="AA522" s="685" t="str">
        <f t="shared" si="116"/>
        <v/>
      </c>
      <c r="AB522" s="679" t="str">
        <f>IF(G522="","",VLOOKUP(G522,Qualities!$A$2:$B$156,2,0))</f>
        <v/>
      </c>
      <c r="AC522" s="686" t="str">
        <f>IF(AB522="","",VLOOKUP(AB522,QualityType!$A$2:$B$16,2,0))</f>
        <v/>
      </c>
      <c r="AD522" s="687" t="str">
        <f t="shared" si="104"/>
        <v/>
      </c>
      <c r="AE522" s="687" t="str">
        <f>IF(I522="",IF(AND(J522="",K522=""),"",F522&amp;"External"),IF(COUNTIF(BaseData!$B$2:$B$45,I522)=1,F522&amp;"Consolidation intra-divisional",F522&amp;"Group"))</f>
        <v/>
      </c>
      <c r="AF522" s="687" t="str">
        <f t="shared" si="105"/>
        <v/>
      </c>
    </row>
    <row r="523" spans="1:32">
      <c r="A523" s="674"/>
      <c r="B523" s="675"/>
      <c r="C523" s="676"/>
      <c r="D523" s="675"/>
      <c r="E523" s="677"/>
      <c r="F523" s="675"/>
      <c r="G523" s="678"/>
      <c r="H523" s="675"/>
      <c r="I523" s="675"/>
      <c r="J523" s="675"/>
      <c r="K523" s="680"/>
      <c r="L523" s="681"/>
      <c r="M523" s="682"/>
      <c r="N523" s="683"/>
      <c r="O523" s="682"/>
      <c r="P523" s="682"/>
      <c r="Q523" s="684" t="str">
        <f t="shared" si="106"/>
        <v/>
      </c>
      <c r="R523" s="684" t="str">
        <f t="shared" si="107"/>
        <v/>
      </c>
      <c r="S523" s="684" t="str">
        <f t="shared" si="108"/>
        <v/>
      </c>
      <c r="T523" s="684" t="str">
        <f t="shared" si="109"/>
        <v/>
      </c>
      <c r="U523" s="685" t="str">
        <f t="shared" si="110"/>
        <v/>
      </c>
      <c r="V523" s="685" t="str">
        <f t="shared" si="111"/>
        <v/>
      </c>
      <c r="W523" s="685" t="str">
        <f t="shared" si="112"/>
        <v/>
      </c>
      <c r="X523" s="685" t="str">
        <f t="shared" si="113"/>
        <v/>
      </c>
      <c r="Y523" s="685" t="str">
        <f t="shared" si="114"/>
        <v/>
      </c>
      <c r="Z523" s="685" t="str">
        <f t="shared" si="115"/>
        <v/>
      </c>
      <c r="AA523" s="685" t="str">
        <f t="shared" si="116"/>
        <v/>
      </c>
      <c r="AB523" s="679" t="str">
        <f>IF(G523="","",VLOOKUP(G523,Qualities!$A$2:$B$156,2,0))</f>
        <v/>
      </c>
      <c r="AC523" s="686" t="str">
        <f>IF(AB523="","",VLOOKUP(AB523,QualityType!$A$2:$B$16,2,0))</f>
        <v/>
      </c>
      <c r="AD523" s="687" t="str">
        <f t="shared" si="104"/>
        <v/>
      </c>
      <c r="AE523" s="687" t="str">
        <f>IF(I523="",IF(AND(J523="",K523=""),"",F523&amp;"External"),IF(COUNTIF(BaseData!$B$2:$B$45,I523)=1,F523&amp;"Consolidation intra-divisional",F523&amp;"Group"))</f>
        <v/>
      </c>
      <c r="AF523" s="687" t="str">
        <f t="shared" si="105"/>
        <v/>
      </c>
    </row>
    <row r="524" spans="1:32">
      <c r="A524" s="674"/>
      <c r="B524" s="675"/>
      <c r="C524" s="676"/>
      <c r="D524" s="675"/>
      <c r="E524" s="677"/>
      <c r="F524" s="675"/>
      <c r="G524" s="678"/>
      <c r="H524" s="675"/>
      <c r="I524" s="675"/>
      <c r="J524" s="675"/>
      <c r="K524" s="680"/>
      <c r="L524" s="681"/>
      <c r="M524" s="682"/>
      <c r="N524" s="683"/>
      <c r="O524" s="682"/>
      <c r="P524" s="682"/>
      <c r="Q524" s="684" t="str">
        <f t="shared" si="106"/>
        <v/>
      </c>
      <c r="R524" s="684" t="str">
        <f t="shared" si="107"/>
        <v/>
      </c>
      <c r="S524" s="684" t="str">
        <f t="shared" si="108"/>
        <v/>
      </c>
      <c r="T524" s="684" t="str">
        <f t="shared" si="109"/>
        <v/>
      </c>
      <c r="U524" s="685" t="str">
        <f t="shared" si="110"/>
        <v/>
      </c>
      <c r="V524" s="685" t="str">
        <f t="shared" si="111"/>
        <v/>
      </c>
      <c r="W524" s="685" t="str">
        <f t="shared" si="112"/>
        <v/>
      </c>
      <c r="X524" s="685" t="str">
        <f t="shared" si="113"/>
        <v/>
      </c>
      <c r="Y524" s="685" t="str">
        <f t="shared" si="114"/>
        <v/>
      </c>
      <c r="Z524" s="685" t="str">
        <f t="shared" si="115"/>
        <v/>
      </c>
      <c r="AA524" s="685" t="str">
        <f t="shared" si="116"/>
        <v/>
      </c>
      <c r="AB524" s="679" t="str">
        <f>IF(G524="","",VLOOKUP(G524,Qualities!$A$2:$B$156,2,0))</f>
        <v/>
      </c>
      <c r="AC524" s="686" t="str">
        <f>IF(AB524="","",VLOOKUP(AB524,QualityType!$A$2:$B$16,2,0))</f>
        <v/>
      </c>
      <c r="AD524" s="687" t="str">
        <f t="shared" si="104"/>
        <v/>
      </c>
      <c r="AE524" s="687" t="str">
        <f>IF(I524="",IF(AND(J524="",K524=""),"",F524&amp;"External"),IF(COUNTIF(BaseData!$B$2:$B$45,I524)=1,F524&amp;"Consolidation intra-divisional",F524&amp;"Group"))</f>
        <v/>
      </c>
      <c r="AF524" s="687" t="str">
        <f t="shared" si="105"/>
        <v/>
      </c>
    </row>
    <row r="525" spans="1:32">
      <c r="A525" s="674"/>
      <c r="B525" s="675"/>
      <c r="C525" s="676"/>
      <c r="D525" s="675"/>
      <c r="E525" s="677"/>
      <c r="F525" s="675"/>
      <c r="G525" s="678"/>
      <c r="H525" s="675"/>
      <c r="I525" s="675"/>
      <c r="J525" s="675"/>
      <c r="K525" s="680"/>
      <c r="L525" s="681"/>
      <c r="M525" s="682"/>
      <c r="N525" s="683"/>
      <c r="O525" s="682"/>
      <c r="P525" s="682"/>
      <c r="Q525" s="684" t="str">
        <f t="shared" si="106"/>
        <v/>
      </c>
      <c r="R525" s="684" t="str">
        <f t="shared" si="107"/>
        <v/>
      </c>
      <c r="S525" s="684" t="str">
        <f t="shared" si="108"/>
        <v/>
      </c>
      <c r="T525" s="684" t="str">
        <f t="shared" si="109"/>
        <v/>
      </c>
      <c r="U525" s="685" t="str">
        <f t="shared" si="110"/>
        <v/>
      </c>
      <c r="V525" s="685" t="str">
        <f t="shared" si="111"/>
        <v/>
      </c>
      <c r="W525" s="685" t="str">
        <f t="shared" si="112"/>
        <v/>
      </c>
      <c r="X525" s="685" t="str">
        <f t="shared" si="113"/>
        <v/>
      </c>
      <c r="Y525" s="685" t="str">
        <f t="shared" si="114"/>
        <v/>
      </c>
      <c r="Z525" s="685" t="str">
        <f t="shared" si="115"/>
        <v/>
      </c>
      <c r="AA525" s="685" t="str">
        <f t="shared" si="116"/>
        <v/>
      </c>
      <c r="AB525" s="679" t="str">
        <f>IF(G525="","",VLOOKUP(G525,Qualities!$A$2:$B$156,2,0))</f>
        <v/>
      </c>
      <c r="AC525" s="686" t="str">
        <f>IF(AB525="","",VLOOKUP(AB525,QualityType!$A$2:$B$16,2,0))</f>
        <v/>
      </c>
      <c r="AD525" s="687" t="str">
        <f t="shared" si="104"/>
        <v/>
      </c>
      <c r="AE525" s="687" t="str">
        <f>IF(I525="",IF(AND(J525="",K525=""),"",F525&amp;"External"),IF(COUNTIF(BaseData!$B$2:$B$45,I525)=1,F525&amp;"Consolidation intra-divisional",F525&amp;"Group"))</f>
        <v/>
      </c>
      <c r="AF525" s="687" t="str">
        <f t="shared" si="105"/>
        <v/>
      </c>
    </row>
    <row r="526" spans="1:32">
      <c r="A526" s="674"/>
      <c r="B526" s="675"/>
      <c r="C526" s="676"/>
      <c r="D526" s="675"/>
      <c r="E526" s="677"/>
      <c r="F526" s="675"/>
      <c r="G526" s="678"/>
      <c r="H526" s="675"/>
      <c r="I526" s="675"/>
      <c r="J526" s="675"/>
      <c r="K526" s="680"/>
      <c r="L526" s="681"/>
      <c r="M526" s="682"/>
      <c r="N526" s="683"/>
      <c r="O526" s="682"/>
      <c r="P526" s="682"/>
      <c r="Q526" s="684" t="str">
        <f t="shared" si="106"/>
        <v/>
      </c>
      <c r="R526" s="684" t="str">
        <f t="shared" si="107"/>
        <v/>
      </c>
      <c r="S526" s="684" t="str">
        <f t="shared" si="108"/>
        <v/>
      </c>
      <c r="T526" s="684" t="str">
        <f t="shared" si="109"/>
        <v/>
      </c>
      <c r="U526" s="685" t="str">
        <f t="shared" si="110"/>
        <v/>
      </c>
      <c r="V526" s="685" t="str">
        <f t="shared" si="111"/>
        <v/>
      </c>
      <c r="W526" s="685" t="str">
        <f t="shared" si="112"/>
        <v/>
      </c>
      <c r="X526" s="685" t="str">
        <f t="shared" si="113"/>
        <v/>
      </c>
      <c r="Y526" s="685" t="str">
        <f t="shared" si="114"/>
        <v/>
      </c>
      <c r="Z526" s="685" t="str">
        <f t="shared" si="115"/>
        <v/>
      </c>
      <c r="AA526" s="685" t="str">
        <f t="shared" si="116"/>
        <v/>
      </c>
      <c r="AB526" s="679" t="str">
        <f>IF(G526="","",VLOOKUP(G526,Qualities!$A$2:$B$156,2,0))</f>
        <v/>
      </c>
      <c r="AC526" s="686" t="str">
        <f>IF(AB526="","",VLOOKUP(AB526,QualityType!$A$2:$B$16,2,0))</f>
        <v/>
      </c>
      <c r="AD526" s="687" t="str">
        <f t="shared" si="104"/>
        <v/>
      </c>
      <c r="AE526" s="687" t="str">
        <f>IF(I526="",IF(AND(J526="",K526=""),"",F526&amp;"External"),IF(COUNTIF(BaseData!$B$2:$B$45,I526)=1,F526&amp;"Consolidation intra-divisional",F526&amp;"Group"))</f>
        <v/>
      </c>
      <c r="AF526" s="687" t="str">
        <f t="shared" si="105"/>
        <v/>
      </c>
    </row>
    <row r="527" spans="1:32">
      <c r="A527" s="674"/>
      <c r="B527" s="675"/>
      <c r="C527" s="676"/>
      <c r="D527" s="675"/>
      <c r="E527" s="677"/>
      <c r="F527" s="675"/>
      <c r="G527" s="678"/>
      <c r="H527" s="675"/>
      <c r="I527" s="675"/>
      <c r="J527" s="675"/>
      <c r="K527" s="680"/>
      <c r="L527" s="681"/>
      <c r="M527" s="682"/>
      <c r="N527" s="683"/>
      <c r="O527" s="682"/>
      <c r="P527" s="682"/>
      <c r="Q527" s="684" t="str">
        <f t="shared" si="106"/>
        <v/>
      </c>
      <c r="R527" s="684" t="str">
        <f t="shared" si="107"/>
        <v/>
      </c>
      <c r="S527" s="684" t="str">
        <f t="shared" si="108"/>
        <v/>
      </c>
      <c r="T527" s="684" t="str">
        <f t="shared" si="109"/>
        <v/>
      </c>
      <c r="U527" s="685" t="str">
        <f t="shared" si="110"/>
        <v/>
      </c>
      <c r="V527" s="685" t="str">
        <f t="shared" si="111"/>
        <v/>
      </c>
      <c r="W527" s="685" t="str">
        <f t="shared" si="112"/>
        <v/>
      </c>
      <c r="X527" s="685" t="str">
        <f t="shared" si="113"/>
        <v/>
      </c>
      <c r="Y527" s="685" t="str">
        <f t="shared" si="114"/>
        <v/>
      </c>
      <c r="Z527" s="685" t="str">
        <f t="shared" si="115"/>
        <v/>
      </c>
      <c r="AA527" s="685" t="str">
        <f t="shared" si="116"/>
        <v/>
      </c>
      <c r="AB527" s="679" t="str">
        <f>IF(G527="","",VLOOKUP(G527,Qualities!$A$2:$B$156,2,0))</f>
        <v/>
      </c>
      <c r="AC527" s="686" t="str">
        <f>IF(AB527="","",VLOOKUP(AB527,QualityType!$A$2:$B$16,2,0))</f>
        <v/>
      </c>
      <c r="AD527" s="687" t="str">
        <f t="shared" si="104"/>
        <v/>
      </c>
      <c r="AE527" s="687" t="str">
        <f>IF(I527="",IF(AND(J527="",K527=""),"",F527&amp;"External"),IF(COUNTIF(BaseData!$B$2:$B$45,I527)=1,F527&amp;"Consolidation intra-divisional",F527&amp;"Group"))</f>
        <v/>
      </c>
      <c r="AF527" s="687" t="str">
        <f t="shared" si="105"/>
        <v/>
      </c>
    </row>
    <row r="528" spans="1:32">
      <c r="A528" s="674"/>
      <c r="B528" s="675"/>
      <c r="C528" s="676"/>
      <c r="D528" s="675"/>
      <c r="E528" s="677"/>
      <c r="F528" s="675"/>
      <c r="G528" s="678"/>
      <c r="H528" s="675"/>
      <c r="I528" s="675"/>
      <c r="J528" s="675"/>
      <c r="K528" s="680"/>
      <c r="L528" s="681"/>
      <c r="M528" s="682"/>
      <c r="N528" s="683"/>
      <c r="O528" s="682"/>
      <c r="P528" s="682"/>
      <c r="Q528" s="684" t="str">
        <f t="shared" si="106"/>
        <v/>
      </c>
      <c r="R528" s="684" t="str">
        <f t="shared" si="107"/>
        <v/>
      </c>
      <c r="S528" s="684" t="str">
        <f t="shared" si="108"/>
        <v/>
      </c>
      <c r="T528" s="684" t="str">
        <f t="shared" si="109"/>
        <v/>
      </c>
      <c r="U528" s="685" t="str">
        <f t="shared" si="110"/>
        <v/>
      </c>
      <c r="V528" s="685" t="str">
        <f t="shared" si="111"/>
        <v/>
      </c>
      <c r="W528" s="685" t="str">
        <f t="shared" si="112"/>
        <v/>
      </c>
      <c r="X528" s="685" t="str">
        <f t="shared" si="113"/>
        <v/>
      </c>
      <c r="Y528" s="685" t="str">
        <f t="shared" si="114"/>
        <v/>
      </c>
      <c r="Z528" s="685" t="str">
        <f t="shared" si="115"/>
        <v/>
      </c>
      <c r="AA528" s="685" t="str">
        <f t="shared" si="116"/>
        <v/>
      </c>
      <c r="AB528" s="679" t="str">
        <f>IF(G528="","",VLOOKUP(G528,Qualities!$A$2:$B$156,2,0))</f>
        <v/>
      </c>
      <c r="AC528" s="686" t="str">
        <f>IF(AB528="","",VLOOKUP(AB528,QualityType!$A$2:$B$16,2,0))</f>
        <v/>
      </c>
      <c r="AD528" s="687" t="str">
        <f t="shared" si="104"/>
        <v/>
      </c>
      <c r="AE528" s="687" t="str">
        <f>IF(I528="",IF(AND(J528="",K528=""),"",F528&amp;"External"),IF(COUNTIF(BaseData!$B$2:$B$45,I528)=1,F528&amp;"Consolidation intra-divisional",F528&amp;"Group"))</f>
        <v/>
      </c>
      <c r="AF528" s="687" t="str">
        <f t="shared" si="105"/>
        <v/>
      </c>
    </row>
    <row r="529" spans="1:32">
      <c r="A529" s="674"/>
      <c r="B529" s="675"/>
      <c r="C529" s="676"/>
      <c r="D529" s="675"/>
      <c r="E529" s="677"/>
      <c r="F529" s="675"/>
      <c r="G529" s="678"/>
      <c r="H529" s="675"/>
      <c r="I529" s="675"/>
      <c r="J529" s="675"/>
      <c r="K529" s="680"/>
      <c r="L529" s="681"/>
      <c r="M529" s="682"/>
      <c r="N529" s="683"/>
      <c r="O529" s="682"/>
      <c r="P529" s="682"/>
      <c r="Q529" s="684" t="str">
        <f t="shared" si="106"/>
        <v/>
      </c>
      <c r="R529" s="684" t="str">
        <f t="shared" si="107"/>
        <v/>
      </c>
      <c r="S529" s="684" t="str">
        <f t="shared" si="108"/>
        <v/>
      </c>
      <c r="T529" s="684" t="str">
        <f t="shared" si="109"/>
        <v/>
      </c>
      <c r="U529" s="685" t="str">
        <f t="shared" si="110"/>
        <v/>
      </c>
      <c r="V529" s="685" t="str">
        <f t="shared" si="111"/>
        <v/>
      </c>
      <c r="W529" s="685" t="str">
        <f t="shared" si="112"/>
        <v/>
      </c>
      <c r="X529" s="685" t="str">
        <f t="shared" si="113"/>
        <v/>
      </c>
      <c r="Y529" s="685" t="str">
        <f t="shared" si="114"/>
        <v/>
      </c>
      <c r="Z529" s="685" t="str">
        <f t="shared" si="115"/>
        <v/>
      </c>
      <c r="AA529" s="685" t="str">
        <f t="shared" si="116"/>
        <v/>
      </c>
      <c r="AB529" s="679" t="str">
        <f>IF(G529="","",VLOOKUP(G529,Qualities!$A$2:$B$156,2,0))</f>
        <v/>
      </c>
      <c r="AC529" s="686" t="str">
        <f>IF(AB529="","",VLOOKUP(AB529,QualityType!$A$2:$B$16,2,0))</f>
        <v/>
      </c>
      <c r="AD529" s="687" t="str">
        <f t="shared" si="104"/>
        <v/>
      </c>
      <c r="AE529" s="687" t="str">
        <f>IF(I529="",IF(AND(J529="",K529=""),"",F529&amp;"External"),IF(COUNTIF(BaseData!$B$2:$B$45,I529)=1,F529&amp;"Consolidation intra-divisional",F529&amp;"Group"))</f>
        <v/>
      </c>
      <c r="AF529" s="687" t="str">
        <f t="shared" si="105"/>
        <v/>
      </c>
    </row>
    <row r="530" spans="1:32">
      <c r="A530" s="674"/>
      <c r="B530" s="675"/>
      <c r="C530" s="676"/>
      <c r="D530" s="675"/>
      <c r="E530" s="677"/>
      <c r="F530" s="675"/>
      <c r="G530" s="678"/>
      <c r="H530" s="675"/>
      <c r="I530" s="675"/>
      <c r="J530" s="675"/>
      <c r="K530" s="680"/>
      <c r="L530" s="681"/>
      <c r="M530" s="682"/>
      <c r="N530" s="683"/>
      <c r="O530" s="682"/>
      <c r="P530" s="682"/>
      <c r="Q530" s="684" t="str">
        <f t="shared" si="106"/>
        <v/>
      </c>
      <c r="R530" s="684" t="str">
        <f t="shared" si="107"/>
        <v/>
      </c>
      <c r="S530" s="684" t="str">
        <f t="shared" si="108"/>
        <v/>
      </c>
      <c r="T530" s="684" t="str">
        <f t="shared" si="109"/>
        <v/>
      </c>
      <c r="U530" s="685" t="str">
        <f t="shared" si="110"/>
        <v/>
      </c>
      <c r="V530" s="685" t="str">
        <f t="shared" si="111"/>
        <v/>
      </c>
      <c r="W530" s="685" t="str">
        <f t="shared" si="112"/>
        <v/>
      </c>
      <c r="X530" s="685" t="str">
        <f t="shared" si="113"/>
        <v/>
      </c>
      <c r="Y530" s="685" t="str">
        <f t="shared" si="114"/>
        <v/>
      </c>
      <c r="Z530" s="685" t="str">
        <f t="shared" si="115"/>
        <v/>
      </c>
      <c r="AA530" s="685" t="str">
        <f t="shared" si="116"/>
        <v/>
      </c>
      <c r="AB530" s="679" t="str">
        <f>IF(G530="","",VLOOKUP(G530,Qualities!$A$2:$B$156,2,0))</f>
        <v/>
      </c>
      <c r="AC530" s="686" t="str">
        <f>IF(AB530="","",VLOOKUP(AB530,QualityType!$A$2:$B$16,2,0))</f>
        <v/>
      </c>
      <c r="AD530" s="687" t="str">
        <f t="shared" si="104"/>
        <v/>
      </c>
      <c r="AE530" s="687" t="str">
        <f>IF(I530="",IF(AND(J530="",K530=""),"",F530&amp;"External"),IF(COUNTIF(BaseData!$B$2:$B$45,I530)=1,F530&amp;"Consolidation intra-divisional",F530&amp;"Group"))</f>
        <v/>
      </c>
      <c r="AF530" s="687" t="str">
        <f t="shared" si="105"/>
        <v/>
      </c>
    </row>
    <row r="531" spans="1:32">
      <c r="A531" s="674"/>
      <c r="B531" s="675"/>
      <c r="C531" s="676"/>
      <c r="D531" s="675"/>
      <c r="E531" s="677"/>
      <c r="F531" s="675"/>
      <c r="G531" s="678"/>
      <c r="H531" s="675"/>
      <c r="I531" s="675"/>
      <c r="J531" s="675"/>
      <c r="K531" s="680"/>
      <c r="L531" s="681"/>
      <c r="M531" s="682"/>
      <c r="N531" s="683"/>
      <c r="O531" s="682"/>
      <c r="P531" s="682"/>
      <c r="Q531" s="684" t="str">
        <f t="shared" si="106"/>
        <v/>
      </c>
      <c r="R531" s="684" t="str">
        <f t="shared" si="107"/>
        <v/>
      </c>
      <c r="S531" s="684" t="str">
        <f t="shared" si="108"/>
        <v/>
      </c>
      <c r="T531" s="684" t="str">
        <f t="shared" si="109"/>
        <v/>
      </c>
      <c r="U531" s="685" t="str">
        <f t="shared" si="110"/>
        <v/>
      </c>
      <c r="V531" s="685" t="str">
        <f t="shared" si="111"/>
        <v/>
      </c>
      <c r="W531" s="685" t="str">
        <f t="shared" si="112"/>
        <v/>
      </c>
      <c r="X531" s="685" t="str">
        <f t="shared" si="113"/>
        <v/>
      </c>
      <c r="Y531" s="685" t="str">
        <f t="shared" si="114"/>
        <v/>
      </c>
      <c r="Z531" s="685" t="str">
        <f t="shared" si="115"/>
        <v/>
      </c>
      <c r="AA531" s="685" t="str">
        <f t="shared" si="116"/>
        <v/>
      </c>
      <c r="AB531" s="679" t="str">
        <f>IF(G531="","",VLOOKUP(G531,Qualities!$A$2:$B$156,2,0))</f>
        <v/>
      </c>
      <c r="AC531" s="686" t="str">
        <f>IF(AB531="","",VLOOKUP(AB531,QualityType!$A$2:$B$16,2,0))</f>
        <v/>
      </c>
      <c r="AD531" s="687" t="str">
        <f t="shared" si="104"/>
        <v/>
      </c>
      <c r="AE531" s="687" t="str">
        <f>IF(I531="",IF(AND(J531="",K531=""),"",F531&amp;"External"),IF(COUNTIF(BaseData!$B$2:$B$45,I531)=1,F531&amp;"Consolidation intra-divisional",F531&amp;"Group"))</f>
        <v/>
      </c>
      <c r="AF531" s="687" t="str">
        <f t="shared" si="105"/>
        <v/>
      </c>
    </row>
    <row r="532" spans="1:32">
      <c r="A532" s="674"/>
      <c r="B532" s="675"/>
      <c r="C532" s="676"/>
      <c r="D532" s="675"/>
      <c r="E532" s="677"/>
      <c r="F532" s="675"/>
      <c r="G532" s="678"/>
      <c r="H532" s="675"/>
      <c r="I532" s="675"/>
      <c r="J532" s="675"/>
      <c r="K532" s="680"/>
      <c r="L532" s="681"/>
      <c r="M532" s="682"/>
      <c r="N532" s="683"/>
      <c r="O532" s="682"/>
      <c r="P532" s="682"/>
      <c r="Q532" s="684" t="str">
        <f t="shared" si="106"/>
        <v/>
      </c>
      <c r="R532" s="684" t="str">
        <f t="shared" si="107"/>
        <v/>
      </c>
      <c r="S532" s="684" t="str">
        <f t="shared" si="108"/>
        <v/>
      </c>
      <c r="T532" s="684" t="str">
        <f t="shared" si="109"/>
        <v/>
      </c>
      <c r="U532" s="685" t="str">
        <f t="shared" si="110"/>
        <v/>
      </c>
      <c r="V532" s="685" t="str">
        <f t="shared" si="111"/>
        <v/>
      </c>
      <c r="W532" s="685" t="str">
        <f t="shared" si="112"/>
        <v/>
      </c>
      <c r="X532" s="685" t="str">
        <f t="shared" si="113"/>
        <v/>
      </c>
      <c r="Y532" s="685" t="str">
        <f t="shared" si="114"/>
        <v/>
      </c>
      <c r="Z532" s="685" t="str">
        <f t="shared" si="115"/>
        <v/>
      </c>
      <c r="AA532" s="685" t="str">
        <f t="shared" si="116"/>
        <v/>
      </c>
      <c r="AB532" s="679" t="str">
        <f>IF(G532="","",VLOOKUP(G532,Qualities!$A$2:$B$156,2,0))</f>
        <v/>
      </c>
      <c r="AC532" s="686" t="str">
        <f>IF(AB532="","",VLOOKUP(AB532,QualityType!$A$2:$B$16,2,0))</f>
        <v/>
      </c>
      <c r="AD532" s="687" t="str">
        <f t="shared" si="104"/>
        <v/>
      </c>
      <c r="AE532" s="687" t="str">
        <f>IF(I532="",IF(AND(J532="",K532=""),"",F532&amp;"External"),IF(COUNTIF(BaseData!$B$2:$B$45,I532)=1,F532&amp;"Consolidation intra-divisional",F532&amp;"Group"))</f>
        <v/>
      </c>
      <c r="AF532" s="687" t="str">
        <f t="shared" si="105"/>
        <v/>
      </c>
    </row>
    <row r="533" spans="1:32">
      <c r="A533" s="674"/>
      <c r="B533" s="675"/>
      <c r="C533" s="676"/>
      <c r="D533" s="675"/>
      <c r="E533" s="677"/>
      <c r="F533" s="675"/>
      <c r="G533" s="678"/>
      <c r="H533" s="675"/>
      <c r="I533" s="675"/>
      <c r="J533" s="675"/>
      <c r="K533" s="680"/>
      <c r="L533" s="681"/>
      <c r="M533" s="682"/>
      <c r="N533" s="683"/>
      <c r="O533" s="682"/>
      <c r="P533" s="682"/>
      <c r="Q533" s="684" t="str">
        <f t="shared" si="106"/>
        <v/>
      </c>
      <c r="R533" s="684" t="str">
        <f t="shared" si="107"/>
        <v/>
      </c>
      <c r="S533" s="684" t="str">
        <f t="shared" si="108"/>
        <v/>
      </c>
      <c r="T533" s="684" t="str">
        <f t="shared" si="109"/>
        <v/>
      </c>
      <c r="U533" s="685" t="str">
        <f t="shared" si="110"/>
        <v/>
      </c>
      <c r="V533" s="685" t="str">
        <f t="shared" si="111"/>
        <v/>
      </c>
      <c r="W533" s="685" t="str">
        <f t="shared" si="112"/>
        <v/>
      </c>
      <c r="X533" s="685" t="str">
        <f t="shared" si="113"/>
        <v/>
      </c>
      <c r="Y533" s="685" t="str">
        <f t="shared" si="114"/>
        <v/>
      </c>
      <c r="Z533" s="685" t="str">
        <f t="shared" si="115"/>
        <v/>
      </c>
      <c r="AA533" s="685" t="str">
        <f t="shared" si="116"/>
        <v/>
      </c>
      <c r="AB533" s="679" t="str">
        <f>IF(G533="","",VLOOKUP(G533,Qualities!$A$2:$B$156,2,0))</f>
        <v/>
      </c>
      <c r="AC533" s="686" t="str">
        <f>IF(AB533="","",VLOOKUP(AB533,QualityType!$A$2:$B$16,2,0))</f>
        <v/>
      </c>
      <c r="AD533" s="687" t="str">
        <f t="shared" si="104"/>
        <v/>
      </c>
      <c r="AE533" s="687" t="str">
        <f>IF(I533="",IF(AND(J533="",K533=""),"",F533&amp;"External"),IF(COUNTIF(BaseData!$B$2:$B$45,I533)=1,F533&amp;"Consolidation intra-divisional",F533&amp;"Group"))</f>
        <v/>
      </c>
      <c r="AF533" s="687" t="str">
        <f t="shared" si="105"/>
        <v/>
      </c>
    </row>
    <row r="534" spans="1:32">
      <c r="A534" s="674"/>
      <c r="B534" s="675"/>
      <c r="C534" s="676"/>
      <c r="D534" s="675"/>
      <c r="E534" s="677"/>
      <c r="F534" s="675"/>
      <c r="G534" s="678"/>
      <c r="H534" s="675"/>
      <c r="I534" s="675"/>
      <c r="J534" s="675"/>
      <c r="K534" s="680"/>
      <c r="L534" s="681"/>
      <c r="M534" s="682"/>
      <c r="N534" s="683"/>
      <c r="O534" s="682"/>
      <c r="P534" s="682"/>
      <c r="Q534" s="684" t="str">
        <f t="shared" si="106"/>
        <v/>
      </c>
      <c r="R534" s="684" t="str">
        <f t="shared" si="107"/>
        <v/>
      </c>
      <c r="S534" s="684" t="str">
        <f t="shared" si="108"/>
        <v/>
      </c>
      <c r="T534" s="684" t="str">
        <f t="shared" si="109"/>
        <v/>
      </c>
      <c r="U534" s="685" t="str">
        <f t="shared" si="110"/>
        <v/>
      </c>
      <c r="V534" s="685" t="str">
        <f t="shared" si="111"/>
        <v/>
      </c>
      <c r="W534" s="685" t="str">
        <f t="shared" si="112"/>
        <v/>
      </c>
      <c r="X534" s="685" t="str">
        <f t="shared" si="113"/>
        <v/>
      </c>
      <c r="Y534" s="685" t="str">
        <f t="shared" si="114"/>
        <v/>
      </c>
      <c r="Z534" s="685" t="str">
        <f t="shared" si="115"/>
        <v/>
      </c>
      <c r="AA534" s="685" t="str">
        <f t="shared" si="116"/>
        <v/>
      </c>
      <c r="AB534" s="679" t="str">
        <f>IF(G534="","",VLOOKUP(G534,Qualities!$A$2:$B$156,2,0))</f>
        <v/>
      </c>
      <c r="AC534" s="686" t="str">
        <f>IF(AB534="","",VLOOKUP(AB534,QualityType!$A$2:$B$16,2,0))</f>
        <v/>
      </c>
      <c r="AD534" s="687" t="str">
        <f t="shared" si="104"/>
        <v/>
      </c>
      <c r="AE534" s="687" t="str">
        <f>IF(I534="",IF(AND(J534="",K534=""),"",F534&amp;"External"),IF(COUNTIF(BaseData!$B$2:$B$45,I534)=1,F534&amp;"Consolidation intra-divisional",F534&amp;"Group"))</f>
        <v/>
      </c>
      <c r="AF534" s="687" t="str">
        <f t="shared" si="105"/>
        <v/>
      </c>
    </row>
    <row r="535" spans="1:32">
      <c r="A535" s="674"/>
      <c r="B535" s="675"/>
      <c r="C535" s="676"/>
      <c r="D535" s="675"/>
      <c r="E535" s="677"/>
      <c r="F535" s="675"/>
      <c r="G535" s="678"/>
      <c r="H535" s="675"/>
      <c r="I535" s="675"/>
      <c r="J535" s="675"/>
      <c r="K535" s="680"/>
      <c r="L535" s="681"/>
      <c r="M535" s="682"/>
      <c r="N535" s="683"/>
      <c r="O535" s="682"/>
      <c r="P535" s="682"/>
      <c r="Q535" s="684" t="str">
        <f t="shared" si="106"/>
        <v/>
      </c>
      <c r="R535" s="684" t="str">
        <f t="shared" si="107"/>
        <v/>
      </c>
      <c r="S535" s="684" t="str">
        <f t="shared" si="108"/>
        <v/>
      </c>
      <c r="T535" s="684" t="str">
        <f t="shared" si="109"/>
        <v/>
      </c>
      <c r="U535" s="685" t="str">
        <f t="shared" si="110"/>
        <v/>
      </c>
      <c r="V535" s="685" t="str">
        <f t="shared" si="111"/>
        <v/>
      </c>
      <c r="W535" s="685" t="str">
        <f t="shared" si="112"/>
        <v/>
      </c>
      <c r="X535" s="685" t="str">
        <f t="shared" si="113"/>
        <v/>
      </c>
      <c r="Y535" s="685" t="str">
        <f t="shared" si="114"/>
        <v/>
      </c>
      <c r="Z535" s="685" t="str">
        <f t="shared" si="115"/>
        <v/>
      </c>
      <c r="AA535" s="685" t="str">
        <f t="shared" si="116"/>
        <v/>
      </c>
      <c r="AB535" s="679" t="str">
        <f>IF(G535="","",VLOOKUP(G535,Qualities!$A$2:$B$156,2,0))</f>
        <v/>
      </c>
      <c r="AC535" s="686" t="str">
        <f>IF(AB535="","",VLOOKUP(AB535,QualityType!$A$2:$B$16,2,0))</f>
        <v/>
      </c>
      <c r="AD535" s="687" t="str">
        <f t="shared" si="104"/>
        <v/>
      </c>
      <c r="AE535" s="687" t="str">
        <f>IF(I535="",IF(AND(J535="",K535=""),"",F535&amp;"External"),IF(COUNTIF(BaseData!$B$2:$B$45,I535)=1,F535&amp;"Consolidation intra-divisional",F535&amp;"Group"))</f>
        <v/>
      </c>
      <c r="AF535" s="687" t="str">
        <f t="shared" si="105"/>
        <v/>
      </c>
    </row>
    <row r="536" spans="1:32">
      <c r="A536" s="674"/>
      <c r="B536" s="675"/>
      <c r="C536" s="676"/>
      <c r="D536" s="675"/>
      <c r="E536" s="677"/>
      <c r="F536" s="675"/>
      <c r="G536" s="678"/>
      <c r="H536" s="675"/>
      <c r="I536" s="675"/>
      <c r="J536" s="675"/>
      <c r="K536" s="680"/>
      <c r="L536" s="681"/>
      <c r="M536" s="682"/>
      <c r="N536" s="683"/>
      <c r="O536" s="682"/>
      <c r="P536" s="682"/>
      <c r="Q536" s="684" t="str">
        <f t="shared" si="106"/>
        <v/>
      </c>
      <c r="R536" s="684" t="str">
        <f t="shared" si="107"/>
        <v/>
      </c>
      <c r="S536" s="684" t="str">
        <f t="shared" si="108"/>
        <v/>
      </c>
      <c r="T536" s="684" t="str">
        <f t="shared" si="109"/>
        <v/>
      </c>
      <c r="U536" s="685" t="str">
        <f t="shared" si="110"/>
        <v/>
      </c>
      <c r="V536" s="685" t="str">
        <f t="shared" si="111"/>
        <v/>
      </c>
      <c r="W536" s="685" t="str">
        <f t="shared" si="112"/>
        <v/>
      </c>
      <c r="X536" s="685" t="str">
        <f t="shared" si="113"/>
        <v/>
      </c>
      <c r="Y536" s="685" t="str">
        <f t="shared" si="114"/>
        <v/>
      </c>
      <c r="Z536" s="685" t="str">
        <f t="shared" si="115"/>
        <v/>
      </c>
      <c r="AA536" s="685" t="str">
        <f t="shared" si="116"/>
        <v/>
      </c>
      <c r="AB536" s="679" t="str">
        <f>IF(G536="","",VLOOKUP(G536,Qualities!$A$2:$B$156,2,0))</f>
        <v/>
      </c>
      <c r="AC536" s="686" t="str">
        <f>IF(AB536="","",VLOOKUP(AB536,QualityType!$A$2:$B$16,2,0))</f>
        <v/>
      </c>
      <c r="AD536" s="687" t="str">
        <f t="shared" si="104"/>
        <v/>
      </c>
      <c r="AE536" s="687" t="str">
        <f>IF(I536="",IF(AND(J536="",K536=""),"",F536&amp;"External"),IF(COUNTIF(BaseData!$B$2:$B$45,I536)=1,F536&amp;"Consolidation intra-divisional",F536&amp;"Group"))</f>
        <v/>
      </c>
      <c r="AF536" s="687" t="str">
        <f t="shared" si="105"/>
        <v/>
      </c>
    </row>
    <row r="537" spans="1:32">
      <c r="A537" s="674"/>
      <c r="B537" s="675"/>
      <c r="C537" s="676"/>
      <c r="D537" s="675"/>
      <c r="E537" s="677"/>
      <c r="F537" s="675"/>
      <c r="G537" s="678"/>
      <c r="H537" s="675"/>
      <c r="I537" s="675"/>
      <c r="J537" s="675"/>
      <c r="K537" s="680"/>
      <c r="L537" s="681"/>
      <c r="M537" s="682"/>
      <c r="N537" s="683"/>
      <c r="O537" s="682"/>
      <c r="P537" s="682"/>
      <c r="Q537" s="684" t="str">
        <f t="shared" si="106"/>
        <v/>
      </c>
      <c r="R537" s="684" t="str">
        <f t="shared" si="107"/>
        <v/>
      </c>
      <c r="S537" s="684" t="str">
        <f t="shared" si="108"/>
        <v/>
      </c>
      <c r="T537" s="684" t="str">
        <f t="shared" si="109"/>
        <v/>
      </c>
      <c r="U537" s="685" t="str">
        <f t="shared" si="110"/>
        <v/>
      </c>
      <c r="V537" s="685" t="str">
        <f t="shared" si="111"/>
        <v/>
      </c>
      <c r="W537" s="685" t="str">
        <f t="shared" si="112"/>
        <v/>
      </c>
      <c r="X537" s="685" t="str">
        <f t="shared" si="113"/>
        <v/>
      </c>
      <c r="Y537" s="685" t="str">
        <f t="shared" si="114"/>
        <v/>
      </c>
      <c r="Z537" s="685" t="str">
        <f t="shared" si="115"/>
        <v/>
      </c>
      <c r="AA537" s="685" t="str">
        <f t="shared" si="116"/>
        <v/>
      </c>
      <c r="AB537" s="679" t="str">
        <f>IF(G537="","",VLOOKUP(G537,Qualities!$A$2:$B$156,2,0))</f>
        <v/>
      </c>
      <c r="AC537" s="686" t="str">
        <f>IF(AB537="","",VLOOKUP(AB537,QualityType!$A$2:$B$16,2,0))</f>
        <v/>
      </c>
      <c r="AD537" s="687" t="str">
        <f t="shared" si="104"/>
        <v/>
      </c>
      <c r="AE537" s="687" t="str">
        <f>IF(I537="",IF(AND(J537="",K537=""),"",F537&amp;"External"),IF(COUNTIF(BaseData!$B$2:$B$45,I537)=1,F537&amp;"Consolidation intra-divisional",F537&amp;"Group"))</f>
        <v/>
      </c>
      <c r="AF537" s="687" t="str">
        <f t="shared" si="105"/>
        <v/>
      </c>
    </row>
    <row r="538" spans="1:32">
      <c r="A538" s="674"/>
      <c r="B538" s="675"/>
      <c r="C538" s="676"/>
      <c r="D538" s="675"/>
      <c r="E538" s="677"/>
      <c r="F538" s="675"/>
      <c r="G538" s="678"/>
      <c r="H538" s="675"/>
      <c r="I538" s="675"/>
      <c r="J538" s="675"/>
      <c r="K538" s="680"/>
      <c r="L538" s="681"/>
      <c r="M538" s="682"/>
      <c r="N538" s="683"/>
      <c r="O538" s="682"/>
      <c r="P538" s="682"/>
      <c r="Q538" s="684" t="str">
        <f t="shared" si="106"/>
        <v/>
      </c>
      <c r="R538" s="684" t="str">
        <f t="shared" si="107"/>
        <v/>
      </c>
      <c r="S538" s="684" t="str">
        <f t="shared" si="108"/>
        <v/>
      </c>
      <c r="T538" s="684" t="str">
        <f t="shared" si="109"/>
        <v/>
      </c>
      <c r="U538" s="685" t="str">
        <f t="shared" si="110"/>
        <v/>
      </c>
      <c r="V538" s="685" t="str">
        <f t="shared" si="111"/>
        <v/>
      </c>
      <c r="W538" s="685" t="str">
        <f t="shared" si="112"/>
        <v/>
      </c>
      <c r="X538" s="685" t="str">
        <f t="shared" si="113"/>
        <v/>
      </c>
      <c r="Y538" s="685" t="str">
        <f t="shared" si="114"/>
        <v/>
      </c>
      <c r="Z538" s="685" t="str">
        <f t="shared" si="115"/>
        <v/>
      </c>
      <c r="AA538" s="685" t="str">
        <f t="shared" si="116"/>
        <v/>
      </c>
      <c r="AB538" s="679" t="str">
        <f>IF(G538="","",VLOOKUP(G538,Qualities!$A$2:$B$156,2,0))</f>
        <v/>
      </c>
      <c r="AC538" s="686" t="str">
        <f>IF(AB538="","",VLOOKUP(AB538,QualityType!$A$2:$B$16,2,0))</f>
        <v/>
      </c>
      <c r="AD538" s="687" t="str">
        <f t="shared" si="104"/>
        <v/>
      </c>
      <c r="AE538" s="687" t="str">
        <f>IF(I538="",IF(AND(J538="",K538=""),"",F538&amp;"External"),IF(COUNTIF(BaseData!$B$2:$B$45,I538)=1,F538&amp;"Consolidation intra-divisional",F538&amp;"Group"))</f>
        <v/>
      </c>
      <c r="AF538" s="687" t="str">
        <f t="shared" si="105"/>
        <v/>
      </c>
    </row>
    <row r="539" spans="1:32">
      <c r="A539" s="674"/>
      <c r="B539" s="675"/>
      <c r="C539" s="676"/>
      <c r="D539" s="675"/>
      <c r="E539" s="677"/>
      <c r="F539" s="675"/>
      <c r="G539" s="678"/>
      <c r="H539" s="675"/>
      <c r="I539" s="675"/>
      <c r="J539" s="675"/>
      <c r="K539" s="680"/>
      <c r="L539" s="681"/>
      <c r="M539" s="682"/>
      <c r="N539" s="683"/>
      <c r="O539" s="682"/>
      <c r="P539" s="682"/>
      <c r="Q539" s="684" t="str">
        <f t="shared" si="106"/>
        <v/>
      </c>
      <c r="R539" s="684" t="str">
        <f t="shared" si="107"/>
        <v/>
      </c>
      <c r="S539" s="684" t="str">
        <f t="shared" si="108"/>
        <v/>
      </c>
      <c r="T539" s="684" t="str">
        <f t="shared" si="109"/>
        <v/>
      </c>
      <c r="U539" s="685" t="str">
        <f t="shared" si="110"/>
        <v/>
      </c>
      <c r="V539" s="685" t="str">
        <f t="shared" si="111"/>
        <v/>
      </c>
      <c r="W539" s="685" t="str">
        <f t="shared" si="112"/>
        <v/>
      </c>
      <c r="X539" s="685" t="str">
        <f t="shared" si="113"/>
        <v/>
      </c>
      <c r="Y539" s="685" t="str">
        <f t="shared" si="114"/>
        <v/>
      </c>
      <c r="Z539" s="685" t="str">
        <f t="shared" si="115"/>
        <v/>
      </c>
      <c r="AA539" s="685" t="str">
        <f t="shared" si="116"/>
        <v/>
      </c>
      <c r="AB539" s="679" t="str">
        <f>IF(G539="","",VLOOKUP(G539,Qualities!$A$2:$B$156,2,0))</f>
        <v/>
      </c>
      <c r="AC539" s="686" t="str">
        <f>IF(AB539="","",VLOOKUP(AB539,QualityType!$A$2:$B$16,2,0))</f>
        <v/>
      </c>
      <c r="AD539" s="687" t="str">
        <f t="shared" si="104"/>
        <v/>
      </c>
      <c r="AE539" s="687" t="str">
        <f>IF(I539="",IF(AND(J539="",K539=""),"",F539&amp;"External"),IF(COUNTIF(BaseData!$B$2:$B$45,I539)=1,F539&amp;"Consolidation intra-divisional",F539&amp;"Group"))</f>
        <v/>
      </c>
      <c r="AF539" s="687" t="str">
        <f t="shared" si="105"/>
        <v/>
      </c>
    </row>
    <row r="540" spans="1:32">
      <c r="A540" s="674"/>
      <c r="B540" s="675"/>
      <c r="C540" s="676"/>
      <c r="D540" s="675"/>
      <c r="E540" s="677"/>
      <c r="F540" s="675"/>
      <c r="G540" s="678"/>
      <c r="H540" s="675"/>
      <c r="I540" s="675"/>
      <c r="J540" s="675"/>
      <c r="K540" s="680"/>
      <c r="L540" s="681"/>
      <c r="M540" s="682"/>
      <c r="N540" s="683"/>
      <c r="O540" s="682"/>
      <c r="P540" s="682"/>
      <c r="Q540" s="684" t="str">
        <f t="shared" si="106"/>
        <v/>
      </c>
      <c r="R540" s="684" t="str">
        <f t="shared" si="107"/>
        <v/>
      </c>
      <c r="S540" s="684" t="str">
        <f t="shared" si="108"/>
        <v/>
      </c>
      <c r="T540" s="684" t="str">
        <f t="shared" si="109"/>
        <v/>
      </c>
      <c r="U540" s="685" t="str">
        <f t="shared" si="110"/>
        <v/>
      </c>
      <c r="V540" s="685" t="str">
        <f t="shared" si="111"/>
        <v/>
      </c>
      <c r="W540" s="685" t="str">
        <f t="shared" si="112"/>
        <v/>
      </c>
      <c r="X540" s="685" t="str">
        <f t="shared" si="113"/>
        <v/>
      </c>
      <c r="Y540" s="685" t="str">
        <f t="shared" si="114"/>
        <v/>
      </c>
      <c r="Z540" s="685" t="str">
        <f t="shared" si="115"/>
        <v/>
      </c>
      <c r="AA540" s="685" t="str">
        <f t="shared" si="116"/>
        <v/>
      </c>
      <c r="AB540" s="679" t="str">
        <f>IF(G540="","",VLOOKUP(G540,Qualities!$A$2:$B$156,2,0))</f>
        <v/>
      </c>
      <c r="AC540" s="686" t="str">
        <f>IF(AB540="","",VLOOKUP(AB540,QualityType!$A$2:$B$16,2,0))</f>
        <v/>
      </c>
      <c r="AD540" s="687" t="str">
        <f t="shared" si="104"/>
        <v/>
      </c>
      <c r="AE540" s="687" t="str">
        <f>IF(I540="",IF(AND(J540="",K540=""),"",F540&amp;"External"),IF(COUNTIF(BaseData!$B$2:$B$45,I540)=1,F540&amp;"Consolidation intra-divisional",F540&amp;"Group"))</f>
        <v/>
      </c>
      <c r="AF540" s="687" t="str">
        <f t="shared" si="105"/>
        <v/>
      </c>
    </row>
    <row r="541" spans="1:32">
      <c r="A541" s="674"/>
      <c r="B541" s="675"/>
      <c r="C541" s="676"/>
      <c r="D541" s="675"/>
      <c r="E541" s="677"/>
      <c r="F541" s="675"/>
      <c r="G541" s="678"/>
      <c r="H541" s="675"/>
      <c r="I541" s="675"/>
      <c r="J541" s="675"/>
      <c r="K541" s="680"/>
      <c r="L541" s="681"/>
      <c r="M541" s="682"/>
      <c r="N541" s="683"/>
      <c r="O541" s="682"/>
      <c r="P541" s="682"/>
      <c r="Q541" s="684" t="str">
        <f t="shared" si="106"/>
        <v/>
      </c>
      <c r="R541" s="684" t="str">
        <f t="shared" si="107"/>
        <v/>
      </c>
      <c r="S541" s="684" t="str">
        <f t="shared" si="108"/>
        <v/>
      </c>
      <c r="T541" s="684" t="str">
        <f t="shared" si="109"/>
        <v/>
      </c>
      <c r="U541" s="685" t="str">
        <f t="shared" si="110"/>
        <v/>
      </c>
      <c r="V541" s="685" t="str">
        <f t="shared" si="111"/>
        <v/>
      </c>
      <c r="W541" s="685" t="str">
        <f t="shared" si="112"/>
        <v/>
      </c>
      <c r="X541" s="685" t="str">
        <f t="shared" si="113"/>
        <v/>
      </c>
      <c r="Y541" s="685" t="str">
        <f t="shared" si="114"/>
        <v/>
      </c>
      <c r="Z541" s="685" t="str">
        <f t="shared" si="115"/>
        <v/>
      </c>
      <c r="AA541" s="685" t="str">
        <f t="shared" si="116"/>
        <v/>
      </c>
      <c r="AB541" s="679" t="str">
        <f>IF(G541="","",VLOOKUP(G541,Qualities!$A$2:$B$156,2,0))</f>
        <v/>
      </c>
      <c r="AC541" s="686" t="str">
        <f>IF(AB541="","",VLOOKUP(AB541,QualityType!$A$2:$B$16,2,0))</f>
        <v/>
      </c>
      <c r="AD541" s="687" t="str">
        <f t="shared" si="104"/>
        <v/>
      </c>
      <c r="AE541" s="687" t="str">
        <f>IF(I541="",IF(AND(J541="",K541=""),"",F541&amp;"External"),IF(COUNTIF(BaseData!$B$2:$B$45,I541)=1,F541&amp;"Consolidation intra-divisional",F541&amp;"Group"))</f>
        <v/>
      </c>
      <c r="AF541" s="687" t="str">
        <f t="shared" si="105"/>
        <v/>
      </c>
    </row>
    <row r="542" spans="1:32">
      <c r="A542" s="674"/>
      <c r="B542" s="675"/>
      <c r="C542" s="676"/>
      <c r="D542" s="675"/>
      <c r="E542" s="677"/>
      <c r="F542" s="675"/>
      <c r="G542" s="678"/>
      <c r="H542" s="675"/>
      <c r="I542" s="675"/>
      <c r="J542" s="675"/>
      <c r="K542" s="680"/>
      <c r="L542" s="681"/>
      <c r="M542" s="682"/>
      <c r="N542" s="683"/>
      <c r="O542" s="682"/>
      <c r="P542" s="682"/>
      <c r="Q542" s="684" t="str">
        <f t="shared" si="106"/>
        <v/>
      </c>
      <c r="R542" s="684" t="str">
        <f t="shared" si="107"/>
        <v/>
      </c>
      <c r="S542" s="684" t="str">
        <f t="shared" si="108"/>
        <v/>
      </c>
      <c r="T542" s="684" t="str">
        <f t="shared" si="109"/>
        <v/>
      </c>
      <c r="U542" s="685" t="str">
        <f t="shared" si="110"/>
        <v/>
      </c>
      <c r="V542" s="685" t="str">
        <f t="shared" si="111"/>
        <v/>
      </c>
      <c r="W542" s="685" t="str">
        <f t="shared" si="112"/>
        <v/>
      </c>
      <c r="X542" s="685" t="str">
        <f t="shared" si="113"/>
        <v/>
      </c>
      <c r="Y542" s="685" t="str">
        <f t="shared" si="114"/>
        <v/>
      </c>
      <c r="Z542" s="685" t="str">
        <f t="shared" si="115"/>
        <v/>
      </c>
      <c r="AA542" s="685" t="str">
        <f t="shared" si="116"/>
        <v/>
      </c>
      <c r="AB542" s="679" t="str">
        <f>IF(G542="","",VLOOKUP(G542,Qualities!$A$2:$B$156,2,0))</f>
        <v/>
      </c>
      <c r="AC542" s="686" t="str">
        <f>IF(AB542="","",VLOOKUP(AB542,QualityType!$A$2:$B$16,2,0))</f>
        <v/>
      </c>
      <c r="AD542" s="687" t="str">
        <f t="shared" si="104"/>
        <v/>
      </c>
      <c r="AE542" s="687" t="str">
        <f>IF(I542="",IF(AND(J542="",K542=""),"",F542&amp;"External"),IF(COUNTIF(BaseData!$B$2:$B$45,I542)=1,F542&amp;"Consolidation intra-divisional",F542&amp;"Group"))</f>
        <v/>
      </c>
      <c r="AF542" s="687" t="str">
        <f t="shared" si="105"/>
        <v/>
      </c>
    </row>
    <row r="543" spans="1:32">
      <c r="A543" s="674"/>
      <c r="B543" s="675"/>
      <c r="C543" s="676"/>
      <c r="D543" s="675"/>
      <c r="E543" s="677"/>
      <c r="F543" s="675"/>
      <c r="G543" s="678"/>
      <c r="H543" s="675"/>
      <c r="I543" s="675"/>
      <c r="J543" s="675"/>
      <c r="K543" s="680"/>
      <c r="L543" s="681"/>
      <c r="M543" s="682"/>
      <c r="N543" s="683"/>
      <c r="O543" s="682"/>
      <c r="P543" s="682"/>
      <c r="Q543" s="684" t="str">
        <f t="shared" si="106"/>
        <v/>
      </c>
      <c r="R543" s="684" t="str">
        <f t="shared" si="107"/>
        <v/>
      </c>
      <c r="S543" s="684" t="str">
        <f t="shared" si="108"/>
        <v/>
      </c>
      <c r="T543" s="684" t="str">
        <f t="shared" si="109"/>
        <v/>
      </c>
      <c r="U543" s="685" t="str">
        <f t="shared" si="110"/>
        <v/>
      </c>
      <c r="V543" s="685" t="str">
        <f t="shared" si="111"/>
        <v/>
      </c>
      <c r="W543" s="685" t="str">
        <f t="shared" si="112"/>
        <v/>
      </c>
      <c r="X543" s="685" t="str">
        <f t="shared" si="113"/>
        <v/>
      </c>
      <c r="Y543" s="685" t="str">
        <f t="shared" si="114"/>
        <v/>
      </c>
      <c r="Z543" s="685" t="str">
        <f t="shared" si="115"/>
        <v/>
      </c>
      <c r="AA543" s="685" t="str">
        <f t="shared" si="116"/>
        <v/>
      </c>
      <c r="AB543" s="679" t="str">
        <f>IF(G543="","",VLOOKUP(G543,Qualities!$A$2:$B$156,2,0))</f>
        <v/>
      </c>
      <c r="AC543" s="686" t="str">
        <f>IF(AB543="","",VLOOKUP(AB543,QualityType!$A$2:$B$16,2,0))</f>
        <v/>
      </c>
      <c r="AD543" s="687" t="str">
        <f t="shared" si="104"/>
        <v/>
      </c>
      <c r="AE543" s="687" t="str">
        <f>IF(I543="",IF(AND(J543="",K543=""),"",F543&amp;"External"),IF(COUNTIF(BaseData!$B$2:$B$45,I543)=1,F543&amp;"Consolidation intra-divisional",F543&amp;"Group"))</f>
        <v/>
      </c>
      <c r="AF543" s="687" t="str">
        <f t="shared" si="105"/>
        <v/>
      </c>
    </row>
    <row r="544" spans="1:32">
      <c r="A544" s="674"/>
      <c r="B544" s="675"/>
      <c r="C544" s="676"/>
      <c r="D544" s="675"/>
      <c r="E544" s="677"/>
      <c r="F544" s="675"/>
      <c r="G544" s="678"/>
      <c r="H544" s="675"/>
      <c r="I544" s="675"/>
      <c r="J544" s="675"/>
      <c r="K544" s="680"/>
      <c r="L544" s="681"/>
      <c r="M544" s="682"/>
      <c r="N544" s="683"/>
      <c r="O544" s="682"/>
      <c r="P544" s="682"/>
      <c r="Q544" s="684" t="str">
        <f t="shared" si="106"/>
        <v/>
      </c>
      <c r="R544" s="684" t="str">
        <f t="shared" si="107"/>
        <v/>
      </c>
      <c r="S544" s="684" t="str">
        <f t="shared" si="108"/>
        <v/>
      </c>
      <c r="T544" s="684" t="str">
        <f t="shared" si="109"/>
        <v/>
      </c>
      <c r="U544" s="685" t="str">
        <f t="shared" si="110"/>
        <v/>
      </c>
      <c r="V544" s="685" t="str">
        <f t="shared" si="111"/>
        <v/>
      </c>
      <c r="W544" s="685" t="str">
        <f t="shared" si="112"/>
        <v/>
      </c>
      <c r="X544" s="685" t="str">
        <f t="shared" si="113"/>
        <v/>
      </c>
      <c r="Y544" s="685" t="str">
        <f t="shared" si="114"/>
        <v/>
      </c>
      <c r="Z544" s="685" t="str">
        <f t="shared" si="115"/>
        <v/>
      </c>
      <c r="AA544" s="685" t="str">
        <f t="shared" si="116"/>
        <v/>
      </c>
      <c r="AB544" s="679" t="str">
        <f>IF(G544="","",VLOOKUP(G544,Qualities!$A$2:$B$156,2,0))</f>
        <v/>
      </c>
      <c r="AC544" s="686" t="str">
        <f>IF(AB544="","",VLOOKUP(AB544,QualityType!$A$2:$B$16,2,0))</f>
        <v/>
      </c>
      <c r="AD544" s="687" t="str">
        <f t="shared" si="104"/>
        <v/>
      </c>
      <c r="AE544" s="687" t="str">
        <f>IF(I544="",IF(AND(J544="",K544=""),"",F544&amp;"External"),IF(COUNTIF(BaseData!$B$2:$B$45,I544)=1,F544&amp;"Consolidation intra-divisional",F544&amp;"Group"))</f>
        <v/>
      </c>
      <c r="AF544" s="687" t="str">
        <f t="shared" si="105"/>
        <v/>
      </c>
    </row>
    <row r="545" spans="1:32">
      <c r="A545" s="674"/>
      <c r="B545" s="675"/>
      <c r="C545" s="676"/>
      <c r="D545" s="675"/>
      <c r="E545" s="677"/>
      <c r="F545" s="675"/>
      <c r="G545" s="678"/>
      <c r="H545" s="675"/>
      <c r="I545" s="675"/>
      <c r="J545" s="675"/>
      <c r="K545" s="680"/>
      <c r="L545" s="681"/>
      <c r="M545" s="682"/>
      <c r="N545" s="683"/>
      <c r="O545" s="682"/>
      <c r="P545" s="682"/>
      <c r="Q545" s="684" t="str">
        <f t="shared" si="106"/>
        <v/>
      </c>
      <c r="R545" s="684" t="str">
        <f t="shared" si="107"/>
        <v/>
      </c>
      <c r="S545" s="684" t="str">
        <f t="shared" si="108"/>
        <v/>
      </c>
      <c r="T545" s="684" t="str">
        <f t="shared" si="109"/>
        <v/>
      </c>
      <c r="U545" s="685" t="str">
        <f t="shared" si="110"/>
        <v/>
      </c>
      <c r="V545" s="685" t="str">
        <f t="shared" si="111"/>
        <v/>
      </c>
      <c r="W545" s="685" t="str">
        <f t="shared" si="112"/>
        <v/>
      </c>
      <c r="X545" s="685" t="str">
        <f t="shared" si="113"/>
        <v/>
      </c>
      <c r="Y545" s="685" t="str">
        <f t="shared" si="114"/>
        <v/>
      </c>
      <c r="Z545" s="685" t="str">
        <f t="shared" si="115"/>
        <v/>
      </c>
      <c r="AA545" s="685" t="str">
        <f t="shared" si="116"/>
        <v/>
      </c>
      <c r="AB545" s="679" t="str">
        <f>IF(G545="","",VLOOKUP(G545,Qualities!$A$2:$B$156,2,0))</f>
        <v/>
      </c>
      <c r="AC545" s="686" t="str">
        <f>IF(AB545="","",VLOOKUP(AB545,QualityType!$A$2:$B$16,2,0))</f>
        <v/>
      </c>
      <c r="AD545" s="687" t="str">
        <f t="shared" si="104"/>
        <v/>
      </c>
      <c r="AE545" s="687" t="str">
        <f>IF(I545="",IF(AND(J545="",K545=""),"",F545&amp;"External"),IF(COUNTIF(BaseData!$B$2:$B$45,I545)=1,F545&amp;"Consolidation intra-divisional",F545&amp;"Group"))</f>
        <v/>
      </c>
      <c r="AF545" s="687" t="str">
        <f t="shared" si="105"/>
        <v/>
      </c>
    </row>
    <row r="546" spans="1:32">
      <c r="A546" s="674"/>
      <c r="B546" s="675"/>
      <c r="C546" s="676"/>
      <c r="D546" s="675"/>
      <c r="E546" s="677"/>
      <c r="F546" s="675"/>
      <c r="G546" s="678"/>
      <c r="H546" s="675"/>
      <c r="I546" s="675"/>
      <c r="J546" s="675"/>
      <c r="K546" s="680"/>
      <c r="L546" s="681"/>
      <c r="M546" s="682"/>
      <c r="N546" s="683"/>
      <c r="O546" s="682"/>
      <c r="P546" s="682"/>
      <c r="Q546" s="684" t="str">
        <f t="shared" si="106"/>
        <v/>
      </c>
      <c r="R546" s="684" t="str">
        <f t="shared" si="107"/>
        <v/>
      </c>
      <c r="S546" s="684" t="str">
        <f t="shared" si="108"/>
        <v/>
      </c>
      <c r="T546" s="684" t="str">
        <f t="shared" si="109"/>
        <v/>
      </c>
      <c r="U546" s="685" t="str">
        <f t="shared" si="110"/>
        <v/>
      </c>
      <c r="V546" s="685" t="str">
        <f t="shared" si="111"/>
        <v/>
      </c>
      <c r="W546" s="685" t="str">
        <f t="shared" si="112"/>
        <v/>
      </c>
      <c r="X546" s="685" t="str">
        <f t="shared" si="113"/>
        <v/>
      </c>
      <c r="Y546" s="685" t="str">
        <f t="shared" si="114"/>
        <v/>
      </c>
      <c r="Z546" s="685" t="str">
        <f t="shared" si="115"/>
        <v/>
      </c>
      <c r="AA546" s="685" t="str">
        <f t="shared" si="116"/>
        <v/>
      </c>
      <c r="AB546" s="679" t="str">
        <f>IF(G546="","",VLOOKUP(G546,Qualities!$A$2:$B$156,2,0))</f>
        <v/>
      </c>
      <c r="AC546" s="686" t="str">
        <f>IF(AB546="","",VLOOKUP(AB546,QualityType!$A$2:$B$16,2,0))</f>
        <v/>
      </c>
      <c r="AD546" s="687" t="str">
        <f t="shared" si="104"/>
        <v/>
      </c>
      <c r="AE546" s="687" t="str">
        <f>IF(I546="",IF(AND(J546="",K546=""),"",F546&amp;"External"),IF(COUNTIF(BaseData!$B$2:$B$45,I546)=1,F546&amp;"Consolidation intra-divisional",F546&amp;"Group"))</f>
        <v/>
      </c>
      <c r="AF546" s="687" t="str">
        <f t="shared" si="105"/>
        <v/>
      </c>
    </row>
    <row r="547" spans="1:32">
      <c r="A547" s="674"/>
      <c r="B547" s="675"/>
      <c r="C547" s="676"/>
      <c r="D547" s="675"/>
      <c r="E547" s="677"/>
      <c r="F547" s="675"/>
      <c r="G547" s="678"/>
      <c r="H547" s="675"/>
      <c r="I547" s="675"/>
      <c r="J547" s="675"/>
      <c r="K547" s="680"/>
      <c r="L547" s="681"/>
      <c r="M547" s="682"/>
      <c r="N547" s="683"/>
      <c r="O547" s="682"/>
      <c r="P547" s="682"/>
      <c r="Q547" s="684" t="str">
        <f t="shared" si="106"/>
        <v/>
      </c>
      <c r="R547" s="684" t="str">
        <f t="shared" si="107"/>
        <v/>
      </c>
      <c r="S547" s="684" t="str">
        <f t="shared" si="108"/>
        <v/>
      </c>
      <c r="T547" s="684" t="str">
        <f t="shared" si="109"/>
        <v/>
      </c>
      <c r="U547" s="685" t="str">
        <f t="shared" si="110"/>
        <v/>
      </c>
      <c r="V547" s="685" t="str">
        <f t="shared" si="111"/>
        <v/>
      </c>
      <c r="W547" s="685" t="str">
        <f t="shared" si="112"/>
        <v/>
      </c>
      <c r="X547" s="685" t="str">
        <f t="shared" si="113"/>
        <v/>
      </c>
      <c r="Y547" s="685" t="str">
        <f t="shared" si="114"/>
        <v/>
      </c>
      <c r="Z547" s="685" t="str">
        <f t="shared" si="115"/>
        <v/>
      </c>
      <c r="AA547" s="685" t="str">
        <f t="shared" si="116"/>
        <v/>
      </c>
      <c r="AB547" s="679" t="str">
        <f>IF(G547="","",VLOOKUP(G547,Qualities!$A$2:$B$156,2,0))</f>
        <v/>
      </c>
      <c r="AC547" s="686" t="str">
        <f>IF(AB547="","",VLOOKUP(AB547,QualityType!$A$2:$B$16,2,0))</f>
        <v/>
      </c>
      <c r="AD547" s="687" t="str">
        <f t="shared" si="104"/>
        <v/>
      </c>
      <c r="AE547" s="687" t="str">
        <f>IF(I547="",IF(AND(J547="",K547=""),"",F547&amp;"External"),IF(COUNTIF(BaseData!$B$2:$B$45,I547)=1,F547&amp;"Consolidation intra-divisional",F547&amp;"Group"))</f>
        <v/>
      </c>
      <c r="AF547" s="687" t="str">
        <f t="shared" si="105"/>
        <v/>
      </c>
    </row>
    <row r="548" spans="1:32">
      <c r="A548" s="674"/>
      <c r="B548" s="675"/>
      <c r="C548" s="676"/>
      <c r="D548" s="675"/>
      <c r="E548" s="677"/>
      <c r="F548" s="675"/>
      <c r="G548" s="678"/>
      <c r="H548" s="675"/>
      <c r="I548" s="675"/>
      <c r="J548" s="675"/>
      <c r="K548" s="680"/>
      <c r="L548" s="681"/>
      <c r="M548" s="682"/>
      <c r="N548" s="683"/>
      <c r="O548" s="682"/>
      <c r="P548" s="682"/>
      <c r="Q548" s="684" t="str">
        <f t="shared" si="106"/>
        <v/>
      </c>
      <c r="R548" s="684" t="str">
        <f t="shared" si="107"/>
        <v/>
      </c>
      <c r="S548" s="684" t="str">
        <f t="shared" si="108"/>
        <v/>
      </c>
      <c r="T548" s="684" t="str">
        <f t="shared" si="109"/>
        <v/>
      </c>
      <c r="U548" s="685" t="str">
        <f t="shared" si="110"/>
        <v/>
      </c>
      <c r="V548" s="685" t="str">
        <f t="shared" si="111"/>
        <v/>
      </c>
      <c r="W548" s="685" t="str">
        <f t="shared" si="112"/>
        <v/>
      </c>
      <c r="X548" s="685" t="str">
        <f t="shared" si="113"/>
        <v/>
      </c>
      <c r="Y548" s="685" t="str">
        <f t="shared" si="114"/>
        <v/>
      </c>
      <c r="Z548" s="685" t="str">
        <f t="shared" si="115"/>
        <v/>
      </c>
      <c r="AA548" s="685" t="str">
        <f t="shared" si="116"/>
        <v/>
      </c>
      <c r="AB548" s="679" t="str">
        <f>IF(G548="","",VLOOKUP(G548,Qualities!$A$2:$B$156,2,0))</f>
        <v/>
      </c>
      <c r="AC548" s="686" t="str">
        <f>IF(AB548="","",VLOOKUP(AB548,QualityType!$A$2:$B$16,2,0))</f>
        <v/>
      </c>
      <c r="AD548" s="687" t="str">
        <f t="shared" si="104"/>
        <v/>
      </c>
      <c r="AE548" s="687" t="str">
        <f>IF(I548="",IF(AND(J548="",K548=""),"",F548&amp;"External"),IF(COUNTIF(BaseData!$B$2:$B$45,I548)=1,F548&amp;"Consolidation intra-divisional",F548&amp;"Group"))</f>
        <v/>
      </c>
      <c r="AF548" s="687" t="str">
        <f t="shared" si="105"/>
        <v/>
      </c>
    </row>
    <row r="549" spans="1:32">
      <c r="A549" s="674"/>
      <c r="B549" s="675"/>
      <c r="C549" s="676"/>
      <c r="D549" s="675"/>
      <c r="E549" s="677"/>
      <c r="F549" s="675"/>
      <c r="G549" s="678"/>
      <c r="H549" s="675"/>
      <c r="I549" s="675"/>
      <c r="J549" s="675"/>
      <c r="K549" s="680"/>
      <c r="L549" s="681"/>
      <c r="M549" s="682"/>
      <c r="N549" s="683"/>
      <c r="O549" s="682"/>
      <c r="P549" s="682"/>
      <c r="Q549" s="684" t="str">
        <f t="shared" si="106"/>
        <v/>
      </c>
      <c r="R549" s="684" t="str">
        <f t="shared" si="107"/>
        <v/>
      </c>
      <c r="S549" s="684" t="str">
        <f t="shared" si="108"/>
        <v/>
      </c>
      <c r="T549" s="684" t="str">
        <f t="shared" si="109"/>
        <v/>
      </c>
      <c r="U549" s="685" t="str">
        <f t="shared" si="110"/>
        <v/>
      </c>
      <c r="V549" s="685" t="str">
        <f t="shared" si="111"/>
        <v/>
      </c>
      <c r="W549" s="685" t="str">
        <f t="shared" si="112"/>
        <v/>
      </c>
      <c r="X549" s="685" t="str">
        <f t="shared" si="113"/>
        <v/>
      </c>
      <c r="Y549" s="685" t="str">
        <f t="shared" si="114"/>
        <v/>
      </c>
      <c r="Z549" s="685" t="str">
        <f t="shared" si="115"/>
        <v/>
      </c>
      <c r="AA549" s="685" t="str">
        <f t="shared" si="116"/>
        <v/>
      </c>
      <c r="AB549" s="679" t="str">
        <f>IF(G549="","",VLOOKUP(G549,Qualities!$A$2:$B$156,2,0))</f>
        <v/>
      </c>
      <c r="AC549" s="686" t="str">
        <f>IF(AB549="","",VLOOKUP(AB549,QualityType!$A$2:$B$16,2,0))</f>
        <v/>
      </c>
      <c r="AD549" s="687" t="str">
        <f t="shared" si="104"/>
        <v/>
      </c>
      <c r="AE549" s="687" t="str">
        <f>IF(I549="",IF(AND(J549="",K549=""),"",F549&amp;"External"),IF(COUNTIF(BaseData!$B$2:$B$45,I549)=1,F549&amp;"Consolidation intra-divisional",F549&amp;"Group"))</f>
        <v/>
      </c>
      <c r="AF549" s="687" t="str">
        <f t="shared" si="105"/>
        <v/>
      </c>
    </row>
    <row r="550" spans="1:32">
      <c r="A550" s="674"/>
      <c r="B550" s="675"/>
      <c r="C550" s="676"/>
      <c r="D550" s="675"/>
      <c r="E550" s="677"/>
      <c r="F550" s="675"/>
      <c r="G550" s="678"/>
      <c r="H550" s="675"/>
      <c r="I550" s="675"/>
      <c r="J550" s="675"/>
      <c r="K550" s="680"/>
      <c r="L550" s="681"/>
      <c r="M550" s="682"/>
      <c r="N550" s="683"/>
      <c r="O550" s="682"/>
      <c r="P550" s="682"/>
      <c r="Q550" s="684" t="str">
        <f t="shared" si="106"/>
        <v/>
      </c>
      <c r="R550" s="684" t="str">
        <f t="shared" si="107"/>
        <v/>
      </c>
      <c r="S550" s="684" t="str">
        <f t="shared" si="108"/>
        <v/>
      </c>
      <c r="T550" s="684" t="str">
        <f t="shared" si="109"/>
        <v/>
      </c>
      <c r="U550" s="685" t="str">
        <f t="shared" si="110"/>
        <v/>
      </c>
      <c r="V550" s="685" t="str">
        <f t="shared" si="111"/>
        <v/>
      </c>
      <c r="W550" s="685" t="str">
        <f t="shared" si="112"/>
        <v/>
      </c>
      <c r="X550" s="685" t="str">
        <f t="shared" si="113"/>
        <v/>
      </c>
      <c r="Y550" s="685" t="str">
        <f t="shared" si="114"/>
        <v/>
      </c>
      <c r="Z550" s="685" t="str">
        <f t="shared" si="115"/>
        <v/>
      </c>
      <c r="AA550" s="685" t="str">
        <f t="shared" si="116"/>
        <v/>
      </c>
      <c r="AB550" s="679" t="str">
        <f>IF(G550="","",VLOOKUP(G550,Qualities!$A$2:$B$156,2,0))</f>
        <v/>
      </c>
      <c r="AC550" s="686" t="str">
        <f>IF(AB550="","",VLOOKUP(AB550,QualityType!$A$2:$B$16,2,0))</f>
        <v/>
      </c>
      <c r="AD550" s="687" t="str">
        <f t="shared" si="104"/>
        <v/>
      </c>
      <c r="AE550" s="687" t="str">
        <f>IF(I550="",IF(AND(J550="",K550=""),"",F550&amp;"External"),IF(COUNTIF(BaseData!$B$2:$B$45,I550)=1,F550&amp;"Consolidation intra-divisional",F550&amp;"Group"))</f>
        <v/>
      </c>
      <c r="AF550" s="687" t="str">
        <f t="shared" si="105"/>
        <v/>
      </c>
    </row>
    <row r="551" spans="1:32">
      <c r="A551" s="674"/>
      <c r="B551" s="675"/>
      <c r="C551" s="676"/>
      <c r="D551" s="675"/>
      <c r="E551" s="677"/>
      <c r="F551" s="675"/>
      <c r="G551" s="678"/>
      <c r="H551" s="675"/>
      <c r="I551" s="675"/>
      <c r="J551" s="675"/>
      <c r="K551" s="680"/>
      <c r="L551" s="681"/>
      <c r="M551" s="682"/>
      <c r="N551" s="683"/>
      <c r="O551" s="682"/>
      <c r="P551" s="682"/>
      <c r="Q551" s="684" t="str">
        <f t="shared" si="106"/>
        <v/>
      </c>
      <c r="R551" s="684" t="str">
        <f t="shared" si="107"/>
        <v/>
      </c>
      <c r="S551" s="684" t="str">
        <f t="shared" si="108"/>
        <v/>
      </c>
      <c r="T551" s="684" t="str">
        <f t="shared" si="109"/>
        <v/>
      </c>
      <c r="U551" s="685" t="str">
        <f t="shared" si="110"/>
        <v/>
      </c>
      <c r="V551" s="685" t="str">
        <f t="shared" si="111"/>
        <v/>
      </c>
      <c r="W551" s="685" t="str">
        <f t="shared" si="112"/>
        <v/>
      </c>
      <c r="X551" s="685" t="str">
        <f t="shared" si="113"/>
        <v/>
      </c>
      <c r="Y551" s="685" t="str">
        <f t="shared" si="114"/>
        <v/>
      </c>
      <c r="Z551" s="685" t="str">
        <f t="shared" si="115"/>
        <v/>
      </c>
      <c r="AA551" s="685" t="str">
        <f t="shared" si="116"/>
        <v/>
      </c>
      <c r="AB551" s="679" t="str">
        <f>IF(G551="","",VLOOKUP(G551,Qualities!$A$2:$B$156,2,0))</f>
        <v/>
      </c>
      <c r="AC551" s="686" t="str">
        <f>IF(AB551="","",VLOOKUP(AB551,QualityType!$A$2:$B$16,2,0))</f>
        <v/>
      </c>
      <c r="AD551" s="687" t="str">
        <f t="shared" si="104"/>
        <v/>
      </c>
      <c r="AE551" s="687" t="str">
        <f>IF(I551="",IF(AND(J551="",K551=""),"",F551&amp;"External"),IF(COUNTIF(BaseData!$B$2:$B$45,I551)=1,F551&amp;"Consolidation intra-divisional",F551&amp;"Group"))</f>
        <v/>
      </c>
      <c r="AF551" s="687" t="str">
        <f t="shared" si="105"/>
        <v/>
      </c>
    </row>
    <row r="552" spans="1:32">
      <c r="A552" s="674"/>
      <c r="B552" s="675"/>
      <c r="C552" s="676"/>
      <c r="D552" s="675"/>
      <c r="E552" s="677"/>
      <c r="F552" s="675"/>
      <c r="G552" s="678"/>
      <c r="H552" s="675"/>
      <c r="I552" s="675"/>
      <c r="J552" s="675"/>
      <c r="K552" s="680"/>
      <c r="L552" s="681"/>
      <c r="M552" s="682"/>
      <c r="N552" s="683"/>
      <c r="O552" s="682"/>
      <c r="P552" s="682"/>
      <c r="Q552" s="684" t="str">
        <f t="shared" si="106"/>
        <v/>
      </c>
      <c r="R552" s="684" t="str">
        <f t="shared" si="107"/>
        <v/>
      </c>
      <c r="S552" s="684" t="str">
        <f t="shared" si="108"/>
        <v/>
      </c>
      <c r="T552" s="684" t="str">
        <f t="shared" si="109"/>
        <v/>
      </c>
      <c r="U552" s="685" t="str">
        <f t="shared" si="110"/>
        <v/>
      </c>
      <c r="V552" s="685" t="str">
        <f t="shared" si="111"/>
        <v/>
      </c>
      <c r="W552" s="685" t="str">
        <f t="shared" si="112"/>
        <v/>
      </c>
      <c r="X552" s="685" t="str">
        <f t="shared" si="113"/>
        <v/>
      </c>
      <c r="Y552" s="685" t="str">
        <f t="shared" si="114"/>
        <v/>
      </c>
      <c r="Z552" s="685" t="str">
        <f t="shared" si="115"/>
        <v/>
      </c>
      <c r="AA552" s="685" t="str">
        <f t="shared" si="116"/>
        <v/>
      </c>
      <c r="AB552" s="679" t="str">
        <f>IF(G552="","",VLOOKUP(G552,Qualities!$A$2:$B$156,2,0))</f>
        <v/>
      </c>
      <c r="AC552" s="686" t="str">
        <f>IF(AB552="","",VLOOKUP(AB552,QualityType!$A$2:$B$16,2,0))</f>
        <v/>
      </c>
      <c r="AD552" s="687" t="str">
        <f t="shared" si="104"/>
        <v/>
      </c>
      <c r="AE552" s="687" t="str">
        <f>IF(I552="",IF(AND(J552="",K552=""),"",F552&amp;"External"),IF(COUNTIF(BaseData!$B$2:$B$45,I552)=1,F552&amp;"Consolidation intra-divisional",F552&amp;"Group"))</f>
        <v/>
      </c>
      <c r="AF552" s="687" t="str">
        <f t="shared" si="105"/>
        <v/>
      </c>
    </row>
    <row r="553" spans="1:32">
      <c r="A553" s="674"/>
      <c r="B553" s="675"/>
      <c r="C553" s="676"/>
      <c r="D553" s="675"/>
      <c r="E553" s="677"/>
      <c r="F553" s="675"/>
      <c r="G553" s="678"/>
      <c r="H553" s="675"/>
      <c r="I553" s="675"/>
      <c r="J553" s="675"/>
      <c r="K553" s="680"/>
      <c r="L553" s="681"/>
      <c r="M553" s="682"/>
      <c r="N553" s="683"/>
      <c r="O553" s="682"/>
      <c r="P553" s="682"/>
      <c r="Q553" s="684" t="str">
        <f t="shared" si="106"/>
        <v/>
      </c>
      <c r="R553" s="684" t="str">
        <f t="shared" si="107"/>
        <v/>
      </c>
      <c r="S553" s="684" t="str">
        <f t="shared" si="108"/>
        <v/>
      </c>
      <c r="T553" s="684" t="str">
        <f t="shared" si="109"/>
        <v/>
      </c>
      <c r="U553" s="685" t="str">
        <f t="shared" si="110"/>
        <v/>
      </c>
      <c r="V553" s="685" t="str">
        <f t="shared" si="111"/>
        <v/>
      </c>
      <c r="W553" s="685" t="str">
        <f t="shared" si="112"/>
        <v/>
      </c>
      <c r="X553" s="685" t="str">
        <f t="shared" si="113"/>
        <v/>
      </c>
      <c r="Y553" s="685" t="str">
        <f t="shared" si="114"/>
        <v/>
      </c>
      <c r="Z553" s="685" t="str">
        <f t="shared" si="115"/>
        <v/>
      </c>
      <c r="AA553" s="685" t="str">
        <f t="shared" si="116"/>
        <v/>
      </c>
      <c r="AB553" s="679" t="str">
        <f>IF(G553="","",VLOOKUP(G553,Qualities!$A$2:$B$156,2,0))</f>
        <v/>
      </c>
      <c r="AC553" s="686" t="str">
        <f>IF(AB553="","",VLOOKUP(AB553,QualityType!$A$2:$B$16,2,0))</f>
        <v/>
      </c>
      <c r="AD553" s="687" t="str">
        <f t="shared" si="104"/>
        <v/>
      </c>
      <c r="AE553" s="687" t="str">
        <f>IF(I553="",IF(AND(J553="",K553=""),"",F553&amp;"External"),IF(COUNTIF(BaseData!$B$2:$B$45,I553)=1,F553&amp;"Consolidation intra-divisional",F553&amp;"Group"))</f>
        <v/>
      </c>
      <c r="AF553" s="687" t="str">
        <f t="shared" si="105"/>
        <v/>
      </c>
    </row>
    <row r="554" spans="1:32">
      <c r="A554" s="674"/>
      <c r="B554" s="675"/>
      <c r="C554" s="676"/>
      <c r="D554" s="675"/>
      <c r="E554" s="677"/>
      <c r="F554" s="675"/>
      <c r="G554" s="678"/>
      <c r="H554" s="675"/>
      <c r="I554" s="675"/>
      <c r="J554" s="675"/>
      <c r="K554" s="680"/>
      <c r="L554" s="681"/>
      <c r="M554" s="682"/>
      <c r="N554" s="683"/>
      <c r="O554" s="682"/>
      <c r="P554" s="682"/>
      <c r="Q554" s="684" t="str">
        <f t="shared" si="106"/>
        <v/>
      </c>
      <c r="R554" s="684" t="str">
        <f t="shared" si="107"/>
        <v/>
      </c>
      <c r="S554" s="684" t="str">
        <f t="shared" si="108"/>
        <v/>
      </c>
      <c r="T554" s="684" t="str">
        <f t="shared" si="109"/>
        <v/>
      </c>
      <c r="U554" s="685" t="str">
        <f t="shared" si="110"/>
        <v/>
      </c>
      <c r="V554" s="685" t="str">
        <f t="shared" si="111"/>
        <v/>
      </c>
      <c r="W554" s="685" t="str">
        <f t="shared" si="112"/>
        <v/>
      </c>
      <c r="X554" s="685" t="str">
        <f t="shared" si="113"/>
        <v/>
      </c>
      <c r="Y554" s="685" t="str">
        <f t="shared" si="114"/>
        <v/>
      </c>
      <c r="Z554" s="685" t="str">
        <f t="shared" si="115"/>
        <v/>
      </c>
      <c r="AA554" s="685" t="str">
        <f t="shared" si="116"/>
        <v/>
      </c>
      <c r="AB554" s="679" t="str">
        <f>IF(G554="","",VLOOKUP(G554,Qualities!$A$2:$B$156,2,0))</f>
        <v/>
      </c>
      <c r="AC554" s="686" t="str">
        <f>IF(AB554="","",VLOOKUP(AB554,QualityType!$A$2:$B$16,2,0))</f>
        <v/>
      </c>
      <c r="AD554" s="687" t="str">
        <f t="shared" si="104"/>
        <v/>
      </c>
      <c r="AE554" s="687" t="str">
        <f>IF(I554="",IF(AND(J554="",K554=""),"",F554&amp;"External"),IF(COUNTIF(BaseData!$B$2:$B$45,I554)=1,F554&amp;"Consolidation intra-divisional",F554&amp;"Group"))</f>
        <v/>
      </c>
      <c r="AF554" s="687" t="str">
        <f t="shared" si="105"/>
        <v/>
      </c>
    </row>
    <row r="555" spans="1:32">
      <c r="A555" s="674"/>
      <c r="B555" s="675"/>
      <c r="C555" s="676"/>
      <c r="D555" s="675"/>
      <c r="E555" s="677"/>
      <c r="F555" s="675"/>
      <c r="G555" s="678"/>
      <c r="H555" s="675"/>
      <c r="I555" s="675"/>
      <c r="J555" s="675"/>
      <c r="K555" s="680"/>
      <c r="L555" s="681"/>
      <c r="M555" s="682"/>
      <c r="N555" s="683"/>
      <c r="O555" s="682"/>
      <c r="P555" s="682"/>
      <c r="Q555" s="684" t="str">
        <f t="shared" si="106"/>
        <v/>
      </c>
      <c r="R555" s="684" t="str">
        <f t="shared" si="107"/>
        <v/>
      </c>
      <c r="S555" s="684" t="str">
        <f t="shared" si="108"/>
        <v/>
      </c>
      <c r="T555" s="684" t="str">
        <f t="shared" si="109"/>
        <v/>
      </c>
      <c r="U555" s="685" t="str">
        <f t="shared" si="110"/>
        <v/>
      </c>
      <c r="V555" s="685" t="str">
        <f t="shared" si="111"/>
        <v/>
      </c>
      <c r="W555" s="685" t="str">
        <f t="shared" si="112"/>
        <v/>
      </c>
      <c r="X555" s="685" t="str">
        <f t="shared" si="113"/>
        <v/>
      </c>
      <c r="Y555" s="685" t="str">
        <f t="shared" si="114"/>
        <v/>
      </c>
      <c r="Z555" s="685" t="str">
        <f t="shared" si="115"/>
        <v/>
      </c>
      <c r="AA555" s="685" t="str">
        <f t="shared" si="116"/>
        <v/>
      </c>
      <c r="AB555" s="679" t="str">
        <f>IF(G555="","",VLOOKUP(G555,Qualities!$A$2:$B$156,2,0))</f>
        <v/>
      </c>
      <c r="AC555" s="686" t="str">
        <f>IF(AB555="","",VLOOKUP(AB555,QualityType!$A$2:$B$16,2,0))</f>
        <v/>
      </c>
      <c r="AD555" s="687" t="str">
        <f t="shared" si="104"/>
        <v/>
      </c>
      <c r="AE555" s="687" t="str">
        <f>IF(I555="",IF(AND(J555="",K555=""),"",F555&amp;"External"),IF(COUNTIF(BaseData!$B$2:$B$45,I555)=1,F555&amp;"Consolidation intra-divisional",F555&amp;"Group"))</f>
        <v/>
      </c>
      <c r="AF555" s="687" t="str">
        <f t="shared" si="105"/>
        <v/>
      </c>
    </row>
    <row r="556" spans="1:32">
      <c r="A556" s="674"/>
      <c r="B556" s="675"/>
      <c r="C556" s="676"/>
      <c r="D556" s="675"/>
      <c r="E556" s="677"/>
      <c r="F556" s="675"/>
      <c r="G556" s="678"/>
      <c r="H556" s="675"/>
      <c r="I556" s="675"/>
      <c r="J556" s="675"/>
      <c r="K556" s="680"/>
      <c r="L556" s="681"/>
      <c r="M556" s="682"/>
      <c r="N556" s="683"/>
      <c r="O556" s="682"/>
      <c r="P556" s="682"/>
      <c r="Q556" s="684" t="str">
        <f t="shared" si="106"/>
        <v/>
      </c>
      <c r="R556" s="684" t="str">
        <f t="shared" si="107"/>
        <v/>
      </c>
      <c r="S556" s="684" t="str">
        <f t="shared" si="108"/>
        <v/>
      </c>
      <c r="T556" s="684" t="str">
        <f t="shared" si="109"/>
        <v/>
      </c>
      <c r="U556" s="685" t="str">
        <f t="shared" si="110"/>
        <v/>
      </c>
      <c r="V556" s="685" t="str">
        <f t="shared" si="111"/>
        <v/>
      </c>
      <c r="W556" s="685" t="str">
        <f t="shared" si="112"/>
        <v/>
      </c>
      <c r="X556" s="685" t="str">
        <f t="shared" si="113"/>
        <v/>
      </c>
      <c r="Y556" s="685" t="str">
        <f t="shared" si="114"/>
        <v/>
      </c>
      <c r="Z556" s="685" t="str">
        <f t="shared" si="115"/>
        <v/>
      </c>
      <c r="AA556" s="685" t="str">
        <f t="shared" si="116"/>
        <v/>
      </c>
      <c r="AB556" s="679" t="str">
        <f>IF(G556="","",VLOOKUP(G556,Qualities!$A$2:$B$156,2,0))</f>
        <v/>
      </c>
      <c r="AC556" s="686" t="str">
        <f>IF(AB556="","",VLOOKUP(AB556,QualityType!$A$2:$B$16,2,0))</f>
        <v/>
      </c>
      <c r="AD556" s="687" t="str">
        <f t="shared" si="104"/>
        <v/>
      </c>
      <c r="AE556" s="687" t="str">
        <f>IF(I556="",IF(AND(J556="",K556=""),"",F556&amp;"External"),IF(COUNTIF(BaseData!$B$2:$B$45,I556)=1,F556&amp;"Consolidation intra-divisional",F556&amp;"Group"))</f>
        <v/>
      </c>
      <c r="AF556" s="687" t="str">
        <f t="shared" si="105"/>
        <v/>
      </c>
    </row>
    <row r="557" spans="1:32">
      <c r="A557" s="674"/>
      <c r="B557" s="675"/>
      <c r="C557" s="676"/>
      <c r="D557" s="675"/>
      <c r="E557" s="677"/>
      <c r="F557" s="675"/>
      <c r="G557" s="678"/>
      <c r="H557" s="675"/>
      <c r="I557" s="675"/>
      <c r="J557" s="675"/>
      <c r="K557" s="680"/>
      <c r="L557" s="681"/>
      <c r="M557" s="682"/>
      <c r="N557" s="683"/>
      <c r="O557" s="682"/>
      <c r="P557" s="682"/>
      <c r="Q557" s="684" t="str">
        <f t="shared" si="106"/>
        <v/>
      </c>
      <c r="R557" s="684" t="str">
        <f t="shared" si="107"/>
        <v/>
      </c>
      <c r="S557" s="684" t="str">
        <f t="shared" si="108"/>
        <v/>
      </c>
      <c r="T557" s="684" t="str">
        <f t="shared" si="109"/>
        <v/>
      </c>
      <c r="U557" s="685" t="str">
        <f t="shared" si="110"/>
        <v/>
      </c>
      <c r="V557" s="685" t="str">
        <f t="shared" si="111"/>
        <v/>
      </c>
      <c r="W557" s="685" t="str">
        <f t="shared" si="112"/>
        <v/>
      </c>
      <c r="X557" s="685" t="str">
        <f t="shared" si="113"/>
        <v/>
      </c>
      <c r="Y557" s="685" t="str">
        <f t="shared" si="114"/>
        <v/>
      </c>
      <c r="Z557" s="685" t="str">
        <f t="shared" si="115"/>
        <v/>
      </c>
      <c r="AA557" s="685" t="str">
        <f t="shared" si="116"/>
        <v/>
      </c>
      <c r="AB557" s="679" t="str">
        <f>IF(G557="","",VLOOKUP(G557,Qualities!$A$2:$B$156,2,0))</f>
        <v/>
      </c>
      <c r="AC557" s="686" t="str">
        <f>IF(AB557="","",VLOOKUP(AB557,QualityType!$A$2:$B$16,2,0))</f>
        <v/>
      </c>
      <c r="AD557" s="687" t="str">
        <f t="shared" si="104"/>
        <v/>
      </c>
      <c r="AE557" s="687" t="str">
        <f>IF(I557="",IF(AND(J557="",K557=""),"",F557&amp;"External"),IF(COUNTIF(BaseData!$B$2:$B$45,I557)=1,F557&amp;"Consolidation intra-divisional",F557&amp;"Group"))</f>
        <v/>
      </c>
      <c r="AF557" s="687" t="str">
        <f t="shared" si="105"/>
        <v/>
      </c>
    </row>
    <row r="558" spans="1:32">
      <c r="A558" s="674"/>
      <c r="B558" s="675"/>
      <c r="C558" s="676"/>
      <c r="D558" s="675"/>
      <c r="E558" s="677"/>
      <c r="F558" s="675"/>
      <c r="G558" s="678"/>
      <c r="H558" s="675"/>
      <c r="I558" s="675"/>
      <c r="J558" s="675"/>
      <c r="K558" s="680"/>
      <c r="L558" s="681"/>
      <c r="M558" s="682"/>
      <c r="N558" s="683"/>
      <c r="O558" s="682"/>
      <c r="P558" s="682"/>
      <c r="Q558" s="684" t="str">
        <f t="shared" si="106"/>
        <v/>
      </c>
      <c r="R558" s="684" t="str">
        <f t="shared" si="107"/>
        <v/>
      </c>
      <c r="S558" s="684" t="str">
        <f t="shared" si="108"/>
        <v/>
      </c>
      <c r="T558" s="684" t="str">
        <f t="shared" si="109"/>
        <v/>
      </c>
      <c r="U558" s="685" t="str">
        <f t="shared" si="110"/>
        <v/>
      </c>
      <c r="V558" s="685" t="str">
        <f t="shared" si="111"/>
        <v/>
      </c>
      <c r="W558" s="685" t="str">
        <f t="shared" si="112"/>
        <v/>
      </c>
      <c r="X558" s="685" t="str">
        <f t="shared" si="113"/>
        <v/>
      </c>
      <c r="Y558" s="685" t="str">
        <f t="shared" si="114"/>
        <v/>
      </c>
      <c r="Z558" s="685" t="str">
        <f t="shared" si="115"/>
        <v/>
      </c>
      <c r="AA558" s="685" t="str">
        <f t="shared" si="116"/>
        <v/>
      </c>
      <c r="AB558" s="679" t="str">
        <f>IF(G558="","",VLOOKUP(G558,Qualities!$A$2:$B$156,2,0))</f>
        <v/>
      </c>
      <c r="AC558" s="686" t="str">
        <f>IF(AB558="","",VLOOKUP(AB558,QualityType!$A$2:$B$16,2,0))</f>
        <v/>
      </c>
      <c r="AD558" s="687" t="str">
        <f t="shared" si="104"/>
        <v/>
      </c>
      <c r="AE558" s="687" t="str">
        <f>IF(I558="",IF(AND(J558="",K558=""),"",F558&amp;"External"),IF(COUNTIF(BaseData!$B$2:$B$45,I558)=1,F558&amp;"Consolidation intra-divisional",F558&amp;"Group"))</f>
        <v/>
      </c>
      <c r="AF558" s="687" t="str">
        <f t="shared" si="105"/>
        <v/>
      </c>
    </row>
    <row r="559" spans="1:32">
      <c r="A559" s="674"/>
      <c r="B559" s="675"/>
      <c r="C559" s="676"/>
      <c r="D559" s="675"/>
      <c r="E559" s="677"/>
      <c r="F559" s="675"/>
      <c r="G559" s="678"/>
      <c r="H559" s="675"/>
      <c r="I559" s="675"/>
      <c r="J559" s="675"/>
      <c r="K559" s="680"/>
      <c r="L559" s="681"/>
      <c r="M559" s="682"/>
      <c r="N559" s="683"/>
      <c r="O559" s="682"/>
      <c r="P559" s="682"/>
      <c r="Q559" s="684" t="str">
        <f t="shared" si="106"/>
        <v/>
      </c>
      <c r="R559" s="684" t="str">
        <f t="shared" si="107"/>
        <v/>
      </c>
      <c r="S559" s="684" t="str">
        <f t="shared" si="108"/>
        <v/>
      </c>
      <c r="T559" s="684" t="str">
        <f t="shared" si="109"/>
        <v/>
      </c>
      <c r="U559" s="685" t="str">
        <f t="shared" si="110"/>
        <v/>
      </c>
      <c r="V559" s="685" t="str">
        <f t="shared" si="111"/>
        <v/>
      </c>
      <c r="W559" s="685" t="str">
        <f t="shared" si="112"/>
        <v/>
      </c>
      <c r="X559" s="685" t="str">
        <f t="shared" si="113"/>
        <v/>
      </c>
      <c r="Y559" s="685" t="str">
        <f t="shared" si="114"/>
        <v/>
      </c>
      <c r="Z559" s="685" t="str">
        <f t="shared" si="115"/>
        <v/>
      </c>
      <c r="AA559" s="685" t="str">
        <f t="shared" si="116"/>
        <v/>
      </c>
      <c r="AB559" s="679" t="str">
        <f>IF(G559="","",VLOOKUP(G559,Qualities!$A$2:$B$156,2,0))</f>
        <v/>
      </c>
      <c r="AC559" s="686" t="str">
        <f>IF(AB559="","",VLOOKUP(AB559,QualityType!$A$2:$B$16,2,0))</f>
        <v/>
      </c>
      <c r="AD559" s="687" t="str">
        <f t="shared" si="104"/>
        <v/>
      </c>
      <c r="AE559" s="687" t="str">
        <f>IF(I559="",IF(AND(J559="",K559=""),"",F559&amp;"External"),IF(COUNTIF(BaseData!$B$2:$B$45,I559)=1,F559&amp;"Consolidation intra-divisional",F559&amp;"Group"))</f>
        <v/>
      </c>
      <c r="AF559" s="687" t="str">
        <f t="shared" si="105"/>
        <v/>
      </c>
    </row>
    <row r="560" spans="1:32">
      <c r="A560" s="674"/>
      <c r="B560" s="675"/>
      <c r="C560" s="676"/>
      <c r="D560" s="675"/>
      <c r="E560" s="677"/>
      <c r="F560" s="675"/>
      <c r="G560" s="678"/>
      <c r="H560" s="675"/>
      <c r="I560" s="675"/>
      <c r="J560" s="675"/>
      <c r="K560" s="680"/>
      <c r="L560" s="681"/>
      <c r="M560" s="682"/>
      <c r="N560" s="683"/>
      <c r="O560" s="682"/>
      <c r="P560" s="682"/>
      <c r="Q560" s="684" t="str">
        <f t="shared" si="106"/>
        <v/>
      </c>
      <c r="R560" s="684" t="str">
        <f t="shared" si="107"/>
        <v/>
      </c>
      <c r="S560" s="684" t="str">
        <f t="shared" si="108"/>
        <v/>
      </c>
      <c r="T560" s="684" t="str">
        <f t="shared" si="109"/>
        <v/>
      </c>
      <c r="U560" s="685" t="str">
        <f t="shared" si="110"/>
        <v/>
      </c>
      <c r="V560" s="685" t="str">
        <f t="shared" si="111"/>
        <v/>
      </c>
      <c r="W560" s="685" t="str">
        <f t="shared" si="112"/>
        <v/>
      </c>
      <c r="X560" s="685" t="str">
        <f t="shared" si="113"/>
        <v/>
      </c>
      <c r="Y560" s="685" t="str">
        <f t="shared" si="114"/>
        <v/>
      </c>
      <c r="Z560" s="685" t="str">
        <f t="shared" si="115"/>
        <v/>
      </c>
      <c r="AA560" s="685" t="str">
        <f t="shared" si="116"/>
        <v/>
      </c>
      <c r="AB560" s="679" t="str">
        <f>IF(G560="","",VLOOKUP(G560,Qualities!$A$2:$B$156,2,0))</f>
        <v/>
      </c>
      <c r="AC560" s="686" t="str">
        <f>IF(AB560="","",VLOOKUP(AB560,QualityType!$A$2:$B$16,2,0))</f>
        <v/>
      </c>
      <c r="AD560" s="687" t="str">
        <f t="shared" si="104"/>
        <v/>
      </c>
      <c r="AE560" s="687" t="str">
        <f>IF(I560="",IF(AND(J560="",K560=""),"",F560&amp;"External"),IF(COUNTIF(BaseData!$B$2:$B$45,I560)=1,F560&amp;"Consolidation intra-divisional",F560&amp;"Group"))</f>
        <v/>
      </c>
      <c r="AF560" s="687" t="str">
        <f t="shared" si="105"/>
        <v/>
      </c>
    </row>
    <row r="561" spans="1:32">
      <c r="A561" s="674"/>
      <c r="B561" s="675"/>
      <c r="C561" s="676"/>
      <c r="D561" s="675"/>
      <c r="E561" s="677"/>
      <c r="F561" s="675"/>
      <c r="G561" s="678"/>
      <c r="H561" s="675"/>
      <c r="I561" s="675"/>
      <c r="J561" s="675"/>
      <c r="K561" s="680"/>
      <c r="L561" s="681"/>
      <c r="M561" s="682"/>
      <c r="N561" s="683"/>
      <c r="O561" s="682"/>
      <c r="P561" s="682"/>
      <c r="Q561" s="684" t="str">
        <f t="shared" si="106"/>
        <v/>
      </c>
      <c r="R561" s="684" t="str">
        <f t="shared" si="107"/>
        <v/>
      </c>
      <c r="S561" s="684" t="str">
        <f t="shared" si="108"/>
        <v/>
      </c>
      <c r="T561" s="684" t="str">
        <f t="shared" si="109"/>
        <v/>
      </c>
      <c r="U561" s="685" t="str">
        <f t="shared" si="110"/>
        <v/>
      </c>
      <c r="V561" s="685" t="str">
        <f t="shared" si="111"/>
        <v/>
      </c>
      <c r="W561" s="685" t="str">
        <f t="shared" si="112"/>
        <v/>
      </c>
      <c r="X561" s="685" t="str">
        <f t="shared" si="113"/>
        <v/>
      </c>
      <c r="Y561" s="685" t="str">
        <f t="shared" si="114"/>
        <v/>
      </c>
      <c r="Z561" s="685" t="str">
        <f t="shared" si="115"/>
        <v/>
      </c>
      <c r="AA561" s="685" t="str">
        <f t="shared" si="116"/>
        <v/>
      </c>
      <c r="AB561" s="679" t="str">
        <f>IF(G561="","",VLOOKUP(G561,Qualities!$A$2:$B$156,2,0))</f>
        <v/>
      </c>
      <c r="AC561" s="686" t="str">
        <f>IF(AB561="","",VLOOKUP(AB561,QualityType!$A$2:$B$16,2,0))</f>
        <v/>
      </c>
      <c r="AD561" s="687" t="str">
        <f t="shared" si="104"/>
        <v/>
      </c>
      <c r="AE561" s="687" t="str">
        <f>IF(I561="",IF(AND(J561="",K561=""),"",F561&amp;"External"),IF(COUNTIF(BaseData!$B$2:$B$45,I561)=1,F561&amp;"Consolidation intra-divisional",F561&amp;"Group"))</f>
        <v/>
      </c>
      <c r="AF561" s="687" t="str">
        <f t="shared" si="105"/>
        <v/>
      </c>
    </row>
    <row r="562" spans="1:32">
      <c r="A562" s="674"/>
      <c r="B562" s="675"/>
      <c r="C562" s="676"/>
      <c r="D562" s="675"/>
      <c r="E562" s="677"/>
      <c r="F562" s="675"/>
      <c r="G562" s="678"/>
      <c r="H562" s="675"/>
      <c r="I562" s="675"/>
      <c r="J562" s="675"/>
      <c r="K562" s="680"/>
      <c r="L562" s="681"/>
      <c r="M562" s="682"/>
      <c r="N562" s="683"/>
      <c r="O562" s="682"/>
      <c r="P562" s="682"/>
      <c r="Q562" s="684" t="str">
        <f t="shared" si="106"/>
        <v/>
      </c>
      <c r="R562" s="684" t="str">
        <f t="shared" si="107"/>
        <v/>
      </c>
      <c r="S562" s="684" t="str">
        <f t="shared" si="108"/>
        <v/>
      </c>
      <c r="T562" s="684" t="str">
        <f t="shared" si="109"/>
        <v/>
      </c>
      <c r="U562" s="685" t="str">
        <f t="shared" si="110"/>
        <v/>
      </c>
      <c r="V562" s="685" t="str">
        <f t="shared" si="111"/>
        <v/>
      </c>
      <c r="W562" s="685" t="str">
        <f t="shared" si="112"/>
        <v/>
      </c>
      <c r="X562" s="685" t="str">
        <f t="shared" si="113"/>
        <v/>
      </c>
      <c r="Y562" s="685" t="str">
        <f t="shared" si="114"/>
        <v/>
      </c>
      <c r="Z562" s="685" t="str">
        <f t="shared" si="115"/>
        <v/>
      </c>
      <c r="AA562" s="685" t="str">
        <f t="shared" si="116"/>
        <v/>
      </c>
      <c r="AB562" s="679" t="str">
        <f>IF(G562="","",VLOOKUP(G562,Qualities!$A$2:$B$156,2,0))</f>
        <v/>
      </c>
      <c r="AC562" s="686" t="str">
        <f>IF(AB562="","",VLOOKUP(AB562,QualityType!$A$2:$B$16,2,0))</f>
        <v/>
      </c>
      <c r="AD562" s="687" t="str">
        <f t="shared" si="104"/>
        <v/>
      </c>
      <c r="AE562" s="687" t="str">
        <f>IF(I562="",IF(AND(J562="",K562=""),"",F562&amp;"External"),IF(COUNTIF(BaseData!$B$2:$B$45,I562)=1,F562&amp;"Consolidation intra-divisional",F562&amp;"Group"))</f>
        <v/>
      </c>
      <c r="AF562" s="687" t="str">
        <f t="shared" si="105"/>
        <v/>
      </c>
    </row>
    <row r="563" spans="1:32">
      <c r="A563" s="674"/>
      <c r="B563" s="675"/>
      <c r="C563" s="676"/>
      <c r="D563" s="675"/>
      <c r="E563" s="677"/>
      <c r="F563" s="675"/>
      <c r="G563" s="678"/>
      <c r="H563" s="675"/>
      <c r="I563" s="675"/>
      <c r="J563" s="675"/>
      <c r="K563" s="680"/>
      <c r="L563" s="681"/>
      <c r="M563" s="682"/>
      <c r="N563" s="683"/>
      <c r="O563" s="682"/>
      <c r="P563" s="682"/>
      <c r="Q563" s="684" t="str">
        <f t="shared" si="106"/>
        <v/>
      </c>
      <c r="R563" s="684" t="str">
        <f t="shared" si="107"/>
        <v/>
      </c>
      <c r="S563" s="684" t="str">
        <f t="shared" si="108"/>
        <v/>
      </c>
      <c r="T563" s="684" t="str">
        <f t="shared" si="109"/>
        <v/>
      </c>
      <c r="U563" s="685" t="str">
        <f t="shared" si="110"/>
        <v/>
      </c>
      <c r="V563" s="685" t="str">
        <f t="shared" si="111"/>
        <v/>
      </c>
      <c r="W563" s="685" t="str">
        <f t="shared" si="112"/>
        <v/>
      </c>
      <c r="X563" s="685" t="str">
        <f t="shared" si="113"/>
        <v/>
      </c>
      <c r="Y563" s="685" t="str">
        <f t="shared" si="114"/>
        <v/>
      </c>
      <c r="Z563" s="685" t="str">
        <f t="shared" si="115"/>
        <v/>
      </c>
      <c r="AA563" s="685" t="str">
        <f t="shared" si="116"/>
        <v/>
      </c>
      <c r="AB563" s="679" t="str">
        <f>IF(G563="","",VLOOKUP(G563,Qualities!$A$2:$B$156,2,0))</f>
        <v/>
      </c>
      <c r="AC563" s="686" t="str">
        <f>IF(AB563="","",VLOOKUP(AB563,QualityType!$A$2:$B$16,2,0))</f>
        <v/>
      </c>
      <c r="AD563" s="687" t="str">
        <f t="shared" si="104"/>
        <v/>
      </c>
      <c r="AE563" s="687" t="str">
        <f>IF(I563="",IF(AND(J563="",K563=""),"",F563&amp;"External"),IF(COUNTIF(BaseData!$B$2:$B$45,I563)=1,F563&amp;"Consolidation intra-divisional",F563&amp;"Group"))</f>
        <v/>
      </c>
      <c r="AF563" s="687" t="str">
        <f t="shared" si="105"/>
        <v/>
      </c>
    </row>
    <row r="564" spans="1:32">
      <c r="A564" s="674"/>
      <c r="B564" s="675"/>
      <c r="C564" s="676"/>
      <c r="D564" s="675"/>
      <c r="E564" s="677"/>
      <c r="F564" s="675"/>
      <c r="G564" s="678"/>
      <c r="H564" s="675"/>
      <c r="I564" s="675"/>
      <c r="J564" s="675"/>
      <c r="K564" s="680"/>
      <c r="L564" s="681"/>
      <c r="M564" s="682"/>
      <c r="N564" s="683"/>
      <c r="O564" s="682"/>
      <c r="P564" s="682"/>
      <c r="Q564" s="684" t="str">
        <f t="shared" si="106"/>
        <v/>
      </c>
      <c r="R564" s="684" t="str">
        <f t="shared" si="107"/>
        <v/>
      </c>
      <c r="S564" s="684" t="str">
        <f t="shared" si="108"/>
        <v/>
      </c>
      <c r="T564" s="684" t="str">
        <f t="shared" si="109"/>
        <v/>
      </c>
      <c r="U564" s="685" t="str">
        <f t="shared" si="110"/>
        <v/>
      </c>
      <c r="V564" s="685" t="str">
        <f t="shared" si="111"/>
        <v/>
      </c>
      <c r="W564" s="685" t="str">
        <f t="shared" si="112"/>
        <v/>
      </c>
      <c r="X564" s="685" t="str">
        <f t="shared" si="113"/>
        <v/>
      </c>
      <c r="Y564" s="685" t="str">
        <f t="shared" si="114"/>
        <v/>
      </c>
      <c r="Z564" s="685" t="str">
        <f t="shared" si="115"/>
        <v/>
      </c>
      <c r="AA564" s="685" t="str">
        <f t="shared" si="116"/>
        <v/>
      </c>
      <c r="AB564" s="679" t="str">
        <f>IF(G564="","",VLOOKUP(G564,Qualities!$A$2:$B$156,2,0))</f>
        <v/>
      </c>
      <c r="AC564" s="686" t="str">
        <f>IF(AB564="","",VLOOKUP(AB564,QualityType!$A$2:$B$16,2,0))</f>
        <v/>
      </c>
      <c r="AD564" s="687" t="str">
        <f t="shared" ref="AD564:AD627" si="117">D564&amp;AC564</f>
        <v/>
      </c>
      <c r="AE564" s="687" t="str">
        <f>IF(I564="",IF(AND(J564="",K564=""),"",F564&amp;"External"),IF(COUNTIF(BaseData!$B$2:$B$45,I564)=1,F564&amp;"Consolidation intra-divisional",F564&amp;"Group"))</f>
        <v/>
      </c>
      <c r="AF564" s="687" t="str">
        <f t="shared" ref="AF564:AF627" si="118">IF(A564="","",F564&amp;IF(I564&lt;&gt;"","aff","ext"))</f>
        <v/>
      </c>
    </row>
    <row r="565" spans="1:32">
      <c r="A565" s="674"/>
      <c r="B565" s="675"/>
      <c r="C565" s="676"/>
      <c r="D565" s="675"/>
      <c r="E565" s="677"/>
      <c r="F565" s="675"/>
      <c r="G565" s="678"/>
      <c r="H565" s="675"/>
      <c r="I565" s="675"/>
      <c r="J565" s="675"/>
      <c r="K565" s="680"/>
      <c r="L565" s="681"/>
      <c r="M565" s="682"/>
      <c r="N565" s="683"/>
      <c r="O565" s="682"/>
      <c r="P565" s="682"/>
      <c r="Q565" s="684" t="str">
        <f t="shared" ref="Q565:Q628" si="119">IF(L565="","",L565)</f>
        <v/>
      </c>
      <c r="R565" s="684" t="str">
        <f t="shared" ref="R565:R628" si="120">IF(Q565="","",Q565*M565)</f>
        <v/>
      </c>
      <c r="S565" s="684" t="str">
        <f t="shared" ref="S565:S628" si="121">IF(Q565="","",Q565*(N565+P565))</f>
        <v/>
      </c>
      <c r="T565" s="684" t="str">
        <f t="shared" ref="T565:T628" si="122">IF(Q565="","",Q565*O565)</f>
        <v/>
      </c>
      <c r="U565" s="685" t="str">
        <f t="shared" ref="U565:U628" si="123">IF(Q565="","",R565/Q565)</f>
        <v/>
      </c>
      <c r="V565" s="685" t="str">
        <f t="shared" ref="V565:V628" si="124">IF(Q565="","",S565/Q565)</f>
        <v/>
      </c>
      <c r="W565" s="685" t="str">
        <f t="shared" ref="W565:W628" si="125">IF(Q565="","",T565/Q565)</f>
        <v/>
      </c>
      <c r="X565" s="685" t="str">
        <f t="shared" ref="X565:X628" si="126">IF(Q565="","",U565-V565)</f>
        <v/>
      </c>
      <c r="Y565" s="685" t="str">
        <f t="shared" ref="Y565:Y628" si="127">IF(Q565="","",U565-V565-W565)</f>
        <v/>
      </c>
      <c r="Z565" s="685" t="str">
        <f t="shared" ref="Z565:Z628" si="128">IF(Q565="","",R565-S565)</f>
        <v/>
      </c>
      <c r="AA565" s="685" t="str">
        <f t="shared" ref="AA565:AA628" si="129">IF(Q565="","",R565-S565-T565)</f>
        <v/>
      </c>
      <c r="AB565" s="679" t="str">
        <f>IF(G565="","",VLOOKUP(G565,Qualities!$A$2:$B$156,2,0))</f>
        <v/>
      </c>
      <c r="AC565" s="686" t="str">
        <f>IF(AB565="","",VLOOKUP(AB565,QualityType!$A$2:$B$16,2,0))</f>
        <v/>
      </c>
      <c r="AD565" s="687" t="str">
        <f t="shared" si="117"/>
        <v/>
      </c>
      <c r="AE565" s="687" t="str">
        <f>IF(I565="",IF(AND(J565="",K565=""),"",F565&amp;"External"),IF(COUNTIF(BaseData!$B$2:$B$45,I565)=1,F565&amp;"Consolidation intra-divisional",F565&amp;"Group"))</f>
        <v/>
      </c>
      <c r="AF565" s="687" t="str">
        <f t="shared" si="118"/>
        <v/>
      </c>
    </row>
    <row r="566" spans="1:32">
      <c r="A566" s="674"/>
      <c r="B566" s="675"/>
      <c r="C566" s="676"/>
      <c r="D566" s="675"/>
      <c r="E566" s="677"/>
      <c r="F566" s="675"/>
      <c r="G566" s="678"/>
      <c r="H566" s="675"/>
      <c r="I566" s="675"/>
      <c r="J566" s="675"/>
      <c r="K566" s="680"/>
      <c r="L566" s="681"/>
      <c r="M566" s="682"/>
      <c r="N566" s="683"/>
      <c r="O566" s="682"/>
      <c r="P566" s="682"/>
      <c r="Q566" s="684" t="str">
        <f t="shared" si="119"/>
        <v/>
      </c>
      <c r="R566" s="684" t="str">
        <f t="shared" si="120"/>
        <v/>
      </c>
      <c r="S566" s="684" t="str">
        <f t="shared" si="121"/>
        <v/>
      </c>
      <c r="T566" s="684" t="str">
        <f t="shared" si="122"/>
        <v/>
      </c>
      <c r="U566" s="685" t="str">
        <f t="shared" si="123"/>
        <v/>
      </c>
      <c r="V566" s="685" t="str">
        <f t="shared" si="124"/>
        <v/>
      </c>
      <c r="W566" s="685" t="str">
        <f t="shared" si="125"/>
        <v/>
      </c>
      <c r="X566" s="685" t="str">
        <f t="shared" si="126"/>
        <v/>
      </c>
      <c r="Y566" s="685" t="str">
        <f t="shared" si="127"/>
        <v/>
      </c>
      <c r="Z566" s="685" t="str">
        <f t="shared" si="128"/>
        <v/>
      </c>
      <c r="AA566" s="685" t="str">
        <f t="shared" si="129"/>
        <v/>
      </c>
      <c r="AB566" s="679" t="str">
        <f>IF(G566="","",VLOOKUP(G566,Qualities!$A$2:$B$156,2,0))</f>
        <v/>
      </c>
      <c r="AC566" s="686" t="str">
        <f>IF(AB566="","",VLOOKUP(AB566,QualityType!$A$2:$B$16,2,0))</f>
        <v/>
      </c>
      <c r="AD566" s="687" t="str">
        <f t="shared" si="117"/>
        <v/>
      </c>
      <c r="AE566" s="687" t="str">
        <f>IF(I566="",IF(AND(J566="",K566=""),"",F566&amp;"External"),IF(COUNTIF(BaseData!$B$2:$B$45,I566)=1,F566&amp;"Consolidation intra-divisional",F566&amp;"Group"))</f>
        <v/>
      </c>
      <c r="AF566" s="687" t="str">
        <f t="shared" si="118"/>
        <v/>
      </c>
    </row>
    <row r="567" spans="1:32">
      <c r="A567" s="674"/>
      <c r="B567" s="675"/>
      <c r="C567" s="676"/>
      <c r="D567" s="675"/>
      <c r="E567" s="677"/>
      <c r="F567" s="675"/>
      <c r="G567" s="678"/>
      <c r="H567" s="675"/>
      <c r="I567" s="675"/>
      <c r="J567" s="675"/>
      <c r="K567" s="680"/>
      <c r="L567" s="681"/>
      <c r="M567" s="682"/>
      <c r="N567" s="683"/>
      <c r="O567" s="682"/>
      <c r="P567" s="682"/>
      <c r="Q567" s="684" t="str">
        <f t="shared" si="119"/>
        <v/>
      </c>
      <c r="R567" s="684" t="str">
        <f t="shared" si="120"/>
        <v/>
      </c>
      <c r="S567" s="684" t="str">
        <f t="shared" si="121"/>
        <v/>
      </c>
      <c r="T567" s="684" t="str">
        <f t="shared" si="122"/>
        <v/>
      </c>
      <c r="U567" s="685" t="str">
        <f t="shared" si="123"/>
        <v/>
      </c>
      <c r="V567" s="685" t="str">
        <f t="shared" si="124"/>
        <v/>
      </c>
      <c r="W567" s="685" t="str">
        <f t="shared" si="125"/>
        <v/>
      </c>
      <c r="X567" s="685" t="str">
        <f t="shared" si="126"/>
        <v/>
      </c>
      <c r="Y567" s="685" t="str">
        <f t="shared" si="127"/>
        <v/>
      </c>
      <c r="Z567" s="685" t="str">
        <f t="shared" si="128"/>
        <v/>
      </c>
      <c r="AA567" s="685" t="str">
        <f t="shared" si="129"/>
        <v/>
      </c>
      <c r="AB567" s="679" t="str">
        <f>IF(G567="","",VLOOKUP(G567,Qualities!$A$2:$B$156,2,0))</f>
        <v/>
      </c>
      <c r="AC567" s="686" t="str">
        <f>IF(AB567="","",VLOOKUP(AB567,QualityType!$A$2:$B$16,2,0))</f>
        <v/>
      </c>
      <c r="AD567" s="687" t="str">
        <f t="shared" si="117"/>
        <v/>
      </c>
      <c r="AE567" s="687" t="str">
        <f>IF(I567="",IF(AND(J567="",K567=""),"",F567&amp;"External"),IF(COUNTIF(BaseData!$B$2:$B$45,I567)=1,F567&amp;"Consolidation intra-divisional",F567&amp;"Group"))</f>
        <v/>
      </c>
      <c r="AF567" s="687" t="str">
        <f t="shared" si="118"/>
        <v/>
      </c>
    </row>
    <row r="568" spans="1:32">
      <c r="A568" s="674"/>
      <c r="B568" s="675"/>
      <c r="C568" s="676"/>
      <c r="D568" s="675"/>
      <c r="E568" s="677"/>
      <c r="F568" s="675"/>
      <c r="G568" s="678"/>
      <c r="H568" s="675"/>
      <c r="I568" s="675"/>
      <c r="J568" s="675"/>
      <c r="K568" s="680"/>
      <c r="L568" s="681"/>
      <c r="M568" s="682"/>
      <c r="N568" s="683"/>
      <c r="O568" s="682"/>
      <c r="P568" s="682"/>
      <c r="Q568" s="684" t="str">
        <f t="shared" si="119"/>
        <v/>
      </c>
      <c r="R568" s="684" t="str">
        <f t="shared" si="120"/>
        <v/>
      </c>
      <c r="S568" s="684" t="str">
        <f t="shared" si="121"/>
        <v/>
      </c>
      <c r="T568" s="684" t="str">
        <f t="shared" si="122"/>
        <v/>
      </c>
      <c r="U568" s="685" t="str">
        <f t="shared" si="123"/>
        <v/>
      </c>
      <c r="V568" s="685" t="str">
        <f t="shared" si="124"/>
        <v/>
      </c>
      <c r="W568" s="685" t="str">
        <f t="shared" si="125"/>
        <v/>
      </c>
      <c r="X568" s="685" t="str">
        <f t="shared" si="126"/>
        <v/>
      </c>
      <c r="Y568" s="685" t="str">
        <f t="shared" si="127"/>
        <v/>
      </c>
      <c r="Z568" s="685" t="str">
        <f t="shared" si="128"/>
        <v/>
      </c>
      <c r="AA568" s="685" t="str">
        <f t="shared" si="129"/>
        <v/>
      </c>
      <c r="AB568" s="679" t="str">
        <f>IF(G568="","",VLOOKUP(G568,Qualities!$A$2:$B$156,2,0))</f>
        <v/>
      </c>
      <c r="AC568" s="686" t="str">
        <f>IF(AB568="","",VLOOKUP(AB568,QualityType!$A$2:$B$16,2,0))</f>
        <v/>
      </c>
      <c r="AD568" s="687" t="str">
        <f t="shared" si="117"/>
        <v/>
      </c>
      <c r="AE568" s="687" t="str">
        <f>IF(I568="",IF(AND(J568="",K568=""),"",F568&amp;"External"),IF(COUNTIF(BaseData!$B$2:$B$45,I568)=1,F568&amp;"Consolidation intra-divisional",F568&amp;"Group"))</f>
        <v/>
      </c>
      <c r="AF568" s="687" t="str">
        <f t="shared" si="118"/>
        <v/>
      </c>
    </row>
    <row r="569" spans="1:32">
      <c r="A569" s="674"/>
      <c r="B569" s="675"/>
      <c r="C569" s="676"/>
      <c r="D569" s="675"/>
      <c r="E569" s="677"/>
      <c r="F569" s="675"/>
      <c r="G569" s="678"/>
      <c r="H569" s="675"/>
      <c r="I569" s="675"/>
      <c r="J569" s="675"/>
      <c r="K569" s="680"/>
      <c r="L569" s="681"/>
      <c r="M569" s="682"/>
      <c r="N569" s="683"/>
      <c r="O569" s="682"/>
      <c r="P569" s="682"/>
      <c r="Q569" s="684" t="str">
        <f t="shared" si="119"/>
        <v/>
      </c>
      <c r="R569" s="684" t="str">
        <f t="shared" si="120"/>
        <v/>
      </c>
      <c r="S569" s="684" t="str">
        <f t="shared" si="121"/>
        <v/>
      </c>
      <c r="T569" s="684" t="str">
        <f t="shared" si="122"/>
        <v/>
      </c>
      <c r="U569" s="685" t="str">
        <f t="shared" si="123"/>
        <v/>
      </c>
      <c r="V569" s="685" t="str">
        <f t="shared" si="124"/>
        <v/>
      </c>
      <c r="W569" s="685" t="str">
        <f t="shared" si="125"/>
        <v/>
      </c>
      <c r="X569" s="685" t="str">
        <f t="shared" si="126"/>
        <v/>
      </c>
      <c r="Y569" s="685" t="str">
        <f t="shared" si="127"/>
        <v/>
      </c>
      <c r="Z569" s="685" t="str">
        <f t="shared" si="128"/>
        <v/>
      </c>
      <c r="AA569" s="685" t="str">
        <f t="shared" si="129"/>
        <v/>
      </c>
      <c r="AB569" s="679" t="str">
        <f>IF(G569="","",VLOOKUP(G569,Qualities!$A$2:$B$156,2,0))</f>
        <v/>
      </c>
      <c r="AC569" s="686" t="str">
        <f>IF(AB569="","",VLOOKUP(AB569,QualityType!$A$2:$B$16,2,0))</f>
        <v/>
      </c>
      <c r="AD569" s="687" t="str">
        <f t="shared" si="117"/>
        <v/>
      </c>
      <c r="AE569" s="687" t="str">
        <f>IF(I569="",IF(AND(J569="",K569=""),"",F569&amp;"External"),IF(COUNTIF(BaseData!$B$2:$B$45,I569)=1,F569&amp;"Consolidation intra-divisional",F569&amp;"Group"))</f>
        <v/>
      </c>
      <c r="AF569" s="687" t="str">
        <f t="shared" si="118"/>
        <v/>
      </c>
    </row>
    <row r="570" spans="1:32">
      <c r="A570" s="674"/>
      <c r="B570" s="675"/>
      <c r="C570" s="676"/>
      <c r="D570" s="675"/>
      <c r="E570" s="677"/>
      <c r="F570" s="675"/>
      <c r="G570" s="678"/>
      <c r="H570" s="675"/>
      <c r="I570" s="675"/>
      <c r="J570" s="675"/>
      <c r="K570" s="680"/>
      <c r="L570" s="681"/>
      <c r="M570" s="682"/>
      <c r="N570" s="683"/>
      <c r="O570" s="682"/>
      <c r="P570" s="682"/>
      <c r="Q570" s="684" t="str">
        <f t="shared" si="119"/>
        <v/>
      </c>
      <c r="R570" s="684" t="str">
        <f t="shared" si="120"/>
        <v/>
      </c>
      <c r="S570" s="684" t="str">
        <f t="shared" si="121"/>
        <v/>
      </c>
      <c r="T570" s="684" t="str">
        <f t="shared" si="122"/>
        <v/>
      </c>
      <c r="U570" s="685" t="str">
        <f t="shared" si="123"/>
        <v/>
      </c>
      <c r="V570" s="685" t="str">
        <f t="shared" si="124"/>
        <v/>
      </c>
      <c r="W570" s="685" t="str">
        <f t="shared" si="125"/>
        <v/>
      </c>
      <c r="X570" s="685" t="str">
        <f t="shared" si="126"/>
        <v/>
      </c>
      <c r="Y570" s="685" t="str">
        <f t="shared" si="127"/>
        <v/>
      </c>
      <c r="Z570" s="685" t="str">
        <f t="shared" si="128"/>
        <v/>
      </c>
      <c r="AA570" s="685" t="str">
        <f t="shared" si="129"/>
        <v/>
      </c>
      <c r="AB570" s="679" t="str">
        <f>IF(G570="","",VLOOKUP(G570,Qualities!$A$2:$B$156,2,0))</f>
        <v/>
      </c>
      <c r="AC570" s="686" t="str">
        <f>IF(AB570="","",VLOOKUP(AB570,QualityType!$A$2:$B$16,2,0))</f>
        <v/>
      </c>
      <c r="AD570" s="687" t="str">
        <f t="shared" si="117"/>
        <v/>
      </c>
      <c r="AE570" s="687" t="str">
        <f>IF(I570="",IF(AND(J570="",K570=""),"",F570&amp;"External"),IF(COUNTIF(BaseData!$B$2:$B$45,I570)=1,F570&amp;"Consolidation intra-divisional",F570&amp;"Group"))</f>
        <v/>
      </c>
      <c r="AF570" s="687" t="str">
        <f t="shared" si="118"/>
        <v/>
      </c>
    </row>
    <row r="571" spans="1:32">
      <c r="A571" s="674"/>
      <c r="B571" s="675"/>
      <c r="C571" s="676"/>
      <c r="D571" s="675"/>
      <c r="E571" s="677"/>
      <c r="F571" s="675"/>
      <c r="G571" s="678"/>
      <c r="H571" s="675"/>
      <c r="I571" s="675"/>
      <c r="J571" s="675"/>
      <c r="K571" s="680"/>
      <c r="L571" s="681"/>
      <c r="M571" s="682"/>
      <c r="N571" s="683"/>
      <c r="O571" s="682"/>
      <c r="P571" s="682"/>
      <c r="Q571" s="684" t="str">
        <f t="shared" si="119"/>
        <v/>
      </c>
      <c r="R571" s="684" t="str">
        <f t="shared" si="120"/>
        <v/>
      </c>
      <c r="S571" s="684" t="str">
        <f t="shared" si="121"/>
        <v/>
      </c>
      <c r="T571" s="684" t="str">
        <f t="shared" si="122"/>
        <v/>
      </c>
      <c r="U571" s="685" t="str">
        <f t="shared" si="123"/>
        <v/>
      </c>
      <c r="V571" s="685" t="str">
        <f t="shared" si="124"/>
        <v/>
      </c>
      <c r="W571" s="685" t="str">
        <f t="shared" si="125"/>
        <v/>
      </c>
      <c r="X571" s="685" t="str">
        <f t="shared" si="126"/>
        <v/>
      </c>
      <c r="Y571" s="685" t="str">
        <f t="shared" si="127"/>
        <v/>
      </c>
      <c r="Z571" s="685" t="str">
        <f t="shared" si="128"/>
        <v/>
      </c>
      <c r="AA571" s="685" t="str">
        <f t="shared" si="129"/>
        <v/>
      </c>
      <c r="AB571" s="679" t="str">
        <f>IF(G571="","",VLOOKUP(G571,Qualities!$A$2:$B$156,2,0))</f>
        <v/>
      </c>
      <c r="AC571" s="686" t="str">
        <f>IF(AB571="","",VLOOKUP(AB571,QualityType!$A$2:$B$16,2,0))</f>
        <v/>
      </c>
      <c r="AD571" s="687" t="str">
        <f t="shared" si="117"/>
        <v/>
      </c>
      <c r="AE571" s="687" t="str">
        <f>IF(I571="",IF(AND(J571="",K571=""),"",F571&amp;"External"),IF(COUNTIF(BaseData!$B$2:$B$45,I571)=1,F571&amp;"Consolidation intra-divisional",F571&amp;"Group"))</f>
        <v/>
      </c>
      <c r="AF571" s="687" t="str">
        <f t="shared" si="118"/>
        <v/>
      </c>
    </row>
    <row r="572" spans="1:32">
      <c r="A572" s="674"/>
      <c r="B572" s="675"/>
      <c r="C572" s="676"/>
      <c r="D572" s="675"/>
      <c r="E572" s="677"/>
      <c r="F572" s="675"/>
      <c r="G572" s="678"/>
      <c r="H572" s="675"/>
      <c r="I572" s="675"/>
      <c r="J572" s="675"/>
      <c r="K572" s="680"/>
      <c r="L572" s="681"/>
      <c r="M572" s="682"/>
      <c r="N572" s="683"/>
      <c r="O572" s="682"/>
      <c r="P572" s="682"/>
      <c r="Q572" s="684" t="str">
        <f t="shared" si="119"/>
        <v/>
      </c>
      <c r="R572" s="684" t="str">
        <f t="shared" si="120"/>
        <v/>
      </c>
      <c r="S572" s="684" t="str">
        <f t="shared" si="121"/>
        <v/>
      </c>
      <c r="T572" s="684" t="str">
        <f t="shared" si="122"/>
        <v/>
      </c>
      <c r="U572" s="685" t="str">
        <f t="shared" si="123"/>
        <v/>
      </c>
      <c r="V572" s="685" t="str">
        <f t="shared" si="124"/>
        <v/>
      </c>
      <c r="W572" s="685" t="str">
        <f t="shared" si="125"/>
        <v/>
      </c>
      <c r="X572" s="685" t="str">
        <f t="shared" si="126"/>
        <v/>
      </c>
      <c r="Y572" s="685" t="str">
        <f t="shared" si="127"/>
        <v/>
      </c>
      <c r="Z572" s="685" t="str">
        <f t="shared" si="128"/>
        <v/>
      </c>
      <c r="AA572" s="685" t="str">
        <f t="shared" si="129"/>
        <v/>
      </c>
      <c r="AB572" s="679" t="str">
        <f>IF(G572="","",VLOOKUP(G572,Qualities!$A$2:$B$156,2,0))</f>
        <v/>
      </c>
      <c r="AC572" s="686" t="str">
        <f>IF(AB572="","",VLOOKUP(AB572,QualityType!$A$2:$B$16,2,0))</f>
        <v/>
      </c>
      <c r="AD572" s="687" t="str">
        <f t="shared" si="117"/>
        <v/>
      </c>
      <c r="AE572" s="687" t="str">
        <f>IF(I572="",IF(AND(J572="",K572=""),"",F572&amp;"External"),IF(COUNTIF(BaseData!$B$2:$B$45,I572)=1,F572&amp;"Consolidation intra-divisional",F572&amp;"Group"))</f>
        <v/>
      </c>
      <c r="AF572" s="687" t="str">
        <f t="shared" si="118"/>
        <v/>
      </c>
    </row>
    <row r="573" spans="1:32">
      <c r="A573" s="674"/>
      <c r="B573" s="675"/>
      <c r="C573" s="676"/>
      <c r="D573" s="675"/>
      <c r="E573" s="677"/>
      <c r="F573" s="675"/>
      <c r="G573" s="678"/>
      <c r="H573" s="675"/>
      <c r="I573" s="675"/>
      <c r="J573" s="675"/>
      <c r="K573" s="680"/>
      <c r="L573" s="681"/>
      <c r="M573" s="682"/>
      <c r="N573" s="683"/>
      <c r="O573" s="682"/>
      <c r="P573" s="682"/>
      <c r="Q573" s="684" t="str">
        <f t="shared" si="119"/>
        <v/>
      </c>
      <c r="R573" s="684" t="str">
        <f t="shared" si="120"/>
        <v/>
      </c>
      <c r="S573" s="684" t="str">
        <f t="shared" si="121"/>
        <v/>
      </c>
      <c r="T573" s="684" t="str">
        <f t="shared" si="122"/>
        <v/>
      </c>
      <c r="U573" s="685" t="str">
        <f t="shared" si="123"/>
        <v/>
      </c>
      <c r="V573" s="685" t="str">
        <f t="shared" si="124"/>
        <v/>
      </c>
      <c r="W573" s="685" t="str">
        <f t="shared" si="125"/>
        <v/>
      </c>
      <c r="X573" s="685" t="str">
        <f t="shared" si="126"/>
        <v/>
      </c>
      <c r="Y573" s="685" t="str">
        <f t="shared" si="127"/>
        <v/>
      </c>
      <c r="Z573" s="685" t="str">
        <f t="shared" si="128"/>
        <v/>
      </c>
      <c r="AA573" s="685" t="str">
        <f t="shared" si="129"/>
        <v/>
      </c>
      <c r="AB573" s="679" t="str">
        <f>IF(G573="","",VLOOKUP(G573,Qualities!$A$2:$B$156,2,0))</f>
        <v/>
      </c>
      <c r="AC573" s="686" t="str">
        <f>IF(AB573="","",VLOOKUP(AB573,QualityType!$A$2:$B$16,2,0))</f>
        <v/>
      </c>
      <c r="AD573" s="687" t="str">
        <f t="shared" si="117"/>
        <v/>
      </c>
      <c r="AE573" s="687" t="str">
        <f>IF(I573="",IF(AND(J573="",K573=""),"",F573&amp;"External"),IF(COUNTIF(BaseData!$B$2:$B$45,I573)=1,F573&amp;"Consolidation intra-divisional",F573&amp;"Group"))</f>
        <v/>
      </c>
      <c r="AF573" s="687" t="str">
        <f t="shared" si="118"/>
        <v/>
      </c>
    </row>
    <row r="574" spans="1:32">
      <c r="A574" s="674"/>
      <c r="B574" s="675"/>
      <c r="C574" s="676"/>
      <c r="D574" s="675"/>
      <c r="E574" s="677"/>
      <c r="F574" s="675"/>
      <c r="G574" s="678"/>
      <c r="H574" s="675"/>
      <c r="I574" s="675"/>
      <c r="J574" s="675"/>
      <c r="K574" s="680"/>
      <c r="L574" s="681"/>
      <c r="M574" s="682"/>
      <c r="N574" s="683"/>
      <c r="O574" s="682"/>
      <c r="P574" s="682"/>
      <c r="Q574" s="684" t="str">
        <f t="shared" si="119"/>
        <v/>
      </c>
      <c r="R574" s="684" t="str">
        <f t="shared" si="120"/>
        <v/>
      </c>
      <c r="S574" s="684" t="str">
        <f t="shared" si="121"/>
        <v/>
      </c>
      <c r="T574" s="684" t="str">
        <f t="shared" si="122"/>
        <v/>
      </c>
      <c r="U574" s="685" t="str">
        <f t="shared" si="123"/>
        <v/>
      </c>
      <c r="V574" s="685" t="str">
        <f t="shared" si="124"/>
        <v/>
      </c>
      <c r="W574" s="685" t="str">
        <f t="shared" si="125"/>
        <v/>
      </c>
      <c r="X574" s="685" t="str">
        <f t="shared" si="126"/>
        <v/>
      </c>
      <c r="Y574" s="685" t="str">
        <f t="shared" si="127"/>
        <v/>
      </c>
      <c r="Z574" s="685" t="str">
        <f t="shared" si="128"/>
        <v/>
      </c>
      <c r="AA574" s="685" t="str">
        <f t="shared" si="129"/>
        <v/>
      </c>
      <c r="AB574" s="679" t="str">
        <f>IF(G574="","",VLOOKUP(G574,Qualities!$A$2:$B$156,2,0))</f>
        <v/>
      </c>
      <c r="AC574" s="686" t="str">
        <f>IF(AB574="","",VLOOKUP(AB574,QualityType!$A$2:$B$16,2,0))</f>
        <v/>
      </c>
      <c r="AD574" s="687" t="str">
        <f t="shared" si="117"/>
        <v/>
      </c>
      <c r="AE574" s="687" t="str">
        <f>IF(I574="",IF(AND(J574="",K574=""),"",F574&amp;"External"),IF(COUNTIF(BaseData!$B$2:$B$45,I574)=1,F574&amp;"Consolidation intra-divisional",F574&amp;"Group"))</f>
        <v/>
      </c>
      <c r="AF574" s="687" t="str">
        <f t="shared" si="118"/>
        <v/>
      </c>
    </row>
    <row r="575" spans="1:32">
      <c r="A575" s="674"/>
      <c r="B575" s="675"/>
      <c r="C575" s="676"/>
      <c r="D575" s="675"/>
      <c r="E575" s="677"/>
      <c r="F575" s="675"/>
      <c r="G575" s="678"/>
      <c r="H575" s="675"/>
      <c r="I575" s="675"/>
      <c r="J575" s="675"/>
      <c r="K575" s="680"/>
      <c r="L575" s="681"/>
      <c r="M575" s="682"/>
      <c r="N575" s="683"/>
      <c r="O575" s="682"/>
      <c r="P575" s="682"/>
      <c r="Q575" s="684" t="str">
        <f t="shared" si="119"/>
        <v/>
      </c>
      <c r="R575" s="684" t="str">
        <f t="shared" si="120"/>
        <v/>
      </c>
      <c r="S575" s="684" t="str">
        <f t="shared" si="121"/>
        <v/>
      </c>
      <c r="T575" s="684" t="str">
        <f t="shared" si="122"/>
        <v/>
      </c>
      <c r="U575" s="685" t="str">
        <f t="shared" si="123"/>
        <v/>
      </c>
      <c r="V575" s="685" t="str">
        <f t="shared" si="124"/>
        <v/>
      </c>
      <c r="W575" s="685" t="str">
        <f t="shared" si="125"/>
        <v/>
      </c>
      <c r="X575" s="685" t="str">
        <f t="shared" si="126"/>
        <v/>
      </c>
      <c r="Y575" s="685" t="str">
        <f t="shared" si="127"/>
        <v/>
      </c>
      <c r="Z575" s="685" t="str">
        <f t="shared" si="128"/>
        <v/>
      </c>
      <c r="AA575" s="685" t="str">
        <f t="shared" si="129"/>
        <v/>
      </c>
      <c r="AB575" s="679" t="str">
        <f>IF(G575="","",VLOOKUP(G575,Qualities!$A$2:$B$156,2,0))</f>
        <v/>
      </c>
      <c r="AC575" s="686" t="str">
        <f>IF(AB575="","",VLOOKUP(AB575,QualityType!$A$2:$B$16,2,0))</f>
        <v/>
      </c>
      <c r="AD575" s="687" t="str">
        <f t="shared" si="117"/>
        <v/>
      </c>
      <c r="AE575" s="687" t="str">
        <f>IF(I575="",IF(AND(J575="",K575=""),"",F575&amp;"External"),IF(COUNTIF(BaseData!$B$2:$B$45,I575)=1,F575&amp;"Consolidation intra-divisional",F575&amp;"Group"))</f>
        <v/>
      </c>
      <c r="AF575" s="687" t="str">
        <f t="shared" si="118"/>
        <v/>
      </c>
    </row>
    <row r="576" spans="1:32">
      <c r="A576" s="674"/>
      <c r="B576" s="675"/>
      <c r="C576" s="676"/>
      <c r="D576" s="675"/>
      <c r="E576" s="677"/>
      <c r="F576" s="675"/>
      <c r="G576" s="678"/>
      <c r="H576" s="675"/>
      <c r="I576" s="675"/>
      <c r="J576" s="675"/>
      <c r="K576" s="680"/>
      <c r="L576" s="681"/>
      <c r="M576" s="682"/>
      <c r="N576" s="683"/>
      <c r="O576" s="682"/>
      <c r="P576" s="682"/>
      <c r="Q576" s="684" t="str">
        <f t="shared" si="119"/>
        <v/>
      </c>
      <c r="R576" s="684" t="str">
        <f t="shared" si="120"/>
        <v/>
      </c>
      <c r="S576" s="684" t="str">
        <f t="shared" si="121"/>
        <v/>
      </c>
      <c r="T576" s="684" t="str">
        <f t="shared" si="122"/>
        <v/>
      </c>
      <c r="U576" s="685" t="str">
        <f t="shared" si="123"/>
        <v/>
      </c>
      <c r="V576" s="685" t="str">
        <f t="shared" si="124"/>
        <v/>
      </c>
      <c r="W576" s="685" t="str">
        <f t="shared" si="125"/>
        <v/>
      </c>
      <c r="X576" s="685" t="str">
        <f t="shared" si="126"/>
        <v/>
      </c>
      <c r="Y576" s="685" t="str">
        <f t="shared" si="127"/>
        <v/>
      </c>
      <c r="Z576" s="685" t="str">
        <f t="shared" si="128"/>
        <v/>
      </c>
      <c r="AA576" s="685" t="str">
        <f t="shared" si="129"/>
        <v/>
      </c>
      <c r="AB576" s="679" t="str">
        <f>IF(G576="","",VLOOKUP(G576,Qualities!$A$2:$B$156,2,0))</f>
        <v/>
      </c>
      <c r="AC576" s="686" t="str">
        <f>IF(AB576="","",VLOOKUP(AB576,QualityType!$A$2:$B$16,2,0))</f>
        <v/>
      </c>
      <c r="AD576" s="687" t="str">
        <f t="shared" si="117"/>
        <v/>
      </c>
      <c r="AE576" s="687" t="str">
        <f>IF(I576="",IF(AND(J576="",K576=""),"",F576&amp;"External"),IF(COUNTIF(BaseData!$B$2:$B$45,I576)=1,F576&amp;"Consolidation intra-divisional",F576&amp;"Group"))</f>
        <v/>
      </c>
      <c r="AF576" s="687" t="str">
        <f t="shared" si="118"/>
        <v/>
      </c>
    </row>
    <row r="577" spans="1:32">
      <c r="A577" s="674"/>
      <c r="B577" s="675"/>
      <c r="C577" s="676"/>
      <c r="D577" s="675"/>
      <c r="E577" s="677"/>
      <c r="F577" s="675"/>
      <c r="G577" s="678"/>
      <c r="H577" s="675"/>
      <c r="I577" s="675"/>
      <c r="J577" s="675"/>
      <c r="K577" s="680"/>
      <c r="L577" s="681"/>
      <c r="M577" s="682"/>
      <c r="N577" s="683"/>
      <c r="O577" s="682"/>
      <c r="P577" s="682"/>
      <c r="Q577" s="684" t="str">
        <f t="shared" si="119"/>
        <v/>
      </c>
      <c r="R577" s="684" t="str">
        <f t="shared" si="120"/>
        <v/>
      </c>
      <c r="S577" s="684" t="str">
        <f t="shared" si="121"/>
        <v/>
      </c>
      <c r="T577" s="684" t="str">
        <f t="shared" si="122"/>
        <v/>
      </c>
      <c r="U577" s="685" t="str">
        <f t="shared" si="123"/>
        <v/>
      </c>
      <c r="V577" s="685" t="str">
        <f t="shared" si="124"/>
        <v/>
      </c>
      <c r="W577" s="685" t="str">
        <f t="shared" si="125"/>
        <v/>
      </c>
      <c r="X577" s="685" t="str">
        <f t="shared" si="126"/>
        <v/>
      </c>
      <c r="Y577" s="685" t="str">
        <f t="shared" si="127"/>
        <v/>
      </c>
      <c r="Z577" s="685" t="str">
        <f t="shared" si="128"/>
        <v/>
      </c>
      <c r="AA577" s="685" t="str">
        <f t="shared" si="129"/>
        <v/>
      </c>
      <c r="AB577" s="679" t="str">
        <f>IF(G577="","",VLOOKUP(G577,Qualities!$A$2:$B$156,2,0))</f>
        <v/>
      </c>
      <c r="AC577" s="686" t="str">
        <f>IF(AB577="","",VLOOKUP(AB577,QualityType!$A$2:$B$16,2,0))</f>
        <v/>
      </c>
      <c r="AD577" s="687" t="str">
        <f t="shared" si="117"/>
        <v/>
      </c>
      <c r="AE577" s="687" t="str">
        <f>IF(I577="",IF(AND(J577="",K577=""),"",F577&amp;"External"),IF(COUNTIF(BaseData!$B$2:$B$45,I577)=1,F577&amp;"Consolidation intra-divisional",F577&amp;"Group"))</f>
        <v/>
      </c>
      <c r="AF577" s="687" t="str">
        <f t="shared" si="118"/>
        <v/>
      </c>
    </row>
    <row r="578" spans="1:32">
      <c r="A578" s="674"/>
      <c r="B578" s="675"/>
      <c r="C578" s="676"/>
      <c r="D578" s="675"/>
      <c r="E578" s="677"/>
      <c r="F578" s="675"/>
      <c r="G578" s="678"/>
      <c r="H578" s="675"/>
      <c r="I578" s="675"/>
      <c r="J578" s="675"/>
      <c r="K578" s="680"/>
      <c r="L578" s="681"/>
      <c r="M578" s="682"/>
      <c r="N578" s="683"/>
      <c r="O578" s="682"/>
      <c r="P578" s="682"/>
      <c r="Q578" s="684" t="str">
        <f t="shared" si="119"/>
        <v/>
      </c>
      <c r="R578" s="684" t="str">
        <f t="shared" si="120"/>
        <v/>
      </c>
      <c r="S578" s="684" t="str">
        <f t="shared" si="121"/>
        <v/>
      </c>
      <c r="T578" s="684" t="str">
        <f t="shared" si="122"/>
        <v/>
      </c>
      <c r="U578" s="685" t="str">
        <f t="shared" si="123"/>
        <v/>
      </c>
      <c r="V578" s="685" t="str">
        <f t="shared" si="124"/>
        <v/>
      </c>
      <c r="W578" s="685" t="str">
        <f t="shared" si="125"/>
        <v/>
      </c>
      <c r="X578" s="685" t="str">
        <f t="shared" si="126"/>
        <v/>
      </c>
      <c r="Y578" s="685" t="str">
        <f t="shared" si="127"/>
        <v/>
      </c>
      <c r="Z578" s="685" t="str">
        <f t="shared" si="128"/>
        <v/>
      </c>
      <c r="AA578" s="685" t="str">
        <f t="shared" si="129"/>
        <v/>
      </c>
      <c r="AB578" s="679" t="str">
        <f>IF(G578="","",VLOOKUP(G578,Qualities!$A$2:$B$156,2,0))</f>
        <v/>
      </c>
      <c r="AC578" s="686" t="str">
        <f>IF(AB578="","",VLOOKUP(AB578,QualityType!$A$2:$B$16,2,0))</f>
        <v/>
      </c>
      <c r="AD578" s="687" t="str">
        <f t="shared" si="117"/>
        <v/>
      </c>
      <c r="AE578" s="687" t="str">
        <f>IF(I578="",IF(AND(J578="",K578=""),"",F578&amp;"External"),IF(COUNTIF(BaseData!$B$2:$B$45,I578)=1,F578&amp;"Consolidation intra-divisional",F578&amp;"Group"))</f>
        <v/>
      </c>
      <c r="AF578" s="687" t="str">
        <f t="shared" si="118"/>
        <v/>
      </c>
    </row>
    <row r="579" spans="1:32">
      <c r="A579" s="674"/>
      <c r="B579" s="675"/>
      <c r="C579" s="676"/>
      <c r="D579" s="675"/>
      <c r="E579" s="677"/>
      <c r="F579" s="675"/>
      <c r="G579" s="678"/>
      <c r="H579" s="675"/>
      <c r="I579" s="675"/>
      <c r="J579" s="675"/>
      <c r="K579" s="680"/>
      <c r="L579" s="681"/>
      <c r="M579" s="682"/>
      <c r="N579" s="683"/>
      <c r="O579" s="682"/>
      <c r="P579" s="682"/>
      <c r="Q579" s="684" t="str">
        <f t="shared" si="119"/>
        <v/>
      </c>
      <c r="R579" s="684" t="str">
        <f t="shared" si="120"/>
        <v/>
      </c>
      <c r="S579" s="684" t="str">
        <f t="shared" si="121"/>
        <v/>
      </c>
      <c r="T579" s="684" t="str">
        <f t="shared" si="122"/>
        <v/>
      </c>
      <c r="U579" s="685" t="str">
        <f t="shared" si="123"/>
        <v/>
      </c>
      <c r="V579" s="685" t="str">
        <f t="shared" si="124"/>
        <v/>
      </c>
      <c r="W579" s="685" t="str">
        <f t="shared" si="125"/>
        <v/>
      </c>
      <c r="X579" s="685" t="str">
        <f t="shared" si="126"/>
        <v/>
      </c>
      <c r="Y579" s="685" t="str">
        <f t="shared" si="127"/>
        <v/>
      </c>
      <c r="Z579" s="685" t="str">
        <f t="shared" si="128"/>
        <v/>
      </c>
      <c r="AA579" s="685" t="str">
        <f t="shared" si="129"/>
        <v/>
      </c>
      <c r="AB579" s="679" t="str">
        <f>IF(G579="","",VLOOKUP(G579,Qualities!$A$2:$B$156,2,0))</f>
        <v/>
      </c>
      <c r="AC579" s="686" t="str">
        <f>IF(AB579="","",VLOOKUP(AB579,QualityType!$A$2:$B$16,2,0))</f>
        <v/>
      </c>
      <c r="AD579" s="687" t="str">
        <f t="shared" si="117"/>
        <v/>
      </c>
      <c r="AE579" s="687" t="str">
        <f>IF(I579="",IF(AND(J579="",K579=""),"",F579&amp;"External"),IF(COUNTIF(BaseData!$B$2:$B$45,I579)=1,F579&amp;"Consolidation intra-divisional",F579&amp;"Group"))</f>
        <v/>
      </c>
      <c r="AF579" s="687" t="str">
        <f t="shared" si="118"/>
        <v/>
      </c>
    </row>
    <row r="580" spans="1:32">
      <c r="A580" s="674"/>
      <c r="B580" s="675"/>
      <c r="C580" s="676"/>
      <c r="D580" s="675"/>
      <c r="E580" s="677"/>
      <c r="F580" s="675"/>
      <c r="G580" s="678"/>
      <c r="H580" s="675"/>
      <c r="I580" s="675"/>
      <c r="J580" s="675"/>
      <c r="K580" s="680"/>
      <c r="L580" s="681"/>
      <c r="M580" s="682"/>
      <c r="N580" s="683"/>
      <c r="O580" s="682"/>
      <c r="P580" s="682"/>
      <c r="Q580" s="684" t="str">
        <f t="shared" si="119"/>
        <v/>
      </c>
      <c r="R580" s="684" t="str">
        <f t="shared" si="120"/>
        <v/>
      </c>
      <c r="S580" s="684" t="str">
        <f t="shared" si="121"/>
        <v/>
      </c>
      <c r="T580" s="684" t="str">
        <f t="shared" si="122"/>
        <v/>
      </c>
      <c r="U580" s="685" t="str">
        <f t="shared" si="123"/>
        <v/>
      </c>
      <c r="V580" s="685" t="str">
        <f t="shared" si="124"/>
        <v/>
      </c>
      <c r="W580" s="685" t="str">
        <f t="shared" si="125"/>
        <v/>
      </c>
      <c r="X580" s="685" t="str">
        <f t="shared" si="126"/>
        <v/>
      </c>
      <c r="Y580" s="685" t="str">
        <f t="shared" si="127"/>
        <v/>
      </c>
      <c r="Z580" s="685" t="str">
        <f t="shared" si="128"/>
        <v/>
      </c>
      <c r="AA580" s="685" t="str">
        <f t="shared" si="129"/>
        <v/>
      </c>
      <c r="AB580" s="679" t="str">
        <f>IF(G580="","",VLOOKUP(G580,Qualities!$A$2:$B$156,2,0))</f>
        <v/>
      </c>
      <c r="AC580" s="686" t="str">
        <f>IF(AB580="","",VLOOKUP(AB580,QualityType!$A$2:$B$16,2,0))</f>
        <v/>
      </c>
      <c r="AD580" s="687" t="str">
        <f t="shared" si="117"/>
        <v/>
      </c>
      <c r="AE580" s="687" t="str">
        <f>IF(I580="",IF(AND(J580="",K580=""),"",F580&amp;"External"),IF(COUNTIF(BaseData!$B$2:$B$45,I580)=1,F580&amp;"Consolidation intra-divisional",F580&amp;"Group"))</f>
        <v/>
      </c>
      <c r="AF580" s="687" t="str">
        <f t="shared" si="118"/>
        <v/>
      </c>
    </row>
    <row r="581" spans="1:32">
      <c r="A581" s="674"/>
      <c r="B581" s="675"/>
      <c r="C581" s="676"/>
      <c r="D581" s="675"/>
      <c r="E581" s="677"/>
      <c r="F581" s="675"/>
      <c r="G581" s="678"/>
      <c r="H581" s="675"/>
      <c r="I581" s="675"/>
      <c r="J581" s="675"/>
      <c r="K581" s="680"/>
      <c r="L581" s="681"/>
      <c r="M581" s="682"/>
      <c r="N581" s="683"/>
      <c r="O581" s="682"/>
      <c r="P581" s="682"/>
      <c r="Q581" s="684" t="str">
        <f t="shared" si="119"/>
        <v/>
      </c>
      <c r="R581" s="684" t="str">
        <f t="shared" si="120"/>
        <v/>
      </c>
      <c r="S581" s="684" t="str">
        <f t="shared" si="121"/>
        <v/>
      </c>
      <c r="T581" s="684" t="str">
        <f t="shared" si="122"/>
        <v/>
      </c>
      <c r="U581" s="685" t="str">
        <f t="shared" si="123"/>
        <v/>
      </c>
      <c r="V581" s="685" t="str">
        <f t="shared" si="124"/>
        <v/>
      </c>
      <c r="W581" s="685" t="str">
        <f t="shared" si="125"/>
        <v/>
      </c>
      <c r="X581" s="685" t="str">
        <f t="shared" si="126"/>
        <v/>
      </c>
      <c r="Y581" s="685" t="str">
        <f t="shared" si="127"/>
        <v/>
      </c>
      <c r="Z581" s="685" t="str">
        <f t="shared" si="128"/>
        <v/>
      </c>
      <c r="AA581" s="685" t="str">
        <f t="shared" si="129"/>
        <v/>
      </c>
      <c r="AB581" s="679" t="str">
        <f>IF(G581="","",VLOOKUP(G581,Qualities!$A$2:$B$156,2,0))</f>
        <v/>
      </c>
      <c r="AC581" s="686" t="str">
        <f>IF(AB581="","",VLOOKUP(AB581,QualityType!$A$2:$B$16,2,0))</f>
        <v/>
      </c>
      <c r="AD581" s="687" t="str">
        <f t="shared" si="117"/>
        <v/>
      </c>
      <c r="AE581" s="687" t="str">
        <f>IF(I581="",IF(AND(J581="",K581=""),"",F581&amp;"External"),IF(COUNTIF(BaseData!$B$2:$B$45,I581)=1,F581&amp;"Consolidation intra-divisional",F581&amp;"Group"))</f>
        <v/>
      </c>
      <c r="AF581" s="687" t="str">
        <f t="shared" si="118"/>
        <v/>
      </c>
    </row>
    <row r="582" spans="1:32">
      <c r="A582" s="674"/>
      <c r="B582" s="675"/>
      <c r="C582" s="676"/>
      <c r="D582" s="675"/>
      <c r="E582" s="677"/>
      <c r="F582" s="675"/>
      <c r="G582" s="678"/>
      <c r="H582" s="675"/>
      <c r="I582" s="675"/>
      <c r="J582" s="675"/>
      <c r="K582" s="680"/>
      <c r="L582" s="681"/>
      <c r="M582" s="682"/>
      <c r="N582" s="683"/>
      <c r="O582" s="682"/>
      <c r="P582" s="682"/>
      <c r="Q582" s="684" t="str">
        <f t="shared" si="119"/>
        <v/>
      </c>
      <c r="R582" s="684" t="str">
        <f t="shared" si="120"/>
        <v/>
      </c>
      <c r="S582" s="684" t="str">
        <f t="shared" si="121"/>
        <v/>
      </c>
      <c r="T582" s="684" t="str">
        <f t="shared" si="122"/>
        <v/>
      </c>
      <c r="U582" s="685" t="str">
        <f t="shared" si="123"/>
        <v/>
      </c>
      <c r="V582" s="685" t="str">
        <f t="shared" si="124"/>
        <v/>
      </c>
      <c r="W582" s="685" t="str">
        <f t="shared" si="125"/>
        <v/>
      </c>
      <c r="X582" s="685" t="str">
        <f t="shared" si="126"/>
        <v/>
      </c>
      <c r="Y582" s="685" t="str">
        <f t="shared" si="127"/>
        <v/>
      </c>
      <c r="Z582" s="685" t="str">
        <f t="shared" si="128"/>
        <v/>
      </c>
      <c r="AA582" s="685" t="str">
        <f t="shared" si="129"/>
        <v/>
      </c>
      <c r="AB582" s="679" t="str">
        <f>IF(G582="","",VLOOKUP(G582,Qualities!$A$2:$B$156,2,0))</f>
        <v/>
      </c>
      <c r="AC582" s="686" t="str">
        <f>IF(AB582="","",VLOOKUP(AB582,QualityType!$A$2:$B$16,2,0))</f>
        <v/>
      </c>
      <c r="AD582" s="687" t="str">
        <f t="shared" si="117"/>
        <v/>
      </c>
      <c r="AE582" s="687" t="str">
        <f>IF(I582="",IF(AND(J582="",K582=""),"",F582&amp;"External"),IF(COUNTIF(BaseData!$B$2:$B$45,I582)=1,F582&amp;"Consolidation intra-divisional",F582&amp;"Group"))</f>
        <v/>
      </c>
      <c r="AF582" s="687" t="str">
        <f t="shared" si="118"/>
        <v/>
      </c>
    </row>
    <row r="583" spans="1:32">
      <c r="A583" s="674"/>
      <c r="B583" s="675"/>
      <c r="C583" s="676"/>
      <c r="D583" s="675"/>
      <c r="E583" s="677"/>
      <c r="F583" s="675"/>
      <c r="G583" s="678"/>
      <c r="H583" s="675"/>
      <c r="I583" s="675"/>
      <c r="J583" s="675"/>
      <c r="K583" s="680"/>
      <c r="L583" s="681"/>
      <c r="M583" s="682"/>
      <c r="N583" s="683"/>
      <c r="O583" s="682"/>
      <c r="P583" s="682"/>
      <c r="Q583" s="684" t="str">
        <f t="shared" si="119"/>
        <v/>
      </c>
      <c r="R583" s="684" t="str">
        <f t="shared" si="120"/>
        <v/>
      </c>
      <c r="S583" s="684" t="str">
        <f t="shared" si="121"/>
        <v/>
      </c>
      <c r="T583" s="684" t="str">
        <f t="shared" si="122"/>
        <v/>
      </c>
      <c r="U583" s="685" t="str">
        <f t="shared" si="123"/>
        <v/>
      </c>
      <c r="V583" s="685" t="str">
        <f t="shared" si="124"/>
        <v/>
      </c>
      <c r="W583" s="685" t="str">
        <f t="shared" si="125"/>
        <v/>
      </c>
      <c r="X583" s="685" t="str">
        <f t="shared" si="126"/>
        <v/>
      </c>
      <c r="Y583" s="685" t="str">
        <f t="shared" si="127"/>
        <v/>
      </c>
      <c r="Z583" s="685" t="str">
        <f t="shared" si="128"/>
        <v/>
      </c>
      <c r="AA583" s="685" t="str">
        <f t="shared" si="129"/>
        <v/>
      </c>
      <c r="AB583" s="679" t="str">
        <f>IF(G583="","",VLOOKUP(G583,Qualities!$A$2:$B$156,2,0))</f>
        <v/>
      </c>
      <c r="AC583" s="686" t="str">
        <f>IF(AB583="","",VLOOKUP(AB583,QualityType!$A$2:$B$16,2,0))</f>
        <v/>
      </c>
      <c r="AD583" s="687" t="str">
        <f t="shared" si="117"/>
        <v/>
      </c>
      <c r="AE583" s="687" t="str">
        <f>IF(I583="",IF(AND(J583="",K583=""),"",F583&amp;"External"),IF(COUNTIF(BaseData!$B$2:$B$45,I583)=1,F583&amp;"Consolidation intra-divisional",F583&amp;"Group"))</f>
        <v/>
      </c>
      <c r="AF583" s="687" t="str">
        <f t="shared" si="118"/>
        <v/>
      </c>
    </row>
    <row r="584" spans="1:32">
      <c r="A584" s="674"/>
      <c r="B584" s="675"/>
      <c r="C584" s="676"/>
      <c r="D584" s="675"/>
      <c r="E584" s="677"/>
      <c r="F584" s="675"/>
      <c r="G584" s="678"/>
      <c r="H584" s="675"/>
      <c r="I584" s="675"/>
      <c r="J584" s="675"/>
      <c r="K584" s="680"/>
      <c r="L584" s="681"/>
      <c r="M584" s="682"/>
      <c r="N584" s="683"/>
      <c r="O584" s="682"/>
      <c r="P584" s="682"/>
      <c r="Q584" s="684" t="str">
        <f t="shared" si="119"/>
        <v/>
      </c>
      <c r="R584" s="684" t="str">
        <f t="shared" si="120"/>
        <v/>
      </c>
      <c r="S584" s="684" t="str">
        <f t="shared" si="121"/>
        <v/>
      </c>
      <c r="T584" s="684" t="str">
        <f t="shared" si="122"/>
        <v/>
      </c>
      <c r="U584" s="685" t="str">
        <f t="shared" si="123"/>
        <v/>
      </c>
      <c r="V584" s="685" t="str">
        <f t="shared" si="124"/>
        <v/>
      </c>
      <c r="W584" s="685" t="str">
        <f t="shared" si="125"/>
        <v/>
      </c>
      <c r="X584" s="685" t="str">
        <f t="shared" si="126"/>
        <v/>
      </c>
      <c r="Y584" s="685" t="str">
        <f t="shared" si="127"/>
        <v/>
      </c>
      <c r="Z584" s="685" t="str">
        <f t="shared" si="128"/>
        <v/>
      </c>
      <c r="AA584" s="685" t="str">
        <f t="shared" si="129"/>
        <v/>
      </c>
      <c r="AB584" s="679" t="str">
        <f>IF(G584="","",VLOOKUP(G584,Qualities!$A$2:$B$156,2,0))</f>
        <v/>
      </c>
      <c r="AC584" s="686" t="str">
        <f>IF(AB584="","",VLOOKUP(AB584,QualityType!$A$2:$B$16,2,0))</f>
        <v/>
      </c>
      <c r="AD584" s="687" t="str">
        <f t="shared" si="117"/>
        <v/>
      </c>
      <c r="AE584" s="687" t="str">
        <f>IF(I584="",IF(AND(J584="",K584=""),"",F584&amp;"External"),IF(COUNTIF(BaseData!$B$2:$B$45,I584)=1,F584&amp;"Consolidation intra-divisional",F584&amp;"Group"))</f>
        <v/>
      </c>
      <c r="AF584" s="687" t="str">
        <f t="shared" si="118"/>
        <v/>
      </c>
    </row>
    <row r="585" spans="1:32">
      <c r="A585" s="674"/>
      <c r="B585" s="675"/>
      <c r="C585" s="676"/>
      <c r="D585" s="675"/>
      <c r="E585" s="677"/>
      <c r="F585" s="675"/>
      <c r="G585" s="678"/>
      <c r="H585" s="675"/>
      <c r="I585" s="675"/>
      <c r="J585" s="675"/>
      <c r="K585" s="680"/>
      <c r="L585" s="681"/>
      <c r="M585" s="682"/>
      <c r="N585" s="683"/>
      <c r="O585" s="682"/>
      <c r="P585" s="682"/>
      <c r="Q585" s="684" t="str">
        <f t="shared" si="119"/>
        <v/>
      </c>
      <c r="R585" s="684" t="str">
        <f t="shared" si="120"/>
        <v/>
      </c>
      <c r="S585" s="684" t="str">
        <f t="shared" si="121"/>
        <v/>
      </c>
      <c r="T585" s="684" t="str">
        <f t="shared" si="122"/>
        <v/>
      </c>
      <c r="U585" s="685" t="str">
        <f t="shared" si="123"/>
        <v/>
      </c>
      <c r="V585" s="685" t="str">
        <f t="shared" si="124"/>
        <v/>
      </c>
      <c r="W585" s="685" t="str">
        <f t="shared" si="125"/>
        <v/>
      </c>
      <c r="X585" s="685" t="str">
        <f t="shared" si="126"/>
        <v/>
      </c>
      <c r="Y585" s="685" t="str">
        <f t="shared" si="127"/>
        <v/>
      </c>
      <c r="Z585" s="685" t="str">
        <f t="shared" si="128"/>
        <v/>
      </c>
      <c r="AA585" s="685" t="str">
        <f t="shared" si="129"/>
        <v/>
      </c>
      <c r="AB585" s="679" t="str">
        <f>IF(G585="","",VLOOKUP(G585,Qualities!$A$2:$B$156,2,0))</f>
        <v/>
      </c>
      <c r="AC585" s="686" t="str">
        <f>IF(AB585="","",VLOOKUP(AB585,QualityType!$A$2:$B$16,2,0))</f>
        <v/>
      </c>
      <c r="AD585" s="687" t="str">
        <f t="shared" si="117"/>
        <v/>
      </c>
      <c r="AE585" s="687" t="str">
        <f>IF(I585="",IF(AND(J585="",K585=""),"",F585&amp;"External"),IF(COUNTIF(BaseData!$B$2:$B$45,I585)=1,F585&amp;"Consolidation intra-divisional",F585&amp;"Group"))</f>
        <v/>
      </c>
      <c r="AF585" s="687" t="str">
        <f t="shared" si="118"/>
        <v/>
      </c>
    </row>
    <row r="586" spans="1:32">
      <c r="A586" s="674"/>
      <c r="B586" s="675"/>
      <c r="C586" s="676"/>
      <c r="D586" s="675"/>
      <c r="E586" s="677"/>
      <c r="F586" s="675"/>
      <c r="G586" s="678"/>
      <c r="H586" s="675"/>
      <c r="I586" s="675"/>
      <c r="J586" s="675"/>
      <c r="K586" s="680"/>
      <c r="L586" s="681"/>
      <c r="M586" s="682"/>
      <c r="N586" s="683"/>
      <c r="O586" s="682"/>
      <c r="P586" s="682"/>
      <c r="Q586" s="684" t="str">
        <f t="shared" si="119"/>
        <v/>
      </c>
      <c r="R586" s="684" t="str">
        <f t="shared" si="120"/>
        <v/>
      </c>
      <c r="S586" s="684" t="str">
        <f t="shared" si="121"/>
        <v/>
      </c>
      <c r="T586" s="684" t="str">
        <f t="shared" si="122"/>
        <v/>
      </c>
      <c r="U586" s="685" t="str">
        <f t="shared" si="123"/>
        <v/>
      </c>
      <c r="V586" s="685" t="str">
        <f t="shared" si="124"/>
        <v/>
      </c>
      <c r="W586" s="685" t="str">
        <f t="shared" si="125"/>
        <v/>
      </c>
      <c r="X586" s="685" t="str">
        <f t="shared" si="126"/>
        <v/>
      </c>
      <c r="Y586" s="685" t="str">
        <f t="shared" si="127"/>
        <v/>
      </c>
      <c r="Z586" s="685" t="str">
        <f t="shared" si="128"/>
        <v/>
      </c>
      <c r="AA586" s="685" t="str">
        <f t="shared" si="129"/>
        <v/>
      </c>
      <c r="AB586" s="679" t="str">
        <f>IF(G586="","",VLOOKUP(G586,Qualities!$A$2:$B$156,2,0))</f>
        <v/>
      </c>
      <c r="AC586" s="686" t="str">
        <f>IF(AB586="","",VLOOKUP(AB586,QualityType!$A$2:$B$16,2,0))</f>
        <v/>
      </c>
      <c r="AD586" s="687" t="str">
        <f t="shared" si="117"/>
        <v/>
      </c>
      <c r="AE586" s="687" t="str">
        <f>IF(I586="",IF(AND(J586="",K586=""),"",F586&amp;"External"),IF(COUNTIF(BaseData!$B$2:$B$45,I586)=1,F586&amp;"Consolidation intra-divisional",F586&amp;"Group"))</f>
        <v/>
      </c>
      <c r="AF586" s="687" t="str">
        <f t="shared" si="118"/>
        <v/>
      </c>
    </row>
    <row r="587" spans="1:32">
      <c r="A587" s="674"/>
      <c r="B587" s="675"/>
      <c r="C587" s="676"/>
      <c r="D587" s="675"/>
      <c r="E587" s="677"/>
      <c r="F587" s="675"/>
      <c r="G587" s="678"/>
      <c r="H587" s="675"/>
      <c r="I587" s="675"/>
      <c r="J587" s="675"/>
      <c r="K587" s="680"/>
      <c r="L587" s="681"/>
      <c r="M587" s="682"/>
      <c r="N587" s="683"/>
      <c r="O587" s="682"/>
      <c r="P587" s="682"/>
      <c r="Q587" s="684" t="str">
        <f t="shared" si="119"/>
        <v/>
      </c>
      <c r="R587" s="684" t="str">
        <f t="shared" si="120"/>
        <v/>
      </c>
      <c r="S587" s="684" t="str">
        <f t="shared" si="121"/>
        <v/>
      </c>
      <c r="T587" s="684" t="str">
        <f t="shared" si="122"/>
        <v/>
      </c>
      <c r="U587" s="685" t="str">
        <f t="shared" si="123"/>
        <v/>
      </c>
      <c r="V587" s="685" t="str">
        <f t="shared" si="124"/>
        <v/>
      </c>
      <c r="W587" s="685" t="str">
        <f t="shared" si="125"/>
        <v/>
      </c>
      <c r="X587" s="685" t="str">
        <f t="shared" si="126"/>
        <v/>
      </c>
      <c r="Y587" s="685" t="str">
        <f t="shared" si="127"/>
        <v/>
      </c>
      <c r="Z587" s="685" t="str">
        <f t="shared" si="128"/>
        <v/>
      </c>
      <c r="AA587" s="685" t="str">
        <f t="shared" si="129"/>
        <v/>
      </c>
      <c r="AB587" s="679" t="str">
        <f>IF(G587="","",VLOOKUP(G587,Qualities!$A$2:$B$156,2,0))</f>
        <v/>
      </c>
      <c r="AC587" s="686" t="str">
        <f>IF(AB587="","",VLOOKUP(AB587,QualityType!$A$2:$B$16,2,0))</f>
        <v/>
      </c>
      <c r="AD587" s="687" t="str">
        <f t="shared" si="117"/>
        <v/>
      </c>
      <c r="AE587" s="687" t="str">
        <f>IF(I587="",IF(AND(J587="",K587=""),"",F587&amp;"External"),IF(COUNTIF(BaseData!$B$2:$B$45,I587)=1,F587&amp;"Consolidation intra-divisional",F587&amp;"Group"))</f>
        <v/>
      </c>
      <c r="AF587" s="687" t="str">
        <f t="shared" si="118"/>
        <v/>
      </c>
    </row>
    <row r="588" spans="1:32">
      <c r="A588" s="674"/>
      <c r="B588" s="675"/>
      <c r="C588" s="676"/>
      <c r="D588" s="675"/>
      <c r="E588" s="677"/>
      <c r="F588" s="675"/>
      <c r="G588" s="678"/>
      <c r="H588" s="675"/>
      <c r="I588" s="675"/>
      <c r="J588" s="675"/>
      <c r="K588" s="680"/>
      <c r="L588" s="681"/>
      <c r="M588" s="682"/>
      <c r="N588" s="683"/>
      <c r="O588" s="682"/>
      <c r="P588" s="682"/>
      <c r="Q588" s="684" t="str">
        <f t="shared" si="119"/>
        <v/>
      </c>
      <c r="R588" s="684" t="str">
        <f t="shared" si="120"/>
        <v/>
      </c>
      <c r="S588" s="684" t="str">
        <f t="shared" si="121"/>
        <v/>
      </c>
      <c r="T588" s="684" t="str">
        <f t="shared" si="122"/>
        <v/>
      </c>
      <c r="U588" s="685" t="str">
        <f t="shared" si="123"/>
        <v/>
      </c>
      <c r="V588" s="685" t="str">
        <f t="shared" si="124"/>
        <v/>
      </c>
      <c r="W588" s="685" t="str">
        <f t="shared" si="125"/>
        <v/>
      </c>
      <c r="X588" s="685" t="str">
        <f t="shared" si="126"/>
        <v/>
      </c>
      <c r="Y588" s="685" t="str">
        <f t="shared" si="127"/>
        <v/>
      </c>
      <c r="Z588" s="685" t="str">
        <f t="shared" si="128"/>
        <v/>
      </c>
      <c r="AA588" s="685" t="str">
        <f t="shared" si="129"/>
        <v/>
      </c>
      <c r="AB588" s="679" t="str">
        <f>IF(G588="","",VLOOKUP(G588,Qualities!$A$2:$B$156,2,0))</f>
        <v/>
      </c>
      <c r="AC588" s="686" t="str">
        <f>IF(AB588="","",VLOOKUP(AB588,QualityType!$A$2:$B$16,2,0))</f>
        <v/>
      </c>
      <c r="AD588" s="687" t="str">
        <f t="shared" si="117"/>
        <v/>
      </c>
      <c r="AE588" s="687" t="str">
        <f>IF(I588="",IF(AND(J588="",K588=""),"",F588&amp;"External"),IF(COUNTIF(BaseData!$B$2:$B$45,I588)=1,F588&amp;"Consolidation intra-divisional",F588&amp;"Group"))</f>
        <v/>
      </c>
      <c r="AF588" s="687" t="str">
        <f t="shared" si="118"/>
        <v/>
      </c>
    </row>
    <row r="589" spans="1:32">
      <c r="A589" s="674"/>
      <c r="B589" s="675"/>
      <c r="C589" s="676"/>
      <c r="D589" s="675"/>
      <c r="E589" s="677"/>
      <c r="F589" s="675"/>
      <c r="G589" s="678"/>
      <c r="H589" s="675"/>
      <c r="I589" s="675"/>
      <c r="J589" s="675"/>
      <c r="K589" s="680"/>
      <c r="L589" s="681"/>
      <c r="M589" s="682"/>
      <c r="N589" s="683"/>
      <c r="O589" s="682"/>
      <c r="P589" s="682"/>
      <c r="Q589" s="684" t="str">
        <f t="shared" si="119"/>
        <v/>
      </c>
      <c r="R589" s="684" t="str">
        <f t="shared" si="120"/>
        <v/>
      </c>
      <c r="S589" s="684" t="str">
        <f t="shared" si="121"/>
        <v/>
      </c>
      <c r="T589" s="684" t="str">
        <f t="shared" si="122"/>
        <v/>
      </c>
      <c r="U589" s="685" t="str">
        <f t="shared" si="123"/>
        <v/>
      </c>
      <c r="V589" s="685" t="str">
        <f t="shared" si="124"/>
        <v/>
      </c>
      <c r="W589" s="685" t="str">
        <f t="shared" si="125"/>
        <v/>
      </c>
      <c r="X589" s="685" t="str">
        <f t="shared" si="126"/>
        <v/>
      </c>
      <c r="Y589" s="685" t="str">
        <f t="shared" si="127"/>
        <v/>
      </c>
      <c r="Z589" s="685" t="str">
        <f t="shared" si="128"/>
        <v/>
      </c>
      <c r="AA589" s="685" t="str">
        <f t="shared" si="129"/>
        <v/>
      </c>
      <c r="AB589" s="679" t="str">
        <f>IF(G589="","",VLOOKUP(G589,Qualities!$A$2:$B$156,2,0))</f>
        <v/>
      </c>
      <c r="AC589" s="686" t="str">
        <f>IF(AB589="","",VLOOKUP(AB589,QualityType!$A$2:$B$16,2,0))</f>
        <v/>
      </c>
      <c r="AD589" s="687" t="str">
        <f t="shared" si="117"/>
        <v/>
      </c>
      <c r="AE589" s="687" t="str">
        <f>IF(I589="",IF(AND(J589="",K589=""),"",F589&amp;"External"),IF(COUNTIF(BaseData!$B$2:$B$45,I589)=1,F589&amp;"Consolidation intra-divisional",F589&amp;"Group"))</f>
        <v/>
      </c>
      <c r="AF589" s="687" t="str">
        <f t="shared" si="118"/>
        <v/>
      </c>
    </row>
    <row r="590" spans="1:32">
      <c r="A590" s="674"/>
      <c r="B590" s="675"/>
      <c r="C590" s="676"/>
      <c r="D590" s="675"/>
      <c r="E590" s="677"/>
      <c r="F590" s="675"/>
      <c r="G590" s="678"/>
      <c r="H590" s="675"/>
      <c r="I590" s="675"/>
      <c r="J590" s="675"/>
      <c r="K590" s="680"/>
      <c r="L590" s="681"/>
      <c r="M590" s="682"/>
      <c r="N590" s="683"/>
      <c r="O590" s="682"/>
      <c r="P590" s="682"/>
      <c r="Q590" s="684" t="str">
        <f t="shared" si="119"/>
        <v/>
      </c>
      <c r="R590" s="684" t="str">
        <f t="shared" si="120"/>
        <v/>
      </c>
      <c r="S590" s="684" t="str">
        <f t="shared" si="121"/>
        <v/>
      </c>
      <c r="T590" s="684" t="str">
        <f t="shared" si="122"/>
        <v/>
      </c>
      <c r="U590" s="685" t="str">
        <f t="shared" si="123"/>
        <v/>
      </c>
      <c r="V590" s="685" t="str">
        <f t="shared" si="124"/>
        <v/>
      </c>
      <c r="W590" s="685" t="str">
        <f t="shared" si="125"/>
        <v/>
      </c>
      <c r="X590" s="685" t="str">
        <f t="shared" si="126"/>
        <v/>
      </c>
      <c r="Y590" s="685" t="str">
        <f t="shared" si="127"/>
        <v/>
      </c>
      <c r="Z590" s="685" t="str">
        <f t="shared" si="128"/>
        <v/>
      </c>
      <c r="AA590" s="685" t="str">
        <f t="shared" si="129"/>
        <v/>
      </c>
      <c r="AB590" s="679" t="str">
        <f>IF(G590="","",VLOOKUP(G590,Qualities!$A$2:$B$156,2,0))</f>
        <v/>
      </c>
      <c r="AC590" s="686" t="str">
        <f>IF(AB590="","",VLOOKUP(AB590,QualityType!$A$2:$B$16,2,0))</f>
        <v/>
      </c>
      <c r="AD590" s="687" t="str">
        <f t="shared" si="117"/>
        <v/>
      </c>
      <c r="AE590" s="687" t="str">
        <f>IF(I590="",IF(AND(J590="",K590=""),"",F590&amp;"External"),IF(COUNTIF(BaseData!$B$2:$B$45,I590)=1,F590&amp;"Consolidation intra-divisional",F590&amp;"Group"))</f>
        <v/>
      </c>
      <c r="AF590" s="687" t="str">
        <f t="shared" si="118"/>
        <v/>
      </c>
    </row>
    <row r="591" spans="1:32">
      <c r="A591" s="674"/>
      <c r="B591" s="675"/>
      <c r="C591" s="676"/>
      <c r="D591" s="675"/>
      <c r="E591" s="677"/>
      <c r="F591" s="675"/>
      <c r="G591" s="678"/>
      <c r="H591" s="675"/>
      <c r="I591" s="675"/>
      <c r="J591" s="675"/>
      <c r="K591" s="680"/>
      <c r="L591" s="681"/>
      <c r="M591" s="682"/>
      <c r="N591" s="683"/>
      <c r="O591" s="682"/>
      <c r="P591" s="682"/>
      <c r="Q591" s="684" t="str">
        <f t="shared" si="119"/>
        <v/>
      </c>
      <c r="R591" s="684" t="str">
        <f t="shared" si="120"/>
        <v/>
      </c>
      <c r="S591" s="684" t="str">
        <f t="shared" si="121"/>
        <v/>
      </c>
      <c r="T591" s="684" t="str">
        <f t="shared" si="122"/>
        <v/>
      </c>
      <c r="U591" s="685" t="str">
        <f t="shared" si="123"/>
        <v/>
      </c>
      <c r="V591" s="685" t="str">
        <f t="shared" si="124"/>
        <v/>
      </c>
      <c r="W591" s="685" t="str">
        <f t="shared" si="125"/>
        <v/>
      </c>
      <c r="X591" s="685" t="str">
        <f t="shared" si="126"/>
        <v/>
      </c>
      <c r="Y591" s="685" t="str">
        <f t="shared" si="127"/>
        <v/>
      </c>
      <c r="Z591" s="685" t="str">
        <f t="shared" si="128"/>
        <v/>
      </c>
      <c r="AA591" s="685" t="str">
        <f t="shared" si="129"/>
        <v/>
      </c>
      <c r="AB591" s="679" t="str">
        <f>IF(G591="","",VLOOKUP(G591,Qualities!$A$2:$B$156,2,0))</f>
        <v/>
      </c>
      <c r="AC591" s="686" t="str">
        <f>IF(AB591="","",VLOOKUP(AB591,QualityType!$A$2:$B$16,2,0))</f>
        <v/>
      </c>
      <c r="AD591" s="687" t="str">
        <f t="shared" si="117"/>
        <v/>
      </c>
      <c r="AE591" s="687" t="str">
        <f>IF(I591="",IF(AND(J591="",K591=""),"",F591&amp;"External"),IF(COUNTIF(BaseData!$B$2:$B$45,I591)=1,F591&amp;"Consolidation intra-divisional",F591&amp;"Group"))</f>
        <v/>
      </c>
      <c r="AF591" s="687" t="str">
        <f t="shared" si="118"/>
        <v/>
      </c>
    </row>
    <row r="592" spans="1:32">
      <c r="A592" s="674"/>
      <c r="B592" s="675"/>
      <c r="C592" s="676"/>
      <c r="D592" s="675"/>
      <c r="E592" s="677"/>
      <c r="F592" s="675"/>
      <c r="G592" s="678"/>
      <c r="H592" s="675"/>
      <c r="I592" s="675"/>
      <c r="J592" s="675"/>
      <c r="K592" s="680"/>
      <c r="L592" s="681"/>
      <c r="M592" s="682"/>
      <c r="N592" s="683"/>
      <c r="O592" s="682"/>
      <c r="P592" s="682"/>
      <c r="Q592" s="684" t="str">
        <f t="shared" si="119"/>
        <v/>
      </c>
      <c r="R592" s="684" t="str">
        <f t="shared" si="120"/>
        <v/>
      </c>
      <c r="S592" s="684" t="str">
        <f t="shared" si="121"/>
        <v/>
      </c>
      <c r="T592" s="684" t="str">
        <f t="shared" si="122"/>
        <v/>
      </c>
      <c r="U592" s="685" t="str">
        <f t="shared" si="123"/>
        <v/>
      </c>
      <c r="V592" s="685" t="str">
        <f t="shared" si="124"/>
        <v/>
      </c>
      <c r="W592" s="685" t="str">
        <f t="shared" si="125"/>
        <v/>
      </c>
      <c r="X592" s="685" t="str">
        <f t="shared" si="126"/>
        <v/>
      </c>
      <c r="Y592" s="685" t="str">
        <f t="shared" si="127"/>
        <v/>
      </c>
      <c r="Z592" s="685" t="str">
        <f t="shared" si="128"/>
        <v/>
      </c>
      <c r="AA592" s="685" t="str">
        <f t="shared" si="129"/>
        <v/>
      </c>
      <c r="AB592" s="679" t="str">
        <f>IF(G592="","",VLOOKUP(G592,Qualities!$A$2:$B$156,2,0))</f>
        <v/>
      </c>
      <c r="AC592" s="686" t="str">
        <f>IF(AB592="","",VLOOKUP(AB592,QualityType!$A$2:$B$16,2,0))</f>
        <v/>
      </c>
      <c r="AD592" s="687" t="str">
        <f t="shared" si="117"/>
        <v/>
      </c>
      <c r="AE592" s="687" t="str">
        <f>IF(I592="",IF(AND(J592="",K592=""),"",F592&amp;"External"),IF(COUNTIF(BaseData!$B$2:$B$45,I592)=1,F592&amp;"Consolidation intra-divisional",F592&amp;"Group"))</f>
        <v/>
      </c>
      <c r="AF592" s="687" t="str">
        <f t="shared" si="118"/>
        <v/>
      </c>
    </row>
    <row r="593" spans="1:32">
      <c r="A593" s="674"/>
      <c r="B593" s="675"/>
      <c r="C593" s="676"/>
      <c r="D593" s="675"/>
      <c r="E593" s="677"/>
      <c r="F593" s="675"/>
      <c r="G593" s="678"/>
      <c r="H593" s="675"/>
      <c r="I593" s="675"/>
      <c r="J593" s="675"/>
      <c r="K593" s="680"/>
      <c r="L593" s="681"/>
      <c r="M593" s="682"/>
      <c r="N593" s="683"/>
      <c r="O593" s="682"/>
      <c r="P593" s="682"/>
      <c r="Q593" s="684" t="str">
        <f t="shared" si="119"/>
        <v/>
      </c>
      <c r="R593" s="684" t="str">
        <f t="shared" si="120"/>
        <v/>
      </c>
      <c r="S593" s="684" t="str">
        <f t="shared" si="121"/>
        <v/>
      </c>
      <c r="T593" s="684" t="str">
        <f t="shared" si="122"/>
        <v/>
      </c>
      <c r="U593" s="685" t="str">
        <f t="shared" si="123"/>
        <v/>
      </c>
      <c r="V593" s="685" t="str">
        <f t="shared" si="124"/>
        <v/>
      </c>
      <c r="W593" s="685" t="str">
        <f t="shared" si="125"/>
        <v/>
      </c>
      <c r="X593" s="685" t="str">
        <f t="shared" si="126"/>
        <v/>
      </c>
      <c r="Y593" s="685" t="str">
        <f t="shared" si="127"/>
        <v/>
      </c>
      <c r="Z593" s="685" t="str">
        <f t="shared" si="128"/>
        <v/>
      </c>
      <c r="AA593" s="685" t="str">
        <f t="shared" si="129"/>
        <v/>
      </c>
      <c r="AB593" s="679" t="str">
        <f>IF(G593="","",VLOOKUP(G593,Qualities!$A$2:$B$156,2,0))</f>
        <v/>
      </c>
      <c r="AC593" s="686" t="str">
        <f>IF(AB593="","",VLOOKUP(AB593,QualityType!$A$2:$B$16,2,0))</f>
        <v/>
      </c>
      <c r="AD593" s="687" t="str">
        <f t="shared" si="117"/>
        <v/>
      </c>
      <c r="AE593" s="687" t="str">
        <f>IF(I593="",IF(AND(J593="",K593=""),"",F593&amp;"External"),IF(COUNTIF(BaseData!$B$2:$B$45,I593)=1,F593&amp;"Consolidation intra-divisional",F593&amp;"Group"))</f>
        <v/>
      </c>
      <c r="AF593" s="687" t="str">
        <f t="shared" si="118"/>
        <v/>
      </c>
    </row>
    <row r="594" spans="1:32">
      <c r="A594" s="674"/>
      <c r="B594" s="675"/>
      <c r="C594" s="676"/>
      <c r="D594" s="675"/>
      <c r="E594" s="677"/>
      <c r="F594" s="675"/>
      <c r="G594" s="678"/>
      <c r="H594" s="675"/>
      <c r="I594" s="675"/>
      <c r="J594" s="675"/>
      <c r="K594" s="680"/>
      <c r="L594" s="681"/>
      <c r="M594" s="682"/>
      <c r="N594" s="683"/>
      <c r="O594" s="682"/>
      <c r="P594" s="682"/>
      <c r="Q594" s="684" t="str">
        <f t="shared" si="119"/>
        <v/>
      </c>
      <c r="R594" s="684" t="str">
        <f t="shared" si="120"/>
        <v/>
      </c>
      <c r="S594" s="684" t="str">
        <f t="shared" si="121"/>
        <v/>
      </c>
      <c r="T594" s="684" t="str">
        <f t="shared" si="122"/>
        <v/>
      </c>
      <c r="U594" s="685" t="str">
        <f t="shared" si="123"/>
        <v/>
      </c>
      <c r="V594" s="685" t="str">
        <f t="shared" si="124"/>
        <v/>
      </c>
      <c r="W594" s="685" t="str">
        <f t="shared" si="125"/>
        <v/>
      </c>
      <c r="X594" s="685" t="str">
        <f t="shared" si="126"/>
        <v/>
      </c>
      <c r="Y594" s="685" t="str">
        <f t="shared" si="127"/>
        <v/>
      </c>
      <c r="Z594" s="685" t="str">
        <f t="shared" si="128"/>
        <v/>
      </c>
      <c r="AA594" s="685" t="str">
        <f t="shared" si="129"/>
        <v/>
      </c>
      <c r="AB594" s="679" t="str">
        <f>IF(G594="","",VLOOKUP(G594,Qualities!$A$2:$B$156,2,0))</f>
        <v/>
      </c>
      <c r="AC594" s="686" t="str">
        <f>IF(AB594="","",VLOOKUP(AB594,QualityType!$A$2:$B$16,2,0))</f>
        <v/>
      </c>
      <c r="AD594" s="687" t="str">
        <f t="shared" si="117"/>
        <v/>
      </c>
      <c r="AE594" s="687" t="str">
        <f>IF(I594="",IF(AND(J594="",K594=""),"",F594&amp;"External"),IF(COUNTIF(BaseData!$B$2:$B$45,I594)=1,F594&amp;"Consolidation intra-divisional",F594&amp;"Group"))</f>
        <v/>
      </c>
      <c r="AF594" s="687" t="str">
        <f t="shared" si="118"/>
        <v/>
      </c>
    </row>
    <row r="595" spans="1:32">
      <c r="A595" s="674"/>
      <c r="B595" s="675"/>
      <c r="C595" s="676"/>
      <c r="D595" s="675"/>
      <c r="E595" s="677"/>
      <c r="F595" s="675"/>
      <c r="G595" s="678"/>
      <c r="H595" s="675"/>
      <c r="I595" s="675"/>
      <c r="J595" s="675"/>
      <c r="K595" s="680"/>
      <c r="L595" s="681"/>
      <c r="M595" s="682"/>
      <c r="N595" s="683"/>
      <c r="O595" s="682"/>
      <c r="P595" s="682"/>
      <c r="Q595" s="684" t="str">
        <f t="shared" si="119"/>
        <v/>
      </c>
      <c r="R595" s="684" t="str">
        <f t="shared" si="120"/>
        <v/>
      </c>
      <c r="S595" s="684" t="str">
        <f t="shared" si="121"/>
        <v/>
      </c>
      <c r="T595" s="684" t="str">
        <f t="shared" si="122"/>
        <v/>
      </c>
      <c r="U595" s="685" t="str">
        <f t="shared" si="123"/>
        <v/>
      </c>
      <c r="V595" s="685" t="str">
        <f t="shared" si="124"/>
        <v/>
      </c>
      <c r="W595" s="685" t="str">
        <f t="shared" si="125"/>
        <v/>
      </c>
      <c r="X595" s="685" t="str">
        <f t="shared" si="126"/>
        <v/>
      </c>
      <c r="Y595" s="685" t="str">
        <f t="shared" si="127"/>
        <v/>
      </c>
      <c r="Z595" s="685" t="str">
        <f t="shared" si="128"/>
        <v/>
      </c>
      <c r="AA595" s="685" t="str">
        <f t="shared" si="129"/>
        <v/>
      </c>
      <c r="AB595" s="679" t="str">
        <f>IF(G595="","",VLOOKUP(G595,Qualities!$A$2:$B$156,2,0))</f>
        <v/>
      </c>
      <c r="AC595" s="686" t="str">
        <f>IF(AB595="","",VLOOKUP(AB595,QualityType!$A$2:$B$16,2,0))</f>
        <v/>
      </c>
      <c r="AD595" s="687" t="str">
        <f t="shared" si="117"/>
        <v/>
      </c>
      <c r="AE595" s="687" t="str">
        <f>IF(I595="",IF(AND(J595="",K595=""),"",F595&amp;"External"),IF(COUNTIF(BaseData!$B$2:$B$45,I595)=1,F595&amp;"Consolidation intra-divisional",F595&amp;"Group"))</f>
        <v/>
      </c>
      <c r="AF595" s="687" t="str">
        <f t="shared" si="118"/>
        <v/>
      </c>
    </row>
    <row r="596" spans="1:32">
      <c r="A596" s="674"/>
      <c r="B596" s="675"/>
      <c r="C596" s="676"/>
      <c r="D596" s="675"/>
      <c r="E596" s="677"/>
      <c r="F596" s="675"/>
      <c r="G596" s="678"/>
      <c r="H596" s="675"/>
      <c r="I596" s="675"/>
      <c r="J596" s="675"/>
      <c r="K596" s="680"/>
      <c r="L596" s="681"/>
      <c r="M596" s="682"/>
      <c r="N596" s="683"/>
      <c r="O596" s="682"/>
      <c r="P596" s="682"/>
      <c r="Q596" s="684" t="str">
        <f t="shared" si="119"/>
        <v/>
      </c>
      <c r="R596" s="684" t="str">
        <f t="shared" si="120"/>
        <v/>
      </c>
      <c r="S596" s="684" t="str">
        <f t="shared" si="121"/>
        <v/>
      </c>
      <c r="T596" s="684" t="str">
        <f t="shared" si="122"/>
        <v/>
      </c>
      <c r="U596" s="685" t="str">
        <f t="shared" si="123"/>
        <v/>
      </c>
      <c r="V596" s="685" t="str">
        <f t="shared" si="124"/>
        <v/>
      </c>
      <c r="W596" s="685" t="str">
        <f t="shared" si="125"/>
        <v/>
      </c>
      <c r="X596" s="685" t="str">
        <f t="shared" si="126"/>
        <v/>
      </c>
      <c r="Y596" s="685" t="str">
        <f t="shared" si="127"/>
        <v/>
      </c>
      <c r="Z596" s="685" t="str">
        <f t="shared" si="128"/>
        <v/>
      </c>
      <c r="AA596" s="685" t="str">
        <f t="shared" si="129"/>
        <v/>
      </c>
      <c r="AB596" s="679" t="str">
        <f>IF(G596="","",VLOOKUP(G596,Qualities!$A$2:$B$156,2,0))</f>
        <v/>
      </c>
      <c r="AC596" s="686" t="str">
        <f>IF(AB596="","",VLOOKUP(AB596,QualityType!$A$2:$B$16,2,0))</f>
        <v/>
      </c>
      <c r="AD596" s="687" t="str">
        <f t="shared" si="117"/>
        <v/>
      </c>
      <c r="AE596" s="687" t="str">
        <f>IF(I596="",IF(AND(J596="",K596=""),"",F596&amp;"External"),IF(COUNTIF(BaseData!$B$2:$B$45,I596)=1,F596&amp;"Consolidation intra-divisional",F596&amp;"Group"))</f>
        <v/>
      </c>
      <c r="AF596" s="687" t="str">
        <f t="shared" si="118"/>
        <v/>
      </c>
    </row>
    <row r="597" spans="1:32">
      <c r="A597" s="674"/>
      <c r="B597" s="675"/>
      <c r="C597" s="676"/>
      <c r="D597" s="675"/>
      <c r="E597" s="677"/>
      <c r="F597" s="675"/>
      <c r="G597" s="678"/>
      <c r="H597" s="675"/>
      <c r="I597" s="675"/>
      <c r="J597" s="675"/>
      <c r="K597" s="680"/>
      <c r="L597" s="681"/>
      <c r="M597" s="682"/>
      <c r="N597" s="683"/>
      <c r="O597" s="682"/>
      <c r="P597" s="682"/>
      <c r="Q597" s="684" t="str">
        <f t="shared" si="119"/>
        <v/>
      </c>
      <c r="R597" s="684" t="str">
        <f t="shared" si="120"/>
        <v/>
      </c>
      <c r="S597" s="684" t="str">
        <f t="shared" si="121"/>
        <v/>
      </c>
      <c r="T597" s="684" t="str">
        <f t="shared" si="122"/>
        <v/>
      </c>
      <c r="U597" s="685" t="str">
        <f t="shared" si="123"/>
        <v/>
      </c>
      <c r="V597" s="685" t="str">
        <f t="shared" si="124"/>
        <v/>
      </c>
      <c r="W597" s="685" t="str">
        <f t="shared" si="125"/>
        <v/>
      </c>
      <c r="X597" s="685" t="str">
        <f t="shared" si="126"/>
        <v/>
      </c>
      <c r="Y597" s="685" t="str">
        <f t="shared" si="127"/>
        <v/>
      </c>
      <c r="Z597" s="685" t="str">
        <f t="shared" si="128"/>
        <v/>
      </c>
      <c r="AA597" s="685" t="str">
        <f t="shared" si="129"/>
        <v/>
      </c>
      <c r="AB597" s="679" t="str">
        <f>IF(G597="","",VLOOKUP(G597,Qualities!$A$2:$B$156,2,0))</f>
        <v/>
      </c>
      <c r="AC597" s="686" t="str">
        <f>IF(AB597="","",VLOOKUP(AB597,QualityType!$A$2:$B$16,2,0))</f>
        <v/>
      </c>
      <c r="AD597" s="687" t="str">
        <f t="shared" si="117"/>
        <v/>
      </c>
      <c r="AE597" s="687" t="str">
        <f>IF(I597="",IF(AND(J597="",K597=""),"",F597&amp;"External"),IF(COUNTIF(BaseData!$B$2:$B$45,I597)=1,F597&amp;"Consolidation intra-divisional",F597&amp;"Group"))</f>
        <v/>
      </c>
      <c r="AF597" s="687" t="str">
        <f t="shared" si="118"/>
        <v/>
      </c>
    </row>
    <row r="598" spans="1:32">
      <c r="A598" s="674"/>
      <c r="B598" s="675"/>
      <c r="C598" s="676"/>
      <c r="D598" s="675"/>
      <c r="E598" s="677"/>
      <c r="F598" s="675"/>
      <c r="G598" s="678"/>
      <c r="H598" s="675"/>
      <c r="I598" s="675"/>
      <c r="J598" s="675"/>
      <c r="K598" s="680"/>
      <c r="L598" s="681"/>
      <c r="M598" s="682"/>
      <c r="N598" s="683"/>
      <c r="O598" s="682"/>
      <c r="P598" s="682"/>
      <c r="Q598" s="684" t="str">
        <f t="shared" si="119"/>
        <v/>
      </c>
      <c r="R598" s="684" t="str">
        <f t="shared" si="120"/>
        <v/>
      </c>
      <c r="S598" s="684" t="str">
        <f t="shared" si="121"/>
        <v/>
      </c>
      <c r="T598" s="684" t="str">
        <f t="shared" si="122"/>
        <v/>
      </c>
      <c r="U598" s="685" t="str">
        <f t="shared" si="123"/>
        <v/>
      </c>
      <c r="V598" s="685" t="str">
        <f t="shared" si="124"/>
        <v/>
      </c>
      <c r="W598" s="685" t="str">
        <f t="shared" si="125"/>
        <v/>
      </c>
      <c r="X598" s="685" t="str">
        <f t="shared" si="126"/>
        <v/>
      </c>
      <c r="Y598" s="685" t="str">
        <f t="shared" si="127"/>
        <v/>
      </c>
      <c r="Z598" s="685" t="str">
        <f t="shared" si="128"/>
        <v/>
      </c>
      <c r="AA598" s="685" t="str">
        <f t="shared" si="129"/>
        <v/>
      </c>
      <c r="AB598" s="679" t="str">
        <f>IF(G598="","",VLOOKUP(G598,Qualities!$A$2:$B$156,2,0))</f>
        <v/>
      </c>
      <c r="AC598" s="686" t="str">
        <f>IF(AB598="","",VLOOKUP(AB598,QualityType!$A$2:$B$16,2,0))</f>
        <v/>
      </c>
      <c r="AD598" s="687" t="str">
        <f t="shared" si="117"/>
        <v/>
      </c>
      <c r="AE598" s="687" t="str">
        <f>IF(I598="",IF(AND(J598="",K598=""),"",F598&amp;"External"),IF(COUNTIF(BaseData!$B$2:$B$45,I598)=1,F598&amp;"Consolidation intra-divisional",F598&amp;"Group"))</f>
        <v/>
      </c>
      <c r="AF598" s="687" t="str">
        <f t="shared" si="118"/>
        <v/>
      </c>
    </row>
    <row r="599" spans="1:32">
      <c r="A599" s="674"/>
      <c r="B599" s="675"/>
      <c r="C599" s="676"/>
      <c r="D599" s="675"/>
      <c r="E599" s="677"/>
      <c r="F599" s="675"/>
      <c r="G599" s="678"/>
      <c r="H599" s="675"/>
      <c r="I599" s="675"/>
      <c r="J599" s="675"/>
      <c r="K599" s="680"/>
      <c r="L599" s="681"/>
      <c r="M599" s="682"/>
      <c r="N599" s="683"/>
      <c r="O599" s="682"/>
      <c r="P599" s="682"/>
      <c r="Q599" s="684" t="str">
        <f t="shared" si="119"/>
        <v/>
      </c>
      <c r="R599" s="684" t="str">
        <f t="shared" si="120"/>
        <v/>
      </c>
      <c r="S599" s="684" t="str">
        <f t="shared" si="121"/>
        <v/>
      </c>
      <c r="T599" s="684" t="str">
        <f t="shared" si="122"/>
        <v/>
      </c>
      <c r="U599" s="685" t="str">
        <f t="shared" si="123"/>
        <v/>
      </c>
      <c r="V599" s="685" t="str">
        <f t="shared" si="124"/>
        <v/>
      </c>
      <c r="W599" s="685" t="str">
        <f t="shared" si="125"/>
        <v/>
      </c>
      <c r="X599" s="685" t="str">
        <f t="shared" si="126"/>
        <v/>
      </c>
      <c r="Y599" s="685" t="str">
        <f t="shared" si="127"/>
        <v/>
      </c>
      <c r="Z599" s="685" t="str">
        <f t="shared" si="128"/>
        <v/>
      </c>
      <c r="AA599" s="685" t="str">
        <f t="shared" si="129"/>
        <v/>
      </c>
      <c r="AB599" s="679" t="str">
        <f>IF(G599="","",VLOOKUP(G599,Qualities!$A$2:$B$156,2,0))</f>
        <v/>
      </c>
      <c r="AC599" s="686" t="str">
        <f>IF(AB599="","",VLOOKUP(AB599,QualityType!$A$2:$B$16,2,0))</f>
        <v/>
      </c>
      <c r="AD599" s="687" t="str">
        <f t="shared" si="117"/>
        <v/>
      </c>
      <c r="AE599" s="687" t="str">
        <f>IF(I599="",IF(AND(J599="",K599=""),"",F599&amp;"External"),IF(COUNTIF(BaseData!$B$2:$B$45,I599)=1,F599&amp;"Consolidation intra-divisional",F599&amp;"Group"))</f>
        <v/>
      </c>
      <c r="AF599" s="687" t="str">
        <f t="shared" si="118"/>
        <v/>
      </c>
    </row>
    <row r="600" spans="1:32">
      <c r="A600" s="674"/>
      <c r="B600" s="675"/>
      <c r="C600" s="676"/>
      <c r="D600" s="675"/>
      <c r="E600" s="677"/>
      <c r="F600" s="675"/>
      <c r="G600" s="678"/>
      <c r="H600" s="675"/>
      <c r="I600" s="675"/>
      <c r="J600" s="675"/>
      <c r="K600" s="680"/>
      <c r="L600" s="681"/>
      <c r="M600" s="682"/>
      <c r="N600" s="683"/>
      <c r="O600" s="682"/>
      <c r="P600" s="682"/>
      <c r="Q600" s="684" t="str">
        <f t="shared" si="119"/>
        <v/>
      </c>
      <c r="R600" s="684" t="str">
        <f t="shared" si="120"/>
        <v/>
      </c>
      <c r="S600" s="684" t="str">
        <f t="shared" si="121"/>
        <v/>
      </c>
      <c r="T600" s="684" t="str">
        <f t="shared" si="122"/>
        <v/>
      </c>
      <c r="U600" s="685" t="str">
        <f t="shared" si="123"/>
        <v/>
      </c>
      <c r="V600" s="685" t="str">
        <f t="shared" si="124"/>
        <v/>
      </c>
      <c r="W600" s="685" t="str">
        <f t="shared" si="125"/>
        <v/>
      </c>
      <c r="X600" s="685" t="str">
        <f t="shared" si="126"/>
        <v/>
      </c>
      <c r="Y600" s="685" t="str">
        <f t="shared" si="127"/>
        <v/>
      </c>
      <c r="Z600" s="685" t="str">
        <f t="shared" si="128"/>
        <v/>
      </c>
      <c r="AA600" s="685" t="str">
        <f t="shared" si="129"/>
        <v/>
      </c>
      <c r="AB600" s="679" t="str">
        <f>IF(G600="","",VLOOKUP(G600,Qualities!$A$2:$B$156,2,0))</f>
        <v/>
      </c>
      <c r="AC600" s="686" t="str">
        <f>IF(AB600="","",VLOOKUP(AB600,QualityType!$A$2:$B$16,2,0))</f>
        <v/>
      </c>
      <c r="AD600" s="687" t="str">
        <f t="shared" si="117"/>
        <v/>
      </c>
      <c r="AE600" s="687" t="str">
        <f>IF(I600="",IF(AND(J600="",K600=""),"",F600&amp;"External"),IF(COUNTIF(BaseData!$B$2:$B$45,I600)=1,F600&amp;"Consolidation intra-divisional",F600&amp;"Group"))</f>
        <v/>
      </c>
      <c r="AF600" s="687" t="str">
        <f t="shared" si="118"/>
        <v/>
      </c>
    </row>
    <row r="601" spans="1:32">
      <c r="A601" s="674"/>
      <c r="B601" s="675"/>
      <c r="C601" s="676"/>
      <c r="D601" s="675"/>
      <c r="E601" s="677"/>
      <c r="F601" s="675"/>
      <c r="G601" s="678"/>
      <c r="H601" s="675"/>
      <c r="I601" s="675"/>
      <c r="J601" s="675"/>
      <c r="K601" s="680"/>
      <c r="L601" s="681"/>
      <c r="M601" s="682"/>
      <c r="N601" s="683"/>
      <c r="O601" s="682"/>
      <c r="P601" s="682"/>
      <c r="Q601" s="684" t="str">
        <f t="shared" si="119"/>
        <v/>
      </c>
      <c r="R601" s="684" t="str">
        <f t="shared" si="120"/>
        <v/>
      </c>
      <c r="S601" s="684" t="str">
        <f t="shared" si="121"/>
        <v/>
      </c>
      <c r="T601" s="684" t="str">
        <f t="shared" si="122"/>
        <v/>
      </c>
      <c r="U601" s="685" t="str">
        <f t="shared" si="123"/>
        <v/>
      </c>
      <c r="V601" s="685" t="str">
        <f t="shared" si="124"/>
        <v/>
      </c>
      <c r="W601" s="685" t="str">
        <f t="shared" si="125"/>
        <v/>
      </c>
      <c r="X601" s="685" t="str">
        <f t="shared" si="126"/>
        <v/>
      </c>
      <c r="Y601" s="685" t="str">
        <f t="shared" si="127"/>
        <v/>
      </c>
      <c r="Z601" s="685" t="str">
        <f t="shared" si="128"/>
        <v/>
      </c>
      <c r="AA601" s="685" t="str">
        <f t="shared" si="129"/>
        <v/>
      </c>
      <c r="AB601" s="679" t="str">
        <f>IF(G601="","",VLOOKUP(G601,Qualities!$A$2:$B$156,2,0))</f>
        <v/>
      </c>
      <c r="AC601" s="686" t="str">
        <f>IF(AB601="","",VLOOKUP(AB601,QualityType!$A$2:$B$16,2,0))</f>
        <v/>
      </c>
      <c r="AD601" s="687" t="str">
        <f t="shared" si="117"/>
        <v/>
      </c>
      <c r="AE601" s="687" t="str">
        <f>IF(I601="",IF(AND(J601="",K601=""),"",F601&amp;"External"),IF(COUNTIF(BaseData!$B$2:$B$45,I601)=1,F601&amp;"Consolidation intra-divisional",F601&amp;"Group"))</f>
        <v/>
      </c>
      <c r="AF601" s="687" t="str">
        <f t="shared" si="118"/>
        <v/>
      </c>
    </row>
    <row r="602" spans="1:32">
      <c r="A602" s="674"/>
      <c r="B602" s="675"/>
      <c r="C602" s="676"/>
      <c r="D602" s="675"/>
      <c r="E602" s="677"/>
      <c r="F602" s="675"/>
      <c r="G602" s="678"/>
      <c r="H602" s="675"/>
      <c r="I602" s="675"/>
      <c r="J602" s="675"/>
      <c r="K602" s="680"/>
      <c r="L602" s="681"/>
      <c r="M602" s="682"/>
      <c r="N602" s="683"/>
      <c r="O602" s="682"/>
      <c r="P602" s="682"/>
      <c r="Q602" s="684" t="str">
        <f t="shared" si="119"/>
        <v/>
      </c>
      <c r="R602" s="684" t="str">
        <f t="shared" si="120"/>
        <v/>
      </c>
      <c r="S602" s="684" t="str">
        <f t="shared" si="121"/>
        <v/>
      </c>
      <c r="T602" s="684" t="str">
        <f t="shared" si="122"/>
        <v/>
      </c>
      <c r="U602" s="685" t="str">
        <f t="shared" si="123"/>
        <v/>
      </c>
      <c r="V602" s="685" t="str">
        <f t="shared" si="124"/>
        <v/>
      </c>
      <c r="W602" s="685" t="str">
        <f t="shared" si="125"/>
        <v/>
      </c>
      <c r="X602" s="685" t="str">
        <f t="shared" si="126"/>
        <v/>
      </c>
      <c r="Y602" s="685" t="str">
        <f t="shared" si="127"/>
        <v/>
      </c>
      <c r="Z602" s="685" t="str">
        <f t="shared" si="128"/>
        <v/>
      </c>
      <c r="AA602" s="685" t="str">
        <f t="shared" si="129"/>
        <v/>
      </c>
      <c r="AB602" s="679" t="str">
        <f>IF(G602="","",VLOOKUP(G602,Qualities!$A$2:$B$156,2,0))</f>
        <v/>
      </c>
      <c r="AC602" s="686" t="str">
        <f>IF(AB602="","",VLOOKUP(AB602,QualityType!$A$2:$B$16,2,0))</f>
        <v/>
      </c>
      <c r="AD602" s="687" t="str">
        <f t="shared" si="117"/>
        <v/>
      </c>
      <c r="AE602" s="687" t="str">
        <f>IF(I602="",IF(AND(J602="",K602=""),"",F602&amp;"External"),IF(COUNTIF(BaseData!$B$2:$B$45,I602)=1,F602&amp;"Consolidation intra-divisional",F602&amp;"Group"))</f>
        <v/>
      </c>
      <c r="AF602" s="687" t="str">
        <f t="shared" si="118"/>
        <v/>
      </c>
    </row>
    <row r="603" spans="1:32">
      <c r="A603" s="674"/>
      <c r="B603" s="675"/>
      <c r="C603" s="676"/>
      <c r="D603" s="675"/>
      <c r="E603" s="677"/>
      <c r="F603" s="675"/>
      <c r="G603" s="678"/>
      <c r="H603" s="675"/>
      <c r="I603" s="675"/>
      <c r="J603" s="675"/>
      <c r="K603" s="680"/>
      <c r="L603" s="681"/>
      <c r="M603" s="682"/>
      <c r="N603" s="683"/>
      <c r="O603" s="682"/>
      <c r="P603" s="682"/>
      <c r="Q603" s="684" t="str">
        <f t="shared" si="119"/>
        <v/>
      </c>
      <c r="R603" s="684" t="str">
        <f t="shared" si="120"/>
        <v/>
      </c>
      <c r="S603" s="684" t="str">
        <f t="shared" si="121"/>
        <v/>
      </c>
      <c r="T603" s="684" t="str">
        <f t="shared" si="122"/>
        <v/>
      </c>
      <c r="U603" s="685" t="str">
        <f t="shared" si="123"/>
        <v/>
      </c>
      <c r="V603" s="685" t="str">
        <f t="shared" si="124"/>
        <v/>
      </c>
      <c r="W603" s="685" t="str">
        <f t="shared" si="125"/>
        <v/>
      </c>
      <c r="X603" s="685" t="str">
        <f t="shared" si="126"/>
        <v/>
      </c>
      <c r="Y603" s="685" t="str">
        <f t="shared" si="127"/>
        <v/>
      </c>
      <c r="Z603" s="685" t="str">
        <f t="shared" si="128"/>
        <v/>
      </c>
      <c r="AA603" s="685" t="str">
        <f t="shared" si="129"/>
        <v/>
      </c>
      <c r="AB603" s="679" t="str">
        <f>IF(G603="","",VLOOKUP(G603,Qualities!$A$2:$B$156,2,0))</f>
        <v/>
      </c>
      <c r="AC603" s="686" t="str">
        <f>IF(AB603="","",VLOOKUP(AB603,QualityType!$A$2:$B$16,2,0))</f>
        <v/>
      </c>
      <c r="AD603" s="687" t="str">
        <f t="shared" si="117"/>
        <v/>
      </c>
      <c r="AE603" s="687" t="str">
        <f>IF(I603="",IF(AND(J603="",K603=""),"",F603&amp;"External"),IF(COUNTIF(BaseData!$B$2:$B$45,I603)=1,F603&amp;"Consolidation intra-divisional",F603&amp;"Group"))</f>
        <v/>
      </c>
      <c r="AF603" s="687" t="str">
        <f t="shared" si="118"/>
        <v/>
      </c>
    </row>
    <row r="604" spans="1:32">
      <c r="A604" s="674"/>
      <c r="B604" s="675"/>
      <c r="C604" s="676"/>
      <c r="D604" s="675"/>
      <c r="E604" s="677"/>
      <c r="F604" s="675"/>
      <c r="G604" s="678"/>
      <c r="H604" s="675"/>
      <c r="I604" s="675"/>
      <c r="J604" s="675"/>
      <c r="K604" s="680"/>
      <c r="L604" s="681"/>
      <c r="M604" s="682"/>
      <c r="N604" s="683"/>
      <c r="O604" s="682"/>
      <c r="P604" s="682"/>
      <c r="Q604" s="684" t="str">
        <f t="shared" si="119"/>
        <v/>
      </c>
      <c r="R604" s="684" t="str">
        <f t="shared" si="120"/>
        <v/>
      </c>
      <c r="S604" s="684" t="str">
        <f t="shared" si="121"/>
        <v/>
      </c>
      <c r="T604" s="684" t="str">
        <f t="shared" si="122"/>
        <v/>
      </c>
      <c r="U604" s="685" t="str">
        <f t="shared" si="123"/>
        <v/>
      </c>
      <c r="V604" s="685" t="str">
        <f t="shared" si="124"/>
        <v/>
      </c>
      <c r="W604" s="685" t="str">
        <f t="shared" si="125"/>
        <v/>
      </c>
      <c r="X604" s="685" t="str">
        <f t="shared" si="126"/>
        <v/>
      </c>
      <c r="Y604" s="685" t="str">
        <f t="shared" si="127"/>
        <v/>
      </c>
      <c r="Z604" s="685" t="str">
        <f t="shared" si="128"/>
        <v/>
      </c>
      <c r="AA604" s="685" t="str">
        <f t="shared" si="129"/>
        <v/>
      </c>
      <c r="AB604" s="679" t="str">
        <f>IF(G604="","",VLOOKUP(G604,Qualities!$A$2:$B$156,2,0))</f>
        <v/>
      </c>
      <c r="AC604" s="686" t="str">
        <f>IF(AB604="","",VLOOKUP(AB604,QualityType!$A$2:$B$16,2,0))</f>
        <v/>
      </c>
      <c r="AD604" s="687" t="str">
        <f t="shared" si="117"/>
        <v/>
      </c>
      <c r="AE604" s="687" t="str">
        <f>IF(I604="",IF(AND(J604="",K604=""),"",F604&amp;"External"),IF(COUNTIF(BaseData!$B$2:$B$45,I604)=1,F604&amp;"Consolidation intra-divisional",F604&amp;"Group"))</f>
        <v/>
      </c>
      <c r="AF604" s="687" t="str">
        <f t="shared" si="118"/>
        <v/>
      </c>
    </row>
    <row r="605" spans="1:32">
      <c r="A605" s="674"/>
      <c r="B605" s="675"/>
      <c r="C605" s="676"/>
      <c r="D605" s="675"/>
      <c r="E605" s="677"/>
      <c r="F605" s="675"/>
      <c r="G605" s="678"/>
      <c r="H605" s="675"/>
      <c r="I605" s="675"/>
      <c r="J605" s="675"/>
      <c r="K605" s="680"/>
      <c r="L605" s="681"/>
      <c r="M605" s="682"/>
      <c r="N605" s="683"/>
      <c r="O605" s="682"/>
      <c r="P605" s="682"/>
      <c r="Q605" s="684" t="str">
        <f t="shared" si="119"/>
        <v/>
      </c>
      <c r="R605" s="684" t="str">
        <f t="shared" si="120"/>
        <v/>
      </c>
      <c r="S605" s="684" t="str">
        <f t="shared" si="121"/>
        <v/>
      </c>
      <c r="T605" s="684" t="str">
        <f t="shared" si="122"/>
        <v/>
      </c>
      <c r="U605" s="685" t="str">
        <f t="shared" si="123"/>
        <v/>
      </c>
      <c r="V605" s="685" t="str">
        <f t="shared" si="124"/>
        <v/>
      </c>
      <c r="W605" s="685" t="str">
        <f t="shared" si="125"/>
        <v/>
      </c>
      <c r="X605" s="685" t="str">
        <f t="shared" si="126"/>
        <v/>
      </c>
      <c r="Y605" s="685" t="str">
        <f t="shared" si="127"/>
        <v/>
      </c>
      <c r="Z605" s="685" t="str">
        <f t="shared" si="128"/>
        <v/>
      </c>
      <c r="AA605" s="685" t="str">
        <f t="shared" si="129"/>
        <v/>
      </c>
      <c r="AB605" s="679" t="str">
        <f>IF(G605="","",VLOOKUP(G605,Qualities!$A$2:$B$156,2,0))</f>
        <v/>
      </c>
      <c r="AC605" s="686" t="str">
        <f>IF(AB605="","",VLOOKUP(AB605,QualityType!$A$2:$B$16,2,0))</f>
        <v/>
      </c>
      <c r="AD605" s="687" t="str">
        <f t="shared" si="117"/>
        <v/>
      </c>
      <c r="AE605" s="687" t="str">
        <f>IF(I605="",IF(AND(J605="",K605=""),"",F605&amp;"External"),IF(COUNTIF(BaseData!$B$2:$B$45,I605)=1,F605&amp;"Consolidation intra-divisional",F605&amp;"Group"))</f>
        <v/>
      </c>
      <c r="AF605" s="687" t="str">
        <f t="shared" si="118"/>
        <v/>
      </c>
    </row>
    <row r="606" spans="1:32">
      <c r="A606" s="674"/>
      <c r="B606" s="675"/>
      <c r="C606" s="676"/>
      <c r="D606" s="675"/>
      <c r="E606" s="677"/>
      <c r="F606" s="675"/>
      <c r="G606" s="678"/>
      <c r="H606" s="675"/>
      <c r="I606" s="675"/>
      <c r="J606" s="675"/>
      <c r="K606" s="680"/>
      <c r="L606" s="681"/>
      <c r="M606" s="682"/>
      <c r="N606" s="683"/>
      <c r="O606" s="682"/>
      <c r="P606" s="682"/>
      <c r="Q606" s="684" t="str">
        <f t="shared" si="119"/>
        <v/>
      </c>
      <c r="R606" s="684" t="str">
        <f t="shared" si="120"/>
        <v/>
      </c>
      <c r="S606" s="684" t="str">
        <f t="shared" si="121"/>
        <v/>
      </c>
      <c r="T606" s="684" t="str">
        <f t="shared" si="122"/>
        <v/>
      </c>
      <c r="U606" s="685" t="str">
        <f t="shared" si="123"/>
        <v/>
      </c>
      <c r="V606" s="685" t="str">
        <f t="shared" si="124"/>
        <v/>
      </c>
      <c r="W606" s="685" t="str">
        <f t="shared" si="125"/>
        <v/>
      </c>
      <c r="X606" s="685" t="str">
        <f t="shared" si="126"/>
        <v/>
      </c>
      <c r="Y606" s="685" t="str">
        <f t="shared" si="127"/>
        <v/>
      </c>
      <c r="Z606" s="685" t="str">
        <f t="shared" si="128"/>
        <v/>
      </c>
      <c r="AA606" s="685" t="str">
        <f t="shared" si="129"/>
        <v/>
      </c>
      <c r="AB606" s="679" t="str">
        <f>IF(G606="","",VLOOKUP(G606,Qualities!$A$2:$B$156,2,0))</f>
        <v/>
      </c>
      <c r="AC606" s="686" t="str">
        <f>IF(AB606="","",VLOOKUP(AB606,QualityType!$A$2:$B$16,2,0))</f>
        <v/>
      </c>
      <c r="AD606" s="687" t="str">
        <f t="shared" si="117"/>
        <v/>
      </c>
      <c r="AE606" s="687" t="str">
        <f>IF(I606="",IF(AND(J606="",K606=""),"",F606&amp;"External"),IF(COUNTIF(BaseData!$B$2:$B$45,I606)=1,F606&amp;"Consolidation intra-divisional",F606&amp;"Group"))</f>
        <v/>
      </c>
      <c r="AF606" s="687" t="str">
        <f t="shared" si="118"/>
        <v/>
      </c>
    </row>
    <row r="607" spans="1:32">
      <c r="A607" s="674"/>
      <c r="B607" s="675"/>
      <c r="C607" s="676"/>
      <c r="D607" s="675"/>
      <c r="E607" s="677"/>
      <c r="F607" s="675"/>
      <c r="G607" s="678"/>
      <c r="H607" s="675"/>
      <c r="I607" s="675"/>
      <c r="J607" s="675"/>
      <c r="K607" s="680"/>
      <c r="L607" s="681"/>
      <c r="M607" s="682"/>
      <c r="N607" s="683"/>
      <c r="O607" s="682"/>
      <c r="P607" s="682"/>
      <c r="Q607" s="684" t="str">
        <f t="shared" si="119"/>
        <v/>
      </c>
      <c r="R607" s="684" t="str">
        <f t="shared" si="120"/>
        <v/>
      </c>
      <c r="S607" s="684" t="str">
        <f t="shared" si="121"/>
        <v/>
      </c>
      <c r="T607" s="684" t="str">
        <f t="shared" si="122"/>
        <v/>
      </c>
      <c r="U607" s="685" t="str">
        <f t="shared" si="123"/>
        <v/>
      </c>
      <c r="V607" s="685" t="str">
        <f t="shared" si="124"/>
        <v/>
      </c>
      <c r="W607" s="685" t="str">
        <f t="shared" si="125"/>
        <v/>
      </c>
      <c r="X607" s="685" t="str">
        <f t="shared" si="126"/>
        <v/>
      </c>
      <c r="Y607" s="685" t="str">
        <f t="shared" si="127"/>
        <v/>
      </c>
      <c r="Z607" s="685" t="str">
        <f t="shared" si="128"/>
        <v/>
      </c>
      <c r="AA607" s="685" t="str">
        <f t="shared" si="129"/>
        <v/>
      </c>
      <c r="AB607" s="679" t="str">
        <f>IF(G607="","",VLOOKUP(G607,Qualities!$A$2:$B$156,2,0))</f>
        <v/>
      </c>
      <c r="AC607" s="686" t="str">
        <f>IF(AB607="","",VLOOKUP(AB607,QualityType!$A$2:$B$16,2,0))</f>
        <v/>
      </c>
      <c r="AD607" s="687" t="str">
        <f t="shared" si="117"/>
        <v/>
      </c>
      <c r="AE607" s="687" t="str">
        <f>IF(I607="",IF(AND(J607="",K607=""),"",F607&amp;"External"),IF(COUNTIF(BaseData!$B$2:$B$45,I607)=1,F607&amp;"Consolidation intra-divisional",F607&amp;"Group"))</f>
        <v/>
      </c>
      <c r="AF607" s="687" t="str">
        <f t="shared" si="118"/>
        <v/>
      </c>
    </row>
    <row r="608" spans="1:32">
      <c r="A608" s="674"/>
      <c r="B608" s="675"/>
      <c r="C608" s="676"/>
      <c r="D608" s="675"/>
      <c r="E608" s="677"/>
      <c r="F608" s="675"/>
      <c r="G608" s="678"/>
      <c r="H608" s="675"/>
      <c r="I608" s="675"/>
      <c r="J608" s="675"/>
      <c r="K608" s="680"/>
      <c r="L608" s="681"/>
      <c r="M608" s="682"/>
      <c r="N608" s="683"/>
      <c r="O608" s="682"/>
      <c r="P608" s="682"/>
      <c r="Q608" s="684" t="str">
        <f t="shared" si="119"/>
        <v/>
      </c>
      <c r="R608" s="684" t="str">
        <f t="shared" si="120"/>
        <v/>
      </c>
      <c r="S608" s="684" t="str">
        <f t="shared" si="121"/>
        <v/>
      </c>
      <c r="T608" s="684" t="str">
        <f t="shared" si="122"/>
        <v/>
      </c>
      <c r="U608" s="685" t="str">
        <f t="shared" si="123"/>
        <v/>
      </c>
      <c r="V608" s="685" t="str">
        <f t="shared" si="124"/>
        <v/>
      </c>
      <c r="W608" s="685" t="str">
        <f t="shared" si="125"/>
        <v/>
      </c>
      <c r="X608" s="685" t="str">
        <f t="shared" si="126"/>
        <v/>
      </c>
      <c r="Y608" s="685" t="str">
        <f t="shared" si="127"/>
        <v/>
      </c>
      <c r="Z608" s="685" t="str">
        <f t="shared" si="128"/>
        <v/>
      </c>
      <c r="AA608" s="685" t="str">
        <f t="shared" si="129"/>
        <v/>
      </c>
      <c r="AB608" s="679" t="str">
        <f>IF(G608="","",VLOOKUP(G608,Qualities!$A$2:$B$156,2,0))</f>
        <v/>
      </c>
      <c r="AC608" s="686" t="str">
        <f>IF(AB608="","",VLOOKUP(AB608,QualityType!$A$2:$B$16,2,0))</f>
        <v/>
      </c>
      <c r="AD608" s="687" t="str">
        <f t="shared" si="117"/>
        <v/>
      </c>
      <c r="AE608" s="687" t="str">
        <f>IF(I608="",IF(AND(J608="",K608=""),"",F608&amp;"External"),IF(COUNTIF(BaseData!$B$2:$B$45,I608)=1,F608&amp;"Consolidation intra-divisional",F608&amp;"Group"))</f>
        <v/>
      </c>
      <c r="AF608" s="687" t="str">
        <f t="shared" si="118"/>
        <v/>
      </c>
    </row>
    <row r="609" spans="1:32">
      <c r="A609" s="674"/>
      <c r="B609" s="675"/>
      <c r="C609" s="676"/>
      <c r="D609" s="675"/>
      <c r="E609" s="677"/>
      <c r="F609" s="675"/>
      <c r="G609" s="678"/>
      <c r="H609" s="675"/>
      <c r="I609" s="675"/>
      <c r="J609" s="675"/>
      <c r="K609" s="680"/>
      <c r="L609" s="681"/>
      <c r="M609" s="682"/>
      <c r="N609" s="683"/>
      <c r="O609" s="682"/>
      <c r="P609" s="682"/>
      <c r="Q609" s="684" t="str">
        <f t="shared" si="119"/>
        <v/>
      </c>
      <c r="R609" s="684" t="str">
        <f t="shared" si="120"/>
        <v/>
      </c>
      <c r="S609" s="684" t="str">
        <f t="shared" si="121"/>
        <v/>
      </c>
      <c r="T609" s="684" t="str">
        <f t="shared" si="122"/>
        <v/>
      </c>
      <c r="U609" s="685" t="str">
        <f t="shared" si="123"/>
        <v/>
      </c>
      <c r="V609" s="685" t="str">
        <f t="shared" si="124"/>
        <v/>
      </c>
      <c r="W609" s="685" t="str">
        <f t="shared" si="125"/>
        <v/>
      </c>
      <c r="X609" s="685" t="str">
        <f t="shared" si="126"/>
        <v/>
      </c>
      <c r="Y609" s="685" t="str">
        <f t="shared" si="127"/>
        <v/>
      </c>
      <c r="Z609" s="685" t="str">
        <f t="shared" si="128"/>
        <v/>
      </c>
      <c r="AA609" s="685" t="str">
        <f t="shared" si="129"/>
        <v/>
      </c>
      <c r="AB609" s="679" t="str">
        <f>IF(G609="","",VLOOKUP(G609,Qualities!$A$2:$B$156,2,0))</f>
        <v/>
      </c>
      <c r="AC609" s="686" t="str">
        <f>IF(AB609="","",VLOOKUP(AB609,QualityType!$A$2:$B$16,2,0))</f>
        <v/>
      </c>
      <c r="AD609" s="687" t="str">
        <f t="shared" si="117"/>
        <v/>
      </c>
      <c r="AE609" s="687" t="str">
        <f>IF(I609="",IF(AND(J609="",K609=""),"",F609&amp;"External"),IF(COUNTIF(BaseData!$B$2:$B$45,I609)=1,F609&amp;"Consolidation intra-divisional",F609&amp;"Group"))</f>
        <v/>
      </c>
      <c r="AF609" s="687" t="str">
        <f t="shared" si="118"/>
        <v/>
      </c>
    </row>
    <row r="610" spans="1:32">
      <c r="A610" s="674"/>
      <c r="B610" s="675"/>
      <c r="C610" s="676"/>
      <c r="D610" s="675"/>
      <c r="E610" s="677"/>
      <c r="F610" s="675"/>
      <c r="G610" s="678"/>
      <c r="H610" s="675"/>
      <c r="I610" s="675"/>
      <c r="J610" s="675"/>
      <c r="K610" s="680"/>
      <c r="L610" s="681"/>
      <c r="M610" s="682"/>
      <c r="N610" s="683"/>
      <c r="O610" s="682"/>
      <c r="P610" s="682"/>
      <c r="Q610" s="684" t="str">
        <f t="shared" si="119"/>
        <v/>
      </c>
      <c r="R610" s="684" t="str">
        <f t="shared" si="120"/>
        <v/>
      </c>
      <c r="S610" s="684" t="str">
        <f t="shared" si="121"/>
        <v/>
      </c>
      <c r="T610" s="684" t="str">
        <f t="shared" si="122"/>
        <v/>
      </c>
      <c r="U610" s="685" t="str">
        <f t="shared" si="123"/>
        <v/>
      </c>
      <c r="V610" s="685" t="str">
        <f t="shared" si="124"/>
        <v/>
      </c>
      <c r="W610" s="685" t="str">
        <f t="shared" si="125"/>
        <v/>
      </c>
      <c r="X610" s="685" t="str">
        <f t="shared" si="126"/>
        <v/>
      </c>
      <c r="Y610" s="685" t="str">
        <f t="shared" si="127"/>
        <v/>
      </c>
      <c r="Z610" s="685" t="str">
        <f t="shared" si="128"/>
        <v/>
      </c>
      <c r="AA610" s="685" t="str">
        <f t="shared" si="129"/>
        <v/>
      </c>
      <c r="AB610" s="679" t="str">
        <f>IF(G610="","",VLOOKUP(G610,Qualities!$A$2:$B$156,2,0))</f>
        <v/>
      </c>
      <c r="AC610" s="686" t="str">
        <f>IF(AB610="","",VLOOKUP(AB610,QualityType!$A$2:$B$16,2,0))</f>
        <v/>
      </c>
      <c r="AD610" s="687" t="str">
        <f t="shared" si="117"/>
        <v/>
      </c>
      <c r="AE610" s="687" t="str">
        <f>IF(I610="",IF(AND(J610="",K610=""),"",F610&amp;"External"),IF(COUNTIF(BaseData!$B$2:$B$45,I610)=1,F610&amp;"Consolidation intra-divisional",F610&amp;"Group"))</f>
        <v/>
      </c>
      <c r="AF610" s="687" t="str">
        <f t="shared" si="118"/>
        <v/>
      </c>
    </row>
    <row r="611" spans="1:32">
      <c r="A611" s="674"/>
      <c r="B611" s="675"/>
      <c r="C611" s="676"/>
      <c r="D611" s="675"/>
      <c r="E611" s="677"/>
      <c r="F611" s="675"/>
      <c r="G611" s="678"/>
      <c r="H611" s="675"/>
      <c r="I611" s="675"/>
      <c r="J611" s="675"/>
      <c r="K611" s="680"/>
      <c r="L611" s="681"/>
      <c r="M611" s="682"/>
      <c r="N611" s="683"/>
      <c r="O611" s="682"/>
      <c r="P611" s="682"/>
      <c r="Q611" s="684" t="str">
        <f t="shared" si="119"/>
        <v/>
      </c>
      <c r="R611" s="684" t="str">
        <f t="shared" si="120"/>
        <v/>
      </c>
      <c r="S611" s="684" t="str">
        <f t="shared" si="121"/>
        <v/>
      </c>
      <c r="T611" s="684" t="str">
        <f t="shared" si="122"/>
        <v/>
      </c>
      <c r="U611" s="685" t="str">
        <f t="shared" si="123"/>
        <v/>
      </c>
      <c r="V611" s="685" t="str">
        <f t="shared" si="124"/>
        <v/>
      </c>
      <c r="W611" s="685" t="str">
        <f t="shared" si="125"/>
        <v/>
      </c>
      <c r="X611" s="685" t="str">
        <f t="shared" si="126"/>
        <v/>
      </c>
      <c r="Y611" s="685" t="str">
        <f t="shared" si="127"/>
        <v/>
      </c>
      <c r="Z611" s="685" t="str">
        <f t="shared" si="128"/>
        <v/>
      </c>
      <c r="AA611" s="685" t="str">
        <f t="shared" si="129"/>
        <v/>
      </c>
      <c r="AB611" s="679" t="str">
        <f>IF(G611="","",VLOOKUP(G611,Qualities!$A$2:$B$156,2,0))</f>
        <v/>
      </c>
      <c r="AC611" s="686" t="str">
        <f>IF(AB611="","",VLOOKUP(AB611,QualityType!$A$2:$B$16,2,0))</f>
        <v/>
      </c>
      <c r="AD611" s="687" t="str">
        <f t="shared" si="117"/>
        <v/>
      </c>
      <c r="AE611" s="687" t="str">
        <f>IF(I611="",IF(AND(J611="",K611=""),"",F611&amp;"External"),IF(COUNTIF(BaseData!$B$2:$B$45,I611)=1,F611&amp;"Consolidation intra-divisional",F611&amp;"Group"))</f>
        <v/>
      </c>
      <c r="AF611" s="687" t="str">
        <f t="shared" si="118"/>
        <v/>
      </c>
    </row>
    <row r="612" spans="1:32">
      <c r="A612" s="674"/>
      <c r="B612" s="675"/>
      <c r="C612" s="676"/>
      <c r="D612" s="675"/>
      <c r="E612" s="677"/>
      <c r="F612" s="675"/>
      <c r="G612" s="678"/>
      <c r="H612" s="675"/>
      <c r="I612" s="675"/>
      <c r="J612" s="675"/>
      <c r="K612" s="680"/>
      <c r="L612" s="681"/>
      <c r="M612" s="682"/>
      <c r="N612" s="683"/>
      <c r="O612" s="682"/>
      <c r="P612" s="682"/>
      <c r="Q612" s="684" t="str">
        <f t="shared" si="119"/>
        <v/>
      </c>
      <c r="R612" s="684" t="str">
        <f t="shared" si="120"/>
        <v/>
      </c>
      <c r="S612" s="684" t="str">
        <f t="shared" si="121"/>
        <v/>
      </c>
      <c r="T612" s="684" t="str">
        <f t="shared" si="122"/>
        <v/>
      </c>
      <c r="U612" s="685" t="str">
        <f t="shared" si="123"/>
        <v/>
      </c>
      <c r="V612" s="685" t="str">
        <f t="shared" si="124"/>
        <v/>
      </c>
      <c r="W612" s="685" t="str">
        <f t="shared" si="125"/>
        <v/>
      </c>
      <c r="X612" s="685" t="str">
        <f t="shared" si="126"/>
        <v/>
      </c>
      <c r="Y612" s="685" t="str">
        <f t="shared" si="127"/>
        <v/>
      </c>
      <c r="Z612" s="685" t="str">
        <f t="shared" si="128"/>
        <v/>
      </c>
      <c r="AA612" s="685" t="str">
        <f t="shared" si="129"/>
        <v/>
      </c>
      <c r="AB612" s="679" t="str">
        <f>IF(G612="","",VLOOKUP(G612,Qualities!$A$2:$B$156,2,0))</f>
        <v/>
      </c>
      <c r="AC612" s="686" t="str">
        <f>IF(AB612="","",VLOOKUP(AB612,QualityType!$A$2:$B$16,2,0))</f>
        <v/>
      </c>
      <c r="AD612" s="687" t="str">
        <f t="shared" si="117"/>
        <v/>
      </c>
      <c r="AE612" s="687" t="str">
        <f>IF(I612="",IF(AND(J612="",K612=""),"",F612&amp;"External"),IF(COUNTIF(BaseData!$B$2:$B$45,I612)=1,F612&amp;"Consolidation intra-divisional",F612&amp;"Group"))</f>
        <v/>
      </c>
      <c r="AF612" s="687" t="str">
        <f t="shared" si="118"/>
        <v/>
      </c>
    </row>
    <row r="613" spans="1:32">
      <c r="A613" s="674"/>
      <c r="B613" s="675"/>
      <c r="C613" s="676"/>
      <c r="D613" s="675"/>
      <c r="E613" s="677"/>
      <c r="F613" s="675"/>
      <c r="G613" s="678"/>
      <c r="H613" s="675"/>
      <c r="I613" s="675"/>
      <c r="J613" s="675"/>
      <c r="K613" s="680"/>
      <c r="L613" s="681"/>
      <c r="M613" s="682"/>
      <c r="N613" s="683"/>
      <c r="O613" s="682"/>
      <c r="P613" s="682"/>
      <c r="Q613" s="684" t="str">
        <f t="shared" si="119"/>
        <v/>
      </c>
      <c r="R613" s="684" t="str">
        <f t="shared" si="120"/>
        <v/>
      </c>
      <c r="S613" s="684" t="str">
        <f t="shared" si="121"/>
        <v/>
      </c>
      <c r="T613" s="684" t="str">
        <f t="shared" si="122"/>
        <v/>
      </c>
      <c r="U613" s="685" t="str">
        <f t="shared" si="123"/>
        <v/>
      </c>
      <c r="V613" s="685" t="str">
        <f t="shared" si="124"/>
        <v/>
      </c>
      <c r="W613" s="685" t="str">
        <f t="shared" si="125"/>
        <v/>
      </c>
      <c r="X613" s="685" t="str">
        <f t="shared" si="126"/>
        <v/>
      </c>
      <c r="Y613" s="685" t="str">
        <f t="shared" si="127"/>
        <v/>
      </c>
      <c r="Z613" s="685" t="str">
        <f t="shared" si="128"/>
        <v/>
      </c>
      <c r="AA613" s="685" t="str">
        <f t="shared" si="129"/>
        <v/>
      </c>
      <c r="AB613" s="679" t="str">
        <f>IF(G613="","",VLOOKUP(G613,Qualities!$A$2:$B$156,2,0))</f>
        <v/>
      </c>
      <c r="AC613" s="686" t="str">
        <f>IF(AB613="","",VLOOKUP(AB613,QualityType!$A$2:$B$16,2,0))</f>
        <v/>
      </c>
      <c r="AD613" s="687" t="str">
        <f t="shared" si="117"/>
        <v/>
      </c>
      <c r="AE613" s="687" t="str">
        <f>IF(I613="",IF(AND(J613="",K613=""),"",F613&amp;"External"),IF(COUNTIF(BaseData!$B$2:$B$45,I613)=1,F613&amp;"Consolidation intra-divisional",F613&amp;"Group"))</f>
        <v/>
      </c>
      <c r="AF613" s="687" t="str">
        <f t="shared" si="118"/>
        <v/>
      </c>
    </row>
    <row r="614" spans="1:32">
      <c r="A614" s="674"/>
      <c r="B614" s="675"/>
      <c r="C614" s="676"/>
      <c r="D614" s="675"/>
      <c r="E614" s="677"/>
      <c r="F614" s="675"/>
      <c r="G614" s="678"/>
      <c r="H614" s="675"/>
      <c r="I614" s="675"/>
      <c r="J614" s="675"/>
      <c r="K614" s="680"/>
      <c r="L614" s="681"/>
      <c r="M614" s="682"/>
      <c r="N614" s="683"/>
      <c r="O614" s="682"/>
      <c r="P614" s="682"/>
      <c r="Q614" s="684" t="str">
        <f t="shared" si="119"/>
        <v/>
      </c>
      <c r="R614" s="684" t="str">
        <f t="shared" si="120"/>
        <v/>
      </c>
      <c r="S614" s="684" t="str">
        <f t="shared" si="121"/>
        <v/>
      </c>
      <c r="T614" s="684" t="str">
        <f t="shared" si="122"/>
        <v/>
      </c>
      <c r="U614" s="685" t="str">
        <f t="shared" si="123"/>
        <v/>
      </c>
      <c r="V614" s="685" t="str">
        <f t="shared" si="124"/>
        <v/>
      </c>
      <c r="W614" s="685" t="str">
        <f t="shared" si="125"/>
        <v/>
      </c>
      <c r="X614" s="685" t="str">
        <f t="shared" si="126"/>
        <v/>
      </c>
      <c r="Y614" s="685" t="str">
        <f t="shared" si="127"/>
        <v/>
      </c>
      <c r="Z614" s="685" t="str">
        <f t="shared" si="128"/>
        <v/>
      </c>
      <c r="AA614" s="685" t="str">
        <f t="shared" si="129"/>
        <v/>
      </c>
      <c r="AB614" s="679" t="str">
        <f>IF(G614="","",VLOOKUP(G614,Qualities!$A$2:$B$156,2,0))</f>
        <v/>
      </c>
      <c r="AC614" s="686" t="str">
        <f>IF(AB614="","",VLOOKUP(AB614,QualityType!$A$2:$B$16,2,0))</f>
        <v/>
      </c>
      <c r="AD614" s="687" t="str">
        <f t="shared" si="117"/>
        <v/>
      </c>
      <c r="AE614" s="687" t="str">
        <f>IF(I614="",IF(AND(J614="",K614=""),"",F614&amp;"External"),IF(COUNTIF(BaseData!$B$2:$B$45,I614)=1,F614&amp;"Consolidation intra-divisional",F614&amp;"Group"))</f>
        <v/>
      </c>
      <c r="AF614" s="687" t="str">
        <f t="shared" si="118"/>
        <v/>
      </c>
    </row>
    <row r="615" spans="1:32">
      <c r="A615" s="674"/>
      <c r="B615" s="675"/>
      <c r="C615" s="676"/>
      <c r="D615" s="675"/>
      <c r="E615" s="677"/>
      <c r="F615" s="675"/>
      <c r="G615" s="678"/>
      <c r="H615" s="675"/>
      <c r="I615" s="675"/>
      <c r="J615" s="675"/>
      <c r="K615" s="680"/>
      <c r="L615" s="681"/>
      <c r="M615" s="682"/>
      <c r="N615" s="683"/>
      <c r="O615" s="682"/>
      <c r="P615" s="682"/>
      <c r="Q615" s="684" t="str">
        <f t="shared" si="119"/>
        <v/>
      </c>
      <c r="R615" s="684" t="str">
        <f t="shared" si="120"/>
        <v/>
      </c>
      <c r="S615" s="684" t="str">
        <f t="shared" si="121"/>
        <v/>
      </c>
      <c r="T615" s="684" t="str">
        <f t="shared" si="122"/>
        <v/>
      </c>
      <c r="U615" s="685" t="str">
        <f t="shared" si="123"/>
        <v/>
      </c>
      <c r="V615" s="685" t="str">
        <f t="shared" si="124"/>
        <v/>
      </c>
      <c r="W615" s="685" t="str">
        <f t="shared" si="125"/>
        <v/>
      </c>
      <c r="X615" s="685" t="str">
        <f t="shared" si="126"/>
        <v/>
      </c>
      <c r="Y615" s="685" t="str">
        <f t="shared" si="127"/>
        <v/>
      </c>
      <c r="Z615" s="685" t="str">
        <f t="shared" si="128"/>
        <v/>
      </c>
      <c r="AA615" s="685" t="str">
        <f t="shared" si="129"/>
        <v/>
      </c>
      <c r="AB615" s="679" t="str">
        <f>IF(G615="","",VLOOKUP(G615,Qualities!$A$2:$B$156,2,0))</f>
        <v/>
      </c>
      <c r="AC615" s="686" t="str">
        <f>IF(AB615="","",VLOOKUP(AB615,QualityType!$A$2:$B$16,2,0))</f>
        <v/>
      </c>
      <c r="AD615" s="687" t="str">
        <f t="shared" si="117"/>
        <v/>
      </c>
      <c r="AE615" s="687" t="str">
        <f>IF(I615="",IF(AND(J615="",K615=""),"",F615&amp;"External"),IF(COUNTIF(BaseData!$B$2:$B$45,I615)=1,F615&amp;"Consolidation intra-divisional",F615&amp;"Group"))</f>
        <v/>
      </c>
      <c r="AF615" s="687" t="str">
        <f t="shared" si="118"/>
        <v/>
      </c>
    </row>
    <row r="616" spans="1:32">
      <c r="A616" s="674"/>
      <c r="B616" s="675"/>
      <c r="C616" s="676"/>
      <c r="D616" s="675"/>
      <c r="E616" s="677"/>
      <c r="F616" s="675"/>
      <c r="G616" s="678"/>
      <c r="H616" s="675"/>
      <c r="I616" s="675"/>
      <c r="J616" s="675"/>
      <c r="K616" s="680"/>
      <c r="L616" s="681"/>
      <c r="M616" s="682"/>
      <c r="N616" s="683"/>
      <c r="O616" s="682"/>
      <c r="P616" s="682"/>
      <c r="Q616" s="684" t="str">
        <f t="shared" si="119"/>
        <v/>
      </c>
      <c r="R616" s="684" t="str">
        <f t="shared" si="120"/>
        <v/>
      </c>
      <c r="S616" s="684" t="str">
        <f t="shared" si="121"/>
        <v/>
      </c>
      <c r="T616" s="684" t="str">
        <f t="shared" si="122"/>
        <v/>
      </c>
      <c r="U616" s="685" t="str">
        <f t="shared" si="123"/>
        <v/>
      </c>
      <c r="V616" s="685" t="str">
        <f t="shared" si="124"/>
        <v/>
      </c>
      <c r="W616" s="685" t="str">
        <f t="shared" si="125"/>
        <v/>
      </c>
      <c r="X616" s="685" t="str">
        <f t="shared" si="126"/>
        <v/>
      </c>
      <c r="Y616" s="685" t="str">
        <f t="shared" si="127"/>
        <v/>
      </c>
      <c r="Z616" s="685" t="str">
        <f t="shared" si="128"/>
        <v/>
      </c>
      <c r="AA616" s="685" t="str">
        <f t="shared" si="129"/>
        <v/>
      </c>
      <c r="AB616" s="679" t="str">
        <f>IF(G616="","",VLOOKUP(G616,Qualities!$A$2:$B$156,2,0))</f>
        <v/>
      </c>
      <c r="AC616" s="686" t="str">
        <f>IF(AB616="","",VLOOKUP(AB616,QualityType!$A$2:$B$16,2,0))</f>
        <v/>
      </c>
      <c r="AD616" s="687" t="str">
        <f t="shared" si="117"/>
        <v/>
      </c>
      <c r="AE616" s="687" t="str">
        <f>IF(I616="",IF(AND(J616="",K616=""),"",F616&amp;"External"),IF(COUNTIF(BaseData!$B$2:$B$45,I616)=1,F616&amp;"Consolidation intra-divisional",F616&amp;"Group"))</f>
        <v/>
      </c>
      <c r="AF616" s="687" t="str">
        <f t="shared" si="118"/>
        <v/>
      </c>
    </row>
    <row r="617" spans="1:32">
      <c r="A617" s="674"/>
      <c r="B617" s="675"/>
      <c r="C617" s="676"/>
      <c r="D617" s="675"/>
      <c r="E617" s="677"/>
      <c r="F617" s="675"/>
      <c r="G617" s="678"/>
      <c r="H617" s="675"/>
      <c r="I617" s="675"/>
      <c r="J617" s="675"/>
      <c r="K617" s="680"/>
      <c r="L617" s="681"/>
      <c r="M617" s="682"/>
      <c r="N617" s="683"/>
      <c r="O617" s="682"/>
      <c r="P617" s="682"/>
      <c r="Q617" s="684" t="str">
        <f t="shared" si="119"/>
        <v/>
      </c>
      <c r="R617" s="684" t="str">
        <f t="shared" si="120"/>
        <v/>
      </c>
      <c r="S617" s="684" t="str">
        <f t="shared" si="121"/>
        <v/>
      </c>
      <c r="T617" s="684" t="str">
        <f t="shared" si="122"/>
        <v/>
      </c>
      <c r="U617" s="685" t="str">
        <f t="shared" si="123"/>
        <v/>
      </c>
      <c r="V617" s="685" t="str">
        <f t="shared" si="124"/>
        <v/>
      </c>
      <c r="W617" s="685" t="str">
        <f t="shared" si="125"/>
        <v/>
      </c>
      <c r="X617" s="685" t="str">
        <f t="shared" si="126"/>
        <v/>
      </c>
      <c r="Y617" s="685" t="str">
        <f t="shared" si="127"/>
        <v/>
      </c>
      <c r="Z617" s="685" t="str">
        <f t="shared" si="128"/>
        <v/>
      </c>
      <c r="AA617" s="685" t="str">
        <f t="shared" si="129"/>
        <v/>
      </c>
      <c r="AB617" s="679" t="str">
        <f>IF(G617="","",VLOOKUP(G617,Qualities!$A$2:$B$156,2,0))</f>
        <v/>
      </c>
      <c r="AC617" s="686" t="str">
        <f>IF(AB617="","",VLOOKUP(AB617,QualityType!$A$2:$B$16,2,0))</f>
        <v/>
      </c>
      <c r="AD617" s="687" t="str">
        <f t="shared" si="117"/>
        <v/>
      </c>
      <c r="AE617" s="687" t="str">
        <f>IF(I617="",IF(AND(J617="",K617=""),"",F617&amp;"External"),IF(COUNTIF(BaseData!$B$2:$B$45,I617)=1,F617&amp;"Consolidation intra-divisional",F617&amp;"Group"))</f>
        <v/>
      </c>
      <c r="AF617" s="687" t="str">
        <f t="shared" si="118"/>
        <v/>
      </c>
    </row>
    <row r="618" spans="1:32">
      <c r="A618" s="674"/>
      <c r="B618" s="675"/>
      <c r="C618" s="676"/>
      <c r="D618" s="675"/>
      <c r="E618" s="677"/>
      <c r="F618" s="675"/>
      <c r="G618" s="678"/>
      <c r="H618" s="675"/>
      <c r="I618" s="675"/>
      <c r="J618" s="675"/>
      <c r="K618" s="680"/>
      <c r="L618" s="681"/>
      <c r="M618" s="682"/>
      <c r="N618" s="683"/>
      <c r="O618" s="682"/>
      <c r="P618" s="682"/>
      <c r="Q618" s="684" t="str">
        <f t="shared" si="119"/>
        <v/>
      </c>
      <c r="R618" s="684" t="str">
        <f t="shared" si="120"/>
        <v/>
      </c>
      <c r="S618" s="684" t="str">
        <f t="shared" si="121"/>
        <v/>
      </c>
      <c r="T618" s="684" t="str">
        <f t="shared" si="122"/>
        <v/>
      </c>
      <c r="U618" s="685" t="str">
        <f t="shared" si="123"/>
        <v/>
      </c>
      <c r="V618" s="685" t="str">
        <f t="shared" si="124"/>
        <v/>
      </c>
      <c r="W618" s="685" t="str">
        <f t="shared" si="125"/>
        <v/>
      </c>
      <c r="X618" s="685" t="str">
        <f t="shared" si="126"/>
        <v/>
      </c>
      <c r="Y618" s="685" t="str">
        <f t="shared" si="127"/>
        <v/>
      </c>
      <c r="Z618" s="685" t="str">
        <f t="shared" si="128"/>
        <v/>
      </c>
      <c r="AA618" s="685" t="str">
        <f t="shared" si="129"/>
        <v/>
      </c>
      <c r="AB618" s="679" t="str">
        <f>IF(G618="","",VLOOKUP(G618,Qualities!$A$2:$B$156,2,0))</f>
        <v/>
      </c>
      <c r="AC618" s="686" t="str">
        <f>IF(AB618="","",VLOOKUP(AB618,QualityType!$A$2:$B$16,2,0))</f>
        <v/>
      </c>
      <c r="AD618" s="687" t="str">
        <f t="shared" si="117"/>
        <v/>
      </c>
      <c r="AE618" s="687" t="str">
        <f>IF(I618="",IF(AND(J618="",K618=""),"",F618&amp;"External"),IF(COUNTIF(BaseData!$B$2:$B$45,I618)=1,F618&amp;"Consolidation intra-divisional",F618&amp;"Group"))</f>
        <v/>
      </c>
      <c r="AF618" s="687" t="str">
        <f t="shared" si="118"/>
        <v/>
      </c>
    </row>
    <row r="619" spans="1:32">
      <c r="A619" s="674"/>
      <c r="B619" s="675"/>
      <c r="C619" s="676"/>
      <c r="D619" s="675"/>
      <c r="E619" s="677"/>
      <c r="F619" s="675"/>
      <c r="G619" s="678"/>
      <c r="H619" s="675"/>
      <c r="I619" s="675"/>
      <c r="J619" s="675"/>
      <c r="K619" s="680"/>
      <c r="L619" s="681"/>
      <c r="M619" s="682"/>
      <c r="N619" s="683"/>
      <c r="O619" s="682"/>
      <c r="P619" s="682"/>
      <c r="Q619" s="684" t="str">
        <f t="shared" si="119"/>
        <v/>
      </c>
      <c r="R619" s="684" t="str">
        <f t="shared" si="120"/>
        <v/>
      </c>
      <c r="S619" s="684" t="str">
        <f t="shared" si="121"/>
        <v/>
      </c>
      <c r="T619" s="684" t="str">
        <f t="shared" si="122"/>
        <v/>
      </c>
      <c r="U619" s="685" t="str">
        <f t="shared" si="123"/>
        <v/>
      </c>
      <c r="V619" s="685" t="str">
        <f t="shared" si="124"/>
        <v/>
      </c>
      <c r="W619" s="685" t="str">
        <f t="shared" si="125"/>
        <v/>
      </c>
      <c r="X619" s="685" t="str">
        <f t="shared" si="126"/>
        <v/>
      </c>
      <c r="Y619" s="685" t="str">
        <f t="shared" si="127"/>
        <v/>
      </c>
      <c r="Z619" s="685" t="str">
        <f t="shared" si="128"/>
        <v/>
      </c>
      <c r="AA619" s="685" t="str">
        <f t="shared" si="129"/>
        <v/>
      </c>
      <c r="AB619" s="679" t="str">
        <f>IF(G619="","",VLOOKUP(G619,Qualities!$A$2:$B$156,2,0))</f>
        <v/>
      </c>
      <c r="AC619" s="686" t="str">
        <f>IF(AB619="","",VLOOKUP(AB619,QualityType!$A$2:$B$16,2,0))</f>
        <v/>
      </c>
      <c r="AD619" s="687" t="str">
        <f t="shared" si="117"/>
        <v/>
      </c>
      <c r="AE619" s="687" t="str">
        <f>IF(I619="",IF(AND(J619="",K619=""),"",F619&amp;"External"),IF(COUNTIF(BaseData!$B$2:$B$45,I619)=1,F619&amp;"Consolidation intra-divisional",F619&amp;"Group"))</f>
        <v/>
      </c>
      <c r="AF619" s="687" t="str">
        <f t="shared" si="118"/>
        <v/>
      </c>
    </row>
    <row r="620" spans="1:32">
      <c r="A620" s="674"/>
      <c r="B620" s="675"/>
      <c r="C620" s="676"/>
      <c r="D620" s="675"/>
      <c r="E620" s="677"/>
      <c r="F620" s="675"/>
      <c r="G620" s="678"/>
      <c r="H620" s="675"/>
      <c r="I620" s="675"/>
      <c r="J620" s="675"/>
      <c r="K620" s="680"/>
      <c r="L620" s="681"/>
      <c r="M620" s="682"/>
      <c r="N620" s="683"/>
      <c r="O620" s="682"/>
      <c r="P620" s="682"/>
      <c r="Q620" s="684" t="str">
        <f t="shared" si="119"/>
        <v/>
      </c>
      <c r="R620" s="684" t="str">
        <f t="shared" si="120"/>
        <v/>
      </c>
      <c r="S620" s="684" t="str">
        <f t="shared" si="121"/>
        <v/>
      </c>
      <c r="T620" s="684" t="str">
        <f t="shared" si="122"/>
        <v/>
      </c>
      <c r="U620" s="685" t="str">
        <f t="shared" si="123"/>
        <v/>
      </c>
      <c r="V620" s="685" t="str">
        <f t="shared" si="124"/>
        <v/>
      </c>
      <c r="W620" s="685" t="str">
        <f t="shared" si="125"/>
        <v/>
      </c>
      <c r="X620" s="685" t="str">
        <f t="shared" si="126"/>
        <v/>
      </c>
      <c r="Y620" s="685" t="str">
        <f t="shared" si="127"/>
        <v/>
      </c>
      <c r="Z620" s="685" t="str">
        <f t="shared" si="128"/>
        <v/>
      </c>
      <c r="AA620" s="685" t="str">
        <f t="shared" si="129"/>
        <v/>
      </c>
      <c r="AB620" s="679" t="str">
        <f>IF(G620="","",VLOOKUP(G620,Qualities!$A$2:$B$156,2,0))</f>
        <v/>
      </c>
      <c r="AC620" s="686" t="str">
        <f>IF(AB620="","",VLOOKUP(AB620,QualityType!$A$2:$B$16,2,0))</f>
        <v/>
      </c>
      <c r="AD620" s="687" t="str">
        <f t="shared" si="117"/>
        <v/>
      </c>
      <c r="AE620" s="687" t="str">
        <f>IF(I620="",IF(AND(J620="",K620=""),"",F620&amp;"External"),IF(COUNTIF(BaseData!$B$2:$B$45,I620)=1,F620&amp;"Consolidation intra-divisional",F620&amp;"Group"))</f>
        <v/>
      </c>
      <c r="AF620" s="687" t="str">
        <f t="shared" si="118"/>
        <v/>
      </c>
    </row>
    <row r="621" spans="1:32">
      <c r="A621" s="674"/>
      <c r="B621" s="675"/>
      <c r="C621" s="676"/>
      <c r="D621" s="675"/>
      <c r="E621" s="677"/>
      <c r="F621" s="675"/>
      <c r="G621" s="678"/>
      <c r="H621" s="675"/>
      <c r="I621" s="675"/>
      <c r="J621" s="675"/>
      <c r="K621" s="680"/>
      <c r="L621" s="681"/>
      <c r="M621" s="682"/>
      <c r="N621" s="683"/>
      <c r="O621" s="682"/>
      <c r="P621" s="682"/>
      <c r="Q621" s="684" t="str">
        <f t="shared" si="119"/>
        <v/>
      </c>
      <c r="R621" s="684" t="str">
        <f t="shared" si="120"/>
        <v/>
      </c>
      <c r="S621" s="684" t="str">
        <f t="shared" si="121"/>
        <v/>
      </c>
      <c r="T621" s="684" t="str">
        <f t="shared" si="122"/>
        <v/>
      </c>
      <c r="U621" s="685" t="str">
        <f t="shared" si="123"/>
        <v/>
      </c>
      <c r="V621" s="685" t="str">
        <f t="shared" si="124"/>
        <v/>
      </c>
      <c r="W621" s="685" t="str">
        <f t="shared" si="125"/>
        <v/>
      </c>
      <c r="X621" s="685" t="str">
        <f t="shared" si="126"/>
        <v/>
      </c>
      <c r="Y621" s="685" t="str">
        <f t="shared" si="127"/>
        <v/>
      </c>
      <c r="Z621" s="685" t="str">
        <f t="shared" si="128"/>
        <v/>
      </c>
      <c r="AA621" s="685" t="str">
        <f t="shared" si="129"/>
        <v/>
      </c>
      <c r="AB621" s="679" t="str">
        <f>IF(G621="","",VLOOKUP(G621,Qualities!$A$2:$B$156,2,0))</f>
        <v/>
      </c>
      <c r="AC621" s="686" t="str">
        <f>IF(AB621="","",VLOOKUP(AB621,QualityType!$A$2:$B$16,2,0))</f>
        <v/>
      </c>
      <c r="AD621" s="687" t="str">
        <f t="shared" si="117"/>
        <v/>
      </c>
      <c r="AE621" s="687" t="str">
        <f>IF(I621="",IF(AND(J621="",K621=""),"",F621&amp;"External"),IF(COUNTIF(BaseData!$B$2:$B$45,I621)=1,F621&amp;"Consolidation intra-divisional",F621&amp;"Group"))</f>
        <v/>
      </c>
      <c r="AF621" s="687" t="str">
        <f t="shared" si="118"/>
        <v/>
      </c>
    </row>
    <row r="622" spans="1:32">
      <c r="A622" s="674"/>
      <c r="B622" s="675"/>
      <c r="C622" s="676"/>
      <c r="D622" s="675"/>
      <c r="E622" s="677"/>
      <c r="F622" s="675"/>
      <c r="G622" s="678"/>
      <c r="H622" s="675"/>
      <c r="I622" s="675"/>
      <c r="J622" s="675"/>
      <c r="K622" s="680"/>
      <c r="L622" s="681"/>
      <c r="M622" s="682"/>
      <c r="N622" s="683"/>
      <c r="O622" s="682"/>
      <c r="P622" s="682"/>
      <c r="Q622" s="684" t="str">
        <f t="shared" si="119"/>
        <v/>
      </c>
      <c r="R622" s="684" t="str">
        <f t="shared" si="120"/>
        <v/>
      </c>
      <c r="S622" s="684" t="str">
        <f t="shared" si="121"/>
        <v/>
      </c>
      <c r="T622" s="684" t="str">
        <f t="shared" si="122"/>
        <v/>
      </c>
      <c r="U622" s="685" t="str">
        <f t="shared" si="123"/>
        <v/>
      </c>
      <c r="V622" s="685" t="str">
        <f t="shared" si="124"/>
        <v/>
      </c>
      <c r="W622" s="685" t="str">
        <f t="shared" si="125"/>
        <v/>
      </c>
      <c r="X622" s="685" t="str">
        <f t="shared" si="126"/>
        <v/>
      </c>
      <c r="Y622" s="685" t="str">
        <f t="shared" si="127"/>
        <v/>
      </c>
      <c r="Z622" s="685" t="str">
        <f t="shared" si="128"/>
        <v/>
      </c>
      <c r="AA622" s="685" t="str">
        <f t="shared" si="129"/>
        <v/>
      </c>
      <c r="AB622" s="679" t="str">
        <f>IF(G622="","",VLOOKUP(G622,Qualities!$A$2:$B$156,2,0))</f>
        <v/>
      </c>
      <c r="AC622" s="686" t="str">
        <f>IF(AB622="","",VLOOKUP(AB622,QualityType!$A$2:$B$16,2,0))</f>
        <v/>
      </c>
      <c r="AD622" s="687" t="str">
        <f t="shared" si="117"/>
        <v/>
      </c>
      <c r="AE622" s="687" t="str">
        <f>IF(I622="",IF(AND(J622="",K622=""),"",F622&amp;"External"),IF(COUNTIF(BaseData!$B$2:$B$45,I622)=1,F622&amp;"Consolidation intra-divisional",F622&amp;"Group"))</f>
        <v/>
      </c>
      <c r="AF622" s="687" t="str">
        <f t="shared" si="118"/>
        <v/>
      </c>
    </row>
    <row r="623" spans="1:32">
      <c r="A623" s="674"/>
      <c r="B623" s="675"/>
      <c r="C623" s="676"/>
      <c r="D623" s="675"/>
      <c r="E623" s="677"/>
      <c r="F623" s="675"/>
      <c r="G623" s="678"/>
      <c r="H623" s="675"/>
      <c r="I623" s="675"/>
      <c r="J623" s="675"/>
      <c r="K623" s="680"/>
      <c r="L623" s="681"/>
      <c r="M623" s="682"/>
      <c r="N623" s="683"/>
      <c r="O623" s="682"/>
      <c r="P623" s="682"/>
      <c r="Q623" s="684" t="str">
        <f t="shared" si="119"/>
        <v/>
      </c>
      <c r="R623" s="684" t="str">
        <f t="shared" si="120"/>
        <v/>
      </c>
      <c r="S623" s="684" t="str">
        <f t="shared" si="121"/>
        <v/>
      </c>
      <c r="T623" s="684" t="str">
        <f t="shared" si="122"/>
        <v/>
      </c>
      <c r="U623" s="685" t="str">
        <f t="shared" si="123"/>
        <v/>
      </c>
      <c r="V623" s="685" t="str">
        <f t="shared" si="124"/>
        <v/>
      </c>
      <c r="W623" s="685" t="str">
        <f t="shared" si="125"/>
        <v/>
      </c>
      <c r="X623" s="685" t="str">
        <f t="shared" si="126"/>
        <v/>
      </c>
      <c r="Y623" s="685" t="str">
        <f t="shared" si="127"/>
        <v/>
      </c>
      <c r="Z623" s="685" t="str">
        <f t="shared" si="128"/>
        <v/>
      </c>
      <c r="AA623" s="685" t="str">
        <f t="shared" si="129"/>
        <v/>
      </c>
      <c r="AB623" s="679" t="str">
        <f>IF(G623="","",VLOOKUP(G623,Qualities!$A$2:$B$156,2,0))</f>
        <v/>
      </c>
      <c r="AC623" s="686" t="str">
        <f>IF(AB623="","",VLOOKUP(AB623,QualityType!$A$2:$B$16,2,0))</f>
        <v/>
      </c>
      <c r="AD623" s="687" t="str">
        <f t="shared" si="117"/>
        <v/>
      </c>
      <c r="AE623" s="687" t="str">
        <f>IF(I623="",IF(AND(J623="",K623=""),"",F623&amp;"External"),IF(COUNTIF(BaseData!$B$2:$B$45,I623)=1,F623&amp;"Consolidation intra-divisional",F623&amp;"Group"))</f>
        <v/>
      </c>
      <c r="AF623" s="687" t="str">
        <f t="shared" si="118"/>
        <v/>
      </c>
    </row>
    <row r="624" spans="1:32">
      <c r="A624" s="674"/>
      <c r="B624" s="675"/>
      <c r="C624" s="676"/>
      <c r="D624" s="675"/>
      <c r="E624" s="677"/>
      <c r="F624" s="675"/>
      <c r="G624" s="678"/>
      <c r="H624" s="675"/>
      <c r="I624" s="675"/>
      <c r="J624" s="675"/>
      <c r="K624" s="680"/>
      <c r="L624" s="681"/>
      <c r="M624" s="682"/>
      <c r="N624" s="683"/>
      <c r="O624" s="682"/>
      <c r="P624" s="682"/>
      <c r="Q624" s="684" t="str">
        <f t="shared" si="119"/>
        <v/>
      </c>
      <c r="R624" s="684" t="str">
        <f t="shared" si="120"/>
        <v/>
      </c>
      <c r="S624" s="684" t="str">
        <f t="shared" si="121"/>
        <v/>
      </c>
      <c r="T624" s="684" t="str">
        <f t="shared" si="122"/>
        <v/>
      </c>
      <c r="U624" s="685" t="str">
        <f t="shared" si="123"/>
        <v/>
      </c>
      <c r="V624" s="685" t="str">
        <f t="shared" si="124"/>
        <v/>
      </c>
      <c r="W624" s="685" t="str">
        <f t="shared" si="125"/>
        <v/>
      </c>
      <c r="X624" s="685" t="str">
        <f t="shared" si="126"/>
        <v/>
      </c>
      <c r="Y624" s="685" t="str">
        <f t="shared" si="127"/>
        <v/>
      </c>
      <c r="Z624" s="685" t="str">
        <f t="shared" si="128"/>
        <v/>
      </c>
      <c r="AA624" s="685" t="str">
        <f t="shared" si="129"/>
        <v/>
      </c>
      <c r="AB624" s="679" t="str">
        <f>IF(G624="","",VLOOKUP(G624,Qualities!$A$2:$B$156,2,0))</f>
        <v/>
      </c>
      <c r="AC624" s="686" t="str">
        <f>IF(AB624="","",VLOOKUP(AB624,QualityType!$A$2:$B$16,2,0))</f>
        <v/>
      </c>
      <c r="AD624" s="687" t="str">
        <f t="shared" si="117"/>
        <v/>
      </c>
      <c r="AE624" s="687" t="str">
        <f>IF(I624="",IF(AND(J624="",K624=""),"",F624&amp;"External"),IF(COUNTIF(BaseData!$B$2:$B$45,I624)=1,F624&amp;"Consolidation intra-divisional",F624&amp;"Group"))</f>
        <v/>
      </c>
      <c r="AF624" s="687" t="str">
        <f t="shared" si="118"/>
        <v/>
      </c>
    </row>
    <row r="625" spans="1:32">
      <c r="A625" s="674"/>
      <c r="B625" s="675"/>
      <c r="C625" s="676"/>
      <c r="D625" s="675"/>
      <c r="E625" s="677"/>
      <c r="F625" s="675"/>
      <c r="G625" s="678"/>
      <c r="H625" s="675"/>
      <c r="I625" s="675"/>
      <c r="J625" s="675"/>
      <c r="K625" s="680"/>
      <c r="L625" s="681"/>
      <c r="M625" s="682"/>
      <c r="N625" s="683"/>
      <c r="O625" s="682"/>
      <c r="P625" s="682"/>
      <c r="Q625" s="684" t="str">
        <f t="shared" si="119"/>
        <v/>
      </c>
      <c r="R625" s="684" t="str">
        <f t="shared" si="120"/>
        <v/>
      </c>
      <c r="S625" s="684" t="str">
        <f t="shared" si="121"/>
        <v/>
      </c>
      <c r="T625" s="684" t="str">
        <f t="shared" si="122"/>
        <v/>
      </c>
      <c r="U625" s="685" t="str">
        <f t="shared" si="123"/>
        <v/>
      </c>
      <c r="V625" s="685" t="str">
        <f t="shared" si="124"/>
        <v/>
      </c>
      <c r="W625" s="685" t="str">
        <f t="shared" si="125"/>
        <v/>
      </c>
      <c r="X625" s="685" t="str">
        <f t="shared" si="126"/>
        <v/>
      </c>
      <c r="Y625" s="685" t="str">
        <f t="shared" si="127"/>
        <v/>
      </c>
      <c r="Z625" s="685" t="str">
        <f t="shared" si="128"/>
        <v/>
      </c>
      <c r="AA625" s="685" t="str">
        <f t="shared" si="129"/>
        <v/>
      </c>
      <c r="AB625" s="679" t="str">
        <f>IF(G625="","",VLOOKUP(G625,Qualities!$A$2:$B$156,2,0))</f>
        <v/>
      </c>
      <c r="AC625" s="686" t="str">
        <f>IF(AB625="","",VLOOKUP(AB625,QualityType!$A$2:$B$16,2,0))</f>
        <v/>
      </c>
      <c r="AD625" s="687" t="str">
        <f t="shared" si="117"/>
        <v/>
      </c>
      <c r="AE625" s="687" t="str">
        <f>IF(I625="",IF(AND(J625="",K625=""),"",F625&amp;"External"),IF(COUNTIF(BaseData!$B$2:$B$45,I625)=1,F625&amp;"Consolidation intra-divisional",F625&amp;"Group"))</f>
        <v/>
      </c>
      <c r="AF625" s="687" t="str">
        <f t="shared" si="118"/>
        <v/>
      </c>
    </row>
    <row r="626" spans="1:32">
      <c r="A626" s="674"/>
      <c r="B626" s="675"/>
      <c r="C626" s="676"/>
      <c r="D626" s="675"/>
      <c r="E626" s="677"/>
      <c r="F626" s="675"/>
      <c r="G626" s="678"/>
      <c r="H626" s="675"/>
      <c r="I626" s="675"/>
      <c r="J626" s="675"/>
      <c r="K626" s="680"/>
      <c r="L626" s="681"/>
      <c r="M626" s="682"/>
      <c r="N626" s="683"/>
      <c r="O626" s="682"/>
      <c r="P626" s="682"/>
      <c r="Q626" s="684" t="str">
        <f t="shared" si="119"/>
        <v/>
      </c>
      <c r="R626" s="684" t="str">
        <f t="shared" si="120"/>
        <v/>
      </c>
      <c r="S626" s="684" t="str">
        <f t="shared" si="121"/>
        <v/>
      </c>
      <c r="T626" s="684" t="str">
        <f t="shared" si="122"/>
        <v/>
      </c>
      <c r="U626" s="685" t="str">
        <f t="shared" si="123"/>
        <v/>
      </c>
      <c r="V626" s="685" t="str">
        <f t="shared" si="124"/>
        <v/>
      </c>
      <c r="W626" s="685" t="str">
        <f t="shared" si="125"/>
        <v/>
      </c>
      <c r="X626" s="685" t="str">
        <f t="shared" si="126"/>
        <v/>
      </c>
      <c r="Y626" s="685" t="str">
        <f t="shared" si="127"/>
        <v/>
      </c>
      <c r="Z626" s="685" t="str">
        <f t="shared" si="128"/>
        <v/>
      </c>
      <c r="AA626" s="685" t="str">
        <f t="shared" si="129"/>
        <v/>
      </c>
      <c r="AB626" s="679" t="str">
        <f>IF(G626="","",VLOOKUP(G626,Qualities!$A$2:$B$156,2,0))</f>
        <v/>
      </c>
      <c r="AC626" s="686" t="str">
        <f>IF(AB626="","",VLOOKUP(AB626,QualityType!$A$2:$B$16,2,0))</f>
        <v/>
      </c>
      <c r="AD626" s="687" t="str">
        <f t="shared" si="117"/>
        <v/>
      </c>
      <c r="AE626" s="687" t="str">
        <f>IF(I626="",IF(AND(J626="",K626=""),"",F626&amp;"External"),IF(COUNTIF(BaseData!$B$2:$B$45,I626)=1,F626&amp;"Consolidation intra-divisional",F626&amp;"Group"))</f>
        <v/>
      </c>
      <c r="AF626" s="687" t="str">
        <f t="shared" si="118"/>
        <v/>
      </c>
    </row>
    <row r="627" spans="1:32">
      <c r="A627" s="674"/>
      <c r="B627" s="675"/>
      <c r="C627" s="676"/>
      <c r="D627" s="675"/>
      <c r="E627" s="677"/>
      <c r="F627" s="675"/>
      <c r="G627" s="678"/>
      <c r="H627" s="675"/>
      <c r="I627" s="675"/>
      <c r="J627" s="675"/>
      <c r="K627" s="680"/>
      <c r="L627" s="681"/>
      <c r="M627" s="682"/>
      <c r="N627" s="683"/>
      <c r="O627" s="682"/>
      <c r="P627" s="682"/>
      <c r="Q627" s="684" t="str">
        <f t="shared" si="119"/>
        <v/>
      </c>
      <c r="R627" s="684" t="str">
        <f t="shared" si="120"/>
        <v/>
      </c>
      <c r="S627" s="684" t="str">
        <f t="shared" si="121"/>
        <v/>
      </c>
      <c r="T627" s="684" t="str">
        <f t="shared" si="122"/>
        <v/>
      </c>
      <c r="U627" s="685" t="str">
        <f t="shared" si="123"/>
        <v/>
      </c>
      <c r="V627" s="685" t="str">
        <f t="shared" si="124"/>
        <v/>
      </c>
      <c r="W627" s="685" t="str">
        <f t="shared" si="125"/>
        <v/>
      </c>
      <c r="X627" s="685" t="str">
        <f t="shared" si="126"/>
        <v/>
      </c>
      <c r="Y627" s="685" t="str">
        <f t="shared" si="127"/>
        <v/>
      </c>
      <c r="Z627" s="685" t="str">
        <f t="shared" si="128"/>
        <v/>
      </c>
      <c r="AA627" s="685" t="str">
        <f t="shared" si="129"/>
        <v/>
      </c>
      <c r="AB627" s="679" t="str">
        <f>IF(G627="","",VLOOKUP(G627,Qualities!$A$2:$B$156,2,0))</f>
        <v/>
      </c>
      <c r="AC627" s="686" t="str">
        <f>IF(AB627="","",VLOOKUP(AB627,QualityType!$A$2:$B$16,2,0))</f>
        <v/>
      </c>
      <c r="AD627" s="687" t="str">
        <f t="shared" si="117"/>
        <v/>
      </c>
      <c r="AE627" s="687" t="str">
        <f>IF(I627="",IF(AND(J627="",K627=""),"",F627&amp;"External"),IF(COUNTIF(BaseData!$B$2:$B$45,I627)=1,F627&amp;"Consolidation intra-divisional",F627&amp;"Group"))</f>
        <v/>
      </c>
      <c r="AF627" s="687" t="str">
        <f t="shared" si="118"/>
        <v/>
      </c>
    </row>
    <row r="628" spans="1:32">
      <c r="A628" s="674"/>
      <c r="B628" s="675"/>
      <c r="C628" s="676"/>
      <c r="D628" s="675"/>
      <c r="E628" s="677"/>
      <c r="F628" s="675"/>
      <c r="G628" s="678"/>
      <c r="H628" s="675"/>
      <c r="I628" s="675"/>
      <c r="J628" s="675"/>
      <c r="K628" s="680"/>
      <c r="L628" s="681"/>
      <c r="M628" s="682"/>
      <c r="N628" s="683"/>
      <c r="O628" s="682"/>
      <c r="P628" s="682"/>
      <c r="Q628" s="684" t="str">
        <f t="shared" si="119"/>
        <v/>
      </c>
      <c r="R628" s="684" t="str">
        <f t="shared" si="120"/>
        <v/>
      </c>
      <c r="S628" s="684" t="str">
        <f t="shared" si="121"/>
        <v/>
      </c>
      <c r="T628" s="684" t="str">
        <f t="shared" si="122"/>
        <v/>
      </c>
      <c r="U628" s="685" t="str">
        <f t="shared" si="123"/>
        <v/>
      </c>
      <c r="V628" s="685" t="str">
        <f t="shared" si="124"/>
        <v/>
      </c>
      <c r="W628" s="685" t="str">
        <f t="shared" si="125"/>
        <v/>
      </c>
      <c r="X628" s="685" t="str">
        <f t="shared" si="126"/>
        <v/>
      </c>
      <c r="Y628" s="685" t="str">
        <f t="shared" si="127"/>
        <v/>
      </c>
      <c r="Z628" s="685" t="str">
        <f t="shared" si="128"/>
        <v/>
      </c>
      <c r="AA628" s="685" t="str">
        <f t="shared" si="129"/>
        <v/>
      </c>
      <c r="AB628" s="679" t="str">
        <f>IF(G628="","",VLOOKUP(G628,Qualities!$A$2:$B$156,2,0))</f>
        <v/>
      </c>
      <c r="AC628" s="686" t="str">
        <f>IF(AB628="","",VLOOKUP(AB628,QualityType!$A$2:$B$16,2,0))</f>
        <v/>
      </c>
      <c r="AD628" s="687" t="str">
        <f t="shared" ref="AD628:AD691" si="130">D628&amp;AC628</f>
        <v/>
      </c>
      <c r="AE628" s="687" t="str">
        <f>IF(I628="",IF(AND(J628="",K628=""),"",F628&amp;"External"),IF(COUNTIF(BaseData!$B$2:$B$45,I628)=1,F628&amp;"Consolidation intra-divisional",F628&amp;"Group"))</f>
        <v/>
      </c>
      <c r="AF628" s="687" t="str">
        <f t="shared" ref="AF628:AF691" si="131">IF(A628="","",F628&amp;IF(I628&lt;&gt;"","aff","ext"))</f>
        <v/>
      </c>
    </row>
    <row r="629" spans="1:32">
      <c r="A629" s="674"/>
      <c r="B629" s="675"/>
      <c r="C629" s="676"/>
      <c r="D629" s="675"/>
      <c r="E629" s="677"/>
      <c r="F629" s="675"/>
      <c r="G629" s="678"/>
      <c r="H629" s="675"/>
      <c r="I629" s="675"/>
      <c r="J629" s="675"/>
      <c r="K629" s="680"/>
      <c r="L629" s="681"/>
      <c r="M629" s="682"/>
      <c r="N629" s="683"/>
      <c r="O629" s="682"/>
      <c r="P629" s="682"/>
      <c r="Q629" s="684" t="str">
        <f t="shared" ref="Q629:Q692" si="132">IF(L629="","",L629)</f>
        <v/>
      </c>
      <c r="R629" s="684" t="str">
        <f t="shared" ref="R629:R692" si="133">IF(Q629="","",Q629*M629)</f>
        <v/>
      </c>
      <c r="S629" s="684" t="str">
        <f t="shared" ref="S629:S692" si="134">IF(Q629="","",Q629*(N629+P629))</f>
        <v/>
      </c>
      <c r="T629" s="684" t="str">
        <f t="shared" ref="T629:T692" si="135">IF(Q629="","",Q629*O629)</f>
        <v/>
      </c>
      <c r="U629" s="685" t="str">
        <f t="shared" ref="U629:U692" si="136">IF(Q629="","",R629/Q629)</f>
        <v/>
      </c>
      <c r="V629" s="685" t="str">
        <f t="shared" ref="V629:V692" si="137">IF(Q629="","",S629/Q629)</f>
        <v/>
      </c>
      <c r="W629" s="685" t="str">
        <f t="shared" ref="W629:W692" si="138">IF(Q629="","",T629/Q629)</f>
        <v/>
      </c>
      <c r="X629" s="685" t="str">
        <f t="shared" ref="X629:X692" si="139">IF(Q629="","",U629-V629)</f>
        <v/>
      </c>
      <c r="Y629" s="685" t="str">
        <f t="shared" ref="Y629:Y692" si="140">IF(Q629="","",U629-V629-W629)</f>
        <v/>
      </c>
      <c r="Z629" s="685" t="str">
        <f t="shared" ref="Z629:Z692" si="141">IF(Q629="","",R629-S629)</f>
        <v/>
      </c>
      <c r="AA629" s="685" t="str">
        <f t="shared" ref="AA629:AA692" si="142">IF(Q629="","",R629-S629-T629)</f>
        <v/>
      </c>
      <c r="AB629" s="679" t="str">
        <f>IF(G629="","",VLOOKUP(G629,Qualities!$A$2:$B$156,2,0))</f>
        <v/>
      </c>
      <c r="AC629" s="686" t="str">
        <f>IF(AB629="","",VLOOKUP(AB629,QualityType!$A$2:$B$16,2,0))</f>
        <v/>
      </c>
      <c r="AD629" s="687" t="str">
        <f t="shared" si="130"/>
        <v/>
      </c>
      <c r="AE629" s="687" t="str">
        <f>IF(I629="",IF(AND(J629="",K629=""),"",F629&amp;"External"),IF(COUNTIF(BaseData!$B$2:$B$45,I629)=1,F629&amp;"Consolidation intra-divisional",F629&amp;"Group"))</f>
        <v/>
      </c>
      <c r="AF629" s="687" t="str">
        <f t="shared" si="131"/>
        <v/>
      </c>
    </row>
    <row r="630" spans="1:32">
      <c r="A630" s="674"/>
      <c r="B630" s="675"/>
      <c r="C630" s="676"/>
      <c r="D630" s="675"/>
      <c r="E630" s="677"/>
      <c r="F630" s="675"/>
      <c r="G630" s="678"/>
      <c r="H630" s="675"/>
      <c r="I630" s="675"/>
      <c r="J630" s="675"/>
      <c r="K630" s="680"/>
      <c r="L630" s="681"/>
      <c r="M630" s="682"/>
      <c r="N630" s="683"/>
      <c r="O630" s="682"/>
      <c r="P630" s="682"/>
      <c r="Q630" s="684" t="str">
        <f t="shared" si="132"/>
        <v/>
      </c>
      <c r="R630" s="684" t="str">
        <f t="shared" si="133"/>
        <v/>
      </c>
      <c r="S630" s="684" t="str">
        <f t="shared" si="134"/>
        <v/>
      </c>
      <c r="T630" s="684" t="str">
        <f t="shared" si="135"/>
        <v/>
      </c>
      <c r="U630" s="685" t="str">
        <f t="shared" si="136"/>
        <v/>
      </c>
      <c r="V630" s="685" t="str">
        <f t="shared" si="137"/>
        <v/>
      </c>
      <c r="W630" s="685" t="str">
        <f t="shared" si="138"/>
        <v/>
      </c>
      <c r="X630" s="685" t="str">
        <f t="shared" si="139"/>
        <v/>
      </c>
      <c r="Y630" s="685" t="str">
        <f t="shared" si="140"/>
        <v/>
      </c>
      <c r="Z630" s="685" t="str">
        <f t="shared" si="141"/>
        <v/>
      </c>
      <c r="AA630" s="685" t="str">
        <f t="shared" si="142"/>
        <v/>
      </c>
      <c r="AB630" s="679" t="str">
        <f>IF(G630="","",VLOOKUP(G630,Qualities!$A$2:$B$156,2,0))</f>
        <v/>
      </c>
      <c r="AC630" s="686" t="str">
        <f>IF(AB630="","",VLOOKUP(AB630,QualityType!$A$2:$B$16,2,0))</f>
        <v/>
      </c>
      <c r="AD630" s="687" t="str">
        <f t="shared" si="130"/>
        <v/>
      </c>
      <c r="AE630" s="687" t="str">
        <f>IF(I630="",IF(AND(J630="",K630=""),"",F630&amp;"External"),IF(COUNTIF(BaseData!$B$2:$B$45,I630)=1,F630&amp;"Consolidation intra-divisional",F630&amp;"Group"))</f>
        <v/>
      </c>
      <c r="AF630" s="687" t="str">
        <f t="shared" si="131"/>
        <v/>
      </c>
    </row>
    <row r="631" spans="1:32">
      <c r="A631" s="674"/>
      <c r="B631" s="675"/>
      <c r="C631" s="676"/>
      <c r="D631" s="675"/>
      <c r="E631" s="677"/>
      <c r="F631" s="675"/>
      <c r="G631" s="678"/>
      <c r="H631" s="675"/>
      <c r="I631" s="675"/>
      <c r="J631" s="675"/>
      <c r="K631" s="680"/>
      <c r="L631" s="681"/>
      <c r="M631" s="682"/>
      <c r="N631" s="683"/>
      <c r="O631" s="682"/>
      <c r="P631" s="682"/>
      <c r="Q631" s="684" t="str">
        <f t="shared" si="132"/>
        <v/>
      </c>
      <c r="R631" s="684" t="str">
        <f t="shared" si="133"/>
        <v/>
      </c>
      <c r="S631" s="684" t="str">
        <f t="shared" si="134"/>
        <v/>
      </c>
      <c r="T631" s="684" t="str">
        <f t="shared" si="135"/>
        <v/>
      </c>
      <c r="U631" s="685" t="str">
        <f t="shared" si="136"/>
        <v/>
      </c>
      <c r="V631" s="685" t="str">
        <f t="shared" si="137"/>
        <v/>
      </c>
      <c r="W631" s="685" t="str">
        <f t="shared" si="138"/>
        <v/>
      </c>
      <c r="X631" s="685" t="str">
        <f t="shared" si="139"/>
        <v/>
      </c>
      <c r="Y631" s="685" t="str">
        <f t="shared" si="140"/>
        <v/>
      </c>
      <c r="Z631" s="685" t="str">
        <f t="shared" si="141"/>
        <v/>
      </c>
      <c r="AA631" s="685" t="str">
        <f t="shared" si="142"/>
        <v/>
      </c>
      <c r="AB631" s="679" t="str">
        <f>IF(G631="","",VLOOKUP(G631,Qualities!$A$2:$B$156,2,0))</f>
        <v/>
      </c>
      <c r="AC631" s="686" t="str">
        <f>IF(AB631="","",VLOOKUP(AB631,QualityType!$A$2:$B$16,2,0))</f>
        <v/>
      </c>
      <c r="AD631" s="687" t="str">
        <f t="shared" si="130"/>
        <v/>
      </c>
      <c r="AE631" s="687" t="str">
        <f>IF(I631="",IF(AND(J631="",K631=""),"",F631&amp;"External"),IF(COUNTIF(BaseData!$B$2:$B$45,I631)=1,F631&amp;"Consolidation intra-divisional",F631&amp;"Group"))</f>
        <v/>
      </c>
      <c r="AF631" s="687" t="str">
        <f t="shared" si="131"/>
        <v/>
      </c>
    </row>
    <row r="632" spans="1:32">
      <c r="A632" s="674"/>
      <c r="B632" s="675"/>
      <c r="C632" s="676"/>
      <c r="D632" s="675"/>
      <c r="E632" s="677"/>
      <c r="F632" s="675"/>
      <c r="G632" s="678"/>
      <c r="H632" s="675"/>
      <c r="I632" s="675"/>
      <c r="J632" s="675"/>
      <c r="K632" s="680"/>
      <c r="L632" s="681"/>
      <c r="M632" s="682"/>
      <c r="N632" s="683"/>
      <c r="O632" s="682"/>
      <c r="P632" s="682"/>
      <c r="Q632" s="684" t="str">
        <f t="shared" si="132"/>
        <v/>
      </c>
      <c r="R632" s="684" t="str">
        <f t="shared" si="133"/>
        <v/>
      </c>
      <c r="S632" s="684" t="str">
        <f t="shared" si="134"/>
        <v/>
      </c>
      <c r="T632" s="684" t="str">
        <f t="shared" si="135"/>
        <v/>
      </c>
      <c r="U632" s="685" t="str">
        <f t="shared" si="136"/>
        <v/>
      </c>
      <c r="V632" s="685" t="str">
        <f t="shared" si="137"/>
        <v/>
      </c>
      <c r="W632" s="685" t="str">
        <f t="shared" si="138"/>
        <v/>
      </c>
      <c r="X632" s="685" t="str">
        <f t="shared" si="139"/>
        <v/>
      </c>
      <c r="Y632" s="685" t="str">
        <f t="shared" si="140"/>
        <v/>
      </c>
      <c r="Z632" s="685" t="str">
        <f t="shared" si="141"/>
        <v/>
      </c>
      <c r="AA632" s="685" t="str">
        <f t="shared" si="142"/>
        <v/>
      </c>
      <c r="AB632" s="679" t="str">
        <f>IF(G632="","",VLOOKUP(G632,Qualities!$A$2:$B$156,2,0))</f>
        <v/>
      </c>
      <c r="AC632" s="686" t="str">
        <f>IF(AB632="","",VLOOKUP(AB632,QualityType!$A$2:$B$16,2,0))</f>
        <v/>
      </c>
      <c r="AD632" s="687" t="str">
        <f t="shared" si="130"/>
        <v/>
      </c>
      <c r="AE632" s="687" t="str">
        <f>IF(I632="",IF(AND(J632="",K632=""),"",F632&amp;"External"),IF(COUNTIF(BaseData!$B$2:$B$45,I632)=1,F632&amp;"Consolidation intra-divisional",F632&amp;"Group"))</f>
        <v/>
      </c>
      <c r="AF632" s="687" t="str">
        <f t="shared" si="131"/>
        <v/>
      </c>
    </row>
    <row r="633" spans="1:32">
      <c r="A633" s="674"/>
      <c r="B633" s="675"/>
      <c r="C633" s="676"/>
      <c r="D633" s="675"/>
      <c r="E633" s="677"/>
      <c r="F633" s="675"/>
      <c r="G633" s="678"/>
      <c r="H633" s="675"/>
      <c r="I633" s="675"/>
      <c r="J633" s="675"/>
      <c r="K633" s="680"/>
      <c r="L633" s="681"/>
      <c r="M633" s="682"/>
      <c r="N633" s="683"/>
      <c r="O633" s="682"/>
      <c r="P633" s="682"/>
      <c r="Q633" s="684" t="str">
        <f t="shared" si="132"/>
        <v/>
      </c>
      <c r="R633" s="684" t="str">
        <f t="shared" si="133"/>
        <v/>
      </c>
      <c r="S633" s="684" t="str">
        <f t="shared" si="134"/>
        <v/>
      </c>
      <c r="T633" s="684" t="str">
        <f t="shared" si="135"/>
        <v/>
      </c>
      <c r="U633" s="685" t="str">
        <f t="shared" si="136"/>
        <v/>
      </c>
      <c r="V633" s="685" t="str">
        <f t="shared" si="137"/>
        <v/>
      </c>
      <c r="W633" s="685" t="str">
        <f t="shared" si="138"/>
        <v/>
      </c>
      <c r="X633" s="685" t="str">
        <f t="shared" si="139"/>
        <v/>
      </c>
      <c r="Y633" s="685" t="str">
        <f t="shared" si="140"/>
        <v/>
      </c>
      <c r="Z633" s="685" t="str">
        <f t="shared" si="141"/>
        <v/>
      </c>
      <c r="AA633" s="685" t="str">
        <f t="shared" si="142"/>
        <v/>
      </c>
      <c r="AB633" s="679" t="str">
        <f>IF(G633="","",VLOOKUP(G633,Qualities!$A$2:$B$156,2,0))</f>
        <v/>
      </c>
      <c r="AC633" s="686" t="str">
        <f>IF(AB633="","",VLOOKUP(AB633,QualityType!$A$2:$B$16,2,0))</f>
        <v/>
      </c>
      <c r="AD633" s="687" t="str">
        <f t="shared" si="130"/>
        <v/>
      </c>
      <c r="AE633" s="687" t="str">
        <f>IF(I633="",IF(AND(J633="",K633=""),"",F633&amp;"External"),IF(COUNTIF(BaseData!$B$2:$B$45,I633)=1,F633&amp;"Consolidation intra-divisional",F633&amp;"Group"))</f>
        <v/>
      </c>
      <c r="AF633" s="687" t="str">
        <f t="shared" si="131"/>
        <v/>
      </c>
    </row>
    <row r="634" spans="1:32">
      <c r="A634" s="674"/>
      <c r="B634" s="675"/>
      <c r="C634" s="676"/>
      <c r="D634" s="675"/>
      <c r="E634" s="677"/>
      <c r="F634" s="675"/>
      <c r="G634" s="678"/>
      <c r="H634" s="675"/>
      <c r="I634" s="675"/>
      <c r="J634" s="675"/>
      <c r="K634" s="680"/>
      <c r="L634" s="681"/>
      <c r="M634" s="682"/>
      <c r="N634" s="683"/>
      <c r="O634" s="682"/>
      <c r="P634" s="682"/>
      <c r="Q634" s="684" t="str">
        <f t="shared" si="132"/>
        <v/>
      </c>
      <c r="R634" s="684" t="str">
        <f t="shared" si="133"/>
        <v/>
      </c>
      <c r="S634" s="684" t="str">
        <f t="shared" si="134"/>
        <v/>
      </c>
      <c r="T634" s="684" t="str">
        <f t="shared" si="135"/>
        <v/>
      </c>
      <c r="U634" s="685" t="str">
        <f t="shared" si="136"/>
        <v/>
      </c>
      <c r="V634" s="685" t="str">
        <f t="shared" si="137"/>
        <v/>
      </c>
      <c r="W634" s="685" t="str">
        <f t="shared" si="138"/>
        <v/>
      </c>
      <c r="X634" s="685" t="str">
        <f t="shared" si="139"/>
        <v/>
      </c>
      <c r="Y634" s="685" t="str">
        <f t="shared" si="140"/>
        <v/>
      </c>
      <c r="Z634" s="685" t="str">
        <f t="shared" si="141"/>
        <v/>
      </c>
      <c r="AA634" s="685" t="str">
        <f t="shared" si="142"/>
        <v/>
      </c>
      <c r="AB634" s="679" t="str">
        <f>IF(G634="","",VLOOKUP(G634,Qualities!$A$2:$B$156,2,0))</f>
        <v/>
      </c>
      <c r="AC634" s="686" t="str">
        <f>IF(AB634="","",VLOOKUP(AB634,QualityType!$A$2:$B$16,2,0))</f>
        <v/>
      </c>
      <c r="AD634" s="687" t="str">
        <f t="shared" si="130"/>
        <v/>
      </c>
      <c r="AE634" s="687" t="str">
        <f>IF(I634="",IF(AND(J634="",K634=""),"",F634&amp;"External"),IF(COUNTIF(BaseData!$B$2:$B$45,I634)=1,F634&amp;"Consolidation intra-divisional",F634&amp;"Group"))</f>
        <v/>
      </c>
      <c r="AF634" s="687" t="str">
        <f t="shared" si="131"/>
        <v/>
      </c>
    </row>
    <row r="635" spans="1:32">
      <c r="A635" s="674"/>
      <c r="B635" s="675"/>
      <c r="C635" s="676"/>
      <c r="D635" s="675"/>
      <c r="E635" s="677"/>
      <c r="F635" s="675"/>
      <c r="G635" s="678"/>
      <c r="H635" s="675"/>
      <c r="I635" s="675"/>
      <c r="J635" s="675"/>
      <c r="K635" s="680"/>
      <c r="L635" s="681"/>
      <c r="M635" s="682"/>
      <c r="N635" s="683"/>
      <c r="O635" s="682"/>
      <c r="P635" s="682"/>
      <c r="Q635" s="684" t="str">
        <f t="shared" si="132"/>
        <v/>
      </c>
      <c r="R635" s="684" t="str">
        <f t="shared" si="133"/>
        <v/>
      </c>
      <c r="S635" s="684" t="str">
        <f t="shared" si="134"/>
        <v/>
      </c>
      <c r="T635" s="684" t="str">
        <f t="shared" si="135"/>
        <v/>
      </c>
      <c r="U635" s="685" t="str">
        <f t="shared" si="136"/>
        <v/>
      </c>
      <c r="V635" s="685" t="str">
        <f t="shared" si="137"/>
        <v/>
      </c>
      <c r="W635" s="685" t="str">
        <f t="shared" si="138"/>
        <v/>
      </c>
      <c r="X635" s="685" t="str">
        <f t="shared" si="139"/>
        <v/>
      </c>
      <c r="Y635" s="685" t="str">
        <f t="shared" si="140"/>
        <v/>
      </c>
      <c r="Z635" s="685" t="str">
        <f t="shared" si="141"/>
        <v/>
      </c>
      <c r="AA635" s="685" t="str">
        <f t="shared" si="142"/>
        <v/>
      </c>
      <c r="AB635" s="679" t="str">
        <f>IF(G635="","",VLOOKUP(G635,Qualities!$A$2:$B$156,2,0))</f>
        <v/>
      </c>
      <c r="AC635" s="686" t="str">
        <f>IF(AB635="","",VLOOKUP(AB635,QualityType!$A$2:$B$16,2,0))</f>
        <v/>
      </c>
      <c r="AD635" s="687" t="str">
        <f t="shared" si="130"/>
        <v/>
      </c>
      <c r="AE635" s="687" t="str">
        <f>IF(I635="",IF(AND(J635="",K635=""),"",F635&amp;"External"),IF(COUNTIF(BaseData!$B$2:$B$45,I635)=1,F635&amp;"Consolidation intra-divisional",F635&amp;"Group"))</f>
        <v/>
      </c>
      <c r="AF635" s="687" t="str">
        <f t="shared" si="131"/>
        <v/>
      </c>
    </row>
    <row r="636" spans="1:32">
      <c r="A636" s="674"/>
      <c r="B636" s="675"/>
      <c r="C636" s="676"/>
      <c r="D636" s="675"/>
      <c r="E636" s="677"/>
      <c r="F636" s="675"/>
      <c r="G636" s="678"/>
      <c r="H636" s="675"/>
      <c r="I636" s="675"/>
      <c r="J636" s="675"/>
      <c r="K636" s="680"/>
      <c r="L636" s="681"/>
      <c r="M636" s="682"/>
      <c r="N636" s="683"/>
      <c r="O636" s="682"/>
      <c r="P636" s="682"/>
      <c r="Q636" s="684" t="str">
        <f t="shared" si="132"/>
        <v/>
      </c>
      <c r="R636" s="684" t="str">
        <f t="shared" si="133"/>
        <v/>
      </c>
      <c r="S636" s="684" t="str">
        <f t="shared" si="134"/>
        <v/>
      </c>
      <c r="T636" s="684" t="str">
        <f t="shared" si="135"/>
        <v/>
      </c>
      <c r="U636" s="685" t="str">
        <f t="shared" si="136"/>
        <v/>
      </c>
      <c r="V636" s="685" t="str">
        <f t="shared" si="137"/>
        <v/>
      </c>
      <c r="W636" s="685" t="str">
        <f t="shared" si="138"/>
        <v/>
      </c>
      <c r="X636" s="685" t="str">
        <f t="shared" si="139"/>
        <v/>
      </c>
      <c r="Y636" s="685" t="str">
        <f t="shared" si="140"/>
        <v/>
      </c>
      <c r="Z636" s="685" t="str">
        <f t="shared" si="141"/>
        <v/>
      </c>
      <c r="AA636" s="685" t="str">
        <f t="shared" si="142"/>
        <v/>
      </c>
      <c r="AB636" s="679" t="str">
        <f>IF(G636="","",VLOOKUP(G636,Qualities!$A$2:$B$156,2,0))</f>
        <v/>
      </c>
      <c r="AC636" s="686" t="str">
        <f>IF(AB636="","",VLOOKUP(AB636,QualityType!$A$2:$B$16,2,0))</f>
        <v/>
      </c>
      <c r="AD636" s="687" t="str">
        <f t="shared" si="130"/>
        <v/>
      </c>
      <c r="AE636" s="687" t="str">
        <f>IF(I636="",IF(AND(J636="",K636=""),"",F636&amp;"External"),IF(COUNTIF(BaseData!$B$2:$B$45,I636)=1,F636&amp;"Consolidation intra-divisional",F636&amp;"Group"))</f>
        <v/>
      </c>
      <c r="AF636" s="687" t="str">
        <f t="shared" si="131"/>
        <v/>
      </c>
    </row>
    <row r="637" spans="1:32">
      <c r="A637" s="674"/>
      <c r="B637" s="675"/>
      <c r="C637" s="676"/>
      <c r="D637" s="675"/>
      <c r="E637" s="677"/>
      <c r="F637" s="675"/>
      <c r="G637" s="678"/>
      <c r="H637" s="675"/>
      <c r="I637" s="675"/>
      <c r="J637" s="675"/>
      <c r="K637" s="680"/>
      <c r="L637" s="681"/>
      <c r="M637" s="682"/>
      <c r="N637" s="683"/>
      <c r="O637" s="682"/>
      <c r="P637" s="682"/>
      <c r="Q637" s="684" t="str">
        <f t="shared" si="132"/>
        <v/>
      </c>
      <c r="R637" s="684" t="str">
        <f t="shared" si="133"/>
        <v/>
      </c>
      <c r="S637" s="684" t="str">
        <f t="shared" si="134"/>
        <v/>
      </c>
      <c r="T637" s="684" t="str">
        <f t="shared" si="135"/>
        <v/>
      </c>
      <c r="U637" s="685" t="str">
        <f t="shared" si="136"/>
        <v/>
      </c>
      <c r="V637" s="685" t="str">
        <f t="shared" si="137"/>
        <v/>
      </c>
      <c r="W637" s="685" t="str">
        <f t="shared" si="138"/>
        <v/>
      </c>
      <c r="X637" s="685" t="str">
        <f t="shared" si="139"/>
        <v/>
      </c>
      <c r="Y637" s="685" t="str">
        <f t="shared" si="140"/>
        <v/>
      </c>
      <c r="Z637" s="685" t="str">
        <f t="shared" si="141"/>
        <v/>
      </c>
      <c r="AA637" s="685" t="str">
        <f t="shared" si="142"/>
        <v/>
      </c>
      <c r="AB637" s="679" t="str">
        <f>IF(G637="","",VLOOKUP(G637,Qualities!$A$2:$B$156,2,0))</f>
        <v/>
      </c>
      <c r="AC637" s="686" t="str">
        <f>IF(AB637="","",VLOOKUP(AB637,QualityType!$A$2:$B$16,2,0))</f>
        <v/>
      </c>
      <c r="AD637" s="687" t="str">
        <f t="shared" si="130"/>
        <v/>
      </c>
      <c r="AE637" s="687" t="str">
        <f>IF(I637="",IF(AND(J637="",K637=""),"",F637&amp;"External"),IF(COUNTIF(BaseData!$B$2:$B$45,I637)=1,F637&amp;"Consolidation intra-divisional",F637&amp;"Group"))</f>
        <v/>
      </c>
      <c r="AF637" s="687" t="str">
        <f t="shared" si="131"/>
        <v/>
      </c>
    </row>
    <row r="638" spans="1:32">
      <c r="A638" s="674"/>
      <c r="B638" s="675"/>
      <c r="C638" s="676"/>
      <c r="D638" s="675"/>
      <c r="E638" s="677"/>
      <c r="F638" s="675"/>
      <c r="G638" s="678"/>
      <c r="H638" s="675"/>
      <c r="I638" s="675"/>
      <c r="J638" s="675"/>
      <c r="K638" s="680"/>
      <c r="L638" s="681"/>
      <c r="M638" s="682"/>
      <c r="N638" s="683"/>
      <c r="O638" s="682"/>
      <c r="P638" s="682"/>
      <c r="Q638" s="684" t="str">
        <f t="shared" si="132"/>
        <v/>
      </c>
      <c r="R638" s="684" t="str">
        <f t="shared" si="133"/>
        <v/>
      </c>
      <c r="S638" s="684" t="str">
        <f t="shared" si="134"/>
        <v/>
      </c>
      <c r="T638" s="684" t="str">
        <f t="shared" si="135"/>
        <v/>
      </c>
      <c r="U638" s="685" t="str">
        <f t="shared" si="136"/>
        <v/>
      </c>
      <c r="V638" s="685" t="str">
        <f t="shared" si="137"/>
        <v/>
      </c>
      <c r="W638" s="685" t="str">
        <f t="shared" si="138"/>
        <v/>
      </c>
      <c r="X638" s="685" t="str">
        <f t="shared" si="139"/>
        <v/>
      </c>
      <c r="Y638" s="685" t="str">
        <f t="shared" si="140"/>
        <v/>
      </c>
      <c r="Z638" s="685" t="str">
        <f t="shared" si="141"/>
        <v/>
      </c>
      <c r="AA638" s="685" t="str">
        <f t="shared" si="142"/>
        <v/>
      </c>
      <c r="AB638" s="679" t="str">
        <f>IF(G638="","",VLOOKUP(G638,Qualities!$A$2:$B$156,2,0))</f>
        <v/>
      </c>
      <c r="AC638" s="686" t="str">
        <f>IF(AB638="","",VLOOKUP(AB638,QualityType!$A$2:$B$16,2,0))</f>
        <v/>
      </c>
      <c r="AD638" s="687" t="str">
        <f t="shared" si="130"/>
        <v/>
      </c>
      <c r="AE638" s="687" t="str">
        <f>IF(I638="",IF(AND(J638="",K638=""),"",F638&amp;"External"),IF(COUNTIF(BaseData!$B$2:$B$45,I638)=1,F638&amp;"Consolidation intra-divisional",F638&amp;"Group"))</f>
        <v/>
      </c>
      <c r="AF638" s="687" t="str">
        <f t="shared" si="131"/>
        <v/>
      </c>
    </row>
    <row r="639" spans="1:32">
      <c r="A639" s="674"/>
      <c r="B639" s="675"/>
      <c r="C639" s="676"/>
      <c r="D639" s="675"/>
      <c r="E639" s="677"/>
      <c r="F639" s="675"/>
      <c r="G639" s="678"/>
      <c r="H639" s="675"/>
      <c r="I639" s="675"/>
      <c r="J639" s="675"/>
      <c r="K639" s="680"/>
      <c r="L639" s="681"/>
      <c r="M639" s="682"/>
      <c r="N639" s="683"/>
      <c r="O639" s="682"/>
      <c r="P639" s="682"/>
      <c r="Q639" s="684" t="str">
        <f t="shared" si="132"/>
        <v/>
      </c>
      <c r="R639" s="684" t="str">
        <f t="shared" si="133"/>
        <v/>
      </c>
      <c r="S639" s="684" t="str">
        <f t="shared" si="134"/>
        <v/>
      </c>
      <c r="T639" s="684" t="str">
        <f t="shared" si="135"/>
        <v/>
      </c>
      <c r="U639" s="685" t="str">
        <f t="shared" si="136"/>
        <v/>
      </c>
      <c r="V639" s="685" t="str">
        <f t="shared" si="137"/>
        <v/>
      </c>
      <c r="W639" s="685" t="str">
        <f t="shared" si="138"/>
        <v/>
      </c>
      <c r="X639" s="685" t="str">
        <f t="shared" si="139"/>
        <v/>
      </c>
      <c r="Y639" s="685" t="str">
        <f t="shared" si="140"/>
        <v/>
      </c>
      <c r="Z639" s="685" t="str">
        <f t="shared" si="141"/>
        <v/>
      </c>
      <c r="AA639" s="685" t="str">
        <f t="shared" si="142"/>
        <v/>
      </c>
      <c r="AB639" s="679" t="str">
        <f>IF(G639="","",VLOOKUP(G639,Qualities!$A$2:$B$156,2,0))</f>
        <v/>
      </c>
      <c r="AC639" s="686" t="str">
        <f>IF(AB639="","",VLOOKUP(AB639,QualityType!$A$2:$B$16,2,0))</f>
        <v/>
      </c>
      <c r="AD639" s="687" t="str">
        <f t="shared" si="130"/>
        <v/>
      </c>
      <c r="AE639" s="687" t="str">
        <f>IF(I639="",IF(AND(J639="",K639=""),"",F639&amp;"External"),IF(COUNTIF(BaseData!$B$2:$B$45,I639)=1,F639&amp;"Consolidation intra-divisional",F639&amp;"Group"))</f>
        <v/>
      </c>
      <c r="AF639" s="687" t="str">
        <f t="shared" si="131"/>
        <v/>
      </c>
    </row>
    <row r="640" spans="1:32">
      <c r="A640" s="674"/>
      <c r="B640" s="675"/>
      <c r="C640" s="676"/>
      <c r="D640" s="675"/>
      <c r="E640" s="677"/>
      <c r="F640" s="675"/>
      <c r="G640" s="678"/>
      <c r="H640" s="675"/>
      <c r="I640" s="675"/>
      <c r="J640" s="675"/>
      <c r="K640" s="680"/>
      <c r="L640" s="681"/>
      <c r="M640" s="682"/>
      <c r="N640" s="683"/>
      <c r="O640" s="682"/>
      <c r="P640" s="682"/>
      <c r="Q640" s="684" t="str">
        <f t="shared" si="132"/>
        <v/>
      </c>
      <c r="R640" s="684" t="str">
        <f t="shared" si="133"/>
        <v/>
      </c>
      <c r="S640" s="684" t="str">
        <f t="shared" si="134"/>
        <v/>
      </c>
      <c r="T640" s="684" t="str">
        <f t="shared" si="135"/>
        <v/>
      </c>
      <c r="U640" s="685" t="str">
        <f t="shared" si="136"/>
        <v/>
      </c>
      <c r="V640" s="685" t="str">
        <f t="shared" si="137"/>
        <v/>
      </c>
      <c r="W640" s="685" t="str">
        <f t="shared" si="138"/>
        <v/>
      </c>
      <c r="X640" s="685" t="str">
        <f t="shared" si="139"/>
        <v/>
      </c>
      <c r="Y640" s="685" t="str">
        <f t="shared" si="140"/>
        <v/>
      </c>
      <c r="Z640" s="685" t="str">
        <f t="shared" si="141"/>
        <v/>
      </c>
      <c r="AA640" s="685" t="str">
        <f t="shared" si="142"/>
        <v/>
      </c>
      <c r="AB640" s="679" t="str">
        <f>IF(G640="","",VLOOKUP(G640,Qualities!$A$2:$B$156,2,0))</f>
        <v/>
      </c>
      <c r="AC640" s="686" t="str">
        <f>IF(AB640="","",VLOOKUP(AB640,QualityType!$A$2:$B$16,2,0))</f>
        <v/>
      </c>
      <c r="AD640" s="687" t="str">
        <f t="shared" si="130"/>
        <v/>
      </c>
      <c r="AE640" s="687" t="str">
        <f>IF(I640="",IF(AND(J640="",K640=""),"",F640&amp;"External"),IF(COUNTIF(BaseData!$B$2:$B$45,I640)=1,F640&amp;"Consolidation intra-divisional",F640&amp;"Group"))</f>
        <v/>
      </c>
      <c r="AF640" s="687" t="str">
        <f t="shared" si="131"/>
        <v/>
      </c>
    </row>
    <row r="641" spans="1:32">
      <c r="A641" s="674"/>
      <c r="B641" s="675"/>
      <c r="C641" s="676"/>
      <c r="D641" s="675"/>
      <c r="E641" s="677"/>
      <c r="F641" s="675"/>
      <c r="G641" s="678"/>
      <c r="H641" s="675"/>
      <c r="I641" s="675"/>
      <c r="J641" s="675"/>
      <c r="K641" s="680"/>
      <c r="L641" s="681"/>
      <c r="M641" s="682"/>
      <c r="N641" s="683"/>
      <c r="O641" s="682"/>
      <c r="P641" s="682"/>
      <c r="Q641" s="684" t="str">
        <f t="shared" si="132"/>
        <v/>
      </c>
      <c r="R641" s="684" t="str">
        <f t="shared" si="133"/>
        <v/>
      </c>
      <c r="S641" s="684" t="str">
        <f t="shared" si="134"/>
        <v/>
      </c>
      <c r="T641" s="684" t="str">
        <f t="shared" si="135"/>
        <v/>
      </c>
      <c r="U641" s="685" t="str">
        <f t="shared" si="136"/>
        <v/>
      </c>
      <c r="V641" s="685" t="str">
        <f t="shared" si="137"/>
        <v/>
      </c>
      <c r="W641" s="685" t="str">
        <f t="shared" si="138"/>
        <v/>
      </c>
      <c r="X641" s="685" t="str">
        <f t="shared" si="139"/>
        <v/>
      </c>
      <c r="Y641" s="685" t="str">
        <f t="shared" si="140"/>
        <v/>
      </c>
      <c r="Z641" s="685" t="str">
        <f t="shared" si="141"/>
        <v/>
      </c>
      <c r="AA641" s="685" t="str">
        <f t="shared" si="142"/>
        <v/>
      </c>
      <c r="AB641" s="679" t="str">
        <f>IF(G641="","",VLOOKUP(G641,Qualities!$A$2:$B$156,2,0))</f>
        <v/>
      </c>
      <c r="AC641" s="686" t="str">
        <f>IF(AB641="","",VLOOKUP(AB641,QualityType!$A$2:$B$16,2,0))</f>
        <v/>
      </c>
      <c r="AD641" s="687" t="str">
        <f t="shared" si="130"/>
        <v/>
      </c>
      <c r="AE641" s="687" t="str">
        <f>IF(I641="",IF(AND(J641="",K641=""),"",F641&amp;"External"),IF(COUNTIF(BaseData!$B$2:$B$45,I641)=1,F641&amp;"Consolidation intra-divisional",F641&amp;"Group"))</f>
        <v/>
      </c>
      <c r="AF641" s="687" t="str">
        <f t="shared" si="131"/>
        <v/>
      </c>
    </row>
    <row r="642" spans="1:32">
      <c r="A642" s="674"/>
      <c r="B642" s="675"/>
      <c r="C642" s="676"/>
      <c r="D642" s="675"/>
      <c r="E642" s="677"/>
      <c r="F642" s="675"/>
      <c r="G642" s="678"/>
      <c r="H642" s="675"/>
      <c r="I642" s="675"/>
      <c r="J642" s="675"/>
      <c r="K642" s="680"/>
      <c r="L642" s="681"/>
      <c r="M642" s="682"/>
      <c r="N642" s="683"/>
      <c r="O642" s="682"/>
      <c r="P642" s="682"/>
      <c r="Q642" s="684" t="str">
        <f t="shared" si="132"/>
        <v/>
      </c>
      <c r="R642" s="684" t="str">
        <f t="shared" si="133"/>
        <v/>
      </c>
      <c r="S642" s="684" t="str">
        <f t="shared" si="134"/>
        <v/>
      </c>
      <c r="T642" s="684" t="str">
        <f t="shared" si="135"/>
        <v/>
      </c>
      <c r="U642" s="685" t="str">
        <f t="shared" si="136"/>
        <v/>
      </c>
      <c r="V642" s="685" t="str">
        <f t="shared" si="137"/>
        <v/>
      </c>
      <c r="W642" s="685" t="str">
        <f t="shared" si="138"/>
        <v/>
      </c>
      <c r="X642" s="685" t="str">
        <f t="shared" si="139"/>
        <v/>
      </c>
      <c r="Y642" s="685" t="str">
        <f t="shared" si="140"/>
        <v/>
      </c>
      <c r="Z642" s="685" t="str">
        <f t="shared" si="141"/>
        <v/>
      </c>
      <c r="AA642" s="685" t="str">
        <f t="shared" si="142"/>
        <v/>
      </c>
      <c r="AB642" s="679" t="str">
        <f>IF(G642="","",VLOOKUP(G642,Qualities!$A$2:$B$156,2,0))</f>
        <v/>
      </c>
      <c r="AC642" s="686" t="str">
        <f>IF(AB642="","",VLOOKUP(AB642,QualityType!$A$2:$B$16,2,0))</f>
        <v/>
      </c>
      <c r="AD642" s="687" t="str">
        <f t="shared" si="130"/>
        <v/>
      </c>
      <c r="AE642" s="687" t="str">
        <f>IF(I642="",IF(AND(J642="",K642=""),"",F642&amp;"External"),IF(COUNTIF(BaseData!$B$2:$B$45,I642)=1,F642&amp;"Consolidation intra-divisional",F642&amp;"Group"))</f>
        <v/>
      </c>
      <c r="AF642" s="687" t="str">
        <f t="shared" si="131"/>
        <v/>
      </c>
    </row>
    <row r="643" spans="1:32">
      <c r="A643" s="674"/>
      <c r="B643" s="675"/>
      <c r="C643" s="676"/>
      <c r="D643" s="675"/>
      <c r="E643" s="677"/>
      <c r="F643" s="675"/>
      <c r="G643" s="678"/>
      <c r="H643" s="675"/>
      <c r="I643" s="675"/>
      <c r="J643" s="675"/>
      <c r="K643" s="680"/>
      <c r="L643" s="681"/>
      <c r="M643" s="682"/>
      <c r="N643" s="683"/>
      <c r="O643" s="682"/>
      <c r="P643" s="682"/>
      <c r="Q643" s="684" t="str">
        <f t="shared" si="132"/>
        <v/>
      </c>
      <c r="R643" s="684" t="str">
        <f t="shared" si="133"/>
        <v/>
      </c>
      <c r="S643" s="684" t="str">
        <f t="shared" si="134"/>
        <v/>
      </c>
      <c r="T643" s="684" t="str">
        <f t="shared" si="135"/>
        <v/>
      </c>
      <c r="U643" s="685" t="str">
        <f t="shared" si="136"/>
        <v/>
      </c>
      <c r="V643" s="685" t="str">
        <f t="shared" si="137"/>
        <v/>
      </c>
      <c r="W643" s="685" t="str">
        <f t="shared" si="138"/>
        <v/>
      </c>
      <c r="X643" s="685" t="str">
        <f t="shared" si="139"/>
        <v/>
      </c>
      <c r="Y643" s="685" t="str">
        <f t="shared" si="140"/>
        <v/>
      </c>
      <c r="Z643" s="685" t="str">
        <f t="shared" si="141"/>
        <v/>
      </c>
      <c r="AA643" s="685" t="str">
        <f t="shared" si="142"/>
        <v/>
      </c>
      <c r="AB643" s="679" t="str">
        <f>IF(G643="","",VLOOKUP(G643,Qualities!$A$2:$B$156,2,0))</f>
        <v/>
      </c>
      <c r="AC643" s="686" t="str">
        <f>IF(AB643="","",VLOOKUP(AB643,QualityType!$A$2:$B$16,2,0))</f>
        <v/>
      </c>
      <c r="AD643" s="687" t="str">
        <f t="shared" si="130"/>
        <v/>
      </c>
      <c r="AE643" s="687" t="str">
        <f>IF(I643="",IF(AND(J643="",K643=""),"",F643&amp;"External"),IF(COUNTIF(BaseData!$B$2:$B$45,I643)=1,F643&amp;"Consolidation intra-divisional",F643&amp;"Group"))</f>
        <v/>
      </c>
      <c r="AF643" s="687" t="str">
        <f t="shared" si="131"/>
        <v/>
      </c>
    </row>
    <row r="644" spans="1:32">
      <c r="A644" s="674"/>
      <c r="B644" s="675"/>
      <c r="C644" s="676"/>
      <c r="D644" s="675"/>
      <c r="E644" s="677"/>
      <c r="F644" s="675"/>
      <c r="G644" s="678"/>
      <c r="H644" s="675"/>
      <c r="I644" s="675"/>
      <c r="J644" s="675"/>
      <c r="K644" s="680"/>
      <c r="L644" s="681"/>
      <c r="M644" s="682"/>
      <c r="N644" s="683"/>
      <c r="O644" s="682"/>
      <c r="P644" s="682"/>
      <c r="Q644" s="684" t="str">
        <f t="shared" si="132"/>
        <v/>
      </c>
      <c r="R644" s="684" t="str">
        <f t="shared" si="133"/>
        <v/>
      </c>
      <c r="S644" s="684" t="str">
        <f t="shared" si="134"/>
        <v/>
      </c>
      <c r="T644" s="684" t="str">
        <f t="shared" si="135"/>
        <v/>
      </c>
      <c r="U644" s="685" t="str">
        <f t="shared" si="136"/>
        <v/>
      </c>
      <c r="V644" s="685" t="str">
        <f t="shared" si="137"/>
        <v/>
      </c>
      <c r="W644" s="685" t="str">
        <f t="shared" si="138"/>
        <v/>
      </c>
      <c r="X644" s="685" t="str">
        <f t="shared" si="139"/>
        <v/>
      </c>
      <c r="Y644" s="685" t="str">
        <f t="shared" si="140"/>
        <v/>
      </c>
      <c r="Z644" s="685" t="str">
        <f t="shared" si="141"/>
        <v/>
      </c>
      <c r="AA644" s="685" t="str">
        <f t="shared" si="142"/>
        <v/>
      </c>
      <c r="AB644" s="679" t="str">
        <f>IF(G644="","",VLOOKUP(G644,Qualities!$A$2:$B$156,2,0))</f>
        <v/>
      </c>
      <c r="AC644" s="686" t="str">
        <f>IF(AB644="","",VLOOKUP(AB644,QualityType!$A$2:$B$16,2,0))</f>
        <v/>
      </c>
      <c r="AD644" s="687" t="str">
        <f t="shared" si="130"/>
        <v/>
      </c>
      <c r="AE644" s="687" t="str">
        <f>IF(I644="",IF(AND(J644="",K644=""),"",F644&amp;"External"),IF(COUNTIF(BaseData!$B$2:$B$45,I644)=1,F644&amp;"Consolidation intra-divisional",F644&amp;"Group"))</f>
        <v/>
      </c>
      <c r="AF644" s="687" t="str">
        <f t="shared" si="131"/>
        <v/>
      </c>
    </row>
    <row r="645" spans="1:32">
      <c r="A645" s="674"/>
      <c r="B645" s="675"/>
      <c r="C645" s="676"/>
      <c r="D645" s="675"/>
      <c r="E645" s="677"/>
      <c r="F645" s="675"/>
      <c r="G645" s="678"/>
      <c r="H645" s="675"/>
      <c r="I645" s="675"/>
      <c r="J645" s="675"/>
      <c r="K645" s="680"/>
      <c r="L645" s="681"/>
      <c r="M645" s="682"/>
      <c r="N645" s="683"/>
      <c r="O645" s="682"/>
      <c r="P645" s="682"/>
      <c r="Q645" s="684" t="str">
        <f t="shared" si="132"/>
        <v/>
      </c>
      <c r="R645" s="684" t="str">
        <f t="shared" si="133"/>
        <v/>
      </c>
      <c r="S645" s="684" t="str">
        <f t="shared" si="134"/>
        <v/>
      </c>
      <c r="T645" s="684" t="str">
        <f t="shared" si="135"/>
        <v/>
      </c>
      <c r="U645" s="685" t="str">
        <f t="shared" si="136"/>
        <v/>
      </c>
      <c r="V645" s="685" t="str">
        <f t="shared" si="137"/>
        <v/>
      </c>
      <c r="W645" s="685" t="str">
        <f t="shared" si="138"/>
        <v/>
      </c>
      <c r="X645" s="685" t="str">
        <f t="shared" si="139"/>
        <v/>
      </c>
      <c r="Y645" s="685" t="str">
        <f t="shared" si="140"/>
        <v/>
      </c>
      <c r="Z645" s="685" t="str">
        <f t="shared" si="141"/>
        <v/>
      </c>
      <c r="AA645" s="685" t="str">
        <f t="shared" si="142"/>
        <v/>
      </c>
      <c r="AB645" s="679" t="str">
        <f>IF(G645="","",VLOOKUP(G645,Qualities!$A$2:$B$156,2,0))</f>
        <v/>
      </c>
      <c r="AC645" s="686" t="str">
        <f>IF(AB645="","",VLOOKUP(AB645,QualityType!$A$2:$B$16,2,0))</f>
        <v/>
      </c>
      <c r="AD645" s="687" t="str">
        <f t="shared" si="130"/>
        <v/>
      </c>
      <c r="AE645" s="687" t="str">
        <f>IF(I645="",IF(AND(J645="",K645=""),"",F645&amp;"External"),IF(COUNTIF(BaseData!$B$2:$B$45,I645)=1,F645&amp;"Consolidation intra-divisional",F645&amp;"Group"))</f>
        <v/>
      </c>
      <c r="AF645" s="687" t="str">
        <f t="shared" si="131"/>
        <v/>
      </c>
    </row>
    <row r="646" spans="1:32">
      <c r="A646" s="674"/>
      <c r="B646" s="675"/>
      <c r="C646" s="676"/>
      <c r="D646" s="675"/>
      <c r="E646" s="677"/>
      <c r="F646" s="675"/>
      <c r="G646" s="678"/>
      <c r="H646" s="675"/>
      <c r="I646" s="675"/>
      <c r="J646" s="675"/>
      <c r="K646" s="680"/>
      <c r="L646" s="681"/>
      <c r="M646" s="682"/>
      <c r="N646" s="683"/>
      <c r="O646" s="682"/>
      <c r="P646" s="682"/>
      <c r="Q646" s="684" t="str">
        <f t="shared" si="132"/>
        <v/>
      </c>
      <c r="R646" s="684" t="str">
        <f t="shared" si="133"/>
        <v/>
      </c>
      <c r="S646" s="684" t="str">
        <f t="shared" si="134"/>
        <v/>
      </c>
      <c r="T646" s="684" t="str">
        <f t="shared" si="135"/>
        <v/>
      </c>
      <c r="U646" s="685" t="str">
        <f t="shared" si="136"/>
        <v/>
      </c>
      <c r="V646" s="685" t="str">
        <f t="shared" si="137"/>
        <v/>
      </c>
      <c r="W646" s="685" t="str">
        <f t="shared" si="138"/>
        <v/>
      </c>
      <c r="X646" s="685" t="str">
        <f t="shared" si="139"/>
        <v/>
      </c>
      <c r="Y646" s="685" t="str">
        <f t="shared" si="140"/>
        <v/>
      </c>
      <c r="Z646" s="685" t="str">
        <f t="shared" si="141"/>
        <v/>
      </c>
      <c r="AA646" s="685" t="str">
        <f t="shared" si="142"/>
        <v/>
      </c>
      <c r="AB646" s="679" t="str">
        <f>IF(G646="","",VLOOKUP(G646,Qualities!$A$2:$B$156,2,0))</f>
        <v/>
      </c>
      <c r="AC646" s="686" t="str">
        <f>IF(AB646="","",VLOOKUP(AB646,QualityType!$A$2:$B$16,2,0))</f>
        <v/>
      </c>
      <c r="AD646" s="687" t="str">
        <f t="shared" si="130"/>
        <v/>
      </c>
      <c r="AE646" s="687" t="str">
        <f>IF(I646="",IF(AND(J646="",K646=""),"",F646&amp;"External"),IF(COUNTIF(BaseData!$B$2:$B$45,I646)=1,F646&amp;"Consolidation intra-divisional",F646&amp;"Group"))</f>
        <v/>
      </c>
      <c r="AF646" s="687" t="str">
        <f t="shared" si="131"/>
        <v/>
      </c>
    </row>
    <row r="647" spans="1:32">
      <c r="A647" s="674"/>
      <c r="B647" s="675"/>
      <c r="C647" s="676"/>
      <c r="D647" s="675"/>
      <c r="E647" s="677"/>
      <c r="F647" s="675"/>
      <c r="G647" s="678"/>
      <c r="H647" s="675"/>
      <c r="I647" s="675"/>
      <c r="J647" s="675"/>
      <c r="K647" s="680"/>
      <c r="L647" s="681"/>
      <c r="M647" s="682"/>
      <c r="N647" s="683"/>
      <c r="O647" s="682"/>
      <c r="P647" s="682"/>
      <c r="Q647" s="684" t="str">
        <f t="shared" si="132"/>
        <v/>
      </c>
      <c r="R647" s="684" t="str">
        <f t="shared" si="133"/>
        <v/>
      </c>
      <c r="S647" s="684" t="str">
        <f t="shared" si="134"/>
        <v/>
      </c>
      <c r="T647" s="684" t="str">
        <f t="shared" si="135"/>
        <v/>
      </c>
      <c r="U647" s="685" t="str">
        <f t="shared" si="136"/>
        <v/>
      </c>
      <c r="V647" s="685" t="str">
        <f t="shared" si="137"/>
        <v/>
      </c>
      <c r="W647" s="685" t="str">
        <f t="shared" si="138"/>
        <v/>
      </c>
      <c r="X647" s="685" t="str">
        <f t="shared" si="139"/>
        <v/>
      </c>
      <c r="Y647" s="685" t="str">
        <f t="shared" si="140"/>
        <v/>
      </c>
      <c r="Z647" s="685" t="str">
        <f t="shared" si="141"/>
        <v/>
      </c>
      <c r="AA647" s="685" t="str">
        <f t="shared" si="142"/>
        <v/>
      </c>
      <c r="AB647" s="679" t="str">
        <f>IF(G647="","",VLOOKUP(G647,Qualities!$A$2:$B$156,2,0))</f>
        <v/>
      </c>
      <c r="AC647" s="686" t="str">
        <f>IF(AB647="","",VLOOKUP(AB647,QualityType!$A$2:$B$16,2,0))</f>
        <v/>
      </c>
      <c r="AD647" s="687" t="str">
        <f t="shared" si="130"/>
        <v/>
      </c>
      <c r="AE647" s="687" t="str">
        <f>IF(I647="",IF(AND(J647="",K647=""),"",F647&amp;"External"),IF(COUNTIF(BaseData!$B$2:$B$45,I647)=1,F647&amp;"Consolidation intra-divisional",F647&amp;"Group"))</f>
        <v/>
      </c>
      <c r="AF647" s="687" t="str">
        <f t="shared" si="131"/>
        <v/>
      </c>
    </row>
    <row r="648" spans="1:32">
      <c r="A648" s="674"/>
      <c r="B648" s="675"/>
      <c r="C648" s="676"/>
      <c r="D648" s="675"/>
      <c r="E648" s="677"/>
      <c r="F648" s="675"/>
      <c r="G648" s="678"/>
      <c r="H648" s="675"/>
      <c r="I648" s="675"/>
      <c r="J648" s="675"/>
      <c r="K648" s="680"/>
      <c r="L648" s="681"/>
      <c r="M648" s="682"/>
      <c r="N648" s="683"/>
      <c r="O648" s="682"/>
      <c r="P648" s="682"/>
      <c r="Q648" s="684" t="str">
        <f t="shared" si="132"/>
        <v/>
      </c>
      <c r="R648" s="684" t="str">
        <f t="shared" si="133"/>
        <v/>
      </c>
      <c r="S648" s="684" t="str">
        <f t="shared" si="134"/>
        <v/>
      </c>
      <c r="T648" s="684" t="str">
        <f t="shared" si="135"/>
        <v/>
      </c>
      <c r="U648" s="685" t="str">
        <f t="shared" si="136"/>
        <v/>
      </c>
      <c r="V648" s="685" t="str">
        <f t="shared" si="137"/>
        <v/>
      </c>
      <c r="W648" s="685" t="str">
        <f t="shared" si="138"/>
        <v/>
      </c>
      <c r="X648" s="685" t="str">
        <f t="shared" si="139"/>
        <v/>
      </c>
      <c r="Y648" s="685" t="str">
        <f t="shared" si="140"/>
        <v/>
      </c>
      <c r="Z648" s="685" t="str">
        <f t="shared" si="141"/>
        <v/>
      </c>
      <c r="AA648" s="685" t="str">
        <f t="shared" si="142"/>
        <v/>
      </c>
      <c r="AB648" s="679" t="str">
        <f>IF(G648="","",VLOOKUP(G648,Qualities!$A$2:$B$156,2,0))</f>
        <v/>
      </c>
      <c r="AC648" s="686" t="str">
        <f>IF(AB648="","",VLOOKUP(AB648,QualityType!$A$2:$B$16,2,0))</f>
        <v/>
      </c>
      <c r="AD648" s="687" t="str">
        <f t="shared" si="130"/>
        <v/>
      </c>
      <c r="AE648" s="687" t="str">
        <f>IF(I648="",IF(AND(J648="",K648=""),"",F648&amp;"External"),IF(COUNTIF(BaseData!$B$2:$B$45,I648)=1,F648&amp;"Consolidation intra-divisional",F648&amp;"Group"))</f>
        <v/>
      </c>
      <c r="AF648" s="687" t="str">
        <f t="shared" si="131"/>
        <v/>
      </c>
    </row>
    <row r="649" spans="1:32">
      <c r="A649" s="674"/>
      <c r="B649" s="675"/>
      <c r="C649" s="676"/>
      <c r="D649" s="675"/>
      <c r="E649" s="677"/>
      <c r="F649" s="675"/>
      <c r="G649" s="678"/>
      <c r="H649" s="675"/>
      <c r="I649" s="675"/>
      <c r="J649" s="675"/>
      <c r="K649" s="680"/>
      <c r="L649" s="681"/>
      <c r="M649" s="682"/>
      <c r="N649" s="683"/>
      <c r="O649" s="682"/>
      <c r="P649" s="682"/>
      <c r="Q649" s="684" t="str">
        <f t="shared" si="132"/>
        <v/>
      </c>
      <c r="R649" s="684" t="str">
        <f t="shared" si="133"/>
        <v/>
      </c>
      <c r="S649" s="684" t="str">
        <f t="shared" si="134"/>
        <v/>
      </c>
      <c r="T649" s="684" t="str">
        <f t="shared" si="135"/>
        <v/>
      </c>
      <c r="U649" s="685" t="str">
        <f t="shared" si="136"/>
        <v/>
      </c>
      <c r="V649" s="685" t="str">
        <f t="shared" si="137"/>
        <v/>
      </c>
      <c r="W649" s="685" t="str">
        <f t="shared" si="138"/>
        <v/>
      </c>
      <c r="X649" s="685" t="str">
        <f t="shared" si="139"/>
        <v/>
      </c>
      <c r="Y649" s="685" t="str">
        <f t="shared" si="140"/>
        <v/>
      </c>
      <c r="Z649" s="685" t="str">
        <f t="shared" si="141"/>
        <v/>
      </c>
      <c r="AA649" s="685" t="str">
        <f t="shared" si="142"/>
        <v/>
      </c>
      <c r="AB649" s="679" t="str">
        <f>IF(G649="","",VLOOKUP(G649,Qualities!$A$2:$B$156,2,0))</f>
        <v/>
      </c>
      <c r="AC649" s="686" t="str">
        <f>IF(AB649="","",VLOOKUP(AB649,QualityType!$A$2:$B$16,2,0))</f>
        <v/>
      </c>
      <c r="AD649" s="687" t="str">
        <f t="shared" si="130"/>
        <v/>
      </c>
      <c r="AE649" s="687" t="str">
        <f>IF(I649="",IF(AND(J649="",K649=""),"",F649&amp;"External"),IF(COUNTIF(BaseData!$B$2:$B$45,I649)=1,F649&amp;"Consolidation intra-divisional",F649&amp;"Group"))</f>
        <v/>
      </c>
      <c r="AF649" s="687" t="str">
        <f t="shared" si="131"/>
        <v/>
      </c>
    </row>
    <row r="650" spans="1:32">
      <c r="A650" s="674"/>
      <c r="B650" s="675"/>
      <c r="C650" s="676"/>
      <c r="D650" s="675"/>
      <c r="E650" s="677"/>
      <c r="F650" s="675"/>
      <c r="G650" s="678"/>
      <c r="H650" s="675"/>
      <c r="I650" s="675"/>
      <c r="J650" s="675"/>
      <c r="K650" s="680"/>
      <c r="L650" s="681"/>
      <c r="M650" s="682"/>
      <c r="N650" s="683"/>
      <c r="O650" s="682"/>
      <c r="P650" s="682"/>
      <c r="Q650" s="684" t="str">
        <f t="shared" si="132"/>
        <v/>
      </c>
      <c r="R650" s="684" t="str">
        <f t="shared" si="133"/>
        <v/>
      </c>
      <c r="S650" s="684" t="str">
        <f t="shared" si="134"/>
        <v/>
      </c>
      <c r="T650" s="684" t="str">
        <f t="shared" si="135"/>
        <v/>
      </c>
      <c r="U650" s="685" t="str">
        <f t="shared" si="136"/>
        <v/>
      </c>
      <c r="V650" s="685" t="str">
        <f t="shared" si="137"/>
        <v/>
      </c>
      <c r="W650" s="685" t="str">
        <f t="shared" si="138"/>
        <v/>
      </c>
      <c r="X650" s="685" t="str">
        <f t="shared" si="139"/>
        <v/>
      </c>
      <c r="Y650" s="685" t="str">
        <f t="shared" si="140"/>
        <v/>
      </c>
      <c r="Z650" s="685" t="str">
        <f t="shared" si="141"/>
        <v/>
      </c>
      <c r="AA650" s="685" t="str">
        <f t="shared" si="142"/>
        <v/>
      </c>
      <c r="AB650" s="679" t="str">
        <f>IF(G650="","",VLOOKUP(G650,Qualities!$A$2:$B$156,2,0))</f>
        <v/>
      </c>
      <c r="AC650" s="686" t="str">
        <f>IF(AB650="","",VLOOKUP(AB650,QualityType!$A$2:$B$16,2,0))</f>
        <v/>
      </c>
      <c r="AD650" s="687" t="str">
        <f t="shared" si="130"/>
        <v/>
      </c>
      <c r="AE650" s="687" t="str">
        <f>IF(I650="",IF(AND(J650="",K650=""),"",F650&amp;"External"),IF(COUNTIF(BaseData!$B$2:$B$45,I650)=1,F650&amp;"Consolidation intra-divisional",F650&amp;"Group"))</f>
        <v/>
      </c>
      <c r="AF650" s="687" t="str">
        <f t="shared" si="131"/>
        <v/>
      </c>
    </row>
    <row r="651" spans="1:32">
      <c r="A651" s="674"/>
      <c r="B651" s="675"/>
      <c r="C651" s="676"/>
      <c r="D651" s="675"/>
      <c r="E651" s="677"/>
      <c r="F651" s="675"/>
      <c r="G651" s="678"/>
      <c r="H651" s="675"/>
      <c r="I651" s="675"/>
      <c r="J651" s="675"/>
      <c r="K651" s="680"/>
      <c r="L651" s="681"/>
      <c r="M651" s="682"/>
      <c r="N651" s="683"/>
      <c r="O651" s="682"/>
      <c r="P651" s="682"/>
      <c r="Q651" s="684" t="str">
        <f t="shared" si="132"/>
        <v/>
      </c>
      <c r="R651" s="684" t="str">
        <f t="shared" si="133"/>
        <v/>
      </c>
      <c r="S651" s="684" t="str">
        <f t="shared" si="134"/>
        <v/>
      </c>
      <c r="T651" s="684" t="str">
        <f t="shared" si="135"/>
        <v/>
      </c>
      <c r="U651" s="685" t="str">
        <f t="shared" si="136"/>
        <v/>
      </c>
      <c r="V651" s="685" t="str">
        <f t="shared" si="137"/>
        <v/>
      </c>
      <c r="W651" s="685" t="str">
        <f t="shared" si="138"/>
        <v/>
      </c>
      <c r="X651" s="685" t="str">
        <f t="shared" si="139"/>
        <v/>
      </c>
      <c r="Y651" s="685" t="str">
        <f t="shared" si="140"/>
        <v/>
      </c>
      <c r="Z651" s="685" t="str">
        <f t="shared" si="141"/>
        <v/>
      </c>
      <c r="AA651" s="685" t="str">
        <f t="shared" si="142"/>
        <v/>
      </c>
      <c r="AB651" s="679" t="str">
        <f>IF(G651="","",VLOOKUP(G651,Qualities!$A$2:$B$156,2,0))</f>
        <v/>
      </c>
      <c r="AC651" s="686" t="str">
        <f>IF(AB651="","",VLOOKUP(AB651,QualityType!$A$2:$B$16,2,0))</f>
        <v/>
      </c>
      <c r="AD651" s="687" t="str">
        <f t="shared" si="130"/>
        <v/>
      </c>
      <c r="AE651" s="687" t="str">
        <f>IF(I651="",IF(AND(J651="",K651=""),"",F651&amp;"External"),IF(COUNTIF(BaseData!$B$2:$B$45,I651)=1,F651&amp;"Consolidation intra-divisional",F651&amp;"Group"))</f>
        <v/>
      </c>
      <c r="AF651" s="687" t="str">
        <f t="shared" si="131"/>
        <v/>
      </c>
    </row>
    <row r="652" spans="1:32">
      <c r="A652" s="674"/>
      <c r="B652" s="675"/>
      <c r="C652" s="676"/>
      <c r="D652" s="675"/>
      <c r="E652" s="677"/>
      <c r="F652" s="675"/>
      <c r="G652" s="678"/>
      <c r="H652" s="675"/>
      <c r="I652" s="675"/>
      <c r="J652" s="675"/>
      <c r="K652" s="680"/>
      <c r="L652" s="681"/>
      <c r="M652" s="682"/>
      <c r="N652" s="683"/>
      <c r="O652" s="682"/>
      <c r="P652" s="682"/>
      <c r="Q652" s="684" t="str">
        <f t="shared" si="132"/>
        <v/>
      </c>
      <c r="R652" s="684" t="str">
        <f t="shared" si="133"/>
        <v/>
      </c>
      <c r="S652" s="684" t="str">
        <f t="shared" si="134"/>
        <v/>
      </c>
      <c r="T652" s="684" t="str">
        <f t="shared" si="135"/>
        <v/>
      </c>
      <c r="U652" s="685" t="str">
        <f t="shared" si="136"/>
        <v/>
      </c>
      <c r="V652" s="685" t="str">
        <f t="shared" si="137"/>
        <v/>
      </c>
      <c r="W652" s="685" t="str">
        <f t="shared" si="138"/>
        <v/>
      </c>
      <c r="X652" s="685" t="str">
        <f t="shared" si="139"/>
        <v/>
      </c>
      <c r="Y652" s="685" t="str">
        <f t="shared" si="140"/>
        <v/>
      </c>
      <c r="Z652" s="685" t="str">
        <f t="shared" si="141"/>
        <v/>
      </c>
      <c r="AA652" s="685" t="str">
        <f t="shared" si="142"/>
        <v/>
      </c>
      <c r="AB652" s="679" t="str">
        <f>IF(G652="","",VLOOKUP(G652,Qualities!$A$2:$B$156,2,0))</f>
        <v/>
      </c>
      <c r="AC652" s="686" t="str">
        <f>IF(AB652="","",VLOOKUP(AB652,QualityType!$A$2:$B$16,2,0))</f>
        <v/>
      </c>
      <c r="AD652" s="687" t="str">
        <f t="shared" si="130"/>
        <v/>
      </c>
      <c r="AE652" s="687" t="str">
        <f>IF(I652="",IF(AND(J652="",K652=""),"",F652&amp;"External"),IF(COUNTIF(BaseData!$B$2:$B$45,I652)=1,F652&amp;"Consolidation intra-divisional",F652&amp;"Group"))</f>
        <v/>
      </c>
      <c r="AF652" s="687" t="str">
        <f t="shared" si="131"/>
        <v/>
      </c>
    </row>
    <row r="653" spans="1:32">
      <c r="A653" s="674"/>
      <c r="B653" s="675"/>
      <c r="C653" s="676"/>
      <c r="D653" s="675"/>
      <c r="E653" s="677"/>
      <c r="F653" s="675"/>
      <c r="G653" s="678"/>
      <c r="H653" s="675"/>
      <c r="I653" s="675"/>
      <c r="J653" s="675"/>
      <c r="K653" s="680"/>
      <c r="L653" s="681"/>
      <c r="M653" s="682"/>
      <c r="N653" s="683"/>
      <c r="O653" s="682"/>
      <c r="P653" s="682"/>
      <c r="Q653" s="684" t="str">
        <f t="shared" si="132"/>
        <v/>
      </c>
      <c r="R653" s="684" t="str">
        <f t="shared" si="133"/>
        <v/>
      </c>
      <c r="S653" s="684" t="str">
        <f t="shared" si="134"/>
        <v/>
      </c>
      <c r="T653" s="684" t="str">
        <f t="shared" si="135"/>
        <v/>
      </c>
      <c r="U653" s="685" t="str">
        <f t="shared" si="136"/>
        <v/>
      </c>
      <c r="V653" s="685" t="str">
        <f t="shared" si="137"/>
        <v/>
      </c>
      <c r="W653" s="685" t="str">
        <f t="shared" si="138"/>
        <v/>
      </c>
      <c r="X653" s="685" t="str">
        <f t="shared" si="139"/>
        <v/>
      </c>
      <c r="Y653" s="685" t="str">
        <f t="shared" si="140"/>
        <v/>
      </c>
      <c r="Z653" s="685" t="str">
        <f t="shared" si="141"/>
        <v/>
      </c>
      <c r="AA653" s="685" t="str">
        <f t="shared" si="142"/>
        <v/>
      </c>
      <c r="AB653" s="679" t="str">
        <f>IF(G653="","",VLOOKUP(G653,Qualities!$A$2:$B$156,2,0))</f>
        <v/>
      </c>
      <c r="AC653" s="686" t="str">
        <f>IF(AB653="","",VLOOKUP(AB653,QualityType!$A$2:$B$16,2,0))</f>
        <v/>
      </c>
      <c r="AD653" s="687" t="str">
        <f t="shared" si="130"/>
        <v/>
      </c>
      <c r="AE653" s="687" t="str">
        <f>IF(I653="",IF(AND(J653="",K653=""),"",F653&amp;"External"),IF(COUNTIF(BaseData!$B$2:$B$45,I653)=1,F653&amp;"Consolidation intra-divisional",F653&amp;"Group"))</f>
        <v/>
      </c>
      <c r="AF653" s="687" t="str">
        <f t="shared" si="131"/>
        <v/>
      </c>
    </row>
    <row r="654" spans="1:32">
      <c r="A654" s="674"/>
      <c r="B654" s="675"/>
      <c r="C654" s="676"/>
      <c r="D654" s="675"/>
      <c r="E654" s="677"/>
      <c r="F654" s="675"/>
      <c r="G654" s="678"/>
      <c r="H654" s="675"/>
      <c r="I654" s="675"/>
      <c r="J654" s="675"/>
      <c r="K654" s="680"/>
      <c r="L654" s="681"/>
      <c r="M654" s="682"/>
      <c r="N654" s="683"/>
      <c r="O654" s="682"/>
      <c r="P654" s="682"/>
      <c r="Q654" s="684" t="str">
        <f t="shared" si="132"/>
        <v/>
      </c>
      <c r="R654" s="684" t="str">
        <f t="shared" si="133"/>
        <v/>
      </c>
      <c r="S654" s="684" t="str">
        <f t="shared" si="134"/>
        <v/>
      </c>
      <c r="T654" s="684" t="str">
        <f t="shared" si="135"/>
        <v/>
      </c>
      <c r="U654" s="685" t="str">
        <f t="shared" si="136"/>
        <v/>
      </c>
      <c r="V654" s="685" t="str">
        <f t="shared" si="137"/>
        <v/>
      </c>
      <c r="W654" s="685" t="str">
        <f t="shared" si="138"/>
        <v/>
      </c>
      <c r="X654" s="685" t="str">
        <f t="shared" si="139"/>
        <v/>
      </c>
      <c r="Y654" s="685" t="str">
        <f t="shared" si="140"/>
        <v/>
      </c>
      <c r="Z654" s="685" t="str">
        <f t="shared" si="141"/>
        <v/>
      </c>
      <c r="AA654" s="685" t="str">
        <f t="shared" si="142"/>
        <v/>
      </c>
      <c r="AB654" s="679" t="str">
        <f>IF(G654="","",VLOOKUP(G654,Qualities!$A$2:$B$156,2,0))</f>
        <v/>
      </c>
      <c r="AC654" s="686" t="str">
        <f>IF(AB654="","",VLOOKUP(AB654,QualityType!$A$2:$B$16,2,0))</f>
        <v/>
      </c>
      <c r="AD654" s="687" t="str">
        <f t="shared" si="130"/>
        <v/>
      </c>
      <c r="AE654" s="687" t="str">
        <f>IF(I654="",IF(AND(J654="",K654=""),"",F654&amp;"External"),IF(COUNTIF(BaseData!$B$2:$B$45,I654)=1,F654&amp;"Consolidation intra-divisional",F654&amp;"Group"))</f>
        <v/>
      </c>
      <c r="AF654" s="687" t="str">
        <f t="shared" si="131"/>
        <v/>
      </c>
    </row>
    <row r="655" spans="1:32">
      <c r="A655" s="674"/>
      <c r="B655" s="675"/>
      <c r="C655" s="676"/>
      <c r="D655" s="675"/>
      <c r="E655" s="677"/>
      <c r="F655" s="675"/>
      <c r="G655" s="678"/>
      <c r="H655" s="675"/>
      <c r="I655" s="675"/>
      <c r="J655" s="675"/>
      <c r="K655" s="680"/>
      <c r="L655" s="681"/>
      <c r="M655" s="682"/>
      <c r="N655" s="683"/>
      <c r="O655" s="682"/>
      <c r="P655" s="682"/>
      <c r="Q655" s="684" t="str">
        <f t="shared" si="132"/>
        <v/>
      </c>
      <c r="R655" s="684" t="str">
        <f t="shared" si="133"/>
        <v/>
      </c>
      <c r="S655" s="684" t="str">
        <f t="shared" si="134"/>
        <v/>
      </c>
      <c r="T655" s="684" t="str">
        <f t="shared" si="135"/>
        <v/>
      </c>
      <c r="U655" s="685" t="str">
        <f t="shared" si="136"/>
        <v/>
      </c>
      <c r="V655" s="685" t="str">
        <f t="shared" si="137"/>
        <v/>
      </c>
      <c r="W655" s="685" t="str">
        <f t="shared" si="138"/>
        <v/>
      </c>
      <c r="X655" s="685" t="str">
        <f t="shared" si="139"/>
        <v/>
      </c>
      <c r="Y655" s="685" t="str">
        <f t="shared" si="140"/>
        <v/>
      </c>
      <c r="Z655" s="685" t="str">
        <f t="shared" si="141"/>
        <v/>
      </c>
      <c r="AA655" s="685" t="str">
        <f t="shared" si="142"/>
        <v/>
      </c>
      <c r="AB655" s="679" t="str">
        <f>IF(G655="","",VLOOKUP(G655,Qualities!$A$2:$B$156,2,0))</f>
        <v/>
      </c>
      <c r="AC655" s="686" t="str">
        <f>IF(AB655="","",VLOOKUP(AB655,QualityType!$A$2:$B$16,2,0))</f>
        <v/>
      </c>
      <c r="AD655" s="687" t="str">
        <f t="shared" si="130"/>
        <v/>
      </c>
      <c r="AE655" s="687" t="str">
        <f>IF(I655="",IF(AND(J655="",K655=""),"",F655&amp;"External"),IF(COUNTIF(BaseData!$B$2:$B$45,I655)=1,F655&amp;"Consolidation intra-divisional",F655&amp;"Group"))</f>
        <v/>
      </c>
      <c r="AF655" s="687" t="str">
        <f t="shared" si="131"/>
        <v/>
      </c>
    </row>
    <row r="656" spans="1:32">
      <c r="A656" s="674"/>
      <c r="B656" s="675"/>
      <c r="C656" s="676"/>
      <c r="D656" s="675"/>
      <c r="E656" s="677"/>
      <c r="F656" s="675"/>
      <c r="G656" s="678"/>
      <c r="H656" s="675"/>
      <c r="I656" s="675"/>
      <c r="J656" s="675"/>
      <c r="K656" s="680"/>
      <c r="L656" s="681"/>
      <c r="M656" s="682"/>
      <c r="N656" s="683"/>
      <c r="O656" s="682"/>
      <c r="P656" s="682"/>
      <c r="Q656" s="684" t="str">
        <f t="shared" si="132"/>
        <v/>
      </c>
      <c r="R656" s="684" t="str">
        <f t="shared" si="133"/>
        <v/>
      </c>
      <c r="S656" s="684" t="str">
        <f t="shared" si="134"/>
        <v/>
      </c>
      <c r="T656" s="684" t="str">
        <f t="shared" si="135"/>
        <v/>
      </c>
      <c r="U656" s="685" t="str">
        <f t="shared" si="136"/>
        <v/>
      </c>
      <c r="V656" s="685" t="str">
        <f t="shared" si="137"/>
        <v/>
      </c>
      <c r="W656" s="685" t="str">
        <f t="shared" si="138"/>
        <v/>
      </c>
      <c r="X656" s="685" t="str">
        <f t="shared" si="139"/>
        <v/>
      </c>
      <c r="Y656" s="685" t="str">
        <f t="shared" si="140"/>
        <v/>
      </c>
      <c r="Z656" s="685" t="str">
        <f t="shared" si="141"/>
        <v/>
      </c>
      <c r="AA656" s="685" t="str">
        <f t="shared" si="142"/>
        <v/>
      </c>
      <c r="AB656" s="679" t="str">
        <f>IF(G656="","",VLOOKUP(G656,Qualities!$A$2:$B$156,2,0))</f>
        <v/>
      </c>
      <c r="AC656" s="686" t="str">
        <f>IF(AB656="","",VLOOKUP(AB656,QualityType!$A$2:$B$16,2,0))</f>
        <v/>
      </c>
      <c r="AD656" s="687" t="str">
        <f t="shared" si="130"/>
        <v/>
      </c>
      <c r="AE656" s="687" t="str">
        <f>IF(I656="",IF(AND(J656="",K656=""),"",F656&amp;"External"),IF(COUNTIF(BaseData!$B$2:$B$45,I656)=1,F656&amp;"Consolidation intra-divisional",F656&amp;"Group"))</f>
        <v/>
      </c>
      <c r="AF656" s="687" t="str">
        <f t="shared" si="131"/>
        <v/>
      </c>
    </row>
    <row r="657" spans="1:32">
      <c r="A657" s="674"/>
      <c r="B657" s="675"/>
      <c r="C657" s="676"/>
      <c r="D657" s="675"/>
      <c r="E657" s="677"/>
      <c r="F657" s="675"/>
      <c r="G657" s="678"/>
      <c r="H657" s="675"/>
      <c r="I657" s="675"/>
      <c r="J657" s="675"/>
      <c r="K657" s="680"/>
      <c r="L657" s="681"/>
      <c r="M657" s="682"/>
      <c r="N657" s="683"/>
      <c r="O657" s="682"/>
      <c r="P657" s="682"/>
      <c r="Q657" s="684" t="str">
        <f t="shared" si="132"/>
        <v/>
      </c>
      <c r="R657" s="684" t="str">
        <f t="shared" si="133"/>
        <v/>
      </c>
      <c r="S657" s="684" t="str">
        <f t="shared" si="134"/>
        <v/>
      </c>
      <c r="T657" s="684" t="str">
        <f t="shared" si="135"/>
        <v/>
      </c>
      <c r="U657" s="685" t="str">
        <f t="shared" si="136"/>
        <v/>
      </c>
      <c r="V657" s="685" t="str">
        <f t="shared" si="137"/>
        <v/>
      </c>
      <c r="W657" s="685" t="str">
        <f t="shared" si="138"/>
        <v/>
      </c>
      <c r="X657" s="685" t="str">
        <f t="shared" si="139"/>
        <v/>
      </c>
      <c r="Y657" s="685" t="str">
        <f t="shared" si="140"/>
        <v/>
      </c>
      <c r="Z657" s="685" t="str">
        <f t="shared" si="141"/>
        <v/>
      </c>
      <c r="AA657" s="685" t="str">
        <f t="shared" si="142"/>
        <v/>
      </c>
      <c r="AB657" s="679" t="str">
        <f>IF(G657="","",VLOOKUP(G657,Qualities!$A$2:$B$156,2,0))</f>
        <v/>
      </c>
      <c r="AC657" s="686" t="str">
        <f>IF(AB657="","",VLOOKUP(AB657,QualityType!$A$2:$B$16,2,0))</f>
        <v/>
      </c>
      <c r="AD657" s="687" t="str">
        <f t="shared" si="130"/>
        <v/>
      </c>
      <c r="AE657" s="687" t="str">
        <f>IF(I657="",IF(AND(J657="",K657=""),"",F657&amp;"External"),IF(COUNTIF(BaseData!$B$2:$B$45,I657)=1,F657&amp;"Consolidation intra-divisional",F657&amp;"Group"))</f>
        <v/>
      </c>
      <c r="AF657" s="687" t="str">
        <f t="shared" si="131"/>
        <v/>
      </c>
    </row>
    <row r="658" spans="1:32">
      <c r="A658" s="674"/>
      <c r="B658" s="675"/>
      <c r="C658" s="676"/>
      <c r="D658" s="675"/>
      <c r="E658" s="677"/>
      <c r="F658" s="675"/>
      <c r="G658" s="678"/>
      <c r="H658" s="675"/>
      <c r="I658" s="675"/>
      <c r="J658" s="675"/>
      <c r="K658" s="680"/>
      <c r="L658" s="681"/>
      <c r="M658" s="682"/>
      <c r="N658" s="683"/>
      <c r="O658" s="682"/>
      <c r="P658" s="682"/>
      <c r="Q658" s="684" t="str">
        <f t="shared" si="132"/>
        <v/>
      </c>
      <c r="R658" s="684" t="str">
        <f t="shared" si="133"/>
        <v/>
      </c>
      <c r="S658" s="684" t="str">
        <f t="shared" si="134"/>
        <v/>
      </c>
      <c r="T658" s="684" t="str">
        <f t="shared" si="135"/>
        <v/>
      </c>
      <c r="U658" s="685" t="str">
        <f t="shared" si="136"/>
        <v/>
      </c>
      <c r="V658" s="685" t="str">
        <f t="shared" si="137"/>
        <v/>
      </c>
      <c r="W658" s="685" t="str">
        <f t="shared" si="138"/>
        <v/>
      </c>
      <c r="X658" s="685" t="str">
        <f t="shared" si="139"/>
        <v/>
      </c>
      <c r="Y658" s="685" t="str">
        <f t="shared" si="140"/>
        <v/>
      </c>
      <c r="Z658" s="685" t="str">
        <f t="shared" si="141"/>
        <v/>
      </c>
      <c r="AA658" s="685" t="str">
        <f t="shared" si="142"/>
        <v/>
      </c>
      <c r="AB658" s="679" t="str">
        <f>IF(G658="","",VLOOKUP(G658,Qualities!$A$2:$B$156,2,0))</f>
        <v/>
      </c>
      <c r="AC658" s="686" t="str">
        <f>IF(AB658="","",VLOOKUP(AB658,QualityType!$A$2:$B$16,2,0))</f>
        <v/>
      </c>
      <c r="AD658" s="687" t="str">
        <f t="shared" si="130"/>
        <v/>
      </c>
      <c r="AE658" s="687" t="str">
        <f>IF(I658="",IF(AND(J658="",K658=""),"",F658&amp;"External"),IF(COUNTIF(BaseData!$B$2:$B$45,I658)=1,F658&amp;"Consolidation intra-divisional",F658&amp;"Group"))</f>
        <v/>
      </c>
      <c r="AF658" s="687" t="str">
        <f t="shared" si="131"/>
        <v/>
      </c>
    </row>
    <row r="659" spans="1:32">
      <c r="A659" s="674"/>
      <c r="B659" s="675"/>
      <c r="C659" s="676"/>
      <c r="D659" s="675"/>
      <c r="E659" s="677"/>
      <c r="F659" s="675"/>
      <c r="G659" s="678"/>
      <c r="H659" s="675"/>
      <c r="I659" s="675"/>
      <c r="J659" s="675"/>
      <c r="K659" s="680"/>
      <c r="L659" s="681"/>
      <c r="M659" s="682"/>
      <c r="N659" s="683"/>
      <c r="O659" s="682"/>
      <c r="P659" s="682"/>
      <c r="Q659" s="684" t="str">
        <f t="shared" si="132"/>
        <v/>
      </c>
      <c r="R659" s="684" t="str">
        <f t="shared" si="133"/>
        <v/>
      </c>
      <c r="S659" s="684" t="str">
        <f t="shared" si="134"/>
        <v/>
      </c>
      <c r="T659" s="684" t="str">
        <f t="shared" si="135"/>
        <v/>
      </c>
      <c r="U659" s="685" t="str">
        <f t="shared" si="136"/>
        <v/>
      </c>
      <c r="V659" s="685" t="str">
        <f t="shared" si="137"/>
        <v/>
      </c>
      <c r="W659" s="685" t="str">
        <f t="shared" si="138"/>
        <v/>
      </c>
      <c r="X659" s="685" t="str">
        <f t="shared" si="139"/>
        <v/>
      </c>
      <c r="Y659" s="685" t="str">
        <f t="shared" si="140"/>
        <v/>
      </c>
      <c r="Z659" s="685" t="str">
        <f t="shared" si="141"/>
        <v/>
      </c>
      <c r="AA659" s="685" t="str">
        <f t="shared" si="142"/>
        <v/>
      </c>
      <c r="AB659" s="679" t="str">
        <f>IF(G659="","",VLOOKUP(G659,Qualities!$A$2:$B$156,2,0))</f>
        <v/>
      </c>
      <c r="AC659" s="686" t="str">
        <f>IF(AB659="","",VLOOKUP(AB659,QualityType!$A$2:$B$16,2,0))</f>
        <v/>
      </c>
      <c r="AD659" s="687" t="str">
        <f t="shared" si="130"/>
        <v/>
      </c>
      <c r="AE659" s="687" t="str">
        <f>IF(I659="",IF(AND(J659="",K659=""),"",F659&amp;"External"),IF(COUNTIF(BaseData!$B$2:$B$45,I659)=1,F659&amp;"Consolidation intra-divisional",F659&amp;"Group"))</f>
        <v/>
      </c>
      <c r="AF659" s="687" t="str">
        <f t="shared" si="131"/>
        <v/>
      </c>
    </row>
    <row r="660" spans="1:32">
      <c r="A660" s="674"/>
      <c r="B660" s="675"/>
      <c r="C660" s="676"/>
      <c r="D660" s="675"/>
      <c r="E660" s="677"/>
      <c r="F660" s="675"/>
      <c r="G660" s="678"/>
      <c r="H660" s="675"/>
      <c r="I660" s="675"/>
      <c r="J660" s="675"/>
      <c r="K660" s="680"/>
      <c r="L660" s="681"/>
      <c r="M660" s="682"/>
      <c r="N660" s="683"/>
      <c r="O660" s="682"/>
      <c r="P660" s="682"/>
      <c r="Q660" s="684" t="str">
        <f t="shared" si="132"/>
        <v/>
      </c>
      <c r="R660" s="684" t="str">
        <f t="shared" si="133"/>
        <v/>
      </c>
      <c r="S660" s="684" t="str">
        <f t="shared" si="134"/>
        <v/>
      </c>
      <c r="T660" s="684" t="str">
        <f t="shared" si="135"/>
        <v/>
      </c>
      <c r="U660" s="685" t="str">
        <f t="shared" si="136"/>
        <v/>
      </c>
      <c r="V660" s="685" t="str">
        <f t="shared" si="137"/>
        <v/>
      </c>
      <c r="W660" s="685" t="str">
        <f t="shared" si="138"/>
        <v/>
      </c>
      <c r="X660" s="685" t="str">
        <f t="shared" si="139"/>
        <v/>
      </c>
      <c r="Y660" s="685" t="str">
        <f t="shared" si="140"/>
        <v/>
      </c>
      <c r="Z660" s="685" t="str">
        <f t="shared" si="141"/>
        <v/>
      </c>
      <c r="AA660" s="685" t="str">
        <f t="shared" si="142"/>
        <v/>
      </c>
      <c r="AB660" s="679" t="str">
        <f>IF(G660="","",VLOOKUP(G660,Qualities!$A$2:$B$156,2,0))</f>
        <v/>
      </c>
      <c r="AC660" s="686" t="str">
        <f>IF(AB660="","",VLOOKUP(AB660,QualityType!$A$2:$B$16,2,0))</f>
        <v/>
      </c>
      <c r="AD660" s="687" t="str">
        <f t="shared" si="130"/>
        <v/>
      </c>
      <c r="AE660" s="687" t="str">
        <f>IF(I660="",IF(AND(J660="",K660=""),"",F660&amp;"External"),IF(COUNTIF(BaseData!$B$2:$B$45,I660)=1,F660&amp;"Consolidation intra-divisional",F660&amp;"Group"))</f>
        <v/>
      </c>
      <c r="AF660" s="687" t="str">
        <f t="shared" si="131"/>
        <v/>
      </c>
    </row>
    <row r="661" spans="1:32">
      <c r="A661" s="674"/>
      <c r="B661" s="675"/>
      <c r="C661" s="676"/>
      <c r="D661" s="675"/>
      <c r="E661" s="677"/>
      <c r="F661" s="675"/>
      <c r="G661" s="678"/>
      <c r="H661" s="675"/>
      <c r="I661" s="675"/>
      <c r="J661" s="675"/>
      <c r="K661" s="680"/>
      <c r="L661" s="681"/>
      <c r="M661" s="682"/>
      <c r="N661" s="683"/>
      <c r="O661" s="682"/>
      <c r="P661" s="682"/>
      <c r="Q661" s="684" t="str">
        <f t="shared" si="132"/>
        <v/>
      </c>
      <c r="R661" s="684" t="str">
        <f t="shared" si="133"/>
        <v/>
      </c>
      <c r="S661" s="684" t="str">
        <f t="shared" si="134"/>
        <v/>
      </c>
      <c r="T661" s="684" t="str">
        <f t="shared" si="135"/>
        <v/>
      </c>
      <c r="U661" s="685" t="str">
        <f t="shared" si="136"/>
        <v/>
      </c>
      <c r="V661" s="685" t="str">
        <f t="shared" si="137"/>
        <v/>
      </c>
      <c r="W661" s="685" t="str">
        <f t="shared" si="138"/>
        <v/>
      </c>
      <c r="X661" s="685" t="str">
        <f t="shared" si="139"/>
        <v/>
      </c>
      <c r="Y661" s="685" t="str">
        <f t="shared" si="140"/>
        <v/>
      </c>
      <c r="Z661" s="685" t="str">
        <f t="shared" si="141"/>
        <v/>
      </c>
      <c r="AA661" s="685" t="str">
        <f t="shared" si="142"/>
        <v/>
      </c>
      <c r="AB661" s="679" t="str">
        <f>IF(G661="","",VLOOKUP(G661,Qualities!$A$2:$B$156,2,0))</f>
        <v/>
      </c>
      <c r="AC661" s="686" t="str">
        <f>IF(AB661="","",VLOOKUP(AB661,QualityType!$A$2:$B$16,2,0))</f>
        <v/>
      </c>
      <c r="AD661" s="687" t="str">
        <f t="shared" si="130"/>
        <v/>
      </c>
      <c r="AE661" s="687" t="str">
        <f>IF(I661="",IF(AND(J661="",K661=""),"",F661&amp;"External"),IF(COUNTIF(BaseData!$B$2:$B$45,I661)=1,F661&amp;"Consolidation intra-divisional",F661&amp;"Group"))</f>
        <v/>
      </c>
      <c r="AF661" s="687" t="str">
        <f t="shared" si="131"/>
        <v/>
      </c>
    </row>
    <row r="662" spans="1:32">
      <c r="A662" s="674"/>
      <c r="B662" s="675"/>
      <c r="C662" s="676"/>
      <c r="D662" s="675"/>
      <c r="E662" s="677"/>
      <c r="F662" s="675"/>
      <c r="G662" s="678"/>
      <c r="H662" s="675"/>
      <c r="I662" s="675"/>
      <c r="J662" s="675"/>
      <c r="K662" s="680"/>
      <c r="L662" s="681"/>
      <c r="M662" s="682"/>
      <c r="N662" s="683"/>
      <c r="O662" s="682"/>
      <c r="P662" s="682"/>
      <c r="Q662" s="684" t="str">
        <f t="shared" si="132"/>
        <v/>
      </c>
      <c r="R662" s="684" t="str">
        <f t="shared" si="133"/>
        <v/>
      </c>
      <c r="S662" s="684" t="str">
        <f t="shared" si="134"/>
        <v/>
      </c>
      <c r="T662" s="684" t="str">
        <f t="shared" si="135"/>
        <v/>
      </c>
      <c r="U662" s="685" t="str">
        <f t="shared" si="136"/>
        <v/>
      </c>
      <c r="V662" s="685" t="str">
        <f t="shared" si="137"/>
        <v/>
      </c>
      <c r="W662" s="685" t="str">
        <f t="shared" si="138"/>
        <v/>
      </c>
      <c r="X662" s="685" t="str">
        <f t="shared" si="139"/>
        <v/>
      </c>
      <c r="Y662" s="685" t="str">
        <f t="shared" si="140"/>
        <v/>
      </c>
      <c r="Z662" s="685" t="str">
        <f t="shared" si="141"/>
        <v/>
      </c>
      <c r="AA662" s="685" t="str">
        <f t="shared" si="142"/>
        <v/>
      </c>
      <c r="AB662" s="679" t="str">
        <f>IF(G662="","",VLOOKUP(G662,Qualities!$A$2:$B$156,2,0))</f>
        <v/>
      </c>
      <c r="AC662" s="686" t="str">
        <f>IF(AB662="","",VLOOKUP(AB662,QualityType!$A$2:$B$16,2,0))</f>
        <v/>
      </c>
      <c r="AD662" s="687" t="str">
        <f t="shared" si="130"/>
        <v/>
      </c>
      <c r="AE662" s="687" t="str">
        <f>IF(I662="",IF(AND(J662="",K662=""),"",F662&amp;"External"),IF(COUNTIF(BaseData!$B$2:$B$45,I662)=1,F662&amp;"Consolidation intra-divisional",F662&amp;"Group"))</f>
        <v/>
      </c>
      <c r="AF662" s="687" t="str">
        <f t="shared" si="131"/>
        <v/>
      </c>
    </row>
    <row r="663" spans="1:32">
      <c r="A663" s="674"/>
      <c r="B663" s="675"/>
      <c r="C663" s="676"/>
      <c r="D663" s="675"/>
      <c r="E663" s="677"/>
      <c r="F663" s="675"/>
      <c r="G663" s="678"/>
      <c r="H663" s="675"/>
      <c r="I663" s="675"/>
      <c r="J663" s="675"/>
      <c r="K663" s="680"/>
      <c r="L663" s="681"/>
      <c r="M663" s="682"/>
      <c r="N663" s="683"/>
      <c r="O663" s="682"/>
      <c r="P663" s="682"/>
      <c r="Q663" s="684" t="str">
        <f t="shared" si="132"/>
        <v/>
      </c>
      <c r="R663" s="684" t="str">
        <f t="shared" si="133"/>
        <v/>
      </c>
      <c r="S663" s="684" t="str">
        <f t="shared" si="134"/>
        <v/>
      </c>
      <c r="T663" s="684" t="str">
        <f t="shared" si="135"/>
        <v/>
      </c>
      <c r="U663" s="685" t="str">
        <f t="shared" si="136"/>
        <v/>
      </c>
      <c r="V663" s="685" t="str">
        <f t="shared" si="137"/>
        <v/>
      </c>
      <c r="W663" s="685" t="str">
        <f t="shared" si="138"/>
        <v/>
      </c>
      <c r="X663" s="685" t="str">
        <f t="shared" si="139"/>
        <v/>
      </c>
      <c r="Y663" s="685" t="str">
        <f t="shared" si="140"/>
        <v/>
      </c>
      <c r="Z663" s="685" t="str">
        <f t="shared" si="141"/>
        <v/>
      </c>
      <c r="AA663" s="685" t="str">
        <f t="shared" si="142"/>
        <v/>
      </c>
      <c r="AB663" s="679" t="str">
        <f>IF(G663="","",VLOOKUP(G663,Qualities!$A$2:$B$156,2,0))</f>
        <v/>
      </c>
      <c r="AC663" s="686" t="str">
        <f>IF(AB663="","",VLOOKUP(AB663,QualityType!$A$2:$B$16,2,0))</f>
        <v/>
      </c>
      <c r="AD663" s="687" t="str">
        <f t="shared" si="130"/>
        <v/>
      </c>
      <c r="AE663" s="687" t="str">
        <f>IF(I663="",IF(AND(J663="",K663=""),"",F663&amp;"External"),IF(COUNTIF(BaseData!$B$2:$B$45,I663)=1,F663&amp;"Consolidation intra-divisional",F663&amp;"Group"))</f>
        <v/>
      </c>
      <c r="AF663" s="687" t="str">
        <f t="shared" si="131"/>
        <v/>
      </c>
    </row>
    <row r="664" spans="1:32">
      <c r="A664" s="674"/>
      <c r="B664" s="675"/>
      <c r="C664" s="676"/>
      <c r="D664" s="675"/>
      <c r="E664" s="677"/>
      <c r="F664" s="675"/>
      <c r="G664" s="678"/>
      <c r="H664" s="675"/>
      <c r="I664" s="675"/>
      <c r="J664" s="675"/>
      <c r="K664" s="680"/>
      <c r="L664" s="681"/>
      <c r="M664" s="682"/>
      <c r="N664" s="683"/>
      <c r="O664" s="682"/>
      <c r="P664" s="682"/>
      <c r="Q664" s="684" t="str">
        <f t="shared" si="132"/>
        <v/>
      </c>
      <c r="R664" s="684" t="str">
        <f t="shared" si="133"/>
        <v/>
      </c>
      <c r="S664" s="684" t="str">
        <f t="shared" si="134"/>
        <v/>
      </c>
      <c r="T664" s="684" t="str">
        <f t="shared" si="135"/>
        <v/>
      </c>
      <c r="U664" s="685" t="str">
        <f t="shared" si="136"/>
        <v/>
      </c>
      <c r="V664" s="685" t="str">
        <f t="shared" si="137"/>
        <v/>
      </c>
      <c r="W664" s="685" t="str">
        <f t="shared" si="138"/>
        <v/>
      </c>
      <c r="X664" s="685" t="str">
        <f t="shared" si="139"/>
        <v/>
      </c>
      <c r="Y664" s="685" t="str">
        <f t="shared" si="140"/>
        <v/>
      </c>
      <c r="Z664" s="685" t="str">
        <f t="shared" si="141"/>
        <v/>
      </c>
      <c r="AA664" s="685" t="str">
        <f t="shared" si="142"/>
        <v/>
      </c>
      <c r="AB664" s="679" t="str">
        <f>IF(G664="","",VLOOKUP(G664,Qualities!$A$2:$B$156,2,0))</f>
        <v/>
      </c>
      <c r="AC664" s="686" t="str">
        <f>IF(AB664="","",VLOOKUP(AB664,QualityType!$A$2:$B$16,2,0))</f>
        <v/>
      </c>
      <c r="AD664" s="687" t="str">
        <f t="shared" si="130"/>
        <v/>
      </c>
      <c r="AE664" s="687" t="str">
        <f>IF(I664="",IF(AND(J664="",K664=""),"",F664&amp;"External"),IF(COUNTIF(BaseData!$B$2:$B$45,I664)=1,F664&amp;"Consolidation intra-divisional",F664&amp;"Group"))</f>
        <v/>
      </c>
      <c r="AF664" s="687" t="str">
        <f t="shared" si="131"/>
        <v/>
      </c>
    </row>
    <row r="665" spans="1:32">
      <c r="A665" s="674"/>
      <c r="B665" s="675"/>
      <c r="C665" s="676"/>
      <c r="D665" s="675"/>
      <c r="E665" s="677"/>
      <c r="F665" s="675"/>
      <c r="G665" s="678"/>
      <c r="H665" s="675"/>
      <c r="I665" s="675"/>
      <c r="J665" s="675"/>
      <c r="K665" s="680"/>
      <c r="L665" s="681"/>
      <c r="M665" s="682"/>
      <c r="N665" s="683"/>
      <c r="O665" s="682"/>
      <c r="P665" s="682"/>
      <c r="Q665" s="684" t="str">
        <f t="shared" si="132"/>
        <v/>
      </c>
      <c r="R665" s="684" t="str">
        <f t="shared" si="133"/>
        <v/>
      </c>
      <c r="S665" s="684" t="str">
        <f t="shared" si="134"/>
        <v/>
      </c>
      <c r="T665" s="684" t="str">
        <f t="shared" si="135"/>
        <v/>
      </c>
      <c r="U665" s="685" t="str">
        <f t="shared" si="136"/>
        <v/>
      </c>
      <c r="V665" s="685" t="str">
        <f t="shared" si="137"/>
        <v/>
      </c>
      <c r="W665" s="685" t="str">
        <f t="shared" si="138"/>
        <v/>
      </c>
      <c r="X665" s="685" t="str">
        <f t="shared" si="139"/>
        <v/>
      </c>
      <c r="Y665" s="685" t="str">
        <f t="shared" si="140"/>
        <v/>
      </c>
      <c r="Z665" s="685" t="str">
        <f t="shared" si="141"/>
        <v/>
      </c>
      <c r="AA665" s="685" t="str">
        <f t="shared" si="142"/>
        <v/>
      </c>
      <c r="AB665" s="679" t="str">
        <f>IF(G665="","",VLOOKUP(G665,Qualities!$A$2:$B$156,2,0))</f>
        <v/>
      </c>
      <c r="AC665" s="686" t="str">
        <f>IF(AB665="","",VLOOKUP(AB665,QualityType!$A$2:$B$16,2,0))</f>
        <v/>
      </c>
      <c r="AD665" s="687" t="str">
        <f t="shared" si="130"/>
        <v/>
      </c>
      <c r="AE665" s="687" t="str">
        <f>IF(I665="",IF(AND(J665="",K665=""),"",F665&amp;"External"),IF(COUNTIF(BaseData!$B$2:$B$45,I665)=1,F665&amp;"Consolidation intra-divisional",F665&amp;"Group"))</f>
        <v/>
      </c>
      <c r="AF665" s="687" t="str">
        <f t="shared" si="131"/>
        <v/>
      </c>
    </row>
    <row r="666" spans="1:32">
      <c r="A666" s="674"/>
      <c r="B666" s="675"/>
      <c r="C666" s="676"/>
      <c r="D666" s="675"/>
      <c r="E666" s="677"/>
      <c r="F666" s="675"/>
      <c r="G666" s="678"/>
      <c r="H666" s="675"/>
      <c r="I666" s="675"/>
      <c r="J666" s="675"/>
      <c r="K666" s="680"/>
      <c r="L666" s="681"/>
      <c r="M666" s="682"/>
      <c r="N666" s="683"/>
      <c r="O666" s="682"/>
      <c r="P666" s="682"/>
      <c r="Q666" s="684" t="str">
        <f t="shared" si="132"/>
        <v/>
      </c>
      <c r="R666" s="684" t="str">
        <f t="shared" si="133"/>
        <v/>
      </c>
      <c r="S666" s="684" t="str">
        <f t="shared" si="134"/>
        <v/>
      </c>
      <c r="T666" s="684" t="str">
        <f t="shared" si="135"/>
        <v/>
      </c>
      <c r="U666" s="685" t="str">
        <f t="shared" si="136"/>
        <v/>
      </c>
      <c r="V666" s="685" t="str">
        <f t="shared" si="137"/>
        <v/>
      </c>
      <c r="W666" s="685" t="str">
        <f t="shared" si="138"/>
        <v/>
      </c>
      <c r="X666" s="685" t="str">
        <f t="shared" si="139"/>
        <v/>
      </c>
      <c r="Y666" s="685" t="str">
        <f t="shared" si="140"/>
        <v/>
      </c>
      <c r="Z666" s="685" t="str">
        <f t="shared" si="141"/>
        <v/>
      </c>
      <c r="AA666" s="685" t="str">
        <f t="shared" si="142"/>
        <v/>
      </c>
      <c r="AB666" s="679" t="str">
        <f>IF(G666="","",VLOOKUP(G666,Qualities!$A$2:$B$156,2,0))</f>
        <v/>
      </c>
      <c r="AC666" s="686" t="str">
        <f>IF(AB666="","",VLOOKUP(AB666,QualityType!$A$2:$B$16,2,0))</f>
        <v/>
      </c>
      <c r="AD666" s="687" t="str">
        <f t="shared" si="130"/>
        <v/>
      </c>
      <c r="AE666" s="687" t="str">
        <f>IF(I666="",IF(AND(J666="",K666=""),"",F666&amp;"External"),IF(COUNTIF(BaseData!$B$2:$B$45,I666)=1,F666&amp;"Consolidation intra-divisional",F666&amp;"Group"))</f>
        <v/>
      </c>
      <c r="AF666" s="687" t="str">
        <f t="shared" si="131"/>
        <v/>
      </c>
    </row>
    <row r="667" spans="1:32">
      <c r="A667" s="674"/>
      <c r="B667" s="675"/>
      <c r="C667" s="676"/>
      <c r="D667" s="675"/>
      <c r="E667" s="677"/>
      <c r="F667" s="675"/>
      <c r="G667" s="678"/>
      <c r="H667" s="675"/>
      <c r="I667" s="675"/>
      <c r="J667" s="675"/>
      <c r="K667" s="680"/>
      <c r="L667" s="681"/>
      <c r="M667" s="682"/>
      <c r="N667" s="683"/>
      <c r="O667" s="682"/>
      <c r="P667" s="682"/>
      <c r="Q667" s="684" t="str">
        <f t="shared" si="132"/>
        <v/>
      </c>
      <c r="R667" s="684" t="str">
        <f t="shared" si="133"/>
        <v/>
      </c>
      <c r="S667" s="684" t="str">
        <f t="shared" si="134"/>
        <v/>
      </c>
      <c r="T667" s="684" t="str">
        <f t="shared" si="135"/>
        <v/>
      </c>
      <c r="U667" s="685" t="str">
        <f t="shared" si="136"/>
        <v/>
      </c>
      <c r="V667" s="685" t="str">
        <f t="shared" si="137"/>
        <v/>
      </c>
      <c r="W667" s="685" t="str">
        <f t="shared" si="138"/>
        <v/>
      </c>
      <c r="X667" s="685" t="str">
        <f t="shared" si="139"/>
        <v/>
      </c>
      <c r="Y667" s="685" t="str">
        <f t="shared" si="140"/>
        <v/>
      </c>
      <c r="Z667" s="685" t="str">
        <f t="shared" si="141"/>
        <v/>
      </c>
      <c r="AA667" s="685" t="str">
        <f t="shared" si="142"/>
        <v/>
      </c>
      <c r="AB667" s="679" t="str">
        <f>IF(G667="","",VLOOKUP(G667,Qualities!$A$2:$B$156,2,0))</f>
        <v/>
      </c>
      <c r="AC667" s="686" t="str">
        <f>IF(AB667="","",VLOOKUP(AB667,QualityType!$A$2:$B$16,2,0))</f>
        <v/>
      </c>
      <c r="AD667" s="687" t="str">
        <f t="shared" si="130"/>
        <v/>
      </c>
      <c r="AE667" s="687" t="str">
        <f>IF(I667="",IF(AND(J667="",K667=""),"",F667&amp;"External"),IF(COUNTIF(BaseData!$B$2:$B$45,I667)=1,F667&amp;"Consolidation intra-divisional",F667&amp;"Group"))</f>
        <v/>
      </c>
      <c r="AF667" s="687" t="str">
        <f t="shared" si="131"/>
        <v/>
      </c>
    </row>
    <row r="668" spans="1:32">
      <c r="A668" s="674"/>
      <c r="B668" s="675"/>
      <c r="C668" s="676"/>
      <c r="D668" s="675"/>
      <c r="E668" s="677"/>
      <c r="F668" s="675"/>
      <c r="G668" s="678"/>
      <c r="H668" s="675"/>
      <c r="I668" s="675"/>
      <c r="J668" s="675"/>
      <c r="K668" s="680"/>
      <c r="L668" s="681"/>
      <c r="M668" s="682"/>
      <c r="N668" s="683"/>
      <c r="O668" s="682"/>
      <c r="P668" s="682"/>
      <c r="Q668" s="684" t="str">
        <f t="shared" si="132"/>
        <v/>
      </c>
      <c r="R668" s="684" t="str">
        <f t="shared" si="133"/>
        <v/>
      </c>
      <c r="S668" s="684" t="str">
        <f t="shared" si="134"/>
        <v/>
      </c>
      <c r="T668" s="684" t="str">
        <f t="shared" si="135"/>
        <v/>
      </c>
      <c r="U668" s="685" t="str">
        <f t="shared" si="136"/>
        <v/>
      </c>
      <c r="V668" s="685" t="str">
        <f t="shared" si="137"/>
        <v/>
      </c>
      <c r="W668" s="685" t="str">
        <f t="shared" si="138"/>
        <v/>
      </c>
      <c r="X668" s="685" t="str">
        <f t="shared" si="139"/>
        <v/>
      </c>
      <c r="Y668" s="685" t="str">
        <f t="shared" si="140"/>
        <v/>
      </c>
      <c r="Z668" s="685" t="str">
        <f t="shared" si="141"/>
        <v/>
      </c>
      <c r="AA668" s="685" t="str">
        <f t="shared" si="142"/>
        <v/>
      </c>
      <c r="AB668" s="679" t="str">
        <f>IF(G668="","",VLOOKUP(G668,Qualities!$A$2:$B$156,2,0))</f>
        <v/>
      </c>
      <c r="AC668" s="686" t="str">
        <f>IF(AB668="","",VLOOKUP(AB668,QualityType!$A$2:$B$16,2,0))</f>
        <v/>
      </c>
      <c r="AD668" s="687" t="str">
        <f t="shared" si="130"/>
        <v/>
      </c>
      <c r="AE668" s="687" t="str">
        <f>IF(I668="",IF(AND(J668="",K668=""),"",F668&amp;"External"),IF(COUNTIF(BaseData!$B$2:$B$45,I668)=1,F668&amp;"Consolidation intra-divisional",F668&amp;"Group"))</f>
        <v/>
      </c>
      <c r="AF668" s="687" t="str">
        <f t="shared" si="131"/>
        <v/>
      </c>
    </row>
    <row r="669" spans="1:32">
      <c r="A669" s="674"/>
      <c r="B669" s="675"/>
      <c r="C669" s="676"/>
      <c r="D669" s="675"/>
      <c r="E669" s="677"/>
      <c r="F669" s="675"/>
      <c r="G669" s="678"/>
      <c r="H669" s="675"/>
      <c r="I669" s="675"/>
      <c r="J669" s="675"/>
      <c r="K669" s="680"/>
      <c r="L669" s="681"/>
      <c r="M669" s="682"/>
      <c r="N669" s="683"/>
      <c r="O669" s="682"/>
      <c r="P669" s="682"/>
      <c r="Q669" s="684" t="str">
        <f t="shared" si="132"/>
        <v/>
      </c>
      <c r="R669" s="684" t="str">
        <f t="shared" si="133"/>
        <v/>
      </c>
      <c r="S669" s="684" t="str">
        <f t="shared" si="134"/>
        <v/>
      </c>
      <c r="T669" s="684" t="str">
        <f t="shared" si="135"/>
        <v/>
      </c>
      <c r="U669" s="685" t="str">
        <f t="shared" si="136"/>
        <v/>
      </c>
      <c r="V669" s="685" t="str">
        <f t="shared" si="137"/>
        <v/>
      </c>
      <c r="W669" s="685" t="str">
        <f t="shared" si="138"/>
        <v/>
      </c>
      <c r="X669" s="685" t="str">
        <f t="shared" si="139"/>
        <v/>
      </c>
      <c r="Y669" s="685" t="str">
        <f t="shared" si="140"/>
        <v/>
      </c>
      <c r="Z669" s="685" t="str">
        <f t="shared" si="141"/>
        <v/>
      </c>
      <c r="AA669" s="685" t="str">
        <f t="shared" si="142"/>
        <v/>
      </c>
      <c r="AB669" s="679" t="str">
        <f>IF(G669="","",VLOOKUP(G669,Qualities!$A$2:$B$156,2,0))</f>
        <v/>
      </c>
      <c r="AC669" s="686" t="str">
        <f>IF(AB669="","",VLOOKUP(AB669,QualityType!$A$2:$B$16,2,0))</f>
        <v/>
      </c>
      <c r="AD669" s="687" t="str">
        <f t="shared" si="130"/>
        <v/>
      </c>
      <c r="AE669" s="687" t="str">
        <f>IF(I669="",IF(AND(J669="",K669=""),"",F669&amp;"External"),IF(COUNTIF(BaseData!$B$2:$B$45,I669)=1,F669&amp;"Consolidation intra-divisional",F669&amp;"Group"))</f>
        <v/>
      </c>
      <c r="AF669" s="687" t="str">
        <f t="shared" si="131"/>
        <v/>
      </c>
    </row>
    <row r="670" spans="1:32">
      <c r="A670" s="674"/>
      <c r="B670" s="675"/>
      <c r="C670" s="676"/>
      <c r="D670" s="675"/>
      <c r="E670" s="677"/>
      <c r="F670" s="675"/>
      <c r="G670" s="678"/>
      <c r="H670" s="675"/>
      <c r="I670" s="675"/>
      <c r="J670" s="675"/>
      <c r="K670" s="680"/>
      <c r="L670" s="681"/>
      <c r="M670" s="682"/>
      <c r="N670" s="683"/>
      <c r="O670" s="682"/>
      <c r="P670" s="682"/>
      <c r="Q670" s="684" t="str">
        <f t="shared" si="132"/>
        <v/>
      </c>
      <c r="R670" s="684" t="str">
        <f t="shared" si="133"/>
        <v/>
      </c>
      <c r="S670" s="684" t="str">
        <f t="shared" si="134"/>
        <v/>
      </c>
      <c r="T670" s="684" t="str">
        <f t="shared" si="135"/>
        <v/>
      </c>
      <c r="U670" s="685" t="str">
        <f t="shared" si="136"/>
        <v/>
      </c>
      <c r="V670" s="685" t="str">
        <f t="shared" si="137"/>
        <v/>
      </c>
      <c r="W670" s="685" t="str">
        <f t="shared" si="138"/>
        <v/>
      </c>
      <c r="X670" s="685" t="str">
        <f t="shared" si="139"/>
        <v/>
      </c>
      <c r="Y670" s="685" t="str">
        <f t="shared" si="140"/>
        <v/>
      </c>
      <c r="Z670" s="685" t="str">
        <f t="shared" si="141"/>
        <v/>
      </c>
      <c r="AA670" s="685" t="str">
        <f t="shared" si="142"/>
        <v/>
      </c>
      <c r="AB670" s="679" t="str">
        <f>IF(G670="","",VLOOKUP(G670,Qualities!$A$2:$B$156,2,0))</f>
        <v/>
      </c>
      <c r="AC670" s="686" t="str">
        <f>IF(AB670="","",VLOOKUP(AB670,QualityType!$A$2:$B$16,2,0))</f>
        <v/>
      </c>
      <c r="AD670" s="687" t="str">
        <f t="shared" si="130"/>
        <v/>
      </c>
      <c r="AE670" s="687" t="str">
        <f>IF(I670="",IF(AND(J670="",K670=""),"",F670&amp;"External"),IF(COUNTIF(BaseData!$B$2:$B$45,I670)=1,F670&amp;"Consolidation intra-divisional",F670&amp;"Group"))</f>
        <v/>
      </c>
      <c r="AF670" s="687" t="str">
        <f t="shared" si="131"/>
        <v/>
      </c>
    </row>
    <row r="671" spans="1:32">
      <c r="A671" s="674"/>
      <c r="B671" s="675"/>
      <c r="C671" s="676"/>
      <c r="D671" s="675"/>
      <c r="E671" s="677"/>
      <c r="F671" s="675"/>
      <c r="G671" s="678"/>
      <c r="H671" s="675"/>
      <c r="I671" s="675"/>
      <c r="J671" s="675"/>
      <c r="K671" s="680"/>
      <c r="L671" s="681"/>
      <c r="M671" s="682"/>
      <c r="N671" s="683"/>
      <c r="O671" s="682"/>
      <c r="P671" s="682"/>
      <c r="Q671" s="684" t="str">
        <f t="shared" si="132"/>
        <v/>
      </c>
      <c r="R671" s="684" t="str">
        <f t="shared" si="133"/>
        <v/>
      </c>
      <c r="S671" s="684" t="str">
        <f t="shared" si="134"/>
        <v/>
      </c>
      <c r="T671" s="684" t="str">
        <f t="shared" si="135"/>
        <v/>
      </c>
      <c r="U671" s="685" t="str">
        <f t="shared" si="136"/>
        <v/>
      </c>
      <c r="V671" s="685" t="str">
        <f t="shared" si="137"/>
        <v/>
      </c>
      <c r="W671" s="685" t="str">
        <f t="shared" si="138"/>
        <v/>
      </c>
      <c r="X671" s="685" t="str">
        <f t="shared" si="139"/>
        <v/>
      </c>
      <c r="Y671" s="685" t="str">
        <f t="shared" si="140"/>
        <v/>
      </c>
      <c r="Z671" s="685" t="str">
        <f t="shared" si="141"/>
        <v/>
      </c>
      <c r="AA671" s="685" t="str">
        <f t="shared" si="142"/>
        <v/>
      </c>
      <c r="AB671" s="679" t="str">
        <f>IF(G671="","",VLOOKUP(G671,Qualities!$A$2:$B$156,2,0))</f>
        <v/>
      </c>
      <c r="AC671" s="686" t="str">
        <f>IF(AB671="","",VLOOKUP(AB671,QualityType!$A$2:$B$16,2,0))</f>
        <v/>
      </c>
      <c r="AD671" s="687" t="str">
        <f t="shared" si="130"/>
        <v/>
      </c>
      <c r="AE671" s="687" t="str">
        <f>IF(I671="",IF(AND(J671="",K671=""),"",F671&amp;"External"),IF(COUNTIF(BaseData!$B$2:$B$45,I671)=1,F671&amp;"Consolidation intra-divisional",F671&amp;"Group"))</f>
        <v/>
      </c>
      <c r="AF671" s="687" t="str">
        <f t="shared" si="131"/>
        <v/>
      </c>
    </row>
    <row r="672" spans="1:32">
      <c r="A672" s="674"/>
      <c r="B672" s="675"/>
      <c r="C672" s="676"/>
      <c r="D672" s="675"/>
      <c r="E672" s="677"/>
      <c r="F672" s="675"/>
      <c r="G672" s="678"/>
      <c r="H672" s="675"/>
      <c r="I672" s="675"/>
      <c r="J672" s="675"/>
      <c r="K672" s="680"/>
      <c r="L672" s="681"/>
      <c r="M672" s="682"/>
      <c r="N672" s="683"/>
      <c r="O672" s="682"/>
      <c r="P672" s="682"/>
      <c r="Q672" s="684" t="str">
        <f t="shared" si="132"/>
        <v/>
      </c>
      <c r="R672" s="684" t="str">
        <f t="shared" si="133"/>
        <v/>
      </c>
      <c r="S672" s="684" t="str">
        <f t="shared" si="134"/>
        <v/>
      </c>
      <c r="T672" s="684" t="str">
        <f t="shared" si="135"/>
        <v/>
      </c>
      <c r="U672" s="685" t="str">
        <f t="shared" si="136"/>
        <v/>
      </c>
      <c r="V672" s="685" t="str">
        <f t="shared" si="137"/>
        <v/>
      </c>
      <c r="W672" s="685" t="str">
        <f t="shared" si="138"/>
        <v/>
      </c>
      <c r="X672" s="685" t="str">
        <f t="shared" si="139"/>
        <v/>
      </c>
      <c r="Y672" s="685" t="str">
        <f t="shared" si="140"/>
        <v/>
      </c>
      <c r="Z672" s="685" t="str">
        <f t="shared" si="141"/>
        <v/>
      </c>
      <c r="AA672" s="685" t="str">
        <f t="shared" si="142"/>
        <v/>
      </c>
      <c r="AB672" s="679" t="str">
        <f>IF(G672="","",VLOOKUP(G672,Qualities!$A$2:$B$156,2,0))</f>
        <v/>
      </c>
      <c r="AC672" s="686" t="str">
        <f>IF(AB672="","",VLOOKUP(AB672,QualityType!$A$2:$B$16,2,0))</f>
        <v/>
      </c>
      <c r="AD672" s="687" t="str">
        <f t="shared" si="130"/>
        <v/>
      </c>
      <c r="AE672" s="687" t="str">
        <f>IF(I672="",IF(AND(J672="",K672=""),"",F672&amp;"External"),IF(COUNTIF(BaseData!$B$2:$B$45,I672)=1,F672&amp;"Consolidation intra-divisional",F672&amp;"Group"))</f>
        <v/>
      </c>
      <c r="AF672" s="687" t="str">
        <f t="shared" si="131"/>
        <v/>
      </c>
    </row>
    <row r="673" spans="1:32">
      <c r="A673" s="674"/>
      <c r="B673" s="675"/>
      <c r="C673" s="676"/>
      <c r="D673" s="675"/>
      <c r="E673" s="677"/>
      <c r="F673" s="675"/>
      <c r="G673" s="678"/>
      <c r="H673" s="675"/>
      <c r="I673" s="675"/>
      <c r="J673" s="675"/>
      <c r="K673" s="680"/>
      <c r="L673" s="681"/>
      <c r="M673" s="682"/>
      <c r="N673" s="683"/>
      <c r="O673" s="682"/>
      <c r="P673" s="682"/>
      <c r="Q673" s="684" t="str">
        <f t="shared" si="132"/>
        <v/>
      </c>
      <c r="R673" s="684" t="str">
        <f t="shared" si="133"/>
        <v/>
      </c>
      <c r="S673" s="684" t="str">
        <f t="shared" si="134"/>
        <v/>
      </c>
      <c r="T673" s="684" t="str">
        <f t="shared" si="135"/>
        <v/>
      </c>
      <c r="U673" s="685" t="str">
        <f t="shared" si="136"/>
        <v/>
      </c>
      <c r="V673" s="685" t="str">
        <f t="shared" si="137"/>
        <v/>
      </c>
      <c r="W673" s="685" t="str">
        <f t="shared" si="138"/>
        <v/>
      </c>
      <c r="X673" s="685" t="str">
        <f t="shared" si="139"/>
        <v/>
      </c>
      <c r="Y673" s="685" t="str">
        <f t="shared" si="140"/>
        <v/>
      </c>
      <c r="Z673" s="685" t="str">
        <f t="shared" si="141"/>
        <v/>
      </c>
      <c r="AA673" s="685" t="str">
        <f t="shared" si="142"/>
        <v/>
      </c>
      <c r="AB673" s="679" t="str">
        <f>IF(G673="","",VLOOKUP(G673,Qualities!$A$2:$B$156,2,0))</f>
        <v/>
      </c>
      <c r="AC673" s="686" t="str">
        <f>IF(AB673="","",VLOOKUP(AB673,QualityType!$A$2:$B$16,2,0))</f>
        <v/>
      </c>
      <c r="AD673" s="687" t="str">
        <f t="shared" si="130"/>
        <v/>
      </c>
      <c r="AE673" s="687" t="str">
        <f>IF(I673="",IF(AND(J673="",K673=""),"",F673&amp;"External"),IF(COUNTIF(BaseData!$B$2:$B$45,I673)=1,F673&amp;"Consolidation intra-divisional",F673&amp;"Group"))</f>
        <v/>
      </c>
      <c r="AF673" s="687" t="str">
        <f t="shared" si="131"/>
        <v/>
      </c>
    </row>
    <row r="674" spans="1:32">
      <c r="A674" s="674"/>
      <c r="B674" s="675"/>
      <c r="C674" s="676"/>
      <c r="D674" s="675"/>
      <c r="E674" s="677"/>
      <c r="F674" s="675"/>
      <c r="G674" s="678"/>
      <c r="H674" s="675"/>
      <c r="I674" s="675"/>
      <c r="J674" s="675"/>
      <c r="K674" s="680"/>
      <c r="L674" s="681"/>
      <c r="M674" s="682"/>
      <c r="N674" s="683"/>
      <c r="O674" s="682"/>
      <c r="P674" s="682"/>
      <c r="Q674" s="684" t="str">
        <f t="shared" si="132"/>
        <v/>
      </c>
      <c r="R674" s="684" t="str">
        <f t="shared" si="133"/>
        <v/>
      </c>
      <c r="S674" s="684" t="str">
        <f t="shared" si="134"/>
        <v/>
      </c>
      <c r="T674" s="684" t="str">
        <f t="shared" si="135"/>
        <v/>
      </c>
      <c r="U674" s="685" t="str">
        <f t="shared" si="136"/>
        <v/>
      </c>
      <c r="V674" s="685" t="str">
        <f t="shared" si="137"/>
        <v/>
      </c>
      <c r="W674" s="685" t="str">
        <f t="shared" si="138"/>
        <v/>
      </c>
      <c r="X674" s="685" t="str">
        <f t="shared" si="139"/>
        <v/>
      </c>
      <c r="Y674" s="685" t="str">
        <f t="shared" si="140"/>
        <v/>
      </c>
      <c r="Z674" s="685" t="str">
        <f t="shared" si="141"/>
        <v/>
      </c>
      <c r="AA674" s="685" t="str">
        <f t="shared" si="142"/>
        <v/>
      </c>
      <c r="AB674" s="679" t="str">
        <f>IF(G674="","",VLOOKUP(G674,Qualities!$A$2:$B$156,2,0))</f>
        <v/>
      </c>
      <c r="AC674" s="686" t="str">
        <f>IF(AB674="","",VLOOKUP(AB674,QualityType!$A$2:$B$16,2,0))</f>
        <v/>
      </c>
      <c r="AD674" s="687" t="str">
        <f t="shared" si="130"/>
        <v/>
      </c>
      <c r="AE674" s="687" t="str">
        <f>IF(I674="",IF(AND(J674="",K674=""),"",F674&amp;"External"),IF(COUNTIF(BaseData!$B$2:$B$45,I674)=1,F674&amp;"Consolidation intra-divisional",F674&amp;"Group"))</f>
        <v/>
      </c>
      <c r="AF674" s="687" t="str">
        <f t="shared" si="131"/>
        <v/>
      </c>
    </row>
    <row r="675" spans="1:32">
      <c r="A675" s="674"/>
      <c r="B675" s="675"/>
      <c r="C675" s="676"/>
      <c r="D675" s="675"/>
      <c r="E675" s="677"/>
      <c r="F675" s="675"/>
      <c r="G675" s="678"/>
      <c r="H675" s="675"/>
      <c r="I675" s="675"/>
      <c r="J675" s="675"/>
      <c r="K675" s="680"/>
      <c r="L675" s="681"/>
      <c r="M675" s="682"/>
      <c r="N675" s="683"/>
      <c r="O675" s="682"/>
      <c r="P675" s="682"/>
      <c r="Q675" s="684" t="str">
        <f t="shared" si="132"/>
        <v/>
      </c>
      <c r="R675" s="684" t="str">
        <f t="shared" si="133"/>
        <v/>
      </c>
      <c r="S675" s="684" t="str">
        <f t="shared" si="134"/>
        <v/>
      </c>
      <c r="T675" s="684" t="str">
        <f t="shared" si="135"/>
        <v/>
      </c>
      <c r="U675" s="685" t="str">
        <f t="shared" si="136"/>
        <v/>
      </c>
      <c r="V675" s="685" t="str">
        <f t="shared" si="137"/>
        <v/>
      </c>
      <c r="W675" s="685" t="str">
        <f t="shared" si="138"/>
        <v/>
      </c>
      <c r="X675" s="685" t="str">
        <f t="shared" si="139"/>
        <v/>
      </c>
      <c r="Y675" s="685" t="str">
        <f t="shared" si="140"/>
        <v/>
      </c>
      <c r="Z675" s="685" t="str">
        <f t="shared" si="141"/>
        <v/>
      </c>
      <c r="AA675" s="685" t="str">
        <f t="shared" si="142"/>
        <v/>
      </c>
      <c r="AB675" s="679" t="str">
        <f>IF(G675="","",VLOOKUP(G675,Qualities!$A$2:$B$156,2,0))</f>
        <v/>
      </c>
      <c r="AC675" s="686" t="str">
        <f>IF(AB675="","",VLOOKUP(AB675,QualityType!$A$2:$B$16,2,0))</f>
        <v/>
      </c>
      <c r="AD675" s="687" t="str">
        <f t="shared" si="130"/>
        <v/>
      </c>
      <c r="AE675" s="687" t="str">
        <f>IF(I675="",IF(AND(J675="",K675=""),"",F675&amp;"External"),IF(COUNTIF(BaseData!$B$2:$B$45,I675)=1,F675&amp;"Consolidation intra-divisional",F675&amp;"Group"))</f>
        <v/>
      </c>
      <c r="AF675" s="687" t="str">
        <f t="shared" si="131"/>
        <v/>
      </c>
    </row>
    <row r="676" spans="1:32">
      <c r="A676" s="674"/>
      <c r="B676" s="675"/>
      <c r="C676" s="676"/>
      <c r="D676" s="675"/>
      <c r="E676" s="677"/>
      <c r="F676" s="675"/>
      <c r="G676" s="678"/>
      <c r="H676" s="675"/>
      <c r="I676" s="675"/>
      <c r="J676" s="675"/>
      <c r="K676" s="680"/>
      <c r="L676" s="681"/>
      <c r="M676" s="682"/>
      <c r="N676" s="683"/>
      <c r="O676" s="682"/>
      <c r="P676" s="682"/>
      <c r="Q676" s="684" t="str">
        <f t="shared" si="132"/>
        <v/>
      </c>
      <c r="R676" s="684" t="str">
        <f t="shared" si="133"/>
        <v/>
      </c>
      <c r="S676" s="684" t="str">
        <f t="shared" si="134"/>
        <v/>
      </c>
      <c r="T676" s="684" t="str">
        <f t="shared" si="135"/>
        <v/>
      </c>
      <c r="U676" s="685" t="str">
        <f t="shared" si="136"/>
        <v/>
      </c>
      <c r="V676" s="685" t="str">
        <f t="shared" si="137"/>
        <v/>
      </c>
      <c r="W676" s="685" t="str">
        <f t="shared" si="138"/>
        <v/>
      </c>
      <c r="X676" s="685" t="str">
        <f t="shared" si="139"/>
        <v/>
      </c>
      <c r="Y676" s="685" t="str">
        <f t="shared" si="140"/>
        <v/>
      </c>
      <c r="Z676" s="685" t="str">
        <f t="shared" si="141"/>
        <v/>
      </c>
      <c r="AA676" s="685" t="str">
        <f t="shared" si="142"/>
        <v/>
      </c>
      <c r="AB676" s="679" t="str">
        <f>IF(G676="","",VLOOKUP(G676,Qualities!$A$2:$B$156,2,0))</f>
        <v/>
      </c>
      <c r="AC676" s="686" t="str">
        <f>IF(AB676="","",VLOOKUP(AB676,QualityType!$A$2:$B$16,2,0))</f>
        <v/>
      </c>
      <c r="AD676" s="687" t="str">
        <f t="shared" si="130"/>
        <v/>
      </c>
      <c r="AE676" s="687" t="str">
        <f>IF(I676="",IF(AND(J676="",K676=""),"",F676&amp;"External"),IF(COUNTIF(BaseData!$B$2:$B$45,I676)=1,F676&amp;"Consolidation intra-divisional",F676&amp;"Group"))</f>
        <v/>
      </c>
      <c r="AF676" s="687" t="str">
        <f t="shared" si="131"/>
        <v/>
      </c>
    </row>
    <row r="677" spans="1:32">
      <c r="A677" s="674"/>
      <c r="B677" s="675"/>
      <c r="C677" s="676"/>
      <c r="D677" s="675"/>
      <c r="E677" s="677"/>
      <c r="F677" s="675"/>
      <c r="G677" s="678"/>
      <c r="H677" s="675"/>
      <c r="I677" s="675"/>
      <c r="J677" s="675"/>
      <c r="K677" s="680"/>
      <c r="L677" s="681"/>
      <c r="M677" s="682"/>
      <c r="N677" s="683"/>
      <c r="O677" s="682"/>
      <c r="P677" s="682"/>
      <c r="Q677" s="684" t="str">
        <f t="shared" si="132"/>
        <v/>
      </c>
      <c r="R677" s="684" t="str">
        <f t="shared" si="133"/>
        <v/>
      </c>
      <c r="S677" s="684" t="str">
        <f t="shared" si="134"/>
        <v/>
      </c>
      <c r="T677" s="684" t="str">
        <f t="shared" si="135"/>
        <v/>
      </c>
      <c r="U677" s="685" t="str">
        <f t="shared" si="136"/>
        <v/>
      </c>
      <c r="V677" s="685" t="str">
        <f t="shared" si="137"/>
        <v/>
      </c>
      <c r="W677" s="685" t="str">
        <f t="shared" si="138"/>
        <v/>
      </c>
      <c r="X677" s="685" t="str">
        <f t="shared" si="139"/>
        <v/>
      </c>
      <c r="Y677" s="685" t="str">
        <f t="shared" si="140"/>
        <v/>
      </c>
      <c r="Z677" s="685" t="str">
        <f t="shared" si="141"/>
        <v/>
      </c>
      <c r="AA677" s="685" t="str">
        <f t="shared" si="142"/>
        <v/>
      </c>
      <c r="AB677" s="679" t="str">
        <f>IF(G677="","",VLOOKUP(G677,Qualities!$A$2:$B$156,2,0))</f>
        <v/>
      </c>
      <c r="AC677" s="686" t="str">
        <f>IF(AB677="","",VLOOKUP(AB677,QualityType!$A$2:$B$16,2,0))</f>
        <v/>
      </c>
      <c r="AD677" s="687" t="str">
        <f t="shared" si="130"/>
        <v/>
      </c>
      <c r="AE677" s="687" t="str">
        <f>IF(I677="",IF(AND(J677="",K677=""),"",F677&amp;"External"),IF(COUNTIF(BaseData!$B$2:$B$45,I677)=1,F677&amp;"Consolidation intra-divisional",F677&amp;"Group"))</f>
        <v/>
      </c>
      <c r="AF677" s="687" t="str">
        <f t="shared" si="131"/>
        <v/>
      </c>
    </row>
    <row r="678" spans="1:32">
      <c r="A678" s="674"/>
      <c r="B678" s="675"/>
      <c r="C678" s="676"/>
      <c r="D678" s="675"/>
      <c r="E678" s="677"/>
      <c r="F678" s="675"/>
      <c r="G678" s="678"/>
      <c r="H678" s="675"/>
      <c r="I678" s="675"/>
      <c r="J678" s="675"/>
      <c r="K678" s="680"/>
      <c r="L678" s="681"/>
      <c r="M678" s="682"/>
      <c r="N678" s="683"/>
      <c r="O678" s="682"/>
      <c r="P678" s="682"/>
      <c r="Q678" s="684" t="str">
        <f t="shared" si="132"/>
        <v/>
      </c>
      <c r="R678" s="684" t="str">
        <f t="shared" si="133"/>
        <v/>
      </c>
      <c r="S678" s="684" t="str">
        <f t="shared" si="134"/>
        <v/>
      </c>
      <c r="T678" s="684" t="str">
        <f t="shared" si="135"/>
        <v/>
      </c>
      <c r="U678" s="685" t="str">
        <f t="shared" si="136"/>
        <v/>
      </c>
      <c r="V678" s="685" t="str">
        <f t="shared" si="137"/>
        <v/>
      </c>
      <c r="W678" s="685" t="str">
        <f t="shared" si="138"/>
        <v/>
      </c>
      <c r="X678" s="685" t="str">
        <f t="shared" si="139"/>
        <v/>
      </c>
      <c r="Y678" s="685" t="str">
        <f t="shared" si="140"/>
        <v/>
      </c>
      <c r="Z678" s="685" t="str">
        <f t="shared" si="141"/>
        <v/>
      </c>
      <c r="AA678" s="685" t="str">
        <f t="shared" si="142"/>
        <v/>
      </c>
      <c r="AB678" s="679" t="str">
        <f>IF(G678="","",VLOOKUP(G678,Qualities!$A$2:$B$156,2,0))</f>
        <v/>
      </c>
      <c r="AC678" s="686" t="str">
        <f>IF(AB678="","",VLOOKUP(AB678,QualityType!$A$2:$B$16,2,0))</f>
        <v/>
      </c>
      <c r="AD678" s="687" t="str">
        <f t="shared" si="130"/>
        <v/>
      </c>
      <c r="AE678" s="687" t="str">
        <f>IF(I678="",IF(AND(J678="",K678=""),"",F678&amp;"External"),IF(COUNTIF(BaseData!$B$2:$B$45,I678)=1,F678&amp;"Consolidation intra-divisional",F678&amp;"Group"))</f>
        <v/>
      </c>
      <c r="AF678" s="687" t="str">
        <f t="shared" si="131"/>
        <v/>
      </c>
    </row>
    <row r="679" spans="1:32">
      <c r="A679" s="674"/>
      <c r="B679" s="675"/>
      <c r="C679" s="676"/>
      <c r="D679" s="675"/>
      <c r="E679" s="677"/>
      <c r="F679" s="675"/>
      <c r="G679" s="678"/>
      <c r="H679" s="675"/>
      <c r="I679" s="675"/>
      <c r="J679" s="675"/>
      <c r="K679" s="680"/>
      <c r="L679" s="681"/>
      <c r="M679" s="682"/>
      <c r="N679" s="683"/>
      <c r="O679" s="682"/>
      <c r="P679" s="682"/>
      <c r="Q679" s="684" t="str">
        <f t="shared" si="132"/>
        <v/>
      </c>
      <c r="R679" s="684" t="str">
        <f t="shared" si="133"/>
        <v/>
      </c>
      <c r="S679" s="684" t="str">
        <f t="shared" si="134"/>
        <v/>
      </c>
      <c r="T679" s="684" t="str">
        <f t="shared" si="135"/>
        <v/>
      </c>
      <c r="U679" s="685" t="str">
        <f t="shared" si="136"/>
        <v/>
      </c>
      <c r="V679" s="685" t="str">
        <f t="shared" si="137"/>
        <v/>
      </c>
      <c r="W679" s="685" t="str">
        <f t="shared" si="138"/>
        <v/>
      </c>
      <c r="X679" s="685" t="str">
        <f t="shared" si="139"/>
        <v/>
      </c>
      <c r="Y679" s="685" t="str">
        <f t="shared" si="140"/>
        <v/>
      </c>
      <c r="Z679" s="685" t="str">
        <f t="shared" si="141"/>
        <v/>
      </c>
      <c r="AA679" s="685" t="str">
        <f t="shared" si="142"/>
        <v/>
      </c>
      <c r="AB679" s="679" t="str">
        <f>IF(G679="","",VLOOKUP(G679,Qualities!$A$2:$B$156,2,0))</f>
        <v/>
      </c>
      <c r="AC679" s="686" t="str">
        <f>IF(AB679="","",VLOOKUP(AB679,QualityType!$A$2:$B$16,2,0))</f>
        <v/>
      </c>
      <c r="AD679" s="687" t="str">
        <f t="shared" si="130"/>
        <v/>
      </c>
      <c r="AE679" s="687" t="str">
        <f>IF(I679="",IF(AND(J679="",K679=""),"",F679&amp;"External"),IF(COUNTIF(BaseData!$B$2:$B$45,I679)=1,F679&amp;"Consolidation intra-divisional",F679&amp;"Group"))</f>
        <v/>
      </c>
      <c r="AF679" s="687" t="str">
        <f t="shared" si="131"/>
        <v/>
      </c>
    </row>
    <row r="680" spans="1:32">
      <c r="A680" s="674"/>
      <c r="B680" s="675"/>
      <c r="C680" s="676"/>
      <c r="D680" s="675"/>
      <c r="E680" s="677"/>
      <c r="F680" s="675"/>
      <c r="G680" s="678"/>
      <c r="H680" s="675"/>
      <c r="I680" s="675"/>
      <c r="J680" s="675"/>
      <c r="K680" s="680"/>
      <c r="L680" s="681"/>
      <c r="M680" s="682"/>
      <c r="N680" s="683"/>
      <c r="O680" s="682"/>
      <c r="P680" s="682"/>
      <c r="Q680" s="684" t="str">
        <f t="shared" si="132"/>
        <v/>
      </c>
      <c r="R680" s="684" t="str">
        <f t="shared" si="133"/>
        <v/>
      </c>
      <c r="S680" s="684" t="str">
        <f t="shared" si="134"/>
        <v/>
      </c>
      <c r="T680" s="684" t="str">
        <f t="shared" si="135"/>
        <v/>
      </c>
      <c r="U680" s="685" t="str">
        <f t="shared" si="136"/>
        <v/>
      </c>
      <c r="V680" s="685" t="str">
        <f t="shared" si="137"/>
        <v/>
      </c>
      <c r="W680" s="685" t="str">
        <f t="shared" si="138"/>
        <v/>
      </c>
      <c r="X680" s="685" t="str">
        <f t="shared" si="139"/>
        <v/>
      </c>
      <c r="Y680" s="685" t="str">
        <f t="shared" si="140"/>
        <v/>
      </c>
      <c r="Z680" s="685" t="str">
        <f t="shared" si="141"/>
        <v/>
      </c>
      <c r="AA680" s="685" t="str">
        <f t="shared" si="142"/>
        <v/>
      </c>
      <c r="AB680" s="679" t="str">
        <f>IF(G680="","",VLOOKUP(G680,Qualities!$A$2:$B$156,2,0))</f>
        <v/>
      </c>
      <c r="AC680" s="686" t="str">
        <f>IF(AB680="","",VLOOKUP(AB680,QualityType!$A$2:$B$16,2,0))</f>
        <v/>
      </c>
      <c r="AD680" s="687" t="str">
        <f t="shared" si="130"/>
        <v/>
      </c>
      <c r="AE680" s="687" t="str">
        <f>IF(I680="",IF(AND(J680="",K680=""),"",F680&amp;"External"),IF(COUNTIF(BaseData!$B$2:$B$45,I680)=1,F680&amp;"Consolidation intra-divisional",F680&amp;"Group"))</f>
        <v/>
      </c>
      <c r="AF680" s="687" t="str">
        <f t="shared" si="131"/>
        <v/>
      </c>
    </row>
    <row r="681" spans="1:32">
      <c r="A681" s="674"/>
      <c r="B681" s="675"/>
      <c r="C681" s="676"/>
      <c r="D681" s="675"/>
      <c r="E681" s="677"/>
      <c r="F681" s="675"/>
      <c r="G681" s="678"/>
      <c r="H681" s="675"/>
      <c r="I681" s="675"/>
      <c r="J681" s="675"/>
      <c r="K681" s="680"/>
      <c r="L681" s="681"/>
      <c r="M681" s="682"/>
      <c r="N681" s="683"/>
      <c r="O681" s="682"/>
      <c r="P681" s="682"/>
      <c r="Q681" s="684" t="str">
        <f t="shared" si="132"/>
        <v/>
      </c>
      <c r="R681" s="684" t="str">
        <f t="shared" si="133"/>
        <v/>
      </c>
      <c r="S681" s="684" t="str">
        <f t="shared" si="134"/>
        <v/>
      </c>
      <c r="T681" s="684" t="str">
        <f t="shared" si="135"/>
        <v/>
      </c>
      <c r="U681" s="685" t="str">
        <f t="shared" si="136"/>
        <v/>
      </c>
      <c r="V681" s="685" t="str">
        <f t="shared" si="137"/>
        <v/>
      </c>
      <c r="W681" s="685" t="str">
        <f t="shared" si="138"/>
        <v/>
      </c>
      <c r="X681" s="685" t="str">
        <f t="shared" si="139"/>
        <v/>
      </c>
      <c r="Y681" s="685" t="str">
        <f t="shared" si="140"/>
        <v/>
      </c>
      <c r="Z681" s="685" t="str">
        <f t="shared" si="141"/>
        <v/>
      </c>
      <c r="AA681" s="685" t="str">
        <f t="shared" si="142"/>
        <v/>
      </c>
      <c r="AB681" s="679" t="str">
        <f>IF(G681="","",VLOOKUP(G681,Qualities!$A$2:$B$156,2,0))</f>
        <v/>
      </c>
      <c r="AC681" s="686" t="str">
        <f>IF(AB681="","",VLOOKUP(AB681,QualityType!$A$2:$B$16,2,0))</f>
        <v/>
      </c>
      <c r="AD681" s="687" t="str">
        <f t="shared" si="130"/>
        <v/>
      </c>
      <c r="AE681" s="687" t="str">
        <f>IF(I681="",IF(AND(J681="",K681=""),"",F681&amp;"External"),IF(COUNTIF(BaseData!$B$2:$B$45,I681)=1,F681&amp;"Consolidation intra-divisional",F681&amp;"Group"))</f>
        <v/>
      </c>
      <c r="AF681" s="687" t="str">
        <f t="shared" si="131"/>
        <v/>
      </c>
    </row>
    <row r="682" spans="1:32">
      <c r="A682" s="674"/>
      <c r="B682" s="675"/>
      <c r="C682" s="676"/>
      <c r="D682" s="675"/>
      <c r="E682" s="677"/>
      <c r="F682" s="675"/>
      <c r="G682" s="678"/>
      <c r="H682" s="675"/>
      <c r="I682" s="675"/>
      <c r="J682" s="675"/>
      <c r="K682" s="680"/>
      <c r="L682" s="681"/>
      <c r="M682" s="682"/>
      <c r="N682" s="683"/>
      <c r="O682" s="682"/>
      <c r="P682" s="682"/>
      <c r="Q682" s="684" t="str">
        <f t="shared" si="132"/>
        <v/>
      </c>
      <c r="R682" s="684" t="str">
        <f t="shared" si="133"/>
        <v/>
      </c>
      <c r="S682" s="684" t="str">
        <f t="shared" si="134"/>
        <v/>
      </c>
      <c r="T682" s="684" t="str">
        <f t="shared" si="135"/>
        <v/>
      </c>
      <c r="U682" s="685" t="str">
        <f t="shared" si="136"/>
        <v/>
      </c>
      <c r="V682" s="685" t="str">
        <f t="shared" si="137"/>
        <v/>
      </c>
      <c r="W682" s="685" t="str">
        <f t="shared" si="138"/>
        <v/>
      </c>
      <c r="X682" s="685" t="str">
        <f t="shared" si="139"/>
        <v/>
      </c>
      <c r="Y682" s="685" t="str">
        <f t="shared" si="140"/>
        <v/>
      </c>
      <c r="Z682" s="685" t="str">
        <f t="shared" si="141"/>
        <v/>
      </c>
      <c r="AA682" s="685" t="str">
        <f t="shared" si="142"/>
        <v/>
      </c>
      <c r="AB682" s="679" t="str">
        <f>IF(G682="","",VLOOKUP(G682,Qualities!$A$2:$B$156,2,0))</f>
        <v/>
      </c>
      <c r="AC682" s="686" t="str">
        <f>IF(AB682="","",VLOOKUP(AB682,QualityType!$A$2:$B$16,2,0))</f>
        <v/>
      </c>
      <c r="AD682" s="687" t="str">
        <f t="shared" si="130"/>
        <v/>
      </c>
      <c r="AE682" s="687" t="str">
        <f>IF(I682="",IF(AND(J682="",K682=""),"",F682&amp;"External"),IF(COUNTIF(BaseData!$B$2:$B$45,I682)=1,F682&amp;"Consolidation intra-divisional",F682&amp;"Group"))</f>
        <v/>
      </c>
      <c r="AF682" s="687" t="str">
        <f t="shared" si="131"/>
        <v/>
      </c>
    </row>
    <row r="683" spans="1:32">
      <c r="A683" s="674"/>
      <c r="B683" s="675"/>
      <c r="C683" s="676"/>
      <c r="D683" s="675"/>
      <c r="E683" s="677"/>
      <c r="F683" s="675"/>
      <c r="G683" s="678"/>
      <c r="H683" s="675"/>
      <c r="I683" s="675"/>
      <c r="J683" s="675"/>
      <c r="K683" s="680"/>
      <c r="L683" s="681"/>
      <c r="M683" s="682"/>
      <c r="N683" s="683"/>
      <c r="O683" s="682"/>
      <c r="P683" s="682"/>
      <c r="Q683" s="684" t="str">
        <f t="shared" si="132"/>
        <v/>
      </c>
      <c r="R683" s="684" t="str">
        <f t="shared" si="133"/>
        <v/>
      </c>
      <c r="S683" s="684" t="str">
        <f t="shared" si="134"/>
        <v/>
      </c>
      <c r="T683" s="684" t="str">
        <f t="shared" si="135"/>
        <v/>
      </c>
      <c r="U683" s="685" t="str">
        <f t="shared" si="136"/>
        <v/>
      </c>
      <c r="V683" s="685" t="str">
        <f t="shared" si="137"/>
        <v/>
      </c>
      <c r="W683" s="685" t="str">
        <f t="shared" si="138"/>
        <v/>
      </c>
      <c r="X683" s="685" t="str">
        <f t="shared" si="139"/>
        <v/>
      </c>
      <c r="Y683" s="685" t="str">
        <f t="shared" si="140"/>
        <v/>
      </c>
      <c r="Z683" s="685" t="str">
        <f t="shared" si="141"/>
        <v/>
      </c>
      <c r="AA683" s="685" t="str">
        <f t="shared" si="142"/>
        <v/>
      </c>
      <c r="AB683" s="679" t="str">
        <f>IF(G683="","",VLOOKUP(G683,Qualities!$A$2:$B$156,2,0))</f>
        <v/>
      </c>
      <c r="AC683" s="686" t="str">
        <f>IF(AB683="","",VLOOKUP(AB683,QualityType!$A$2:$B$16,2,0))</f>
        <v/>
      </c>
      <c r="AD683" s="687" t="str">
        <f t="shared" si="130"/>
        <v/>
      </c>
      <c r="AE683" s="687" t="str">
        <f>IF(I683="",IF(AND(J683="",K683=""),"",F683&amp;"External"),IF(COUNTIF(BaseData!$B$2:$B$45,I683)=1,F683&amp;"Consolidation intra-divisional",F683&amp;"Group"))</f>
        <v/>
      </c>
      <c r="AF683" s="687" t="str">
        <f t="shared" si="131"/>
        <v/>
      </c>
    </row>
    <row r="684" spans="1:32">
      <c r="A684" s="674"/>
      <c r="B684" s="675"/>
      <c r="C684" s="676"/>
      <c r="D684" s="675"/>
      <c r="E684" s="677"/>
      <c r="F684" s="675"/>
      <c r="G684" s="678"/>
      <c r="H684" s="675"/>
      <c r="I684" s="675"/>
      <c r="J684" s="675"/>
      <c r="K684" s="680"/>
      <c r="L684" s="681"/>
      <c r="M684" s="682"/>
      <c r="N684" s="683"/>
      <c r="O684" s="682"/>
      <c r="P684" s="682"/>
      <c r="Q684" s="684" t="str">
        <f t="shared" si="132"/>
        <v/>
      </c>
      <c r="R684" s="684" t="str">
        <f t="shared" si="133"/>
        <v/>
      </c>
      <c r="S684" s="684" t="str">
        <f t="shared" si="134"/>
        <v/>
      </c>
      <c r="T684" s="684" t="str">
        <f t="shared" si="135"/>
        <v/>
      </c>
      <c r="U684" s="685" t="str">
        <f t="shared" si="136"/>
        <v/>
      </c>
      <c r="V684" s="685" t="str">
        <f t="shared" si="137"/>
        <v/>
      </c>
      <c r="W684" s="685" t="str">
        <f t="shared" si="138"/>
        <v/>
      </c>
      <c r="X684" s="685" t="str">
        <f t="shared" si="139"/>
        <v/>
      </c>
      <c r="Y684" s="685" t="str">
        <f t="shared" si="140"/>
        <v/>
      </c>
      <c r="Z684" s="685" t="str">
        <f t="shared" si="141"/>
        <v/>
      </c>
      <c r="AA684" s="685" t="str">
        <f t="shared" si="142"/>
        <v/>
      </c>
      <c r="AB684" s="679" t="str">
        <f>IF(G684="","",VLOOKUP(G684,Qualities!$A$2:$B$156,2,0))</f>
        <v/>
      </c>
      <c r="AC684" s="686" t="str">
        <f>IF(AB684="","",VLOOKUP(AB684,QualityType!$A$2:$B$16,2,0))</f>
        <v/>
      </c>
      <c r="AD684" s="687" t="str">
        <f t="shared" si="130"/>
        <v/>
      </c>
      <c r="AE684" s="687" t="str">
        <f>IF(I684="",IF(AND(J684="",K684=""),"",F684&amp;"External"),IF(COUNTIF(BaseData!$B$2:$B$45,I684)=1,F684&amp;"Consolidation intra-divisional",F684&amp;"Group"))</f>
        <v/>
      </c>
      <c r="AF684" s="687" t="str">
        <f t="shared" si="131"/>
        <v/>
      </c>
    </row>
    <row r="685" spans="1:32">
      <c r="A685" s="674"/>
      <c r="B685" s="675"/>
      <c r="C685" s="676"/>
      <c r="D685" s="675"/>
      <c r="E685" s="677"/>
      <c r="F685" s="675"/>
      <c r="G685" s="678"/>
      <c r="H685" s="675"/>
      <c r="I685" s="675"/>
      <c r="J685" s="675"/>
      <c r="K685" s="680"/>
      <c r="L685" s="681"/>
      <c r="M685" s="682"/>
      <c r="N685" s="683"/>
      <c r="O685" s="682"/>
      <c r="P685" s="682"/>
      <c r="Q685" s="684" t="str">
        <f t="shared" si="132"/>
        <v/>
      </c>
      <c r="R685" s="684" t="str">
        <f t="shared" si="133"/>
        <v/>
      </c>
      <c r="S685" s="684" t="str">
        <f t="shared" si="134"/>
        <v/>
      </c>
      <c r="T685" s="684" t="str">
        <f t="shared" si="135"/>
        <v/>
      </c>
      <c r="U685" s="685" t="str">
        <f t="shared" si="136"/>
        <v/>
      </c>
      <c r="V685" s="685" t="str">
        <f t="shared" si="137"/>
        <v/>
      </c>
      <c r="W685" s="685" t="str">
        <f t="shared" si="138"/>
        <v/>
      </c>
      <c r="X685" s="685" t="str">
        <f t="shared" si="139"/>
        <v/>
      </c>
      <c r="Y685" s="685" t="str">
        <f t="shared" si="140"/>
        <v/>
      </c>
      <c r="Z685" s="685" t="str">
        <f t="shared" si="141"/>
        <v/>
      </c>
      <c r="AA685" s="685" t="str">
        <f t="shared" si="142"/>
        <v/>
      </c>
      <c r="AB685" s="679" t="str">
        <f>IF(G685="","",VLOOKUP(G685,Qualities!$A$2:$B$156,2,0))</f>
        <v/>
      </c>
      <c r="AC685" s="686" t="str">
        <f>IF(AB685="","",VLOOKUP(AB685,QualityType!$A$2:$B$16,2,0))</f>
        <v/>
      </c>
      <c r="AD685" s="687" t="str">
        <f t="shared" si="130"/>
        <v/>
      </c>
      <c r="AE685" s="687" t="str">
        <f>IF(I685="",IF(AND(J685="",K685=""),"",F685&amp;"External"),IF(COUNTIF(BaseData!$B$2:$B$45,I685)=1,F685&amp;"Consolidation intra-divisional",F685&amp;"Group"))</f>
        <v/>
      </c>
      <c r="AF685" s="687" t="str">
        <f t="shared" si="131"/>
        <v/>
      </c>
    </row>
    <row r="686" spans="1:32">
      <c r="A686" s="674"/>
      <c r="B686" s="675"/>
      <c r="C686" s="676"/>
      <c r="D686" s="675"/>
      <c r="E686" s="677"/>
      <c r="F686" s="675"/>
      <c r="G686" s="678"/>
      <c r="H686" s="675"/>
      <c r="I686" s="675"/>
      <c r="J686" s="675"/>
      <c r="K686" s="680"/>
      <c r="L686" s="681"/>
      <c r="M686" s="682"/>
      <c r="N686" s="683"/>
      <c r="O686" s="682"/>
      <c r="P686" s="682"/>
      <c r="Q686" s="684" t="str">
        <f t="shared" si="132"/>
        <v/>
      </c>
      <c r="R686" s="684" t="str">
        <f t="shared" si="133"/>
        <v/>
      </c>
      <c r="S686" s="684" t="str">
        <f t="shared" si="134"/>
        <v/>
      </c>
      <c r="T686" s="684" t="str">
        <f t="shared" si="135"/>
        <v/>
      </c>
      <c r="U686" s="685" t="str">
        <f t="shared" si="136"/>
        <v/>
      </c>
      <c r="V686" s="685" t="str">
        <f t="shared" si="137"/>
        <v/>
      </c>
      <c r="W686" s="685" t="str">
        <f t="shared" si="138"/>
        <v/>
      </c>
      <c r="X686" s="685" t="str">
        <f t="shared" si="139"/>
        <v/>
      </c>
      <c r="Y686" s="685" t="str">
        <f t="shared" si="140"/>
        <v/>
      </c>
      <c r="Z686" s="685" t="str">
        <f t="shared" si="141"/>
        <v/>
      </c>
      <c r="AA686" s="685" t="str">
        <f t="shared" si="142"/>
        <v/>
      </c>
      <c r="AB686" s="679" t="str">
        <f>IF(G686="","",VLOOKUP(G686,Qualities!$A$2:$B$156,2,0))</f>
        <v/>
      </c>
      <c r="AC686" s="686" t="str">
        <f>IF(AB686="","",VLOOKUP(AB686,QualityType!$A$2:$B$16,2,0))</f>
        <v/>
      </c>
      <c r="AD686" s="687" t="str">
        <f t="shared" si="130"/>
        <v/>
      </c>
      <c r="AE686" s="687" t="str">
        <f>IF(I686="",IF(AND(J686="",K686=""),"",F686&amp;"External"),IF(COUNTIF(BaseData!$B$2:$B$45,I686)=1,F686&amp;"Consolidation intra-divisional",F686&amp;"Group"))</f>
        <v/>
      </c>
      <c r="AF686" s="687" t="str">
        <f t="shared" si="131"/>
        <v/>
      </c>
    </row>
    <row r="687" spans="1:32">
      <c r="A687" s="674"/>
      <c r="B687" s="675"/>
      <c r="C687" s="676"/>
      <c r="D687" s="675"/>
      <c r="E687" s="677"/>
      <c r="F687" s="675"/>
      <c r="G687" s="678"/>
      <c r="H687" s="675"/>
      <c r="I687" s="675"/>
      <c r="J687" s="675"/>
      <c r="K687" s="680"/>
      <c r="L687" s="681"/>
      <c r="M687" s="682"/>
      <c r="N687" s="683"/>
      <c r="O687" s="682"/>
      <c r="P687" s="682"/>
      <c r="Q687" s="684" t="str">
        <f t="shared" si="132"/>
        <v/>
      </c>
      <c r="R687" s="684" t="str">
        <f t="shared" si="133"/>
        <v/>
      </c>
      <c r="S687" s="684" t="str">
        <f t="shared" si="134"/>
        <v/>
      </c>
      <c r="T687" s="684" t="str">
        <f t="shared" si="135"/>
        <v/>
      </c>
      <c r="U687" s="685" t="str">
        <f t="shared" si="136"/>
        <v/>
      </c>
      <c r="V687" s="685" t="str">
        <f t="shared" si="137"/>
        <v/>
      </c>
      <c r="W687" s="685" t="str">
        <f t="shared" si="138"/>
        <v/>
      </c>
      <c r="X687" s="685" t="str">
        <f t="shared" si="139"/>
        <v/>
      </c>
      <c r="Y687" s="685" t="str">
        <f t="shared" si="140"/>
        <v/>
      </c>
      <c r="Z687" s="685" t="str">
        <f t="shared" si="141"/>
        <v/>
      </c>
      <c r="AA687" s="685" t="str">
        <f t="shared" si="142"/>
        <v/>
      </c>
      <c r="AB687" s="679" t="str">
        <f>IF(G687="","",VLOOKUP(G687,Qualities!$A$2:$B$156,2,0))</f>
        <v/>
      </c>
      <c r="AC687" s="686" t="str">
        <f>IF(AB687="","",VLOOKUP(AB687,QualityType!$A$2:$B$16,2,0))</f>
        <v/>
      </c>
      <c r="AD687" s="687" t="str">
        <f t="shared" si="130"/>
        <v/>
      </c>
      <c r="AE687" s="687" t="str">
        <f>IF(I687="",IF(AND(J687="",K687=""),"",F687&amp;"External"),IF(COUNTIF(BaseData!$B$2:$B$45,I687)=1,F687&amp;"Consolidation intra-divisional",F687&amp;"Group"))</f>
        <v/>
      </c>
      <c r="AF687" s="687" t="str">
        <f t="shared" si="131"/>
        <v/>
      </c>
    </row>
    <row r="688" spans="1:32">
      <c r="A688" s="674"/>
      <c r="B688" s="675"/>
      <c r="C688" s="676"/>
      <c r="D688" s="675"/>
      <c r="E688" s="677"/>
      <c r="F688" s="675"/>
      <c r="G688" s="678"/>
      <c r="H688" s="675"/>
      <c r="I688" s="675"/>
      <c r="J688" s="675"/>
      <c r="K688" s="680"/>
      <c r="L688" s="681"/>
      <c r="M688" s="682"/>
      <c r="N688" s="683"/>
      <c r="O688" s="682"/>
      <c r="P688" s="682"/>
      <c r="Q688" s="684" t="str">
        <f t="shared" si="132"/>
        <v/>
      </c>
      <c r="R688" s="684" t="str">
        <f t="shared" si="133"/>
        <v/>
      </c>
      <c r="S688" s="684" t="str">
        <f t="shared" si="134"/>
        <v/>
      </c>
      <c r="T688" s="684" t="str">
        <f t="shared" si="135"/>
        <v/>
      </c>
      <c r="U688" s="685" t="str">
        <f t="shared" si="136"/>
        <v/>
      </c>
      <c r="V688" s="685" t="str">
        <f t="shared" si="137"/>
        <v/>
      </c>
      <c r="W688" s="685" t="str">
        <f t="shared" si="138"/>
        <v/>
      </c>
      <c r="X688" s="685" t="str">
        <f t="shared" si="139"/>
        <v/>
      </c>
      <c r="Y688" s="685" t="str">
        <f t="shared" si="140"/>
        <v/>
      </c>
      <c r="Z688" s="685" t="str">
        <f t="shared" si="141"/>
        <v/>
      </c>
      <c r="AA688" s="685" t="str">
        <f t="shared" si="142"/>
        <v/>
      </c>
      <c r="AB688" s="679" t="str">
        <f>IF(G688="","",VLOOKUP(G688,Qualities!$A$2:$B$156,2,0))</f>
        <v/>
      </c>
      <c r="AC688" s="686" t="str">
        <f>IF(AB688="","",VLOOKUP(AB688,QualityType!$A$2:$B$16,2,0))</f>
        <v/>
      </c>
      <c r="AD688" s="687" t="str">
        <f t="shared" si="130"/>
        <v/>
      </c>
      <c r="AE688" s="687" t="str">
        <f>IF(I688="",IF(AND(J688="",K688=""),"",F688&amp;"External"),IF(COUNTIF(BaseData!$B$2:$B$45,I688)=1,F688&amp;"Consolidation intra-divisional",F688&amp;"Group"))</f>
        <v/>
      </c>
      <c r="AF688" s="687" t="str">
        <f t="shared" si="131"/>
        <v/>
      </c>
    </row>
    <row r="689" spans="1:32">
      <c r="A689" s="674"/>
      <c r="B689" s="675"/>
      <c r="C689" s="676"/>
      <c r="D689" s="675"/>
      <c r="E689" s="677"/>
      <c r="F689" s="675"/>
      <c r="G689" s="678"/>
      <c r="H689" s="675"/>
      <c r="I689" s="675"/>
      <c r="J689" s="675"/>
      <c r="K689" s="680"/>
      <c r="L689" s="681"/>
      <c r="M689" s="682"/>
      <c r="N689" s="683"/>
      <c r="O689" s="682"/>
      <c r="P689" s="682"/>
      <c r="Q689" s="684" t="str">
        <f t="shared" si="132"/>
        <v/>
      </c>
      <c r="R689" s="684" t="str">
        <f t="shared" si="133"/>
        <v/>
      </c>
      <c r="S689" s="684" t="str">
        <f t="shared" si="134"/>
        <v/>
      </c>
      <c r="T689" s="684" t="str">
        <f t="shared" si="135"/>
        <v/>
      </c>
      <c r="U689" s="685" t="str">
        <f t="shared" si="136"/>
        <v/>
      </c>
      <c r="V689" s="685" t="str">
        <f t="shared" si="137"/>
        <v/>
      </c>
      <c r="W689" s="685" t="str">
        <f t="shared" si="138"/>
        <v/>
      </c>
      <c r="X689" s="685" t="str">
        <f t="shared" si="139"/>
        <v/>
      </c>
      <c r="Y689" s="685" t="str">
        <f t="shared" si="140"/>
        <v/>
      </c>
      <c r="Z689" s="685" t="str">
        <f t="shared" si="141"/>
        <v/>
      </c>
      <c r="AA689" s="685" t="str">
        <f t="shared" si="142"/>
        <v/>
      </c>
      <c r="AB689" s="679" t="str">
        <f>IF(G689="","",VLOOKUP(G689,Qualities!$A$2:$B$156,2,0))</f>
        <v/>
      </c>
      <c r="AC689" s="686" t="str">
        <f>IF(AB689="","",VLOOKUP(AB689,QualityType!$A$2:$B$16,2,0))</f>
        <v/>
      </c>
      <c r="AD689" s="687" t="str">
        <f t="shared" si="130"/>
        <v/>
      </c>
      <c r="AE689" s="687" t="str">
        <f>IF(I689="",IF(AND(J689="",K689=""),"",F689&amp;"External"),IF(COUNTIF(BaseData!$B$2:$B$45,I689)=1,F689&amp;"Consolidation intra-divisional",F689&amp;"Group"))</f>
        <v/>
      </c>
      <c r="AF689" s="687" t="str">
        <f t="shared" si="131"/>
        <v/>
      </c>
    </row>
    <row r="690" spans="1:32">
      <c r="A690" s="674"/>
      <c r="B690" s="675"/>
      <c r="C690" s="676"/>
      <c r="D690" s="675"/>
      <c r="E690" s="677"/>
      <c r="F690" s="675"/>
      <c r="G690" s="678"/>
      <c r="H690" s="675"/>
      <c r="I690" s="675"/>
      <c r="J690" s="675"/>
      <c r="K690" s="680"/>
      <c r="L690" s="681"/>
      <c r="M690" s="682"/>
      <c r="N690" s="683"/>
      <c r="O690" s="682"/>
      <c r="P690" s="682"/>
      <c r="Q690" s="684" t="str">
        <f t="shared" si="132"/>
        <v/>
      </c>
      <c r="R690" s="684" t="str">
        <f t="shared" si="133"/>
        <v/>
      </c>
      <c r="S690" s="684" t="str">
        <f t="shared" si="134"/>
        <v/>
      </c>
      <c r="T690" s="684" t="str">
        <f t="shared" si="135"/>
        <v/>
      </c>
      <c r="U690" s="685" t="str">
        <f t="shared" si="136"/>
        <v/>
      </c>
      <c r="V690" s="685" t="str">
        <f t="shared" si="137"/>
        <v/>
      </c>
      <c r="W690" s="685" t="str">
        <f t="shared" si="138"/>
        <v/>
      </c>
      <c r="X690" s="685" t="str">
        <f t="shared" si="139"/>
        <v/>
      </c>
      <c r="Y690" s="685" t="str">
        <f t="shared" si="140"/>
        <v/>
      </c>
      <c r="Z690" s="685" t="str">
        <f t="shared" si="141"/>
        <v/>
      </c>
      <c r="AA690" s="685" t="str">
        <f t="shared" si="142"/>
        <v/>
      </c>
      <c r="AB690" s="679" t="str">
        <f>IF(G690="","",VLOOKUP(G690,Qualities!$A$2:$B$156,2,0))</f>
        <v/>
      </c>
      <c r="AC690" s="686" t="str">
        <f>IF(AB690="","",VLOOKUP(AB690,QualityType!$A$2:$B$16,2,0))</f>
        <v/>
      </c>
      <c r="AD690" s="687" t="str">
        <f t="shared" si="130"/>
        <v/>
      </c>
      <c r="AE690" s="687" t="str">
        <f>IF(I690="",IF(AND(J690="",K690=""),"",F690&amp;"External"),IF(COUNTIF(BaseData!$B$2:$B$45,I690)=1,F690&amp;"Consolidation intra-divisional",F690&amp;"Group"))</f>
        <v/>
      </c>
      <c r="AF690" s="687" t="str">
        <f t="shared" si="131"/>
        <v/>
      </c>
    </row>
    <row r="691" spans="1:32">
      <c r="A691" s="674"/>
      <c r="B691" s="675"/>
      <c r="C691" s="676"/>
      <c r="D691" s="675"/>
      <c r="E691" s="677"/>
      <c r="F691" s="675"/>
      <c r="G691" s="678"/>
      <c r="H691" s="675"/>
      <c r="I691" s="675"/>
      <c r="J691" s="675"/>
      <c r="K691" s="680"/>
      <c r="L691" s="681"/>
      <c r="M691" s="682"/>
      <c r="N691" s="683"/>
      <c r="O691" s="682"/>
      <c r="P691" s="682"/>
      <c r="Q691" s="684" t="str">
        <f t="shared" si="132"/>
        <v/>
      </c>
      <c r="R691" s="684" t="str">
        <f t="shared" si="133"/>
        <v/>
      </c>
      <c r="S691" s="684" t="str">
        <f t="shared" si="134"/>
        <v/>
      </c>
      <c r="T691" s="684" t="str">
        <f t="shared" si="135"/>
        <v/>
      </c>
      <c r="U691" s="685" t="str">
        <f t="shared" si="136"/>
        <v/>
      </c>
      <c r="V691" s="685" t="str">
        <f t="shared" si="137"/>
        <v/>
      </c>
      <c r="W691" s="685" t="str">
        <f t="shared" si="138"/>
        <v/>
      </c>
      <c r="X691" s="685" t="str">
        <f t="shared" si="139"/>
        <v/>
      </c>
      <c r="Y691" s="685" t="str">
        <f t="shared" si="140"/>
        <v/>
      </c>
      <c r="Z691" s="685" t="str">
        <f t="shared" si="141"/>
        <v/>
      </c>
      <c r="AA691" s="685" t="str">
        <f t="shared" si="142"/>
        <v/>
      </c>
      <c r="AB691" s="679" t="str">
        <f>IF(G691="","",VLOOKUP(G691,Qualities!$A$2:$B$156,2,0))</f>
        <v/>
      </c>
      <c r="AC691" s="686" t="str">
        <f>IF(AB691="","",VLOOKUP(AB691,QualityType!$A$2:$B$16,2,0))</f>
        <v/>
      </c>
      <c r="AD691" s="687" t="str">
        <f t="shared" si="130"/>
        <v/>
      </c>
      <c r="AE691" s="687" t="str">
        <f>IF(I691="",IF(AND(J691="",K691=""),"",F691&amp;"External"),IF(COUNTIF(BaseData!$B$2:$B$45,I691)=1,F691&amp;"Consolidation intra-divisional",F691&amp;"Group"))</f>
        <v/>
      </c>
      <c r="AF691" s="687" t="str">
        <f t="shared" si="131"/>
        <v/>
      </c>
    </row>
    <row r="692" spans="1:32">
      <c r="A692" s="674"/>
      <c r="B692" s="675"/>
      <c r="C692" s="676"/>
      <c r="D692" s="675"/>
      <c r="E692" s="677"/>
      <c r="F692" s="675"/>
      <c r="G692" s="678"/>
      <c r="H692" s="675"/>
      <c r="I692" s="675"/>
      <c r="J692" s="675"/>
      <c r="K692" s="680"/>
      <c r="L692" s="681"/>
      <c r="M692" s="682"/>
      <c r="N692" s="683"/>
      <c r="O692" s="682"/>
      <c r="P692" s="682"/>
      <c r="Q692" s="684" t="str">
        <f t="shared" si="132"/>
        <v/>
      </c>
      <c r="R692" s="684" t="str">
        <f t="shared" si="133"/>
        <v/>
      </c>
      <c r="S692" s="684" t="str">
        <f t="shared" si="134"/>
        <v/>
      </c>
      <c r="T692" s="684" t="str">
        <f t="shared" si="135"/>
        <v/>
      </c>
      <c r="U692" s="685" t="str">
        <f t="shared" si="136"/>
        <v/>
      </c>
      <c r="V692" s="685" t="str">
        <f t="shared" si="137"/>
        <v/>
      </c>
      <c r="W692" s="685" t="str">
        <f t="shared" si="138"/>
        <v/>
      </c>
      <c r="X692" s="685" t="str">
        <f t="shared" si="139"/>
        <v/>
      </c>
      <c r="Y692" s="685" t="str">
        <f t="shared" si="140"/>
        <v/>
      </c>
      <c r="Z692" s="685" t="str">
        <f t="shared" si="141"/>
        <v/>
      </c>
      <c r="AA692" s="685" t="str">
        <f t="shared" si="142"/>
        <v/>
      </c>
      <c r="AB692" s="679" t="str">
        <f>IF(G692="","",VLOOKUP(G692,Qualities!$A$2:$B$156,2,0))</f>
        <v/>
      </c>
      <c r="AC692" s="686" t="str">
        <f>IF(AB692="","",VLOOKUP(AB692,QualityType!$A$2:$B$16,2,0))</f>
        <v/>
      </c>
      <c r="AD692" s="687" t="str">
        <f t="shared" ref="AD692:AD755" si="143">D692&amp;AC692</f>
        <v/>
      </c>
      <c r="AE692" s="687" t="str">
        <f>IF(I692="",IF(AND(J692="",K692=""),"",F692&amp;"External"),IF(COUNTIF(BaseData!$B$2:$B$45,I692)=1,F692&amp;"Consolidation intra-divisional",F692&amp;"Group"))</f>
        <v/>
      </c>
      <c r="AF692" s="687" t="str">
        <f t="shared" ref="AF692:AF755" si="144">IF(A692="","",F692&amp;IF(I692&lt;&gt;"","aff","ext"))</f>
        <v/>
      </c>
    </row>
    <row r="693" spans="1:32">
      <c r="A693" s="674"/>
      <c r="B693" s="675"/>
      <c r="C693" s="676"/>
      <c r="D693" s="675"/>
      <c r="E693" s="677"/>
      <c r="F693" s="675"/>
      <c r="G693" s="678"/>
      <c r="H693" s="675"/>
      <c r="I693" s="675"/>
      <c r="J693" s="675"/>
      <c r="K693" s="680"/>
      <c r="L693" s="681"/>
      <c r="M693" s="682"/>
      <c r="N693" s="683"/>
      <c r="O693" s="682"/>
      <c r="P693" s="682"/>
      <c r="Q693" s="684" t="str">
        <f t="shared" ref="Q693:Q756" si="145">IF(L693="","",L693)</f>
        <v/>
      </c>
      <c r="R693" s="684" t="str">
        <f t="shared" ref="R693:R756" si="146">IF(Q693="","",Q693*M693)</f>
        <v/>
      </c>
      <c r="S693" s="684" t="str">
        <f t="shared" ref="S693:S756" si="147">IF(Q693="","",Q693*(N693+P693))</f>
        <v/>
      </c>
      <c r="T693" s="684" t="str">
        <f t="shared" ref="T693:T756" si="148">IF(Q693="","",Q693*O693)</f>
        <v/>
      </c>
      <c r="U693" s="685" t="str">
        <f t="shared" ref="U693:U756" si="149">IF(Q693="","",R693/Q693)</f>
        <v/>
      </c>
      <c r="V693" s="685" t="str">
        <f t="shared" ref="V693:V756" si="150">IF(Q693="","",S693/Q693)</f>
        <v/>
      </c>
      <c r="W693" s="685" t="str">
        <f t="shared" ref="W693:W756" si="151">IF(Q693="","",T693/Q693)</f>
        <v/>
      </c>
      <c r="X693" s="685" t="str">
        <f t="shared" ref="X693:X756" si="152">IF(Q693="","",U693-V693)</f>
        <v/>
      </c>
      <c r="Y693" s="685" t="str">
        <f t="shared" ref="Y693:Y756" si="153">IF(Q693="","",U693-V693-W693)</f>
        <v/>
      </c>
      <c r="Z693" s="685" t="str">
        <f t="shared" ref="Z693:Z756" si="154">IF(Q693="","",R693-S693)</f>
        <v/>
      </c>
      <c r="AA693" s="685" t="str">
        <f t="shared" ref="AA693:AA756" si="155">IF(Q693="","",R693-S693-T693)</f>
        <v/>
      </c>
      <c r="AB693" s="679" t="str">
        <f>IF(G693="","",VLOOKUP(G693,Qualities!$A$2:$B$156,2,0))</f>
        <v/>
      </c>
      <c r="AC693" s="686" t="str">
        <f>IF(AB693="","",VLOOKUP(AB693,QualityType!$A$2:$B$16,2,0))</f>
        <v/>
      </c>
      <c r="AD693" s="687" t="str">
        <f t="shared" si="143"/>
        <v/>
      </c>
      <c r="AE693" s="687" t="str">
        <f>IF(I693="",IF(AND(J693="",K693=""),"",F693&amp;"External"),IF(COUNTIF(BaseData!$B$2:$B$45,I693)=1,F693&amp;"Consolidation intra-divisional",F693&amp;"Group"))</f>
        <v/>
      </c>
      <c r="AF693" s="687" t="str">
        <f t="shared" si="144"/>
        <v/>
      </c>
    </row>
    <row r="694" spans="1:32">
      <c r="A694" s="674"/>
      <c r="B694" s="675"/>
      <c r="C694" s="676"/>
      <c r="D694" s="675"/>
      <c r="E694" s="677"/>
      <c r="F694" s="675"/>
      <c r="G694" s="678"/>
      <c r="H694" s="675"/>
      <c r="I694" s="675"/>
      <c r="J694" s="675"/>
      <c r="K694" s="680"/>
      <c r="L694" s="681"/>
      <c r="M694" s="682"/>
      <c r="N694" s="683"/>
      <c r="O694" s="682"/>
      <c r="P694" s="682"/>
      <c r="Q694" s="684" t="str">
        <f t="shared" si="145"/>
        <v/>
      </c>
      <c r="R694" s="684" t="str">
        <f t="shared" si="146"/>
        <v/>
      </c>
      <c r="S694" s="684" t="str">
        <f t="shared" si="147"/>
        <v/>
      </c>
      <c r="T694" s="684" t="str">
        <f t="shared" si="148"/>
        <v/>
      </c>
      <c r="U694" s="685" t="str">
        <f t="shared" si="149"/>
        <v/>
      </c>
      <c r="V694" s="685" t="str">
        <f t="shared" si="150"/>
        <v/>
      </c>
      <c r="W694" s="685" t="str">
        <f t="shared" si="151"/>
        <v/>
      </c>
      <c r="X694" s="685" t="str">
        <f t="shared" si="152"/>
        <v/>
      </c>
      <c r="Y694" s="685" t="str">
        <f t="shared" si="153"/>
        <v/>
      </c>
      <c r="Z694" s="685" t="str">
        <f t="shared" si="154"/>
        <v/>
      </c>
      <c r="AA694" s="685" t="str">
        <f t="shared" si="155"/>
        <v/>
      </c>
      <c r="AB694" s="679" t="str">
        <f>IF(G694="","",VLOOKUP(G694,Qualities!$A$2:$B$156,2,0))</f>
        <v/>
      </c>
      <c r="AC694" s="686" t="str">
        <f>IF(AB694="","",VLOOKUP(AB694,QualityType!$A$2:$B$16,2,0))</f>
        <v/>
      </c>
      <c r="AD694" s="687" t="str">
        <f t="shared" si="143"/>
        <v/>
      </c>
      <c r="AE694" s="687" t="str">
        <f>IF(I694="",IF(AND(J694="",K694=""),"",F694&amp;"External"),IF(COUNTIF(BaseData!$B$2:$B$45,I694)=1,F694&amp;"Consolidation intra-divisional",F694&amp;"Group"))</f>
        <v/>
      </c>
      <c r="AF694" s="687" t="str">
        <f t="shared" si="144"/>
        <v/>
      </c>
    </row>
    <row r="695" spans="1:32">
      <c r="A695" s="674"/>
      <c r="B695" s="675"/>
      <c r="C695" s="676"/>
      <c r="D695" s="675"/>
      <c r="E695" s="677"/>
      <c r="F695" s="675"/>
      <c r="G695" s="678"/>
      <c r="H695" s="675"/>
      <c r="I695" s="675"/>
      <c r="J695" s="675"/>
      <c r="K695" s="680"/>
      <c r="L695" s="681"/>
      <c r="M695" s="682"/>
      <c r="N695" s="683"/>
      <c r="O695" s="682"/>
      <c r="P695" s="682"/>
      <c r="Q695" s="684" t="str">
        <f t="shared" si="145"/>
        <v/>
      </c>
      <c r="R695" s="684" t="str">
        <f t="shared" si="146"/>
        <v/>
      </c>
      <c r="S695" s="684" t="str">
        <f t="shared" si="147"/>
        <v/>
      </c>
      <c r="T695" s="684" t="str">
        <f t="shared" si="148"/>
        <v/>
      </c>
      <c r="U695" s="685" t="str">
        <f t="shared" si="149"/>
        <v/>
      </c>
      <c r="V695" s="685" t="str">
        <f t="shared" si="150"/>
        <v/>
      </c>
      <c r="W695" s="685" t="str">
        <f t="shared" si="151"/>
        <v/>
      </c>
      <c r="X695" s="685" t="str">
        <f t="shared" si="152"/>
        <v/>
      </c>
      <c r="Y695" s="685" t="str">
        <f t="shared" si="153"/>
        <v/>
      </c>
      <c r="Z695" s="685" t="str">
        <f t="shared" si="154"/>
        <v/>
      </c>
      <c r="AA695" s="685" t="str">
        <f t="shared" si="155"/>
        <v/>
      </c>
      <c r="AB695" s="679" t="str">
        <f>IF(G695="","",VLOOKUP(G695,Qualities!$A$2:$B$156,2,0))</f>
        <v/>
      </c>
      <c r="AC695" s="686" t="str">
        <f>IF(AB695="","",VLOOKUP(AB695,QualityType!$A$2:$B$16,2,0))</f>
        <v/>
      </c>
      <c r="AD695" s="687" t="str">
        <f t="shared" si="143"/>
        <v/>
      </c>
      <c r="AE695" s="687" t="str">
        <f>IF(I695="",IF(AND(J695="",K695=""),"",F695&amp;"External"),IF(COUNTIF(BaseData!$B$2:$B$45,I695)=1,F695&amp;"Consolidation intra-divisional",F695&amp;"Group"))</f>
        <v/>
      </c>
      <c r="AF695" s="687" t="str">
        <f t="shared" si="144"/>
        <v/>
      </c>
    </row>
    <row r="696" spans="1:32">
      <c r="A696" s="674"/>
      <c r="B696" s="675"/>
      <c r="C696" s="676"/>
      <c r="D696" s="675"/>
      <c r="E696" s="677"/>
      <c r="F696" s="675"/>
      <c r="G696" s="678"/>
      <c r="H696" s="675"/>
      <c r="I696" s="675"/>
      <c r="J696" s="675"/>
      <c r="K696" s="680"/>
      <c r="L696" s="681"/>
      <c r="M696" s="682"/>
      <c r="N696" s="683"/>
      <c r="O696" s="682"/>
      <c r="P696" s="682"/>
      <c r="Q696" s="684" t="str">
        <f t="shared" si="145"/>
        <v/>
      </c>
      <c r="R696" s="684" t="str">
        <f t="shared" si="146"/>
        <v/>
      </c>
      <c r="S696" s="684" t="str">
        <f t="shared" si="147"/>
        <v/>
      </c>
      <c r="T696" s="684" t="str">
        <f t="shared" si="148"/>
        <v/>
      </c>
      <c r="U696" s="685" t="str">
        <f t="shared" si="149"/>
        <v/>
      </c>
      <c r="V696" s="685" t="str">
        <f t="shared" si="150"/>
        <v/>
      </c>
      <c r="W696" s="685" t="str">
        <f t="shared" si="151"/>
        <v/>
      </c>
      <c r="X696" s="685" t="str">
        <f t="shared" si="152"/>
        <v/>
      </c>
      <c r="Y696" s="685" t="str">
        <f t="shared" si="153"/>
        <v/>
      </c>
      <c r="Z696" s="685" t="str">
        <f t="shared" si="154"/>
        <v/>
      </c>
      <c r="AA696" s="685" t="str">
        <f t="shared" si="155"/>
        <v/>
      </c>
      <c r="AB696" s="679" t="str">
        <f>IF(G696="","",VLOOKUP(G696,Qualities!$A$2:$B$156,2,0))</f>
        <v/>
      </c>
      <c r="AC696" s="686" t="str">
        <f>IF(AB696="","",VLOOKUP(AB696,QualityType!$A$2:$B$16,2,0))</f>
        <v/>
      </c>
      <c r="AD696" s="687" t="str">
        <f t="shared" si="143"/>
        <v/>
      </c>
      <c r="AE696" s="687" t="str">
        <f>IF(I696="",IF(AND(J696="",K696=""),"",F696&amp;"External"),IF(COUNTIF(BaseData!$B$2:$B$45,I696)=1,F696&amp;"Consolidation intra-divisional",F696&amp;"Group"))</f>
        <v/>
      </c>
      <c r="AF696" s="687" t="str">
        <f t="shared" si="144"/>
        <v/>
      </c>
    </row>
    <row r="697" spans="1:32">
      <c r="A697" s="674"/>
      <c r="B697" s="675"/>
      <c r="C697" s="676"/>
      <c r="D697" s="675"/>
      <c r="E697" s="677"/>
      <c r="F697" s="675"/>
      <c r="G697" s="678"/>
      <c r="H697" s="675"/>
      <c r="I697" s="675"/>
      <c r="J697" s="675"/>
      <c r="K697" s="680"/>
      <c r="L697" s="681"/>
      <c r="M697" s="682"/>
      <c r="N697" s="683"/>
      <c r="O697" s="682"/>
      <c r="P697" s="682"/>
      <c r="Q697" s="684" t="str">
        <f t="shared" si="145"/>
        <v/>
      </c>
      <c r="R697" s="684" t="str">
        <f t="shared" si="146"/>
        <v/>
      </c>
      <c r="S697" s="684" t="str">
        <f t="shared" si="147"/>
        <v/>
      </c>
      <c r="T697" s="684" t="str">
        <f t="shared" si="148"/>
        <v/>
      </c>
      <c r="U697" s="685" t="str">
        <f t="shared" si="149"/>
        <v/>
      </c>
      <c r="V697" s="685" t="str">
        <f t="shared" si="150"/>
        <v/>
      </c>
      <c r="W697" s="685" t="str">
        <f t="shared" si="151"/>
        <v/>
      </c>
      <c r="X697" s="685" t="str">
        <f t="shared" si="152"/>
        <v/>
      </c>
      <c r="Y697" s="685" t="str">
        <f t="shared" si="153"/>
        <v/>
      </c>
      <c r="Z697" s="685" t="str">
        <f t="shared" si="154"/>
        <v/>
      </c>
      <c r="AA697" s="685" t="str">
        <f t="shared" si="155"/>
        <v/>
      </c>
      <c r="AB697" s="679" t="str">
        <f>IF(G697="","",VLOOKUP(G697,Qualities!$A$2:$B$156,2,0))</f>
        <v/>
      </c>
      <c r="AC697" s="686" t="str">
        <f>IF(AB697="","",VLOOKUP(AB697,QualityType!$A$2:$B$16,2,0))</f>
        <v/>
      </c>
      <c r="AD697" s="687" t="str">
        <f t="shared" si="143"/>
        <v/>
      </c>
      <c r="AE697" s="687" t="str">
        <f>IF(I697="",IF(AND(J697="",K697=""),"",F697&amp;"External"),IF(COUNTIF(BaseData!$B$2:$B$45,I697)=1,F697&amp;"Consolidation intra-divisional",F697&amp;"Group"))</f>
        <v/>
      </c>
      <c r="AF697" s="687" t="str">
        <f t="shared" si="144"/>
        <v/>
      </c>
    </row>
    <row r="698" spans="1:32">
      <c r="A698" s="674"/>
      <c r="B698" s="675"/>
      <c r="C698" s="676"/>
      <c r="D698" s="675"/>
      <c r="E698" s="677"/>
      <c r="F698" s="675"/>
      <c r="G698" s="678"/>
      <c r="H698" s="675"/>
      <c r="I698" s="675"/>
      <c r="J698" s="675"/>
      <c r="K698" s="680"/>
      <c r="L698" s="681"/>
      <c r="M698" s="682"/>
      <c r="N698" s="683"/>
      <c r="O698" s="682"/>
      <c r="P698" s="682"/>
      <c r="Q698" s="684" t="str">
        <f t="shared" si="145"/>
        <v/>
      </c>
      <c r="R698" s="684" t="str">
        <f t="shared" si="146"/>
        <v/>
      </c>
      <c r="S698" s="684" t="str">
        <f t="shared" si="147"/>
        <v/>
      </c>
      <c r="T698" s="684" t="str">
        <f t="shared" si="148"/>
        <v/>
      </c>
      <c r="U698" s="685" t="str">
        <f t="shared" si="149"/>
        <v/>
      </c>
      <c r="V698" s="685" t="str">
        <f t="shared" si="150"/>
        <v/>
      </c>
      <c r="W698" s="685" t="str">
        <f t="shared" si="151"/>
        <v/>
      </c>
      <c r="X698" s="685" t="str">
        <f t="shared" si="152"/>
        <v/>
      </c>
      <c r="Y698" s="685" t="str">
        <f t="shared" si="153"/>
        <v/>
      </c>
      <c r="Z698" s="685" t="str">
        <f t="shared" si="154"/>
        <v/>
      </c>
      <c r="AA698" s="685" t="str">
        <f t="shared" si="155"/>
        <v/>
      </c>
      <c r="AB698" s="679" t="str">
        <f>IF(G698="","",VLOOKUP(G698,Qualities!$A$2:$B$156,2,0))</f>
        <v/>
      </c>
      <c r="AC698" s="686" t="str">
        <f>IF(AB698="","",VLOOKUP(AB698,QualityType!$A$2:$B$16,2,0))</f>
        <v/>
      </c>
      <c r="AD698" s="687" t="str">
        <f t="shared" si="143"/>
        <v/>
      </c>
      <c r="AE698" s="687" t="str">
        <f>IF(I698="",IF(AND(J698="",K698=""),"",F698&amp;"External"),IF(COUNTIF(BaseData!$B$2:$B$45,I698)=1,F698&amp;"Consolidation intra-divisional",F698&amp;"Group"))</f>
        <v/>
      </c>
      <c r="AF698" s="687" t="str">
        <f t="shared" si="144"/>
        <v/>
      </c>
    </row>
    <row r="699" spans="1:32">
      <c r="A699" s="674"/>
      <c r="B699" s="675"/>
      <c r="C699" s="676"/>
      <c r="D699" s="675"/>
      <c r="E699" s="677"/>
      <c r="F699" s="675"/>
      <c r="G699" s="678"/>
      <c r="H699" s="675"/>
      <c r="I699" s="675"/>
      <c r="J699" s="675"/>
      <c r="K699" s="680"/>
      <c r="L699" s="681"/>
      <c r="M699" s="682"/>
      <c r="N699" s="683"/>
      <c r="O699" s="682"/>
      <c r="P699" s="682"/>
      <c r="Q699" s="684" t="str">
        <f t="shared" si="145"/>
        <v/>
      </c>
      <c r="R699" s="684" t="str">
        <f t="shared" si="146"/>
        <v/>
      </c>
      <c r="S699" s="684" t="str">
        <f t="shared" si="147"/>
        <v/>
      </c>
      <c r="T699" s="684" t="str">
        <f t="shared" si="148"/>
        <v/>
      </c>
      <c r="U699" s="685" t="str">
        <f t="shared" si="149"/>
        <v/>
      </c>
      <c r="V699" s="685" t="str">
        <f t="shared" si="150"/>
        <v/>
      </c>
      <c r="W699" s="685" t="str">
        <f t="shared" si="151"/>
        <v/>
      </c>
      <c r="X699" s="685" t="str">
        <f t="shared" si="152"/>
        <v/>
      </c>
      <c r="Y699" s="685" t="str">
        <f t="shared" si="153"/>
        <v/>
      </c>
      <c r="Z699" s="685" t="str">
        <f t="shared" si="154"/>
        <v/>
      </c>
      <c r="AA699" s="685" t="str">
        <f t="shared" si="155"/>
        <v/>
      </c>
      <c r="AB699" s="679" t="str">
        <f>IF(G699="","",VLOOKUP(G699,Qualities!$A$2:$B$156,2,0))</f>
        <v/>
      </c>
      <c r="AC699" s="686" t="str">
        <f>IF(AB699="","",VLOOKUP(AB699,QualityType!$A$2:$B$16,2,0))</f>
        <v/>
      </c>
      <c r="AD699" s="687" t="str">
        <f t="shared" si="143"/>
        <v/>
      </c>
      <c r="AE699" s="687" t="str">
        <f>IF(I699="",IF(AND(J699="",K699=""),"",F699&amp;"External"),IF(COUNTIF(BaseData!$B$2:$B$45,I699)=1,F699&amp;"Consolidation intra-divisional",F699&amp;"Group"))</f>
        <v/>
      </c>
      <c r="AF699" s="687" t="str">
        <f t="shared" si="144"/>
        <v/>
      </c>
    </row>
    <row r="700" spans="1:32">
      <c r="A700" s="674"/>
      <c r="B700" s="675"/>
      <c r="C700" s="676"/>
      <c r="D700" s="675"/>
      <c r="E700" s="677"/>
      <c r="F700" s="675"/>
      <c r="G700" s="678"/>
      <c r="H700" s="675"/>
      <c r="I700" s="675"/>
      <c r="J700" s="675"/>
      <c r="K700" s="680"/>
      <c r="L700" s="681"/>
      <c r="M700" s="682"/>
      <c r="N700" s="683"/>
      <c r="O700" s="682"/>
      <c r="P700" s="682"/>
      <c r="Q700" s="684" t="str">
        <f t="shared" si="145"/>
        <v/>
      </c>
      <c r="R700" s="684" t="str">
        <f t="shared" si="146"/>
        <v/>
      </c>
      <c r="S700" s="684" t="str">
        <f t="shared" si="147"/>
        <v/>
      </c>
      <c r="T700" s="684" t="str">
        <f t="shared" si="148"/>
        <v/>
      </c>
      <c r="U700" s="685" t="str">
        <f t="shared" si="149"/>
        <v/>
      </c>
      <c r="V700" s="685" t="str">
        <f t="shared" si="150"/>
        <v/>
      </c>
      <c r="W700" s="685" t="str">
        <f t="shared" si="151"/>
        <v/>
      </c>
      <c r="X700" s="685" t="str">
        <f t="shared" si="152"/>
        <v/>
      </c>
      <c r="Y700" s="685" t="str">
        <f t="shared" si="153"/>
        <v/>
      </c>
      <c r="Z700" s="685" t="str">
        <f t="shared" si="154"/>
        <v/>
      </c>
      <c r="AA700" s="685" t="str">
        <f t="shared" si="155"/>
        <v/>
      </c>
      <c r="AB700" s="679" t="str">
        <f>IF(G700="","",VLOOKUP(G700,Qualities!$A$2:$B$156,2,0))</f>
        <v/>
      </c>
      <c r="AC700" s="686" t="str">
        <f>IF(AB700="","",VLOOKUP(AB700,QualityType!$A$2:$B$16,2,0))</f>
        <v/>
      </c>
      <c r="AD700" s="687" t="str">
        <f t="shared" si="143"/>
        <v/>
      </c>
      <c r="AE700" s="687" t="str">
        <f>IF(I700="",IF(AND(J700="",K700=""),"",F700&amp;"External"),IF(COUNTIF(BaseData!$B$2:$B$45,I700)=1,F700&amp;"Consolidation intra-divisional",F700&amp;"Group"))</f>
        <v/>
      </c>
      <c r="AF700" s="687" t="str">
        <f t="shared" si="144"/>
        <v/>
      </c>
    </row>
    <row r="701" spans="1:32">
      <c r="A701" s="674"/>
      <c r="B701" s="675"/>
      <c r="C701" s="676"/>
      <c r="D701" s="675"/>
      <c r="E701" s="677"/>
      <c r="F701" s="675"/>
      <c r="G701" s="678"/>
      <c r="H701" s="675"/>
      <c r="I701" s="675"/>
      <c r="J701" s="675"/>
      <c r="K701" s="680"/>
      <c r="L701" s="681"/>
      <c r="M701" s="682"/>
      <c r="N701" s="683"/>
      <c r="O701" s="682"/>
      <c r="P701" s="682"/>
      <c r="Q701" s="684" t="str">
        <f t="shared" si="145"/>
        <v/>
      </c>
      <c r="R701" s="684" t="str">
        <f t="shared" si="146"/>
        <v/>
      </c>
      <c r="S701" s="684" t="str">
        <f t="shared" si="147"/>
        <v/>
      </c>
      <c r="T701" s="684" t="str">
        <f t="shared" si="148"/>
        <v/>
      </c>
      <c r="U701" s="685" t="str">
        <f t="shared" si="149"/>
        <v/>
      </c>
      <c r="V701" s="685" t="str">
        <f t="shared" si="150"/>
        <v/>
      </c>
      <c r="W701" s="685" t="str">
        <f t="shared" si="151"/>
        <v/>
      </c>
      <c r="X701" s="685" t="str">
        <f t="shared" si="152"/>
        <v/>
      </c>
      <c r="Y701" s="685" t="str">
        <f t="shared" si="153"/>
        <v/>
      </c>
      <c r="Z701" s="685" t="str">
        <f t="shared" si="154"/>
        <v/>
      </c>
      <c r="AA701" s="685" t="str">
        <f t="shared" si="155"/>
        <v/>
      </c>
      <c r="AB701" s="679" t="str">
        <f>IF(G701="","",VLOOKUP(G701,Qualities!$A$2:$B$156,2,0))</f>
        <v/>
      </c>
      <c r="AC701" s="686" t="str">
        <f>IF(AB701="","",VLOOKUP(AB701,QualityType!$A$2:$B$16,2,0))</f>
        <v/>
      </c>
      <c r="AD701" s="687" t="str">
        <f t="shared" si="143"/>
        <v/>
      </c>
      <c r="AE701" s="687" t="str">
        <f>IF(I701="",IF(AND(J701="",K701=""),"",F701&amp;"External"),IF(COUNTIF(BaseData!$B$2:$B$45,I701)=1,F701&amp;"Consolidation intra-divisional",F701&amp;"Group"))</f>
        <v/>
      </c>
      <c r="AF701" s="687" t="str">
        <f t="shared" si="144"/>
        <v/>
      </c>
    </row>
    <row r="702" spans="1:32">
      <c r="A702" s="674"/>
      <c r="B702" s="675"/>
      <c r="C702" s="676"/>
      <c r="D702" s="675"/>
      <c r="E702" s="677"/>
      <c r="F702" s="675"/>
      <c r="G702" s="678"/>
      <c r="H702" s="675"/>
      <c r="I702" s="675"/>
      <c r="J702" s="675"/>
      <c r="K702" s="680"/>
      <c r="L702" s="681"/>
      <c r="M702" s="682"/>
      <c r="N702" s="683"/>
      <c r="O702" s="682"/>
      <c r="P702" s="682"/>
      <c r="Q702" s="684" t="str">
        <f t="shared" si="145"/>
        <v/>
      </c>
      <c r="R702" s="684" t="str">
        <f t="shared" si="146"/>
        <v/>
      </c>
      <c r="S702" s="684" t="str">
        <f t="shared" si="147"/>
        <v/>
      </c>
      <c r="T702" s="684" t="str">
        <f t="shared" si="148"/>
        <v/>
      </c>
      <c r="U702" s="685" t="str">
        <f t="shared" si="149"/>
        <v/>
      </c>
      <c r="V702" s="685" t="str">
        <f t="shared" si="150"/>
        <v/>
      </c>
      <c r="W702" s="685" t="str">
        <f t="shared" si="151"/>
        <v/>
      </c>
      <c r="X702" s="685" t="str">
        <f t="shared" si="152"/>
        <v/>
      </c>
      <c r="Y702" s="685" t="str">
        <f t="shared" si="153"/>
        <v/>
      </c>
      <c r="Z702" s="685" t="str">
        <f t="shared" si="154"/>
        <v/>
      </c>
      <c r="AA702" s="685" t="str">
        <f t="shared" si="155"/>
        <v/>
      </c>
      <c r="AB702" s="679" t="str">
        <f>IF(G702="","",VLOOKUP(G702,Qualities!$A$2:$B$156,2,0))</f>
        <v/>
      </c>
      <c r="AC702" s="686" t="str">
        <f>IF(AB702="","",VLOOKUP(AB702,QualityType!$A$2:$B$16,2,0))</f>
        <v/>
      </c>
      <c r="AD702" s="687" t="str">
        <f t="shared" si="143"/>
        <v/>
      </c>
      <c r="AE702" s="687" t="str">
        <f>IF(I702="",IF(AND(J702="",K702=""),"",F702&amp;"External"),IF(COUNTIF(BaseData!$B$2:$B$45,I702)=1,F702&amp;"Consolidation intra-divisional",F702&amp;"Group"))</f>
        <v/>
      </c>
      <c r="AF702" s="687" t="str">
        <f t="shared" si="144"/>
        <v/>
      </c>
    </row>
    <row r="703" spans="1:32">
      <c r="A703" s="674"/>
      <c r="B703" s="675"/>
      <c r="C703" s="676"/>
      <c r="D703" s="675"/>
      <c r="E703" s="677"/>
      <c r="F703" s="675"/>
      <c r="G703" s="678"/>
      <c r="H703" s="675"/>
      <c r="I703" s="675"/>
      <c r="J703" s="675"/>
      <c r="K703" s="680"/>
      <c r="L703" s="681"/>
      <c r="M703" s="682"/>
      <c r="N703" s="683"/>
      <c r="O703" s="682"/>
      <c r="P703" s="682"/>
      <c r="Q703" s="684" t="str">
        <f t="shared" si="145"/>
        <v/>
      </c>
      <c r="R703" s="684" t="str">
        <f t="shared" si="146"/>
        <v/>
      </c>
      <c r="S703" s="684" t="str">
        <f t="shared" si="147"/>
        <v/>
      </c>
      <c r="T703" s="684" t="str">
        <f t="shared" si="148"/>
        <v/>
      </c>
      <c r="U703" s="685" t="str">
        <f t="shared" si="149"/>
        <v/>
      </c>
      <c r="V703" s="685" t="str">
        <f t="shared" si="150"/>
        <v/>
      </c>
      <c r="W703" s="685" t="str">
        <f t="shared" si="151"/>
        <v/>
      </c>
      <c r="X703" s="685" t="str">
        <f t="shared" si="152"/>
        <v/>
      </c>
      <c r="Y703" s="685" t="str">
        <f t="shared" si="153"/>
        <v/>
      </c>
      <c r="Z703" s="685" t="str">
        <f t="shared" si="154"/>
        <v/>
      </c>
      <c r="AA703" s="685" t="str">
        <f t="shared" si="155"/>
        <v/>
      </c>
      <c r="AB703" s="679" t="str">
        <f>IF(G703="","",VLOOKUP(G703,Qualities!$A$2:$B$156,2,0))</f>
        <v/>
      </c>
      <c r="AC703" s="686" t="str">
        <f>IF(AB703="","",VLOOKUP(AB703,QualityType!$A$2:$B$16,2,0))</f>
        <v/>
      </c>
      <c r="AD703" s="687" t="str">
        <f t="shared" si="143"/>
        <v/>
      </c>
      <c r="AE703" s="687" t="str">
        <f>IF(I703="",IF(AND(J703="",K703=""),"",F703&amp;"External"),IF(COUNTIF(BaseData!$B$2:$B$45,I703)=1,F703&amp;"Consolidation intra-divisional",F703&amp;"Group"))</f>
        <v/>
      </c>
      <c r="AF703" s="687" t="str">
        <f t="shared" si="144"/>
        <v/>
      </c>
    </row>
    <row r="704" spans="1:32">
      <c r="A704" s="674"/>
      <c r="B704" s="675"/>
      <c r="C704" s="676"/>
      <c r="D704" s="675"/>
      <c r="E704" s="677"/>
      <c r="F704" s="675"/>
      <c r="G704" s="678"/>
      <c r="H704" s="675"/>
      <c r="I704" s="675"/>
      <c r="J704" s="675"/>
      <c r="K704" s="680"/>
      <c r="L704" s="681"/>
      <c r="M704" s="682"/>
      <c r="N704" s="683"/>
      <c r="O704" s="682"/>
      <c r="P704" s="682"/>
      <c r="Q704" s="684" t="str">
        <f t="shared" si="145"/>
        <v/>
      </c>
      <c r="R704" s="684" t="str">
        <f t="shared" si="146"/>
        <v/>
      </c>
      <c r="S704" s="684" t="str">
        <f t="shared" si="147"/>
        <v/>
      </c>
      <c r="T704" s="684" t="str">
        <f t="shared" si="148"/>
        <v/>
      </c>
      <c r="U704" s="685" t="str">
        <f t="shared" si="149"/>
        <v/>
      </c>
      <c r="V704" s="685" t="str">
        <f t="shared" si="150"/>
        <v/>
      </c>
      <c r="W704" s="685" t="str">
        <f t="shared" si="151"/>
        <v/>
      </c>
      <c r="X704" s="685" t="str">
        <f t="shared" si="152"/>
        <v/>
      </c>
      <c r="Y704" s="685" t="str">
        <f t="shared" si="153"/>
        <v/>
      </c>
      <c r="Z704" s="685" t="str">
        <f t="shared" si="154"/>
        <v/>
      </c>
      <c r="AA704" s="685" t="str">
        <f t="shared" si="155"/>
        <v/>
      </c>
      <c r="AB704" s="679" t="str">
        <f>IF(G704="","",VLOOKUP(G704,Qualities!$A$2:$B$156,2,0))</f>
        <v/>
      </c>
      <c r="AC704" s="686" t="str">
        <f>IF(AB704="","",VLOOKUP(AB704,QualityType!$A$2:$B$16,2,0))</f>
        <v/>
      </c>
      <c r="AD704" s="687" t="str">
        <f t="shared" si="143"/>
        <v/>
      </c>
      <c r="AE704" s="687" t="str">
        <f>IF(I704="",IF(AND(J704="",K704=""),"",F704&amp;"External"),IF(COUNTIF(BaseData!$B$2:$B$45,I704)=1,F704&amp;"Consolidation intra-divisional",F704&amp;"Group"))</f>
        <v/>
      </c>
      <c r="AF704" s="687" t="str">
        <f t="shared" si="144"/>
        <v/>
      </c>
    </row>
    <row r="705" spans="1:32">
      <c r="A705" s="674"/>
      <c r="B705" s="675"/>
      <c r="C705" s="676"/>
      <c r="D705" s="675"/>
      <c r="E705" s="677"/>
      <c r="F705" s="675"/>
      <c r="G705" s="678"/>
      <c r="H705" s="675"/>
      <c r="I705" s="675"/>
      <c r="J705" s="675"/>
      <c r="K705" s="680"/>
      <c r="L705" s="681"/>
      <c r="M705" s="682"/>
      <c r="N705" s="683"/>
      <c r="O705" s="682"/>
      <c r="P705" s="682"/>
      <c r="Q705" s="684" t="str">
        <f t="shared" si="145"/>
        <v/>
      </c>
      <c r="R705" s="684" t="str">
        <f t="shared" si="146"/>
        <v/>
      </c>
      <c r="S705" s="684" t="str">
        <f t="shared" si="147"/>
        <v/>
      </c>
      <c r="T705" s="684" t="str">
        <f t="shared" si="148"/>
        <v/>
      </c>
      <c r="U705" s="685" t="str">
        <f t="shared" si="149"/>
        <v/>
      </c>
      <c r="V705" s="685" t="str">
        <f t="shared" si="150"/>
        <v/>
      </c>
      <c r="W705" s="685" t="str">
        <f t="shared" si="151"/>
        <v/>
      </c>
      <c r="X705" s="685" t="str">
        <f t="shared" si="152"/>
        <v/>
      </c>
      <c r="Y705" s="685" t="str">
        <f t="shared" si="153"/>
        <v/>
      </c>
      <c r="Z705" s="685" t="str">
        <f t="shared" si="154"/>
        <v/>
      </c>
      <c r="AA705" s="685" t="str">
        <f t="shared" si="155"/>
        <v/>
      </c>
      <c r="AB705" s="679" t="str">
        <f>IF(G705="","",VLOOKUP(G705,Qualities!$A$2:$B$156,2,0))</f>
        <v/>
      </c>
      <c r="AC705" s="686" t="str">
        <f>IF(AB705="","",VLOOKUP(AB705,QualityType!$A$2:$B$16,2,0))</f>
        <v/>
      </c>
      <c r="AD705" s="687" t="str">
        <f t="shared" si="143"/>
        <v/>
      </c>
      <c r="AE705" s="687" t="str">
        <f>IF(I705="",IF(AND(J705="",K705=""),"",F705&amp;"External"),IF(COUNTIF(BaseData!$B$2:$B$45,I705)=1,F705&amp;"Consolidation intra-divisional",F705&amp;"Group"))</f>
        <v/>
      </c>
      <c r="AF705" s="687" t="str">
        <f t="shared" si="144"/>
        <v/>
      </c>
    </row>
    <row r="706" spans="1:32">
      <c r="A706" s="674"/>
      <c r="B706" s="675"/>
      <c r="C706" s="676"/>
      <c r="D706" s="675"/>
      <c r="E706" s="677"/>
      <c r="F706" s="675"/>
      <c r="G706" s="678"/>
      <c r="H706" s="675"/>
      <c r="I706" s="675"/>
      <c r="J706" s="675"/>
      <c r="K706" s="680"/>
      <c r="L706" s="681"/>
      <c r="M706" s="682"/>
      <c r="N706" s="683"/>
      <c r="O706" s="682"/>
      <c r="P706" s="682"/>
      <c r="Q706" s="684" t="str">
        <f t="shared" si="145"/>
        <v/>
      </c>
      <c r="R706" s="684" t="str">
        <f t="shared" si="146"/>
        <v/>
      </c>
      <c r="S706" s="684" t="str">
        <f t="shared" si="147"/>
        <v/>
      </c>
      <c r="T706" s="684" t="str">
        <f t="shared" si="148"/>
        <v/>
      </c>
      <c r="U706" s="685" t="str">
        <f t="shared" si="149"/>
        <v/>
      </c>
      <c r="V706" s="685" t="str">
        <f t="shared" si="150"/>
        <v/>
      </c>
      <c r="W706" s="685" t="str">
        <f t="shared" si="151"/>
        <v/>
      </c>
      <c r="X706" s="685" t="str">
        <f t="shared" si="152"/>
        <v/>
      </c>
      <c r="Y706" s="685" t="str">
        <f t="shared" si="153"/>
        <v/>
      </c>
      <c r="Z706" s="685" t="str">
        <f t="shared" si="154"/>
        <v/>
      </c>
      <c r="AA706" s="685" t="str">
        <f t="shared" si="155"/>
        <v/>
      </c>
      <c r="AB706" s="679" t="str">
        <f>IF(G706="","",VLOOKUP(G706,Qualities!$A$2:$B$156,2,0))</f>
        <v/>
      </c>
      <c r="AC706" s="686" t="str">
        <f>IF(AB706="","",VLOOKUP(AB706,QualityType!$A$2:$B$16,2,0))</f>
        <v/>
      </c>
      <c r="AD706" s="687" t="str">
        <f t="shared" si="143"/>
        <v/>
      </c>
      <c r="AE706" s="687" t="str">
        <f>IF(I706="",IF(AND(J706="",K706=""),"",F706&amp;"External"),IF(COUNTIF(BaseData!$B$2:$B$45,I706)=1,F706&amp;"Consolidation intra-divisional",F706&amp;"Group"))</f>
        <v/>
      </c>
      <c r="AF706" s="687" t="str">
        <f t="shared" si="144"/>
        <v/>
      </c>
    </row>
    <row r="707" spans="1:32">
      <c r="A707" s="674"/>
      <c r="B707" s="675"/>
      <c r="C707" s="676"/>
      <c r="D707" s="675"/>
      <c r="E707" s="677"/>
      <c r="F707" s="675"/>
      <c r="G707" s="678"/>
      <c r="H707" s="675"/>
      <c r="I707" s="675"/>
      <c r="J707" s="675"/>
      <c r="K707" s="680"/>
      <c r="L707" s="681"/>
      <c r="M707" s="682"/>
      <c r="N707" s="683"/>
      <c r="O707" s="682"/>
      <c r="P707" s="682"/>
      <c r="Q707" s="684" t="str">
        <f t="shared" si="145"/>
        <v/>
      </c>
      <c r="R707" s="684" t="str">
        <f t="shared" si="146"/>
        <v/>
      </c>
      <c r="S707" s="684" t="str">
        <f t="shared" si="147"/>
        <v/>
      </c>
      <c r="T707" s="684" t="str">
        <f t="shared" si="148"/>
        <v/>
      </c>
      <c r="U707" s="685" t="str">
        <f t="shared" si="149"/>
        <v/>
      </c>
      <c r="V707" s="685" t="str">
        <f t="shared" si="150"/>
        <v/>
      </c>
      <c r="W707" s="685" t="str">
        <f t="shared" si="151"/>
        <v/>
      </c>
      <c r="X707" s="685" t="str">
        <f t="shared" si="152"/>
        <v/>
      </c>
      <c r="Y707" s="685" t="str">
        <f t="shared" si="153"/>
        <v/>
      </c>
      <c r="Z707" s="685" t="str">
        <f t="shared" si="154"/>
        <v/>
      </c>
      <c r="AA707" s="685" t="str">
        <f t="shared" si="155"/>
        <v/>
      </c>
      <c r="AB707" s="679" t="str">
        <f>IF(G707="","",VLOOKUP(G707,Qualities!$A$2:$B$156,2,0))</f>
        <v/>
      </c>
      <c r="AC707" s="686" t="str">
        <f>IF(AB707="","",VLOOKUP(AB707,QualityType!$A$2:$B$16,2,0))</f>
        <v/>
      </c>
      <c r="AD707" s="687" t="str">
        <f t="shared" si="143"/>
        <v/>
      </c>
      <c r="AE707" s="687" t="str">
        <f>IF(I707="",IF(AND(J707="",K707=""),"",F707&amp;"External"),IF(COUNTIF(BaseData!$B$2:$B$45,I707)=1,F707&amp;"Consolidation intra-divisional",F707&amp;"Group"))</f>
        <v/>
      </c>
      <c r="AF707" s="687" t="str">
        <f t="shared" si="144"/>
        <v/>
      </c>
    </row>
    <row r="708" spans="1:32">
      <c r="A708" s="674"/>
      <c r="B708" s="675"/>
      <c r="C708" s="676"/>
      <c r="D708" s="675"/>
      <c r="E708" s="677"/>
      <c r="F708" s="675"/>
      <c r="G708" s="678"/>
      <c r="H708" s="675"/>
      <c r="I708" s="675"/>
      <c r="J708" s="675"/>
      <c r="K708" s="680"/>
      <c r="L708" s="681"/>
      <c r="M708" s="682"/>
      <c r="N708" s="683"/>
      <c r="O708" s="682"/>
      <c r="P708" s="682"/>
      <c r="Q708" s="684" t="str">
        <f t="shared" si="145"/>
        <v/>
      </c>
      <c r="R708" s="684" t="str">
        <f t="shared" si="146"/>
        <v/>
      </c>
      <c r="S708" s="684" t="str">
        <f t="shared" si="147"/>
        <v/>
      </c>
      <c r="T708" s="684" t="str">
        <f t="shared" si="148"/>
        <v/>
      </c>
      <c r="U708" s="685" t="str">
        <f t="shared" si="149"/>
        <v/>
      </c>
      <c r="V708" s="685" t="str">
        <f t="shared" si="150"/>
        <v/>
      </c>
      <c r="W708" s="685" t="str">
        <f t="shared" si="151"/>
        <v/>
      </c>
      <c r="X708" s="685" t="str">
        <f t="shared" si="152"/>
        <v/>
      </c>
      <c r="Y708" s="685" t="str">
        <f t="shared" si="153"/>
        <v/>
      </c>
      <c r="Z708" s="685" t="str">
        <f t="shared" si="154"/>
        <v/>
      </c>
      <c r="AA708" s="685" t="str">
        <f t="shared" si="155"/>
        <v/>
      </c>
      <c r="AB708" s="679" t="str">
        <f>IF(G708="","",VLOOKUP(G708,Qualities!$A$2:$B$156,2,0))</f>
        <v/>
      </c>
      <c r="AC708" s="686" t="str">
        <f>IF(AB708="","",VLOOKUP(AB708,QualityType!$A$2:$B$16,2,0))</f>
        <v/>
      </c>
      <c r="AD708" s="687" t="str">
        <f t="shared" si="143"/>
        <v/>
      </c>
      <c r="AE708" s="687" t="str">
        <f>IF(I708="",IF(AND(J708="",K708=""),"",F708&amp;"External"),IF(COUNTIF(BaseData!$B$2:$B$45,I708)=1,F708&amp;"Consolidation intra-divisional",F708&amp;"Group"))</f>
        <v/>
      </c>
      <c r="AF708" s="687" t="str">
        <f t="shared" si="144"/>
        <v/>
      </c>
    </row>
    <row r="709" spans="1:32">
      <c r="A709" s="674"/>
      <c r="B709" s="675"/>
      <c r="C709" s="676"/>
      <c r="D709" s="675"/>
      <c r="E709" s="677"/>
      <c r="F709" s="675"/>
      <c r="G709" s="678"/>
      <c r="H709" s="675"/>
      <c r="I709" s="675"/>
      <c r="J709" s="675"/>
      <c r="K709" s="680"/>
      <c r="L709" s="681"/>
      <c r="M709" s="682"/>
      <c r="N709" s="683"/>
      <c r="O709" s="682"/>
      <c r="P709" s="682"/>
      <c r="Q709" s="684" t="str">
        <f t="shared" si="145"/>
        <v/>
      </c>
      <c r="R709" s="684" t="str">
        <f t="shared" si="146"/>
        <v/>
      </c>
      <c r="S709" s="684" t="str">
        <f t="shared" si="147"/>
        <v/>
      </c>
      <c r="T709" s="684" t="str">
        <f t="shared" si="148"/>
        <v/>
      </c>
      <c r="U709" s="685" t="str">
        <f t="shared" si="149"/>
        <v/>
      </c>
      <c r="V709" s="685" t="str">
        <f t="shared" si="150"/>
        <v/>
      </c>
      <c r="W709" s="685" t="str">
        <f t="shared" si="151"/>
        <v/>
      </c>
      <c r="X709" s="685" t="str">
        <f t="shared" si="152"/>
        <v/>
      </c>
      <c r="Y709" s="685" t="str">
        <f t="shared" si="153"/>
        <v/>
      </c>
      <c r="Z709" s="685" t="str">
        <f t="shared" si="154"/>
        <v/>
      </c>
      <c r="AA709" s="685" t="str">
        <f t="shared" si="155"/>
        <v/>
      </c>
      <c r="AB709" s="679" t="str">
        <f>IF(G709="","",VLOOKUP(G709,Qualities!$A$2:$B$156,2,0))</f>
        <v/>
      </c>
      <c r="AC709" s="686" t="str">
        <f>IF(AB709="","",VLOOKUP(AB709,QualityType!$A$2:$B$16,2,0))</f>
        <v/>
      </c>
      <c r="AD709" s="687" t="str">
        <f t="shared" si="143"/>
        <v/>
      </c>
      <c r="AE709" s="687" t="str">
        <f>IF(I709="",IF(AND(J709="",K709=""),"",F709&amp;"External"),IF(COUNTIF(BaseData!$B$2:$B$45,I709)=1,F709&amp;"Consolidation intra-divisional",F709&amp;"Group"))</f>
        <v/>
      </c>
      <c r="AF709" s="687" t="str">
        <f t="shared" si="144"/>
        <v/>
      </c>
    </row>
    <row r="710" spans="1:32">
      <c r="A710" s="674"/>
      <c r="B710" s="675"/>
      <c r="C710" s="676"/>
      <c r="D710" s="675"/>
      <c r="E710" s="677"/>
      <c r="F710" s="675"/>
      <c r="G710" s="678"/>
      <c r="H710" s="675"/>
      <c r="I710" s="675"/>
      <c r="J710" s="675"/>
      <c r="K710" s="680"/>
      <c r="L710" s="681"/>
      <c r="M710" s="682"/>
      <c r="N710" s="683"/>
      <c r="O710" s="682"/>
      <c r="P710" s="682"/>
      <c r="Q710" s="684" t="str">
        <f t="shared" si="145"/>
        <v/>
      </c>
      <c r="R710" s="684" t="str">
        <f t="shared" si="146"/>
        <v/>
      </c>
      <c r="S710" s="684" t="str">
        <f t="shared" si="147"/>
        <v/>
      </c>
      <c r="T710" s="684" t="str">
        <f t="shared" si="148"/>
        <v/>
      </c>
      <c r="U710" s="685" t="str">
        <f t="shared" si="149"/>
        <v/>
      </c>
      <c r="V710" s="685" t="str">
        <f t="shared" si="150"/>
        <v/>
      </c>
      <c r="W710" s="685" t="str">
        <f t="shared" si="151"/>
        <v/>
      </c>
      <c r="X710" s="685" t="str">
        <f t="shared" si="152"/>
        <v/>
      </c>
      <c r="Y710" s="685" t="str">
        <f t="shared" si="153"/>
        <v/>
      </c>
      <c r="Z710" s="685" t="str">
        <f t="shared" si="154"/>
        <v/>
      </c>
      <c r="AA710" s="685" t="str">
        <f t="shared" si="155"/>
        <v/>
      </c>
      <c r="AB710" s="679" t="str">
        <f>IF(G710="","",VLOOKUP(G710,Qualities!$A$2:$B$156,2,0))</f>
        <v/>
      </c>
      <c r="AC710" s="686" t="str">
        <f>IF(AB710="","",VLOOKUP(AB710,QualityType!$A$2:$B$16,2,0))</f>
        <v/>
      </c>
      <c r="AD710" s="687" t="str">
        <f t="shared" si="143"/>
        <v/>
      </c>
      <c r="AE710" s="687" t="str">
        <f>IF(I710="",IF(AND(J710="",K710=""),"",F710&amp;"External"),IF(COUNTIF(BaseData!$B$2:$B$45,I710)=1,F710&amp;"Consolidation intra-divisional",F710&amp;"Group"))</f>
        <v/>
      </c>
      <c r="AF710" s="687" t="str">
        <f t="shared" si="144"/>
        <v/>
      </c>
    </row>
    <row r="711" spans="1:32">
      <c r="A711" s="674"/>
      <c r="B711" s="675"/>
      <c r="C711" s="676"/>
      <c r="D711" s="675"/>
      <c r="E711" s="677"/>
      <c r="F711" s="675"/>
      <c r="G711" s="678"/>
      <c r="H711" s="675"/>
      <c r="I711" s="675"/>
      <c r="J711" s="675"/>
      <c r="K711" s="680"/>
      <c r="L711" s="681"/>
      <c r="M711" s="682"/>
      <c r="N711" s="683"/>
      <c r="O711" s="682"/>
      <c r="P711" s="682"/>
      <c r="Q711" s="684" t="str">
        <f t="shared" si="145"/>
        <v/>
      </c>
      <c r="R711" s="684" t="str">
        <f t="shared" si="146"/>
        <v/>
      </c>
      <c r="S711" s="684" t="str">
        <f t="shared" si="147"/>
        <v/>
      </c>
      <c r="T711" s="684" t="str">
        <f t="shared" si="148"/>
        <v/>
      </c>
      <c r="U711" s="685" t="str">
        <f t="shared" si="149"/>
        <v/>
      </c>
      <c r="V711" s="685" t="str">
        <f t="shared" si="150"/>
        <v/>
      </c>
      <c r="W711" s="685" t="str">
        <f t="shared" si="151"/>
        <v/>
      </c>
      <c r="X711" s="685" t="str">
        <f t="shared" si="152"/>
        <v/>
      </c>
      <c r="Y711" s="685" t="str">
        <f t="shared" si="153"/>
        <v/>
      </c>
      <c r="Z711" s="685" t="str">
        <f t="shared" si="154"/>
        <v/>
      </c>
      <c r="AA711" s="685" t="str">
        <f t="shared" si="155"/>
        <v/>
      </c>
      <c r="AB711" s="679" t="str">
        <f>IF(G711="","",VLOOKUP(G711,Qualities!$A$2:$B$156,2,0))</f>
        <v/>
      </c>
      <c r="AC711" s="686" t="str">
        <f>IF(AB711="","",VLOOKUP(AB711,QualityType!$A$2:$B$16,2,0))</f>
        <v/>
      </c>
      <c r="AD711" s="687" t="str">
        <f t="shared" si="143"/>
        <v/>
      </c>
      <c r="AE711" s="687" t="str">
        <f>IF(I711="",IF(AND(J711="",K711=""),"",F711&amp;"External"),IF(COUNTIF(BaseData!$B$2:$B$45,I711)=1,F711&amp;"Consolidation intra-divisional",F711&amp;"Group"))</f>
        <v/>
      </c>
      <c r="AF711" s="687" t="str">
        <f t="shared" si="144"/>
        <v/>
      </c>
    </row>
    <row r="712" spans="1:32">
      <c r="A712" s="674"/>
      <c r="B712" s="675"/>
      <c r="C712" s="676"/>
      <c r="D712" s="675"/>
      <c r="E712" s="677"/>
      <c r="F712" s="675"/>
      <c r="G712" s="678"/>
      <c r="H712" s="675"/>
      <c r="I712" s="675"/>
      <c r="J712" s="675"/>
      <c r="K712" s="680"/>
      <c r="L712" s="681"/>
      <c r="M712" s="682"/>
      <c r="N712" s="683"/>
      <c r="O712" s="682"/>
      <c r="P712" s="682"/>
      <c r="Q712" s="684" t="str">
        <f t="shared" si="145"/>
        <v/>
      </c>
      <c r="R712" s="684" t="str">
        <f t="shared" si="146"/>
        <v/>
      </c>
      <c r="S712" s="684" t="str">
        <f t="shared" si="147"/>
        <v/>
      </c>
      <c r="T712" s="684" t="str">
        <f t="shared" si="148"/>
        <v/>
      </c>
      <c r="U712" s="685" t="str">
        <f t="shared" si="149"/>
        <v/>
      </c>
      <c r="V712" s="685" t="str">
        <f t="shared" si="150"/>
        <v/>
      </c>
      <c r="W712" s="685" t="str">
        <f t="shared" si="151"/>
        <v/>
      </c>
      <c r="X712" s="685" t="str">
        <f t="shared" si="152"/>
        <v/>
      </c>
      <c r="Y712" s="685" t="str">
        <f t="shared" si="153"/>
        <v/>
      </c>
      <c r="Z712" s="685" t="str">
        <f t="shared" si="154"/>
        <v/>
      </c>
      <c r="AA712" s="685" t="str">
        <f t="shared" si="155"/>
        <v/>
      </c>
      <c r="AB712" s="679" t="str">
        <f>IF(G712="","",VLOOKUP(G712,Qualities!$A$2:$B$156,2,0))</f>
        <v/>
      </c>
      <c r="AC712" s="686" t="str">
        <f>IF(AB712="","",VLOOKUP(AB712,QualityType!$A$2:$B$16,2,0))</f>
        <v/>
      </c>
      <c r="AD712" s="687" t="str">
        <f t="shared" si="143"/>
        <v/>
      </c>
      <c r="AE712" s="687" t="str">
        <f>IF(I712="",IF(AND(J712="",K712=""),"",F712&amp;"External"),IF(COUNTIF(BaseData!$B$2:$B$45,I712)=1,F712&amp;"Consolidation intra-divisional",F712&amp;"Group"))</f>
        <v/>
      </c>
      <c r="AF712" s="687" t="str">
        <f t="shared" si="144"/>
        <v/>
      </c>
    </row>
    <row r="713" spans="1:32">
      <c r="A713" s="674"/>
      <c r="B713" s="675"/>
      <c r="C713" s="676"/>
      <c r="D713" s="675"/>
      <c r="E713" s="677"/>
      <c r="F713" s="675"/>
      <c r="G713" s="678"/>
      <c r="H713" s="675"/>
      <c r="I713" s="675"/>
      <c r="J713" s="675"/>
      <c r="K713" s="680"/>
      <c r="L713" s="681"/>
      <c r="M713" s="682"/>
      <c r="N713" s="683"/>
      <c r="O713" s="682"/>
      <c r="P713" s="682"/>
      <c r="Q713" s="684" t="str">
        <f t="shared" si="145"/>
        <v/>
      </c>
      <c r="R713" s="684" t="str">
        <f t="shared" si="146"/>
        <v/>
      </c>
      <c r="S713" s="684" t="str">
        <f t="shared" si="147"/>
        <v/>
      </c>
      <c r="T713" s="684" t="str">
        <f t="shared" si="148"/>
        <v/>
      </c>
      <c r="U713" s="685" t="str">
        <f t="shared" si="149"/>
        <v/>
      </c>
      <c r="V713" s="685" t="str">
        <f t="shared" si="150"/>
        <v/>
      </c>
      <c r="W713" s="685" t="str">
        <f t="shared" si="151"/>
        <v/>
      </c>
      <c r="X713" s="685" t="str">
        <f t="shared" si="152"/>
        <v/>
      </c>
      <c r="Y713" s="685" t="str">
        <f t="shared" si="153"/>
        <v/>
      </c>
      <c r="Z713" s="685" t="str">
        <f t="shared" si="154"/>
        <v/>
      </c>
      <c r="AA713" s="685" t="str">
        <f t="shared" si="155"/>
        <v/>
      </c>
      <c r="AB713" s="679" t="str">
        <f>IF(G713="","",VLOOKUP(G713,Qualities!$A$2:$B$156,2,0))</f>
        <v/>
      </c>
      <c r="AC713" s="686" t="str">
        <f>IF(AB713="","",VLOOKUP(AB713,QualityType!$A$2:$B$16,2,0))</f>
        <v/>
      </c>
      <c r="AD713" s="687" t="str">
        <f t="shared" si="143"/>
        <v/>
      </c>
      <c r="AE713" s="687" t="str">
        <f>IF(I713="",IF(AND(J713="",K713=""),"",F713&amp;"External"),IF(COUNTIF(BaseData!$B$2:$B$45,I713)=1,F713&amp;"Consolidation intra-divisional",F713&amp;"Group"))</f>
        <v/>
      </c>
      <c r="AF713" s="687" t="str">
        <f t="shared" si="144"/>
        <v/>
      </c>
    </row>
    <row r="714" spans="1:32">
      <c r="A714" s="674"/>
      <c r="B714" s="675"/>
      <c r="C714" s="676"/>
      <c r="D714" s="675"/>
      <c r="E714" s="677"/>
      <c r="F714" s="675"/>
      <c r="G714" s="678"/>
      <c r="H714" s="675"/>
      <c r="I714" s="675"/>
      <c r="J714" s="675"/>
      <c r="K714" s="680"/>
      <c r="L714" s="681"/>
      <c r="M714" s="682"/>
      <c r="N714" s="683"/>
      <c r="O714" s="682"/>
      <c r="P714" s="682"/>
      <c r="Q714" s="684" t="str">
        <f t="shared" si="145"/>
        <v/>
      </c>
      <c r="R714" s="684" t="str">
        <f t="shared" si="146"/>
        <v/>
      </c>
      <c r="S714" s="684" t="str">
        <f t="shared" si="147"/>
        <v/>
      </c>
      <c r="T714" s="684" t="str">
        <f t="shared" si="148"/>
        <v/>
      </c>
      <c r="U714" s="685" t="str">
        <f t="shared" si="149"/>
        <v/>
      </c>
      <c r="V714" s="685" t="str">
        <f t="shared" si="150"/>
        <v/>
      </c>
      <c r="W714" s="685" t="str">
        <f t="shared" si="151"/>
        <v/>
      </c>
      <c r="X714" s="685" t="str">
        <f t="shared" si="152"/>
        <v/>
      </c>
      <c r="Y714" s="685" t="str">
        <f t="shared" si="153"/>
        <v/>
      </c>
      <c r="Z714" s="685" t="str">
        <f t="shared" si="154"/>
        <v/>
      </c>
      <c r="AA714" s="685" t="str">
        <f t="shared" si="155"/>
        <v/>
      </c>
      <c r="AB714" s="679" t="str">
        <f>IF(G714="","",VLOOKUP(G714,Qualities!$A$2:$B$156,2,0))</f>
        <v/>
      </c>
      <c r="AC714" s="686" t="str">
        <f>IF(AB714="","",VLOOKUP(AB714,QualityType!$A$2:$B$16,2,0))</f>
        <v/>
      </c>
      <c r="AD714" s="687" t="str">
        <f t="shared" si="143"/>
        <v/>
      </c>
      <c r="AE714" s="687" t="str">
        <f>IF(I714="",IF(AND(J714="",K714=""),"",F714&amp;"External"),IF(COUNTIF(BaseData!$B$2:$B$45,I714)=1,F714&amp;"Consolidation intra-divisional",F714&amp;"Group"))</f>
        <v/>
      </c>
      <c r="AF714" s="687" t="str">
        <f t="shared" si="144"/>
        <v/>
      </c>
    </row>
    <row r="715" spans="1:32">
      <c r="A715" s="674"/>
      <c r="B715" s="675"/>
      <c r="C715" s="676"/>
      <c r="D715" s="675"/>
      <c r="E715" s="677"/>
      <c r="F715" s="675"/>
      <c r="G715" s="678"/>
      <c r="H715" s="675"/>
      <c r="I715" s="675"/>
      <c r="J715" s="675"/>
      <c r="K715" s="680"/>
      <c r="L715" s="681"/>
      <c r="M715" s="682"/>
      <c r="N715" s="683"/>
      <c r="O715" s="682"/>
      <c r="P715" s="682"/>
      <c r="Q715" s="684" t="str">
        <f t="shared" si="145"/>
        <v/>
      </c>
      <c r="R715" s="684" t="str">
        <f t="shared" si="146"/>
        <v/>
      </c>
      <c r="S715" s="684" t="str">
        <f t="shared" si="147"/>
        <v/>
      </c>
      <c r="T715" s="684" t="str">
        <f t="shared" si="148"/>
        <v/>
      </c>
      <c r="U715" s="685" t="str">
        <f t="shared" si="149"/>
        <v/>
      </c>
      <c r="V715" s="685" t="str">
        <f t="shared" si="150"/>
        <v/>
      </c>
      <c r="W715" s="685" t="str">
        <f t="shared" si="151"/>
        <v/>
      </c>
      <c r="X715" s="685" t="str">
        <f t="shared" si="152"/>
        <v/>
      </c>
      <c r="Y715" s="685" t="str">
        <f t="shared" si="153"/>
        <v/>
      </c>
      <c r="Z715" s="685" t="str">
        <f t="shared" si="154"/>
        <v/>
      </c>
      <c r="AA715" s="685" t="str">
        <f t="shared" si="155"/>
        <v/>
      </c>
      <c r="AB715" s="679" t="str">
        <f>IF(G715="","",VLOOKUP(G715,Qualities!$A$2:$B$156,2,0))</f>
        <v/>
      </c>
      <c r="AC715" s="686" t="str">
        <f>IF(AB715="","",VLOOKUP(AB715,QualityType!$A$2:$B$16,2,0))</f>
        <v/>
      </c>
      <c r="AD715" s="687" t="str">
        <f t="shared" si="143"/>
        <v/>
      </c>
      <c r="AE715" s="687" t="str">
        <f>IF(I715="",IF(AND(J715="",K715=""),"",F715&amp;"External"),IF(COUNTIF(BaseData!$B$2:$B$45,I715)=1,F715&amp;"Consolidation intra-divisional",F715&amp;"Group"))</f>
        <v/>
      </c>
      <c r="AF715" s="687" t="str">
        <f t="shared" si="144"/>
        <v/>
      </c>
    </row>
    <row r="716" spans="1:32">
      <c r="A716" s="674"/>
      <c r="B716" s="675"/>
      <c r="C716" s="676"/>
      <c r="D716" s="675"/>
      <c r="E716" s="677"/>
      <c r="F716" s="675"/>
      <c r="G716" s="678"/>
      <c r="H716" s="675"/>
      <c r="I716" s="675"/>
      <c r="J716" s="675"/>
      <c r="K716" s="680"/>
      <c r="L716" s="681"/>
      <c r="M716" s="682"/>
      <c r="N716" s="683"/>
      <c r="O716" s="682"/>
      <c r="P716" s="682"/>
      <c r="Q716" s="684" t="str">
        <f t="shared" si="145"/>
        <v/>
      </c>
      <c r="R716" s="684" t="str">
        <f t="shared" si="146"/>
        <v/>
      </c>
      <c r="S716" s="684" t="str">
        <f t="shared" si="147"/>
        <v/>
      </c>
      <c r="T716" s="684" t="str">
        <f t="shared" si="148"/>
        <v/>
      </c>
      <c r="U716" s="685" t="str">
        <f t="shared" si="149"/>
        <v/>
      </c>
      <c r="V716" s="685" t="str">
        <f t="shared" si="150"/>
        <v/>
      </c>
      <c r="W716" s="685" t="str">
        <f t="shared" si="151"/>
        <v/>
      </c>
      <c r="X716" s="685" t="str">
        <f t="shared" si="152"/>
        <v/>
      </c>
      <c r="Y716" s="685" t="str">
        <f t="shared" si="153"/>
        <v/>
      </c>
      <c r="Z716" s="685" t="str">
        <f t="shared" si="154"/>
        <v/>
      </c>
      <c r="AA716" s="685" t="str">
        <f t="shared" si="155"/>
        <v/>
      </c>
      <c r="AB716" s="679" t="str">
        <f>IF(G716="","",VLOOKUP(G716,Qualities!$A$2:$B$156,2,0))</f>
        <v/>
      </c>
      <c r="AC716" s="686" t="str">
        <f>IF(AB716="","",VLOOKUP(AB716,QualityType!$A$2:$B$16,2,0))</f>
        <v/>
      </c>
      <c r="AD716" s="687" t="str">
        <f t="shared" si="143"/>
        <v/>
      </c>
      <c r="AE716" s="687" t="str">
        <f>IF(I716="",IF(AND(J716="",K716=""),"",F716&amp;"External"),IF(COUNTIF(BaseData!$B$2:$B$45,I716)=1,F716&amp;"Consolidation intra-divisional",F716&amp;"Group"))</f>
        <v/>
      </c>
      <c r="AF716" s="687" t="str">
        <f t="shared" si="144"/>
        <v/>
      </c>
    </row>
    <row r="717" spans="1:32">
      <c r="A717" s="674"/>
      <c r="B717" s="675"/>
      <c r="C717" s="676"/>
      <c r="D717" s="675"/>
      <c r="E717" s="677"/>
      <c r="F717" s="675"/>
      <c r="G717" s="678"/>
      <c r="H717" s="675"/>
      <c r="I717" s="675"/>
      <c r="J717" s="675"/>
      <c r="K717" s="680"/>
      <c r="L717" s="681"/>
      <c r="M717" s="682"/>
      <c r="N717" s="683"/>
      <c r="O717" s="682"/>
      <c r="P717" s="682"/>
      <c r="Q717" s="684" t="str">
        <f t="shared" si="145"/>
        <v/>
      </c>
      <c r="R717" s="684" t="str">
        <f t="shared" si="146"/>
        <v/>
      </c>
      <c r="S717" s="684" t="str">
        <f t="shared" si="147"/>
        <v/>
      </c>
      <c r="T717" s="684" t="str">
        <f t="shared" si="148"/>
        <v/>
      </c>
      <c r="U717" s="685" t="str">
        <f t="shared" si="149"/>
        <v/>
      </c>
      <c r="V717" s="685" t="str">
        <f t="shared" si="150"/>
        <v/>
      </c>
      <c r="W717" s="685" t="str">
        <f t="shared" si="151"/>
        <v/>
      </c>
      <c r="X717" s="685" t="str">
        <f t="shared" si="152"/>
        <v/>
      </c>
      <c r="Y717" s="685" t="str">
        <f t="shared" si="153"/>
        <v/>
      </c>
      <c r="Z717" s="685" t="str">
        <f t="shared" si="154"/>
        <v/>
      </c>
      <c r="AA717" s="685" t="str">
        <f t="shared" si="155"/>
        <v/>
      </c>
      <c r="AB717" s="679" t="str">
        <f>IF(G717="","",VLOOKUP(G717,Qualities!$A$2:$B$156,2,0))</f>
        <v/>
      </c>
      <c r="AC717" s="686" t="str">
        <f>IF(AB717="","",VLOOKUP(AB717,QualityType!$A$2:$B$16,2,0))</f>
        <v/>
      </c>
      <c r="AD717" s="687" t="str">
        <f t="shared" si="143"/>
        <v/>
      </c>
      <c r="AE717" s="687" t="str">
        <f>IF(I717="",IF(AND(J717="",K717=""),"",F717&amp;"External"),IF(COUNTIF(BaseData!$B$2:$B$45,I717)=1,F717&amp;"Consolidation intra-divisional",F717&amp;"Group"))</f>
        <v/>
      </c>
      <c r="AF717" s="687" t="str">
        <f t="shared" si="144"/>
        <v/>
      </c>
    </row>
    <row r="718" spans="1:32">
      <c r="A718" s="674"/>
      <c r="B718" s="675"/>
      <c r="C718" s="676"/>
      <c r="D718" s="675"/>
      <c r="E718" s="677"/>
      <c r="F718" s="675"/>
      <c r="G718" s="678"/>
      <c r="H718" s="675"/>
      <c r="I718" s="675"/>
      <c r="J718" s="675"/>
      <c r="K718" s="680"/>
      <c r="L718" s="681"/>
      <c r="M718" s="682"/>
      <c r="N718" s="683"/>
      <c r="O718" s="682"/>
      <c r="P718" s="682"/>
      <c r="Q718" s="684" t="str">
        <f t="shared" si="145"/>
        <v/>
      </c>
      <c r="R718" s="684" t="str">
        <f t="shared" si="146"/>
        <v/>
      </c>
      <c r="S718" s="684" t="str">
        <f t="shared" si="147"/>
        <v/>
      </c>
      <c r="T718" s="684" t="str">
        <f t="shared" si="148"/>
        <v/>
      </c>
      <c r="U718" s="685" t="str">
        <f t="shared" si="149"/>
        <v/>
      </c>
      <c r="V718" s="685" t="str">
        <f t="shared" si="150"/>
        <v/>
      </c>
      <c r="W718" s="685" t="str">
        <f t="shared" si="151"/>
        <v/>
      </c>
      <c r="X718" s="685" t="str">
        <f t="shared" si="152"/>
        <v/>
      </c>
      <c r="Y718" s="685" t="str">
        <f t="shared" si="153"/>
        <v/>
      </c>
      <c r="Z718" s="685" t="str">
        <f t="shared" si="154"/>
        <v/>
      </c>
      <c r="AA718" s="685" t="str">
        <f t="shared" si="155"/>
        <v/>
      </c>
      <c r="AB718" s="679" t="str">
        <f>IF(G718="","",VLOOKUP(G718,Qualities!$A$2:$B$156,2,0))</f>
        <v/>
      </c>
      <c r="AC718" s="686" t="str">
        <f>IF(AB718="","",VLOOKUP(AB718,QualityType!$A$2:$B$16,2,0))</f>
        <v/>
      </c>
      <c r="AD718" s="687" t="str">
        <f t="shared" si="143"/>
        <v/>
      </c>
      <c r="AE718" s="687" t="str">
        <f>IF(I718="",IF(AND(J718="",K718=""),"",F718&amp;"External"),IF(COUNTIF(BaseData!$B$2:$B$45,I718)=1,F718&amp;"Consolidation intra-divisional",F718&amp;"Group"))</f>
        <v/>
      </c>
      <c r="AF718" s="687" t="str">
        <f t="shared" si="144"/>
        <v/>
      </c>
    </row>
    <row r="719" spans="1:32">
      <c r="A719" s="674"/>
      <c r="B719" s="675"/>
      <c r="C719" s="676"/>
      <c r="D719" s="675"/>
      <c r="E719" s="677"/>
      <c r="F719" s="675"/>
      <c r="G719" s="678"/>
      <c r="H719" s="675"/>
      <c r="I719" s="675"/>
      <c r="J719" s="675"/>
      <c r="K719" s="680"/>
      <c r="L719" s="681"/>
      <c r="M719" s="682"/>
      <c r="N719" s="683"/>
      <c r="O719" s="682"/>
      <c r="P719" s="682"/>
      <c r="Q719" s="684" t="str">
        <f t="shared" si="145"/>
        <v/>
      </c>
      <c r="R719" s="684" t="str">
        <f t="shared" si="146"/>
        <v/>
      </c>
      <c r="S719" s="684" t="str">
        <f t="shared" si="147"/>
        <v/>
      </c>
      <c r="T719" s="684" t="str">
        <f t="shared" si="148"/>
        <v/>
      </c>
      <c r="U719" s="685" t="str">
        <f t="shared" si="149"/>
        <v/>
      </c>
      <c r="V719" s="685" t="str">
        <f t="shared" si="150"/>
        <v/>
      </c>
      <c r="W719" s="685" t="str">
        <f t="shared" si="151"/>
        <v/>
      </c>
      <c r="X719" s="685" t="str">
        <f t="shared" si="152"/>
        <v/>
      </c>
      <c r="Y719" s="685" t="str">
        <f t="shared" si="153"/>
        <v/>
      </c>
      <c r="Z719" s="685" t="str">
        <f t="shared" si="154"/>
        <v/>
      </c>
      <c r="AA719" s="685" t="str">
        <f t="shared" si="155"/>
        <v/>
      </c>
      <c r="AB719" s="679" t="str">
        <f>IF(G719="","",VLOOKUP(G719,Qualities!$A$2:$B$156,2,0))</f>
        <v/>
      </c>
      <c r="AC719" s="686" t="str">
        <f>IF(AB719="","",VLOOKUP(AB719,QualityType!$A$2:$B$16,2,0))</f>
        <v/>
      </c>
      <c r="AD719" s="687" t="str">
        <f t="shared" si="143"/>
        <v/>
      </c>
      <c r="AE719" s="687" t="str">
        <f>IF(I719="",IF(AND(J719="",K719=""),"",F719&amp;"External"),IF(COUNTIF(BaseData!$B$2:$B$45,I719)=1,F719&amp;"Consolidation intra-divisional",F719&amp;"Group"))</f>
        <v/>
      </c>
      <c r="AF719" s="687" t="str">
        <f t="shared" si="144"/>
        <v/>
      </c>
    </row>
    <row r="720" spans="1:32">
      <c r="A720" s="674"/>
      <c r="B720" s="675"/>
      <c r="C720" s="676"/>
      <c r="D720" s="675"/>
      <c r="E720" s="677"/>
      <c r="F720" s="675"/>
      <c r="G720" s="678"/>
      <c r="H720" s="675"/>
      <c r="I720" s="675"/>
      <c r="J720" s="675"/>
      <c r="K720" s="680"/>
      <c r="L720" s="681"/>
      <c r="M720" s="682"/>
      <c r="N720" s="683"/>
      <c r="O720" s="682"/>
      <c r="P720" s="682"/>
      <c r="Q720" s="684" t="str">
        <f t="shared" si="145"/>
        <v/>
      </c>
      <c r="R720" s="684" t="str">
        <f t="shared" si="146"/>
        <v/>
      </c>
      <c r="S720" s="684" t="str">
        <f t="shared" si="147"/>
        <v/>
      </c>
      <c r="T720" s="684" t="str">
        <f t="shared" si="148"/>
        <v/>
      </c>
      <c r="U720" s="685" t="str">
        <f t="shared" si="149"/>
        <v/>
      </c>
      <c r="V720" s="685" t="str">
        <f t="shared" si="150"/>
        <v/>
      </c>
      <c r="W720" s="685" t="str">
        <f t="shared" si="151"/>
        <v/>
      </c>
      <c r="X720" s="685" t="str">
        <f t="shared" si="152"/>
        <v/>
      </c>
      <c r="Y720" s="685" t="str">
        <f t="shared" si="153"/>
        <v/>
      </c>
      <c r="Z720" s="685" t="str">
        <f t="shared" si="154"/>
        <v/>
      </c>
      <c r="AA720" s="685" t="str">
        <f t="shared" si="155"/>
        <v/>
      </c>
      <c r="AB720" s="679" t="str">
        <f>IF(G720="","",VLOOKUP(G720,Qualities!$A$2:$B$156,2,0))</f>
        <v/>
      </c>
      <c r="AC720" s="686" t="str">
        <f>IF(AB720="","",VLOOKUP(AB720,QualityType!$A$2:$B$16,2,0))</f>
        <v/>
      </c>
      <c r="AD720" s="687" t="str">
        <f t="shared" si="143"/>
        <v/>
      </c>
      <c r="AE720" s="687" t="str">
        <f>IF(I720="",IF(AND(J720="",K720=""),"",F720&amp;"External"),IF(COUNTIF(BaseData!$B$2:$B$45,I720)=1,F720&amp;"Consolidation intra-divisional",F720&amp;"Group"))</f>
        <v/>
      </c>
      <c r="AF720" s="687" t="str">
        <f t="shared" si="144"/>
        <v/>
      </c>
    </row>
    <row r="721" spans="1:32">
      <c r="A721" s="674"/>
      <c r="B721" s="675"/>
      <c r="C721" s="676"/>
      <c r="D721" s="675"/>
      <c r="E721" s="677"/>
      <c r="F721" s="675"/>
      <c r="G721" s="678"/>
      <c r="H721" s="675"/>
      <c r="I721" s="675"/>
      <c r="J721" s="675"/>
      <c r="K721" s="680"/>
      <c r="L721" s="681"/>
      <c r="M721" s="682"/>
      <c r="N721" s="683"/>
      <c r="O721" s="682"/>
      <c r="P721" s="682"/>
      <c r="Q721" s="684" t="str">
        <f t="shared" si="145"/>
        <v/>
      </c>
      <c r="R721" s="684" t="str">
        <f t="shared" si="146"/>
        <v/>
      </c>
      <c r="S721" s="684" t="str">
        <f t="shared" si="147"/>
        <v/>
      </c>
      <c r="T721" s="684" t="str">
        <f t="shared" si="148"/>
        <v/>
      </c>
      <c r="U721" s="685" t="str">
        <f t="shared" si="149"/>
        <v/>
      </c>
      <c r="V721" s="685" t="str">
        <f t="shared" si="150"/>
        <v/>
      </c>
      <c r="W721" s="685" t="str">
        <f t="shared" si="151"/>
        <v/>
      </c>
      <c r="X721" s="685" t="str">
        <f t="shared" si="152"/>
        <v/>
      </c>
      <c r="Y721" s="685" t="str">
        <f t="shared" si="153"/>
        <v/>
      </c>
      <c r="Z721" s="685" t="str">
        <f t="shared" si="154"/>
        <v/>
      </c>
      <c r="AA721" s="685" t="str">
        <f t="shared" si="155"/>
        <v/>
      </c>
      <c r="AB721" s="679" t="str">
        <f>IF(G721="","",VLOOKUP(G721,Qualities!$A$2:$B$156,2,0))</f>
        <v/>
      </c>
      <c r="AC721" s="686" t="str">
        <f>IF(AB721="","",VLOOKUP(AB721,QualityType!$A$2:$B$16,2,0))</f>
        <v/>
      </c>
      <c r="AD721" s="687" t="str">
        <f t="shared" si="143"/>
        <v/>
      </c>
      <c r="AE721" s="687" t="str">
        <f>IF(I721="",IF(AND(J721="",K721=""),"",F721&amp;"External"),IF(COUNTIF(BaseData!$B$2:$B$45,I721)=1,F721&amp;"Consolidation intra-divisional",F721&amp;"Group"))</f>
        <v/>
      </c>
      <c r="AF721" s="687" t="str">
        <f t="shared" si="144"/>
        <v/>
      </c>
    </row>
    <row r="722" spans="1:32">
      <c r="A722" s="674"/>
      <c r="B722" s="675"/>
      <c r="C722" s="676"/>
      <c r="D722" s="675"/>
      <c r="E722" s="677"/>
      <c r="F722" s="675"/>
      <c r="G722" s="678"/>
      <c r="H722" s="675"/>
      <c r="I722" s="675"/>
      <c r="J722" s="675"/>
      <c r="K722" s="680"/>
      <c r="L722" s="681"/>
      <c r="M722" s="682"/>
      <c r="N722" s="683"/>
      <c r="O722" s="682"/>
      <c r="P722" s="682"/>
      <c r="Q722" s="684" t="str">
        <f t="shared" si="145"/>
        <v/>
      </c>
      <c r="R722" s="684" t="str">
        <f t="shared" si="146"/>
        <v/>
      </c>
      <c r="S722" s="684" t="str">
        <f t="shared" si="147"/>
        <v/>
      </c>
      <c r="T722" s="684" t="str">
        <f t="shared" si="148"/>
        <v/>
      </c>
      <c r="U722" s="685" t="str">
        <f t="shared" si="149"/>
        <v/>
      </c>
      <c r="V722" s="685" t="str">
        <f t="shared" si="150"/>
        <v/>
      </c>
      <c r="W722" s="685" t="str">
        <f t="shared" si="151"/>
        <v/>
      </c>
      <c r="X722" s="685" t="str">
        <f t="shared" si="152"/>
        <v/>
      </c>
      <c r="Y722" s="685" t="str">
        <f t="shared" si="153"/>
        <v/>
      </c>
      <c r="Z722" s="685" t="str">
        <f t="shared" si="154"/>
        <v/>
      </c>
      <c r="AA722" s="685" t="str">
        <f t="shared" si="155"/>
        <v/>
      </c>
      <c r="AB722" s="679" t="str">
        <f>IF(G722="","",VLOOKUP(G722,Qualities!$A$2:$B$156,2,0))</f>
        <v/>
      </c>
      <c r="AC722" s="686" t="str">
        <f>IF(AB722="","",VLOOKUP(AB722,QualityType!$A$2:$B$16,2,0))</f>
        <v/>
      </c>
      <c r="AD722" s="687" t="str">
        <f t="shared" si="143"/>
        <v/>
      </c>
      <c r="AE722" s="687" t="str">
        <f>IF(I722="",IF(AND(J722="",K722=""),"",F722&amp;"External"),IF(COUNTIF(BaseData!$B$2:$B$45,I722)=1,F722&amp;"Consolidation intra-divisional",F722&amp;"Group"))</f>
        <v/>
      </c>
      <c r="AF722" s="687" t="str">
        <f t="shared" si="144"/>
        <v/>
      </c>
    </row>
    <row r="723" spans="1:32">
      <c r="A723" s="674"/>
      <c r="B723" s="675"/>
      <c r="C723" s="676"/>
      <c r="D723" s="675"/>
      <c r="E723" s="677"/>
      <c r="F723" s="675"/>
      <c r="G723" s="678"/>
      <c r="H723" s="675"/>
      <c r="I723" s="675"/>
      <c r="J723" s="675"/>
      <c r="K723" s="680"/>
      <c r="L723" s="681"/>
      <c r="M723" s="682"/>
      <c r="N723" s="683"/>
      <c r="O723" s="682"/>
      <c r="P723" s="682"/>
      <c r="Q723" s="684" t="str">
        <f t="shared" si="145"/>
        <v/>
      </c>
      <c r="R723" s="684" t="str">
        <f t="shared" si="146"/>
        <v/>
      </c>
      <c r="S723" s="684" t="str">
        <f t="shared" si="147"/>
        <v/>
      </c>
      <c r="T723" s="684" t="str">
        <f t="shared" si="148"/>
        <v/>
      </c>
      <c r="U723" s="685" t="str">
        <f t="shared" si="149"/>
        <v/>
      </c>
      <c r="V723" s="685" t="str">
        <f t="shared" si="150"/>
        <v/>
      </c>
      <c r="W723" s="685" t="str">
        <f t="shared" si="151"/>
        <v/>
      </c>
      <c r="X723" s="685" t="str">
        <f t="shared" si="152"/>
        <v/>
      </c>
      <c r="Y723" s="685" t="str">
        <f t="shared" si="153"/>
        <v/>
      </c>
      <c r="Z723" s="685" t="str">
        <f t="shared" si="154"/>
        <v/>
      </c>
      <c r="AA723" s="685" t="str">
        <f t="shared" si="155"/>
        <v/>
      </c>
      <c r="AB723" s="679" t="str">
        <f>IF(G723="","",VLOOKUP(G723,Qualities!$A$2:$B$156,2,0))</f>
        <v/>
      </c>
      <c r="AC723" s="686" t="str">
        <f>IF(AB723="","",VLOOKUP(AB723,QualityType!$A$2:$B$16,2,0))</f>
        <v/>
      </c>
      <c r="AD723" s="687" t="str">
        <f t="shared" si="143"/>
        <v/>
      </c>
      <c r="AE723" s="687" t="str">
        <f>IF(I723="",IF(AND(J723="",K723=""),"",F723&amp;"External"),IF(COUNTIF(BaseData!$B$2:$B$45,I723)=1,F723&amp;"Consolidation intra-divisional",F723&amp;"Group"))</f>
        <v/>
      </c>
      <c r="AF723" s="687" t="str">
        <f t="shared" si="144"/>
        <v/>
      </c>
    </row>
    <row r="724" spans="1:32">
      <c r="A724" s="674"/>
      <c r="B724" s="675"/>
      <c r="C724" s="676"/>
      <c r="D724" s="675"/>
      <c r="E724" s="677"/>
      <c r="F724" s="675"/>
      <c r="G724" s="678"/>
      <c r="H724" s="675"/>
      <c r="I724" s="675"/>
      <c r="J724" s="675"/>
      <c r="K724" s="680"/>
      <c r="L724" s="681"/>
      <c r="M724" s="682"/>
      <c r="N724" s="683"/>
      <c r="O724" s="682"/>
      <c r="P724" s="682"/>
      <c r="Q724" s="684" t="str">
        <f t="shared" si="145"/>
        <v/>
      </c>
      <c r="R724" s="684" t="str">
        <f t="shared" si="146"/>
        <v/>
      </c>
      <c r="S724" s="684" t="str">
        <f t="shared" si="147"/>
        <v/>
      </c>
      <c r="T724" s="684" t="str">
        <f t="shared" si="148"/>
        <v/>
      </c>
      <c r="U724" s="685" t="str">
        <f t="shared" si="149"/>
        <v/>
      </c>
      <c r="V724" s="685" t="str">
        <f t="shared" si="150"/>
        <v/>
      </c>
      <c r="W724" s="685" t="str">
        <f t="shared" si="151"/>
        <v/>
      </c>
      <c r="X724" s="685" t="str">
        <f t="shared" si="152"/>
        <v/>
      </c>
      <c r="Y724" s="685" t="str">
        <f t="shared" si="153"/>
        <v/>
      </c>
      <c r="Z724" s="685" t="str">
        <f t="shared" si="154"/>
        <v/>
      </c>
      <c r="AA724" s="685" t="str">
        <f t="shared" si="155"/>
        <v/>
      </c>
      <c r="AB724" s="679" t="str">
        <f>IF(G724="","",VLOOKUP(G724,Qualities!$A$2:$B$156,2,0))</f>
        <v/>
      </c>
      <c r="AC724" s="686" t="str">
        <f>IF(AB724="","",VLOOKUP(AB724,QualityType!$A$2:$B$16,2,0))</f>
        <v/>
      </c>
      <c r="AD724" s="687" t="str">
        <f t="shared" si="143"/>
        <v/>
      </c>
      <c r="AE724" s="687" t="str">
        <f>IF(I724="",IF(AND(J724="",K724=""),"",F724&amp;"External"),IF(COUNTIF(BaseData!$B$2:$B$45,I724)=1,F724&amp;"Consolidation intra-divisional",F724&amp;"Group"))</f>
        <v/>
      </c>
      <c r="AF724" s="687" t="str">
        <f t="shared" si="144"/>
        <v/>
      </c>
    </row>
    <row r="725" spans="1:32">
      <c r="A725" s="674"/>
      <c r="B725" s="675"/>
      <c r="C725" s="676"/>
      <c r="D725" s="675"/>
      <c r="E725" s="677"/>
      <c r="F725" s="675"/>
      <c r="G725" s="678"/>
      <c r="H725" s="675"/>
      <c r="I725" s="675"/>
      <c r="J725" s="675"/>
      <c r="K725" s="680"/>
      <c r="L725" s="681"/>
      <c r="M725" s="682"/>
      <c r="N725" s="683"/>
      <c r="O725" s="682"/>
      <c r="P725" s="682"/>
      <c r="Q725" s="684" t="str">
        <f t="shared" si="145"/>
        <v/>
      </c>
      <c r="R725" s="684" t="str">
        <f t="shared" si="146"/>
        <v/>
      </c>
      <c r="S725" s="684" t="str">
        <f t="shared" si="147"/>
        <v/>
      </c>
      <c r="T725" s="684" t="str">
        <f t="shared" si="148"/>
        <v/>
      </c>
      <c r="U725" s="685" t="str">
        <f t="shared" si="149"/>
        <v/>
      </c>
      <c r="V725" s="685" t="str">
        <f t="shared" si="150"/>
        <v/>
      </c>
      <c r="W725" s="685" t="str">
        <f t="shared" si="151"/>
        <v/>
      </c>
      <c r="X725" s="685" t="str">
        <f t="shared" si="152"/>
        <v/>
      </c>
      <c r="Y725" s="685" t="str">
        <f t="shared" si="153"/>
        <v/>
      </c>
      <c r="Z725" s="685" t="str">
        <f t="shared" si="154"/>
        <v/>
      </c>
      <c r="AA725" s="685" t="str">
        <f t="shared" si="155"/>
        <v/>
      </c>
      <c r="AB725" s="679" t="str">
        <f>IF(G725="","",VLOOKUP(G725,Qualities!$A$2:$B$156,2,0))</f>
        <v/>
      </c>
      <c r="AC725" s="686" t="str">
        <f>IF(AB725="","",VLOOKUP(AB725,QualityType!$A$2:$B$16,2,0))</f>
        <v/>
      </c>
      <c r="AD725" s="687" t="str">
        <f t="shared" si="143"/>
        <v/>
      </c>
      <c r="AE725" s="687" t="str">
        <f>IF(I725="",IF(AND(J725="",K725=""),"",F725&amp;"External"),IF(COUNTIF(BaseData!$B$2:$B$45,I725)=1,F725&amp;"Consolidation intra-divisional",F725&amp;"Group"))</f>
        <v/>
      </c>
      <c r="AF725" s="687" t="str">
        <f t="shared" si="144"/>
        <v/>
      </c>
    </row>
    <row r="726" spans="1:32">
      <c r="A726" s="674"/>
      <c r="B726" s="675"/>
      <c r="C726" s="676"/>
      <c r="D726" s="675"/>
      <c r="E726" s="677"/>
      <c r="F726" s="675"/>
      <c r="G726" s="678"/>
      <c r="H726" s="675"/>
      <c r="I726" s="675"/>
      <c r="J726" s="675"/>
      <c r="K726" s="680"/>
      <c r="L726" s="681"/>
      <c r="M726" s="682"/>
      <c r="N726" s="683"/>
      <c r="O726" s="682"/>
      <c r="P726" s="682"/>
      <c r="Q726" s="684" t="str">
        <f t="shared" si="145"/>
        <v/>
      </c>
      <c r="R726" s="684" t="str">
        <f t="shared" si="146"/>
        <v/>
      </c>
      <c r="S726" s="684" t="str">
        <f t="shared" si="147"/>
        <v/>
      </c>
      <c r="T726" s="684" t="str">
        <f t="shared" si="148"/>
        <v/>
      </c>
      <c r="U726" s="685" t="str">
        <f t="shared" si="149"/>
        <v/>
      </c>
      <c r="V726" s="685" t="str">
        <f t="shared" si="150"/>
        <v/>
      </c>
      <c r="W726" s="685" t="str">
        <f t="shared" si="151"/>
        <v/>
      </c>
      <c r="X726" s="685" t="str">
        <f t="shared" si="152"/>
        <v/>
      </c>
      <c r="Y726" s="685" t="str">
        <f t="shared" si="153"/>
        <v/>
      </c>
      <c r="Z726" s="685" t="str">
        <f t="shared" si="154"/>
        <v/>
      </c>
      <c r="AA726" s="685" t="str">
        <f t="shared" si="155"/>
        <v/>
      </c>
      <c r="AB726" s="679" t="str">
        <f>IF(G726="","",VLOOKUP(G726,Qualities!$A$2:$B$156,2,0))</f>
        <v/>
      </c>
      <c r="AC726" s="686" t="str">
        <f>IF(AB726="","",VLOOKUP(AB726,QualityType!$A$2:$B$16,2,0))</f>
        <v/>
      </c>
      <c r="AD726" s="687" t="str">
        <f t="shared" si="143"/>
        <v/>
      </c>
      <c r="AE726" s="687" t="str">
        <f>IF(I726="",IF(AND(J726="",K726=""),"",F726&amp;"External"),IF(COUNTIF(BaseData!$B$2:$B$45,I726)=1,F726&amp;"Consolidation intra-divisional",F726&amp;"Group"))</f>
        <v/>
      </c>
      <c r="AF726" s="687" t="str">
        <f t="shared" si="144"/>
        <v/>
      </c>
    </row>
    <row r="727" spans="1:32">
      <c r="A727" s="674"/>
      <c r="B727" s="675"/>
      <c r="C727" s="676"/>
      <c r="D727" s="675"/>
      <c r="E727" s="677"/>
      <c r="F727" s="675"/>
      <c r="G727" s="678"/>
      <c r="H727" s="675"/>
      <c r="I727" s="675"/>
      <c r="J727" s="675"/>
      <c r="K727" s="680"/>
      <c r="L727" s="681"/>
      <c r="M727" s="682"/>
      <c r="N727" s="683"/>
      <c r="O727" s="682"/>
      <c r="P727" s="682"/>
      <c r="Q727" s="684" t="str">
        <f t="shared" si="145"/>
        <v/>
      </c>
      <c r="R727" s="684" t="str">
        <f t="shared" si="146"/>
        <v/>
      </c>
      <c r="S727" s="684" t="str">
        <f t="shared" si="147"/>
        <v/>
      </c>
      <c r="T727" s="684" t="str">
        <f t="shared" si="148"/>
        <v/>
      </c>
      <c r="U727" s="685" t="str">
        <f t="shared" si="149"/>
        <v/>
      </c>
      <c r="V727" s="685" t="str">
        <f t="shared" si="150"/>
        <v/>
      </c>
      <c r="W727" s="685" t="str">
        <f t="shared" si="151"/>
        <v/>
      </c>
      <c r="X727" s="685" t="str">
        <f t="shared" si="152"/>
        <v/>
      </c>
      <c r="Y727" s="685" t="str">
        <f t="shared" si="153"/>
        <v/>
      </c>
      <c r="Z727" s="685" t="str">
        <f t="shared" si="154"/>
        <v/>
      </c>
      <c r="AA727" s="685" t="str">
        <f t="shared" si="155"/>
        <v/>
      </c>
      <c r="AB727" s="679" t="str">
        <f>IF(G727="","",VLOOKUP(G727,Qualities!$A$2:$B$156,2,0))</f>
        <v/>
      </c>
      <c r="AC727" s="686" t="str">
        <f>IF(AB727="","",VLOOKUP(AB727,QualityType!$A$2:$B$16,2,0))</f>
        <v/>
      </c>
      <c r="AD727" s="687" t="str">
        <f t="shared" si="143"/>
        <v/>
      </c>
      <c r="AE727" s="687" t="str">
        <f>IF(I727="",IF(AND(J727="",K727=""),"",F727&amp;"External"),IF(COUNTIF(BaseData!$B$2:$B$45,I727)=1,F727&amp;"Consolidation intra-divisional",F727&amp;"Group"))</f>
        <v/>
      </c>
      <c r="AF727" s="687" t="str">
        <f t="shared" si="144"/>
        <v/>
      </c>
    </row>
    <row r="728" spans="1:32">
      <c r="A728" s="674"/>
      <c r="B728" s="675"/>
      <c r="C728" s="676"/>
      <c r="D728" s="675"/>
      <c r="E728" s="677"/>
      <c r="F728" s="675"/>
      <c r="G728" s="678"/>
      <c r="H728" s="675"/>
      <c r="I728" s="675"/>
      <c r="J728" s="675"/>
      <c r="K728" s="680"/>
      <c r="L728" s="681"/>
      <c r="M728" s="682"/>
      <c r="N728" s="683"/>
      <c r="O728" s="682"/>
      <c r="P728" s="682"/>
      <c r="Q728" s="684" t="str">
        <f t="shared" si="145"/>
        <v/>
      </c>
      <c r="R728" s="684" t="str">
        <f t="shared" si="146"/>
        <v/>
      </c>
      <c r="S728" s="684" t="str">
        <f t="shared" si="147"/>
        <v/>
      </c>
      <c r="T728" s="684" t="str">
        <f t="shared" si="148"/>
        <v/>
      </c>
      <c r="U728" s="685" t="str">
        <f t="shared" si="149"/>
        <v/>
      </c>
      <c r="V728" s="685" t="str">
        <f t="shared" si="150"/>
        <v/>
      </c>
      <c r="W728" s="685" t="str">
        <f t="shared" si="151"/>
        <v/>
      </c>
      <c r="X728" s="685" t="str">
        <f t="shared" si="152"/>
        <v/>
      </c>
      <c r="Y728" s="685" t="str">
        <f t="shared" si="153"/>
        <v/>
      </c>
      <c r="Z728" s="685" t="str">
        <f t="shared" si="154"/>
        <v/>
      </c>
      <c r="AA728" s="685" t="str">
        <f t="shared" si="155"/>
        <v/>
      </c>
      <c r="AB728" s="679" t="str">
        <f>IF(G728="","",VLOOKUP(G728,Qualities!$A$2:$B$156,2,0))</f>
        <v/>
      </c>
      <c r="AC728" s="686" t="str">
        <f>IF(AB728="","",VLOOKUP(AB728,QualityType!$A$2:$B$16,2,0))</f>
        <v/>
      </c>
      <c r="AD728" s="687" t="str">
        <f t="shared" si="143"/>
        <v/>
      </c>
      <c r="AE728" s="687" t="str">
        <f>IF(I728="",IF(AND(J728="",K728=""),"",F728&amp;"External"),IF(COUNTIF(BaseData!$B$2:$B$45,I728)=1,F728&amp;"Consolidation intra-divisional",F728&amp;"Group"))</f>
        <v/>
      </c>
      <c r="AF728" s="687" t="str">
        <f t="shared" si="144"/>
        <v/>
      </c>
    </row>
    <row r="729" spans="1:32">
      <c r="A729" s="674"/>
      <c r="B729" s="675"/>
      <c r="C729" s="676"/>
      <c r="D729" s="675"/>
      <c r="E729" s="677"/>
      <c r="F729" s="675"/>
      <c r="G729" s="678"/>
      <c r="H729" s="675"/>
      <c r="I729" s="675"/>
      <c r="J729" s="675"/>
      <c r="K729" s="680"/>
      <c r="L729" s="681"/>
      <c r="M729" s="682"/>
      <c r="N729" s="683"/>
      <c r="O729" s="682"/>
      <c r="P729" s="682"/>
      <c r="Q729" s="684" t="str">
        <f t="shared" si="145"/>
        <v/>
      </c>
      <c r="R729" s="684" t="str">
        <f t="shared" si="146"/>
        <v/>
      </c>
      <c r="S729" s="684" t="str">
        <f t="shared" si="147"/>
        <v/>
      </c>
      <c r="T729" s="684" t="str">
        <f t="shared" si="148"/>
        <v/>
      </c>
      <c r="U729" s="685" t="str">
        <f t="shared" si="149"/>
        <v/>
      </c>
      <c r="V729" s="685" t="str">
        <f t="shared" si="150"/>
        <v/>
      </c>
      <c r="W729" s="685" t="str">
        <f t="shared" si="151"/>
        <v/>
      </c>
      <c r="X729" s="685" t="str">
        <f t="shared" si="152"/>
        <v/>
      </c>
      <c r="Y729" s="685" t="str">
        <f t="shared" si="153"/>
        <v/>
      </c>
      <c r="Z729" s="685" t="str">
        <f t="shared" si="154"/>
        <v/>
      </c>
      <c r="AA729" s="685" t="str">
        <f t="shared" si="155"/>
        <v/>
      </c>
      <c r="AB729" s="679" t="str">
        <f>IF(G729="","",VLOOKUP(G729,Qualities!$A$2:$B$156,2,0))</f>
        <v/>
      </c>
      <c r="AC729" s="686" t="str">
        <f>IF(AB729="","",VLOOKUP(AB729,QualityType!$A$2:$B$16,2,0))</f>
        <v/>
      </c>
      <c r="AD729" s="687" t="str">
        <f t="shared" si="143"/>
        <v/>
      </c>
      <c r="AE729" s="687" t="str">
        <f>IF(I729="",IF(AND(J729="",K729=""),"",F729&amp;"External"),IF(COUNTIF(BaseData!$B$2:$B$45,I729)=1,F729&amp;"Consolidation intra-divisional",F729&amp;"Group"))</f>
        <v/>
      </c>
      <c r="AF729" s="687" t="str">
        <f t="shared" si="144"/>
        <v/>
      </c>
    </row>
    <row r="730" spans="1:32">
      <c r="A730" s="674"/>
      <c r="B730" s="675"/>
      <c r="C730" s="676"/>
      <c r="D730" s="675"/>
      <c r="E730" s="677"/>
      <c r="F730" s="675"/>
      <c r="G730" s="678"/>
      <c r="H730" s="675"/>
      <c r="I730" s="675"/>
      <c r="J730" s="675"/>
      <c r="K730" s="680"/>
      <c r="L730" s="681"/>
      <c r="M730" s="682"/>
      <c r="N730" s="683"/>
      <c r="O730" s="682"/>
      <c r="P730" s="682"/>
      <c r="Q730" s="684" t="str">
        <f t="shared" si="145"/>
        <v/>
      </c>
      <c r="R730" s="684" t="str">
        <f t="shared" si="146"/>
        <v/>
      </c>
      <c r="S730" s="684" t="str">
        <f t="shared" si="147"/>
        <v/>
      </c>
      <c r="T730" s="684" t="str">
        <f t="shared" si="148"/>
        <v/>
      </c>
      <c r="U730" s="685" t="str">
        <f t="shared" si="149"/>
        <v/>
      </c>
      <c r="V730" s="685" t="str">
        <f t="shared" si="150"/>
        <v/>
      </c>
      <c r="W730" s="685" t="str">
        <f t="shared" si="151"/>
        <v/>
      </c>
      <c r="X730" s="685" t="str">
        <f t="shared" si="152"/>
        <v/>
      </c>
      <c r="Y730" s="685" t="str">
        <f t="shared" si="153"/>
        <v/>
      </c>
      <c r="Z730" s="685" t="str">
        <f t="shared" si="154"/>
        <v/>
      </c>
      <c r="AA730" s="685" t="str">
        <f t="shared" si="155"/>
        <v/>
      </c>
      <c r="AB730" s="679" t="str">
        <f>IF(G730="","",VLOOKUP(G730,Qualities!$A$2:$B$156,2,0))</f>
        <v/>
      </c>
      <c r="AC730" s="686" t="str">
        <f>IF(AB730="","",VLOOKUP(AB730,QualityType!$A$2:$B$16,2,0))</f>
        <v/>
      </c>
      <c r="AD730" s="687" t="str">
        <f t="shared" si="143"/>
        <v/>
      </c>
      <c r="AE730" s="687" t="str">
        <f>IF(I730="",IF(AND(J730="",K730=""),"",F730&amp;"External"),IF(COUNTIF(BaseData!$B$2:$B$45,I730)=1,F730&amp;"Consolidation intra-divisional",F730&amp;"Group"))</f>
        <v/>
      </c>
      <c r="AF730" s="687" t="str">
        <f t="shared" si="144"/>
        <v/>
      </c>
    </row>
    <row r="731" spans="1:32">
      <c r="A731" s="674"/>
      <c r="B731" s="675"/>
      <c r="C731" s="676"/>
      <c r="D731" s="675"/>
      <c r="E731" s="677"/>
      <c r="F731" s="675"/>
      <c r="G731" s="678"/>
      <c r="H731" s="675"/>
      <c r="I731" s="675"/>
      <c r="J731" s="675"/>
      <c r="K731" s="680"/>
      <c r="L731" s="681"/>
      <c r="M731" s="682"/>
      <c r="N731" s="683"/>
      <c r="O731" s="682"/>
      <c r="P731" s="682"/>
      <c r="Q731" s="684" t="str">
        <f t="shared" si="145"/>
        <v/>
      </c>
      <c r="R731" s="684" t="str">
        <f t="shared" si="146"/>
        <v/>
      </c>
      <c r="S731" s="684" t="str">
        <f t="shared" si="147"/>
        <v/>
      </c>
      <c r="T731" s="684" t="str">
        <f t="shared" si="148"/>
        <v/>
      </c>
      <c r="U731" s="685" t="str">
        <f t="shared" si="149"/>
        <v/>
      </c>
      <c r="V731" s="685" t="str">
        <f t="shared" si="150"/>
        <v/>
      </c>
      <c r="W731" s="685" t="str">
        <f t="shared" si="151"/>
        <v/>
      </c>
      <c r="X731" s="685" t="str">
        <f t="shared" si="152"/>
        <v/>
      </c>
      <c r="Y731" s="685" t="str">
        <f t="shared" si="153"/>
        <v/>
      </c>
      <c r="Z731" s="685" t="str">
        <f t="shared" si="154"/>
        <v/>
      </c>
      <c r="AA731" s="685" t="str">
        <f t="shared" si="155"/>
        <v/>
      </c>
      <c r="AB731" s="679" t="str">
        <f>IF(G731="","",VLOOKUP(G731,Qualities!$A$2:$B$156,2,0))</f>
        <v/>
      </c>
      <c r="AC731" s="686" t="str">
        <f>IF(AB731="","",VLOOKUP(AB731,QualityType!$A$2:$B$16,2,0))</f>
        <v/>
      </c>
      <c r="AD731" s="687" t="str">
        <f t="shared" si="143"/>
        <v/>
      </c>
      <c r="AE731" s="687" t="str">
        <f>IF(I731="",IF(AND(J731="",K731=""),"",F731&amp;"External"),IF(COUNTIF(BaseData!$B$2:$B$45,I731)=1,F731&amp;"Consolidation intra-divisional",F731&amp;"Group"))</f>
        <v/>
      </c>
      <c r="AF731" s="687" t="str">
        <f t="shared" si="144"/>
        <v/>
      </c>
    </row>
    <row r="732" spans="1:32">
      <c r="A732" s="674"/>
      <c r="B732" s="675"/>
      <c r="C732" s="676"/>
      <c r="D732" s="675"/>
      <c r="E732" s="677"/>
      <c r="F732" s="675"/>
      <c r="G732" s="678"/>
      <c r="H732" s="675"/>
      <c r="I732" s="675"/>
      <c r="J732" s="675"/>
      <c r="K732" s="680"/>
      <c r="L732" s="681"/>
      <c r="M732" s="682"/>
      <c r="N732" s="683"/>
      <c r="O732" s="682"/>
      <c r="P732" s="682"/>
      <c r="Q732" s="684" t="str">
        <f t="shared" si="145"/>
        <v/>
      </c>
      <c r="R732" s="684" t="str">
        <f t="shared" si="146"/>
        <v/>
      </c>
      <c r="S732" s="684" t="str">
        <f t="shared" si="147"/>
        <v/>
      </c>
      <c r="T732" s="684" t="str">
        <f t="shared" si="148"/>
        <v/>
      </c>
      <c r="U732" s="685" t="str">
        <f t="shared" si="149"/>
        <v/>
      </c>
      <c r="V732" s="685" t="str">
        <f t="shared" si="150"/>
        <v/>
      </c>
      <c r="W732" s="685" t="str">
        <f t="shared" si="151"/>
        <v/>
      </c>
      <c r="X732" s="685" t="str">
        <f t="shared" si="152"/>
        <v/>
      </c>
      <c r="Y732" s="685" t="str">
        <f t="shared" si="153"/>
        <v/>
      </c>
      <c r="Z732" s="685" t="str">
        <f t="shared" si="154"/>
        <v/>
      </c>
      <c r="AA732" s="685" t="str">
        <f t="shared" si="155"/>
        <v/>
      </c>
      <c r="AB732" s="679" t="str">
        <f>IF(G732="","",VLOOKUP(G732,Qualities!$A$2:$B$156,2,0))</f>
        <v/>
      </c>
      <c r="AC732" s="686" t="str">
        <f>IF(AB732="","",VLOOKUP(AB732,QualityType!$A$2:$B$16,2,0))</f>
        <v/>
      </c>
      <c r="AD732" s="687" t="str">
        <f t="shared" si="143"/>
        <v/>
      </c>
      <c r="AE732" s="687" t="str">
        <f>IF(I732="",IF(AND(J732="",K732=""),"",F732&amp;"External"),IF(COUNTIF(BaseData!$B$2:$B$45,I732)=1,F732&amp;"Consolidation intra-divisional",F732&amp;"Group"))</f>
        <v/>
      </c>
      <c r="AF732" s="687" t="str">
        <f t="shared" si="144"/>
        <v/>
      </c>
    </row>
    <row r="733" spans="1:32">
      <c r="A733" s="674"/>
      <c r="B733" s="675"/>
      <c r="C733" s="676"/>
      <c r="D733" s="675"/>
      <c r="E733" s="677"/>
      <c r="F733" s="675"/>
      <c r="G733" s="678"/>
      <c r="H733" s="675"/>
      <c r="I733" s="675"/>
      <c r="J733" s="675"/>
      <c r="K733" s="680"/>
      <c r="L733" s="681"/>
      <c r="M733" s="682"/>
      <c r="N733" s="683"/>
      <c r="O733" s="682"/>
      <c r="P733" s="682"/>
      <c r="Q733" s="684" t="str">
        <f t="shared" si="145"/>
        <v/>
      </c>
      <c r="R733" s="684" t="str">
        <f t="shared" si="146"/>
        <v/>
      </c>
      <c r="S733" s="684" t="str">
        <f t="shared" si="147"/>
        <v/>
      </c>
      <c r="T733" s="684" t="str">
        <f t="shared" si="148"/>
        <v/>
      </c>
      <c r="U733" s="685" t="str">
        <f t="shared" si="149"/>
        <v/>
      </c>
      <c r="V733" s="685" t="str">
        <f t="shared" si="150"/>
        <v/>
      </c>
      <c r="W733" s="685" t="str">
        <f t="shared" si="151"/>
        <v/>
      </c>
      <c r="X733" s="685" t="str">
        <f t="shared" si="152"/>
        <v/>
      </c>
      <c r="Y733" s="685" t="str">
        <f t="shared" si="153"/>
        <v/>
      </c>
      <c r="Z733" s="685" t="str">
        <f t="shared" si="154"/>
        <v/>
      </c>
      <c r="AA733" s="685" t="str">
        <f t="shared" si="155"/>
        <v/>
      </c>
      <c r="AB733" s="679" t="str">
        <f>IF(G733="","",VLOOKUP(G733,Qualities!$A$2:$B$156,2,0))</f>
        <v/>
      </c>
      <c r="AC733" s="686" t="str">
        <f>IF(AB733="","",VLOOKUP(AB733,QualityType!$A$2:$B$16,2,0))</f>
        <v/>
      </c>
      <c r="AD733" s="687" t="str">
        <f t="shared" si="143"/>
        <v/>
      </c>
      <c r="AE733" s="687" t="str">
        <f>IF(I733="",IF(AND(J733="",K733=""),"",F733&amp;"External"),IF(COUNTIF(BaseData!$B$2:$B$45,I733)=1,F733&amp;"Consolidation intra-divisional",F733&amp;"Group"))</f>
        <v/>
      </c>
      <c r="AF733" s="687" t="str">
        <f t="shared" si="144"/>
        <v/>
      </c>
    </row>
    <row r="734" spans="1:32">
      <c r="A734" s="674"/>
      <c r="B734" s="675"/>
      <c r="C734" s="676"/>
      <c r="D734" s="675"/>
      <c r="E734" s="677"/>
      <c r="F734" s="675"/>
      <c r="G734" s="678"/>
      <c r="H734" s="675"/>
      <c r="I734" s="675"/>
      <c r="J734" s="675"/>
      <c r="K734" s="680"/>
      <c r="L734" s="681"/>
      <c r="M734" s="682"/>
      <c r="N734" s="683"/>
      <c r="O734" s="682"/>
      <c r="P734" s="682"/>
      <c r="Q734" s="684" t="str">
        <f t="shared" si="145"/>
        <v/>
      </c>
      <c r="R734" s="684" t="str">
        <f t="shared" si="146"/>
        <v/>
      </c>
      <c r="S734" s="684" t="str">
        <f t="shared" si="147"/>
        <v/>
      </c>
      <c r="T734" s="684" t="str">
        <f t="shared" si="148"/>
        <v/>
      </c>
      <c r="U734" s="685" t="str">
        <f t="shared" si="149"/>
        <v/>
      </c>
      <c r="V734" s="685" t="str">
        <f t="shared" si="150"/>
        <v/>
      </c>
      <c r="W734" s="685" t="str">
        <f t="shared" si="151"/>
        <v/>
      </c>
      <c r="X734" s="685" t="str">
        <f t="shared" si="152"/>
        <v/>
      </c>
      <c r="Y734" s="685" t="str">
        <f t="shared" si="153"/>
        <v/>
      </c>
      <c r="Z734" s="685" t="str">
        <f t="shared" si="154"/>
        <v/>
      </c>
      <c r="AA734" s="685" t="str">
        <f t="shared" si="155"/>
        <v/>
      </c>
      <c r="AB734" s="679" t="str">
        <f>IF(G734="","",VLOOKUP(G734,Qualities!$A$2:$B$156,2,0))</f>
        <v/>
      </c>
      <c r="AC734" s="686" t="str">
        <f>IF(AB734="","",VLOOKUP(AB734,QualityType!$A$2:$B$16,2,0))</f>
        <v/>
      </c>
      <c r="AD734" s="687" t="str">
        <f t="shared" si="143"/>
        <v/>
      </c>
      <c r="AE734" s="687" t="str">
        <f>IF(I734="",IF(AND(J734="",K734=""),"",F734&amp;"External"),IF(COUNTIF(BaseData!$B$2:$B$45,I734)=1,F734&amp;"Consolidation intra-divisional",F734&amp;"Group"))</f>
        <v/>
      </c>
      <c r="AF734" s="687" t="str">
        <f t="shared" si="144"/>
        <v/>
      </c>
    </row>
    <row r="735" spans="1:32">
      <c r="A735" s="674"/>
      <c r="B735" s="675"/>
      <c r="C735" s="676"/>
      <c r="D735" s="675"/>
      <c r="E735" s="677"/>
      <c r="F735" s="675"/>
      <c r="G735" s="678"/>
      <c r="H735" s="675"/>
      <c r="I735" s="675"/>
      <c r="J735" s="675"/>
      <c r="K735" s="680"/>
      <c r="L735" s="681"/>
      <c r="M735" s="682"/>
      <c r="N735" s="683"/>
      <c r="O735" s="682"/>
      <c r="P735" s="682"/>
      <c r="Q735" s="684" t="str">
        <f t="shared" si="145"/>
        <v/>
      </c>
      <c r="R735" s="684" t="str">
        <f t="shared" si="146"/>
        <v/>
      </c>
      <c r="S735" s="684" t="str">
        <f t="shared" si="147"/>
        <v/>
      </c>
      <c r="T735" s="684" t="str">
        <f t="shared" si="148"/>
        <v/>
      </c>
      <c r="U735" s="685" t="str">
        <f t="shared" si="149"/>
        <v/>
      </c>
      <c r="V735" s="685" t="str">
        <f t="shared" si="150"/>
        <v/>
      </c>
      <c r="W735" s="685" t="str">
        <f t="shared" si="151"/>
        <v/>
      </c>
      <c r="X735" s="685" t="str">
        <f t="shared" si="152"/>
        <v/>
      </c>
      <c r="Y735" s="685" t="str">
        <f t="shared" si="153"/>
        <v/>
      </c>
      <c r="Z735" s="685" t="str">
        <f t="shared" si="154"/>
        <v/>
      </c>
      <c r="AA735" s="685" t="str">
        <f t="shared" si="155"/>
        <v/>
      </c>
      <c r="AB735" s="679" t="str">
        <f>IF(G735="","",VLOOKUP(G735,Qualities!$A$2:$B$156,2,0))</f>
        <v/>
      </c>
      <c r="AC735" s="686" t="str">
        <f>IF(AB735="","",VLOOKUP(AB735,QualityType!$A$2:$B$16,2,0))</f>
        <v/>
      </c>
      <c r="AD735" s="687" t="str">
        <f t="shared" si="143"/>
        <v/>
      </c>
      <c r="AE735" s="687" t="str">
        <f>IF(I735="",IF(AND(J735="",K735=""),"",F735&amp;"External"),IF(COUNTIF(BaseData!$B$2:$B$45,I735)=1,F735&amp;"Consolidation intra-divisional",F735&amp;"Group"))</f>
        <v/>
      </c>
      <c r="AF735" s="687" t="str">
        <f t="shared" si="144"/>
        <v/>
      </c>
    </row>
    <row r="736" spans="1:32">
      <c r="A736" s="674"/>
      <c r="B736" s="675"/>
      <c r="C736" s="676"/>
      <c r="D736" s="675"/>
      <c r="E736" s="677"/>
      <c r="F736" s="675"/>
      <c r="G736" s="678"/>
      <c r="H736" s="675"/>
      <c r="I736" s="675"/>
      <c r="J736" s="675"/>
      <c r="K736" s="680"/>
      <c r="L736" s="681"/>
      <c r="M736" s="682"/>
      <c r="N736" s="683"/>
      <c r="O736" s="682"/>
      <c r="P736" s="682"/>
      <c r="Q736" s="684" t="str">
        <f t="shared" si="145"/>
        <v/>
      </c>
      <c r="R736" s="684" t="str">
        <f t="shared" si="146"/>
        <v/>
      </c>
      <c r="S736" s="684" t="str">
        <f t="shared" si="147"/>
        <v/>
      </c>
      <c r="T736" s="684" t="str">
        <f t="shared" si="148"/>
        <v/>
      </c>
      <c r="U736" s="685" t="str">
        <f t="shared" si="149"/>
        <v/>
      </c>
      <c r="V736" s="685" t="str">
        <f t="shared" si="150"/>
        <v/>
      </c>
      <c r="W736" s="685" t="str">
        <f t="shared" si="151"/>
        <v/>
      </c>
      <c r="X736" s="685" t="str">
        <f t="shared" si="152"/>
        <v/>
      </c>
      <c r="Y736" s="685" t="str">
        <f t="shared" si="153"/>
        <v/>
      </c>
      <c r="Z736" s="685" t="str">
        <f t="shared" si="154"/>
        <v/>
      </c>
      <c r="AA736" s="685" t="str">
        <f t="shared" si="155"/>
        <v/>
      </c>
      <c r="AB736" s="679" t="str">
        <f>IF(G736="","",VLOOKUP(G736,Qualities!$A$2:$B$156,2,0))</f>
        <v/>
      </c>
      <c r="AC736" s="686" t="str">
        <f>IF(AB736="","",VLOOKUP(AB736,QualityType!$A$2:$B$16,2,0))</f>
        <v/>
      </c>
      <c r="AD736" s="687" t="str">
        <f t="shared" si="143"/>
        <v/>
      </c>
      <c r="AE736" s="687" t="str">
        <f>IF(I736="",IF(AND(J736="",K736=""),"",F736&amp;"External"),IF(COUNTIF(BaseData!$B$2:$B$45,I736)=1,F736&amp;"Consolidation intra-divisional",F736&amp;"Group"))</f>
        <v/>
      </c>
      <c r="AF736" s="687" t="str">
        <f t="shared" si="144"/>
        <v/>
      </c>
    </row>
    <row r="737" spans="1:32">
      <c r="A737" s="674"/>
      <c r="B737" s="675"/>
      <c r="C737" s="676"/>
      <c r="D737" s="675"/>
      <c r="E737" s="677"/>
      <c r="F737" s="675"/>
      <c r="G737" s="678"/>
      <c r="H737" s="675"/>
      <c r="I737" s="675"/>
      <c r="J737" s="675"/>
      <c r="K737" s="680"/>
      <c r="L737" s="681"/>
      <c r="M737" s="682"/>
      <c r="N737" s="683"/>
      <c r="O737" s="682"/>
      <c r="P737" s="682"/>
      <c r="Q737" s="684" t="str">
        <f t="shared" si="145"/>
        <v/>
      </c>
      <c r="R737" s="684" t="str">
        <f t="shared" si="146"/>
        <v/>
      </c>
      <c r="S737" s="684" t="str">
        <f t="shared" si="147"/>
        <v/>
      </c>
      <c r="T737" s="684" t="str">
        <f t="shared" si="148"/>
        <v/>
      </c>
      <c r="U737" s="685" t="str">
        <f t="shared" si="149"/>
        <v/>
      </c>
      <c r="V737" s="685" t="str">
        <f t="shared" si="150"/>
        <v/>
      </c>
      <c r="W737" s="685" t="str">
        <f t="shared" si="151"/>
        <v/>
      </c>
      <c r="X737" s="685" t="str">
        <f t="shared" si="152"/>
        <v/>
      </c>
      <c r="Y737" s="685" t="str">
        <f t="shared" si="153"/>
        <v/>
      </c>
      <c r="Z737" s="685" t="str">
        <f t="shared" si="154"/>
        <v/>
      </c>
      <c r="AA737" s="685" t="str">
        <f t="shared" si="155"/>
        <v/>
      </c>
      <c r="AB737" s="679" t="str">
        <f>IF(G737="","",VLOOKUP(G737,Qualities!$A$2:$B$156,2,0))</f>
        <v/>
      </c>
      <c r="AC737" s="686" t="str">
        <f>IF(AB737="","",VLOOKUP(AB737,QualityType!$A$2:$B$16,2,0))</f>
        <v/>
      </c>
      <c r="AD737" s="687" t="str">
        <f t="shared" si="143"/>
        <v/>
      </c>
      <c r="AE737" s="687" t="str">
        <f>IF(I737="",IF(AND(J737="",K737=""),"",F737&amp;"External"),IF(COUNTIF(BaseData!$B$2:$B$45,I737)=1,F737&amp;"Consolidation intra-divisional",F737&amp;"Group"))</f>
        <v/>
      </c>
      <c r="AF737" s="687" t="str">
        <f t="shared" si="144"/>
        <v/>
      </c>
    </row>
    <row r="738" spans="1:32">
      <c r="A738" s="674"/>
      <c r="B738" s="675"/>
      <c r="C738" s="676"/>
      <c r="D738" s="675"/>
      <c r="E738" s="677"/>
      <c r="F738" s="675"/>
      <c r="G738" s="678"/>
      <c r="H738" s="675"/>
      <c r="I738" s="675"/>
      <c r="J738" s="675"/>
      <c r="K738" s="680"/>
      <c r="L738" s="681"/>
      <c r="M738" s="682"/>
      <c r="N738" s="683"/>
      <c r="O738" s="682"/>
      <c r="P738" s="682"/>
      <c r="Q738" s="684" t="str">
        <f t="shared" si="145"/>
        <v/>
      </c>
      <c r="R738" s="684" t="str">
        <f t="shared" si="146"/>
        <v/>
      </c>
      <c r="S738" s="684" t="str">
        <f t="shared" si="147"/>
        <v/>
      </c>
      <c r="T738" s="684" t="str">
        <f t="shared" si="148"/>
        <v/>
      </c>
      <c r="U738" s="685" t="str">
        <f t="shared" si="149"/>
        <v/>
      </c>
      <c r="V738" s="685" t="str">
        <f t="shared" si="150"/>
        <v/>
      </c>
      <c r="W738" s="685" t="str">
        <f t="shared" si="151"/>
        <v/>
      </c>
      <c r="X738" s="685" t="str">
        <f t="shared" si="152"/>
        <v/>
      </c>
      <c r="Y738" s="685" t="str">
        <f t="shared" si="153"/>
        <v/>
      </c>
      <c r="Z738" s="685" t="str">
        <f t="shared" si="154"/>
        <v/>
      </c>
      <c r="AA738" s="685" t="str">
        <f t="shared" si="155"/>
        <v/>
      </c>
      <c r="AB738" s="679" t="str">
        <f>IF(G738="","",VLOOKUP(G738,Qualities!$A$2:$B$156,2,0))</f>
        <v/>
      </c>
      <c r="AC738" s="686" t="str">
        <f>IF(AB738="","",VLOOKUP(AB738,QualityType!$A$2:$B$16,2,0))</f>
        <v/>
      </c>
      <c r="AD738" s="687" t="str">
        <f t="shared" si="143"/>
        <v/>
      </c>
      <c r="AE738" s="687" t="str">
        <f>IF(I738="",IF(AND(J738="",K738=""),"",F738&amp;"External"),IF(COUNTIF(BaseData!$B$2:$B$45,I738)=1,F738&amp;"Consolidation intra-divisional",F738&amp;"Group"))</f>
        <v/>
      </c>
      <c r="AF738" s="687" t="str">
        <f t="shared" si="144"/>
        <v/>
      </c>
    </row>
    <row r="739" spans="1:32">
      <c r="A739" s="674"/>
      <c r="B739" s="675"/>
      <c r="C739" s="676"/>
      <c r="D739" s="675"/>
      <c r="E739" s="677"/>
      <c r="F739" s="675"/>
      <c r="G739" s="678"/>
      <c r="H739" s="675"/>
      <c r="I739" s="675"/>
      <c r="J739" s="675"/>
      <c r="K739" s="680"/>
      <c r="L739" s="681"/>
      <c r="M739" s="682"/>
      <c r="N739" s="683"/>
      <c r="O739" s="682"/>
      <c r="P739" s="682"/>
      <c r="Q739" s="684" t="str">
        <f t="shared" si="145"/>
        <v/>
      </c>
      <c r="R739" s="684" t="str">
        <f t="shared" si="146"/>
        <v/>
      </c>
      <c r="S739" s="684" t="str">
        <f t="shared" si="147"/>
        <v/>
      </c>
      <c r="T739" s="684" t="str">
        <f t="shared" si="148"/>
        <v/>
      </c>
      <c r="U739" s="685" t="str">
        <f t="shared" si="149"/>
        <v/>
      </c>
      <c r="V739" s="685" t="str">
        <f t="shared" si="150"/>
        <v/>
      </c>
      <c r="W739" s="685" t="str">
        <f t="shared" si="151"/>
        <v/>
      </c>
      <c r="X739" s="685" t="str">
        <f t="shared" si="152"/>
        <v/>
      </c>
      <c r="Y739" s="685" t="str">
        <f t="shared" si="153"/>
        <v/>
      </c>
      <c r="Z739" s="685" t="str">
        <f t="shared" si="154"/>
        <v/>
      </c>
      <c r="AA739" s="685" t="str">
        <f t="shared" si="155"/>
        <v/>
      </c>
      <c r="AB739" s="679" t="str">
        <f>IF(G739="","",VLOOKUP(G739,Qualities!$A$2:$B$156,2,0))</f>
        <v/>
      </c>
      <c r="AC739" s="686" t="str">
        <f>IF(AB739="","",VLOOKUP(AB739,QualityType!$A$2:$B$16,2,0))</f>
        <v/>
      </c>
      <c r="AD739" s="687" t="str">
        <f t="shared" si="143"/>
        <v/>
      </c>
      <c r="AE739" s="687" t="str">
        <f>IF(I739="",IF(AND(J739="",K739=""),"",F739&amp;"External"),IF(COUNTIF(BaseData!$B$2:$B$45,I739)=1,F739&amp;"Consolidation intra-divisional",F739&amp;"Group"))</f>
        <v/>
      </c>
      <c r="AF739" s="687" t="str">
        <f t="shared" si="144"/>
        <v/>
      </c>
    </row>
    <row r="740" spans="1:32">
      <c r="A740" s="674"/>
      <c r="B740" s="675"/>
      <c r="C740" s="676"/>
      <c r="D740" s="675"/>
      <c r="E740" s="677"/>
      <c r="F740" s="675"/>
      <c r="G740" s="678"/>
      <c r="H740" s="675"/>
      <c r="I740" s="675"/>
      <c r="J740" s="675"/>
      <c r="K740" s="680"/>
      <c r="L740" s="681"/>
      <c r="M740" s="682"/>
      <c r="N740" s="683"/>
      <c r="O740" s="682"/>
      <c r="P740" s="682"/>
      <c r="Q740" s="684" t="str">
        <f t="shared" si="145"/>
        <v/>
      </c>
      <c r="R740" s="684" t="str">
        <f t="shared" si="146"/>
        <v/>
      </c>
      <c r="S740" s="684" t="str">
        <f t="shared" si="147"/>
        <v/>
      </c>
      <c r="T740" s="684" t="str">
        <f t="shared" si="148"/>
        <v/>
      </c>
      <c r="U740" s="685" t="str">
        <f t="shared" si="149"/>
        <v/>
      </c>
      <c r="V740" s="685" t="str">
        <f t="shared" si="150"/>
        <v/>
      </c>
      <c r="W740" s="685" t="str">
        <f t="shared" si="151"/>
        <v/>
      </c>
      <c r="X740" s="685" t="str">
        <f t="shared" si="152"/>
        <v/>
      </c>
      <c r="Y740" s="685" t="str">
        <f t="shared" si="153"/>
        <v/>
      </c>
      <c r="Z740" s="685" t="str">
        <f t="shared" si="154"/>
        <v/>
      </c>
      <c r="AA740" s="685" t="str">
        <f t="shared" si="155"/>
        <v/>
      </c>
      <c r="AB740" s="679" t="str">
        <f>IF(G740="","",VLOOKUP(G740,Qualities!$A$2:$B$156,2,0))</f>
        <v/>
      </c>
      <c r="AC740" s="686" t="str">
        <f>IF(AB740="","",VLOOKUP(AB740,QualityType!$A$2:$B$16,2,0))</f>
        <v/>
      </c>
      <c r="AD740" s="687" t="str">
        <f t="shared" si="143"/>
        <v/>
      </c>
      <c r="AE740" s="687" t="str">
        <f>IF(I740="",IF(AND(J740="",K740=""),"",F740&amp;"External"),IF(COUNTIF(BaseData!$B$2:$B$45,I740)=1,F740&amp;"Consolidation intra-divisional",F740&amp;"Group"))</f>
        <v/>
      </c>
      <c r="AF740" s="687" t="str">
        <f t="shared" si="144"/>
        <v/>
      </c>
    </row>
    <row r="741" spans="1:32">
      <c r="A741" s="674"/>
      <c r="B741" s="675"/>
      <c r="C741" s="676"/>
      <c r="D741" s="675"/>
      <c r="E741" s="677"/>
      <c r="F741" s="675"/>
      <c r="G741" s="678"/>
      <c r="H741" s="675"/>
      <c r="I741" s="675"/>
      <c r="J741" s="675"/>
      <c r="K741" s="680"/>
      <c r="L741" s="681"/>
      <c r="M741" s="682"/>
      <c r="N741" s="683"/>
      <c r="O741" s="682"/>
      <c r="P741" s="682"/>
      <c r="Q741" s="684" t="str">
        <f t="shared" si="145"/>
        <v/>
      </c>
      <c r="R741" s="684" t="str">
        <f t="shared" si="146"/>
        <v/>
      </c>
      <c r="S741" s="684" t="str">
        <f t="shared" si="147"/>
        <v/>
      </c>
      <c r="T741" s="684" t="str">
        <f t="shared" si="148"/>
        <v/>
      </c>
      <c r="U741" s="685" t="str">
        <f t="shared" si="149"/>
        <v/>
      </c>
      <c r="V741" s="685" t="str">
        <f t="shared" si="150"/>
        <v/>
      </c>
      <c r="W741" s="685" t="str">
        <f t="shared" si="151"/>
        <v/>
      </c>
      <c r="X741" s="685" t="str">
        <f t="shared" si="152"/>
        <v/>
      </c>
      <c r="Y741" s="685" t="str">
        <f t="shared" si="153"/>
        <v/>
      </c>
      <c r="Z741" s="685" t="str">
        <f t="shared" si="154"/>
        <v/>
      </c>
      <c r="AA741" s="685" t="str">
        <f t="shared" si="155"/>
        <v/>
      </c>
      <c r="AB741" s="679" t="str">
        <f>IF(G741="","",VLOOKUP(G741,Qualities!$A$2:$B$156,2,0))</f>
        <v/>
      </c>
      <c r="AC741" s="686" t="str">
        <f>IF(AB741="","",VLOOKUP(AB741,QualityType!$A$2:$B$16,2,0))</f>
        <v/>
      </c>
      <c r="AD741" s="687" t="str">
        <f t="shared" si="143"/>
        <v/>
      </c>
      <c r="AE741" s="687" t="str">
        <f>IF(I741="",IF(AND(J741="",K741=""),"",F741&amp;"External"),IF(COUNTIF(BaseData!$B$2:$B$45,I741)=1,F741&amp;"Consolidation intra-divisional",F741&amp;"Group"))</f>
        <v/>
      </c>
      <c r="AF741" s="687" t="str">
        <f t="shared" si="144"/>
        <v/>
      </c>
    </row>
    <row r="742" spans="1:32">
      <c r="A742" s="674"/>
      <c r="B742" s="675"/>
      <c r="C742" s="676"/>
      <c r="D742" s="675"/>
      <c r="E742" s="677"/>
      <c r="F742" s="675"/>
      <c r="G742" s="678"/>
      <c r="H742" s="675"/>
      <c r="I742" s="675"/>
      <c r="J742" s="675"/>
      <c r="K742" s="680"/>
      <c r="L742" s="681"/>
      <c r="M742" s="682"/>
      <c r="N742" s="683"/>
      <c r="O742" s="682"/>
      <c r="P742" s="682"/>
      <c r="Q742" s="684" t="str">
        <f t="shared" si="145"/>
        <v/>
      </c>
      <c r="R742" s="684" t="str">
        <f t="shared" si="146"/>
        <v/>
      </c>
      <c r="S742" s="684" t="str">
        <f t="shared" si="147"/>
        <v/>
      </c>
      <c r="T742" s="684" t="str">
        <f t="shared" si="148"/>
        <v/>
      </c>
      <c r="U742" s="685" t="str">
        <f t="shared" si="149"/>
        <v/>
      </c>
      <c r="V742" s="685" t="str">
        <f t="shared" si="150"/>
        <v/>
      </c>
      <c r="W742" s="685" t="str">
        <f t="shared" si="151"/>
        <v/>
      </c>
      <c r="X742" s="685" t="str">
        <f t="shared" si="152"/>
        <v/>
      </c>
      <c r="Y742" s="685" t="str">
        <f t="shared" si="153"/>
        <v/>
      </c>
      <c r="Z742" s="685" t="str">
        <f t="shared" si="154"/>
        <v/>
      </c>
      <c r="AA742" s="685" t="str">
        <f t="shared" si="155"/>
        <v/>
      </c>
      <c r="AB742" s="679" t="str">
        <f>IF(G742="","",VLOOKUP(G742,Qualities!$A$2:$B$156,2,0))</f>
        <v/>
      </c>
      <c r="AC742" s="686" t="str">
        <f>IF(AB742="","",VLOOKUP(AB742,QualityType!$A$2:$B$16,2,0))</f>
        <v/>
      </c>
      <c r="AD742" s="687" t="str">
        <f t="shared" si="143"/>
        <v/>
      </c>
      <c r="AE742" s="687" t="str">
        <f>IF(I742="",IF(AND(J742="",K742=""),"",F742&amp;"External"),IF(COUNTIF(BaseData!$B$2:$B$45,I742)=1,F742&amp;"Consolidation intra-divisional",F742&amp;"Group"))</f>
        <v/>
      </c>
      <c r="AF742" s="687" t="str">
        <f t="shared" si="144"/>
        <v/>
      </c>
    </row>
    <row r="743" spans="1:32">
      <c r="A743" s="674"/>
      <c r="B743" s="675"/>
      <c r="C743" s="676"/>
      <c r="D743" s="675"/>
      <c r="E743" s="677"/>
      <c r="F743" s="675"/>
      <c r="G743" s="678"/>
      <c r="H743" s="675"/>
      <c r="I743" s="675"/>
      <c r="J743" s="675"/>
      <c r="K743" s="680"/>
      <c r="L743" s="681"/>
      <c r="M743" s="682"/>
      <c r="N743" s="683"/>
      <c r="O743" s="682"/>
      <c r="P743" s="682"/>
      <c r="Q743" s="684" t="str">
        <f t="shared" si="145"/>
        <v/>
      </c>
      <c r="R743" s="684" t="str">
        <f t="shared" si="146"/>
        <v/>
      </c>
      <c r="S743" s="684" t="str">
        <f t="shared" si="147"/>
        <v/>
      </c>
      <c r="T743" s="684" t="str">
        <f t="shared" si="148"/>
        <v/>
      </c>
      <c r="U743" s="685" t="str">
        <f t="shared" si="149"/>
        <v/>
      </c>
      <c r="V743" s="685" t="str">
        <f t="shared" si="150"/>
        <v/>
      </c>
      <c r="W743" s="685" t="str">
        <f t="shared" si="151"/>
        <v/>
      </c>
      <c r="X743" s="685" t="str">
        <f t="shared" si="152"/>
        <v/>
      </c>
      <c r="Y743" s="685" t="str">
        <f t="shared" si="153"/>
        <v/>
      </c>
      <c r="Z743" s="685" t="str">
        <f t="shared" si="154"/>
        <v/>
      </c>
      <c r="AA743" s="685" t="str">
        <f t="shared" si="155"/>
        <v/>
      </c>
      <c r="AB743" s="679" t="str">
        <f>IF(G743="","",VLOOKUP(G743,Qualities!$A$2:$B$156,2,0))</f>
        <v/>
      </c>
      <c r="AC743" s="686" t="str">
        <f>IF(AB743="","",VLOOKUP(AB743,QualityType!$A$2:$B$16,2,0))</f>
        <v/>
      </c>
      <c r="AD743" s="687" t="str">
        <f t="shared" si="143"/>
        <v/>
      </c>
      <c r="AE743" s="687" t="str">
        <f>IF(I743="",IF(AND(J743="",K743=""),"",F743&amp;"External"),IF(COUNTIF(BaseData!$B$2:$B$45,I743)=1,F743&amp;"Consolidation intra-divisional",F743&amp;"Group"))</f>
        <v/>
      </c>
      <c r="AF743" s="687" t="str">
        <f t="shared" si="144"/>
        <v/>
      </c>
    </row>
    <row r="744" spans="1:32">
      <c r="A744" s="674"/>
      <c r="B744" s="675"/>
      <c r="C744" s="676"/>
      <c r="D744" s="675"/>
      <c r="E744" s="677"/>
      <c r="F744" s="675"/>
      <c r="G744" s="678"/>
      <c r="H744" s="675"/>
      <c r="I744" s="675"/>
      <c r="J744" s="675"/>
      <c r="K744" s="680"/>
      <c r="L744" s="681"/>
      <c r="M744" s="682"/>
      <c r="N744" s="683"/>
      <c r="O744" s="682"/>
      <c r="P744" s="682"/>
      <c r="Q744" s="684" t="str">
        <f t="shared" si="145"/>
        <v/>
      </c>
      <c r="R744" s="684" t="str">
        <f t="shared" si="146"/>
        <v/>
      </c>
      <c r="S744" s="684" t="str">
        <f t="shared" si="147"/>
        <v/>
      </c>
      <c r="T744" s="684" t="str">
        <f t="shared" si="148"/>
        <v/>
      </c>
      <c r="U744" s="685" t="str">
        <f t="shared" si="149"/>
        <v/>
      </c>
      <c r="V744" s="685" t="str">
        <f t="shared" si="150"/>
        <v/>
      </c>
      <c r="W744" s="685" t="str">
        <f t="shared" si="151"/>
        <v/>
      </c>
      <c r="X744" s="685" t="str">
        <f t="shared" si="152"/>
        <v/>
      </c>
      <c r="Y744" s="685" t="str">
        <f t="shared" si="153"/>
        <v/>
      </c>
      <c r="Z744" s="685" t="str">
        <f t="shared" si="154"/>
        <v/>
      </c>
      <c r="AA744" s="685" t="str">
        <f t="shared" si="155"/>
        <v/>
      </c>
      <c r="AB744" s="679" t="str">
        <f>IF(G744="","",VLOOKUP(G744,Qualities!$A$2:$B$156,2,0))</f>
        <v/>
      </c>
      <c r="AC744" s="686" t="str">
        <f>IF(AB744="","",VLOOKUP(AB744,QualityType!$A$2:$B$16,2,0))</f>
        <v/>
      </c>
      <c r="AD744" s="687" t="str">
        <f t="shared" si="143"/>
        <v/>
      </c>
      <c r="AE744" s="687" t="str">
        <f>IF(I744="",IF(AND(J744="",K744=""),"",F744&amp;"External"),IF(COUNTIF(BaseData!$B$2:$B$45,I744)=1,F744&amp;"Consolidation intra-divisional",F744&amp;"Group"))</f>
        <v/>
      </c>
      <c r="AF744" s="687" t="str">
        <f t="shared" si="144"/>
        <v/>
      </c>
    </row>
    <row r="745" spans="1:32">
      <c r="A745" s="674"/>
      <c r="B745" s="675"/>
      <c r="C745" s="676"/>
      <c r="D745" s="675"/>
      <c r="E745" s="677"/>
      <c r="F745" s="675"/>
      <c r="G745" s="678"/>
      <c r="H745" s="675"/>
      <c r="I745" s="675"/>
      <c r="J745" s="675"/>
      <c r="K745" s="680"/>
      <c r="L745" s="681"/>
      <c r="M745" s="682"/>
      <c r="N745" s="683"/>
      <c r="O745" s="682"/>
      <c r="P745" s="682"/>
      <c r="Q745" s="684" t="str">
        <f t="shared" si="145"/>
        <v/>
      </c>
      <c r="R745" s="684" t="str">
        <f t="shared" si="146"/>
        <v/>
      </c>
      <c r="S745" s="684" t="str">
        <f t="shared" si="147"/>
        <v/>
      </c>
      <c r="T745" s="684" t="str">
        <f t="shared" si="148"/>
        <v/>
      </c>
      <c r="U745" s="685" t="str">
        <f t="shared" si="149"/>
        <v/>
      </c>
      <c r="V745" s="685" t="str">
        <f t="shared" si="150"/>
        <v/>
      </c>
      <c r="W745" s="685" t="str">
        <f t="shared" si="151"/>
        <v/>
      </c>
      <c r="X745" s="685" t="str">
        <f t="shared" si="152"/>
        <v/>
      </c>
      <c r="Y745" s="685" t="str">
        <f t="shared" si="153"/>
        <v/>
      </c>
      <c r="Z745" s="685" t="str">
        <f t="shared" si="154"/>
        <v/>
      </c>
      <c r="AA745" s="685" t="str">
        <f t="shared" si="155"/>
        <v/>
      </c>
      <c r="AB745" s="679" t="str">
        <f>IF(G745="","",VLOOKUP(G745,Qualities!$A$2:$B$156,2,0))</f>
        <v/>
      </c>
      <c r="AC745" s="686" t="str">
        <f>IF(AB745="","",VLOOKUP(AB745,QualityType!$A$2:$B$16,2,0))</f>
        <v/>
      </c>
      <c r="AD745" s="687" t="str">
        <f t="shared" si="143"/>
        <v/>
      </c>
      <c r="AE745" s="687" t="str">
        <f>IF(I745="",IF(AND(J745="",K745=""),"",F745&amp;"External"),IF(COUNTIF(BaseData!$B$2:$B$45,I745)=1,F745&amp;"Consolidation intra-divisional",F745&amp;"Group"))</f>
        <v/>
      </c>
      <c r="AF745" s="687" t="str">
        <f t="shared" si="144"/>
        <v/>
      </c>
    </row>
    <row r="746" spans="1:32">
      <c r="A746" s="674"/>
      <c r="B746" s="675"/>
      <c r="C746" s="676"/>
      <c r="D746" s="675"/>
      <c r="E746" s="677"/>
      <c r="F746" s="675"/>
      <c r="G746" s="678"/>
      <c r="H746" s="675"/>
      <c r="I746" s="675"/>
      <c r="J746" s="675"/>
      <c r="K746" s="680"/>
      <c r="L746" s="681"/>
      <c r="M746" s="682"/>
      <c r="N746" s="683"/>
      <c r="O746" s="682"/>
      <c r="P746" s="682"/>
      <c r="Q746" s="684" t="str">
        <f t="shared" si="145"/>
        <v/>
      </c>
      <c r="R746" s="684" t="str">
        <f t="shared" si="146"/>
        <v/>
      </c>
      <c r="S746" s="684" t="str">
        <f t="shared" si="147"/>
        <v/>
      </c>
      <c r="T746" s="684" t="str">
        <f t="shared" si="148"/>
        <v/>
      </c>
      <c r="U746" s="685" t="str">
        <f t="shared" si="149"/>
        <v/>
      </c>
      <c r="V746" s="685" t="str">
        <f t="shared" si="150"/>
        <v/>
      </c>
      <c r="W746" s="685" t="str">
        <f t="shared" si="151"/>
        <v/>
      </c>
      <c r="X746" s="685" t="str">
        <f t="shared" si="152"/>
        <v/>
      </c>
      <c r="Y746" s="685" t="str">
        <f t="shared" si="153"/>
        <v/>
      </c>
      <c r="Z746" s="685" t="str">
        <f t="shared" si="154"/>
        <v/>
      </c>
      <c r="AA746" s="685" t="str">
        <f t="shared" si="155"/>
        <v/>
      </c>
      <c r="AB746" s="679" t="str">
        <f>IF(G746="","",VLOOKUP(G746,Qualities!$A$2:$B$156,2,0))</f>
        <v/>
      </c>
      <c r="AC746" s="686" t="str">
        <f>IF(AB746="","",VLOOKUP(AB746,QualityType!$A$2:$B$16,2,0))</f>
        <v/>
      </c>
      <c r="AD746" s="687" t="str">
        <f t="shared" si="143"/>
        <v/>
      </c>
      <c r="AE746" s="687" t="str">
        <f>IF(I746="",IF(AND(J746="",K746=""),"",F746&amp;"External"),IF(COUNTIF(BaseData!$B$2:$B$45,I746)=1,F746&amp;"Consolidation intra-divisional",F746&amp;"Group"))</f>
        <v/>
      </c>
      <c r="AF746" s="687" t="str">
        <f t="shared" si="144"/>
        <v/>
      </c>
    </row>
    <row r="747" spans="1:32">
      <c r="A747" s="674"/>
      <c r="B747" s="675"/>
      <c r="C747" s="676"/>
      <c r="D747" s="675"/>
      <c r="E747" s="677"/>
      <c r="F747" s="675"/>
      <c r="G747" s="678"/>
      <c r="H747" s="675"/>
      <c r="I747" s="675"/>
      <c r="J747" s="675"/>
      <c r="K747" s="680"/>
      <c r="L747" s="681"/>
      <c r="M747" s="682"/>
      <c r="N747" s="683"/>
      <c r="O747" s="682"/>
      <c r="P747" s="682"/>
      <c r="Q747" s="684" t="str">
        <f t="shared" si="145"/>
        <v/>
      </c>
      <c r="R747" s="684" t="str">
        <f t="shared" si="146"/>
        <v/>
      </c>
      <c r="S747" s="684" t="str">
        <f t="shared" si="147"/>
        <v/>
      </c>
      <c r="T747" s="684" t="str">
        <f t="shared" si="148"/>
        <v/>
      </c>
      <c r="U747" s="685" t="str">
        <f t="shared" si="149"/>
        <v/>
      </c>
      <c r="V747" s="685" t="str">
        <f t="shared" si="150"/>
        <v/>
      </c>
      <c r="W747" s="685" t="str">
        <f t="shared" si="151"/>
        <v/>
      </c>
      <c r="X747" s="685" t="str">
        <f t="shared" si="152"/>
        <v/>
      </c>
      <c r="Y747" s="685" t="str">
        <f t="shared" si="153"/>
        <v/>
      </c>
      <c r="Z747" s="685" t="str">
        <f t="shared" si="154"/>
        <v/>
      </c>
      <c r="AA747" s="685" t="str">
        <f t="shared" si="155"/>
        <v/>
      </c>
      <c r="AB747" s="679" t="str">
        <f>IF(G747="","",VLOOKUP(G747,Qualities!$A$2:$B$156,2,0))</f>
        <v/>
      </c>
      <c r="AC747" s="686" t="str">
        <f>IF(AB747="","",VLOOKUP(AB747,QualityType!$A$2:$B$16,2,0))</f>
        <v/>
      </c>
      <c r="AD747" s="687" t="str">
        <f t="shared" si="143"/>
        <v/>
      </c>
      <c r="AE747" s="687" t="str">
        <f>IF(I747="",IF(AND(J747="",K747=""),"",F747&amp;"External"),IF(COUNTIF(BaseData!$B$2:$B$45,I747)=1,F747&amp;"Consolidation intra-divisional",F747&amp;"Group"))</f>
        <v/>
      </c>
      <c r="AF747" s="687" t="str">
        <f t="shared" si="144"/>
        <v/>
      </c>
    </row>
    <row r="748" spans="1:32">
      <c r="A748" s="674"/>
      <c r="B748" s="675"/>
      <c r="C748" s="676"/>
      <c r="D748" s="675"/>
      <c r="E748" s="677"/>
      <c r="F748" s="675"/>
      <c r="G748" s="678"/>
      <c r="H748" s="675"/>
      <c r="I748" s="675"/>
      <c r="J748" s="675"/>
      <c r="K748" s="680"/>
      <c r="L748" s="681"/>
      <c r="M748" s="682"/>
      <c r="N748" s="683"/>
      <c r="O748" s="682"/>
      <c r="P748" s="682"/>
      <c r="Q748" s="684" t="str">
        <f t="shared" si="145"/>
        <v/>
      </c>
      <c r="R748" s="684" t="str">
        <f t="shared" si="146"/>
        <v/>
      </c>
      <c r="S748" s="684" t="str">
        <f t="shared" si="147"/>
        <v/>
      </c>
      <c r="T748" s="684" t="str">
        <f t="shared" si="148"/>
        <v/>
      </c>
      <c r="U748" s="685" t="str">
        <f t="shared" si="149"/>
        <v/>
      </c>
      <c r="V748" s="685" t="str">
        <f t="shared" si="150"/>
        <v/>
      </c>
      <c r="W748" s="685" t="str">
        <f t="shared" si="151"/>
        <v/>
      </c>
      <c r="X748" s="685" t="str">
        <f t="shared" si="152"/>
        <v/>
      </c>
      <c r="Y748" s="685" t="str">
        <f t="shared" si="153"/>
        <v/>
      </c>
      <c r="Z748" s="685" t="str">
        <f t="shared" si="154"/>
        <v/>
      </c>
      <c r="AA748" s="685" t="str">
        <f t="shared" si="155"/>
        <v/>
      </c>
      <c r="AB748" s="679" t="str">
        <f>IF(G748="","",VLOOKUP(G748,Qualities!$A$2:$B$156,2,0))</f>
        <v/>
      </c>
      <c r="AC748" s="686" t="str">
        <f>IF(AB748="","",VLOOKUP(AB748,QualityType!$A$2:$B$16,2,0))</f>
        <v/>
      </c>
      <c r="AD748" s="687" t="str">
        <f t="shared" si="143"/>
        <v/>
      </c>
      <c r="AE748" s="687" t="str">
        <f>IF(I748="",IF(AND(J748="",K748=""),"",F748&amp;"External"),IF(COUNTIF(BaseData!$B$2:$B$45,I748)=1,F748&amp;"Consolidation intra-divisional",F748&amp;"Group"))</f>
        <v/>
      </c>
      <c r="AF748" s="687" t="str">
        <f t="shared" si="144"/>
        <v/>
      </c>
    </row>
    <row r="749" spans="1:32">
      <c r="A749" s="674"/>
      <c r="B749" s="675"/>
      <c r="C749" s="676"/>
      <c r="D749" s="675"/>
      <c r="E749" s="677"/>
      <c r="F749" s="675"/>
      <c r="G749" s="678"/>
      <c r="H749" s="675"/>
      <c r="I749" s="675"/>
      <c r="J749" s="675"/>
      <c r="K749" s="680"/>
      <c r="L749" s="681"/>
      <c r="M749" s="682"/>
      <c r="N749" s="683"/>
      <c r="O749" s="682"/>
      <c r="P749" s="682"/>
      <c r="Q749" s="684" t="str">
        <f t="shared" si="145"/>
        <v/>
      </c>
      <c r="R749" s="684" t="str">
        <f t="shared" si="146"/>
        <v/>
      </c>
      <c r="S749" s="684" t="str">
        <f t="shared" si="147"/>
        <v/>
      </c>
      <c r="T749" s="684" t="str">
        <f t="shared" si="148"/>
        <v/>
      </c>
      <c r="U749" s="685" t="str">
        <f t="shared" si="149"/>
        <v/>
      </c>
      <c r="V749" s="685" t="str">
        <f t="shared" si="150"/>
        <v/>
      </c>
      <c r="W749" s="685" t="str">
        <f t="shared" si="151"/>
        <v/>
      </c>
      <c r="X749" s="685" t="str">
        <f t="shared" si="152"/>
        <v/>
      </c>
      <c r="Y749" s="685" t="str">
        <f t="shared" si="153"/>
        <v/>
      </c>
      <c r="Z749" s="685" t="str">
        <f t="shared" si="154"/>
        <v/>
      </c>
      <c r="AA749" s="685" t="str">
        <f t="shared" si="155"/>
        <v/>
      </c>
      <c r="AB749" s="679" t="str">
        <f>IF(G749="","",VLOOKUP(G749,Qualities!$A$2:$B$156,2,0))</f>
        <v/>
      </c>
      <c r="AC749" s="686" t="str">
        <f>IF(AB749="","",VLOOKUP(AB749,QualityType!$A$2:$B$16,2,0))</f>
        <v/>
      </c>
      <c r="AD749" s="687" t="str">
        <f t="shared" si="143"/>
        <v/>
      </c>
      <c r="AE749" s="687" t="str">
        <f>IF(I749="",IF(AND(J749="",K749=""),"",F749&amp;"External"),IF(COUNTIF(BaseData!$B$2:$B$45,I749)=1,F749&amp;"Consolidation intra-divisional",F749&amp;"Group"))</f>
        <v/>
      </c>
      <c r="AF749" s="687" t="str">
        <f t="shared" si="144"/>
        <v/>
      </c>
    </row>
    <row r="750" spans="1:32">
      <c r="A750" s="674"/>
      <c r="B750" s="675"/>
      <c r="C750" s="676"/>
      <c r="D750" s="675"/>
      <c r="E750" s="677"/>
      <c r="F750" s="675"/>
      <c r="G750" s="678"/>
      <c r="H750" s="675"/>
      <c r="I750" s="675"/>
      <c r="J750" s="675"/>
      <c r="K750" s="680"/>
      <c r="L750" s="681"/>
      <c r="M750" s="682"/>
      <c r="N750" s="683"/>
      <c r="O750" s="682"/>
      <c r="P750" s="682"/>
      <c r="Q750" s="684" t="str">
        <f t="shared" si="145"/>
        <v/>
      </c>
      <c r="R750" s="684" t="str">
        <f t="shared" si="146"/>
        <v/>
      </c>
      <c r="S750" s="684" t="str">
        <f t="shared" si="147"/>
        <v/>
      </c>
      <c r="T750" s="684" t="str">
        <f t="shared" si="148"/>
        <v/>
      </c>
      <c r="U750" s="685" t="str">
        <f t="shared" si="149"/>
        <v/>
      </c>
      <c r="V750" s="685" t="str">
        <f t="shared" si="150"/>
        <v/>
      </c>
      <c r="W750" s="685" t="str">
        <f t="shared" si="151"/>
        <v/>
      </c>
      <c r="X750" s="685" t="str">
        <f t="shared" si="152"/>
        <v/>
      </c>
      <c r="Y750" s="685" t="str">
        <f t="shared" si="153"/>
        <v/>
      </c>
      <c r="Z750" s="685" t="str">
        <f t="shared" si="154"/>
        <v/>
      </c>
      <c r="AA750" s="685" t="str">
        <f t="shared" si="155"/>
        <v/>
      </c>
      <c r="AB750" s="679" t="str">
        <f>IF(G750="","",VLOOKUP(G750,Qualities!$A$2:$B$156,2,0))</f>
        <v/>
      </c>
      <c r="AC750" s="686" t="str">
        <f>IF(AB750="","",VLOOKUP(AB750,QualityType!$A$2:$B$16,2,0))</f>
        <v/>
      </c>
      <c r="AD750" s="687" t="str">
        <f t="shared" si="143"/>
        <v/>
      </c>
      <c r="AE750" s="687" t="str">
        <f>IF(I750="",IF(AND(J750="",K750=""),"",F750&amp;"External"),IF(COUNTIF(BaseData!$B$2:$B$45,I750)=1,F750&amp;"Consolidation intra-divisional",F750&amp;"Group"))</f>
        <v/>
      </c>
      <c r="AF750" s="687" t="str">
        <f t="shared" si="144"/>
        <v/>
      </c>
    </row>
    <row r="751" spans="1:32">
      <c r="A751" s="674"/>
      <c r="B751" s="675"/>
      <c r="C751" s="676"/>
      <c r="D751" s="675"/>
      <c r="E751" s="677"/>
      <c r="F751" s="675"/>
      <c r="G751" s="678"/>
      <c r="H751" s="675"/>
      <c r="I751" s="675"/>
      <c r="J751" s="675"/>
      <c r="K751" s="680"/>
      <c r="L751" s="681"/>
      <c r="M751" s="682"/>
      <c r="N751" s="683"/>
      <c r="O751" s="682"/>
      <c r="P751" s="682"/>
      <c r="Q751" s="684" t="str">
        <f t="shared" si="145"/>
        <v/>
      </c>
      <c r="R751" s="684" t="str">
        <f t="shared" si="146"/>
        <v/>
      </c>
      <c r="S751" s="684" t="str">
        <f t="shared" si="147"/>
        <v/>
      </c>
      <c r="T751" s="684" t="str">
        <f t="shared" si="148"/>
        <v/>
      </c>
      <c r="U751" s="685" t="str">
        <f t="shared" si="149"/>
        <v/>
      </c>
      <c r="V751" s="685" t="str">
        <f t="shared" si="150"/>
        <v/>
      </c>
      <c r="W751" s="685" t="str">
        <f t="shared" si="151"/>
        <v/>
      </c>
      <c r="X751" s="685" t="str">
        <f t="shared" si="152"/>
        <v/>
      </c>
      <c r="Y751" s="685" t="str">
        <f t="shared" si="153"/>
        <v/>
      </c>
      <c r="Z751" s="685" t="str">
        <f t="shared" si="154"/>
        <v/>
      </c>
      <c r="AA751" s="685" t="str">
        <f t="shared" si="155"/>
        <v/>
      </c>
      <c r="AB751" s="679" t="str">
        <f>IF(G751="","",VLOOKUP(G751,Qualities!$A$2:$B$156,2,0))</f>
        <v/>
      </c>
      <c r="AC751" s="686" t="str">
        <f>IF(AB751="","",VLOOKUP(AB751,QualityType!$A$2:$B$16,2,0))</f>
        <v/>
      </c>
      <c r="AD751" s="687" t="str">
        <f t="shared" si="143"/>
        <v/>
      </c>
      <c r="AE751" s="687" t="str">
        <f>IF(I751="",IF(AND(J751="",K751=""),"",F751&amp;"External"),IF(COUNTIF(BaseData!$B$2:$B$45,I751)=1,F751&amp;"Consolidation intra-divisional",F751&amp;"Group"))</f>
        <v/>
      </c>
      <c r="AF751" s="687" t="str">
        <f t="shared" si="144"/>
        <v/>
      </c>
    </row>
    <row r="752" spans="1:32">
      <c r="A752" s="674"/>
      <c r="B752" s="675"/>
      <c r="C752" s="676"/>
      <c r="D752" s="675"/>
      <c r="E752" s="677"/>
      <c r="F752" s="675"/>
      <c r="G752" s="678"/>
      <c r="H752" s="675"/>
      <c r="I752" s="675"/>
      <c r="J752" s="675"/>
      <c r="K752" s="680"/>
      <c r="L752" s="681"/>
      <c r="M752" s="682"/>
      <c r="N752" s="683"/>
      <c r="O752" s="682"/>
      <c r="P752" s="682"/>
      <c r="Q752" s="684" t="str">
        <f t="shared" si="145"/>
        <v/>
      </c>
      <c r="R752" s="684" t="str">
        <f t="shared" si="146"/>
        <v/>
      </c>
      <c r="S752" s="684" t="str">
        <f t="shared" si="147"/>
        <v/>
      </c>
      <c r="T752" s="684" t="str">
        <f t="shared" si="148"/>
        <v/>
      </c>
      <c r="U752" s="685" t="str">
        <f t="shared" si="149"/>
        <v/>
      </c>
      <c r="V752" s="685" t="str">
        <f t="shared" si="150"/>
        <v/>
      </c>
      <c r="W752" s="685" t="str">
        <f t="shared" si="151"/>
        <v/>
      </c>
      <c r="X752" s="685" t="str">
        <f t="shared" si="152"/>
        <v/>
      </c>
      <c r="Y752" s="685" t="str">
        <f t="shared" si="153"/>
        <v/>
      </c>
      <c r="Z752" s="685" t="str">
        <f t="shared" si="154"/>
        <v/>
      </c>
      <c r="AA752" s="685" t="str">
        <f t="shared" si="155"/>
        <v/>
      </c>
      <c r="AB752" s="679" t="str">
        <f>IF(G752="","",VLOOKUP(G752,Qualities!$A$2:$B$156,2,0))</f>
        <v/>
      </c>
      <c r="AC752" s="686" t="str">
        <f>IF(AB752="","",VLOOKUP(AB752,QualityType!$A$2:$B$16,2,0))</f>
        <v/>
      </c>
      <c r="AD752" s="687" t="str">
        <f t="shared" si="143"/>
        <v/>
      </c>
      <c r="AE752" s="687" t="str">
        <f>IF(I752="",IF(AND(J752="",K752=""),"",F752&amp;"External"),IF(COUNTIF(BaseData!$B$2:$B$45,I752)=1,F752&amp;"Consolidation intra-divisional",F752&amp;"Group"))</f>
        <v/>
      </c>
      <c r="AF752" s="687" t="str">
        <f t="shared" si="144"/>
        <v/>
      </c>
    </row>
    <row r="753" spans="1:32">
      <c r="A753" s="674"/>
      <c r="B753" s="675"/>
      <c r="C753" s="676"/>
      <c r="D753" s="675"/>
      <c r="E753" s="677"/>
      <c r="F753" s="675"/>
      <c r="G753" s="678"/>
      <c r="H753" s="675"/>
      <c r="I753" s="675"/>
      <c r="J753" s="675"/>
      <c r="K753" s="680"/>
      <c r="L753" s="681"/>
      <c r="M753" s="682"/>
      <c r="N753" s="683"/>
      <c r="O753" s="682"/>
      <c r="P753" s="682"/>
      <c r="Q753" s="684" t="str">
        <f t="shared" si="145"/>
        <v/>
      </c>
      <c r="R753" s="684" t="str">
        <f t="shared" si="146"/>
        <v/>
      </c>
      <c r="S753" s="684" t="str">
        <f t="shared" si="147"/>
        <v/>
      </c>
      <c r="T753" s="684" t="str">
        <f t="shared" si="148"/>
        <v/>
      </c>
      <c r="U753" s="685" t="str">
        <f t="shared" si="149"/>
        <v/>
      </c>
      <c r="V753" s="685" t="str">
        <f t="shared" si="150"/>
        <v/>
      </c>
      <c r="W753" s="685" t="str">
        <f t="shared" si="151"/>
        <v/>
      </c>
      <c r="X753" s="685" t="str">
        <f t="shared" si="152"/>
        <v/>
      </c>
      <c r="Y753" s="685" t="str">
        <f t="shared" si="153"/>
        <v/>
      </c>
      <c r="Z753" s="685" t="str">
        <f t="shared" si="154"/>
        <v/>
      </c>
      <c r="AA753" s="685" t="str">
        <f t="shared" si="155"/>
        <v/>
      </c>
      <c r="AB753" s="679" t="str">
        <f>IF(G753="","",VLOOKUP(G753,Qualities!$A$2:$B$156,2,0))</f>
        <v/>
      </c>
      <c r="AC753" s="686" t="str">
        <f>IF(AB753="","",VLOOKUP(AB753,QualityType!$A$2:$B$16,2,0))</f>
        <v/>
      </c>
      <c r="AD753" s="687" t="str">
        <f t="shared" si="143"/>
        <v/>
      </c>
      <c r="AE753" s="687" t="str">
        <f>IF(I753="",IF(AND(J753="",K753=""),"",F753&amp;"External"),IF(COUNTIF(BaseData!$B$2:$B$45,I753)=1,F753&amp;"Consolidation intra-divisional",F753&amp;"Group"))</f>
        <v/>
      </c>
      <c r="AF753" s="687" t="str">
        <f t="shared" si="144"/>
        <v/>
      </c>
    </row>
    <row r="754" spans="1:32">
      <c r="A754" s="674"/>
      <c r="B754" s="675"/>
      <c r="C754" s="676"/>
      <c r="D754" s="675"/>
      <c r="E754" s="677"/>
      <c r="F754" s="675"/>
      <c r="G754" s="678"/>
      <c r="H754" s="675"/>
      <c r="I754" s="675"/>
      <c r="J754" s="675"/>
      <c r="K754" s="680"/>
      <c r="L754" s="681"/>
      <c r="M754" s="682"/>
      <c r="N754" s="683"/>
      <c r="O754" s="682"/>
      <c r="P754" s="682"/>
      <c r="Q754" s="684" t="str">
        <f t="shared" si="145"/>
        <v/>
      </c>
      <c r="R754" s="684" t="str">
        <f t="shared" si="146"/>
        <v/>
      </c>
      <c r="S754" s="684" t="str">
        <f t="shared" si="147"/>
        <v/>
      </c>
      <c r="T754" s="684" t="str">
        <f t="shared" si="148"/>
        <v/>
      </c>
      <c r="U754" s="685" t="str">
        <f t="shared" si="149"/>
        <v/>
      </c>
      <c r="V754" s="685" t="str">
        <f t="shared" si="150"/>
        <v/>
      </c>
      <c r="W754" s="685" t="str">
        <f t="shared" si="151"/>
        <v/>
      </c>
      <c r="X754" s="685" t="str">
        <f t="shared" si="152"/>
        <v/>
      </c>
      <c r="Y754" s="685" t="str">
        <f t="shared" si="153"/>
        <v/>
      </c>
      <c r="Z754" s="685" t="str">
        <f t="shared" si="154"/>
        <v/>
      </c>
      <c r="AA754" s="685" t="str">
        <f t="shared" si="155"/>
        <v/>
      </c>
      <c r="AB754" s="679" t="str">
        <f>IF(G754="","",VLOOKUP(G754,Qualities!$A$2:$B$156,2,0))</f>
        <v/>
      </c>
      <c r="AC754" s="686" t="str">
        <f>IF(AB754="","",VLOOKUP(AB754,QualityType!$A$2:$B$16,2,0))</f>
        <v/>
      </c>
      <c r="AD754" s="687" t="str">
        <f t="shared" si="143"/>
        <v/>
      </c>
      <c r="AE754" s="687" t="str">
        <f>IF(I754="",IF(AND(J754="",K754=""),"",F754&amp;"External"),IF(COUNTIF(BaseData!$B$2:$B$45,I754)=1,F754&amp;"Consolidation intra-divisional",F754&amp;"Group"))</f>
        <v/>
      </c>
      <c r="AF754" s="687" t="str">
        <f t="shared" si="144"/>
        <v/>
      </c>
    </row>
    <row r="755" spans="1:32">
      <c r="A755" s="674"/>
      <c r="B755" s="675"/>
      <c r="C755" s="676"/>
      <c r="D755" s="675"/>
      <c r="E755" s="677"/>
      <c r="F755" s="675"/>
      <c r="G755" s="678"/>
      <c r="H755" s="675"/>
      <c r="I755" s="675"/>
      <c r="J755" s="675"/>
      <c r="K755" s="680"/>
      <c r="L755" s="681"/>
      <c r="M755" s="682"/>
      <c r="N755" s="683"/>
      <c r="O755" s="682"/>
      <c r="P755" s="682"/>
      <c r="Q755" s="684" t="str">
        <f t="shared" si="145"/>
        <v/>
      </c>
      <c r="R755" s="684" t="str">
        <f t="shared" si="146"/>
        <v/>
      </c>
      <c r="S755" s="684" t="str">
        <f t="shared" si="147"/>
        <v/>
      </c>
      <c r="T755" s="684" t="str">
        <f t="shared" si="148"/>
        <v/>
      </c>
      <c r="U755" s="685" t="str">
        <f t="shared" si="149"/>
        <v/>
      </c>
      <c r="V755" s="685" t="str">
        <f t="shared" si="150"/>
        <v/>
      </c>
      <c r="W755" s="685" t="str">
        <f t="shared" si="151"/>
        <v/>
      </c>
      <c r="X755" s="685" t="str">
        <f t="shared" si="152"/>
        <v/>
      </c>
      <c r="Y755" s="685" t="str">
        <f t="shared" si="153"/>
        <v/>
      </c>
      <c r="Z755" s="685" t="str">
        <f t="shared" si="154"/>
        <v/>
      </c>
      <c r="AA755" s="685" t="str">
        <f t="shared" si="155"/>
        <v/>
      </c>
      <c r="AB755" s="679" t="str">
        <f>IF(G755="","",VLOOKUP(G755,Qualities!$A$2:$B$156,2,0))</f>
        <v/>
      </c>
      <c r="AC755" s="686" t="str">
        <f>IF(AB755="","",VLOOKUP(AB755,QualityType!$A$2:$B$16,2,0))</f>
        <v/>
      </c>
      <c r="AD755" s="687" t="str">
        <f t="shared" si="143"/>
        <v/>
      </c>
      <c r="AE755" s="687" t="str">
        <f>IF(I755="",IF(AND(J755="",K755=""),"",F755&amp;"External"),IF(COUNTIF(BaseData!$B$2:$B$45,I755)=1,F755&amp;"Consolidation intra-divisional",F755&amp;"Group"))</f>
        <v/>
      </c>
      <c r="AF755" s="687" t="str">
        <f t="shared" si="144"/>
        <v/>
      </c>
    </row>
    <row r="756" spans="1:32">
      <c r="A756" s="674"/>
      <c r="B756" s="675"/>
      <c r="C756" s="676"/>
      <c r="D756" s="675"/>
      <c r="E756" s="677"/>
      <c r="F756" s="675"/>
      <c r="G756" s="678"/>
      <c r="H756" s="675"/>
      <c r="I756" s="675"/>
      <c r="J756" s="675"/>
      <c r="K756" s="680"/>
      <c r="L756" s="681"/>
      <c r="M756" s="682"/>
      <c r="N756" s="683"/>
      <c r="O756" s="682"/>
      <c r="P756" s="682"/>
      <c r="Q756" s="684" t="str">
        <f t="shared" si="145"/>
        <v/>
      </c>
      <c r="R756" s="684" t="str">
        <f t="shared" si="146"/>
        <v/>
      </c>
      <c r="S756" s="684" t="str">
        <f t="shared" si="147"/>
        <v/>
      </c>
      <c r="T756" s="684" t="str">
        <f t="shared" si="148"/>
        <v/>
      </c>
      <c r="U756" s="685" t="str">
        <f t="shared" si="149"/>
        <v/>
      </c>
      <c r="V756" s="685" t="str">
        <f t="shared" si="150"/>
        <v/>
      </c>
      <c r="W756" s="685" t="str">
        <f t="shared" si="151"/>
        <v/>
      </c>
      <c r="X756" s="685" t="str">
        <f t="shared" si="152"/>
        <v/>
      </c>
      <c r="Y756" s="685" t="str">
        <f t="shared" si="153"/>
        <v/>
      </c>
      <c r="Z756" s="685" t="str">
        <f t="shared" si="154"/>
        <v/>
      </c>
      <c r="AA756" s="685" t="str">
        <f t="shared" si="155"/>
        <v/>
      </c>
      <c r="AB756" s="679" t="str">
        <f>IF(G756="","",VLOOKUP(G756,Qualities!$A$2:$B$156,2,0))</f>
        <v/>
      </c>
      <c r="AC756" s="686" t="str">
        <f>IF(AB756="","",VLOOKUP(AB756,QualityType!$A$2:$B$16,2,0))</f>
        <v/>
      </c>
      <c r="AD756" s="687" t="str">
        <f t="shared" ref="AD756:AD819" si="156">D756&amp;AC756</f>
        <v/>
      </c>
      <c r="AE756" s="687" t="str">
        <f>IF(I756="",IF(AND(J756="",K756=""),"",F756&amp;"External"),IF(COUNTIF(BaseData!$B$2:$B$45,I756)=1,F756&amp;"Consolidation intra-divisional",F756&amp;"Group"))</f>
        <v/>
      </c>
      <c r="AF756" s="687" t="str">
        <f t="shared" ref="AF756:AF819" si="157">IF(A756="","",F756&amp;IF(I756&lt;&gt;"","aff","ext"))</f>
        <v/>
      </c>
    </row>
    <row r="757" spans="1:32">
      <c r="A757" s="674"/>
      <c r="B757" s="675"/>
      <c r="C757" s="676"/>
      <c r="D757" s="675"/>
      <c r="E757" s="677"/>
      <c r="F757" s="675"/>
      <c r="G757" s="678"/>
      <c r="H757" s="675"/>
      <c r="I757" s="675"/>
      <c r="J757" s="675"/>
      <c r="K757" s="680"/>
      <c r="L757" s="681"/>
      <c r="M757" s="682"/>
      <c r="N757" s="683"/>
      <c r="O757" s="682"/>
      <c r="P757" s="682"/>
      <c r="Q757" s="684" t="str">
        <f t="shared" ref="Q757:Q820" si="158">IF(L757="","",L757)</f>
        <v/>
      </c>
      <c r="R757" s="684" t="str">
        <f t="shared" ref="R757:R820" si="159">IF(Q757="","",Q757*M757)</f>
        <v/>
      </c>
      <c r="S757" s="684" t="str">
        <f t="shared" ref="S757:S820" si="160">IF(Q757="","",Q757*(N757+P757))</f>
        <v/>
      </c>
      <c r="T757" s="684" t="str">
        <f t="shared" ref="T757:T820" si="161">IF(Q757="","",Q757*O757)</f>
        <v/>
      </c>
      <c r="U757" s="685" t="str">
        <f t="shared" ref="U757:U820" si="162">IF(Q757="","",R757/Q757)</f>
        <v/>
      </c>
      <c r="V757" s="685" t="str">
        <f t="shared" ref="V757:V820" si="163">IF(Q757="","",S757/Q757)</f>
        <v/>
      </c>
      <c r="W757" s="685" t="str">
        <f t="shared" ref="W757:W820" si="164">IF(Q757="","",T757/Q757)</f>
        <v/>
      </c>
      <c r="X757" s="685" t="str">
        <f t="shared" ref="X757:X820" si="165">IF(Q757="","",U757-V757)</f>
        <v/>
      </c>
      <c r="Y757" s="685" t="str">
        <f t="shared" ref="Y757:Y820" si="166">IF(Q757="","",U757-V757-W757)</f>
        <v/>
      </c>
      <c r="Z757" s="685" t="str">
        <f t="shared" ref="Z757:Z820" si="167">IF(Q757="","",R757-S757)</f>
        <v/>
      </c>
      <c r="AA757" s="685" t="str">
        <f t="shared" ref="AA757:AA820" si="168">IF(Q757="","",R757-S757-T757)</f>
        <v/>
      </c>
      <c r="AB757" s="679" t="str">
        <f>IF(G757="","",VLOOKUP(G757,Qualities!$A$2:$B$156,2,0))</f>
        <v/>
      </c>
      <c r="AC757" s="686" t="str">
        <f>IF(AB757="","",VLOOKUP(AB757,QualityType!$A$2:$B$16,2,0))</f>
        <v/>
      </c>
      <c r="AD757" s="687" t="str">
        <f t="shared" si="156"/>
        <v/>
      </c>
      <c r="AE757" s="687" t="str">
        <f>IF(I757="",IF(AND(J757="",K757=""),"",F757&amp;"External"),IF(COUNTIF(BaseData!$B$2:$B$45,I757)=1,F757&amp;"Consolidation intra-divisional",F757&amp;"Group"))</f>
        <v/>
      </c>
      <c r="AF757" s="687" t="str">
        <f t="shared" si="157"/>
        <v/>
      </c>
    </row>
    <row r="758" spans="1:32">
      <c r="A758" s="674"/>
      <c r="B758" s="675"/>
      <c r="C758" s="676"/>
      <c r="D758" s="675"/>
      <c r="E758" s="677"/>
      <c r="F758" s="675"/>
      <c r="G758" s="678"/>
      <c r="H758" s="675"/>
      <c r="I758" s="675"/>
      <c r="J758" s="675"/>
      <c r="K758" s="680"/>
      <c r="L758" s="681"/>
      <c r="M758" s="682"/>
      <c r="N758" s="683"/>
      <c r="O758" s="682"/>
      <c r="P758" s="682"/>
      <c r="Q758" s="684" t="str">
        <f t="shared" si="158"/>
        <v/>
      </c>
      <c r="R758" s="684" t="str">
        <f t="shared" si="159"/>
        <v/>
      </c>
      <c r="S758" s="684" t="str">
        <f t="shared" si="160"/>
        <v/>
      </c>
      <c r="T758" s="684" t="str">
        <f t="shared" si="161"/>
        <v/>
      </c>
      <c r="U758" s="685" t="str">
        <f t="shared" si="162"/>
        <v/>
      </c>
      <c r="V758" s="685" t="str">
        <f t="shared" si="163"/>
        <v/>
      </c>
      <c r="W758" s="685" t="str">
        <f t="shared" si="164"/>
        <v/>
      </c>
      <c r="X758" s="685" t="str">
        <f t="shared" si="165"/>
        <v/>
      </c>
      <c r="Y758" s="685" t="str">
        <f t="shared" si="166"/>
        <v/>
      </c>
      <c r="Z758" s="685" t="str">
        <f t="shared" si="167"/>
        <v/>
      </c>
      <c r="AA758" s="685" t="str">
        <f t="shared" si="168"/>
        <v/>
      </c>
      <c r="AB758" s="679" t="str">
        <f>IF(G758="","",VLOOKUP(G758,Qualities!$A$2:$B$156,2,0))</f>
        <v/>
      </c>
      <c r="AC758" s="686" t="str">
        <f>IF(AB758="","",VLOOKUP(AB758,QualityType!$A$2:$B$16,2,0))</f>
        <v/>
      </c>
      <c r="AD758" s="687" t="str">
        <f t="shared" si="156"/>
        <v/>
      </c>
      <c r="AE758" s="687" t="str">
        <f>IF(I758="",IF(AND(J758="",K758=""),"",F758&amp;"External"),IF(COUNTIF(BaseData!$B$2:$B$45,I758)=1,F758&amp;"Consolidation intra-divisional",F758&amp;"Group"))</f>
        <v/>
      </c>
      <c r="AF758" s="687" t="str">
        <f t="shared" si="157"/>
        <v/>
      </c>
    </row>
    <row r="759" spans="1:32">
      <c r="A759" s="674"/>
      <c r="B759" s="675"/>
      <c r="C759" s="676"/>
      <c r="D759" s="675"/>
      <c r="E759" s="677"/>
      <c r="F759" s="675"/>
      <c r="G759" s="678"/>
      <c r="H759" s="675"/>
      <c r="I759" s="675"/>
      <c r="J759" s="675"/>
      <c r="K759" s="680"/>
      <c r="L759" s="681"/>
      <c r="M759" s="682"/>
      <c r="N759" s="683"/>
      <c r="O759" s="682"/>
      <c r="P759" s="682"/>
      <c r="Q759" s="684" t="str">
        <f t="shared" si="158"/>
        <v/>
      </c>
      <c r="R759" s="684" t="str">
        <f t="shared" si="159"/>
        <v/>
      </c>
      <c r="S759" s="684" t="str">
        <f t="shared" si="160"/>
        <v/>
      </c>
      <c r="T759" s="684" t="str">
        <f t="shared" si="161"/>
        <v/>
      </c>
      <c r="U759" s="685" t="str">
        <f t="shared" si="162"/>
        <v/>
      </c>
      <c r="V759" s="685" t="str">
        <f t="shared" si="163"/>
        <v/>
      </c>
      <c r="W759" s="685" t="str">
        <f t="shared" si="164"/>
        <v/>
      </c>
      <c r="X759" s="685" t="str">
        <f t="shared" si="165"/>
        <v/>
      </c>
      <c r="Y759" s="685" t="str">
        <f t="shared" si="166"/>
        <v/>
      </c>
      <c r="Z759" s="685" t="str">
        <f t="shared" si="167"/>
        <v/>
      </c>
      <c r="AA759" s="685" t="str">
        <f t="shared" si="168"/>
        <v/>
      </c>
      <c r="AB759" s="679" t="str">
        <f>IF(G759="","",VLOOKUP(G759,Qualities!$A$2:$B$156,2,0))</f>
        <v/>
      </c>
      <c r="AC759" s="686" t="str">
        <f>IF(AB759="","",VLOOKUP(AB759,QualityType!$A$2:$B$16,2,0))</f>
        <v/>
      </c>
      <c r="AD759" s="687" t="str">
        <f t="shared" si="156"/>
        <v/>
      </c>
      <c r="AE759" s="687" t="str">
        <f>IF(I759="",IF(AND(J759="",K759=""),"",F759&amp;"External"),IF(COUNTIF(BaseData!$B$2:$B$45,I759)=1,F759&amp;"Consolidation intra-divisional",F759&amp;"Group"))</f>
        <v/>
      </c>
      <c r="AF759" s="687" t="str">
        <f t="shared" si="157"/>
        <v/>
      </c>
    </row>
    <row r="760" spans="1:32">
      <c r="A760" s="674"/>
      <c r="B760" s="675"/>
      <c r="C760" s="676"/>
      <c r="D760" s="675"/>
      <c r="E760" s="677"/>
      <c r="F760" s="675"/>
      <c r="G760" s="678"/>
      <c r="H760" s="675"/>
      <c r="I760" s="675"/>
      <c r="J760" s="675"/>
      <c r="K760" s="680"/>
      <c r="L760" s="681"/>
      <c r="M760" s="682"/>
      <c r="N760" s="683"/>
      <c r="O760" s="682"/>
      <c r="P760" s="682"/>
      <c r="Q760" s="684" t="str">
        <f t="shared" si="158"/>
        <v/>
      </c>
      <c r="R760" s="684" t="str">
        <f t="shared" si="159"/>
        <v/>
      </c>
      <c r="S760" s="684" t="str">
        <f t="shared" si="160"/>
        <v/>
      </c>
      <c r="T760" s="684" t="str">
        <f t="shared" si="161"/>
        <v/>
      </c>
      <c r="U760" s="685" t="str">
        <f t="shared" si="162"/>
        <v/>
      </c>
      <c r="V760" s="685" t="str">
        <f t="shared" si="163"/>
        <v/>
      </c>
      <c r="W760" s="685" t="str">
        <f t="shared" si="164"/>
        <v/>
      </c>
      <c r="X760" s="685" t="str">
        <f t="shared" si="165"/>
        <v/>
      </c>
      <c r="Y760" s="685" t="str">
        <f t="shared" si="166"/>
        <v/>
      </c>
      <c r="Z760" s="685" t="str">
        <f t="shared" si="167"/>
        <v/>
      </c>
      <c r="AA760" s="685" t="str">
        <f t="shared" si="168"/>
        <v/>
      </c>
      <c r="AB760" s="679" t="str">
        <f>IF(G760="","",VLOOKUP(G760,Qualities!$A$2:$B$156,2,0))</f>
        <v/>
      </c>
      <c r="AC760" s="686" t="str">
        <f>IF(AB760="","",VLOOKUP(AB760,QualityType!$A$2:$B$16,2,0))</f>
        <v/>
      </c>
      <c r="AD760" s="687" t="str">
        <f t="shared" si="156"/>
        <v/>
      </c>
      <c r="AE760" s="687" t="str">
        <f>IF(I760="",IF(AND(J760="",K760=""),"",F760&amp;"External"),IF(COUNTIF(BaseData!$B$2:$B$45,I760)=1,F760&amp;"Consolidation intra-divisional",F760&amp;"Group"))</f>
        <v/>
      </c>
      <c r="AF760" s="687" t="str">
        <f t="shared" si="157"/>
        <v/>
      </c>
    </row>
    <row r="761" spans="1:32">
      <c r="A761" s="674"/>
      <c r="B761" s="675"/>
      <c r="C761" s="676"/>
      <c r="D761" s="675"/>
      <c r="E761" s="677"/>
      <c r="F761" s="675"/>
      <c r="G761" s="678"/>
      <c r="H761" s="675"/>
      <c r="I761" s="675"/>
      <c r="J761" s="675"/>
      <c r="K761" s="680"/>
      <c r="L761" s="681"/>
      <c r="M761" s="682"/>
      <c r="N761" s="683"/>
      <c r="O761" s="682"/>
      <c r="P761" s="682"/>
      <c r="Q761" s="684" t="str">
        <f t="shared" si="158"/>
        <v/>
      </c>
      <c r="R761" s="684" t="str">
        <f t="shared" si="159"/>
        <v/>
      </c>
      <c r="S761" s="684" t="str">
        <f t="shared" si="160"/>
        <v/>
      </c>
      <c r="T761" s="684" t="str">
        <f t="shared" si="161"/>
        <v/>
      </c>
      <c r="U761" s="685" t="str">
        <f t="shared" si="162"/>
        <v/>
      </c>
      <c r="V761" s="685" t="str">
        <f t="shared" si="163"/>
        <v/>
      </c>
      <c r="W761" s="685" t="str">
        <f t="shared" si="164"/>
        <v/>
      </c>
      <c r="X761" s="685" t="str">
        <f t="shared" si="165"/>
        <v/>
      </c>
      <c r="Y761" s="685" t="str">
        <f t="shared" si="166"/>
        <v/>
      </c>
      <c r="Z761" s="685" t="str">
        <f t="shared" si="167"/>
        <v/>
      </c>
      <c r="AA761" s="685" t="str">
        <f t="shared" si="168"/>
        <v/>
      </c>
      <c r="AB761" s="679" t="str">
        <f>IF(G761="","",VLOOKUP(G761,Qualities!$A$2:$B$156,2,0))</f>
        <v/>
      </c>
      <c r="AC761" s="686" t="str">
        <f>IF(AB761="","",VLOOKUP(AB761,QualityType!$A$2:$B$16,2,0))</f>
        <v/>
      </c>
      <c r="AD761" s="687" t="str">
        <f t="shared" si="156"/>
        <v/>
      </c>
      <c r="AE761" s="687" t="str">
        <f>IF(I761="",IF(AND(J761="",K761=""),"",F761&amp;"External"),IF(COUNTIF(BaseData!$B$2:$B$45,I761)=1,F761&amp;"Consolidation intra-divisional",F761&amp;"Group"))</f>
        <v/>
      </c>
      <c r="AF761" s="687" t="str">
        <f t="shared" si="157"/>
        <v/>
      </c>
    </row>
    <row r="762" spans="1:32">
      <c r="A762" s="674"/>
      <c r="B762" s="675"/>
      <c r="C762" s="676"/>
      <c r="D762" s="675"/>
      <c r="E762" s="677"/>
      <c r="F762" s="675"/>
      <c r="G762" s="678"/>
      <c r="H762" s="675"/>
      <c r="I762" s="675"/>
      <c r="J762" s="675"/>
      <c r="K762" s="680"/>
      <c r="L762" s="681"/>
      <c r="M762" s="682"/>
      <c r="N762" s="683"/>
      <c r="O762" s="682"/>
      <c r="P762" s="682"/>
      <c r="Q762" s="684" t="str">
        <f t="shared" si="158"/>
        <v/>
      </c>
      <c r="R762" s="684" t="str">
        <f t="shared" si="159"/>
        <v/>
      </c>
      <c r="S762" s="684" t="str">
        <f t="shared" si="160"/>
        <v/>
      </c>
      <c r="T762" s="684" t="str">
        <f t="shared" si="161"/>
        <v/>
      </c>
      <c r="U762" s="685" t="str">
        <f t="shared" si="162"/>
        <v/>
      </c>
      <c r="V762" s="685" t="str">
        <f t="shared" si="163"/>
        <v/>
      </c>
      <c r="W762" s="685" t="str">
        <f t="shared" si="164"/>
        <v/>
      </c>
      <c r="X762" s="685" t="str">
        <f t="shared" si="165"/>
        <v/>
      </c>
      <c r="Y762" s="685" t="str">
        <f t="shared" si="166"/>
        <v/>
      </c>
      <c r="Z762" s="685" t="str">
        <f t="shared" si="167"/>
        <v/>
      </c>
      <c r="AA762" s="685" t="str">
        <f t="shared" si="168"/>
        <v/>
      </c>
      <c r="AB762" s="679" t="str">
        <f>IF(G762="","",VLOOKUP(G762,Qualities!$A$2:$B$156,2,0))</f>
        <v/>
      </c>
      <c r="AC762" s="686" t="str">
        <f>IF(AB762="","",VLOOKUP(AB762,QualityType!$A$2:$B$16,2,0))</f>
        <v/>
      </c>
      <c r="AD762" s="687" t="str">
        <f t="shared" si="156"/>
        <v/>
      </c>
      <c r="AE762" s="687" t="str">
        <f>IF(I762="",IF(AND(J762="",K762=""),"",F762&amp;"External"),IF(COUNTIF(BaseData!$B$2:$B$45,I762)=1,F762&amp;"Consolidation intra-divisional",F762&amp;"Group"))</f>
        <v/>
      </c>
      <c r="AF762" s="687" t="str">
        <f t="shared" si="157"/>
        <v/>
      </c>
    </row>
    <row r="763" spans="1:32">
      <c r="A763" s="674"/>
      <c r="B763" s="675"/>
      <c r="C763" s="676"/>
      <c r="D763" s="675"/>
      <c r="E763" s="677"/>
      <c r="F763" s="675"/>
      <c r="G763" s="678"/>
      <c r="H763" s="675"/>
      <c r="I763" s="675"/>
      <c r="J763" s="675"/>
      <c r="K763" s="680"/>
      <c r="L763" s="681"/>
      <c r="M763" s="682"/>
      <c r="N763" s="683"/>
      <c r="O763" s="682"/>
      <c r="P763" s="682"/>
      <c r="Q763" s="684" t="str">
        <f t="shared" si="158"/>
        <v/>
      </c>
      <c r="R763" s="684" t="str">
        <f t="shared" si="159"/>
        <v/>
      </c>
      <c r="S763" s="684" t="str">
        <f t="shared" si="160"/>
        <v/>
      </c>
      <c r="T763" s="684" t="str">
        <f t="shared" si="161"/>
        <v/>
      </c>
      <c r="U763" s="685" t="str">
        <f t="shared" si="162"/>
        <v/>
      </c>
      <c r="V763" s="685" t="str">
        <f t="shared" si="163"/>
        <v/>
      </c>
      <c r="W763" s="685" t="str">
        <f t="shared" si="164"/>
        <v/>
      </c>
      <c r="X763" s="685" t="str">
        <f t="shared" si="165"/>
        <v/>
      </c>
      <c r="Y763" s="685" t="str">
        <f t="shared" si="166"/>
        <v/>
      </c>
      <c r="Z763" s="685" t="str">
        <f t="shared" si="167"/>
        <v/>
      </c>
      <c r="AA763" s="685" t="str">
        <f t="shared" si="168"/>
        <v/>
      </c>
      <c r="AB763" s="679" t="str">
        <f>IF(G763="","",VLOOKUP(G763,Qualities!$A$2:$B$156,2,0))</f>
        <v/>
      </c>
      <c r="AC763" s="686" t="str">
        <f>IF(AB763="","",VLOOKUP(AB763,QualityType!$A$2:$B$16,2,0))</f>
        <v/>
      </c>
      <c r="AD763" s="687" t="str">
        <f t="shared" si="156"/>
        <v/>
      </c>
      <c r="AE763" s="687" t="str">
        <f>IF(I763="",IF(AND(J763="",K763=""),"",F763&amp;"External"),IF(COUNTIF(BaseData!$B$2:$B$45,I763)=1,F763&amp;"Consolidation intra-divisional",F763&amp;"Group"))</f>
        <v/>
      </c>
      <c r="AF763" s="687" t="str">
        <f t="shared" si="157"/>
        <v/>
      </c>
    </row>
    <row r="764" spans="1:32">
      <c r="A764" s="674"/>
      <c r="B764" s="675"/>
      <c r="C764" s="676"/>
      <c r="D764" s="675"/>
      <c r="E764" s="677"/>
      <c r="F764" s="675"/>
      <c r="G764" s="678"/>
      <c r="H764" s="675"/>
      <c r="I764" s="675"/>
      <c r="J764" s="675"/>
      <c r="K764" s="680"/>
      <c r="L764" s="681"/>
      <c r="M764" s="682"/>
      <c r="N764" s="683"/>
      <c r="O764" s="682"/>
      <c r="P764" s="682"/>
      <c r="Q764" s="684" t="str">
        <f t="shared" si="158"/>
        <v/>
      </c>
      <c r="R764" s="684" t="str">
        <f t="shared" si="159"/>
        <v/>
      </c>
      <c r="S764" s="684" t="str">
        <f t="shared" si="160"/>
        <v/>
      </c>
      <c r="T764" s="684" t="str">
        <f t="shared" si="161"/>
        <v/>
      </c>
      <c r="U764" s="685" t="str">
        <f t="shared" si="162"/>
        <v/>
      </c>
      <c r="V764" s="685" t="str">
        <f t="shared" si="163"/>
        <v/>
      </c>
      <c r="W764" s="685" t="str">
        <f t="shared" si="164"/>
        <v/>
      </c>
      <c r="X764" s="685" t="str">
        <f t="shared" si="165"/>
        <v/>
      </c>
      <c r="Y764" s="685" t="str">
        <f t="shared" si="166"/>
        <v/>
      </c>
      <c r="Z764" s="685" t="str">
        <f t="shared" si="167"/>
        <v/>
      </c>
      <c r="AA764" s="685" t="str">
        <f t="shared" si="168"/>
        <v/>
      </c>
      <c r="AB764" s="679" t="str">
        <f>IF(G764="","",VLOOKUP(G764,Qualities!$A$2:$B$156,2,0))</f>
        <v/>
      </c>
      <c r="AC764" s="686" t="str">
        <f>IF(AB764="","",VLOOKUP(AB764,QualityType!$A$2:$B$16,2,0))</f>
        <v/>
      </c>
      <c r="AD764" s="687" t="str">
        <f t="shared" si="156"/>
        <v/>
      </c>
      <c r="AE764" s="687" t="str">
        <f>IF(I764="",IF(AND(J764="",K764=""),"",F764&amp;"External"),IF(COUNTIF(BaseData!$B$2:$B$45,I764)=1,F764&amp;"Consolidation intra-divisional",F764&amp;"Group"))</f>
        <v/>
      </c>
      <c r="AF764" s="687" t="str">
        <f t="shared" si="157"/>
        <v/>
      </c>
    </row>
    <row r="765" spans="1:32">
      <c r="A765" s="674"/>
      <c r="B765" s="675"/>
      <c r="C765" s="676"/>
      <c r="D765" s="675"/>
      <c r="E765" s="677"/>
      <c r="F765" s="675"/>
      <c r="G765" s="678"/>
      <c r="H765" s="675"/>
      <c r="I765" s="675"/>
      <c r="J765" s="675"/>
      <c r="K765" s="680"/>
      <c r="L765" s="681"/>
      <c r="M765" s="682"/>
      <c r="N765" s="683"/>
      <c r="O765" s="682"/>
      <c r="P765" s="682"/>
      <c r="Q765" s="684" t="str">
        <f t="shared" si="158"/>
        <v/>
      </c>
      <c r="R765" s="684" t="str">
        <f t="shared" si="159"/>
        <v/>
      </c>
      <c r="S765" s="684" t="str">
        <f t="shared" si="160"/>
        <v/>
      </c>
      <c r="T765" s="684" t="str">
        <f t="shared" si="161"/>
        <v/>
      </c>
      <c r="U765" s="685" t="str">
        <f t="shared" si="162"/>
        <v/>
      </c>
      <c r="V765" s="685" t="str">
        <f t="shared" si="163"/>
        <v/>
      </c>
      <c r="W765" s="685" t="str">
        <f t="shared" si="164"/>
        <v/>
      </c>
      <c r="X765" s="685" t="str">
        <f t="shared" si="165"/>
        <v/>
      </c>
      <c r="Y765" s="685" t="str">
        <f t="shared" si="166"/>
        <v/>
      </c>
      <c r="Z765" s="685" t="str">
        <f t="shared" si="167"/>
        <v/>
      </c>
      <c r="AA765" s="685" t="str">
        <f t="shared" si="168"/>
        <v/>
      </c>
      <c r="AB765" s="679" t="str">
        <f>IF(G765="","",VLOOKUP(G765,Qualities!$A$2:$B$156,2,0))</f>
        <v/>
      </c>
      <c r="AC765" s="686" t="str">
        <f>IF(AB765="","",VLOOKUP(AB765,QualityType!$A$2:$B$16,2,0))</f>
        <v/>
      </c>
      <c r="AD765" s="687" t="str">
        <f t="shared" si="156"/>
        <v/>
      </c>
      <c r="AE765" s="687" t="str">
        <f>IF(I765="",IF(AND(J765="",K765=""),"",F765&amp;"External"),IF(COUNTIF(BaseData!$B$2:$B$45,I765)=1,F765&amp;"Consolidation intra-divisional",F765&amp;"Group"))</f>
        <v/>
      </c>
      <c r="AF765" s="687" t="str">
        <f t="shared" si="157"/>
        <v/>
      </c>
    </row>
    <row r="766" spans="1:32">
      <c r="A766" s="674"/>
      <c r="B766" s="675"/>
      <c r="C766" s="676"/>
      <c r="D766" s="675"/>
      <c r="E766" s="677"/>
      <c r="F766" s="675"/>
      <c r="G766" s="678"/>
      <c r="H766" s="675"/>
      <c r="I766" s="675"/>
      <c r="J766" s="675"/>
      <c r="K766" s="680"/>
      <c r="L766" s="681"/>
      <c r="M766" s="682"/>
      <c r="N766" s="683"/>
      <c r="O766" s="682"/>
      <c r="P766" s="682"/>
      <c r="Q766" s="684" t="str">
        <f t="shared" si="158"/>
        <v/>
      </c>
      <c r="R766" s="684" t="str">
        <f t="shared" si="159"/>
        <v/>
      </c>
      <c r="S766" s="684" t="str">
        <f t="shared" si="160"/>
        <v/>
      </c>
      <c r="T766" s="684" t="str">
        <f t="shared" si="161"/>
        <v/>
      </c>
      <c r="U766" s="685" t="str">
        <f t="shared" si="162"/>
        <v/>
      </c>
      <c r="V766" s="685" t="str">
        <f t="shared" si="163"/>
        <v/>
      </c>
      <c r="W766" s="685" t="str">
        <f t="shared" si="164"/>
        <v/>
      </c>
      <c r="X766" s="685" t="str">
        <f t="shared" si="165"/>
        <v/>
      </c>
      <c r="Y766" s="685" t="str">
        <f t="shared" si="166"/>
        <v/>
      </c>
      <c r="Z766" s="685" t="str">
        <f t="shared" si="167"/>
        <v/>
      </c>
      <c r="AA766" s="685" t="str">
        <f t="shared" si="168"/>
        <v/>
      </c>
      <c r="AB766" s="679" t="str">
        <f>IF(G766="","",VLOOKUP(G766,Qualities!$A$2:$B$156,2,0))</f>
        <v/>
      </c>
      <c r="AC766" s="686" t="str">
        <f>IF(AB766="","",VLOOKUP(AB766,QualityType!$A$2:$B$16,2,0))</f>
        <v/>
      </c>
      <c r="AD766" s="687" t="str">
        <f t="shared" si="156"/>
        <v/>
      </c>
      <c r="AE766" s="687" t="str">
        <f>IF(I766="",IF(AND(J766="",K766=""),"",F766&amp;"External"),IF(COUNTIF(BaseData!$B$2:$B$45,I766)=1,F766&amp;"Consolidation intra-divisional",F766&amp;"Group"))</f>
        <v/>
      </c>
      <c r="AF766" s="687" t="str">
        <f t="shared" si="157"/>
        <v/>
      </c>
    </row>
    <row r="767" spans="1:32">
      <c r="A767" s="674"/>
      <c r="B767" s="675"/>
      <c r="C767" s="676"/>
      <c r="D767" s="675"/>
      <c r="E767" s="677"/>
      <c r="F767" s="675"/>
      <c r="G767" s="678"/>
      <c r="H767" s="675"/>
      <c r="I767" s="675"/>
      <c r="J767" s="675"/>
      <c r="K767" s="680"/>
      <c r="L767" s="681"/>
      <c r="M767" s="682"/>
      <c r="N767" s="683"/>
      <c r="O767" s="682"/>
      <c r="P767" s="682"/>
      <c r="Q767" s="684" t="str">
        <f t="shared" si="158"/>
        <v/>
      </c>
      <c r="R767" s="684" t="str">
        <f t="shared" si="159"/>
        <v/>
      </c>
      <c r="S767" s="684" t="str">
        <f t="shared" si="160"/>
        <v/>
      </c>
      <c r="T767" s="684" t="str">
        <f t="shared" si="161"/>
        <v/>
      </c>
      <c r="U767" s="685" t="str">
        <f t="shared" si="162"/>
        <v/>
      </c>
      <c r="V767" s="685" t="str">
        <f t="shared" si="163"/>
        <v/>
      </c>
      <c r="W767" s="685" t="str">
        <f t="shared" si="164"/>
        <v/>
      </c>
      <c r="X767" s="685" t="str">
        <f t="shared" si="165"/>
        <v/>
      </c>
      <c r="Y767" s="685" t="str">
        <f t="shared" si="166"/>
        <v/>
      </c>
      <c r="Z767" s="685" t="str">
        <f t="shared" si="167"/>
        <v/>
      </c>
      <c r="AA767" s="685" t="str">
        <f t="shared" si="168"/>
        <v/>
      </c>
      <c r="AB767" s="679" t="str">
        <f>IF(G767="","",VLOOKUP(G767,Qualities!$A$2:$B$156,2,0))</f>
        <v/>
      </c>
      <c r="AC767" s="686" t="str">
        <f>IF(AB767="","",VLOOKUP(AB767,QualityType!$A$2:$B$16,2,0))</f>
        <v/>
      </c>
      <c r="AD767" s="687" t="str">
        <f t="shared" si="156"/>
        <v/>
      </c>
      <c r="AE767" s="687" t="str">
        <f>IF(I767="",IF(AND(J767="",K767=""),"",F767&amp;"External"),IF(COUNTIF(BaseData!$B$2:$B$45,I767)=1,F767&amp;"Consolidation intra-divisional",F767&amp;"Group"))</f>
        <v/>
      </c>
      <c r="AF767" s="687" t="str">
        <f t="shared" si="157"/>
        <v/>
      </c>
    </row>
    <row r="768" spans="1:32">
      <c r="A768" s="674"/>
      <c r="B768" s="675"/>
      <c r="C768" s="676"/>
      <c r="D768" s="675"/>
      <c r="E768" s="677"/>
      <c r="F768" s="675"/>
      <c r="G768" s="678"/>
      <c r="H768" s="675"/>
      <c r="I768" s="675"/>
      <c r="J768" s="675"/>
      <c r="K768" s="680"/>
      <c r="L768" s="681"/>
      <c r="M768" s="682"/>
      <c r="N768" s="683"/>
      <c r="O768" s="682"/>
      <c r="P768" s="682"/>
      <c r="Q768" s="684" t="str">
        <f t="shared" si="158"/>
        <v/>
      </c>
      <c r="R768" s="684" t="str">
        <f t="shared" si="159"/>
        <v/>
      </c>
      <c r="S768" s="684" t="str">
        <f t="shared" si="160"/>
        <v/>
      </c>
      <c r="T768" s="684" t="str">
        <f t="shared" si="161"/>
        <v/>
      </c>
      <c r="U768" s="685" t="str">
        <f t="shared" si="162"/>
        <v/>
      </c>
      <c r="V768" s="685" t="str">
        <f t="shared" si="163"/>
        <v/>
      </c>
      <c r="W768" s="685" t="str">
        <f t="shared" si="164"/>
        <v/>
      </c>
      <c r="X768" s="685" t="str">
        <f t="shared" si="165"/>
        <v/>
      </c>
      <c r="Y768" s="685" t="str">
        <f t="shared" si="166"/>
        <v/>
      </c>
      <c r="Z768" s="685" t="str">
        <f t="shared" si="167"/>
        <v/>
      </c>
      <c r="AA768" s="685" t="str">
        <f t="shared" si="168"/>
        <v/>
      </c>
      <c r="AB768" s="679" t="str">
        <f>IF(G768="","",VLOOKUP(G768,Qualities!$A$2:$B$156,2,0))</f>
        <v/>
      </c>
      <c r="AC768" s="686" t="str">
        <f>IF(AB768="","",VLOOKUP(AB768,QualityType!$A$2:$B$16,2,0))</f>
        <v/>
      </c>
      <c r="AD768" s="687" t="str">
        <f t="shared" si="156"/>
        <v/>
      </c>
      <c r="AE768" s="687" t="str">
        <f>IF(I768="",IF(AND(J768="",K768=""),"",F768&amp;"External"),IF(COUNTIF(BaseData!$B$2:$B$45,I768)=1,F768&amp;"Consolidation intra-divisional",F768&amp;"Group"))</f>
        <v/>
      </c>
      <c r="AF768" s="687" t="str">
        <f t="shared" si="157"/>
        <v/>
      </c>
    </row>
    <row r="769" spans="1:32">
      <c r="A769" s="674"/>
      <c r="B769" s="675"/>
      <c r="C769" s="676"/>
      <c r="D769" s="675"/>
      <c r="E769" s="677"/>
      <c r="F769" s="675"/>
      <c r="G769" s="678"/>
      <c r="H769" s="675"/>
      <c r="I769" s="675"/>
      <c r="J769" s="675"/>
      <c r="K769" s="680"/>
      <c r="L769" s="681"/>
      <c r="M769" s="682"/>
      <c r="N769" s="683"/>
      <c r="O769" s="682"/>
      <c r="P769" s="682"/>
      <c r="Q769" s="684" t="str">
        <f t="shared" si="158"/>
        <v/>
      </c>
      <c r="R769" s="684" t="str">
        <f t="shared" si="159"/>
        <v/>
      </c>
      <c r="S769" s="684" t="str">
        <f t="shared" si="160"/>
        <v/>
      </c>
      <c r="T769" s="684" t="str">
        <f t="shared" si="161"/>
        <v/>
      </c>
      <c r="U769" s="685" t="str">
        <f t="shared" si="162"/>
        <v/>
      </c>
      <c r="V769" s="685" t="str">
        <f t="shared" si="163"/>
        <v/>
      </c>
      <c r="W769" s="685" t="str">
        <f t="shared" si="164"/>
        <v/>
      </c>
      <c r="X769" s="685" t="str">
        <f t="shared" si="165"/>
        <v/>
      </c>
      <c r="Y769" s="685" t="str">
        <f t="shared" si="166"/>
        <v/>
      </c>
      <c r="Z769" s="685" t="str">
        <f t="shared" si="167"/>
        <v/>
      </c>
      <c r="AA769" s="685" t="str">
        <f t="shared" si="168"/>
        <v/>
      </c>
      <c r="AB769" s="679" t="str">
        <f>IF(G769="","",VLOOKUP(G769,Qualities!$A$2:$B$156,2,0))</f>
        <v/>
      </c>
      <c r="AC769" s="686" t="str">
        <f>IF(AB769="","",VLOOKUP(AB769,QualityType!$A$2:$B$16,2,0))</f>
        <v/>
      </c>
      <c r="AD769" s="687" t="str">
        <f t="shared" si="156"/>
        <v/>
      </c>
      <c r="AE769" s="687" t="str">
        <f>IF(I769="",IF(AND(J769="",K769=""),"",F769&amp;"External"),IF(COUNTIF(BaseData!$B$2:$B$45,I769)=1,F769&amp;"Consolidation intra-divisional",F769&amp;"Group"))</f>
        <v/>
      </c>
      <c r="AF769" s="687" t="str">
        <f t="shared" si="157"/>
        <v/>
      </c>
    </row>
    <row r="770" spans="1:32">
      <c r="A770" s="674"/>
      <c r="B770" s="675"/>
      <c r="C770" s="676"/>
      <c r="D770" s="675"/>
      <c r="E770" s="677"/>
      <c r="F770" s="675"/>
      <c r="G770" s="678"/>
      <c r="H770" s="675"/>
      <c r="I770" s="675"/>
      <c r="J770" s="675"/>
      <c r="K770" s="680"/>
      <c r="L770" s="681"/>
      <c r="M770" s="682"/>
      <c r="N770" s="683"/>
      <c r="O770" s="682"/>
      <c r="P770" s="682"/>
      <c r="Q770" s="684" t="str">
        <f t="shared" si="158"/>
        <v/>
      </c>
      <c r="R770" s="684" t="str">
        <f t="shared" si="159"/>
        <v/>
      </c>
      <c r="S770" s="684" t="str">
        <f t="shared" si="160"/>
        <v/>
      </c>
      <c r="T770" s="684" t="str">
        <f t="shared" si="161"/>
        <v/>
      </c>
      <c r="U770" s="685" t="str">
        <f t="shared" si="162"/>
        <v/>
      </c>
      <c r="V770" s="685" t="str">
        <f t="shared" si="163"/>
        <v/>
      </c>
      <c r="W770" s="685" t="str">
        <f t="shared" si="164"/>
        <v/>
      </c>
      <c r="X770" s="685" t="str">
        <f t="shared" si="165"/>
        <v/>
      </c>
      <c r="Y770" s="685" t="str">
        <f t="shared" si="166"/>
        <v/>
      </c>
      <c r="Z770" s="685" t="str">
        <f t="shared" si="167"/>
        <v/>
      </c>
      <c r="AA770" s="685" t="str">
        <f t="shared" si="168"/>
        <v/>
      </c>
      <c r="AB770" s="679" t="str">
        <f>IF(G770="","",VLOOKUP(G770,Qualities!$A$2:$B$156,2,0))</f>
        <v/>
      </c>
      <c r="AC770" s="686" t="str">
        <f>IF(AB770="","",VLOOKUP(AB770,QualityType!$A$2:$B$16,2,0))</f>
        <v/>
      </c>
      <c r="AD770" s="687" t="str">
        <f t="shared" si="156"/>
        <v/>
      </c>
      <c r="AE770" s="687" t="str">
        <f>IF(I770="",IF(AND(J770="",K770=""),"",F770&amp;"External"),IF(COUNTIF(BaseData!$B$2:$B$45,I770)=1,F770&amp;"Consolidation intra-divisional",F770&amp;"Group"))</f>
        <v/>
      </c>
      <c r="AF770" s="687" t="str">
        <f t="shared" si="157"/>
        <v/>
      </c>
    </row>
    <row r="771" spans="1:32">
      <c r="A771" s="674"/>
      <c r="B771" s="675"/>
      <c r="C771" s="676"/>
      <c r="D771" s="675"/>
      <c r="E771" s="677"/>
      <c r="F771" s="675"/>
      <c r="G771" s="678"/>
      <c r="H771" s="675"/>
      <c r="I771" s="675"/>
      <c r="J771" s="675"/>
      <c r="K771" s="680"/>
      <c r="L771" s="681"/>
      <c r="M771" s="682"/>
      <c r="N771" s="683"/>
      <c r="O771" s="682"/>
      <c r="P771" s="682"/>
      <c r="Q771" s="684" t="str">
        <f t="shared" si="158"/>
        <v/>
      </c>
      <c r="R771" s="684" t="str">
        <f t="shared" si="159"/>
        <v/>
      </c>
      <c r="S771" s="684" t="str">
        <f t="shared" si="160"/>
        <v/>
      </c>
      <c r="T771" s="684" t="str">
        <f t="shared" si="161"/>
        <v/>
      </c>
      <c r="U771" s="685" t="str">
        <f t="shared" si="162"/>
        <v/>
      </c>
      <c r="V771" s="685" t="str">
        <f t="shared" si="163"/>
        <v/>
      </c>
      <c r="W771" s="685" t="str">
        <f t="shared" si="164"/>
        <v/>
      </c>
      <c r="X771" s="685" t="str">
        <f t="shared" si="165"/>
        <v/>
      </c>
      <c r="Y771" s="685" t="str">
        <f t="shared" si="166"/>
        <v/>
      </c>
      <c r="Z771" s="685" t="str">
        <f t="shared" si="167"/>
        <v/>
      </c>
      <c r="AA771" s="685" t="str">
        <f t="shared" si="168"/>
        <v/>
      </c>
      <c r="AB771" s="679" t="str">
        <f>IF(G771="","",VLOOKUP(G771,Qualities!$A$2:$B$156,2,0))</f>
        <v/>
      </c>
      <c r="AC771" s="686" t="str">
        <f>IF(AB771="","",VLOOKUP(AB771,QualityType!$A$2:$B$16,2,0))</f>
        <v/>
      </c>
      <c r="AD771" s="687" t="str">
        <f t="shared" si="156"/>
        <v/>
      </c>
      <c r="AE771" s="687" t="str">
        <f>IF(I771="",IF(AND(J771="",K771=""),"",F771&amp;"External"),IF(COUNTIF(BaseData!$B$2:$B$45,I771)=1,F771&amp;"Consolidation intra-divisional",F771&amp;"Group"))</f>
        <v/>
      </c>
      <c r="AF771" s="687" t="str">
        <f t="shared" si="157"/>
        <v/>
      </c>
    </row>
    <row r="772" spans="1:32">
      <c r="A772" s="674"/>
      <c r="B772" s="675"/>
      <c r="C772" s="676"/>
      <c r="D772" s="675"/>
      <c r="E772" s="677"/>
      <c r="F772" s="675"/>
      <c r="G772" s="678"/>
      <c r="H772" s="675"/>
      <c r="I772" s="675"/>
      <c r="J772" s="675"/>
      <c r="K772" s="680"/>
      <c r="L772" s="681"/>
      <c r="M772" s="682"/>
      <c r="N772" s="683"/>
      <c r="O772" s="682"/>
      <c r="P772" s="682"/>
      <c r="Q772" s="684" t="str">
        <f t="shared" si="158"/>
        <v/>
      </c>
      <c r="R772" s="684" t="str">
        <f t="shared" si="159"/>
        <v/>
      </c>
      <c r="S772" s="684" t="str">
        <f t="shared" si="160"/>
        <v/>
      </c>
      <c r="T772" s="684" t="str">
        <f t="shared" si="161"/>
        <v/>
      </c>
      <c r="U772" s="685" t="str">
        <f t="shared" si="162"/>
        <v/>
      </c>
      <c r="V772" s="685" t="str">
        <f t="shared" si="163"/>
        <v/>
      </c>
      <c r="W772" s="685" t="str">
        <f t="shared" si="164"/>
        <v/>
      </c>
      <c r="X772" s="685" t="str">
        <f t="shared" si="165"/>
        <v/>
      </c>
      <c r="Y772" s="685" t="str">
        <f t="shared" si="166"/>
        <v/>
      </c>
      <c r="Z772" s="685" t="str">
        <f t="shared" si="167"/>
        <v/>
      </c>
      <c r="AA772" s="685" t="str">
        <f t="shared" si="168"/>
        <v/>
      </c>
      <c r="AB772" s="679" t="str">
        <f>IF(G772="","",VLOOKUP(G772,Qualities!$A$2:$B$156,2,0))</f>
        <v/>
      </c>
      <c r="AC772" s="686" t="str">
        <f>IF(AB772="","",VLOOKUP(AB772,QualityType!$A$2:$B$16,2,0))</f>
        <v/>
      </c>
      <c r="AD772" s="687" t="str">
        <f t="shared" si="156"/>
        <v/>
      </c>
      <c r="AE772" s="687" t="str">
        <f>IF(I772="",IF(AND(J772="",K772=""),"",F772&amp;"External"),IF(COUNTIF(BaseData!$B$2:$B$45,I772)=1,F772&amp;"Consolidation intra-divisional",F772&amp;"Group"))</f>
        <v/>
      </c>
      <c r="AF772" s="687" t="str">
        <f t="shared" si="157"/>
        <v/>
      </c>
    </row>
    <row r="773" spans="1:32">
      <c r="A773" s="674"/>
      <c r="B773" s="675"/>
      <c r="C773" s="676"/>
      <c r="D773" s="675"/>
      <c r="E773" s="677"/>
      <c r="F773" s="675"/>
      <c r="G773" s="678"/>
      <c r="H773" s="675"/>
      <c r="I773" s="675"/>
      <c r="J773" s="675"/>
      <c r="K773" s="680"/>
      <c r="L773" s="681"/>
      <c r="M773" s="682"/>
      <c r="N773" s="683"/>
      <c r="O773" s="682"/>
      <c r="P773" s="682"/>
      <c r="Q773" s="684" t="str">
        <f t="shared" si="158"/>
        <v/>
      </c>
      <c r="R773" s="684" t="str">
        <f t="shared" si="159"/>
        <v/>
      </c>
      <c r="S773" s="684" t="str">
        <f t="shared" si="160"/>
        <v/>
      </c>
      <c r="T773" s="684" t="str">
        <f t="shared" si="161"/>
        <v/>
      </c>
      <c r="U773" s="685" t="str">
        <f t="shared" si="162"/>
        <v/>
      </c>
      <c r="V773" s="685" t="str">
        <f t="shared" si="163"/>
        <v/>
      </c>
      <c r="W773" s="685" t="str">
        <f t="shared" si="164"/>
        <v/>
      </c>
      <c r="X773" s="685" t="str">
        <f t="shared" si="165"/>
        <v/>
      </c>
      <c r="Y773" s="685" t="str">
        <f t="shared" si="166"/>
        <v/>
      </c>
      <c r="Z773" s="685" t="str">
        <f t="shared" si="167"/>
        <v/>
      </c>
      <c r="AA773" s="685" t="str">
        <f t="shared" si="168"/>
        <v/>
      </c>
      <c r="AB773" s="679" t="str">
        <f>IF(G773="","",VLOOKUP(G773,Qualities!$A$2:$B$156,2,0))</f>
        <v/>
      </c>
      <c r="AC773" s="686" t="str">
        <f>IF(AB773="","",VLOOKUP(AB773,QualityType!$A$2:$B$16,2,0))</f>
        <v/>
      </c>
      <c r="AD773" s="687" t="str">
        <f t="shared" si="156"/>
        <v/>
      </c>
      <c r="AE773" s="687" t="str">
        <f>IF(I773="",IF(AND(J773="",K773=""),"",F773&amp;"External"),IF(COUNTIF(BaseData!$B$2:$B$45,I773)=1,F773&amp;"Consolidation intra-divisional",F773&amp;"Group"))</f>
        <v/>
      </c>
      <c r="AF773" s="687" t="str">
        <f t="shared" si="157"/>
        <v/>
      </c>
    </row>
    <row r="774" spans="1:32">
      <c r="A774" s="674"/>
      <c r="B774" s="675"/>
      <c r="C774" s="676"/>
      <c r="D774" s="675"/>
      <c r="E774" s="677"/>
      <c r="F774" s="675"/>
      <c r="G774" s="678"/>
      <c r="H774" s="675"/>
      <c r="I774" s="675"/>
      <c r="J774" s="675"/>
      <c r="K774" s="680"/>
      <c r="L774" s="681"/>
      <c r="M774" s="682"/>
      <c r="N774" s="683"/>
      <c r="O774" s="682"/>
      <c r="P774" s="682"/>
      <c r="Q774" s="684" t="str">
        <f t="shared" si="158"/>
        <v/>
      </c>
      <c r="R774" s="684" t="str">
        <f t="shared" si="159"/>
        <v/>
      </c>
      <c r="S774" s="684" t="str">
        <f t="shared" si="160"/>
        <v/>
      </c>
      <c r="T774" s="684" t="str">
        <f t="shared" si="161"/>
        <v/>
      </c>
      <c r="U774" s="685" t="str">
        <f t="shared" si="162"/>
        <v/>
      </c>
      <c r="V774" s="685" t="str">
        <f t="shared" si="163"/>
        <v/>
      </c>
      <c r="W774" s="685" t="str">
        <f t="shared" si="164"/>
        <v/>
      </c>
      <c r="X774" s="685" t="str">
        <f t="shared" si="165"/>
        <v/>
      </c>
      <c r="Y774" s="685" t="str">
        <f t="shared" si="166"/>
        <v/>
      </c>
      <c r="Z774" s="685" t="str">
        <f t="shared" si="167"/>
        <v/>
      </c>
      <c r="AA774" s="685" t="str">
        <f t="shared" si="168"/>
        <v/>
      </c>
      <c r="AB774" s="679" t="str">
        <f>IF(G774="","",VLOOKUP(G774,Qualities!$A$2:$B$156,2,0))</f>
        <v/>
      </c>
      <c r="AC774" s="686" t="str">
        <f>IF(AB774="","",VLOOKUP(AB774,QualityType!$A$2:$B$16,2,0))</f>
        <v/>
      </c>
      <c r="AD774" s="687" t="str">
        <f t="shared" si="156"/>
        <v/>
      </c>
      <c r="AE774" s="687" t="str">
        <f>IF(I774="",IF(AND(J774="",K774=""),"",F774&amp;"External"),IF(COUNTIF(BaseData!$B$2:$B$45,I774)=1,F774&amp;"Consolidation intra-divisional",F774&amp;"Group"))</f>
        <v/>
      </c>
      <c r="AF774" s="687" t="str">
        <f t="shared" si="157"/>
        <v/>
      </c>
    </row>
    <row r="775" spans="1:32">
      <c r="A775" s="674"/>
      <c r="B775" s="675"/>
      <c r="C775" s="676"/>
      <c r="D775" s="675"/>
      <c r="E775" s="677"/>
      <c r="F775" s="675"/>
      <c r="G775" s="678"/>
      <c r="H775" s="675"/>
      <c r="I775" s="675"/>
      <c r="J775" s="675"/>
      <c r="K775" s="680"/>
      <c r="L775" s="681"/>
      <c r="M775" s="682"/>
      <c r="N775" s="683"/>
      <c r="O775" s="682"/>
      <c r="P775" s="682"/>
      <c r="Q775" s="684" t="str">
        <f t="shared" si="158"/>
        <v/>
      </c>
      <c r="R775" s="684" t="str">
        <f t="shared" si="159"/>
        <v/>
      </c>
      <c r="S775" s="684" t="str">
        <f t="shared" si="160"/>
        <v/>
      </c>
      <c r="T775" s="684" t="str">
        <f t="shared" si="161"/>
        <v/>
      </c>
      <c r="U775" s="685" t="str">
        <f t="shared" si="162"/>
        <v/>
      </c>
      <c r="V775" s="685" t="str">
        <f t="shared" si="163"/>
        <v/>
      </c>
      <c r="W775" s="685" t="str">
        <f t="shared" si="164"/>
        <v/>
      </c>
      <c r="X775" s="685" t="str">
        <f t="shared" si="165"/>
        <v/>
      </c>
      <c r="Y775" s="685" t="str">
        <f t="shared" si="166"/>
        <v/>
      </c>
      <c r="Z775" s="685" t="str">
        <f t="shared" si="167"/>
        <v/>
      </c>
      <c r="AA775" s="685" t="str">
        <f t="shared" si="168"/>
        <v/>
      </c>
      <c r="AB775" s="679" t="str">
        <f>IF(G775="","",VLOOKUP(G775,Qualities!$A$2:$B$156,2,0))</f>
        <v/>
      </c>
      <c r="AC775" s="686" t="str">
        <f>IF(AB775="","",VLOOKUP(AB775,QualityType!$A$2:$B$16,2,0))</f>
        <v/>
      </c>
      <c r="AD775" s="687" t="str">
        <f t="shared" si="156"/>
        <v/>
      </c>
      <c r="AE775" s="687" t="str">
        <f>IF(I775="",IF(AND(J775="",K775=""),"",F775&amp;"External"),IF(COUNTIF(BaseData!$B$2:$B$45,I775)=1,F775&amp;"Consolidation intra-divisional",F775&amp;"Group"))</f>
        <v/>
      </c>
      <c r="AF775" s="687" t="str">
        <f t="shared" si="157"/>
        <v/>
      </c>
    </row>
    <row r="776" spans="1:32">
      <c r="A776" s="674"/>
      <c r="B776" s="675"/>
      <c r="C776" s="676"/>
      <c r="D776" s="675"/>
      <c r="E776" s="677"/>
      <c r="F776" s="675"/>
      <c r="G776" s="678"/>
      <c r="H776" s="675"/>
      <c r="I776" s="675"/>
      <c r="J776" s="675"/>
      <c r="K776" s="680"/>
      <c r="L776" s="681"/>
      <c r="M776" s="682"/>
      <c r="N776" s="683"/>
      <c r="O776" s="682"/>
      <c r="P776" s="682"/>
      <c r="Q776" s="684" t="str">
        <f t="shared" si="158"/>
        <v/>
      </c>
      <c r="R776" s="684" t="str">
        <f t="shared" si="159"/>
        <v/>
      </c>
      <c r="S776" s="684" t="str">
        <f t="shared" si="160"/>
        <v/>
      </c>
      <c r="T776" s="684" t="str">
        <f t="shared" si="161"/>
        <v/>
      </c>
      <c r="U776" s="685" t="str">
        <f t="shared" si="162"/>
        <v/>
      </c>
      <c r="V776" s="685" t="str">
        <f t="shared" si="163"/>
        <v/>
      </c>
      <c r="W776" s="685" t="str">
        <f t="shared" si="164"/>
        <v/>
      </c>
      <c r="X776" s="685" t="str">
        <f t="shared" si="165"/>
        <v/>
      </c>
      <c r="Y776" s="685" t="str">
        <f t="shared" si="166"/>
        <v/>
      </c>
      <c r="Z776" s="685" t="str">
        <f t="shared" si="167"/>
        <v/>
      </c>
      <c r="AA776" s="685" t="str">
        <f t="shared" si="168"/>
        <v/>
      </c>
      <c r="AB776" s="679" t="str">
        <f>IF(G776="","",VLOOKUP(G776,Qualities!$A$2:$B$156,2,0))</f>
        <v/>
      </c>
      <c r="AC776" s="686" t="str">
        <f>IF(AB776="","",VLOOKUP(AB776,QualityType!$A$2:$B$16,2,0))</f>
        <v/>
      </c>
      <c r="AD776" s="687" t="str">
        <f t="shared" si="156"/>
        <v/>
      </c>
      <c r="AE776" s="687" t="str">
        <f>IF(I776="",IF(AND(J776="",K776=""),"",F776&amp;"External"),IF(COUNTIF(BaseData!$B$2:$B$45,I776)=1,F776&amp;"Consolidation intra-divisional",F776&amp;"Group"))</f>
        <v/>
      </c>
      <c r="AF776" s="687" t="str">
        <f t="shared" si="157"/>
        <v/>
      </c>
    </row>
    <row r="777" spans="1:32">
      <c r="A777" s="674"/>
      <c r="B777" s="675"/>
      <c r="C777" s="676"/>
      <c r="D777" s="675"/>
      <c r="E777" s="677"/>
      <c r="F777" s="675"/>
      <c r="G777" s="678"/>
      <c r="H777" s="675"/>
      <c r="I777" s="675"/>
      <c r="J777" s="675"/>
      <c r="K777" s="680"/>
      <c r="L777" s="681"/>
      <c r="M777" s="682"/>
      <c r="N777" s="683"/>
      <c r="O777" s="682"/>
      <c r="P777" s="682"/>
      <c r="Q777" s="684" t="str">
        <f t="shared" si="158"/>
        <v/>
      </c>
      <c r="R777" s="684" t="str">
        <f t="shared" si="159"/>
        <v/>
      </c>
      <c r="S777" s="684" t="str">
        <f t="shared" si="160"/>
        <v/>
      </c>
      <c r="T777" s="684" t="str">
        <f t="shared" si="161"/>
        <v/>
      </c>
      <c r="U777" s="685" t="str">
        <f t="shared" si="162"/>
        <v/>
      </c>
      <c r="V777" s="685" t="str">
        <f t="shared" si="163"/>
        <v/>
      </c>
      <c r="W777" s="685" t="str">
        <f t="shared" si="164"/>
        <v/>
      </c>
      <c r="X777" s="685" t="str">
        <f t="shared" si="165"/>
        <v/>
      </c>
      <c r="Y777" s="685" t="str">
        <f t="shared" si="166"/>
        <v/>
      </c>
      <c r="Z777" s="685" t="str">
        <f t="shared" si="167"/>
        <v/>
      </c>
      <c r="AA777" s="685" t="str">
        <f t="shared" si="168"/>
        <v/>
      </c>
      <c r="AB777" s="679" t="str">
        <f>IF(G777="","",VLOOKUP(G777,Qualities!$A$2:$B$156,2,0))</f>
        <v/>
      </c>
      <c r="AC777" s="686" t="str">
        <f>IF(AB777="","",VLOOKUP(AB777,QualityType!$A$2:$B$16,2,0))</f>
        <v/>
      </c>
      <c r="AD777" s="687" t="str">
        <f t="shared" si="156"/>
        <v/>
      </c>
      <c r="AE777" s="687" t="str">
        <f>IF(I777="",IF(AND(J777="",K777=""),"",F777&amp;"External"),IF(COUNTIF(BaseData!$B$2:$B$45,I777)=1,F777&amp;"Consolidation intra-divisional",F777&amp;"Group"))</f>
        <v/>
      </c>
      <c r="AF777" s="687" t="str">
        <f t="shared" si="157"/>
        <v/>
      </c>
    </row>
    <row r="778" spans="1:32">
      <c r="A778" s="674"/>
      <c r="B778" s="675"/>
      <c r="C778" s="676"/>
      <c r="D778" s="675"/>
      <c r="E778" s="677"/>
      <c r="F778" s="675"/>
      <c r="G778" s="678"/>
      <c r="H778" s="675"/>
      <c r="I778" s="675"/>
      <c r="J778" s="675"/>
      <c r="K778" s="680"/>
      <c r="L778" s="681"/>
      <c r="M778" s="682"/>
      <c r="N778" s="683"/>
      <c r="O778" s="682"/>
      <c r="P778" s="682"/>
      <c r="Q778" s="684" t="str">
        <f t="shared" si="158"/>
        <v/>
      </c>
      <c r="R778" s="684" t="str">
        <f t="shared" si="159"/>
        <v/>
      </c>
      <c r="S778" s="684" t="str">
        <f t="shared" si="160"/>
        <v/>
      </c>
      <c r="T778" s="684" t="str">
        <f t="shared" si="161"/>
        <v/>
      </c>
      <c r="U778" s="685" t="str">
        <f t="shared" si="162"/>
        <v/>
      </c>
      <c r="V778" s="685" t="str">
        <f t="shared" si="163"/>
        <v/>
      </c>
      <c r="W778" s="685" t="str">
        <f t="shared" si="164"/>
        <v/>
      </c>
      <c r="X778" s="685" t="str">
        <f t="shared" si="165"/>
        <v/>
      </c>
      <c r="Y778" s="685" t="str">
        <f t="shared" si="166"/>
        <v/>
      </c>
      <c r="Z778" s="685" t="str">
        <f t="shared" si="167"/>
        <v/>
      </c>
      <c r="AA778" s="685" t="str">
        <f t="shared" si="168"/>
        <v/>
      </c>
      <c r="AB778" s="679" t="str">
        <f>IF(G778="","",VLOOKUP(G778,Qualities!$A$2:$B$156,2,0))</f>
        <v/>
      </c>
      <c r="AC778" s="686" t="str">
        <f>IF(AB778="","",VLOOKUP(AB778,QualityType!$A$2:$B$16,2,0))</f>
        <v/>
      </c>
      <c r="AD778" s="687" t="str">
        <f t="shared" si="156"/>
        <v/>
      </c>
      <c r="AE778" s="687" t="str">
        <f>IF(I778="",IF(AND(J778="",K778=""),"",F778&amp;"External"),IF(COUNTIF(BaseData!$B$2:$B$45,I778)=1,F778&amp;"Consolidation intra-divisional",F778&amp;"Group"))</f>
        <v/>
      </c>
      <c r="AF778" s="687" t="str">
        <f t="shared" si="157"/>
        <v/>
      </c>
    </row>
    <row r="779" spans="1:32">
      <c r="A779" s="674"/>
      <c r="B779" s="675"/>
      <c r="C779" s="676"/>
      <c r="D779" s="675"/>
      <c r="E779" s="677"/>
      <c r="F779" s="675"/>
      <c r="G779" s="678"/>
      <c r="H779" s="675"/>
      <c r="I779" s="675"/>
      <c r="J779" s="675"/>
      <c r="K779" s="680"/>
      <c r="L779" s="681"/>
      <c r="M779" s="682"/>
      <c r="N779" s="683"/>
      <c r="O779" s="682"/>
      <c r="P779" s="682"/>
      <c r="Q779" s="684" t="str">
        <f t="shared" si="158"/>
        <v/>
      </c>
      <c r="R779" s="684" t="str">
        <f t="shared" si="159"/>
        <v/>
      </c>
      <c r="S779" s="684" t="str">
        <f t="shared" si="160"/>
        <v/>
      </c>
      <c r="T779" s="684" t="str">
        <f t="shared" si="161"/>
        <v/>
      </c>
      <c r="U779" s="685" t="str">
        <f t="shared" si="162"/>
        <v/>
      </c>
      <c r="V779" s="685" t="str">
        <f t="shared" si="163"/>
        <v/>
      </c>
      <c r="W779" s="685" t="str">
        <f t="shared" si="164"/>
        <v/>
      </c>
      <c r="X779" s="685" t="str">
        <f t="shared" si="165"/>
        <v/>
      </c>
      <c r="Y779" s="685" t="str">
        <f t="shared" si="166"/>
        <v/>
      </c>
      <c r="Z779" s="685" t="str">
        <f t="shared" si="167"/>
        <v/>
      </c>
      <c r="AA779" s="685" t="str">
        <f t="shared" si="168"/>
        <v/>
      </c>
      <c r="AB779" s="679" t="str">
        <f>IF(G779="","",VLOOKUP(G779,Qualities!$A$2:$B$156,2,0))</f>
        <v/>
      </c>
      <c r="AC779" s="686" t="str">
        <f>IF(AB779="","",VLOOKUP(AB779,QualityType!$A$2:$B$16,2,0))</f>
        <v/>
      </c>
      <c r="AD779" s="687" t="str">
        <f t="shared" si="156"/>
        <v/>
      </c>
      <c r="AE779" s="687" t="str">
        <f>IF(I779="",IF(AND(J779="",K779=""),"",F779&amp;"External"),IF(COUNTIF(BaseData!$B$2:$B$45,I779)=1,F779&amp;"Consolidation intra-divisional",F779&amp;"Group"))</f>
        <v/>
      </c>
      <c r="AF779" s="687" t="str">
        <f t="shared" si="157"/>
        <v/>
      </c>
    </row>
    <row r="780" spans="1:32">
      <c r="A780" s="674"/>
      <c r="B780" s="675"/>
      <c r="C780" s="676"/>
      <c r="D780" s="675"/>
      <c r="E780" s="677"/>
      <c r="F780" s="675"/>
      <c r="G780" s="678"/>
      <c r="H780" s="675"/>
      <c r="I780" s="675"/>
      <c r="J780" s="675"/>
      <c r="K780" s="680"/>
      <c r="L780" s="681"/>
      <c r="M780" s="682"/>
      <c r="N780" s="683"/>
      <c r="O780" s="682"/>
      <c r="P780" s="682"/>
      <c r="Q780" s="684" t="str">
        <f t="shared" si="158"/>
        <v/>
      </c>
      <c r="R780" s="684" t="str">
        <f t="shared" si="159"/>
        <v/>
      </c>
      <c r="S780" s="684" t="str">
        <f t="shared" si="160"/>
        <v/>
      </c>
      <c r="T780" s="684" t="str">
        <f t="shared" si="161"/>
        <v/>
      </c>
      <c r="U780" s="685" t="str">
        <f t="shared" si="162"/>
        <v/>
      </c>
      <c r="V780" s="685" t="str">
        <f t="shared" si="163"/>
        <v/>
      </c>
      <c r="W780" s="685" t="str">
        <f t="shared" si="164"/>
        <v/>
      </c>
      <c r="X780" s="685" t="str">
        <f t="shared" si="165"/>
        <v/>
      </c>
      <c r="Y780" s="685" t="str">
        <f t="shared" si="166"/>
        <v/>
      </c>
      <c r="Z780" s="685" t="str">
        <f t="shared" si="167"/>
        <v/>
      </c>
      <c r="AA780" s="685" t="str">
        <f t="shared" si="168"/>
        <v/>
      </c>
      <c r="AB780" s="679" t="str">
        <f>IF(G780="","",VLOOKUP(G780,Qualities!$A$2:$B$156,2,0))</f>
        <v/>
      </c>
      <c r="AC780" s="686" t="str">
        <f>IF(AB780="","",VLOOKUP(AB780,QualityType!$A$2:$B$16,2,0))</f>
        <v/>
      </c>
      <c r="AD780" s="687" t="str">
        <f t="shared" si="156"/>
        <v/>
      </c>
      <c r="AE780" s="687" t="str">
        <f>IF(I780="",IF(AND(J780="",K780=""),"",F780&amp;"External"),IF(COUNTIF(BaseData!$B$2:$B$45,I780)=1,F780&amp;"Consolidation intra-divisional",F780&amp;"Group"))</f>
        <v/>
      </c>
      <c r="AF780" s="687" t="str">
        <f t="shared" si="157"/>
        <v/>
      </c>
    </row>
    <row r="781" spans="1:32">
      <c r="A781" s="674"/>
      <c r="B781" s="675"/>
      <c r="C781" s="676"/>
      <c r="D781" s="675"/>
      <c r="E781" s="677"/>
      <c r="F781" s="675"/>
      <c r="G781" s="678"/>
      <c r="H781" s="675"/>
      <c r="I781" s="675"/>
      <c r="J781" s="675"/>
      <c r="K781" s="680"/>
      <c r="L781" s="681"/>
      <c r="M781" s="682"/>
      <c r="N781" s="683"/>
      <c r="O781" s="682"/>
      <c r="P781" s="682"/>
      <c r="Q781" s="684" t="str">
        <f t="shared" si="158"/>
        <v/>
      </c>
      <c r="R781" s="684" t="str">
        <f t="shared" si="159"/>
        <v/>
      </c>
      <c r="S781" s="684" t="str">
        <f t="shared" si="160"/>
        <v/>
      </c>
      <c r="T781" s="684" t="str">
        <f t="shared" si="161"/>
        <v/>
      </c>
      <c r="U781" s="685" t="str">
        <f t="shared" si="162"/>
        <v/>
      </c>
      <c r="V781" s="685" t="str">
        <f t="shared" si="163"/>
        <v/>
      </c>
      <c r="W781" s="685" t="str">
        <f t="shared" si="164"/>
        <v/>
      </c>
      <c r="X781" s="685" t="str">
        <f t="shared" si="165"/>
        <v/>
      </c>
      <c r="Y781" s="685" t="str">
        <f t="shared" si="166"/>
        <v/>
      </c>
      <c r="Z781" s="685" t="str">
        <f t="shared" si="167"/>
        <v/>
      </c>
      <c r="AA781" s="685" t="str">
        <f t="shared" si="168"/>
        <v/>
      </c>
      <c r="AB781" s="679" t="str">
        <f>IF(G781="","",VLOOKUP(G781,Qualities!$A$2:$B$156,2,0))</f>
        <v/>
      </c>
      <c r="AC781" s="686" t="str">
        <f>IF(AB781="","",VLOOKUP(AB781,QualityType!$A$2:$B$16,2,0))</f>
        <v/>
      </c>
      <c r="AD781" s="687" t="str">
        <f t="shared" si="156"/>
        <v/>
      </c>
      <c r="AE781" s="687" t="str">
        <f>IF(I781="",IF(AND(J781="",K781=""),"",F781&amp;"External"),IF(COUNTIF(BaseData!$B$2:$B$45,I781)=1,F781&amp;"Consolidation intra-divisional",F781&amp;"Group"))</f>
        <v/>
      </c>
      <c r="AF781" s="687" t="str">
        <f t="shared" si="157"/>
        <v/>
      </c>
    </row>
    <row r="782" spans="1:32">
      <c r="A782" s="674"/>
      <c r="B782" s="675"/>
      <c r="C782" s="676"/>
      <c r="D782" s="675"/>
      <c r="E782" s="677"/>
      <c r="F782" s="675"/>
      <c r="G782" s="678"/>
      <c r="H782" s="675"/>
      <c r="I782" s="675"/>
      <c r="J782" s="675"/>
      <c r="K782" s="680"/>
      <c r="L782" s="681"/>
      <c r="M782" s="682"/>
      <c r="N782" s="683"/>
      <c r="O782" s="682"/>
      <c r="P782" s="682"/>
      <c r="Q782" s="684" t="str">
        <f t="shared" si="158"/>
        <v/>
      </c>
      <c r="R782" s="684" t="str">
        <f t="shared" si="159"/>
        <v/>
      </c>
      <c r="S782" s="684" t="str">
        <f t="shared" si="160"/>
        <v/>
      </c>
      <c r="T782" s="684" t="str">
        <f t="shared" si="161"/>
        <v/>
      </c>
      <c r="U782" s="685" t="str">
        <f t="shared" si="162"/>
        <v/>
      </c>
      <c r="V782" s="685" t="str">
        <f t="shared" si="163"/>
        <v/>
      </c>
      <c r="W782" s="685" t="str">
        <f t="shared" si="164"/>
        <v/>
      </c>
      <c r="X782" s="685" t="str">
        <f t="shared" si="165"/>
        <v/>
      </c>
      <c r="Y782" s="685" t="str">
        <f t="shared" si="166"/>
        <v/>
      </c>
      <c r="Z782" s="685" t="str">
        <f t="shared" si="167"/>
        <v/>
      </c>
      <c r="AA782" s="685" t="str">
        <f t="shared" si="168"/>
        <v/>
      </c>
      <c r="AB782" s="679" t="str">
        <f>IF(G782="","",VLOOKUP(G782,Qualities!$A$2:$B$156,2,0))</f>
        <v/>
      </c>
      <c r="AC782" s="686" t="str">
        <f>IF(AB782="","",VLOOKUP(AB782,QualityType!$A$2:$B$16,2,0))</f>
        <v/>
      </c>
      <c r="AD782" s="687" t="str">
        <f t="shared" si="156"/>
        <v/>
      </c>
      <c r="AE782" s="687" t="str">
        <f>IF(I782="",IF(AND(J782="",K782=""),"",F782&amp;"External"),IF(COUNTIF(BaseData!$B$2:$B$45,I782)=1,F782&amp;"Consolidation intra-divisional",F782&amp;"Group"))</f>
        <v/>
      </c>
      <c r="AF782" s="687" t="str">
        <f t="shared" si="157"/>
        <v/>
      </c>
    </row>
    <row r="783" spans="1:32">
      <c r="A783" s="674"/>
      <c r="B783" s="675"/>
      <c r="C783" s="676"/>
      <c r="D783" s="675"/>
      <c r="E783" s="677"/>
      <c r="F783" s="675"/>
      <c r="G783" s="678"/>
      <c r="H783" s="675"/>
      <c r="I783" s="675"/>
      <c r="J783" s="675"/>
      <c r="K783" s="680"/>
      <c r="L783" s="681"/>
      <c r="M783" s="682"/>
      <c r="N783" s="683"/>
      <c r="O783" s="682"/>
      <c r="P783" s="682"/>
      <c r="Q783" s="684" t="str">
        <f t="shared" si="158"/>
        <v/>
      </c>
      <c r="R783" s="684" t="str">
        <f t="shared" si="159"/>
        <v/>
      </c>
      <c r="S783" s="684" t="str">
        <f t="shared" si="160"/>
        <v/>
      </c>
      <c r="T783" s="684" t="str">
        <f t="shared" si="161"/>
        <v/>
      </c>
      <c r="U783" s="685" t="str">
        <f t="shared" si="162"/>
        <v/>
      </c>
      <c r="V783" s="685" t="str">
        <f t="shared" si="163"/>
        <v/>
      </c>
      <c r="W783" s="685" t="str">
        <f t="shared" si="164"/>
        <v/>
      </c>
      <c r="X783" s="685" t="str">
        <f t="shared" si="165"/>
        <v/>
      </c>
      <c r="Y783" s="685" t="str">
        <f t="shared" si="166"/>
        <v/>
      </c>
      <c r="Z783" s="685" t="str">
        <f t="shared" si="167"/>
        <v/>
      </c>
      <c r="AA783" s="685" t="str">
        <f t="shared" si="168"/>
        <v/>
      </c>
      <c r="AB783" s="679" t="str">
        <f>IF(G783="","",VLOOKUP(G783,Qualities!$A$2:$B$156,2,0))</f>
        <v/>
      </c>
      <c r="AC783" s="686" t="str">
        <f>IF(AB783="","",VLOOKUP(AB783,QualityType!$A$2:$B$16,2,0))</f>
        <v/>
      </c>
      <c r="AD783" s="687" t="str">
        <f t="shared" si="156"/>
        <v/>
      </c>
      <c r="AE783" s="687" t="str">
        <f>IF(I783="",IF(AND(J783="",K783=""),"",F783&amp;"External"),IF(COUNTIF(BaseData!$B$2:$B$45,I783)=1,F783&amp;"Consolidation intra-divisional",F783&amp;"Group"))</f>
        <v/>
      </c>
      <c r="AF783" s="687" t="str">
        <f t="shared" si="157"/>
        <v/>
      </c>
    </row>
    <row r="784" spans="1:32">
      <c r="A784" s="674"/>
      <c r="B784" s="675"/>
      <c r="C784" s="676"/>
      <c r="D784" s="675"/>
      <c r="E784" s="677"/>
      <c r="F784" s="675"/>
      <c r="G784" s="678"/>
      <c r="H784" s="675"/>
      <c r="I784" s="675"/>
      <c r="J784" s="675"/>
      <c r="K784" s="680"/>
      <c r="L784" s="681"/>
      <c r="M784" s="682"/>
      <c r="N784" s="683"/>
      <c r="O784" s="682"/>
      <c r="P784" s="682"/>
      <c r="Q784" s="684" t="str">
        <f t="shared" si="158"/>
        <v/>
      </c>
      <c r="R784" s="684" t="str">
        <f t="shared" si="159"/>
        <v/>
      </c>
      <c r="S784" s="684" t="str">
        <f t="shared" si="160"/>
        <v/>
      </c>
      <c r="T784" s="684" t="str">
        <f t="shared" si="161"/>
        <v/>
      </c>
      <c r="U784" s="685" t="str">
        <f t="shared" si="162"/>
        <v/>
      </c>
      <c r="V784" s="685" t="str">
        <f t="shared" si="163"/>
        <v/>
      </c>
      <c r="W784" s="685" t="str">
        <f t="shared" si="164"/>
        <v/>
      </c>
      <c r="X784" s="685" t="str">
        <f t="shared" si="165"/>
        <v/>
      </c>
      <c r="Y784" s="685" t="str">
        <f t="shared" si="166"/>
        <v/>
      </c>
      <c r="Z784" s="685" t="str">
        <f t="shared" si="167"/>
        <v/>
      </c>
      <c r="AA784" s="685" t="str">
        <f t="shared" si="168"/>
        <v/>
      </c>
      <c r="AB784" s="679" t="str">
        <f>IF(G784="","",VLOOKUP(G784,Qualities!$A$2:$B$156,2,0))</f>
        <v/>
      </c>
      <c r="AC784" s="686" t="str">
        <f>IF(AB784="","",VLOOKUP(AB784,QualityType!$A$2:$B$16,2,0))</f>
        <v/>
      </c>
      <c r="AD784" s="687" t="str">
        <f t="shared" si="156"/>
        <v/>
      </c>
      <c r="AE784" s="687" t="str">
        <f>IF(I784="",IF(AND(J784="",K784=""),"",F784&amp;"External"),IF(COUNTIF(BaseData!$B$2:$B$45,I784)=1,F784&amp;"Consolidation intra-divisional",F784&amp;"Group"))</f>
        <v/>
      </c>
      <c r="AF784" s="687" t="str">
        <f t="shared" si="157"/>
        <v/>
      </c>
    </row>
    <row r="785" spans="1:32">
      <c r="A785" s="674"/>
      <c r="B785" s="675"/>
      <c r="C785" s="676"/>
      <c r="D785" s="675"/>
      <c r="E785" s="677"/>
      <c r="F785" s="675"/>
      <c r="G785" s="678"/>
      <c r="H785" s="675"/>
      <c r="I785" s="675"/>
      <c r="J785" s="675"/>
      <c r="K785" s="680"/>
      <c r="L785" s="681"/>
      <c r="M785" s="682"/>
      <c r="N785" s="683"/>
      <c r="O785" s="682"/>
      <c r="P785" s="682"/>
      <c r="Q785" s="684" t="str">
        <f t="shared" si="158"/>
        <v/>
      </c>
      <c r="R785" s="684" t="str">
        <f t="shared" si="159"/>
        <v/>
      </c>
      <c r="S785" s="684" t="str">
        <f t="shared" si="160"/>
        <v/>
      </c>
      <c r="T785" s="684" t="str">
        <f t="shared" si="161"/>
        <v/>
      </c>
      <c r="U785" s="685" t="str">
        <f t="shared" si="162"/>
        <v/>
      </c>
      <c r="V785" s="685" t="str">
        <f t="shared" si="163"/>
        <v/>
      </c>
      <c r="W785" s="685" t="str">
        <f t="shared" si="164"/>
        <v/>
      </c>
      <c r="X785" s="685" t="str">
        <f t="shared" si="165"/>
        <v/>
      </c>
      <c r="Y785" s="685" t="str">
        <f t="shared" si="166"/>
        <v/>
      </c>
      <c r="Z785" s="685" t="str">
        <f t="shared" si="167"/>
        <v/>
      </c>
      <c r="AA785" s="685" t="str">
        <f t="shared" si="168"/>
        <v/>
      </c>
      <c r="AB785" s="679" t="str">
        <f>IF(G785="","",VLOOKUP(G785,Qualities!$A$2:$B$156,2,0))</f>
        <v/>
      </c>
      <c r="AC785" s="686" t="str">
        <f>IF(AB785="","",VLOOKUP(AB785,QualityType!$A$2:$B$16,2,0))</f>
        <v/>
      </c>
      <c r="AD785" s="687" t="str">
        <f t="shared" si="156"/>
        <v/>
      </c>
      <c r="AE785" s="687" t="str">
        <f>IF(I785="",IF(AND(J785="",K785=""),"",F785&amp;"External"),IF(COUNTIF(BaseData!$B$2:$B$45,I785)=1,F785&amp;"Consolidation intra-divisional",F785&amp;"Group"))</f>
        <v/>
      </c>
      <c r="AF785" s="687" t="str">
        <f t="shared" si="157"/>
        <v/>
      </c>
    </row>
    <row r="786" spans="1:32">
      <c r="A786" s="674"/>
      <c r="B786" s="675"/>
      <c r="C786" s="676"/>
      <c r="D786" s="675"/>
      <c r="E786" s="677"/>
      <c r="F786" s="675"/>
      <c r="G786" s="678"/>
      <c r="H786" s="675"/>
      <c r="I786" s="675"/>
      <c r="J786" s="675"/>
      <c r="K786" s="680"/>
      <c r="L786" s="681"/>
      <c r="M786" s="682"/>
      <c r="N786" s="683"/>
      <c r="O786" s="682"/>
      <c r="P786" s="682"/>
      <c r="Q786" s="684" t="str">
        <f t="shared" si="158"/>
        <v/>
      </c>
      <c r="R786" s="684" t="str">
        <f t="shared" si="159"/>
        <v/>
      </c>
      <c r="S786" s="684" t="str">
        <f t="shared" si="160"/>
        <v/>
      </c>
      <c r="T786" s="684" t="str">
        <f t="shared" si="161"/>
        <v/>
      </c>
      <c r="U786" s="685" t="str">
        <f t="shared" si="162"/>
        <v/>
      </c>
      <c r="V786" s="685" t="str">
        <f t="shared" si="163"/>
        <v/>
      </c>
      <c r="W786" s="685" t="str">
        <f t="shared" si="164"/>
        <v/>
      </c>
      <c r="X786" s="685" t="str">
        <f t="shared" si="165"/>
        <v/>
      </c>
      <c r="Y786" s="685" t="str">
        <f t="shared" si="166"/>
        <v/>
      </c>
      <c r="Z786" s="685" t="str">
        <f t="shared" si="167"/>
        <v/>
      </c>
      <c r="AA786" s="685" t="str">
        <f t="shared" si="168"/>
        <v/>
      </c>
      <c r="AB786" s="679" t="str">
        <f>IF(G786="","",VLOOKUP(G786,Qualities!$A$2:$B$156,2,0))</f>
        <v/>
      </c>
      <c r="AC786" s="686" t="str">
        <f>IF(AB786="","",VLOOKUP(AB786,QualityType!$A$2:$B$16,2,0))</f>
        <v/>
      </c>
      <c r="AD786" s="687" t="str">
        <f t="shared" si="156"/>
        <v/>
      </c>
      <c r="AE786" s="687" t="str">
        <f>IF(I786="",IF(AND(J786="",K786=""),"",F786&amp;"External"),IF(COUNTIF(BaseData!$B$2:$B$45,I786)=1,F786&amp;"Consolidation intra-divisional",F786&amp;"Group"))</f>
        <v/>
      </c>
      <c r="AF786" s="687" t="str">
        <f t="shared" si="157"/>
        <v/>
      </c>
    </row>
    <row r="787" spans="1:32">
      <c r="A787" s="674"/>
      <c r="B787" s="675"/>
      <c r="C787" s="676"/>
      <c r="D787" s="675"/>
      <c r="E787" s="677"/>
      <c r="F787" s="675"/>
      <c r="G787" s="678"/>
      <c r="H787" s="675"/>
      <c r="I787" s="675"/>
      <c r="J787" s="675"/>
      <c r="K787" s="680"/>
      <c r="L787" s="681"/>
      <c r="M787" s="682"/>
      <c r="N787" s="683"/>
      <c r="O787" s="682"/>
      <c r="P787" s="682"/>
      <c r="Q787" s="684" t="str">
        <f t="shared" si="158"/>
        <v/>
      </c>
      <c r="R787" s="684" t="str">
        <f t="shared" si="159"/>
        <v/>
      </c>
      <c r="S787" s="684" t="str">
        <f t="shared" si="160"/>
        <v/>
      </c>
      <c r="T787" s="684" t="str">
        <f t="shared" si="161"/>
        <v/>
      </c>
      <c r="U787" s="685" t="str">
        <f t="shared" si="162"/>
        <v/>
      </c>
      <c r="V787" s="685" t="str">
        <f t="shared" si="163"/>
        <v/>
      </c>
      <c r="W787" s="685" t="str">
        <f t="shared" si="164"/>
        <v/>
      </c>
      <c r="X787" s="685" t="str">
        <f t="shared" si="165"/>
        <v/>
      </c>
      <c r="Y787" s="685" t="str">
        <f t="shared" si="166"/>
        <v/>
      </c>
      <c r="Z787" s="685" t="str">
        <f t="shared" si="167"/>
        <v/>
      </c>
      <c r="AA787" s="685" t="str">
        <f t="shared" si="168"/>
        <v/>
      </c>
      <c r="AB787" s="679" t="str">
        <f>IF(G787="","",VLOOKUP(G787,Qualities!$A$2:$B$156,2,0))</f>
        <v/>
      </c>
      <c r="AC787" s="686" t="str">
        <f>IF(AB787="","",VLOOKUP(AB787,QualityType!$A$2:$B$16,2,0))</f>
        <v/>
      </c>
      <c r="AD787" s="687" t="str">
        <f t="shared" si="156"/>
        <v/>
      </c>
      <c r="AE787" s="687" t="str">
        <f>IF(I787="",IF(AND(J787="",K787=""),"",F787&amp;"External"),IF(COUNTIF(BaseData!$B$2:$B$45,I787)=1,F787&amp;"Consolidation intra-divisional",F787&amp;"Group"))</f>
        <v/>
      </c>
      <c r="AF787" s="687" t="str">
        <f t="shared" si="157"/>
        <v/>
      </c>
    </row>
    <row r="788" spans="1:32">
      <c r="A788" s="674"/>
      <c r="B788" s="675"/>
      <c r="C788" s="676"/>
      <c r="D788" s="675"/>
      <c r="E788" s="677"/>
      <c r="F788" s="675"/>
      <c r="G788" s="678"/>
      <c r="H788" s="675"/>
      <c r="I788" s="675"/>
      <c r="J788" s="675"/>
      <c r="K788" s="680"/>
      <c r="L788" s="681"/>
      <c r="M788" s="682"/>
      <c r="N788" s="683"/>
      <c r="O788" s="682"/>
      <c r="P788" s="682"/>
      <c r="Q788" s="684" t="str">
        <f t="shared" si="158"/>
        <v/>
      </c>
      <c r="R788" s="684" t="str">
        <f t="shared" si="159"/>
        <v/>
      </c>
      <c r="S788" s="684" t="str">
        <f t="shared" si="160"/>
        <v/>
      </c>
      <c r="T788" s="684" t="str">
        <f t="shared" si="161"/>
        <v/>
      </c>
      <c r="U788" s="685" t="str">
        <f t="shared" si="162"/>
        <v/>
      </c>
      <c r="V788" s="685" t="str">
        <f t="shared" si="163"/>
        <v/>
      </c>
      <c r="W788" s="685" t="str">
        <f t="shared" si="164"/>
        <v/>
      </c>
      <c r="X788" s="685" t="str">
        <f t="shared" si="165"/>
        <v/>
      </c>
      <c r="Y788" s="685" t="str">
        <f t="shared" si="166"/>
        <v/>
      </c>
      <c r="Z788" s="685" t="str">
        <f t="shared" si="167"/>
        <v/>
      </c>
      <c r="AA788" s="685" t="str">
        <f t="shared" si="168"/>
        <v/>
      </c>
      <c r="AB788" s="679" t="str">
        <f>IF(G788="","",VLOOKUP(G788,Qualities!$A$2:$B$156,2,0))</f>
        <v/>
      </c>
      <c r="AC788" s="686" t="str">
        <f>IF(AB788="","",VLOOKUP(AB788,QualityType!$A$2:$B$16,2,0))</f>
        <v/>
      </c>
      <c r="AD788" s="687" t="str">
        <f t="shared" si="156"/>
        <v/>
      </c>
      <c r="AE788" s="687" t="str">
        <f>IF(I788="",IF(AND(J788="",K788=""),"",F788&amp;"External"),IF(COUNTIF(BaseData!$B$2:$B$45,I788)=1,F788&amp;"Consolidation intra-divisional",F788&amp;"Group"))</f>
        <v/>
      </c>
      <c r="AF788" s="687" t="str">
        <f t="shared" si="157"/>
        <v/>
      </c>
    </row>
    <row r="789" spans="1:32">
      <c r="A789" s="674"/>
      <c r="B789" s="675"/>
      <c r="C789" s="676"/>
      <c r="D789" s="675"/>
      <c r="E789" s="677"/>
      <c r="F789" s="675"/>
      <c r="G789" s="678"/>
      <c r="H789" s="675"/>
      <c r="I789" s="675"/>
      <c r="J789" s="675"/>
      <c r="K789" s="680"/>
      <c r="L789" s="681"/>
      <c r="M789" s="682"/>
      <c r="N789" s="683"/>
      <c r="O789" s="682"/>
      <c r="P789" s="682"/>
      <c r="Q789" s="684" t="str">
        <f t="shared" si="158"/>
        <v/>
      </c>
      <c r="R789" s="684" t="str">
        <f t="shared" si="159"/>
        <v/>
      </c>
      <c r="S789" s="684" t="str">
        <f t="shared" si="160"/>
        <v/>
      </c>
      <c r="T789" s="684" t="str">
        <f t="shared" si="161"/>
        <v/>
      </c>
      <c r="U789" s="685" t="str">
        <f t="shared" si="162"/>
        <v/>
      </c>
      <c r="V789" s="685" t="str">
        <f t="shared" si="163"/>
        <v/>
      </c>
      <c r="W789" s="685" t="str">
        <f t="shared" si="164"/>
        <v/>
      </c>
      <c r="X789" s="685" t="str">
        <f t="shared" si="165"/>
        <v/>
      </c>
      <c r="Y789" s="685" t="str">
        <f t="shared" si="166"/>
        <v/>
      </c>
      <c r="Z789" s="685" t="str">
        <f t="shared" si="167"/>
        <v/>
      </c>
      <c r="AA789" s="685" t="str">
        <f t="shared" si="168"/>
        <v/>
      </c>
      <c r="AB789" s="679" t="str">
        <f>IF(G789="","",VLOOKUP(G789,Qualities!$A$2:$B$156,2,0))</f>
        <v/>
      </c>
      <c r="AC789" s="686" t="str">
        <f>IF(AB789="","",VLOOKUP(AB789,QualityType!$A$2:$B$16,2,0))</f>
        <v/>
      </c>
      <c r="AD789" s="687" t="str">
        <f t="shared" si="156"/>
        <v/>
      </c>
      <c r="AE789" s="687" t="str">
        <f>IF(I789="",IF(AND(J789="",K789=""),"",F789&amp;"External"),IF(COUNTIF(BaseData!$B$2:$B$45,I789)=1,F789&amp;"Consolidation intra-divisional",F789&amp;"Group"))</f>
        <v/>
      </c>
      <c r="AF789" s="687" t="str">
        <f t="shared" si="157"/>
        <v/>
      </c>
    </row>
    <row r="790" spans="1:32">
      <c r="A790" s="674"/>
      <c r="B790" s="675"/>
      <c r="C790" s="676"/>
      <c r="D790" s="675"/>
      <c r="E790" s="677"/>
      <c r="F790" s="675"/>
      <c r="G790" s="678"/>
      <c r="H790" s="675"/>
      <c r="I790" s="675"/>
      <c r="J790" s="675"/>
      <c r="K790" s="680"/>
      <c r="L790" s="681"/>
      <c r="M790" s="682"/>
      <c r="N790" s="683"/>
      <c r="O790" s="682"/>
      <c r="P790" s="682"/>
      <c r="Q790" s="684" t="str">
        <f t="shared" si="158"/>
        <v/>
      </c>
      <c r="R790" s="684" t="str">
        <f t="shared" si="159"/>
        <v/>
      </c>
      <c r="S790" s="684" t="str">
        <f t="shared" si="160"/>
        <v/>
      </c>
      <c r="T790" s="684" t="str">
        <f t="shared" si="161"/>
        <v/>
      </c>
      <c r="U790" s="685" t="str">
        <f t="shared" si="162"/>
        <v/>
      </c>
      <c r="V790" s="685" t="str">
        <f t="shared" si="163"/>
        <v/>
      </c>
      <c r="W790" s="685" t="str">
        <f t="shared" si="164"/>
        <v/>
      </c>
      <c r="X790" s="685" t="str">
        <f t="shared" si="165"/>
        <v/>
      </c>
      <c r="Y790" s="685" t="str">
        <f t="shared" si="166"/>
        <v/>
      </c>
      <c r="Z790" s="685" t="str">
        <f t="shared" si="167"/>
        <v/>
      </c>
      <c r="AA790" s="685" t="str">
        <f t="shared" si="168"/>
        <v/>
      </c>
      <c r="AB790" s="679" t="str">
        <f>IF(G790="","",VLOOKUP(G790,Qualities!$A$2:$B$156,2,0))</f>
        <v/>
      </c>
      <c r="AC790" s="686" t="str">
        <f>IF(AB790="","",VLOOKUP(AB790,QualityType!$A$2:$B$16,2,0))</f>
        <v/>
      </c>
      <c r="AD790" s="687" t="str">
        <f t="shared" si="156"/>
        <v/>
      </c>
      <c r="AE790" s="687" t="str">
        <f>IF(I790="",IF(AND(J790="",K790=""),"",F790&amp;"External"),IF(COUNTIF(BaseData!$B$2:$B$45,I790)=1,F790&amp;"Consolidation intra-divisional",F790&amp;"Group"))</f>
        <v/>
      </c>
      <c r="AF790" s="687" t="str">
        <f t="shared" si="157"/>
        <v/>
      </c>
    </row>
    <row r="791" spans="1:32">
      <c r="A791" s="674"/>
      <c r="B791" s="675"/>
      <c r="C791" s="676"/>
      <c r="D791" s="675"/>
      <c r="E791" s="677"/>
      <c r="F791" s="675"/>
      <c r="G791" s="678"/>
      <c r="H791" s="675"/>
      <c r="I791" s="675"/>
      <c r="J791" s="675"/>
      <c r="K791" s="680"/>
      <c r="L791" s="681"/>
      <c r="M791" s="682"/>
      <c r="N791" s="683"/>
      <c r="O791" s="682"/>
      <c r="P791" s="682"/>
      <c r="Q791" s="684" t="str">
        <f t="shared" si="158"/>
        <v/>
      </c>
      <c r="R791" s="684" t="str">
        <f t="shared" si="159"/>
        <v/>
      </c>
      <c r="S791" s="684" t="str">
        <f t="shared" si="160"/>
        <v/>
      </c>
      <c r="T791" s="684" t="str">
        <f t="shared" si="161"/>
        <v/>
      </c>
      <c r="U791" s="685" t="str">
        <f t="shared" si="162"/>
        <v/>
      </c>
      <c r="V791" s="685" t="str">
        <f t="shared" si="163"/>
        <v/>
      </c>
      <c r="W791" s="685" t="str">
        <f t="shared" si="164"/>
        <v/>
      </c>
      <c r="X791" s="685" t="str">
        <f t="shared" si="165"/>
        <v/>
      </c>
      <c r="Y791" s="685" t="str">
        <f t="shared" si="166"/>
        <v/>
      </c>
      <c r="Z791" s="685" t="str">
        <f t="shared" si="167"/>
        <v/>
      </c>
      <c r="AA791" s="685" t="str">
        <f t="shared" si="168"/>
        <v/>
      </c>
      <c r="AB791" s="679" t="str">
        <f>IF(G791="","",VLOOKUP(G791,Qualities!$A$2:$B$156,2,0))</f>
        <v/>
      </c>
      <c r="AC791" s="686" t="str">
        <f>IF(AB791="","",VLOOKUP(AB791,QualityType!$A$2:$B$16,2,0))</f>
        <v/>
      </c>
      <c r="AD791" s="687" t="str">
        <f t="shared" si="156"/>
        <v/>
      </c>
      <c r="AE791" s="687" t="str">
        <f>IF(I791="",IF(AND(J791="",K791=""),"",F791&amp;"External"),IF(COUNTIF(BaseData!$B$2:$B$45,I791)=1,F791&amp;"Consolidation intra-divisional",F791&amp;"Group"))</f>
        <v/>
      </c>
      <c r="AF791" s="687" t="str">
        <f t="shared" si="157"/>
        <v/>
      </c>
    </row>
    <row r="792" spans="1:32">
      <c r="A792" s="674"/>
      <c r="B792" s="675"/>
      <c r="C792" s="676"/>
      <c r="D792" s="675"/>
      <c r="E792" s="677"/>
      <c r="F792" s="675"/>
      <c r="G792" s="678"/>
      <c r="H792" s="675"/>
      <c r="I792" s="675"/>
      <c r="J792" s="675"/>
      <c r="K792" s="680"/>
      <c r="L792" s="681"/>
      <c r="M792" s="682"/>
      <c r="N792" s="683"/>
      <c r="O792" s="682"/>
      <c r="P792" s="682"/>
      <c r="Q792" s="684" t="str">
        <f t="shared" si="158"/>
        <v/>
      </c>
      <c r="R792" s="684" t="str">
        <f t="shared" si="159"/>
        <v/>
      </c>
      <c r="S792" s="684" t="str">
        <f t="shared" si="160"/>
        <v/>
      </c>
      <c r="T792" s="684" t="str">
        <f t="shared" si="161"/>
        <v/>
      </c>
      <c r="U792" s="685" t="str">
        <f t="shared" si="162"/>
        <v/>
      </c>
      <c r="V792" s="685" t="str">
        <f t="shared" si="163"/>
        <v/>
      </c>
      <c r="W792" s="685" t="str">
        <f t="shared" si="164"/>
        <v/>
      </c>
      <c r="X792" s="685" t="str">
        <f t="shared" si="165"/>
        <v/>
      </c>
      <c r="Y792" s="685" t="str">
        <f t="shared" si="166"/>
        <v/>
      </c>
      <c r="Z792" s="685" t="str">
        <f t="shared" si="167"/>
        <v/>
      </c>
      <c r="AA792" s="685" t="str">
        <f t="shared" si="168"/>
        <v/>
      </c>
      <c r="AB792" s="679" t="str">
        <f>IF(G792="","",VLOOKUP(G792,Qualities!$A$2:$B$156,2,0))</f>
        <v/>
      </c>
      <c r="AC792" s="686" t="str">
        <f>IF(AB792="","",VLOOKUP(AB792,QualityType!$A$2:$B$16,2,0))</f>
        <v/>
      </c>
      <c r="AD792" s="687" t="str">
        <f t="shared" si="156"/>
        <v/>
      </c>
      <c r="AE792" s="687" t="str">
        <f>IF(I792="",IF(AND(J792="",K792=""),"",F792&amp;"External"),IF(COUNTIF(BaseData!$B$2:$B$45,I792)=1,F792&amp;"Consolidation intra-divisional",F792&amp;"Group"))</f>
        <v/>
      </c>
      <c r="AF792" s="687" t="str">
        <f t="shared" si="157"/>
        <v/>
      </c>
    </row>
    <row r="793" spans="1:32">
      <c r="A793" s="674"/>
      <c r="B793" s="675"/>
      <c r="C793" s="676"/>
      <c r="D793" s="675"/>
      <c r="E793" s="677"/>
      <c r="F793" s="675"/>
      <c r="G793" s="678"/>
      <c r="H793" s="675"/>
      <c r="I793" s="675"/>
      <c r="J793" s="675"/>
      <c r="K793" s="680"/>
      <c r="L793" s="681"/>
      <c r="M793" s="682"/>
      <c r="N793" s="683"/>
      <c r="O793" s="682"/>
      <c r="P793" s="682"/>
      <c r="Q793" s="684" t="str">
        <f t="shared" si="158"/>
        <v/>
      </c>
      <c r="R793" s="684" t="str">
        <f t="shared" si="159"/>
        <v/>
      </c>
      <c r="S793" s="684" t="str">
        <f t="shared" si="160"/>
        <v/>
      </c>
      <c r="T793" s="684" t="str">
        <f t="shared" si="161"/>
        <v/>
      </c>
      <c r="U793" s="685" t="str">
        <f t="shared" si="162"/>
        <v/>
      </c>
      <c r="V793" s="685" t="str">
        <f t="shared" si="163"/>
        <v/>
      </c>
      <c r="W793" s="685" t="str">
        <f t="shared" si="164"/>
        <v/>
      </c>
      <c r="X793" s="685" t="str">
        <f t="shared" si="165"/>
        <v/>
      </c>
      <c r="Y793" s="685" t="str">
        <f t="shared" si="166"/>
        <v/>
      </c>
      <c r="Z793" s="685" t="str">
        <f t="shared" si="167"/>
        <v/>
      </c>
      <c r="AA793" s="685" t="str">
        <f t="shared" si="168"/>
        <v/>
      </c>
      <c r="AB793" s="679" t="str">
        <f>IF(G793="","",VLOOKUP(G793,Qualities!$A$2:$B$156,2,0))</f>
        <v/>
      </c>
      <c r="AC793" s="686" t="str">
        <f>IF(AB793="","",VLOOKUP(AB793,QualityType!$A$2:$B$16,2,0))</f>
        <v/>
      </c>
      <c r="AD793" s="687" t="str">
        <f t="shared" si="156"/>
        <v/>
      </c>
      <c r="AE793" s="687" t="str">
        <f>IF(I793="",IF(AND(J793="",K793=""),"",F793&amp;"External"),IF(COUNTIF(BaseData!$B$2:$B$45,I793)=1,F793&amp;"Consolidation intra-divisional",F793&amp;"Group"))</f>
        <v/>
      </c>
      <c r="AF793" s="687" t="str">
        <f t="shared" si="157"/>
        <v/>
      </c>
    </row>
    <row r="794" spans="1:32">
      <c r="A794" s="674"/>
      <c r="B794" s="675"/>
      <c r="C794" s="676"/>
      <c r="D794" s="675"/>
      <c r="E794" s="677"/>
      <c r="F794" s="675"/>
      <c r="G794" s="678"/>
      <c r="H794" s="675"/>
      <c r="I794" s="675"/>
      <c r="J794" s="675"/>
      <c r="K794" s="680"/>
      <c r="L794" s="681"/>
      <c r="M794" s="682"/>
      <c r="N794" s="683"/>
      <c r="O794" s="682"/>
      <c r="P794" s="682"/>
      <c r="Q794" s="684" t="str">
        <f t="shared" si="158"/>
        <v/>
      </c>
      <c r="R794" s="684" t="str">
        <f t="shared" si="159"/>
        <v/>
      </c>
      <c r="S794" s="684" t="str">
        <f t="shared" si="160"/>
        <v/>
      </c>
      <c r="T794" s="684" t="str">
        <f t="shared" si="161"/>
        <v/>
      </c>
      <c r="U794" s="685" t="str">
        <f t="shared" si="162"/>
        <v/>
      </c>
      <c r="V794" s="685" t="str">
        <f t="shared" si="163"/>
        <v/>
      </c>
      <c r="W794" s="685" t="str">
        <f t="shared" si="164"/>
        <v/>
      </c>
      <c r="X794" s="685" t="str">
        <f t="shared" si="165"/>
        <v/>
      </c>
      <c r="Y794" s="685" t="str">
        <f t="shared" si="166"/>
        <v/>
      </c>
      <c r="Z794" s="685" t="str">
        <f t="shared" si="167"/>
        <v/>
      </c>
      <c r="AA794" s="685" t="str">
        <f t="shared" si="168"/>
        <v/>
      </c>
      <c r="AB794" s="679" t="str">
        <f>IF(G794="","",VLOOKUP(G794,Qualities!$A$2:$B$156,2,0))</f>
        <v/>
      </c>
      <c r="AC794" s="686" t="str">
        <f>IF(AB794="","",VLOOKUP(AB794,QualityType!$A$2:$B$16,2,0))</f>
        <v/>
      </c>
      <c r="AD794" s="687" t="str">
        <f t="shared" si="156"/>
        <v/>
      </c>
      <c r="AE794" s="687" t="str">
        <f>IF(I794="",IF(AND(J794="",K794=""),"",F794&amp;"External"),IF(COUNTIF(BaseData!$B$2:$B$45,I794)=1,F794&amp;"Consolidation intra-divisional",F794&amp;"Group"))</f>
        <v/>
      </c>
      <c r="AF794" s="687" t="str">
        <f t="shared" si="157"/>
        <v/>
      </c>
    </row>
    <row r="795" spans="1:32">
      <c r="A795" s="674"/>
      <c r="B795" s="675"/>
      <c r="C795" s="676"/>
      <c r="D795" s="675"/>
      <c r="E795" s="677"/>
      <c r="F795" s="675"/>
      <c r="G795" s="678"/>
      <c r="H795" s="675"/>
      <c r="I795" s="675"/>
      <c r="J795" s="675"/>
      <c r="K795" s="680"/>
      <c r="L795" s="681"/>
      <c r="M795" s="682"/>
      <c r="N795" s="683"/>
      <c r="O795" s="682"/>
      <c r="P795" s="682"/>
      <c r="Q795" s="684" t="str">
        <f t="shared" si="158"/>
        <v/>
      </c>
      <c r="R795" s="684" t="str">
        <f t="shared" si="159"/>
        <v/>
      </c>
      <c r="S795" s="684" t="str">
        <f t="shared" si="160"/>
        <v/>
      </c>
      <c r="T795" s="684" t="str">
        <f t="shared" si="161"/>
        <v/>
      </c>
      <c r="U795" s="685" t="str">
        <f t="shared" si="162"/>
        <v/>
      </c>
      <c r="V795" s="685" t="str">
        <f t="shared" si="163"/>
        <v/>
      </c>
      <c r="W795" s="685" t="str">
        <f t="shared" si="164"/>
        <v/>
      </c>
      <c r="X795" s="685" t="str">
        <f t="shared" si="165"/>
        <v/>
      </c>
      <c r="Y795" s="685" t="str">
        <f t="shared" si="166"/>
        <v/>
      </c>
      <c r="Z795" s="685" t="str">
        <f t="shared" si="167"/>
        <v/>
      </c>
      <c r="AA795" s="685" t="str">
        <f t="shared" si="168"/>
        <v/>
      </c>
      <c r="AB795" s="679" t="str">
        <f>IF(G795="","",VLOOKUP(G795,Qualities!$A$2:$B$156,2,0))</f>
        <v/>
      </c>
      <c r="AC795" s="686" t="str">
        <f>IF(AB795="","",VLOOKUP(AB795,QualityType!$A$2:$B$16,2,0))</f>
        <v/>
      </c>
      <c r="AD795" s="687" t="str">
        <f t="shared" si="156"/>
        <v/>
      </c>
      <c r="AE795" s="687" t="str">
        <f>IF(I795="",IF(AND(J795="",K795=""),"",F795&amp;"External"),IF(COUNTIF(BaseData!$B$2:$B$45,I795)=1,F795&amp;"Consolidation intra-divisional",F795&amp;"Group"))</f>
        <v/>
      </c>
      <c r="AF795" s="687" t="str">
        <f t="shared" si="157"/>
        <v/>
      </c>
    </row>
    <row r="796" spans="1:32">
      <c r="A796" s="674"/>
      <c r="B796" s="675"/>
      <c r="C796" s="676"/>
      <c r="D796" s="675"/>
      <c r="E796" s="677"/>
      <c r="F796" s="675"/>
      <c r="G796" s="678"/>
      <c r="H796" s="675"/>
      <c r="I796" s="675"/>
      <c r="J796" s="675"/>
      <c r="K796" s="680"/>
      <c r="L796" s="681"/>
      <c r="M796" s="682"/>
      <c r="N796" s="683"/>
      <c r="O796" s="682"/>
      <c r="P796" s="682"/>
      <c r="Q796" s="684" t="str">
        <f t="shared" si="158"/>
        <v/>
      </c>
      <c r="R796" s="684" t="str">
        <f t="shared" si="159"/>
        <v/>
      </c>
      <c r="S796" s="684" t="str">
        <f t="shared" si="160"/>
        <v/>
      </c>
      <c r="T796" s="684" t="str">
        <f t="shared" si="161"/>
        <v/>
      </c>
      <c r="U796" s="685" t="str">
        <f t="shared" si="162"/>
        <v/>
      </c>
      <c r="V796" s="685" t="str">
        <f t="shared" si="163"/>
        <v/>
      </c>
      <c r="W796" s="685" t="str">
        <f t="shared" si="164"/>
        <v/>
      </c>
      <c r="X796" s="685" t="str">
        <f t="shared" si="165"/>
        <v/>
      </c>
      <c r="Y796" s="685" t="str">
        <f t="shared" si="166"/>
        <v/>
      </c>
      <c r="Z796" s="685" t="str">
        <f t="shared" si="167"/>
        <v/>
      </c>
      <c r="AA796" s="685" t="str">
        <f t="shared" si="168"/>
        <v/>
      </c>
      <c r="AB796" s="679" t="str">
        <f>IF(G796="","",VLOOKUP(G796,Qualities!$A$2:$B$156,2,0))</f>
        <v/>
      </c>
      <c r="AC796" s="686" t="str">
        <f>IF(AB796="","",VLOOKUP(AB796,QualityType!$A$2:$B$16,2,0))</f>
        <v/>
      </c>
      <c r="AD796" s="687" t="str">
        <f t="shared" si="156"/>
        <v/>
      </c>
      <c r="AE796" s="687" t="str">
        <f>IF(I796="",IF(AND(J796="",K796=""),"",F796&amp;"External"),IF(COUNTIF(BaseData!$B$2:$B$45,I796)=1,F796&amp;"Consolidation intra-divisional",F796&amp;"Group"))</f>
        <v/>
      </c>
      <c r="AF796" s="687" t="str">
        <f t="shared" si="157"/>
        <v/>
      </c>
    </row>
    <row r="797" spans="1:32">
      <c r="A797" s="674"/>
      <c r="B797" s="675"/>
      <c r="C797" s="676"/>
      <c r="D797" s="675"/>
      <c r="E797" s="677"/>
      <c r="F797" s="675"/>
      <c r="G797" s="678"/>
      <c r="H797" s="675"/>
      <c r="I797" s="675"/>
      <c r="J797" s="675"/>
      <c r="K797" s="680"/>
      <c r="L797" s="681"/>
      <c r="M797" s="682"/>
      <c r="N797" s="683"/>
      <c r="O797" s="682"/>
      <c r="P797" s="682"/>
      <c r="Q797" s="684" t="str">
        <f t="shared" si="158"/>
        <v/>
      </c>
      <c r="R797" s="684" t="str">
        <f t="shared" si="159"/>
        <v/>
      </c>
      <c r="S797" s="684" t="str">
        <f t="shared" si="160"/>
        <v/>
      </c>
      <c r="T797" s="684" t="str">
        <f t="shared" si="161"/>
        <v/>
      </c>
      <c r="U797" s="685" t="str">
        <f t="shared" si="162"/>
        <v/>
      </c>
      <c r="V797" s="685" t="str">
        <f t="shared" si="163"/>
        <v/>
      </c>
      <c r="W797" s="685" t="str">
        <f t="shared" si="164"/>
        <v/>
      </c>
      <c r="X797" s="685" t="str">
        <f t="shared" si="165"/>
        <v/>
      </c>
      <c r="Y797" s="685" t="str">
        <f t="shared" si="166"/>
        <v/>
      </c>
      <c r="Z797" s="685" t="str">
        <f t="shared" si="167"/>
        <v/>
      </c>
      <c r="AA797" s="685" t="str">
        <f t="shared" si="168"/>
        <v/>
      </c>
      <c r="AB797" s="679" t="str">
        <f>IF(G797="","",VLOOKUP(G797,Qualities!$A$2:$B$156,2,0))</f>
        <v/>
      </c>
      <c r="AC797" s="686" t="str">
        <f>IF(AB797="","",VLOOKUP(AB797,QualityType!$A$2:$B$16,2,0))</f>
        <v/>
      </c>
      <c r="AD797" s="687" t="str">
        <f t="shared" si="156"/>
        <v/>
      </c>
      <c r="AE797" s="687" t="str">
        <f>IF(I797="",IF(AND(J797="",K797=""),"",F797&amp;"External"),IF(COUNTIF(BaseData!$B$2:$B$45,I797)=1,F797&amp;"Consolidation intra-divisional",F797&amp;"Group"))</f>
        <v/>
      </c>
      <c r="AF797" s="687" t="str">
        <f t="shared" si="157"/>
        <v/>
      </c>
    </row>
    <row r="798" spans="1:32">
      <c r="A798" s="674"/>
      <c r="B798" s="675"/>
      <c r="C798" s="676"/>
      <c r="D798" s="675"/>
      <c r="E798" s="677"/>
      <c r="F798" s="675"/>
      <c r="G798" s="678"/>
      <c r="H798" s="675"/>
      <c r="I798" s="675"/>
      <c r="J798" s="675"/>
      <c r="K798" s="680"/>
      <c r="L798" s="681"/>
      <c r="M798" s="682"/>
      <c r="N798" s="683"/>
      <c r="O798" s="682"/>
      <c r="P798" s="682"/>
      <c r="Q798" s="684" t="str">
        <f t="shared" si="158"/>
        <v/>
      </c>
      <c r="R798" s="684" t="str">
        <f t="shared" si="159"/>
        <v/>
      </c>
      <c r="S798" s="684" t="str">
        <f t="shared" si="160"/>
        <v/>
      </c>
      <c r="T798" s="684" t="str">
        <f t="shared" si="161"/>
        <v/>
      </c>
      <c r="U798" s="685" t="str">
        <f t="shared" si="162"/>
        <v/>
      </c>
      <c r="V798" s="685" t="str">
        <f t="shared" si="163"/>
        <v/>
      </c>
      <c r="W798" s="685" t="str">
        <f t="shared" si="164"/>
        <v/>
      </c>
      <c r="X798" s="685" t="str">
        <f t="shared" si="165"/>
        <v/>
      </c>
      <c r="Y798" s="685" t="str">
        <f t="shared" si="166"/>
        <v/>
      </c>
      <c r="Z798" s="685" t="str">
        <f t="shared" si="167"/>
        <v/>
      </c>
      <c r="AA798" s="685" t="str">
        <f t="shared" si="168"/>
        <v/>
      </c>
      <c r="AB798" s="679" t="str">
        <f>IF(G798="","",VLOOKUP(G798,Qualities!$A$2:$B$156,2,0))</f>
        <v/>
      </c>
      <c r="AC798" s="686" t="str">
        <f>IF(AB798="","",VLOOKUP(AB798,QualityType!$A$2:$B$16,2,0))</f>
        <v/>
      </c>
      <c r="AD798" s="687" t="str">
        <f t="shared" si="156"/>
        <v/>
      </c>
      <c r="AE798" s="687" t="str">
        <f>IF(I798="",IF(AND(J798="",K798=""),"",F798&amp;"External"),IF(COUNTIF(BaseData!$B$2:$B$45,I798)=1,F798&amp;"Consolidation intra-divisional",F798&amp;"Group"))</f>
        <v/>
      </c>
      <c r="AF798" s="687" t="str">
        <f t="shared" si="157"/>
        <v/>
      </c>
    </row>
    <row r="799" spans="1:32">
      <c r="A799" s="674"/>
      <c r="B799" s="675"/>
      <c r="C799" s="676"/>
      <c r="D799" s="675"/>
      <c r="E799" s="677"/>
      <c r="F799" s="675"/>
      <c r="G799" s="678"/>
      <c r="H799" s="675"/>
      <c r="I799" s="675"/>
      <c r="J799" s="675"/>
      <c r="K799" s="680"/>
      <c r="L799" s="681"/>
      <c r="M799" s="682"/>
      <c r="N799" s="683"/>
      <c r="O799" s="682"/>
      <c r="P799" s="682"/>
      <c r="Q799" s="684" t="str">
        <f t="shared" si="158"/>
        <v/>
      </c>
      <c r="R799" s="684" t="str">
        <f t="shared" si="159"/>
        <v/>
      </c>
      <c r="S799" s="684" t="str">
        <f t="shared" si="160"/>
        <v/>
      </c>
      <c r="T799" s="684" t="str">
        <f t="shared" si="161"/>
        <v/>
      </c>
      <c r="U799" s="685" t="str">
        <f t="shared" si="162"/>
        <v/>
      </c>
      <c r="V799" s="685" t="str">
        <f t="shared" si="163"/>
        <v/>
      </c>
      <c r="W799" s="685" t="str">
        <f t="shared" si="164"/>
        <v/>
      </c>
      <c r="X799" s="685" t="str">
        <f t="shared" si="165"/>
        <v/>
      </c>
      <c r="Y799" s="685" t="str">
        <f t="shared" si="166"/>
        <v/>
      </c>
      <c r="Z799" s="685" t="str">
        <f t="shared" si="167"/>
        <v/>
      </c>
      <c r="AA799" s="685" t="str">
        <f t="shared" si="168"/>
        <v/>
      </c>
      <c r="AB799" s="679" t="str">
        <f>IF(G799="","",VLOOKUP(G799,Qualities!$A$2:$B$156,2,0))</f>
        <v/>
      </c>
      <c r="AC799" s="686" t="str">
        <f>IF(AB799="","",VLOOKUP(AB799,QualityType!$A$2:$B$16,2,0))</f>
        <v/>
      </c>
      <c r="AD799" s="687" t="str">
        <f t="shared" si="156"/>
        <v/>
      </c>
      <c r="AE799" s="687" t="str">
        <f>IF(I799="",IF(AND(J799="",K799=""),"",F799&amp;"External"),IF(COUNTIF(BaseData!$B$2:$B$45,I799)=1,F799&amp;"Consolidation intra-divisional",F799&amp;"Group"))</f>
        <v/>
      </c>
      <c r="AF799" s="687" t="str">
        <f t="shared" si="157"/>
        <v/>
      </c>
    </row>
    <row r="800" spans="1:32">
      <c r="A800" s="674"/>
      <c r="B800" s="675"/>
      <c r="C800" s="676"/>
      <c r="D800" s="675"/>
      <c r="E800" s="677"/>
      <c r="F800" s="675"/>
      <c r="G800" s="678"/>
      <c r="H800" s="675"/>
      <c r="I800" s="675"/>
      <c r="J800" s="675"/>
      <c r="K800" s="680"/>
      <c r="L800" s="681"/>
      <c r="M800" s="682"/>
      <c r="N800" s="683"/>
      <c r="O800" s="682"/>
      <c r="P800" s="682"/>
      <c r="Q800" s="684" t="str">
        <f t="shared" si="158"/>
        <v/>
      </c>
      <c r="R800" s="684" t="str">
        <f t="shared" si="159"/>
        <v/>
      </c>
      <c r="S800" s="684" t="str">
        <f t="shared" si="160"/>
        <v/>
      </c>
      <c r="T800" s="684" t="str">
        <f t="shared" si="161"/>
        <v/>
      </c>
      <c r="U800" s="685" t="str">
        <f t="shared" si="162"/>
        <v/>
      </c>
      <c r="V800" s="685" t="str">
        <f t="shared" si="163"/>
        <v/>
      </c>
      <c r="W800" s="685" t="str">
        <f t="shared" si="164"/>
        <v/>
      </c>
      <c r="X800" s="685" t="str">
        <f t="shared" si="165"/>
        <v/>
      </c>
      <c r="Y800" s="685" t="str">
        <f t="shared" si="166"/>
        <v/>
      </c>
      <c r="Z800" s="685" t="str">
        <f t="shared" si="167"/>
        <v/>
      </c>
      <c r="AA800" s="685" t="str">
        <f t="shared" si="168"/>
        <v/>
      </c>
      <c r="AB800" s="679" t="str">
        <f>IF(G800="","",VLOOKUP(G800,Qualities!$A$2:$B$156,2,0))</f>
        <v/>
      </c>
      <c r="AC800" s="686" t="str">
        <f>IF(AB800="","",VLOOKUP(AB800,QualityType!$A$2:$B$16,2,0))</f>
        <v/>
      </c>
      <c r="AD800" s="687" t="str">
        <f t="shared" si="156"/>
        <v/>
      </c>
      <c r="AE800" s="687" t="str">
        <f>IF(I800="",IF(AND(J800="",K800=""),"",F800&amp;"External"),IF(COUNTIF(BaseData!$B$2:$B$45,I800)=1,F800&amp;"Consolidation intra-divisional",F800&amp;"Group"))</f>
        <v/>
      </c>
      <c r="AF800" s="687" t="str">
        <f t="shared" si="157"/>
        <v/>
      </c>
    </row>
    <row r="801" spans="1:32">
      <c r="A801" s="674"/>
      <c r="B801" s="675"/>
      <c r="C801" s="676"/>
      <c r="D801" s="675"/>
      <c r="E801" s="677"/>
      <c r="F801" s="675"/>
      <c r="G801" s="678"/>
      <c r="H801" s="675"/>
      <c r="I801" s="675"/>
      <c r="J801" s="675"/>
      <c r="K801" s="680"/>
      <c r="L801" s="681"/>
      <c r="M801" s="682"/>
      <c r="N801" s="683"/>
      <c r="O801" s="682"/>
      <c r="P801" s="682"/>
      <c r="Q801" s="684" t="str">
        <f t="shared" si="158"/>
        <v/>
      </c>
      <c r="R801" s="684" t="str">
        <f t="shared" si="159"/>
        <v/>
      </c>
      <c r="S801" s="684" t="str">
        <f t="shared" si="160"/>
        <v/>
      </c>
      <c r="T801" s="684" t="str">
        <f t="shared" si="161"/>
        <v/>
      </c>
      <c r="U801" s="685" t="str">
        <f t="shared" si="162"/>
        <v/>
      </c>
      <c r="V801" s="685" t="str">
        <f t="shared" si="163"/>
        <v/>
      </c>
      <c r="W801" s="685" t="str">
        <f t="shared" si="164"/>
        <v/>
      </c>
      <c r="X801" s="685" t="str">
        <f t="shared" si="165"/>
        <v/>
      </c>
      <c r="Y801" s="685" t="str">
        <f t="shared" si="166"/>
        <v/>
      </c>
      <c r="Z801" s="685" t="str">
        <f t="shared" si="167"/>
        <v/>
      </c>
      <c r="AA801" s="685" t="str">
        <f t="shared" si="168"/>
        <v/>
      </c>
      <c r="AB801" s="679" t="str">
        <f>IF(G801="","",VLOOKUP(G801,Qualities!$A$2:$B$156,2,0))</f>
        <v/>
      </c>
      <c r="AC801" s="686" t="str">
        <f>IF(AB801="","",VLOOKUP(AB801,QualityType!$A$2:$B$16,2,0))</f>
        <v/>
      </c>
      <c r="AD801" s="687" t="str">
        <f t="shared" si="156"/>
        <v/>
      </c>
      <c r="AE801" s="687" t="str">
        <f>IF(I801="",IF(AND(J801="",K801=""),"",F801&amp;"External"),IF(COUNTIF(BaseData!$B$2:$B$45,I801)=1,F801&amp;"Consolidation intra-divisional",F801&amp;"Group"))</f>
        <v/>
      </c>
      <c r="AF801" s="687" t="str">
        <f t="shared" si="157"/>
        <v/>
      </c>
    </row>
    <row r="802" spans="1:32">
      <c r="A802" s="674"/>
      <c r="B802" s="675"/>
      <c r="C802" s="676"/>
      <c r="D802" s="675"/>
      <c r="E802" s="677"/>
      <c r="F802" s="675"/>
      <c r="G802" s="678"/>
      <c r="H802" s="675"/>
      <c r="I802" s="675"/>
      <c r="J802" s="675"/>
      <c r="K802" s="680"/>
      <c r="L802" s="681"/>
      <c r="M802" s="682"/>
      <c r="N802" s="683"/>
      <c r="O802" s="682"/>
      <c r="P802" s="682"/>
      <c r="Q802" s="684" t="str">
        <f t="shared" si="158"/>
        <v/>
      </c>
      <c r="R802" s="684" t="str">
        <f t="shared" si="159"/>
        <v/>
      </c>
      <c r="S802" s="684" t="str">
        <f t="shared" si="160"/>
        <v/>
      </c>
      <c r="T802" s="684" t="str">
        <f t="shared" si="161"/>
        <v/>
      </c>
      <c r="U802" s="685" t="str">
        <f t="shared" si="162"/>
        <v/>
      </c>
      <c r="V802" s="685" t="str">
        <f t="shared" si="163"/>
        <v/>
      </c>
      <c r="W802" s="685" t="str">
        <f t="shared" si="164"/>
        <v/>
      </c>
      <c r="X802" s="685" t="str">
        <f t="shared" si="165"/>
        <v/>
      </c>
      <c r="Y802" s="685" t="str">
        <f t="shared" si="166"/>
        <v/>
      </c>
      <c r="Z802" s="685" t="str">
        <f t="shared" si="167"/>
        <v/>
      </c>
      <c r="AA802" s="685" t="str">
        <f t="shared" si="168"/>
        <v/>
      </c>
      <c r="AB802" s="679" t="str">
        <f>IF(G802="","",VLOOKUP(G802,Qualities!$A$2:$B$156,2,0))</f>
        <v/>
      </c>
      <c r="AC802" s="686" t="str">
        <f>IF(AB802="","",VLOOKUP(AB802,QualityType!$A$2:$B$16,2,0))</f>
        <v/>
      </c>
      <c r="AD802" s="687" t="str">
        <f t="shared" si="156"/>
        <v/>
      </c>
      <c r="AE802" s="687" t="str">
        <f>IF(I802="",IF(AND(J802="",K802=""),"",F802&amp;"External"),IF(COUNTIF(BaseData!$B$2:$B$45,I802)=1,F802&amp;"Consolidation intra-divisional",F802&amp;"Group"))</f>
        <v/>
      </c>
      <c r="AF802" s="687" t="str">
        <f t="shared" si="157"/>
        <v/>
      </c>
    </row>
    <row r="803" spans="1:32">
      <c r="A803" s="674"/>
      <c r="B803" s="675"/>
      <c r="C803" s="676"/>
      <c r="D803" s="675"/>
      <c r="E803" s="677"/>
      <c r="F803" s="675"/>
      <c r="G803" s="678"/>
      <c r="H803" s="675"/>
      <c r="I803" s="675"/>
      <c r="J803" s="675"/>
      <c r="K803" s="680"/>
      <c r="L803" s="681"/>
      <c r="M803" s="682"/>
      <c r="N803" s="683"/>
      <c r="O803" s="682"/>
      <c r="P803" s="682"/>
      <c r="Q803" s="684" t="str">
        <f t="shared" si="158"/>
        <v/>
      </c>
      <c r="R803" s="684" t="str">
        <f t="shared" si="159"/>
        <v/>
      </c>
      <c r="S803" s="684" t="str">
        <f t="shared" si="160"/>
        <v/>
      </c>
      <c r="T803" s="684" t="str">
        <f t="shared" si="161"/>
        <v/>
      </c>
      <c r="U803" s="685" t="str">
        <f t="shared" si="162"/>
        <v/>
      </c>
      <c r="V803" s="685" t="str">
        <f t="shared" si="163"/>
        <v/>
      </c>
      <c r="W803" s="685" t="str">
        <f t="shared" si="164"/>
        <v/>
      </c>
      <c r="X803" s="685" t="str">
        <f t="shared" si="165"/>
        <v/>
      </c>
      <c r="Y803" s="685" t="str">
        <f t="shared" si="166"/>
        <v/>
      </c>
      <c r="Z803" s="685" t="str">
        <f t="shared" si="167"/>
        <v/>
      </c>
      <c r="AA803" s="685" t="str">
        <f t="shared" si="168"/>
        <v/>
      </c>
      <c r="AB803" s="679" t="str">
        <f>IF(G803="","",VLOOKUP(G803,Qualities!$A$2:$B$156,2,0))</f>
        <v/>
      </c>
      <c r="AC803" s="686" t="str">
        <f>IF(AB803="","",VLOOKUP(AB803,QualityType!$A$2:$B$16,2,0))</f>
        <v/>
      </c>
      <c r="AD803" s="687" t="str">
        <f t="shared" si="156"/>
        <v/>
      </c>
      <c r="AE803" s="687" t="str">
        <f>IF(I803="",IF(AND(J803="",K803=""),"",F803&amp;"External"),IF(COUNTIF(BaseData!$B$2:$B$45,I803)=1,F803&amp;"Consolidation intra-divisional",F803&amp;"Group"))</f>
        <v/>
      </c>
      <c r="AF803" s="687" t="str">
        <f t="shared" si="157"/>
        <v/>
      </c>
    </row>
    <row r="804" spans="1:32">
      <c r="A804" s="674"/>
      <c r="B804" s="675"/>
      <c r="C804" s="676"/>
      <c r="D804" s="675"/>
      <c r="E804" s="677"/>
      <c r="F804" s="675"/>
      <c r="G804" s="678"/>
      <c r="H804" s="675"/>
      <c r="I804" s="675"/>
      <c r="J804" s="675"/>
      <c r="K804" s="680"/>
      <c r="L804" s="681"/>
      <c r="M804" s="682"/>
      <c r="N804" s="683"/>
      <c r="O804" s="682"/>
      <c r="P804" s="682"/>
      <c r="Q804" s="684" t="str">
        <f t="shared" si="158"/>
        <v/>
      </c>
      <c r="R804" s="684" t="str">
        <f t="shared" si="159"/>
        <v/>
      </c>
      <c r="S804" s="684" t="str">
        <f t="shared" si="160"/>
        <v/>
      </c>
      <c r="T804" s="684" t="str">
        <f t="shared" si="161"/>
        <v/>
      </c>
      <c r="U804" s="685" t="str">
        <f t="shared" si="162"/>
        <v/>
      </c>
      <c r="V804" s="685" t="str">
        <f t="shared" si="163"/>
        <v/>
      </c>
      <c r="W804" s="685" t="str">
        <f t="shared" si="164"/>
        <v/>
      </c>
      <c r="X804" s="685" t="str">
        <f t="shared" si="165"/>
        <v/>
      </c>
      <c r="Y804" s="685" t="str">
        <f t="shared" si="166"/>
        <v/>
      </c>
      <c r="Z804" s="685" t="str">
        <f t="shared" si="167"/>
        <v/>
      </c>
      <c r="AA804" s="685" t="str">
        <f t="shared" si="168"/>
        <v/>
      </c>
      <c r="AB804" s="679" t="str">
        <f>IF(G804="","",VLOOKUP(G804,Qualities!$A$2:$B$156,2,0))</f>
        <v/>
      </c>
      <c r="AC804" s="686" t="str">
        <f>IF(AB804="","",VLOOKUP(AB804,QualityType!$A$2:$B$16,2,0))</f>
        <v/>
      </c>
      <c r="AD804" s="687" t="str">
        <f t="shared" si="156"/>
        <v/>
      </c>
      <c r="AE804" s="687" t="str">
        <f>IF(I804="",IF(AND(J804="",K804=""),"",F804&amp;"External"),IF(COUNTIF(BaseData!$B$2:$B$45,I804)=1,F804&amp;"Consolidation intra-divisional",F804&amp;"Group"))</f>
        <v/>
      </c>
      <c r="AF804" s="687" t="str">
        <f t="shared" si="157"/>
        <v/>
      </c>
    </row>
    <row r="805" spans="1:32">
      <c r="A805" s="674"/>
      <c r="B805" s="675"/>
      <c r="C805" s="676"/>
      <c r="D805" s="675"/>
      <c r="E805" s="677"/>
      <c r="F805" s="675"/>
      <c r="G805" s="678"/>
      <c r="H805" s="675"/>
      <c r="I805" s="675"/>
      <c r="J805" s="675"/>
      <c r="K805" s="680"/>
      <c r="L805" s="681"/>
      <c r="M805" s="682"/>
      <c r="N805" s="683"/>
      <c r="O805" s="682"/>
      <c r="P805" s="682"/>
      <c r="Q805" s="684" t="str">
        <f t="shared" si="158"/>
        <v/>
      </c>
      <c r="R805" s="684" t="str">
        <f t="shared" si="159"/>
        <v/>
      </c>
      <c r="S805" s="684" t="str">
        <f t="shared" si="160"/>
        <v/>
      </c>
      <c r="T805" s="684" t="str">
        <f t="shared" si="161"/>
        <v/>
      </c>
      <c r="U805" s="685" t="str">
        <f t="shared" si="162"/>
        <v/>
      </c>
      <c r="V805" s="685" t="str">
        <f t="shared" si="163"/>
        <v/>
      </c>
      <c r="W805" s="685" t="str">
        <f t="shared" si="164"/>
        <v/>
      </c>
      <c r="X805" s="685" t="str">
        <f t="shared" si="165"/>
        <v/>
      </c>
      <c r="Y805" s="685" t="str">
        <f t="shared" si="166"/>
        <v/>
      </c>
      <c r="Z805" s="685" t="str">
        <f t="shared" si="167"/>
        <v/>
      </c>
      <c r="AA805" s="685" t="str">
        <f t="shared" si="168"/>
        <v/>
      </c>
      <c r="AB805" s="679" t="str">
        <f>IF(G805="","",VLOOKUP(G805,Qualities!$A$2:$B$156,2,0))</f>
        <v/>
      </c>
      <c r="AC805" s="686" t="str">
        <f>IF(AB805="","",VLOOKUP(AB805,QualityType!$A$2:$B$16,2,0))</f>
        <v/>
      </c>
      <c r="AD805" s="687" t="str">
        <f t="shared" si="156"/>
        <v/>
      </c>
      <c r="AE805" s="687" t="str">
        <f>IF(I805="",IF(AND(J805="",K805=""),"",F805&amp;"External"),IF(COUNTIF(BaseData!$B$2:$B$45,I805)=1,F805&amp;"Consolidation intra-divisional",F805&amp;"Group"))</f>
        <v/>
      </c>
      <c r="AF805" s="687" t="str">
        <f t="shared" si="157"/>
        <v/>
      </c>
    </row>
    <row r="806" spans="1:32">
      <c r="A806" s="674"/>
      <c r="B806" s="675"/>
      <c r="C806" s="676"/>
      <c r="D806" s="675"/>
      <c r="E806" s="677"/>
      <c r="F806" s="675"/>
      <c r="G806" s="678"/>
      <c r="H806" s="675"/>
      <c r="I806" s="675"/>
      <c r="J806" s="675"/>
      <c r="K806" s="680"/>
      <c r="L806" s="681"/>
      <c r="M806" s="682"/>
      <c r="N806" s="683"/>
      <c r="O806" s="682"/>
      <c r="P806" s="682"/>
      <c r="Q806" s="684" t="str">
        <f t="shared" si="158"/>
        <v/>
      </c>
      <c r="R806" s="684" t="str">
        <f t="shared" si="159"/>
        <v/>
      </c>
      <c r="S806" s="684" t="str">
        <f t="shared" si="160"/>
        <v/>
      </c>
      <c r="T806" s="684" t="str">
        <f t="shared" si="161"/>
        <v/>
      </c>
      <c r="U806" s="685" t="str">
        <f t="shared" si="162"/>
        <v/>
      </c>
      <c r="V806" s="685" t="str">
        <f t="shared" si="163"/>
        <v/>
      </c>
      <c r="W806" s="685" t="str">
        <f t="shared" si="164"/>
        <v/>
      </c>
      <c r="X806" s="685" t="str">
        <f t="shared" si="165"/>
        <v/>
      </c>
      <c r="Y806" s="685" t="str">
        <f t="shared" si="166"/>
        <v/>
      </c>
      <c r="Z806" s="685" t="str">
        <f t="shared" si="167"/>
        <v/>
      </c>
      <c r="AA806" s="685" t="str">
        <f t="shared" si="168"/>
        <v/>
      </c>
      <c r="AB806" s="679" t="str">
        <f>IF(G806="","",VLOOKUP(G806,Qualities!$A$2:$B$156,2,0))</f>
        <v/>
      </c>
      <c r="AC806" s="686" t="str">
        <f>IF(AB806="","",VLOOKUP(AB806,QualityType!$A$2:$B$16,2,0))</f>
        <v/>
      </c>
      <c r="AD806" s="687" t="str">
        <f t="shared" si="156"/>
        <v/>
      </c>
      <c r="AE806" s="687" t="str">
        <f>IF(I806="",IF(AND(J806="",K806=""),"",F806&amp;"External"),IF(COUNTIF(BaseData!$B$2:$B$45,I806)=1,F806&amp;"Consolidation intra-divisional",F806&amp;"Group"))</f>
        <v/>
      </c>
      <c r="AF806" s="687" t="str">
        <f t="shared" si="157"/>
        <v/>
      </c>
    </row>
    <row r="807" spans="1:32">
      <c r="A807" s="674"/>
      <c r="B807" s="675"/>
      <c r="C807" s="676"/>
      <c r="D807" s="675"/>
      <c r="E807" s="677"/>
      <c r="F807" s="675"/>
      <c r="G807" s="678"/>
      <c r="H807" s="675"/>
      <c r="I807" s="675"/>
      <c r="J807" s="675"/>
      <c r="K807" s="680"/>
      <c r="L807" s="681"/>
      <c r="M807" s="682"/>
      <c r="N807" s="683"/>
      <c r="O807" s="682"/>
      <c r="P807" s="682"/>
      <c r="Q807" s="684" t="str">
        <f t="shared" si="158"/>
        <v/>
      </c>
      <c r="R807" s="684" t="str">
        <f t="shared" si="159"/>
        <v/>
      </c>
      <c r="S807" s="684" t="str">
        <f t="shared" si="160"/>
        <v/>
      </c>
      <c r="T807" s="684" t="str">
        <f t="shared" si="161"/>
        <v/>
      </c>
      <c r="U807" s="685" t="str">
        <f t="shared" si="162"/>
        <v/>
      </c>
      <c r="V807" s="685" t="str">
        <f t="shared" si="163"/>
        <v/>
      </c>
      <c r="W807" s="685" t="str">
        <f t="shared" si="164"/>
        <v/>
      </c>
      <c r="X807" s="685" t="str">
        <f t="shared" si="165"/>
        <v/>
      </c>
      <c r="Y807" s="685" t="str">
        <f t="shared" si="166"/>
        <v/>
      </c>
      <c r="Z807" s="685" t="str">
        <f t="shared" si="167"/>
        <v/>
      </c>
      <c r="AA807" s="685" t="str">
        <f t="shared" si="168"/>
        <v/>
      </c>
      <c r="AB807" s="679" t="str">
        <f>IF(G807="","",VLOOKUP(G807,Qualities!$A$2:$B$156,2,0))</f>
        <v/>
      </c>
      <c r="AC807" s="686" t="str">
        <f>IF(AB807="","",VLOOKUP(AB807,QualityType!$A$2:$B$16,2,0))</f>
        <v/>
      </c>
      <c r="AD807" s="687" t="str">
        <f t="shared" si="156"/>
        <v/>
      </c>
      <c r="AE807" s="687" t="str">
        <f>IF(I807="",IF(AND(J807="",K807=""),"",F807&amp;"External"),IF(COUNTIF(BaseData!$B$2:$B$45,I807)=1,F807&amp;"Consolidation intra-divisional",F807&amp;"Group"))</f>
        <v/>
      </c>
      <c r="AF807" s="687" t="str">
        <f t="shared" si="157"/>
        <v/>
      </c>
    </row>
    <row r="808" spans="1:32">
      <c r="A808" s="674"/>
      <c r="B808" s="675"/>
      <c r="C808" s="676"/>
      <c r="D808" s="675"/>
      <c r="E808" s="677"/>
      <c r="F808" s="675"/>
      <c r="G808" s="678"/>
      <c r="H808" s="675"/>
      <c r="I808" s="675"/>
      <c r="J808" s="675"/>
      <c r="K808" s="680"/>
      <c r="L808" s="681"/>
      <c r="M808" s="682"/>
      <c r="N808" s="683"/>
      <c r="O808" s="682"/>
      <c r="P808" s="682"/>
      <c r="Q808" s="684" t="str">
        <f t="shared" si="158"/>
        <v/>
      </c>
      <c r="R808" s="684" t="str">
        <f t="shared" si="159"/>
        <v/>
      </c>
      <c r="S808" s="684" t="str">
        <f t="shared" si="160"/>
        <v/>
      </c>
      <c r="T808" s="684" t="str">
        <f t="shared" si="161"/>
        <v/>
      </c>
      <c r="U808" s="685" t="str">
        <f t="shared" si="162"/>
        <v/>
      </c>
      <c r="V808" s="685" t="str">
        <f t="shared" si="163"/>
        <v/>
      </c>
      <c r="W808" s="685" t="str">
        <f t="shared" si="164"/>
        <v/>
      </c>
      <c r="X808" s="685" t="str">
        <f t="shared" si="165"/>
        <v/>
      </c>
      <c r="Y808" s="685" t="str">
        <f t="shared" si="166"/>
        <v/>
      </c>
      <c r="Z808" s="685" t="str">
        <f t="shared" si="167"/>
        <v/>
      </c>
      <c r="AA808" s="685" t="str">
        <f t="shared" si="168"/>
        <v/>
      </c>
      <c r="AB808" s="679" t="str">
        <f>IF(G808="","",VLOOKUP(G808,Qualities!$A$2:$B$156,2,0))</f>
        <v/>
      </c>
      <c r="AC808" s="686" t="str">
        <f>IF(AB808="","",VLOOKUP(AB808,QualityType!$A$2:$B$16,2,0))</f>
        <v/>
      </c>
      <c r="AD808" s="687" t="str">
        <f t="shared" si="156"/>
        <v/>
      </c>
      <c r="AE808" s="687" t="str">
        <f>IF(I808="",IF(AND(J808="",K808=""),"",F808&amp;"External"),IF(COUNTIF(BaseData!$B$2:$B$45,I808)=1,F808&amp;"Consolidation intra-divisional",F808&amp;"Group"))</f>
        <v/>
      </c>
      <c r="AF808" s="687" t="str">
        <f t="shared" si="157"/>
        <v/>
      </c>
    </row>
    <row r="809" spans="1:32">
      <c r="A809" s="674"/>
      <c r="B809" s="675"/>
      <c r="C809" s="676"/>
      <c r="D809" s="675"/>
      <c r="E809" s="677"/>
      <c r="F809" s="675"/>
      <c r="G809" s="678"/>
      <c r="H809" s="675"/>
      <c r="I809" s="675"/>
      <c r="J809" s="675"/>
      <c r="K809" s="680"/>
      <c r="L809" s="681"/>
      <c r="M809" s="682"/>
      <c r="N809" s="683"/>
      <c r="O809" s="682"/>
      <c r="P809" s="682"/>
      <c r="Q809" s="684" t="str">
        <f t="shared" si="158"/>
        <v/>
      </c>
      <c r="R809" s="684" t="str">
        <f t="shared" si="159"/>
        <v/>
      </c>
      <c r="S809" s="684" t="str">
        <f t="shared" si="160"/>
        <v/>
      </c>
      <c r="T809" s="684" t="str">
        <f t="shared" si="161"/>
        <v/>
      </c>
      <c r="U809" s="685" t="str">
        <f t="shared" si="162"/>
        <v/>
      </c>
      <c r="V809" s="685" t="str">
        <f t="shared" si="163"/>
        <v/>
      </c>
      <c r="W809" s="685" t="str">
        <f t="shared" si="164"/>
        <v/>
      </c>
      <c r="X809" s="685" t="str">
        <f t="shared" si="165"/>
        <v/>
      </c>
      <c r="Y809" s="685" t="str">
        <f t="shared" si="166"/>
        <v/>
      </c>
      <c r="Z809" s="685" t="str">
        <f t="shared" si="167"/>
        <v/>
      </c>
      <c r="AA809" s="685" t="str">
        <f t="shared" si="168"/>
        <v/>
      </c>
      <c r="AB809" s="679" t="str">
        <f>IF(G809="","",VLOOKUP(G809,Qualities!$A$2:$B$156,2,0))</f>
        <v/>
      </c>
      <c r="AC809" s="686" t="str">
        <f>IF(AB809="","",VLOOKUP(AB809,QualityType!$A$2:$B$16,2,0))</f>
        <v/>
      </c>
      <c r="AD809" s="687" t="str">
        <f t="shared" si="156"/>
        <v/>
      </c>
      <c r="AE809" s="687" t="str">
        <f>IF(I809="",IF(AND(J809="",K809=""),"",F809&amp;"External"),IF(COUNTIF(BaseData!$B$2:$B$45,I809)=1,F809&amp;"Consolidation intra-divisional",F809&amp;"Group"))</f>
        <v/>
      </c>
      <c r="AF809" s="687" t="str">
        <f t="shared" si="157"/>
        <v/>
      </c>
    </row>
    <row r="810" spans="1:32">
      <c r="A810" s="674"/>
      <c r="B810" s="675"/>
      <c r="C810" s="676"/>
      <c r="D810" s="675"/>
      <c r="E810" s="677"/>
      <c r="F810" s="675"/>
      <c r="G810" s="678"/>
      <c r="H810" s="675"/>
      <c r="I810" s="675"/>
      <c r="J810" s="675"/>
      <c r="K810" s="680"/>
      <c r="L810" s="681"/>
      <c r="M810" s="682"/>
      <c r="N810" s="683"/>
      <c r="O810" s="682"/>
      <c r="P810" s="682"/>
      <c r="Q810" s="684" t="str">
        <f t="shared" si="158"/>
        <v/>
      </c>
      <c r="R810" s="684" t="str">
        <f t="shared" si="159"/>
        <v/>
      </c>
      <c r="S810" s="684" t="str">
        <f t="shared" si="160"/>
        <v/>
      </c>
      <c r="T810" s="684" t="str">
        <f t="shared" si="161"/>
        <v/>
      </c>
      <c r="U810" s="685" t="str">
        <f t="shared" si="162"/>
        <v/>
      </c>
      <c r="V810" s="685" t="str">
        <f t="shared" si="163"/>
        <v/>
      </c>
      <c r="W810" s="685" t="str">
        <f t="shared" si="164"/>
        <v/>
      </c>
      <c r="X810" s="685" t="str">
        <f t="shared" si="165"/>
        <v/>
      </c>
      <c r="Y810" s="685" t="str">
        <f t="shared" si="166"/>
        <v/>
      </c>
      <c r="Z810" s="685" t="str">
        <f t="shared" si="167"/>
        <v/>
      </c>
      <c r="AA810" s="685" t="str">
        <f t="shared" si="168"/>
        <v/>
      </c>
      <c r="AB810" s="679" t="str">
        <f>IF(G810="","",VLOOKUP(G810,Qualities!$A$2:$B$156,2,0))</f>
        <v/>
      </c>
      <c r="AC810" s="686" t="str">
        <f>IF(AB810="","",VLOOKUP(AB810,QualityType!$A$2:$B$16,2,0))</f>
        <v/>
      </c>
      <c r="AD810" s="687" t="str">
        <f t="shared" si="156"/>
        <v/>
      </c>
      <c r="AE810" s="687" t="str">
        <f>IF(I810="",IF(AND(J810="",K810=""),"",F810&amp;"External"),IF(COUNTIF(BaseData!$B$2:$B$45,I810)=1,F810&amp;"Consolidation intra-divisional",F810&amp;"Group"))</f>
        <v/>
      </c>
      <c r="AF810" s="687" t="str">
        <f t="shared" si="157"/>
        <v/>
      </c>
    </row>
    <row r="811" spans="1:32">
      <c r="A811" s="674"/>
      <c r="B811" s="675"/>
      <c r="C811" s="676"/>
      <c r="D811" s="675"/>
      <c r="E811" s="677"/>
      <c r="F811" s="675"/>
      <c r="G811" s="678"/>
      <c r="H811" s="675"/>
      <c r="I811" s="675"/>
      <c r="J811" s="675"/>
      <c r="K811" s="680"/>
      <c r="L811" s="681"/>
      <c r="M811" s="682"/>
      <c r="N811" s="683"/>
      <c r="O811" s="682"/>
      <c r="P811" s="682"/>
      <c r="Q811" s="684" t="str">
        <f t="shared" si="158"/>
        <v/>
      </c>
      <c r="R811" s="684" t="str">
        <f t="shared" si="159"/>
        <v/>
      </c>
      <c r="S811" s="684" t="str">
        <f t="shared" si="160"/>
        <v/>
      </c>
      <c r="T811" s="684" t="str">
        <f t="shared" si="161"/>
        <v/>
      </c>
      <c r="U811" s="685" t="str">
        <f t="shared" si="162"/>
        <v/>
      </c>
      <c r="V811" s="685" t="str">
        <f t="shared" si="163"/>
        <v/>
      </c>
      <c r="W811" s="685" t="str">
        <f t="shared" si="164"/>
        <v/>
      </c>
      <c r="X811" s="685" t="str">
        <f t="shared" si="165"/>
        <v/>
      </c>
      <c r="Y811" s="685" t="str">
        <f t="shared" si="166"/>
        <v/>
      </c>
      <c r="Z811" s="685" t="str">
        <f t="shared" si="167"/>
        <v/>
      </c>
      <c r="AA811" s="685" t="str">
        <f t="shared" si="168"/>
        <v/>
      </c>
      <c r="AB811" s="679" t="str">
        <f>IF(G811="","",VLOOKUP(G811,Qualities!$A$2:$B$156,2,0))</f>
        <v/>
      </c>
      <c r="AC811" s="686" t="str">
        <f>IF(AB811="","",VLOOKUP(AB811,QualityType!$A$2:$B$16,2,0))</f>
        <v/>
      </c>
      <c r="AD811" s="687" t="str">
        <f t="shared" si="156"/>
        <v/>
      </c>
      <c r="AE811" s="687" t="str">
        <f>IF(I811="",IF(AND(J811="",K811=""),"",F811&amp;"External"),IF(COUNTIF(BaseData!$B$2:$B$45,I811)=1,F811&amp;"Consolidation intra-divisional",F811&amp;"Group"))</f>
        <v/>
      </c>
      <c r="AF811" s="687" t="str">
        <f t="shared" si="157"/>
        <v/>
      </c>
    </row>
    <row r="812" spans="1:32">
      <c r="A812" s="674"/>
      <c r="B812" s="675"/>
      <c r="C812" s="676"/>
      <c r="D812" s="675"/>
      <c r="E812" s="677"/>
      <c r="F812" s="675"/>
      <c r="G812" s="678"/>
      <c r="H812" s="675"/>
      <c r="I812" s="675"/>
      <c r="J812" s="675"/>
      <c r="K812" s="680"/>
      <c r="L812" s="681"/>
      <c r="M812" s="682"/>
      <c r="N812" s="683"/>
      <c r="O812" s="682"/>
      <c r="P812" s="682"/>
      <c r="Q812" s="684" t="str">
        <f t="shared" si="158"/>
        <v/>
      </c>
      <c r="R812" s="684" t="str">
        <f t="shared" si="159"/>
        <v/>
      </c>
      <c r="S812" s="684" t="str">
        <f t="shared" si="160"/>
        <v/>
      </c>
      <c r="T812" s="684" t="str">
        <f t="shared" si="161"/>
        <v/>
      </c>
      <c r="U812" s="685" t="str">
        <f t="shared" si="162"/>
        <v/>
      </c>
      <c r="V812" s="685" t="str">
        <f t="shared" si="163"/>
        <v/>
      </c>
      <c r="W812" s="685" t="str">
        <f t="shared" si="164"/>
        <v/>
      </c>
      <c r="X812" s="685" t="str">
        <f t="shared" si="165"/>
        <v/>
      </c>
      <c r="Y812" s="685" t="str">
        <f t="shared" si="166"/>
        <v/>
      </c>
      <c r="Z812" s="685" t="str">
        <f t="shared" si="167"/>
        <v/>
      </c>
      <c r="AA812" s="685" t="str">
        <f t="shared" si="168"/>
        <v/>
      </c>
      <c r="AB812" s="679" t="str">
        <f>IF(G812="","",VLOOKUP(G812,Qualities!$A$2:$B$156,2,0))</f>
        <v/>
      </c>
      <c r="AC812" s="686" t="str">
        <f>IF(AB812="","",VLOOKUP(AB812,QualityType!$A$2:$B$16,2,0))</f>
        <v/>
      </c>
      <c r="AD812" s="687" t="str">
        <f t="shared" si="156"/>
        <v/>
      </c>
      <c r="AE812" s="687" t="str">
        <f>IF(I812="",IF(AND(J812="",K812=""),"",F812&amp;"External"),IF(COUNTIF(BaseData!$B$2:$B$45,I812)=1,F812&amp;"Consolidation intra-divisional",F812&amp;"Group"))</f>
        <v/>
      </c>
      <c r="AF812" s="687" t="str">
        <f t="shared" si="157"/>
        <v/>
      </c>
    </row>
    <row r="813" spans="1:32">
      <c r="A813" s="674"/>
      <c r="B813" s="675"/>
      <c r="C813" s="676"/>
      <c r="D813" s="675"/>
      <c r="E813" s="677"/>
      <c r="F813" s="675"/>
      <c r="G813" s="678"/>
      <c r="H813" s="675"/>
      <c r="I813" s="675"/>
      <c r="J813" s="675"/>
      <c r="K813" s="680"/>
      <c r="L813" s="681"/>
      <c r="M813" s="682"/>
      <c r="N813" s="683"/>
      <c r="O813" s="682"/>
      <c r="P813" s="682"/>
      <c r="Q813" s="684" t="str">
        <f t="shared" si="158"/>
        <v/>
      </c>
      <c r="R813" s="684" t="str">
        <f t="shared" si="159"/>
        <v/>
      </c>
      <c r="S813" s="684" t="str">
        <f t="shared" si="160"/>
        <v/>
      </c>
      <c r="T813" s="684" t="str">
        <f t="shared" si="161"/>
        <v/>
      </c>
      <c r="U813" s="685" t="str">
        <f t="shared" si="162"/>
        <v/>
      </c>
      <c r="V813" s="685" t="str">
        <f t="shared" si="163"/>
        <v/>
      </c>
      <c r="W813" s="685" t="str">
        <f t="shared" si="164"/>
        <v/>
      </c>
      <c r="X813" s="685" t="str">
        <f t="shared" si="165"/>
        <v/>
      </c>
      <c r="Y813" s="685" t="str">
        <f t="shared" si="166"/>
        <v/>
      </c>
      <c r="Z813" s="685" t="str">
        <f t="shared" si="167"/>
        <v/>
      </c>
      <c r="AA813" s="685" t="str">
        <f t="shared" si="168"/>
        <v/>
      </c>
      <c r="AB813" s="679" t="str">
        <f>IF(G813="","",VLOOKUP(G813,Qualities!$A$2:$B$156,2,0))</f>
        <v/>
      </c>
      <c r="AC813" s="686" t="str">
        <f>IF(AB813="","",VLOOKUP(AB813,QualityType!$A$2:$B$16,2,0))</f>
        <v/>
      </c>
      <c r="AD813" s="687" t="str">
        <f t="shared" si="156"/>
        <v/>
      </c>
      <c r="AE813" s="687" t="str">
        <f>IF(I813="",IF(AND(J813="",K813=""),"",F813&amp;"External"),IF(COUNTIF(BaseData!$B$2:$B$45,I813)=1,F813&amp;"Consolidation intra-divisional",F813&amp;"Group"))</f>
        <v/>
      </c>
      <c r="AF813" s="687" t="str">
        <f t="shared" si="157"/>
        <v/>
      </c>
    </row>
    <row r="814" spans="1:32">
      <c r="A814" s="674"/>
      <c r="B814" s="675"/>
      <c r="C814" s="676"/>
      <c r="D814" s="675"/>
      <c r="E814" s="677"/>
      <c r="F814" s="675"/>
      <c r="G814" s="678"/>
      <c r="H814" s="675"/>
      <c r="I814" s="675"/>
      <c r="J814" s="675"/>
      <c r="K814" s="680"/>
      <c r="L814" s="681"/>
      <c r="M814" s="682"/>
      <c r="N814" s="683"/>
      <c r="O814" s="682"/>
      <c r="P814" s="682"/>
      <c r="Q814" s="684" t="str">
        <f t="shared" si="158"/>
        <v/>
      </c>
      <c r="R814" s="684" t="str">
        <f t="shared" si="159"/>
        <v/>
      </c>
      <c r="S814" s="684" t="str">
        <f t="shared" si="160"/>
        <v/>
      </c>
      <c r="T814" s="684" t="str">
        <f t="shared" si="161"/>
        <v/>
      </c>
      <c r="U814" s="685" t="str">
        <f t="shared" si="162"/>
        <v/>
      </c>
      <c r="V814" s="685" t="str">
        <f t="shared" si="163"/>
        <v/>
      </c>
      <c r="W814" s="685" t="str">
        <f t="shared" si="164"/>
        <v/>
      </c>
      <c r="X814" s="685" t="str">
        <f t="shared" si="165"/>
        <v/>
      </c>
      <c r="Y814" s="685" t="str">
        <f t="shared" si="166"/>
        <v/>
      </c>
      <c r="Z814" s="685" t="str">
        <f t="shared" si="167"/>
        <v/>
      </c>
      <c r="AA814" s="685" t="str">
        <f t="shared" si="168"/>
        <v/>
      </c>
      <c r="AB814" s="679" t="str">
        <f>IF(G814="","",VLOOKUP(G814,Qualities!$A$2:$B$156,2,0))</f>
        <v/>
      </c>
      <c r="AC814" s="686" t="str">
        <f>IF(AB814="","",VLOOKUP(AB814,QualityType!$A$2:$B$16,2,0))</f>
        <v/>
      </c>
      <c r="AD814" s="687" t="str">
        <f t="shared" si="156"/>
        <v/>
      </c>
      <c r="AE814" s="687" t="str">
        <f>IF(I814="",IF(AND(J814="",K814=""),"",F814&amp;"External"),IF(COUNTIF(BaseData!$B$2:$B$45,I814)=1,F814&amp;"Consolidation intra-divisional",F814&amp;"Group"))</f>
        <v/>
      </c>
      <c r="AF814" s="687" t="str">
        <f t="shared" si="157"/>
        <v/>
      </c>
    </row>
    <row r="815" spans="1:32">
      <c r="A815" s="674"/>
      <c r="B815" s="675"/>
      <c r="C815" s="676"/>
      <c r="D815" s="675"/>
      <c r="E815" s="677"/>
      <c r="F815" s="675"/>
      <c r="G815" s="678"/>
      <c r="H815" s="675"/>
      <c r="I815" s="675"/>
      <c r="J815" s="675"/>
      <c r="K815" s="680"/>
      <c r="L815" s="681"/>
      <c r="M815" s="682"/>
      <c r="N815" s="683"/>
      <c r="O815" s="682"/>
      <c r="P815" s="682"/>
      <c r="Q815" s="684" t="str">
        <f t="shared" si="158"/>
        <v/>
      </c>
      <c r="R815" s="684" t="str">
        <f t="shared" si="159"/>
        <v/>
      </c>
      <c r="S815" s="684" t="str">
        <f t="shared" si="160"/>
        <v/>
      </c>
      <c r="T815" s="684" t="str">
        <f t="shared" si="161"/>
        <v/>
      </c>
      <c r="U815" s="685" t="str">
        <f t="shared" si="162"/>
        <v/>
      </c>
      <c r="V815" s="685" t="str">
        <f t="shared" si="163"/>
        <v/>
      </c>
      <c r="W815" s="685" t="str">
        <f t="shared" si="164"/>
        <v/>
      </c>
      <c r="X815" s="685" t="str">
        <f t="shared" si="165"/>
        <v/>
      </c>
      <c r="Y815" s="685" t="str">
        <f t="shared" si="166"/>
        <v/>
      </c>
      <c r="Z815" s="685" t="str">
        <f t="shared" si="167"/>
        <v/>
      </c>
      <c r="AA815" s="685" t="str">
        <f t="shared" si="168"/>
        <v/>
      </c>
      <c r="AB815" s="679" t="str">
        <f>IF(G815="","",VLOOKUP(G815,Qualities!$A$2:$B$156,2,0))</f>
        <v/>
      </c>
      <c r="AC815" s="686" t="str">
        <f>IF(AB815="","",VLOOKUP(AB815,QualityType!$A$2:$B$16,2,0))</f>
        <v/>
      </c>
      <c r="AD815" s="687" t="str">
        <f t="shared" si="156"/>
        <v/>
      </c>
      <c r="AE815" s="687" t="str">
        <f>IF(I815="",IF(AND(J815="",K815=""),"",F815&amp;"External"),IF(COUNTIF(BaseData!$B$2:$B$45,I815)=1,F815&amp;"Consolidation intra-divisional",F815&amp;"Group"))</f>
        <v/>
      </c>
      <c r="AF815" s="687" t="str">
        <f t="shared" si="157"/>
        <v/>
      </c>
    </row>
    <row r="816" spans="1:32">
      <c r="A816" s="674"/>
      <c r="B816" s="675"/>
      <c r="C816" s="676"/>
      <c r="D816" s="675"/>
      <c r="E816" s="677"/>
      <c r="F816" s="675"/>
      <c r="G816" s="678"/>
      <c r="H816" s="675"/>
      <c r="I816" s="675"/>
      <c r="J816" s="675"/>
      <c r="K816" s="680"/>
      <c r="L816" s="681"/>
      <c r="M816" s="682"/>
      <c r="N816" s="683"/>
      <c r="O816" s="682"/>
      <c r="P816" s="682"/>
      <c r="Q816" s="684" t="str">
        <f t="shared" si="158"/>
        <v/>
      </c>
      <c r="R816" s="684" t="str">
        <f t="shared" si="159"/>
        <v/>
      </c>
      <c r="S816" s="684" t="str">
        <f t="shared" si="160"/>
        <v/>
      </c>
      <c r="T816" s="684" t="str">
        <f t="shared" si="161"/>
        <v/>
      </c>
      <c r="U816" s="685" t="str">
        <f t="shared" si="162"/>
        <v/>
      </c>
      <c r="V816" s="685" t="str">
        <f t="shared" si="163"/>
        <v/>
      </c>
      <c r="W816" s="685" t="str">
        <f t="shared" si="164"/>
        <v/>
      </c>
      <c r="X816" s="685" t="str">
        <f t="shared" si="165"/>
        <v/>
      </c>
      <c r="Y816" s="685" t="str">
        <f t="shared" si="166"/>
        <v/>
      </c>
      <c r="Z816" s="685" t="str">
        <f t="shared" si="167"/>
        <v/>
      </c>
      <c r="AA816" s="685" t="str">
        <f t="shared" si="168"/>
        <v/>
      </c>
      <c r="AB816" s="679" t="str">
        <f>IF(G816="","",VLOOKUP(G816,Qualities!$A$2:$B$156,2,0))</f>
        <v/>
      </c>
      <c r="AC816" s="686" t="str">
        <f>IF(AB816="","",VLOOKUP(AB816,QualityType!$A$2:$B$16,2,0))</f>
        <v/>
      </c>
      <c r="AD816" s="687" t="str">
        <f t="shared" si="156"/>
        <v/>
      </c>
      <c r="AE816" s="687" t="str">
        <f>IF(I816="",IF(AND(J816="",K816=""),"",F816&amp;"External"),IF(COUNTIF(BaseData!$B$2:$B$45,I816)=1,F816&amp;"Consolidation intra-divisional",F816&amp;"Group"))</f>
        <v/>
      </c>
      <c r="AF816" s="687" t="str">
        <f t="shared" si="157"/>
        <v/>
      </c>
    </row>
    <row r="817" spans="1:32">
      <c r="A817" s="674"/>
      <c r="B817" s="675"/>
      <c r="C817" s="676"/>
      <c r="D817" s="675"/>
      <c r="E817" s="677"/>
      <c r="F817" s="675"/>
      <c r="G817" s="678"/>
      <c r="H817" s="675"/>
      <c r="I817" s="675"/>
      <c r="J817" s="675"/>
      <c r="K817" s="680"/>
      <c r="L817" s="681"/>
      <c r="M817" s="682"/>
      <c r="N817" s="683"/>
      <c r="O817" s="682"/>
      <c r="P817" s="682"/>
      <c r="Q817" s="684" t="str">
        <f t="shared" si="158"/>
        <v/>
      </c>
      <c r="R817" s="684" t="str">
        <f t="shared" si="159"/>
        <v/>
      </c>
      <c r="S817" s="684" t="str">
        <f t="shared" si="160"/>
        <v/>
      </c>
      <c r="T817" s="684" t="str">
        <f t="shared" si="161"/>
        <v/>
      </c>
      <c r="U817" s="685" t="str">
        <f t="shared" si="162"/>
        <v/>
      </c>
      <c r="V817" s="685" t="str">
        <f t="shared" si="163"/>
        <v/>
      </c>
      <c r="W817" s="685" t="str">
        <f t="shared" si="164"/>
        <v/>
      </c>
      <c r="X817" s="685" t="str">
        <f t="shared" si="165"/>
        <v/>
      </c>
      <c r="Y817" s="685" t="str">
        <f t="shared" si="166"/>
        <v/>
      </c>
      <c r="Z817" s="685" t="str">
        <f t="shared" si="167"/>
        <v/>
      </c>
      <c r="AA817" s="685" t="str">
        <f t="shared" si="168"/>
        <v/>
      </c>
      <c r="AB817" s="679" t="str">
        <f>IF(G817="","",VLOOKUP(G817,Qualities!$A$2:$B$156,2,0))</f>
        <v/>
      </c>
      <c r="AC817" s="686" t="str">
        <f>IF(AB817="","",VLOOKUP(AB817,QualityType!$A$2:$B$16,2,0))</f>
        <v/>
      </c>
      <c r="AD817" s="687" t="str">
        <f t="shared" si="156"/>
        <v/>
      </c>
      <c r="AE817" s="687" t="str">
        <f>IF(I817="",IF(AND(J817="",K817=""),"",F817&amp;"External"),IF(COUNTIF(BaseData!$B$2:$B$45,I817)=1,F817&amp;"Consolidation intra-divisional",F817&amp;"Group"))</f>
        <v/>
      </c>
      <c r="AF817" s="687" t="str">
        <f t="shared" si="157"/>
        <v/>
      </c>
    </row>
    <row r="818" spans="1:32">
      <c r="A818" s="674"/>
      <c r="B818" s="675"/>
      <c r="C818" s="676"/>
      <c r="D818" s="675"/>
      <c r="E818" s="677"/>
      <c r="F818" s="675"/>
      <c r="G818" s="678"/>
      <c r="H818" s="675"/>
      <c r="I818" s="675"/>
      <c r="J818" s="675"/>
      <c r="K818" s="680"/>
      <c r="L818" s="681"/>
      <c r="M818" s="682"/>
      <c r="N818" s="683"/>
      <c r="O818" s="682"/>
      <c r="P818" s="682"/>
      <c r="Q818" s="684" t="str">
        <f t="shared" si="158"/>
        <v/>
      </c>
      <c r="R818" s="684" t="str">
        <f t="shared" si="159"/>
        <v/>
      </c>
      <c r="S818" s="684" t="str">
        <f t="shared" si="160"/>
        <v/>
      </c>
      <c r="T818" s="684" t="str">
        <f t="shared" si="161"/>
        <v/>
      </c>
      <c r="U818" s="685" t="str">
        <f t="shared" si="162"/>
        <v/>
      </c>
      <c r="V818" s="685" t="str">
        <f t="shared" si="163"/>
        <v/>
      </c>
      <c r="W818" s="685" t="str">
        <f t="shared" si="164"/>
        <v/>
      </c>
      <c r="X818" s="685" t="str">
        <f t="shared" si="165"/>
        <v/>
      </c>
      <c r="Y818" s="685" t="str">
        <f t="shared" si="166"/>
        <v/>
      </c>
      <c r="Z818" s="685" t="str">
        <f t="shared" si="167"/>
        <v/>
      </c>
      <c r="AA818" s="685" t="str">
        <f t="shared" si="168"/>
        <v/>
      </c>
      <c r="AB818" s="679" t="str">
        <f>IF(G818="","",VLOOKUP(G818,Qualities!$A$2:$B$156,2,0))</f>
        <v/>
      </c>
      <c r="AC818" s="686" t="str">
        <f>IF(AB818="","",VLOOKUP(AB818,QualityType!$A$2:$B$16,2,0))</f>
        <v/>
      </c>
      <c r="AD818" s="687" t="str">
        <f t="shared" si="156"/>
        <v/>
      </c>
      <c r="AE818" s="687" t="str">
        <f>IF(I818="",IF(AND(J818="",K818=""),"",F818&amp;"External"),IF(COUNTIF(BaseData!$B$2:$B$45,I818)=1,F818&amp;"Consolidation intra-divisional",F818&amp;"Group"))</f>
        <v/>
      </c>
      <c r="AF818" s="687" t="str">
        <f t="shared" si="157"/>
        <v/>
      </c>
    </row>
    <row r="819" spans="1:32">
      <c r="A819" s="674"/>
      <c r="B819" s="675"/>
      <c r="C819" s="676"/>
      <c r="D819" s="675"/>
      <c r="E819" s="677"/>
      <c r="F819" s="675"/>
      <c r="G819" s="678"/>
      <c r="H819" s="675"/>
      <c r="I819" s="675"/>
      <c r="J819" s="675"/>
      <c r="K819" s="680"/>
      <c r="L819" s="681"/>
      <c r="M819" s="682"/>
      <c r="N819" s="683"/>
      <c r="O819" s="682"/>
      <c r="P819" s="682"/>
      <c r="Q819" s="684" t="str">
        <f t="shared" si="158"/>
        <v/>
      </c>
      <c r="R819" s="684" t="str">
        <f t="shared" si="159"/>
        <v/>
      </c>
      <c r="S819" s="684" t="str">
        <f t="shared" si="160"/>
        <v/>
      </c>
      <c r="T819" s="684" t="str">
        <f t="shared" si="161"/>
        <v/>
      </c>
      <c r="U819" s="685" t="str">
        <f t="shared" si="162"/>
        <v/>
      </c>
      <c r="V819" s="685" t="str">
        <f t="shared" si="163"/>
        <v/>
      </c>
      <c r="W819" s="685" t="str">
        <f t="shared" si="164"/>
        <v/>
      </c>
      <c r="X819" s="685" t="str">
        <f t="shared" si="165"/>
        <v/>
      </c>
      <c r="Y819" s="685" t="str">
        <f t="shared" si="166"/>
        <v/>
      </c>
      <c r="Z819" s="685" t="str">
        <f t="shared" si="167"/>
        <v/>
      </c>
      <c r="AA819" s="685" t="str">
        <f t="shared" si="168"/>
        <v/>
      </c>
      <c r="AB819" s="679" t="str">
        <f>IF(G819="","",VLOOKUP(G819,Qualities!$A$2:$B$156,2,0))</f>
        <v/>
      </c>
      <c r="AC819" s="686" t="str">
        <f>IF(AB819="","",VLOOKUP(AB819,QualityType!$A$2:$B$16,2,0))</f>
        <v/>
      </c>
      <c r="AD819" s="687" t="str">
        <f t="shared" si="156"/>
        <v/>
      </c>
      <c r="AE819" s="687" t="str">
        <f>IF(I819="",IF(AND(J819="",K819=""),"",F819&amp;"External"),IF(COUNTIF(BaseData!$B$2:$B$45,I819)=1,F819&amp;"Consolidation intra-divisional",F819&amp;"Group"))</f>
        <v/>
      </c>
      <c r="AF819" s="687" t="str">
        <f t="shared" si="157"/>
        <v/>
      </c>
    </row>
    <row r="820" spans="1:32">
      <c r="A820" s="674"/>
      <c r="B820" s="675"/>
      <c r="C820" s="676"/>
      <c r="D820" s="675"/>
      <c r="E820" s="677"/>
      <c r="F820" s="675"/>
      <c r="G820" s="678"/>
      <c r="H820" s="675"/>
      <c r="I820" s="675"/>
      <c r="J820" s="675"/>
      <c r="K820" s="680"/>
      <c r="L820" s="681"/>
      <c r="M820" s="682"/>
      <c r="N820" s="683"/>
      <c r="O820" s="682"/>
      <c r="P820" s="682"/>
      <c r="Q820" s="684" t="str">
        <f t="shared" si="158"/>
        <v/>
      </c>
      <c r="R820" s="684" t="str">
        <f t="shared" si="159"/>
        <v/>
      </c>
      <c r="S820" s="684" t="str">
        <f t="shared" si="160"/>
        <v/>
      </c>
      <c r="T820" s="684" t="str">
        <f t="shared" si="161"/>
        <v/>
      </c>
      <c r="U820" s="685" t="str">
        <f t="shared" si="162"/>
        <v/>
      </c>
      <c r="V820" s="685" t="str">
        <f t="shared" si="163"/>
        <v/>
      </c>
      <c r="W820" s="685" t="str">
        <f t="shared" si="164"/>
        <v/>
      </c>
      <c r="X820" s="685" t="str">
        <f t="shared" si="165"/>
        <v/>
      </c>
      <c r="Y820" s="685" t="str">
        <f t="shared" si="166"/>
        <v/>
      </c>
      <c r="Z820" s="685" t="str">
        <f t="shared" si="167"/>
        <v/>
      </c>
      <c r="AA820" s="685" t="str">
        <f t="shared" si="168"/>
        <v/>
      </c>
      <c r="AB820" s="679" t="str">
        <f>IF(G820="","",VLOOKUP(G820,Qualities!$A$2:$B$156,2,0))</f>
        <v/>
      </c>
      <c r="AC820" s="686" t="str">
        <f>IF(AB820="","",VLOOKUP(AB820,QualityType!$A$2:$B$16,2,0))</f>
        <v/>
      </c>
      <c r="AD820" s="687" t="str">
        <f t="shared" ref="AD820:AD883" si="169">D820&amp;AC820</f>
        <v/>
      </c>
      <c r="AE820" s="687" t="str">
        <f>IF(I820="",IF(AND(J820="",K820=""),"",F820&amp;"External"),IF(COUNTIF(BaseData!$B$2:$B$45,I820)=1,F820&amp;"Consolidation intra-divisional",F820&amp;"Group"))</f>
        <v/>
      </c>
      <c r="AF820" s="687" t="str">
        <f t="shared" ref="AF820:AF883" si="170">IF(A820="","",F820&amp;IF(I820&lt;&gt;"","aff","ext"))</f>
        <v/>
      </c>
    </row>
    <row r="821" spans="1:32">
      <c r="A821" s="674"/>
      <c r="B821" s="675"/>
      <c r="C821" s="676"/>
      <c r="D821" s="675"/>
      <c r="E821" s="677"/>
      <c r="F821" s="675"/>
      <c r="G821" s="678"/>
      <c r="H821" s="675"/>
      <c r="I821" s="675"/>
      <c r="J821" s="675"/>
      <c r="K821" s="680"/>
      <c r="L821" s="681"/>
      <c r="M821" s="682"/>
      <c r="N821" s="683"/>
      <c r="O821" s="682"/>
      <c r="P821" s="682"/>
      <c r="Q821" s="684" t="str">
        <f t="shared" ref="Q821:Q884" si="171">IF(L821="","",L821)</f>
        <v/>
      </c>
      <c r="R821" s="684" t="str">
        <f t="shared" ref="R821:R884" si="172">IF(Q821="","",Q821*M821)</f>
        <v/>
      </c>
      <c r="S821" s="684" t="str">
        <f t="shared" ref="S821:S884" si="173">IF(Q821="","",Q821*(N821+P821))</f>
        <v/>
      </c>
      <c r="T821" s="684" t="str">
        <f t="shared" ref="T821:T884" si="174">IF(Q821="","",Q821*O821)</f>
        <v/>
      </c>
      <c r="U821" s="685" t="str">
        <f t="shared" ref="U821:U884" si="175">IF(Q821="","",R821/Q821)</f>
        <v/>
      </c>
      <c r="V821" s="685" t="str">
        <f t="shared" ref="V821:V884" si="176">IF(Q821="","",S821/Q821)</f>
        <v/>
      </c>
      <c r="W821" s="685" t="str">
        <f t="shared" ref="W821:W884" si="177">IF(Q821="","",T821/Q821)</f>
        <v/>
      </c>
      <c r="X821" s="685" t="str">
        <f t="shared" ref="X821:X884" si="178">IF(Q821="","",U821-V821)</f>
        <v/>
      </c>
      <c r="Y821" s="685" t="str">
        <f t="shared" ref="Y821:Y884" si="179">IF(Q821="","",U821-V821-W821)</f>
        <v/>
      </c>
      <c r="Z821" s="685" t="str">
        <f t="shared" ref="Z821:Z884" si="180">IF(Q821="","",R821-S821)</f>
        <v/>
      </c>
      <c r="AA821" s="685" t="str">
        <f t="shared" ref="AA821:AA884" si="181">IF(Q821="","",R821-S821-T821)</f>
        <v/>
      </c>
      <c r="AB821" s="679" t="str">
        <f>IF(G821="","",VLOOKUP(G821,Qualities!$A$2:$B$156,2,0))</f>
        <v/>
      </c>
      <c r="AC821" s="686" t="str">
        <f>IF(AB821="","",VLOOKUP(AB821,QualityType!$A$2:$B$16,2,0))</f>
        <v/>
      </c>
      <c r="AD821" s="687" t="str">
        <f t="shared" si="169"/>
        <v/>
      </c>
      <c r="AE821" s="687" t="str">
        <f>IF(I821="",IF(AND(J821="",K821=""),"",F821&amp;"External"),IF(COUNTIF(BaseData!$B$2:$B$45,I821)=1,F821&amp;"Consolidation intra-divisional",F821&amp;"Group"))</f>
        <v/>
      </c>
      <c r="AF821" s="687" t="str">
        <f t="shared" si="170"/>
        <v/>
      </c>
    </row>
    <row r="822" spans="1:32">
      <c r="A822" s="674"/>
      <c r="B822" s="675"/>
      <c r="C822" s="676"/>
      <c r="D822" s="675"/>
      <c r="E822" s="677"/>
      <c r="F822" s="675"/>
      <c r="G822" s="678"/>
      <c r="H822" s="675"/>
      <c r="I822" s="675"/>
      <c r="J822" s="675"/>
      <c r="K822" s="680"/>
      <c r="L822" s="681"/>
      <c r="M822" s="682"/>
      <c r="N822" s="683"/>
      <c r="O822" s="682"/>
      <c r="P822" s="682"/>
      <c r="Q822" s="684" t="str">
        <f t="shared" si="171"/>
        <v/>
      </c>
      <c r="R822" s="684" t="str">
        <f t="shared" si="172"/>
        <v/>
      </c>
      <c r="S822" s="684" t="str">
        <f t="shared" si="173"/>
        <v/>
      </c>
      <c r="T822" s="684" t="str">
        <f t="shared" si="174"/>
        <v/>
      </c>
      <c r="U822" s="685" t="str">
        <f t="shared" si="175"/>
        <v/>
      </c>
      <c r="V822" s="685" t="str">
        <f t="shared" si="176"/>
        <v/>
      </c>
      <c r="W822" s="685" t="str">
        <f t="shared" si="177"/>
        <v/>
      </c>
      <c r="X822" s="685" t="str">
        <f t="shared" si="178"/>
        <v/>
      </c>
      <c r="Y822" s="685" t="str">
        <f t="shared" si="179"/>
        <v/>
      </c>
      <c r="Z822" s="685" t="str">
        <f t="shared" si="180"/>
        <v/>
      </c>
      <c r="AA822" s="685" t="str">
        <f t="shared" si="181"/>
        <v/>
      </c>
      <c r="AB822" s="679" t="str">
        <f>IF(G822="","",VLOOKUP(G822,Qualities!$A$2:$B$156,2,0))</f>
        <v/>
      </c>
      <c r="AC822" s="686" t="str">
        <f>IF(AB822="","",VLOOKUP(AB822,QualityType!$A$2:$B$16,2,0))</f>
        <v/>
      </c>
      <c r="AD822" s="687" t="str">
        <f t="shared" si="169"/>
        <v/>
      </c>
      <c r="AE822" s="687" t="str">
        <f>IF(I822="",IF(AND(J822="",K822=""),"",F822&amp;"External"),IF(COUNTIF(BaseData!$B$2:$B$45,I822)=1,F822&amp;"Consolidation intra-divisional",F822&amp;"Group"))</f>
        <v/>
      </c>
      <c r="AF822" s="687" t="str">
        <f t="shared" si="170"/>
        <v/>
      </c>
    </row>
    <row r="823" spans="1:32">
      <c r="A823" s="674"/>
      <c r="B823" s="675"/>
      <c r="C823" s="676"/>
      <c r="D823" s="675"/>
      <c r="E823" s="677"/>
      <c r="F823" s="675"/>
      <c r="G823" s="678"/>
      <c r="H823" s="675"/>
      <c r="I823" s="675"/>
      <c r="J823" s="675"/>
      <c r="K823" s="680"/>
      <c r="L823" s="681"/>
      <c r="M823" s="682"/>
      <c r="N823" s="683"/>
      <c r="O823" s="682"/>
      <c r="P823" s="682"/>
      <c r="Q823" s="684" t="str">
        <f t="shared" si="171"/>
        <v/>
      </c>
      <c r="R823" s="684" t="str">
        <f t="shared" si="172"/>
        <v/>
      </c>
      <c r="S823" s="684" t="str">
        <f t="shared" si="173"/>
        <v/>
      </c>
      <c r="T823" s="684" t="str">
        <f t="shared" si="174"/>
        <v/>
      </c>
      <c r="U823" s="685" t="str">
        <f t="shared" si="175"/>
        <v/>
      </c>
      <c r="V823" s="685" t="str">
        <f t="shared" si="176"/>
        <v/>
      </c>
      <c r="W823" s="685" t="str">
        <f t="shared" si="177"/>
        <v/>
      </c>
      <c r="X823" s="685" t="str">
        <f t="shared" si="178"/>
        <v/>
      </c>
      <c r="Y823" s="685" t="str">
        <f t="shared" si="179"/>
        <v/>
      </c>
      <c r="Z823" s="685" t="str">
        <f t="shared" si="180"/>
        <v/>
      </c>
      <c r="AA823" s="685" t="str">
        <f t="shared" si="181"/>
        <v/>
      </c>
      <c r="AB823" s="679" t="str">
        <f>IF(G823="","",VLOOKUP(G823,Qualities!$A$2:$B$156,2,0))</f>
        <v/>
      </c>
      <c r="AC823" s="686" t="str">
        <f>IF(AB823="","",VLOOKUP(AB823,QualityType!$A$2:$B$16,2,0))</f>
        <v/>
      </c>
      <c r="AD823" s="687" t="str">
        <f t="shared" si="169"/>
        <v/>
      </c>
      <c r="AE823" s="687" t="str">
        <f>IF(I823="",IF(AND(J823="",K823=""),"",F823&amp;"External"),IF(COUNTIF(BaseData!$B$2:$B$45,I823)=1,F823&amp;"Consolidation intra-divisional",F823&amp;"Group"))</f>
        <v/>
      </c>
      <c r="AF823" s="687" t="str">
        <f t="shared" si="170"/>
        <v/>
      </c>
    </row>
    <row r="824" spans="1:32">
      <c r="A824" s="674"/>
      <c r="B824" s="675"/>
      <c r="C824" s="676"/>
      <c r="D824" s="675"/>
      <c r="E824" s="677"/>
      <c r="F824" s="675"/>
      <c r="G824" s="678"/>
      <c r="H824" s="675"/>
      <c r="I824" s="675"/>
      <c r="J824" s="675"/>
      <c r="K824" s="680"/>
      <c r="L824" s="681"/>
      <c r="M824" s="682"/>
      <c r="N824" s="683"/>
      <c r="O824" s="682"/>
      <c r="P824" s="682"/>
      <c r="Q824" s="684" t="str">
        <f t="shared" si="171"/>
        <v/>
      </c>
      <c r="R824" s="684" t="str">
        <f t="shared" si="172"/>
        <v/>
      </c>
      <c r="S824" s="684" t="str">
        <f t="shared" si="173"/>
        <v/>
      </c>
      <c r="T824" s="684" t="str">
        <f t="shared" si="174"/>
        <v/>
      </c>
      <c r="U824" s="685" t="str">
        <f t="shared" si="175"/>
        <v/>
      </c>
      <c r="V824" s="685" t="str">
        <f t="shared" si="176"/>
        <v/>
      </c>
      <c r="W824" s="685" t="str">
        <f t="shared" si="177"/>
        <v/>
      </c>
      <c r="X824" s="685" t="str">
        <f t="shared" si="178"/>
        <v/>
      </c>
      <c r="Y824" s="685" t="str">
        <f t="shared" si="179"/>
        <v/>
      </c>
      <c r="Z824" s="685" t="str">
        <f t="shared" si="180"/>
        <v/>
      </c>
      <c r="AA824" s="685" t="str">
        <f t="shared" si="181"/>
        <v/>
      </c>
      <c r="AB824" s="679" t="str">
        <f>IF(G824="","",VLOOKUP(G824,Qualities!$A$2:$B$156,2,0))</f>
        <v/>
      </c>
      <c r="AC824" s="686" t="str">
        <f>IF(AB824="","",VLOOKUP(AB824,QualityType!$A$2:$B$16,2,0))</f>
        <v/>
      </c>
      <c r="AD824" s="687" t="str">
        <f t="shared" si="169"/>
        <v/>
      </c>
      <c r="AE824" s="687" t="str">
        <f>IF(I824="",IF(AND(J824="",K824=""),"",F824&amp;"External"),IF(COUNTIF(BaseData!$B$2:$B$45,I824)=1,F824&amp;"Consolidation intra-divisional",F824&amp;"Group"))</f>
        <v/>
      </c>
      <c r="AF824" s="687" t="str">
        <f t="shared" si="170"/>
        <v/>
      </c>
    </row>
    <row r="825" spans="1:32">
      <c r="A825" s="674"/>
      <c r="B825" s="675"/>
      <c r="C825" s="676"/>
      <c r="D825" s="675"/>
      <c r="E825" s="677"/>
      <c r="F825" s="675"/>
      <c r="G825" s="678"/>
      <c r="H825" s="675"/>
      <c r="I825" s="675"/>
      <c r="J825" s="675"/>
      <c r="K825" s="680"/>
      <c r="L825" s="681"/>
      <c r="M825" s="682"/>
      <c r="N825" s="683"/>
      <c r="O825" s="682"/>
      <c r="P825" s="682"/>
      <c r="Q825" s="684" t="str">
        <f t="shared" si="171"/>
        <v/>
      </c>
      <c r="R825" s="684" t="str">
        <f t="shared" si="172"/>
        <v/>
      </c>
      <c r="S825" s="684" t="str">
        <f t="shared" si="173"/>
        <v/>
      </c>
      <c r="T825" s="684" t="str">
        <f t="shared" si="174"/>
        <v/>
      </c>
      <c r="U825" s="685" t="str">
        <f t="shared" si="175"/>
        <v/>
      </c>
      <c r="V825" s="685" t="str">
        <f t="shared" si="176"/>
        <v/>
      </c>
      <c r="W825" s="685" t="str">
        <f t="shared" si="177"/>
        <v/>
      </c>
      <c r="X825" s="685" t="str">
        <f t="shared" si="178"/>
        <v/>
      </c>
      <c r="Y825" s="685" t="str">
        <f t="shared" si="179"/>
        <v/>
      </c>
      <c r="Z825" s="685" t="str">
        <f t="shared" si="180"/>
        <v/>
      </c>
      <c r="AA825" s="685" t="str">
        <f t="shared" si="181"/>
        <v/>
      </c>
      <c r="AB825" s="679" t="str">
        <f>IF(G825="","",VLOOKUP(G825,Qualities!$A$2:$B$156,2,0))</f>
        <v/>
      </c>
      <c r="AC825" s="686" t="str">
        <f>IF(AB825="","",VLOOKUP(AB825,QualityType!$A$2:$B$16,2,0))</f>
        <v/>
      </c>
      <c r="AD825" s="687" t="str">
        <f t="shared" si="169"/>
        <v/>
      </c>
      <c r="AE825" s="687" t="str">
        <f>IF(I825="",IF(AND(J825="",K825=""),"",F825&amp;"External"),IF(COUNTIF(BaseData!$B$2:$B$45,I825)=1,F825&amp;"Consolidation intra-divisional",F825&amp;"Group"))</f>
        <v/>
      </c>
      <c r="AF825" s="687" t="str">
        <f t="shared" si="170"/>
        <v/>
      </c>
    </row>
    <row r="826" spans="1:32">
      <c r="A826" s="674"/>
      <c r="B826" s="675"/>
      <c r="C826" s="676"/>
      <c r="D826" s="675"/>
      <c r="E826" s="677"/>
      <c r="F826" s="675"/>
      <c r="G826" s="678"/>
      <c r="H826" s="675"/>
      <c r="I826" s="675"/>
      <c r="J826" s="675"/>
      <c r="K826" s="680"/>
      <c r="L826" s="681"/>
      <c r="M826" s="682"/>
      <c r="N826" s="683"/>
      <c r="O826" s="682"/>
      <c r="P826" s="682"/>
      <c r="Q826" s="684" t="str">
        <f t="shared" si="171"/>
        <v/>
      </c>
      <c r="R826" s="684" t="str">
        <f t="shared" si="172"/>
        <v/>
      </c>
      <c r="S826" s="684" t="str">
        <f t="shared" si="173"/>
        <v/>
      </c>
      <c r="T826" s="684" t="str">
        <f t="shared" si="174"/>
        <v/>
      </c>
      <c r="U826" s="685" t="str">
        <f t="shared" si="175"/>
        <v/>
      </c>
      <c r="V826" s="685" t="str">
        <f t="shared" si="176"/>
        <v/>
      </c>
      <c r="W826" s="685" t="str">
        <f t="shared" si="177"/>
        <v/>
      </c>
      <c r="X826" s="685" t="str">
        <f t="shared" si="178"/>
        <v/>
      </c>
      <c r="Y826" s="685" t="str">
        <f t="shared" si="179"/>
        <v/>
      </c>
      <c r="Z826" s="685" t="str">
        <f t="shared" si="180"/>
        <v/>
      </c>
      <c r="AA826" s="685" t="str">
        <f t="shared" si="181"/>
        <v/>
      </c>
      <c r="AB826" s="679" t="str">
        <f>IF(G826="","",VLOOKUP(G826,Qualities!$A$2:$B$156,2,0))</f>
        <v/>
      </c>
      <c r="AC826" s="686" t="str">
        <f>IF(AB826="","",VLOOKUP(AB826,QualityType!$A$2:$B$16,2,0))</f>
        <v/>
      </c>
      <c r="AD826" s="687" t="str">
        <f t="shared" si="169"/>
        <v/>
      </c>
      <c r="AE826" s="687" t="str">
        <f>IF(I826="",IF(AND(J826="",K826=""),"",F826&amp;"External"),IF(COUNTIF(BaseData!$B$2:$B$45,I826)=1,F826&amp;"Consolidation intra-divisional",F826&amp;"Group"))</f>
        <v/>
      </c>
      <c r="AF826" s="687" t="str">
        <f t="shared" si="170"/>
        <v/>
      </c>
    </row>
    <row r="827" spans="1:32">
      <c r="A827" s="674"/>
      <c r="B827" s="675"/>
      <c r="C827" s="676"/>
      <c r="D827" s="675"/>
      <c r="E827" s="677"/>
      <c r="F827" s="675"/>
      <c r="G827" s="678"/>
      <c r="H827" s="675"/>
      <c r="I827" s="675"/>
      <c r="J827" s="675"/>
      <c r="K827" s="680"/>
      <c r="L827" s="681"/>
      <c r="M827" s="682"/>
      <c r="N827" s="683"/>
      <c r="O827" s="682"/>
      <c r="P827" s="682"/>
      <c r="Q827" s="684" t="str">
        <f t="shared" si="171"/>
        <v/>
      </c>
      <c r="R827" s="684" t="str">
        <f t="shared" si="172"/>
        <v/>
      </c>
      <c r="S827" s="684" t="str">
        <f t="shared" si="173"/>
        <v/>
      </c>
      <c r="T827" s="684" t="str">
        <f t="shared" si="174"/>
        <v/>
      </c>
      <c r="U827" s="685" t="str">
        <f t="shared" si="175"/>
        <v/>
      </c>
      <c r="V827" s="685" t="str">
        <f t="shared" si="176"/>
        <v/>
      </c>
      <c r="W827" s="685" t="str">
        <f t="shared" si="177"/>
        <v/>
      </c>
      <c r="X827" s="685" t="str">
        <f t="shared" si="178"/>
        <v/>
      </c>
      <c r="Y827" s="685" t="str">
        <f t="shared" si="179"/>
        <v/>
      </c>
      <c r="Z827" s="685" t="str">
        <f t="shared" si="180"/>
        <v/>
      </c>
      <c r="AA827" s="685" t="str">
        <f t="shared" si="181"/>
        <v/>
      </c>
      <c r="AB827" s="679" t="str">
        <f>IF(G827="","",VLOOKUP(G827,Qualities!$A$2:$B$156,2,0))</f>
        <v/>
      </c>
      <c r="AC827" s="686" t="str">
        <f>IF(AB827="","",VLOOKUP(AB827,QualityType!$A$2:$B$16,2,0))</f>
        <v/>
      </c>
      <c r="AD827" s="687" t="str">
        <f t="shared" si="169"/>
        <v/>
      </c>
      <c r="AE827" s="687" t="str">
        <f>IF(I827="",IF(AND(J827="",K827=""),"",F827&amp;"External"),IF(COUNTIF(BaseData!$B$2:$B$45,I827)=1,F827&amp;"Consolidation intra-divisional",F827&amp;"Group"))</f>
        <v/>
      </c>
      <c r="AF827" s="687" t="str">
        <f t="shared" si="170"/>
        <v/>
      </c>
    </row>
    <row r="828" spans="1:32">
      <c r="A828" s="674"/>
      <c r="B828" s="675"/>
      <c r="C828" s="676"/>
      <c r="D828" s="675"/>
      <c r="E828" s="677"/>
      <c r="F828" s="675"/>
      <c r="G828" s="678"/>
      <c r="H828" s="675"/>
      <c r="I828" s="675"/>
      <c r="J828" s="675"/>
      <c r="K828" s="680"/>
      <c r="L828" s="681"/>
      <c r="M828" s="682"/>
      <c r="N828" s="683"/>
      <c r="O828" s="682"/>
      <c r="P828" s="682"/>
      <c r="Q828" s="684" t="str">
        <f t="shared" si="171"/>
        <v/>
      </c>
      <c r="R828" s="684" t="str">
        <f t="shared" si="172"/>
        <v/>
      </c>
      <c r="S828" s="684" t="str">
        <f t="shared" si="173"/>
        <v/>
      </c>
      <c r="T828" s="684" t="str">
        <f t="shared" si="174"/>
        <v/>
      </c>
      <c r="U828" s="685" t="str">
        <f t="shared" si="175"/>
        <v/>
      </c>
      <c r="V828" s="685" t="str">
        <f t="shared" si="176"/>
        <v/>
      </c>
      <c r="W828" s="685" t="str">
        <f t="shared" si="177"/>
        <v/>
      </c>
      <c r="X828" s="685" t="str">
        <f t="shared" si="178"/>
        <v/>
      </c>
      <c r="Y828" s="685" t="str">
        <f t="shared" si="179"/>
        <v/>
      </c>
      <c r="Z828" s="685" t="str">
        <f t="shared" si="180"/>
        <v/>
      </c>
      <c r="AA828" s="685" t="str">
        <f t="shared" si="181"/>
        <v/>
      </c>
      <c r="AB828" s="679" t="str">
        <f>IF(G828="","",VLOOKUP(G828,Qualities!$A$2:$B$156,2,0))</f>
        <v/>
      </c>
      <c r="AC828" s="686" t="str">
        <f>IF(AB828="","",VLOOKUP(AB828,QualityType!$A$2:$B$16,2,0))</f>
        <v/>
      </c>
      <c r="AD828" s="687" t="str">
        <f t="shared" si="169"/>
        <v/>
      </c>
      <c r="AE828" s="687" t="str">
        <f>IF(I828="",IF(AND(J828="",K828=""),"",F828&amp;"External"),IF(COUNTIF(BaseData!$B$2:$B$45,I828)=1,F828&amp;"Consolidation intra-divisional",F828&amp;"Group"))</f>
        <v/>
      </c>
      <c r="AF828" s="687" t="str">
        <f t="shared" si="170"/>
        <v/>
      </c>
    </row>
    <row r="829" spans="1:32">
      <c r="A829" s="674"/>
      <c r="B829" s="675"/>
      <c r="C829" s="676"/>
      <c r="D829" s="675"/>
      <c r="E829" s="677"/>
      <c r="F829" s="675"/>
      <c r="G829" s="678"/>
      <c r="H829" s="675"/>
      <c r="I829" s="675"/>
      <c r="J829" s="675"/>
      <c r="K829" s="680"/>
      <c r="L829" s="681"/>
      <c r="M829" s="682"/>
      <c r="N829" s="683"/>
      <c r="O829" s="682"/>
      <c r="P829" s="682"/>
      <c r="Q829" s="684" t="str">
        <f t="shared" si="171"/>
        <v/>
      </c>
      <c r="R829" s="684" t="str">
        <f t="shared" si="172"/>
        <v/>
      </c>
      <c r="S829" s="684" t="str">
        <f t="shared" si="173"/>
        <v/>
      </c>
      <c r="T829" s="684" t="str">
        <f t="shared" si="174"/>
        <v/>
      </c>
      <c r="U829" s="685" t="str">
        <f t="shared" si="175"/>
        <v/>
      </c>
      <c r="V829" s="685" t="str">
        <f t="shared" si="176"/>
        <v/>
      </c>
      <c r="W829" s="685" t="str">
        <f t="shared" si="177"/>
        <v/>
      </c>
      <c r="X829" s="685" t="str">
        <f t="shared" si="178"/>
        <v/>
      </c>
      <c r="Y829" s="685" t="str">
        <f t="shared" si="179"/>
        <v/>
      </c>
      <c r="Z829" s="685" t="str">
        <f t="shared" si="180"/>
        <v/>
      </c>
      <c r="AA829" s="685" t="str">
        <f t="shared" si="181"/>
        <v/>
      </c>
      <c r="AB829" s="679" t="str">
        <f>IF(G829="","",VLOOKUP(G829,Qualities!$A$2:$B$156,2,0))</f>
        <v/>
      </c>
      <c r="AC829" s="686" t="str">
        <f>IF(AB829="","",VLOOKUP(AB829,QualityType!$A$2:$B$16,2,0))</f>
        <v/>
      </c>
      <c r="AD829" s="687" t="str">
        <f t="shared" si="169"/>
        <v/>
      </c>
      <c r="AE829" s="687" t="str">
        <f>IF(I829="",IF(AND(J829="",K829=""),"",F829&amp;"External"),IF(COUNTIF(BaseData!$B$2:$B$45,I829)=1,F829&amp;"Consolidation intra-divisional",F829&amp;"Group"))</f>
        <v/>
      </c>
      <c r="AF829" s="687" t="str">
        <f t="shared" si="170"/>
        <v/>
      </c>
    </row>
    <row r="830" spans="1:32">
      <c r="A830" s="674"/>
      <c r="B830" s="675"/>
      <c r="C830" s="676"/>
      <c r="D830" s="675"/>
      <c r="E830" s="677"/>
      <c r="F830" s="675"/>
      <c r="G830" s="678"/>
      <c r="H830" s="675"/>
      <c r="I830" s="675"/>
      <c r="J830" s="675"/>
      <c r="K830" s="680"/>
      <c r="L830" s="681"/>
      <c r="M830" s="682"/>
      <c r="N830" s="683"/>
      <c r="O830" s="682"/>
      <c r="P830" s="682"/>
      <c r="Q830" s="684" t="str">
        <f t="shared" si="171"/>
        <v/>
      </c>
      <c r="R830" s="684" t="str">
        <f t="shared" si="172"/>
        <v/>
      </c>
      <c r="S830" s="684" t="str">
        <f t="shared" si="173"/>
        <v/>
      </c>
      <c r="T830" s="684" t="str">
        <f t="shared" si="174"/>
        <v/>
      </c>
      <c r="U830" s="685" t="str">
        <f t="shared" si="175"/>
        <v/>
      </c>
      <c r="V830" s="685" t="str">
        <f t="shared" si="176"/>
        <v/>
      </c>
      <c r="W830" s="685" t="str">
        <f t="shared" si="177"/>
        <v/>
      </c>
      <c r="X830" s="685" t="str">
        <f t="shared" si="178"/>
        <v/>
      </c>
      <c r="Y830" s="685" t="str">
        <f t="shared" si="179"/>
        <v/>
      </c>
      <c r="Z830" s="685" t="str">
        <f t="shared" si="180"/>
        <v/>
      </c>
      <c r="AA830" s="685" t="str">
        <f t="shared" si="181"/>
        <v/>
      </c>
      <c r="AB830" s="679" t="str">
        <f>IF(G830="","",VLOOKUP(G830,Qualities!$A$2:$B$156,2,0))</f>
        <v/>
      </c>
      <c r="AC830" s="686" t="str">
        <f>IF(AB830="","",VLOOKUP(AB830,QualityType!$A$2:$B$16,2,0))</f>
        <v/>
      </c>
      <c r="AD830" s="687" t="str">
        <f t="shared" si="169"/>
        <v/>
      </c>
      <c r="AE830" s="687" t="str">
        <f>IF(I830="",IF(AND(J830="",K830=""),"",F830&amp;"External"),IF(COUNTIF(BaseData!$B$2:$B$45,I830)=1,F830&amp;"Consolidation intra-divisional",F830&amp;"Group"))</f>
        <v/>
      </c>
      <c r="AF830" s="687" t="str">
        <f t="shared" si="170"/>
        <v/>
      </c>
    </row>
    <row r="831" spans="1:32">
      <c r="A831" s="674"/>
      <c r="B831" s="675"/>
      <c r="C831" s="676"/>
      <c r="D831" s="675"/>
      <c r="E831" s="677"/>
      <c r="F831" s="675"/>
      <c r="G831" s="678"/>
      <c r="H831" s="675"/>
      <c r="I831" s="675"/>
      <c r="J831" s="675"/>
      <c r="K831" s="680"/>
      <c r="L831" s="681"/>
      <c r="M831" s="682"/>
      <c r="N831" s="683"/>
      <c r="O831" s="682"/>
      <c r="P831" s="682"/>
      <c r="Q831" s="684" t="str">
        <f t="shared" si="171"/>
        <v/>
      </c>
      <c r="R831" s="684" t="str">
        <f t="shared" si="172"/>
        <v/>
      </c>
      <c r="S831" s="684" t="str">
        <f t="shared" si="173"/>
        <v/>
      </c>
      <c r="T831" s="684" t="str">
        <f t="shared" si="174"/>
        <v/>
      </c>
      <c r="U831" s="685" t="str">
        <f t="shared" si="175"/>
        <v/>
      </c>
      <c r="V831" s="685" t="str">
        <f t="shared" si="176"/>
        <v/>
      </c>
      <c r="W831" s="685" t="str">
        <f t="shared" si="177"/>
        <v/>
      </c>
      <c r="X831" s="685" t="str">
        <f t="shared" si="178"/>
        <v/>
      </c>
      <c r="Y831" s="685" t="str">
        <f t="shared" si="179"/>
        <v/>
      </c>
      <c r="Z831" s="685" t="str">
        <f t="shared" si="180"/>
        <v/>
      </c>
      <c r="AA831" s="685" t="str">
        <f t="shared" si="181"/>
        <v/>
      </c>
      <c r="AB831" s="679" t="str">
        <f>IF(G831="","",VLOOKUP(G831,Qualities!$A$2:$B$156,2,0))</f>
        <v/>
      </c>
      <c r="AC831" s="686" t="str">
        <f>IF(AB831="","",VLOOKUP(AB831,QualityType!$A$2:$B$16,2,0))</f>
        <v/>
      </c>
      <c r="AD831" s="687" t="str">
        <f t="shared" si="169"/>
        <v/>
      </c>
      <c r="AE831" s="687" t="str">
        <f>IF(I831="",IF(AND(J831="",K831=""),"",F831&amp;"External"),IF(COUNTIF(BaseData!$B$2:$B$45,I831)=1,F831&amp;"Consolidation intra-divisional",F831&amp;"Group"))</f>
        <v/>
      </c>
      <c r="AF831" s="687" t="str">
        <f t="shared" si="170"/>
        <v/>
      </c>
    </row>
    <row r="832" spans="1:32">
      <c r="A832" s="674"/>
      <c r="B832" s="675"/>
      <c r="C832" s="676"/>
      <c r="D832" s="675"/>
      <c r="E832" s="677"/>
      <c r="F832" s="675"/>
      <c r="G832" s="678"/>
      <c r="H832" s="675"/>
      <c r="I832" s="675"/>
      <c r="J832" s="675"/>
      <c r="K832" s="680"/>
      <c r="L832" s="681"/>
      <c r="M832" s="682"/>
      <c r="N832" s="683"/>
      <c r="O832" s="682"/>
      <c r="P832" s="682"/>
      <c r="Q832" s="684" t="str">
        <f t="shared" si="171"/>
        <v/>
      </c>
      <c r="R832" s="684" t="str">
        <f t="shared" si="172"/>
        <v/>
      </c>
      <c r="S832" s="684" t="str">
        <f t="shared" si="173"/>
        <v/>
      </c>
      <c r="T832" s="684" t="str">
        <f t="shared" si="174"/>
        <v/>
      </c>
      <c r="U832" s="685" t="str">
        <f t="shared" si="175"/>
        <v/>
      </c>
      <c r="V832" s="685" t="str">
        <f t="shared" si="176"/>
        <v/>
      </c>
      <c r="W832" s="685" t="str">
        <f t="shared" si="177"/>
        <v/>
      </c>
      <c r="X832" s="685" t="str">
        <f t="shared" si="178"/>
        <v/>
      </c>
      <c r="Y832" s="685" t="str">
        <f t="shared" si="179"/>
        <v/>
      </c>
      <c r="Z832" s="685" t="str">
        <f t="shared" si="180"/>
        <v/>
      </c>
      <c r="AA832" s="685" t="str">
        <f t="shared" si="181"/>
        <v/>
      </c>
      <c r="AB832" s="679" t="str">
        <f>IF(G832="","",VLOOKUP(G832,Qualities!$A$2:$B$156,2,0))</f>
        <v/>
      </c>
      <c r="AC832" s="686" t="str">
        <f>IF(AB832="","",VLOOKUP(AB832,QualityType!$A$2:$B$16,2,0))</f>
        <v/>
      </c>
      <c r="AD832" s="687" t="str">
        <f t="shared" si="169"/>
        <v/>
      </c>
      <c r="AE832" s="687" t="str">
        <f>IF(I832="",IF(AND(J832="",K832=""),"",F832&amp;"External"),IF(COUNTIF(BaseData!$B$2:$B$45,I832)=1,F832&amp;"Consolidation intra-divisional",F832&amp;"Group"))</f>
        <v/>
      </c>
      <c r="AF832" s="687" t="str">
        <f t="shared" si="170"/>
        <v/>
      </c>
    </row>
    <row r="833" spans="1:32">
      <c r="A833" s="674"/>
      <c r="B833" s="675"/>
      <c r="C833" s="676"/>
      <c r="D833" s="675"/>
      <c r="E833" s="677"/>
      <c r="F833" s="675"/>
      <c r="G833" s="678"/>
      <c r="H833" s="675"/>
      <c r="I833" s="675"/>
      <c r="J833" s="675"/>
      <c r="K833" s="680"/>
      <c r="L833" s="681"/>
      <c r="M833" s="682"/>
      <c r="N833" s="683"/>
      <c r="O833" s="682"/>
      <c r="P833" s="682"/>
      <c r="Q833" s="684" t="str">
        <f t="shared" si="171"/>
        <v/>
      </c>
      <c r="R833" s="684" t="str">
        <f t="shared" si="172"/>
        <v/>
      </c>
      <c r="S833" s="684" t="str">
        <f t="shared" si="173"/>
        <v/>
      </c>
      <c r="T833" s="684" t="str">
        <f t="shared" si="174"/>
        <v/>
      </c>
      <c r="U833" s="685" t="str">
        <f t="shared" si="175"/>
        <v/>
      </c>
      <c r="V833" s="685" t="str">
        <f t="shared" si="176"/>
        <v/>
      </c>
      <c r="W833" s="685" t="str">
        <f t="shared" si="177"/>
        <v/>
      </c>
      <c r="X833" s="685" t="str">
        <f t="shared" si="178"/>
        <v/>
      </c>
      <c r="Y833" s="685" t="str">
        <f t="shared" si="179"/>
        <v/>
      </c>
      <c r="Z833" s="685" t="str">
        <f t="shared" si="180"/>
        <v/>
      </c>
      <c r="AA833" s="685" t="str">
        <f t="shared" si="181"/>
        <v/>
      </c>
      <c r="AB833" s="679" t="str">
        <f>IF(G833="","",VLOOKUP(G833,Qualities!$A$2:$B$156,2,0))</f>
        <v/>
      </c>
      <c r="AC833" s="686" t="str">
        <f>IF(AB833="","",VLOOKUP(AB833,QualityType!$A$2:$B$16,2,0))</f>
        <v/>
      </c>
      <c r="AD833" s="687" t="str">
        <f t="shared" si="169"/>
        <v/>
      </c>
      <c r="AE833" s="687" t="str">
        <f>IF(I833="",IF(AND(J833="",K833=""),"",F833&amp;"External"),IF(COUNTIF(BaseData!$B$2:$B$45,I833)=1,F833&amp;"Consolidation intra-divisional",F833&amp;"Group"))</f>
        <v/>
      </c>
      <c r="AF833" s="687" t="str">
        <f t="shared" si="170"/>
        <v/>
      </c>
    </row>
    <row r="834" spans="1:32">
      <c r="A834" s="674"/>
      <c r="B834" s="675"/>
      <c r="C834" s="676"/>
      <c r="D834" s="675"/>
      <c r="E834" s="677"/>
      <c r="F834" s="675"/>
      <c r="G834" s="678"/>
      <c r="H834" s="675"/>
      <c r="I834" s="675"/>
      <c r="J834" s="675"/>
      <c r="K834" s="680"/>
      <c r="L834" s="681"/>
      <c r="M834" s="682"/>
      <c r="N834" s="683"/>
      <c r="O834" s="682"/>
      <c r="P834" s="682"/>
      <c r="Q834" s="684" t="str">
        <f t="shared" si="171"/>
        <v/>
      </c>
      <c r="R834" s="684" t="str">
        <f t="shared" si="172"/>
        <v/>
      </c>
      <c r="S834" s="684" t="str">
        <f t="shared" si="173"/>
        <v/>
      </c>
      <c r="T834" s="684" t="str">
        <f t="shared" si="174"/>
        <v/>
      </c>
      <c r="U834" s="685" t="str">
        <f t="shared" si="175"/>
        <v/>
      </c>
      <c r="V834" s="685" t="str">
        <f t="shared" si="176"/>
        <v/>
      </c>
      <c r="W834" s="685" t="str">
        <f t="shared" si="177"/>
        <v/>
      </c>
      <c r="X834" s="685" t="str">
        <f t="shared" si="178"/>
        <v/>
      </c>
      <c r="Y834" s="685" t="str">
        <f t="shared" si="179"/>
        <v/>
      </c>
      <c r="Z834" s="685" t="str">
        <f t="shared" si="180"/>
        <v/>
      </c>
      <c r="AA834" s="685" t="str">
        <f t="shared" si="181"/>
        <v/>
      </c>
      <c r="AB834" s="679" t="str">
        <f>IF(G834="","",VLOOKUP(G834,Qualities!$A$2:$B$156,2,0))</f>
        <v/>
      </c>
      <c r="AC834" s="686" t="str">
        <f>IF(AB834="","",VLOOKUP(AB834,QualityType!$A$2:$B$16,2,0))</f>
        <v/>
      </c>
      <c r="AD834" s="687" t="str">
        <f t="shared" si="169"/>
        <v/>
      </c>
      <c r="AE834" s="687" t="str">
        <f>IF(I834="",IF(AND(J834="",K834=""),"",F834&amp;"External"),IF(COUNTIF(BaseData!$B$2:$B$45,I834)=1,F834&amp;"Consolidation intra-divisional",F834&amp;"Group"))</f>
        <v/>
      </c>
      <c r="AF834" s="687" t="str">
        <f t="shared" si="170"/>
        <v/>
      </c>
    </row>
    <row r="835" spans="1:32">
      <c r="A835" s="674"/>
      <c r="B835" s="675"/>
      <c r="C835" s="676"/>
      <c r="D835" s="675"/>
      <c r="E835" s="677"/>
      <c r="F835" s="675"/>
      <c r="G835" s="678"/>
      <c r="H835" s="675"/>
      <c r="I835" s="675"/>
      <c r="J835" s="675"/>
      <c r="K835" s="680"/>
      <c r="L835" s="681"/>
      <c r="M835" s="682"/>
      <c r="N835" s="683"/>
      <c r="O835" s="682"/>
      <c r="P835" s="682"/>
      <c r="Q835" s="684" t="str">
        <f t="shared" si="171"/>
        <v/>
      </c>
      <c r="R835" s="684" t="str">
        <f t="shared" si="172"/>
        <v/>
      </c>
      <c r="S835" s="684" t="str">
        <f t="shared" si="173"/>
        <v/>
      </c>
      <c r="T835" s="684" t="str">
        <f t="shared" si="174"/>
        <v/>
      </c>
      <c r="U835" s="685" t="str">
        <f t="shared" si="175"/>
        <v/>
      </c>
      <c r="V835" s="685" t="str">
        <f t="shared" si="176"/>
        <v/>
      </c>
      <c r="W835" s="685" t="str">
        <f t="shared" si="177"/>
        <v/>
      </c>
      <c r="X835" s="685" t="str">
        <f t="shared" si="178"/>
        <v/>
      </c>
      <c r="Y835" s="685" t="str">
        <f t="shared" si="179"/>
        <v/>
      </c>
      <c r="Z835" s="685" t="str">
        <f t="shared" si="180"/>
        <v/>
      </c>
      <c r="AA835" s="685" t="str">
        <f t="shared" si="181"/>
        <v/>
      </c>
      <c r="AB835" s="679" t="str">
        <f>IF(G835="","",VLOOKUP(G835,Qualities!$A$2:$B$156,2,0))</f>
        <v/>
      </c>
      <c r="AC835" s="686" t="str">
        <f>IF(AB835="","",VLOOKUP(AB835,QualityType!$A$2:$B$16,2,0))</f>
        <v/>
      </c>
      <c r="AD835" s="687" t="str">
        <f t="shared" si="169"/>
        <v/>
      </c>
      <c r="AE835" s="687" t="str">
        <f>IF(I835="",IF(AND(J835="",K835=""),"",F835&amp;"External"),IF(COUNTIF(BaseData!$B$2:$B$45,I835)=1,F835&amp;"Consolidation intra-divisional",F835&amp;"Group"))</f>
        <v/>
      </c>
      <c r="AF835" s="687" t="str">
        <f t="shared" si="170"/>
        <v/>
      </c>
    </row>
    <row r="836" spans="1:32">
      <c r="A836" s="674"/>
      <c r="B836" s="675"/>
      <c r="C836" s="676"/>
      <c r="D836" s="675"/>
      <c r="E836" s="677"/>
      <c r="F836" s="675"/>
      <c r="G836" s="678"/>
      <c r="H836" s="675"/>
      <c r="I836" s="675"/>
      <c r="J836" s="675"/>
      <c r="K836" s="680"/>
      <c r="L836" s="681"/>
      <c r="M836" s="682"/>
      <c r="N836" s="683"/>
      <c r="O836" s="682"/>
      <c r="P836" s="682"/>
      <c r="Q836" s="684" t="str">
        <f t="shared" si="171"/>
        <v/>
      </c>
      <c r="R836" s="684" t="str">
        <f t="shared" si="172"/>
        <v/>
      </c>
      <c r="S836" s="684" t="str">
        <f t="shared" si="173"/>
        <v/>
      </c>
      <c r="T836" s="684" t="str">
        <f t="shared" si="174"/>
        <v/>
      </c>
      <c r="U836" s="685" t="str">
        <f t="shared" si="175"/>
        <v/>
      </c>
      <c r="V836" s="685" t="str">
        <f t="shared" si="176"/>
        <v/>
      </c>
      <c r="W836" s="685" t="str">
        <f t="shared" si="177"/>
        <v/>
      </c>
      <c r="X836" s="685" t="str">
        <f t="shared" si="178"/>
        <v/>
      </c>
      <c r="Y836" s="685" t="str">
        <f t="shared" si="179"/>
        <v/>
      </c>
      <c r="Z836" s="685" t="str">
        <f t="shared" si="180"/>
        <v/>
      </c>
      <c r="AA836" s="685" t="str">
        <f t="shared" si="181"/>
        <v/>
      </c>
      <c r="AB836" s="679" t="str">
        <f>IF(G836="","",VLOOKUP(G836,Qualities!$A$2:$B$156,2,0))</f>
        <v/>
      </c>
      <c r="AC836" s="686" t="str">
        <f>IF(AB836="","",VLOOKUP(AB836,QualityType!$A$2:$B$16,2,0))</f>
        <v/>
      </c>
      <c r="AD836" s="687" t="str">
        <f t="shared" si="169"/>
        <v/>
      </c>
      <c r="AE836" s="687" t="str">
        <f>IF(I836="",IF(AND(J836="",K836=""),"",F836&amp;"External"),IF(COUNTIF(BaseData!$B$2:$B$45,I836)=1,F836&amp;"Consolidation intra-divisional",F836&amp;"Group"))</f>
        <v/>
      </c>
      <c r="AF836" s="687" t="str">
        <f t="shared" si="170"/>
        <v/>
      </c>
    </row>
    <row r="837" spans="1:32">
      <c r="A837" s="674"/>
      <c r="B837" s="675"/>
      <c r="C837" s="676"/>
      <c r="D837" s="675"/>
      <c r="E837" s="677"/>
      <c r="F837" s="675"/>
      <c r="G837" s="678"/>
      <c r="H837" s="675"/>
      <c r="I837" s="675"/>
      <c r="J837" s="675"/>
      <c r="K837" s="680"/>
      <c r="L837" s="681"/>
      <c r="M837" s="682"/>
      <c r="N837" s="683"/>
      <c r="O837" s="682"/>
      <c r="P837" s="682"/>
      <c r="Q837" s="684" t="str">
        <f t="shared" si="171"/>
        <v/>
      </c>
      <c r="R837" s="684" t="str">
        <f t="shared" si="172"/>
        <v/>
      </c>
      <c r="S837" s="684" t="str">
        <f t="shared" si="173"/>
        <v/>
      </c>
      <c r="T837" s="684" t="str">
        <f t="shared" si="174"/>
        <v/>
      </c>
      <c r="U837" s="685" t="str">
        <f t="shared" si="175"/>
        <v/>
      </c>
      <c r="V837" s="685" t="str">
        <f t="shared" si="176"/>
        <v/>
      </c>
      <c r="W837" s="685" t="str">
        <f t="shared" si="177"/>
        <v/>
      </c>
      <c r="X837" s="685" t="str">
        <f t="shared" si="178"/>
        <v/>
      </c>
      <c r="Y837" s="685" t="str">
        <f t="shared" si="179"/>
        <v/>
      </c>
      <c r="Z837" s="685" t="str">
        <f t="shared" si="180"/>
        <v/>
      </c>
      <c r="AA837" s="685" t="str">
        <f t="shared" si="181"/>
        <v/>
      </c>
      <c r="AB837" s="679" t="str">
        <f>IF(G837="","",VLOOKUP(G837,Qualities!$A$2:$B$156,2,0))</f>
        <v/>
      </c>
      <c r="AC837" s="686" t="str">
        <f>IF(AB837="","",VLOOKUP(AB837,QualityType!$A$2:$B$16,2,0))</f>
        <v/>
      </c>
      <c r="AD837" s="687" t="str">
        <f t="shared" si="169"/>
        <v/>
      </c>
      <c r="AE837" s="687" t="str">
        <f>IF(I837="",IF(AND(J837="",K837=""),"",F837&amp;"External"),IF(COUNTIF(BaseData!$B$2:$B$45,I837)=1,F837&amp;"Consolidation intra-divisional",F837&amp;"Group"))</f>
        <v/>
      </c>
      <c r="AF837" s="687" t="str">
        <f t="shared" si="170"/>
        <v/>
      </c>
    </row>
    <row r="838" spans="1:32">
      <c r="A838" s="674"/>
      <c r="B838" s="675"/>
      <c r="C838" s="676"/>
      <c r="D838" s="675"/>
      <c r="E838" s="677"/>
      <c r="F838" s="675"/>
      <c r="G838" s="678"/>
      <c r="H838" s="675"/>
      <c r="I838" s="675"/>
      <c r="J838" s="675"/>
      <c r="K838" s="680"/>
      <c r="L838" s="681"/>
      <c r="M838" s="682"/>
      <c r="N838" s="683"/>
      <c r="O838" s="682"/>
      <c r="P838" s="682"/>
      <c r="Q838" s="684" t="str">
        <f t="shared" si="171"/>
        <v/>
      </c>
      <c r="R838" s="684" t="str">
        <f t="shared" si="172"/>
        <v/>
      </c>
      <c r="S838" s="684" t="str">
        <f t="shared" si="173"/>
        <v/>
      </c>
      <c r="T838" s="684" t="str">
        <f t="shared" si="174"/>
        <v/>
      </c>
      <c r="U838" s="685" t="str">
        <f t="shared" si="175"/>
        <v/>
      </c>
      <c r="V838" s="685" t="str">
        <f t="shared" si="176"/>
        <v/>
      </c>
      <c r="W838" s="685" t="str">
        <f t="shared" si="177"/>
        <v/>
      </c>
      <c r="X838" s="685" t="str">
        <f t="shared" si="178"/>
        <v/>
      </c>
      <c r="Y838" s="685" t="str">
        <f t="shared" si="179"/>
        <v/>
      </c>
      <c r="Z838" s="685" t="str">
        <f t="shared" si="180"/>
        <v/>
      </c>
      <c r="AA838" s="685" t="str">
        <f t="shared" si="181"/>
        <v/>
      </c>
      <c r="AB838" s="679" t="str">
        <f>IF(G838="","",VLOOKUP(G838,Qualities!$A$2:$B$156,2,0))</f>
        <v/>
      </c>
      <c r="AC838" s="686" t="str">
        <f>IF(AB838="","",VLOOKUP(AB838,QualityType!$A$2:$B$16,2,0))</f>
        <v/>
      </c>
      <c r="AD838" s="687" t="str">
        <f t="shared" si="169"/>
        <v/>
      </c>
      <c r="AE838" s="687" t="str">
        <f>IF(I838="",IF(AND(J838="",K838=""),"",F838&amp;"External"),IF(COUNTIF(BaseData!$B$2:$B$45,I838)=1,F838&amp;"Consolidation intra-divisional",F838&amp;"Group"))</f>
        <v/>
      </c>
      <c r="AF838" s="687" t="str">
        <f t="shared" si="170"/>
        <v/>
      </c>
    </row>
    <row r="839" spans="1:32">
      <c r="A839" s="674"/>
      <c r="B839" s="675"/>
      <c r="C839" s="676"/>
      <c r="D839" s="675"/>
      <c r="E839" s="677"/>
      <c r="F839" s="675"/>
      <c r="G839" s="678"/>
      <c r="H839" s="675"/>
      <c r="I839" s="675"/>
      <c r="J839" s="675"/>
      <c r="K839" s="680"/>
      <c r="L839" s="681"/>
      <c r="M839" s="682"/>
      <c r="N839" s="683"/>
      <c r="O839" s="682"/>
      <c r="P839" s="682"/>
      <c r="Q839" s="684" t="str">
        <f t="shared" si="171"/>
        <v/>
      </c>
      <c r="R839" s="684" t="str">
        <f t="shared" si="172"/>
        <v/>
      </c>
      <c r="S839" s="684" t="str">
        <f t="shared" si="173"/>
        <v/>
      </c>
      <c r="T839" s="684" t="str">
        <f t="shared" si="174"/>
        <v/>
      </c>
      <c r="U839" s="685" t="str">
        <f t="shared" si="175"/>
        <v/>
      </c>
      <c r="V839" s="685" t="str">
        <f t="shared" si="176"/>
        <v/>
      </c>
      <c r="W839" s="685" t="str">
        <f t="shared" si="177"/>
        <v/>
      </c>
      <c r="X839" s="685" t="str">
        <f t="shared" si="178"/>
        <v/>
      </c>
      <c r="Y839" s="685" t="str">
        <f t="shared" si="179"/>
        <v/>
      </c>
      <c r="Z839" s="685" t="str">
        <f t="shared" si="180"/>
        <v/>
      </c>
      <c r="AA839" s="685" t="str">
        <f t="shared" si="181"/>
        <v/>
      </c>
      <c r="AB839" s="679" t="str">
        <f>IF(G839="","",VLOOKUP(G839,Qualities!$A$2:$B$156,2,0))</f>
        <v/>
      </c>
      <c r="AC839" s="686" t="str">
        <f>IF(AB839="","",VLOOKUP(AB839,QualityType!$A$2:$B$16,2,0))</f>
        <v/>
      </c>
      <c r="AD839" s="687" t="str">
        <f t="shared" si="169"/>
        <v/>
      </c>
      <c r="AE839" s="687" t="str">
        <f>IF(I839="",IF(AND(J839="",K839=""),"",F839&amp;"External"),IF(COUNTIF(BaseData!$B$2:$B$45,I839)=1,F839&amp;"Consolidation intra-divisional",F839&amp;"Group"))</f>
        <v/>
      </c>
      <c r="AF839" s="687" t="str">
        <f t="shared" si="170"/>
        <v/>
      </c>
    </row>
    <row r="840" spans="1:32">
      <c r="A840" s="674"/>
      <c r="B840" s="675"/>
      <c r="C840" s="676"/>
      <c r="D840" s="675"/>
      <c r="E840" s="677"/>
      <c r="F840" s="675"/>
      <c r="G840" s="678"/>
      <c r="H840" s="675"/>
      <c r="I840" s="675"/>
      <c r="J840" s="675"/>
      <c r="K840" s="680"/>
      <c r="L840" s="681"/>
      <c r="M840" s="682"/>
      <c r="N840" s="683"/>
      <c r="O840" s="682"/>
      <c r="P840" s="682"/>
      <c r="Q840" s="684" t="str">
        <f t="shared" si="171"/>
        <v/>
      </c>
      <c r="R840" s="684" t="str">
        <f t="shared" si="172"/>
        <v/>
      </c>
      <c r="S840" s="684" t="str">
        <f t="shared" si="173"/>
        <v/>
      </c>
      <c r="T840" s="684" t="str">
        <f t="shared" si="174"/>
        <v/>
      </c>
      <c r="U840" s="685" t="str">
        <f t="shared" si="175"/>
        <v/>
      </c>
      <c r="V840" s="685" t="str">
        <f t="shared" si="176"/>
        <v/>
      </c>
      <c r="W840" s="685" t="str">
        <f t="shared" si="177"/>
        <v/>
      </c>
      <c r="X840" s="685" t="str">
        <f t="shared" si="178"/>
        <v/>
      </c>
      <c r="Y840" s="685" t="str">
        <f t="shared" si="179"/>
        <v/>
      </c>
      <c r="Z840" s="685" t="str">
        <f t="shared" si="180"/>
        <v/>
      </c>
      <c r="AA840" s="685" t="str">
        <f t="shared" si="181"/>
        <v/>
      </c>
      <c r="AB840" s="679" t="str">
        <f>IF(G840="","",VLOOKUP(G840,Qualities!$A$2:$B$156,2,0))</f>
        <v/>
      </c>
      <c r="AC840" s="686" t="str">
        <f>IF(AB840="","",VLOOKUP(AB840,QualityType!$A$2:$B$16,2,0))</f>
        <v/>
      </c>
      <c r="AD840" s="687" t="str">
        <f t="shared" si="169"/>
        <v/>
      </c>
      <c r="AE840" s="687" t="str">
        <f>IF(I840="",IF(AND(J840="",K840=""),"",F840&amp;"External"),IF(COUNTIF(BaseData!$B$2:$B$45,I840)=1,F840&amp;"Consolidation intra-divisional",F840&amp;"Group"))</f>
        <v/>
      </c>
      <c r="AF840" s="687" t="str">
        <f t="shared" si="170"/>
        <v/>
      </c>
    </row>
    <row r="841" spans="1:32">
      <c r="A841" s="674"/>
      <c r="B841" s="675"/>
      <c r="C841" s="676"/>
      <c r="D841" s="675"/>
      <c r="E841" s="677"/>
      <c r="F841" s="675"/>
      <c r="G841" s="678"/>
      <c r="H841" s="675"/>
      <c r="I841" s="675"/>
      <c r="J841" s="675"/>
      <c r="K841" s="680"/>
      <c r="L841" s="681"/>
      <c r="M841" s="682"/>
      <c r="N841" s="683"/>
      <c r="O841" s="682"/>
      <c r="P841" s="682"/>
      <c r="Q841" s="684" t="str">
        <f t="shared" si="171"/>
        <v/>
      </c>
      <c r="R841" s="684" t="str">
        <f t="shared" si="172"/>
        <v/>
      </c>
      <c r="S841" s="684" t="str">
        <f t="shared" si="173"/>
        <v/>
      </c>
      <c r="T841" s="684" t="str">
        <f t="shared" si="174"/>
        <v/>
      </c>
      <c r="U841" s="685" t="str">
        <f t="shared" si="175"/>
        <v/>
      </c>
      <c r="V841" s="685" t="str">
        <f t="shared" si="176"/>
        <v/>
      </c>
      <c r="W841" s="685" t="str">
        <f t="shared" si="177"/>
        <v/>
      </c>
      <c r="X841" s="685" t="str">
        <f t="shared" si="178"/>
        <v/>
      </c>
      <c r="Y841" s="685" t="str">
        <f t="shared" si="179"/>
        <v/>
      </c>
      <c r="Z841" s="685" t="str">
        <f t="shared" si="180"/>
        <v/>
      </c>
      <c r="AA841" s="685" t="str">
        <f t="shared" si="181"/>
        <v/>
      </c>
      <c r="AB841" s="679" t="str">
        <f>IF(G841="","",VLOOKUP(G841,Qualities!$A$2:$B$156,2,0))</f>
        <v/>
      </c>
      <c r="AC841" s="686" t="str">
        <f>IF(AB841="","",VLOOKUP(AB841,QualityType!$A$2:$B$16,2,0))</f>
        <v/>
      </c>
      <c r="AD841" s="687" t="str">
        <f t="shared" si="169"/>
        <v/>
      </c>
      <c r="AE841" s="687" t="str">
        <f>IF(I841="",IF(AND(J841="",K841=""),"",F841&amp;"External"),IF(COUNTIF(BaseData!$B$2:$B$45,I841)=1,F841&amp;"Consolidation intra-divisional",F841&amp;"Group"))</f>
        <v/>
      </c>
      <c r="AF841" s="687" t="str">
        <f t="shared" si="170"/>
        <v/>
      </c>
    </row>
    <row r="842" spans="1:32">
      <c r="A842" s="674"/>
      <c r="B842" s="675"/>
      <c r="C842" s="676"/>
      <c r="D842" s="675"/>
      <c r="E842" s="677"/>
      <c r="F842" s="675"/>
      <c r="G842" s="678"/>
      <c r="H842" s="675"/>
      <c r="I842" s="675"/>
      <c r="J842" s="675"/>
      <c r="K842" s="680"/>
      <c r="L842" s="681"/>
      <c r="M842" s="682"/>
      <c r="N842" s="683"/>
      <c r="O842" s="682"/>
      <c r="P842" s="682"/>
      <c r="Q842" s="684" t="str">
        <f t="shared" si="171"/>
        <v/>
      </c>
      <c r="R842" s="684" t="str">
        <f t="shared" si="172"/>
        <v/>
      </c>
      <c r="S842" s="684" t="str">
        <f t="shared" si="173"/>
        <v/>
      </c>
      <c r="T842" s="684" t="str">
        <f t="shared" si="174"/>
        <v/>
      </c>
      <c r="U842" s="685" t="str">
        <f t="shared" si="175"/>
        <v/>
      </c>
      <c r="V842" s="685" t="str">
        <f t="shared" si="176"/>
        <v/>
      </c>
      <c r="W842" s="685" t="str">
        <f t="shared" si="177"/>
        <v/>
      </c>
      <c r="X842" s="685" t="str">
        <f t="shared" si="178"/>
        <v/>
      </c>
      <c r="Y842" s="685" t="str">
        <f t="shared" si="179"/>
        <v/>
      </c>
      <c r="Z842" s="685" t="str">
        <f t="shared" si="180"/>
        <v/>
      </c>
      <c r="AA842" s="685" t="str">
        <f t="shared" si="181"/>
        <v/>
      </c>
      <c r="AB842" s="679" t="str">
        <f>IF(G842="","",VLOOKUP(G842,Qualities!$A$2:$B$156,2,0))</f>
        <v/>
      </c>
      <c r="AC842" s="686" t="str">
        <f>IF(AB842="","",VLOOKUP(AB842,QualityType!$A$2:$B$16,2,0))</f>
        <v/>
      </c>
      <c r="AD842" s="687" t="str">
        <f t="shared" si="169"/>
        <v/>
      </c>
      <c r="AE842" s="687" t="str">
        <f>IF(I842="",IF(AND(J842="",K842=""),"",F842&amp;"External"),IF(COUNTIF(BaseData!$B$2:$B$45,I842)=1,F842&amp;"Consolidation intra-divisional",F842&amp;"Group"))</f>
        <v/>
      </c>
      <c r="AF842" s="687" t="str">
        <f t="shared" si="170"/>
        <v/>
      </c>
    </row>
    <row r="843" spans="1:32">
      <c r="A843" s="674"/>
      <c r="B843" s="675"/>
      <c r="C843" s="676"/>
      <c r="D843" s="675"/>
      <c r="E843" s="677"/>
      <c r="F843" s="675"/>
      <c r="G843" s="678"/>
      <c r="H843" s="675"/>
      <c r="I843" s="675"/>
      <c r="J843" s="675"/>
      <c r="K843" s="680"/>
      <c r="L843" s="681"/>
      <c r="M843" s="682"/>
      <c r="N843" s="683"/>
      <c r="O843" s="682"/>
      <c r="P843" s="682"/>
      <c r="Q843" s="684" t="str">
        <f t="shared" si="171"/>
        <v/>
      </c>
      <c r="R843" s="684" t="str">
        <f t="shared" si="172"/>
        <v/>
      </c>
      <c r="S843" s="684" t="str">
        <f t="shared" si="173"/>
        <v/>
      </c>
      <c r="T843" s="684" t="str">
        <f t="shared" si="174"/>
        <v/>
      </c>
      <c r="U843" s="685" t="str">
        <f t="shared" si="175"/>
        <v/>
      </c>
      <c r="V843" s="685" t="str">
        <f t="shared" si="176"/>
        <v/>
      </c>
      <c r="W843" s="685" t="str">
        <f t="shared" si="177"/>
        <v/>
      </c>
      <c r="X843" s="685" t="str">
        <f t="shared" si="178"/>
        <v/>
      </c>
      <c r="Y843" s="685" t="str">
        <f t="shared" si="179"/>
        <v/>
      </c>
      <c r="Z843" s="685" t="str">
        <f t="shared" si="180"/>
        <v/>
      </c>
      <c r="AA843" s="685" t="str">
        <f t="shared" si="181"/>
        <v/>
      </c>
      <c r="AB843" s="679" t="str">
        <f>IF(G843="","",VLOOKUP(G843,Qualities!$A$2:$B$156,2,0))</f>
        <v/>
      </c>
      <c r="AC843" s="686" t="str">
        <f>IF(AB843="","",VLOOKUP(AB843,QualityType!$A$2:$B$16,2,0))</f>
        <v/>
      </c>
      <c r="AD843" s="687" t="str">
        <f t="shared" si="169"/>
        <v/>
      </c>
      <c r="AE843" s="687" t="str">
        <f>IF(I843="",IF(AND(J843="",K843=""),"",F843&amp;"External"),IF(COUNTIF(BaseData!$B$2:$B$45,I843)=1,F843&amp;"Consolidation intra-divisional",F843&amp;"Group"))</f>
        <v/>
      </c>
      <c r="AF843" s="687" t="str">
        <f t="shared" si="170"/>
        <v/>
      </c>
    </row>
    <row r="844" spans="1:32">
      <c r="A844" s="674"/>
      <c r="B844" s="675"/>
      <c r="C844" s="676"/>
      <c r="D844" s="675"/>
      <c r="E844" s="677"/>
      <c r="F844" s="675"/>
      <c r="G844" s="678"/>
      <c r="H844" s="675"/>
      <c r="I844" s="675"/>
      <c r="J844" s="675"/>
      <c r="K844" s="680"/>
      <c r="L844" s="681"/>
      <c r="M844" s="682"/>
      <c r="N844" s="683"/>
      <c r="O844" s="682"/>
      <c r="P844" s="682"/>
      <c r="Q844" s="684" t="str">
        <f t="shared" si="171"/>
        <v/>
      </c>
      <c r="R844" s="684" t="str">
        <f t="shared" si="172"/>
        <v/>
      </c>
      <c r="S844" s="684" t="str">
        <f t="shared" si="173"/>
        <v/>
      </c>
      <c r="T844" s="684" t="str">
        <f t="shared" si="174"/>
        <v/>
      </c>
      <c r="U844" s="685" t="str">
        <f t="shared" si="175"/>
        <v/>
      </c>
      <c r="V844" s="685" t="str">
        <f t="shared" si="176"/>
        <v/>
      </c>
      <c r="W844" s="685" t="str">
        <f t="shared" si="177"/>
        <v/>
      </c>
      <c r="X844" s="685" t="str">
        <f t="shared" si="178"/>
        <v/>
      </c>
      <c r="Y844" s="685" t="str">
        <f t="shared" si="179"/>
        <v/>
      </c>
      <c r="Z844" s="685" t="str">
        <f t="shared" si="180"/>
        <v/>
      </c>
      <c r="AA844" s="685" t="str">
        <f t="shared" si="181"/>
        <v/>
      </c>
      <c r="AB844" s="679" t="str">
        <f>IF(G844="","",VLOOKUP(G844,Qualities!$A$2:$B$156,2,0))</f>
        <v/>
      </c>
      <c r="AC844" s="686" t="str">
        <f>IF(AB844="","",VLOOKUP(AB844,QualityType!$A$2:$B$16,2,0))</f>
        <v/>
      </c>
      <c r="AD844" s="687" t="str">
        <f t="shared" si="169"/>
        <v/>
      </c>
      <c r="AE844" s="687" t="str">
        <f>IF(I844="",IF(AND(J844="",K844=""),"",F844&amp;"External"),IF(COUNTIF(BaseData!$B$2:$B$45,I844)=1,F844&amp;"Consolidation intra-divisional",F844&amp;"Group"))</f>
        <v/>
      </c>
      <c r="AF844" s="687" t="str">
        <f t="shared" si="170"/>
        <v/>
      </c>
    </row>
    <row r="845" spans="1:32">
      <c r="A845" s="674"/>
      <c r="B845" s="675"/>
      <c r="C845" s="676"/>
      <c r="D845" s="675"/>
      <c r="E845" s="677"/>
      <c r="F845" s="675"/>
      <c r="G845" s="678"/>
      <c r="H845" s="675"/>
      <c r="I845" s="675"/>
      <c r="J845" s="675"/>
      <c r="K845" s="680"/>
      <c r="L845" s="681"/>
      <c r="M845" s="682"/>
      <c r="N845" s="683"/>
      <c r="O845" s="682"/>
      <c r="P845" s="682"/>
      <c r="Q845" s="684" t="str">
        <f t="shared" si="171"/>
        <v/>
      </c>
      <c r="R845" s="684" t="str">
        <f t="shared" si="172"/>
        <v/>
      </c>
      <c r="S845" s="684" t="str">
        <f t="shared" si="173"/>
        <v/>
      </c>
      <c r="T845" s="684" t="str">
        <f t="shared" si="174"/>
        <v/>
      </c>
      <c r="U845" s="685" t="str">
        <f t="shared" si="175"/>
        <v/>
      </c>
      <c r="V845" s="685" t="str">
        <f t="shared" si="176"/>
        <v/>
      </c>
      <c r="W845" s="685" t="str">
        <f t="shared" si="177"/>
        <v/>
      </c>
      <c r="X845" s="685" t="str">
        <f t="shared" si="178"/>
        <v/>
      </c>
      <c r="Y845" s="685" t="str">
        <f t="shared" si="179"/>
        <v/>
      </c>
      <c r="Z845" s="685" t="str">
        <f t="shared" si="180"/>
        <v/>
      </c>
      <c r="AA845" s="685" t="str">
        <f t="shared" si="181"/>
        <v/>
      </c>
      <c r="AB845" s="679" t="str">
        <f>IF(G845="","",VLOOKUP(G845,Qualities!$A$2:$B$156,2,0))</f>
        <v/>
      </c>
      <c r="AC845" s="686" t="str">
        <f>IF(AB845="","",VLOOKUP(AB845,QualityType!$A$2:$B$16,2,0))</f>
        <v/>
      </c>
      <c r="AD845" s="687" t="str">
        <f t="shared" si="169"/>
        <v/>
      </c>
      <c r="AE845" s="687" t="str">
        <f>IF(I845="",IF(AND(J845="",K845=""),"",F845&amp;"External"),IF(COUNTIF(BaseData!$B$2:$B$45,I845)=1,F845&amp;"Consolidation intra-divisional",F845&amp;"Group"))</f>
        <v/>
      </c>
      <c r="AF845" s="687" t="str">
        <f t="shared" si="170"/>
        <v/>
      </c>
    </row>
    <row r="846" spans="1:32">
      <c r="A846" s="674"/>
      <c r="B846" s="675"/>
      <c r="C846" s="676"/>
      <c r="D846" s="675"/>
      <c r="E846" s="677"/>
      <c r="F846" s="675"/>
      <c r="G846" s="678"/>
      <c r="H846" s="675"/>
      <c r="I846" s="675"/>
      <c r="J846" s="675"/>
      <c r="K846" s="680"/>
      <c r="L846" s="681"/>
      <c r="M846" s="682"/>
      <c r="N846" s="683"/>
      <c r="O846" s="682"/>
      <c r="P846" s="682"/>
      <c r="Q846" s="684" t="str">
        <f t="shared" si="171"/>
        <v/>
      </c>
      <c r="R846" s="684" t="str">
        <f t="shared" si="172"/>
        <v/>
      </c>
      <c r="S846" s="684" t="str">
        <f t="shared" si="173"/>
        <v/>
      </c>
      <c r="T846" s="684" t="str">
        <f t="shared" si="174"/>
        <v/>
      </c>
      <c r="U846" s="685" t="str">
        <f t="shared" si="175"/>
        <v/>
      </c>
      <c r="V846" s="685" t="str">
        <f t="shared" si="176"/>
        <v/>
      </c>
      <c r="W846" s="685" t="str">
        <f t="shared" si="177"/>
        <v/>
      </c>
      <c r="X846" s="685" t="str">
        <f t="shared" si="178"/>
        <v/>
      </c>
      <c r="Y846" s="685" t="str">
        <f t="shared" si="179"/>
        <v/>
      </c>
      <c r="Z846" s="685" t="str">
        <f t="shared" si="180"/>
        <v/>
      </c>
      <c r="AA846" s="685" t="str">
        <f t="shared" si="181"/>
        <v/>
      </c>
      <c r="AB846" s="679" t="str">
        <f>IF(G846="","",VLOOKUP(G846,Qualities!$A$2:$B$156,2,0))</f>
        <v/>
      </c>
      <c r="AC846" s="686" t="str">
        <f>IF(AB846="","",VLOOKUP(AB846,QualityType!$A$2:$B$16,2,0))</f>
        <v/>
      </c>
      <c r="AD846" s="687" t="str">
        <f t="shared" si="169"/>
        <v/>
      </c>
      <c r="AE846" s="687" t="str">
        <f>IF(I846="",IF(AND(J846="",K846=""),"",F846&amp;"External"),IF(COUNTIF(BaseData!$B$2:$B$45,I846)=1,F846&amp;"Consolidation intra-divisional",F846&amp;"Group"))</f>
        <v/>
      </c>
      <c r="AF846" s="687" t="str">
        <f t="shared" si="170"/>
        <v/>
      </c>
    </row>
    <row r="847" spans="1:32">
      <c r="A847" s="674"/>
      <c r="B847" s="675"/>
      <c r="C847" s="676"/>
      <c r="D847" s="675"/>
      <c r="E847" s="677"/>
      <c r="F847" s="675"/>
      <c r="G847" s="678"/>
      <c r="H847" s="675"/>
      <c r="I847" s="675"/>
      <c r="J847" s="675"/>
      <c r="K847" s="680"/>
      <c r="L847" s="681"/>
      <c r="M847" s="682"/>
      <c r="N847" s="683"/>
      <c r="O847" s="682"/>
      <c r="P847" s="682"/>
      <c r="Q847" s="684" t="str">
        <f t="shared" si="171"/>
        <v/>
      </c>
      <c r="R847" s="684" t="str">
        <f t="shared" si="172"/>
        <v/>
      </c>
      <c r="S847" s="684" t="str">
        <f t="shared" si="173"/>
        <v/>
      </c>
      <c r="T847" s="684" t="str">
        <f t="shared" si="174"/>
        <v/>
      </c>
      <c r="U847" s="685" t="str">
        <f t="shared" si="175"/>
        <v/>
      </c>
      <c r="V847" s="685" t="str">
        <f t="shared" si="176"/>
        <v/>
      </c>
      <c r="W847" s="685" t="str">
        <f t="shared" si="177"/>
        <v/>
      </c>
      <c r="X847" s="685" t="str">
        <f t="shared" si="178"/>
        <v/>
      </c>
      <c r="Y847" s="685" t="str">
        <f t="shared" si="179"/>
        <v/>
      </c>
      <c r="Z847" s="685" t="str">
        <f t="shared" si="180"/>
        <v/>
      </c>
      <c r="AA847" s="685" t="str">
        <f t="shared" si="181"/>
        <v/>
      </c>
      <c r="AB847" s="679" t="str">
        <f>IF(G847="","",VLOOKUP(G847,Qualities!$A$2:$B$156,2,0))</f>
        <v/>
      </c>
      <c r="AC847" s="686" t="str">
        <f>IF(AB847="","",VLOOKUP(AB847,QualityType!$A$2:$B$16,2,0))</f>
        <v/>
      </c>
      <c r="AD847" s="687" t="str">
        <f t="shared" si="169"/>
        <v/>
      </c>
      <c r="AE847" s="687" t="str">
        <f>IF(I847="",IF(AND(J847="",K847=""),"",F847&amp;"External"),IF(COUNTIF(BaseData!$B$2:$B$45,I847)=1,F847&amp;"Consolidation intra-divisional",F847&amp;"Group"))</f>
        <v/>
      </c>
      <c r="AF847" s="687" t="str">
        <f t="shared" si="170"/>
        <v/>
      </c>
    </row>
    <row r="848" spans="1:32">
      <c r="A848" s="674"/>
      <c r="B848" s="675"/>
      <c r="C848" s="676"/>
      <c r="D848" s="675"/>
      <c r="E848" s="677"/>
      <c r="F848" s="675"/>
      <c r="G848" s="678"/>
      <c r="H848" s="675"/>
      <c r="I848" s="675"/>
      <c r="J848" s="675"/>
      <c r="K848" s="680"/>
      <c r="L848" s="681"/>
      <c r="M848" s="682"/>
      <c r="N848" s="683"/>
      <c r="O848" s="682"/>
      <c r="P848" s="682"/>
      <c r="Q848" s="684" t="str">
        <f t="shared" si="171"/>
        <v/>
      </c>
      <c r="R848" s="684" t="str">
        <f t="shared" si="172"/>
        <v/>
      </c>
      <c r="S848" s="684" t="str">
        <f t="shared" si="173"/>
        <v/>
      </c>
      <c r="T848" s="684" t="str">
        <f t="shared" si="174"/>
        <v/>
      </c>
      <c r="U848" s="685" t="str">
        <f t="shared" si="175"/>
        <v/>
      </c>
      <c r="V848" s="685" t="str">
        <f t="shared" si="176"/>
        <v/>
      </c>
      <c r="W848" s="685" t="str">
        <f t="shared" si="177"/>
        <v/>
      </c>
      <c r="X848" s="685" t="str">
        <f t="shared" si="178"/>
        <v/>
      </c>
      <c r="Y848" s="685" t="str">
        <f t="shared" si="179"/>
        <v/>
      </c>
      <c r="Z848" s="685" t="str">
        <f t="shared" si="180"/>
        <v/>
      </c>
      <c r="AA848" s="685" t="str">
        <f t="shared" si="181"/>
        <v/>
      </c>
      <c r="AB848" s="679" t="str">
        <f>IF(G848="","",VLOOKUP(G848,Qualities!$A$2:$B$156,2,0))</f>
        <v/>
      </c>
      <c r="AC848" s="686" t="str">
        <f>IF(AB848="","",VLOOKUP(AB848,QualityType!$A$2:$B$16,2,0))</f>
        <v/>
      </c>
      <c r="AD848" s="687" t="str">
        <f t="shared" si="169"/>
        <v/>
      </c>
      <c r="AE848" s="687" t="str">
        <f>IF(I848="",IF(AND(J848="",K848=""),"",F848&amp;"External"),IF(COUNTIF(BaseData!$B$2:$B$45,I848)=1,F848&amp;"Consolidation intra-divisional",F848&amp;"Group"))</f>
        <v/>
      </c>
      <c r="AF848" s="687" t="str">
        <f t="shared" si="170"/>
        <v/>
      </c>
    </row>
    <row r="849" spans="1:32">
      <c r="A849" s="674"/>
      <c r="B849" s="675"/>
      <c r="C849" s="676"/>
      <c r="D849" s="675"/>
      <c r="E849" s="677"/>
      <c r="F849" s="675"/>
      <c r="G849" s="678"/>
      <c r="H849" s="675"/>
      <c r="I849" s="675"/>
      <c r="J849" s="675"/>
      <c r="K849" s="680"/>
      <c r="L849" s="681"/>
      <c r="M849" s="682"/>
      <c r="N849" s="683"/>
      <c r="O849" s="682"/>
      <c r="P849" s="682"/>
      <c r="Q849" s="684" t="str">
        <f t="shared" si="171"/>
        <v/>
      </c>
      <c r="R849" s="684" t="str">
        <f t="shared" si="172"/>
        <v/>
      </c>
      <c r="S849" s="684" t="str">
        <f t="shared" si="173"/>
        <v/>
      </c>
      <c r="T849" s="684" t="str">
        <f t="shared" si="174"/>
        <v/>
      </c>
      <c r="U849" s="685" t="str">
        <f t="shared" si="175"/>
        <v/>
      </c>
      <c r="V849" s="685" t="str">
        <f t="shared" si="176"/>
        <v/>
      </c>
      <c r="W849" s="685" t="str">
        <f t="shared" si="177"/>
        <v/>
      </c>
      <c r="X849" s="685" t="str">
        <f t="shared" si="178"/>
        <v/>
      </c>
      <c r="Y849" s="685" t="str">
        <f t="shared" si="179"/>
        <v/>
      </c>
      <c r="Z849" s="685" t="str">
        <f t="shared" si="180"/>
        <v/>
      </c>
      <c r="AA849" s="685" t="str">
        <f t="shared" si="181"/>
        <v/>
      </c>
      <c r="AB849" s="679" t="str">
        <f>IF(G849="","",VLOOKUP(G849,Qualities!$A$2:$B$156,2,0))</f>
        <v/>
      </c>
      <c r="AC849" s="686" t="str">
        <f>IF(AB849="","",VLOOKUP(AB849,QualityType!$A$2:$B$16,2,0))</f>
        <v/>
      </c>
      <c r="AD849" s="687" t="str">
        <f t="shared" si="169"/>
        <v/>
      </c>
      <c r="AE849" s="687" t="str">
        <f>IF(I849="",IF(AND(J849="",K849=""),"",F849&amp;"External"),IF(COUNTIF(BaseData!$B$2:$B$45,I849)=1,F849&amp;"Consolidation intra-divisional",F849&amp;"Group"))</f>
        <v/>
      </c>
      <c r="AF849" s="687" t="str">
        <f t="shared" si="170"/>
        <v/>
      </c>
    </row>
    <row r="850" spans="1:32">
      <c r="A850" s="674"/>
      <c r="B850" s="675"/>
      <c r="C850" s="676"/>
      <c r="D850" s="675"/>
      <c r="E850" s="677"/>
      <c r="F850" s="675"/>
      <c r="G850" s="678"/>
      <c r="H850" s="675"/>
      <c r="I850" s="675"/>
      <c r="J850" s="675"/>
      <c r="K850" s="680"/>
      <c r="L850" s="681"/>
      <c r="M850" s="682"/>
      <c r="N850" s="683"/>
      <c r="O850" s="682"/>
      <c r="P850" s="682"/>
      <c r="Q850" s="684" t="str">
        <f t="shared" si="171"/>
        <v/>
      </c>
      <c r="R850" s="684" t="str">
        <f t="shared" si="172"/>
        <v/>
      </c>
      <c r="S850" s="684" t="str">
        <f t="shared" si="173"/>
        <v/>
      </c>
      <c r="T850" s="684" t="str">
        <f t="shared" si="174"/>
        <v/>
      </c>
      <c r="U850" s="685" t="str">
        <f t="shared" si="175"/>
        <v/>
      </c>
      <c r="V850" s="685" t="str">
        <f t="shared" si="176"/>
        <v/>
      </c>
      <c r="W850" s="685" t="str">
        <f t="shared" si="177"/>
        <v/>
      </c>
      <c r="X850" s="685" t="str">
        <f t="shared" si="178"/>
        <v/>
      </c>
      <c r="Y850" s="685" t="str">
        <f t="shared" si="179"/>
        <v/>
      </c>
      <c r="Z850" s="685" t="str">
        <f t="shared" si="180"/>
        <v/>
      </c>
      <c r="AA850" s="685" t="str">
        <f t="shared" si="181"/>
        <v/>
      </c>
      <c r="AB850" s="679" t="str">
        <f>IF(G850="","",VLOOKUP(G850,Qualities!$A$2:$B$156,2,0))</f>
        <v/>
      </c>
      <c r="AC850" s="686" t="str">
        <f>IF(AB850="","",VLOOKUP(AB850,QualityType!$A$2:$B$16,2,0))</f>
        <v/>
      </c>
      <c r="AD850" s="687" t="str">
        <f t="shared" si="169"/>
        <v/>
      </c>
      <c r="AE850" s="687" t="str">
        <f>IF(I850="",IF(AND(J850="",K850=""),"",F850&amp;"External"),IF(COUNTIF(BaseData!$B$2:$B$45,I850)=1,F850&amp;"Consolidation intra-divisional",F850&amp;"Group"))</f>
        <v/>
      </c>
      <c r="AF850" s="687" t="str">
        <f t="shared" si="170"/>
        <v/>
      </c>
    </row>
    <row r="851" spans="1:32">
      <c r="A851" s="674"/>
      <c r="B851" s="675"/>
      <c r="C851" s="676"/>
      <c r="D851" s="675"/>
      <c r="E851" s="677"/>
      <c r="F851" s="675"/>
      <c r="G851" s="678"/>
      <c r="H851" s="675"/>
      <c r="I851" s="675"/>
      <c r="J851" s="675"/>
      <c r="K851" s="680"/>
      <c r="L851" s="681"/>
      <c r="M851" s="682"/>
      <c r="N851" s="683"/>
      <c r="O851" s="682"/>
      <c r="P851" s="682"/>
      <c r="Q851" s="684" t="str">
        <f t="shared" si="171"/>
        <v/>
      </c>
      <c r="R851" s="684" t="str">
        <f t="shared" si="172"/>
        <v/>
      </c>
      <c r="S851" s="684" t="str">
        <f t="shared" si="173"/>
        <v/>
      </c>
      <c r="T851" s="684" t="str">
        <f t="shared" si="174"/>
        <v/>
      </c>
      <c r="U851" s="685" t="str">
        <f t="shared" si="175"/>
        <v/>
      </c>
      <c r="V851" s="685" t="str">
        <f t="shared" si="176"/>
        <v/>
      </c>
      <c r="W851" s="685" t="str">
        <f t="shared" si="177"/>
        <v/>
      </c>
      <c r="X851" s="685" t="str">
        <f t="shared" si="178"/>
        <v/>
      </c>
      <c r="Y851" s="685" t="str">
        <f t="shared" si="179"/>
        <v/>
      </c>
      <c r="Z851" s="685" t="str">
        <f t="shared" si="180"/>
        <v/>
      </c>
      <c r="AA851" s="685" t="str">
        <f t="shared" si="181"/>
        <v/>
      </c>
      <c r="AB851" s="679" t="str">
        <f>IF(G851="","",VLOOKUP(G851,Qualities!$A$2:$B$156,2,0))</f>
        <v/>
      </c>
      <c r="AC851" s="686" t="str">
        <f>IF(AB851="","",VLOOKUP(AB851,QualityType!$A$2:$B$16,2,0))</f>
        <v/>
      </c>
      <c r="AD851" s="687" t="str">
        <f t="shared" si="169"/>
        <v/>
      </c>
      <c r="AE851" s="687" t="str">
        <f>IF(I851="",IF(AND(J851="",K851=""),"",F851&amp;"External"),IF(COUNTIF(BaseData!$B$2:$B$45,I851)=1,F851&amp;"Consolidation intra-divisional",F851&amp;"Group"))</f>
        <v/>
      </c>
      <c r="AF851" s="687" t="str">
        <f t="shared" si="170"/>
        <v/>
      </c>
    </row>
    <row r="852" spans="1:32">
      <c r="A852" s="674"/>
      <c r="B852" s="675"/>
      <c r="C852" s="676"/>
      <c r="D852" s="675"/>
      <c r="E852" s="677"/>
      <c r="F852" s="675"/>
      <c r="G852" s="678"/>
      <c r="H852" s="675"/>
      <c r="I852" s="675"/>
      <c r="J852" s="675"/>
      <c r="K852" s="680"/>
      <c r="L852" s="681"/>
      <c r="M852" s="682"/>
      <c r="N852" s="683"/>
      <c r="O852" s="682"/>
      <c r="P852" s="682"/>
      <c r="Q852" s="684" t="str">
        <f t="shared" si="171"/>
        <v/>
      </c>
      <c r="R852" s="684" t="str">
        <f t="shared" si="172"/>
        <v/>
      </c>
      <c r="S852" s="684" t="str">
        <f t="shared" si="173"/>
        <v/>
      </c>
      <c r="T852" s="684" t="str">
        <f t="shared" si="174"/>
        <v/>
      </c>
      <c r="U852" s="685" t="str">
        <f t="shared" si="175"/>
        <v/>
      </c>
      <c r="V852" s="685" t="str">
        <f t="shared" si="176"/>
        <v/>
      </c>
      <c r="W852" s="685" t="str">
        <f t="shared" si="177"/>
        <v/>
      </c>
      <c r="X852" s="685" t="str">
        <f t="shared" si="178"/>
        <v/>
      </c>
      <c r="Y852" s="685" t="str">
        <f t="shared" si="179"/>
        <v/>
      </c>
      <c r="Z852" s="685" t="str">
        <f t="shared" si="180"/>
        <v/>
      </c>
      <c r="AA852" s="685" t="str">
        <f t="shared" si="181"/>
        <v/>
      </c>
      <c r="AB852" s="679" t="str">
        <f>IF(G852="","",VLOOKUP(G852,Qualities!$A$2:$B$156,2,0))</f>
        <v/>
      </c>
      <c r="AC852" s="686" t="str">
        <f>IF(AB852="","",VLOOKUP(AB852,QualityType!$A$2:$B$16,2,0))</f>
        <v/>
      </c>
      <c r="AD852" s="687" t="str">
        <f t="shared" si="169"/>
        <v/>
      </c>
      <c r="AE852" s="687" t="str">
        <f>IF(I852="",IF(AND(J852="",K852=""),"",F852&amp;"External"),IF(COUNTIF(BaseData!$B$2:$B$45,I852)=1,F852&amp;"Consolidation intra-divisional",F852&amp;"Group"))</f>
        <v/>
      </c>
      <c r="AF852" s="687" t="str">
        <f t="shared" si="170"/>
        <v/>
      </c>
    </row>
    <row r="853" spans="1:32">
      <c r="A853" s="674"/>
      <c r="B853" s="675"/>
      <c r="C853" s="676"/>
      <c r="D853" s="675"/>
      <c r="E853" s="677"/>
      <c r="F853" s="675"/>
      <c r="G853" s="678"/>
      <c r="H853" s="675"/>
      <c r="I853" s="675"/>
      <c r="J853" s="675"/>
      <c r="K853" s="680"/>
      <c r="L853" s="681"/>
      <c r="M853" s="682"/>
      <c r="N853" s="683"/>
      <c r="O853" s="682"/>
      <c r="P853" s="682"/>
      <c r="Q853" s="684" t="str">
        <f t="shared" si="171"/>
        <v/>
      </c>
      <c r="R853" s="684" t="str">
        <f t="shared" si="172"/>
        <v/>
      </c>
      <c r="S853" s="684" t="str">
        <f t="shared" si="173"/>
        <v/>
      </c>
      <c r="T853" s="684" t="str">
        <f t="shared" si="174"/>
        <v/>
      </c>
      <c r="U853" s="685" t="str">
        <f t="shared" si="175"/>
        <v/>
      </c>
      <c r="V853" s="685" t="str">
        <f t="shared" si="176"/>
        <v/>
      </c>
      <c r="W853" s="685" t="str">
        <f t="shared" si="177"/>
        <v/>
      </c>
      <c r="X853" s="685" t="str">
        <f t="shared" si="178"/>
        <v/>
      </c>
      <c r="Y853" s="685" t="str">
        <f t="shared" si="179"/>
        <v/>
      </c>
      <c r="Z853" s="685" t="str">
        <f t="shared" si="180"/>
        <v/>
      </c>
      <c r="AA853" s="685" t="str">
        <f t="shared" si="181"/>
        <v/>
      </c>
      <c r="AB853" s="679" t="str">
        <f>IF(G853="","",VLOOKUP(G853,Qualities!$A$2:$B$156,2,0))</f>
        <v/>
      </c>
      <c r="AC853" s="686" t="str">
        <f>IF(AB853="","",VLOOKUP(AB853,QualityType!$A$2:$B$16,2,0))</f>
        <v/>
      </c>
      <c r="AD853" s="687" t="str">
        <f t="shared" si="169"/>
        <v/>
      </c>
      <c r="AE853" s="687" t="str">
        <f>IF(I853="",IF(AND(J853="",K853=""),"",F853&amp;"External"),IF(COUNTIF(BaseData!$B$2:$B$45,I853)=1,F853&amp;"Consolidation intra-divisional",F853&amp;"Group"))</f>
        <v/>
      </c>
      <c r="AF853" s="687" t="str">
        <f t="shared" si="170"/>
        <v/>
      </c>
    </row>
    <row r="854" spans="1:32">
      <c r="A854" s="674"/>
      <c r="B854" s="675"/>
      <c r="C854" s="676"/>
      <c r="D854" s="675"/>
      <c r="E854" s="677"/>
      <c r="F854" s="675"/>
      <c r="G854" s="678"/>
      <c r="H854" s="675"/>
      <c r="I854" s="675"/>
      <c r="J854" s="675"/>
      <c r="K854" s="680"/>
      <c r="L854" s="681"/>
      <c r="M854" s="682"/>
      <c r="N854" s="683"/>
      <c r="O854" s="682"/>
      <c r="P854" s="682"/>
      <c r="Q854" s="684" t="str">
        <f t="shared" si="171"/>
        <v/>
      </c>
      <c r="R854" s="684" t="str">
        <f t="shared" si="172"/>
        <v/>
      </c>
      <c r="S854" s="684" t="str">
        <f t="shared" si="173"/>
        <v/>
      </c>
      <c r="T854" s="684" t="str">
        <f t="shared" si="174"/>
        <v/>
      </c>
      <c r="U854" s="685" t="str">
        <f t="shared" si="175"/>
        <v/>
      </c>
      <c r="V854" s="685" t="str">
        <f t="shared" si="176"/>
        <v/>
      </c>
      <c r="W854" s="685" t="str">
        <f t="shared" si="177"/>
        <v/>
      </c>
      <c r="X854" s="685" t="str">
        <f t="shared" si="178"/>
        <v/>
      </c>
      <c r="Y854" s="685" t="str">
        <f t="shared" si="179"/>
        <v/>
      </c>
      <c r="Z854" s="685" t="str">
        <f t="shared" si="180"/>
        <v/>
      </c>
      <c r="AA854" s="685" t="str">
        <f t="shared" si="181"/>
        <v/>
      </c>
      <c r="AB854" s="679" t="str">
        <f>IF(G854="","",VLOOKUP(G854,Qualities!$A$2:$B$156,2,0))</f>
        <v/>
      </c>
      <c r="AC854" s="686" t="str">
        <f>IF(AB854="","",VLOOKUP(AB854,QualityType!$A$2:$B$16,2,0))</f>
        <v/>
      </c>
      <c r="AD854" s="687" t="str">
        <f t="shared" si="169"/>
        <v/>
      </c>
      <c r="AE854" s="687" t="str">
        <f>IF(I854="",IF(AND(J854="",K854=""),"",F854&amp;"External"),IF(COUNTIF(BaseData!$B$2:$B$45,I854)=1,F854&amp;"Consolidation intra-divisional",F854&amp;"Group"))</f>
        <v/>
      </c>
      <c r="AF854" s="687" t="str">
        <f t="shared" si="170"/>
        <v/>
      </c>
    </row>
    <row r="855" spans="1:32">
      <c r="A855" s="674"/>
      <c r="B855" s="675"/>
      <c r="C855" s="676"/>
      <c r="D855" s="675"/>
      <c r="E855" s="677"/>
      <c r="F855" s="675"/>
      <c r="G855" s="678"/>
      <c r="H855" s="675"/>
      <c r="I855" s="675"/>
      <c r="J855" s="675"/>
      <c r="K855" s="680"/>
      <c r="L855" s="681"/>
      <c r="M855" s="682"/>
      <c r="N855" s="683"/>
      <c r="O855" s="682"/>
      <c r="P855" s="682"/>
      <c r="Q855" s="684" t="str">
        <f t="shared" si="171"/>
        <v/>
      </c>
      <c r="R855" s="684" t="str">
        <f t="shared" si="172"/>
        <v/>
      </c>
      <c r="S855" s="684" t="str">
        <f t="shared" si="173"/>
        <v/>
      </c>
      <c r="T855" s="684" t="str">
        <f t="shared" si="174"/>
        <v/>
      </c>
      <c r="U855" s="685" t="str">
        <f t="shared" si="175"/>
        <v/>
      </c>
      <c r="V855" s="685" t="str">
        <f t="shared" si="176"/>
        <v/>
      </c>
      <c r="W855" s="685" t="str">
        <f t="shared" si="177"/>
        <v/>
      </c>
      <c r="X855" s="685" t="str">
        <f t="shared" si="178"/>
        <v/>
      </c>
      <c r="Y855" s="685" t="str">
        <f t="shared" si="179"/>
        <v/>
      </c>
      <c r="Z855" s="685" t="str">
        <f t="shared" si="180"/>
        <v/>
      </c>
      <c r="AA855" s="685" t="str">
        <f t="shared" si="181"/>
        <v/>
      </c>
      <c r="AB855" s="679" t="str">
        <f>IF(G855="","",VLOOKUP(G855,Qualities!$A$2:$B$156,2,0))</f>
        <v/>
      </c>
      <c r="AC855" s="686" t="str">
        <f>IF(AB855="","",VLOOKUP(AB855,QualityType!$A$2:$B$16,2,0))</f>
        <v/>
      </c>
      <c r="AD855" s="687" t="str">
        <f t="shared" si="169"/>
        <v/>
      </c>
      <c r="AE855" s="687" t="str">
        <f>IF(I855="",IF(AND(J855="",K855=""),"",F855&amp;"External"),IF(COUNTIF(BaseData!$B$2:$B$45,I855)=1,F855&amp;"Consolidation intra-divisional",F855&amp;"Group"))</f>
        <v/>
      </c>
      <c r="AF855" s="687" t="str">
        <f t="shared" si="170"/>
        <v/>
      </c>
    </row>
    <row r="856" spans="1:32">
      <c r="A856" s="674"/>
      <c r="B856" s="675"/>
      <c r="C856" s="676"/>
      <c r="D856" s="675"/>
      <c r="E856" s="677"/>
      <c r="F856" s="675"/>
      <c r="G856" s="678"/>
      <c r="H856" s="675"/>
      <c r="I856" s="675"/>
      <c r="J856" s="675"/>
      <c r="K856" s="680"/>
      <c r="L856" s="681"/>
      <c r="M856" s="682"/>
      <c r="N856" s="683"/>
      <c r="O856" s="682"/>
      <c r="P856" s="682"/>
      <c r="Q856" s="684" t="str">
        <f t="shared" si="171"/>
        <v/>
      </c>
      <c r="R856" s="684" t="str">
        <f t="shared" si="172"/>
        <v/>
      </c>
      <c r="S856" s="684" t="str">
        <f t="shared" si="173"/>
        <v/>
      </c>
      <c r="T856" s="684" t="str">
        <f t="shared" si="174"/>
        <v/>
      </c>
      <c r="U856" s="685" t="str">
        <f t="shared" si="175"/>
        <v/>
      </c>
      <c r="V856" s="685" t="str">
        <f t="shared" si="176"/>
        <v/>
      </c>
      <c r="W856" s="685" t="str">
        <f t="shared" si="177"/>
        <v/>
      </c>
      <c r="X856" s="685" t="str">
        <f t="shared" si="178"/>
        <v/>
      </c>
      <c r="Y856" s="685" t="str">
        <f t="shared" si="179"/>
        <v/>
      </c>
      <c r="Z856" s="685" t="str">
        <f t="shared" si="180"/>
        <v/>
      </c>
      <c r="AA856" s="685" t="str">
        <f t="shared" si="181"/>
        <v/>
      </c>
      <c r="AB856" s="679" t="str">
        <f>IF(G856="","",VLOOKUP(G856,Qualities!$A$2:$B$156,2,0))</f>
        <v/>
      </c>
      <c r="AC856" s="686" t="str">
        <f>IF(AB856="","",VLOOKUP(AB856,QualityType!$A$2:$B$16,2,0))</f>
        <v/>
      </c>
      <c r="AD856" s="687" t="str">
        <f t="shared" si="169"/>
        <v/>
      </c>
      <c r="AE856" s="687" t="str">
        <f>IF(I856="",IF(AND(J856="",K856=""),"",F856&amp;"External"),IF(COUNTIF(BaseData!$B$2:$B$45,I856)=1,F856&amp;"Consolidation intra-divisional",F856&amp;"Group"))</f>
        <v/>
      </c>
      <c r="AF856" s="687" t="str">
        <f t="shared" si="170"/>
        <v/>
      </c>
    </row>
    <row r="857" spans="1:32">
      <c r="A857" s="674"/>
      <c r="B857" s="675"/>
      <c r="C857" s="676"/>
      <c r="D857" s="675"/>
      <c r="E857" s="677"/>
      <c r="F857" s="675"/>
      <c r="G857" s="678"/>
      <c r="H857" s="675"/>
      <c r="I857" s="675"/>
      <c r="J857" s="675"/>
      <c r="K857" s="680"/>
      <c r="L857" s="681"/>
      <c r="M857" s="682"/>
      <c r="N857" s="683"/>
      <c r="O857" s="682"/>
      <c r="P857" s="682"/>
      <c r="Q857" s="684" t="str">
        <f t="shared" si="171"/>
        <v/>
      </c>
      <c r="R857" s="684" t="str">
        <f t="shared" si="172"/>
        <v/>
      </c>
      <c r="S857" s="684" t="str">
        <f t="shared" si="173"/>
        <v/>
      </c>
      <c r="T857" s="684" t="str">
        <f t="shared" si="174"/>
        <v/>
      </c>
      <c r="U857" s="685" t="str">
        <f t="shared" si="175"/>
        <v/>
      </c>
      <c r="V857" s="685" t="str">
        <f t="shared" si="176"/>
        <v/>
      </c>
      <c r="W857" s="685" t="str">
        <f t="shared" si="177"/>
        <v/>
      </c>
      <c r="X857" s="685" t="str">
        <f t="shared" si="178"/>
        <v/>
      </c>
      <c r="Y857" s="685" t="str">
        <f t="shared" si="179"/>
        <v/>
      </c>
      <c r="Z857" s="685" t="str">
        <f t="shared" si="180"/>
        <v/>
      </c>
      <c r="AA857" s="685" t="str">
        <f t="shared" si="181"/>
        <v/>
      </c>
      <c r="AB857" s="679" t="str">
        <f>IF(G857="","",VLOOKUP(G857,Qualities!$A$2:$B$156,2,0))</f>
        <v/>
      </c>
      <c r="AC857" s="686" t="str">
        <f>IF(AB857="","",VLOOKUP(AB857,QualityType!$A$2:$B$16,2,0))</f>
        <v/>
      </c>
      <c r="AD857" s="687" t="str">
        <f t="shared" si="169"/>
        <v/>
      </c>
      <c r="AE857" s="687" t="str">
        <f>IF(I857="",IF(AND(J857="",K857=""),"",F857&amp;"External"),IF(COUNTIF(BaseData!$B$2:$B$45,I857)=1,F857&amp;"Consolidation intra-divisional",F857&amp;"Group"))</f>
        <v/>
      </c>
      <c r="AF857" s="687" t="str">
        <f t="shared" si="170"/>
        <v/>
      </c>
    </row>
    <row r="858" spans="1:32">
      <c r="A858" s="674"/>
      <c r="B858" s="675"/>
      <c r="C858" s="676"/>
      <c r="D858" s="675"/>
      <c r="E858" s="677"/>
      <c r="F858" s="675"/>
      <c r="G858" s="678"/>
      <c r="H858" s="675"/>
      <c r="I858" s="675"/>
      <c r="J858" s="675"/>
      <c r="K858" s="680"/>
      <c r="L858" s="681"/>
      <c r="M858" s="682"/>
      <c r="N858" s="683"/>
      <c r="O858" s="682"/>
      <c r="P858" s="682"/>
      <c r="Q858" s="684" t="str">
        <f t="shared" si="171"/>
        <v/>
      </c>
      <c r="R858" s="684" t="str">
        <f t="shared" si="172"/>
        <v/>
      </c>
      <c r="S858" s="684" t="str">
        <f t="shared" si="173"/>
        <v/>
      </c>
      <c r="T858" s="684" t="str">
        <f t="shared" si="174"/>
        <v/>
      </c>
      <c r="U858" s="685" t="str">
        <f t="shared" si="175"/>
        <v/>
      </c>
      <c r="V858" s="685" t="str">
        <f t="shared" si="176"/>
        <v/>
      </c>
      <c r="W858" s="685" t="str">
        <f t="shared" si="177"/>
        <v/>
      </c>
      <c r="X858" s="685" t="str">
        <f t="shared" si="178"/>
        <v/>
      </c>
      <c r="Y858" s="685" t="str">
        <f t="shared" si="179"/>
        <v/>
      </c>
      <c r="Z858" s="685" t="str">
        <f t="shared" si="180"/>
        <v/>
      </c>
      <c r="AA858" s="685" t="str">
        <f t="shared" si="181"/>
        <v/>
      </c>
      <c r="AB858" s="679" t="str">
        <f>IF(G858="","",VLOOKUP(G858,Qualities!$A$2:$B$156,2,0))</f>
        <v/>
      </c>
      <c r="AC858" s="686" t="str">
        <f>IF(AB858="","",VLOOKUP(AB858,QualityType!$A$2:$B$16,2,0))</f>
        <v/>
      </c>
      <c r="AD858" s="687" t="str">
        <f t="shared" si="169"/>
        <v/>
      </c>
      <c r="AE858" s="687" t="str">
        <f>IF(I858="",IF(AND(J858="",K858=""),"",F858&amp;"External"),IF(COUNTIF(BaseData!$B$2:$B$45,I858)=1,F858&amp;"Consolidation intra-divisional",F858&amp;"Group"))</f>
        <v/>
      </c>
      <c r="AF858" s="687" t="str">
        <f t="shared" si="170"/>
        <v/>
      </c>
    </row>
    <row r="859" spans="1:32">
      <c r="A859" s="674"/>
      <c r="B859" s="675"/>
      <c r="C859" s="676"/>
      <c r="D859" s="675"/>
      <c r="E859" s="677"/>
      <c r="F859" s="675"/>
      <c r="G859" s="678"/>
      <c r="H859" s="675"/>
      <c r="I859" s="675"/>
      <c r="J859" s="675"/>
      <c r="K859" s="680"/>
      <c r="L859" s="681"/>
      <c r="M859" s="682"/>
      <c r="N859" s="683"/>
      <c r="O859" s="682"/>
      <c r="P859" s="682"/>
      <c r="Q859" s="684" t="str">
        <f t="shared" si="171"/>
        <v/>
      </c>
      <c r="R859" s="684" t="str">
        <f t="shared" si="172"/>
        <v/>
      </c>
      <c r="S859" s="684" t="str">
        <f t="shared" si="173"/>
        <v/>
      </c>
      <c r="T859" s="684" t="str">
        <f t="shared" si="174"/>
        <v/>
      </c>
      <c r="U859" s="685" t="str">
        <f t="shared" si="175"/>
        <v/>
      </c>
      <c r="V859" s="685" t="str">
        <f t="shared" si="176"/>
        <v/>
      </c>
      <c r="W859" s="685" t="str">
        <f t="shared" si="177"/>
        <v/>
      </c>
      <c r="X859" s="685" t="str">
        <f t="shared" si="178"/>
        <v/>
      </c>
      <c r="Y859" s="685" t="str">
        <f t="shared" si="179"/>
        <v/>
      </c>
      <c r="Z859" s="685" t="str">
        <f t="shared" si="180"/>
        <v/>
      </c>
      <c r="AA859" s="685" t="str">
        <f t="shared" si="181"/>
        <v/>
      </c>
      <c r="AB859" s="679" t="str">
        <f>IF(G859="","",VLOOKUP(G859,Qualities!$A$2:$B$156,2,0))</f>
        <v/>
      </c>
      <c r="AC859" s="686" t="str">
        <f>IF(AB859="","",VLOOKUP(AB859,QualityType!$A$2:$B$16,2,0))</f>
        <v/>
      </c>
      <c r="AD859" s="687" t="str">
        <f t="shared" si="169"/>
        <v/>
      </c>
      <c r="AE859" s="687" t="str">
        <f>IF(I859="",IF(AND(J859="",K859=""),"",F859&amp;"External"),IF(COUNTIF(BaseData!$B$2:$B$45,I859)=1,F859&amp;"Consolidation intra-divisional",F859&amp;"Group"))</f>
        <v/>
      </c>
      <c r="AF859" s="687" t="str">
        <f t="shared" si="170"/>
        <v/>
      </c>
    </row>
    <row r="860" spans="1:32">
      <c r="A860" s="674"/>
      <c r="B860" s="675"/>
      <c r="C860" s="676"/>
      <c r="D860" s="675"/>
      <c r="E860" s="677"/>
      <c r="F860" s="675"/>
      <c r="G860" s="678"/>
      <c r="H860" s="675"/>
      <c r="I860" s="675"/>
      <c r="J860" s="675"/>
      <c r="K860" s="680"/>
      <c r="L860" s="681"/>
      <c r="M860" s="682"/>
      <c r="N860" s="683"/>
      <c r="O860" s="682"/>
      <c r="P860" s="682"/>
      <c r="Q860" s="684" t="str">
        <f t="shared" si="171"/>
        <v/>
      </c>
      <c r="R860" s="684" t="str">
        <f t="shared" si="172"/>
        <v/>
      </c>
      <c r="S860" s="684" t="str">
        <f t="shared" si="173"/>
        <v/>
      </c>
      <c r="T860" s="684" t="str">
        <f t="shared" si="174"/>
        <v/>
      </c>
      <c r="U860" s="685" t="str">
        <f t="shared" si="175"/>
        <v/>
      </c>
      <c r="V860" s="685" t="str">
        <f t="shared" si="176"/>
        <v/>
      </c>
      <c r="W860" s="685" t="str">
        <f t="shared" si="177"/>
        <v/>
      </c>
      <c r="X860" s="685" t="str">
        <f t="shared" si="178"/>
        <v/>
      </c>
      <c r="Y860" s="685" t="str">
        <f t="shared" si="179"/>
        <v/>
      </c>
      <c r="Z860" s="685" t="str">
        <f t="shared" si="180"/>
        <v/>
      </c>
      <c r="AA860" s="685" t="str">
        <f t="shared" si="181"/>
        <v/>
      </c>
      <c r="AB860" s="679" t="str">
        <f>IF(G860="","",VLOOKUP(G860,Qualities!$A$2:$B$156,2,0))</f>
        <v/>
      </c>
      <c r="AC860" s="686" t="str">
        <f>IF(AB860="","",VLOOKUP(AB860,QualityType!$A$2:$B$16,2,0))</f>
        <v/>
      </c>
      <c r="AD860" s="687" t="str">
        <f t="shared" si="169"/>
        <v/>
      </c>
      <c r="AE860" s="687" t="str">
        <f>IF(I860="",IF(AND(J860="",K860=""),"",F860&amp;"External"),IF(COUNTIF(BaseData!$B$2:$B$45,I860)=1,F860&amp;"Consolidation intra-divisional",F860&amp;"Group"))</f>
        <v/>
      </c>
      <c r="AF860" s="687" t="str">
        <f t="shared" si="170"/>
        <v/>
      </c>
    </row>
    <row r="861" spans="1:32">
      <c r="A861" s="674"/>
      <c r="B861" s="675"/>
      <c r="C861" s="676"/>
      <c r="D861" s="675"/>
      <c r="E861" s="677"/>
      <c r="F861" s="675"/>
      <c r="G861" s="678"/>
      <c r="H861" s="675"/>
      <c r="I861" s="675"/>
      <c r="J861" s="675"/>
      <c r="K861" s="680"/>
      <c r="L861" s="681"/>
      <c r="M861" s="682"/>
      <c r="N861" s="683"/>
      <c r="O861" s="682"/>
      <c r="P861" s="682"/>
      <c r="Q861" s="684" t="str">
        <f t="shared" si="171"/>
        <v/>
      </c>
      <c r="R861" s="684" t="str">
        <f t="shared" si="172"/>
        <v/>
      </c>
      <c r="S861" s="684" t="str">
        <f t="shared" si="173"/>
        <v/>
      </c>
      <c r="T861" s="684" t="str">
        <f t="shared" si="174"/>
        <v/>
      </c>
      <c r="U861" s="685" t="str">
        <f t="shared" si="175"/>
        <v/>
      </c>
      <c r="V861" s="685" t="str">
        <f t="shared" si="176"/>
        <v/>
      </c>
      <c r="W861" s="685" t="str">
        <f t="shared" si="177"/>
        <v/>
      </c>
      <c r="X861" s="685" t="str">
        <f t="shared" si="178"/>
        <v/>
      </c>
      <c r="Y861" s="685" t="str">
        <f t="shared" si="179"/>
        <v/>
      </c>
      <c r="Z861" s="685" t="str">
        <f t="shared" si="180"/>
        <v/>
      </c>
      <c r="AA861" s="685" t="str">
        <f t="shared" si="181"/>
        <v/>
      </c>
      <c r="AB861" s="679" t="str">
        <f>IF(G861="","",VLOOKUP(G861,Qualities!$A$2:$B$156,2,0))</f>
        <v/>
      </c>
      <c r="AC861" s="686" t="str">
        <f>IF(AB861="","",VLOOKUP(AB861,QualityType!$A$2:$B$16,2,0))</f>
        <v/>
      </c>
      <c r="AD861" s="687" t="str">
        <f t="shared" si="169"/>
        <v/>
      </c>
      <c r="AE861" s="687" t="str">
        <f>IF(I861="",IF(AND(J861="",K861=""),"",F861&amp;"External"),IF(COUNTIF(BaseData!$B$2:$B$45,I861)=1,F861&amp;"Consolidation intra-divisional",F861&amp;"Group"))</f>
        <v/>
      </c>
      <c r="AF861" s="687" t="str">
        <f t="shared" si="170"/>
        <v/>
      </c>
    </row>
    <row r="862" spans="1:32">
      <c r="A862" s="674"/>
      <c r="B862" s="675"/>
      <c r="C862" s="676"/>
      <c r="D862" s="675"/>
      <c r="E862" s="677"/>
      <c r="F862" s="675"/>
      <c r="G862" s="678"/>
      <c r="H862" s="675"/>
      <c r="I862" s="675"/>
      <c r="J862" s="675"/>
      <c r="K862" s="680"/>
      <c r="L862" s="681"/>
      <c r="M862" s="682"/>
      <c r="N862" s="683"/>
      <c r="O862" s="682"/>
      <c r="P862" s="682"/>
      <c r="Q862" s="684" t="str">
        <f t="shared" si="171"/>
        <v/>
      </c>
      <c r="R862" s="684" t="str">
        <f t="shared" si="172"/>
        <v/>
      </c>
      <c r="S862" s="684" t="str">
        <f t="shared" si="173"/>
        <v/>
      </c>
      <c r="T862" s="684" t="str">
        <f t="shared" si="174"/>
        <v/>
      </c>
      <c r="U862" s="685" t="str">
        <f t="shared" si="175"/>
        <v/>
      </c>
      <c r="V862" s="685" t="str">
        <f t="shared" si="176"/>
        <v/>
      </c>
      <c r="W862" s="685" t="str">
        <f t="shared" si="177"/>
        <v/>
      </c>
      <c r="X862" s="685" t="str">
        <f t="shared" si="178"/>
        <v/>
      </c>
      <c r="Y862" s="685" t="str">
        <f t="shared" si="179"/>
        <v/>
      </c>
      <c r="Z862" s="685" t="str">
        <f t="shared" si="180"/>
        <v/>
      </c>
      <c r="AA862" s="685" t="str">
        <f t="shared" si="181"/>
        <v/>
      </c>
      <c r="AB862" s="679" t="str">
        <f>IF(G862="","",VLOOKUP(G862,Qualities!$A$2:$B$156,2,0))</f>
        <v/>
      </c>
      <c r="AC862" s="686" t="str">
        <f>IF(AB862="","",VLOOKUP(AB862,QualityType!$A$2:$B$16,2,0))</f>
        <v/>
      </c>
      <c r="AD862" s="687" t="str">
        <f t="shared" si="169"/>
        <v/>
      </c>
      <c r="AE862" s="687" t="str">
        <f>IF(I862="",IF(AND(J862="",K862=""),"",F862&amp;"External"),IF(COUNTIF(BaseData!$B$2:$B$45,I862)=1,F862&amp;"Consolidation intra-divisional",F862&amp;"Group"))</f>
        <v/>
      </c>
      <c r="AF862" s="687" t="str">
        <f t="shared" si="170"/>
        <v/>
      </c>
    </row>
    <row r="863" spans="1:32">
      <c r="A863" s="674"/>
      <c r="B863" s="675"/>
      <c r="C863" s="676"/>
      <c r="D863" s="675"/>
      <c r="E863" s="677"/>
      <c r="F863" s="675"/>
      <c r="G863" s="678"/>
      <c r="H863" s="675"/>
      <c r="I863" s="675"/>
      <c r="J863" s="675"/>
      <c r="K863" s="680"/>
      <c r="L863" s="681"/>
      <c r="M863" s="682"/>
      <c r="N863" s="683"/>
      <c r="O863" s="682"/>
      <c r="P863" s="682"/>
      <c r="Q863" s="684" t="str">
        <f t="shared" si="171"/>
        <v/>
      </c>
      <c r="R863" s="684" t="str">
        <f t="shared" si="172"/>
        <v/>
      </c>
      <c r="S863" s="684" t="str">
        <f t="shared" si="173"/>
        <v/>
      </c>
      <c r="T863" s="684" t="str">
        <f t="shared" si="174"/>
        <v/>
      </c>
      <c r="U863" s="685" t="str">
        <f t="shared" si="175"/>
        <v/>
      </c>
      <c r="V863" s="685" t="str">
        <f t="shared" si="176"/>
        <v/>
      </c>
      <c r="W863" s="685" t="str">
        <f t="shared" si="177"/>
        <v/>
      </c>
      <c r="X863" s="685" t="str">
        <f t="shared" si="178"/>
        <v/>
      </c>
      <c r="Y863" s="685" t="str">
        <f t="shared" si="179"/>
        <v/>
      </c>
      <c r="Z863" s="685" t="str">
        <f t="shared" si="180"/>
        <v/>
      </c>
      <c r="AA863" s="685" t="str">
        <f t="shared" si="181"/>
        <v/>
      </c>
      <c r="AB863" s="679" t="str">
        <f>IF(G863="","",VLOOKUP(G863,Qualities!$A$2:$B$156,2,0))</f>
        <v/>
      </c>
      <c r="AC863" s="686" t="str">
        <f>IF(AB863="","",VLOOKUP(AB863,QualityType!$A$2:$B$16,2,0))</f>
        <v/>
      </c>
      <c r="AD863" s="687" t="str">
        <f t="shared" si="169"/>
        <v/>
      </c>
      <c r="AE863" s="687" t="str">
        <f>IF(I863="",IF(AND(J863="",K863=""),"",F863&amp;"External"),IF(COUNTIF(BaseData!$B$2:$B$45,I863)=1,F863&amp;"Consolidation intra-divisional",F863&amp;"Group"))</f>
        <v/>
      </c>
      <c r="AF863" s="687" t="str">
        <f t="shared" si="170"/>
        <v/>
      </c>
    </row>
    <row r="864" spans="1:32">
      <c r="A864" s="674"/>
      <c r="B864" s="675"/>
      <c r="C864" s="676"/>
      <c r="D864" s="675"/>
      <c r="E864" s="677"/>
      <c r="F864" s="675"/>
      <c r="G864" s="678"/>
      <c r="H864" s="675"/>
      <c r="I864" s="675"/>
      <c r="J864" s="675"/>
      <c r="K864" s="680"/>
      <c r="L864" s="681"/>
      <c r="M864" s="682"/>
      <c r="N864" s="683"/>
      <c r="O864" s="682"/>
      <c r="P864" s="682"/>
      <c r="Q864" s="684" t="str">
        <f t="shared" si="171"/>
        <v/>
      </c>
      <c r="R864" s="684" t="str">
        <f t="shared" si="172"/>
        <v/>
      </c>
      <c r="S864" s="684" t="str">
        <f t="shared" si="173"/>
        <v/>
      </c>
      <c r="T864" s="684" t="str">
        <f t="shared" si="174"/>
        <v/>
      </c>
      <c r="U864" s="685" t="str">
        <f t="shared" si="175"/>
        <v/>
      </c>
      <c r="V864" s="685" t="str">
        <f t="shared" si="176"/>
        <v/>
      </c>
      <c r="W864" s="685" t="str">
        <f t="shared" si="177"/>
        <v/>
      </c>
      <c r="X864" s="685" t="str">
        <f t="shared" si="178"/>
        <v/>
      </c>
      <c r="Y864" s="685" t="str">
        <f t="shared" si="179"/>
        <v/>
      </c>
      <c r="Z864" s="685" t="str">
        <f t="shared" si="180"/>
        <v/>
      </c>
      <c r="AA864" s="685" t="str">
        <f t="shared" si="181"/>
        <v/>
      </c>
      <c r="AB864" s="679" t="str">
        <f>IF(G864="","",VLOOKUP(G864,Qualities!$A$2:$B$156,2,0))</f>
        <v/>
      </c>
      <c r="AC864" s="686" t="str">
        <f>IF(AB864="","",VLOOKUP(AB864,QualityType!$A$2:$B$16,2,0))</f>
        <v/>
      </c>
      <c r="AD864" s="687" t="str">
        <f t="shared" si="169"/>
        <v/>
      </c>
      <c r="AE864" s="687" t="str">
        <f>IF(I864="",IF(AND(J864="",K864=""),"",F864&amp;"External"),IF(COUNTIF(BaseData!$B$2:$B$45,I864)=1,F864&amp;"Consolidation intra-divisional",F864&amp;"Group"))</f>
        <v/>
      </c>
      <c r="AF864" s="687" t="str">
        <f t="shared" si="170"/>
        <v/>
      </c>
    </row>
    <row r="865" spans="1:32">
      <c r="A865" s="674"/>
      <c r="B865" s="675"/>
      <c r="C865" s="676"/>
      <c r="D865" s="675"/>
      <c r="E865" s="677"/>
      <c r="F865" s="675"/>
      <c r="G865" s="678"/>
      <c r="H865" s="675"/>
      <c r="I865" s="675"/>
      <c r="J865" s="675"/>
      <c r="K865" s="680"/>
      <c r="L865" s="681"/>
      <c r="M865" s="682"/>
      <c r="N865" s="683"/>
      <c r="O865" s="682"/>
      <c r="P865" s="682"/>
      <c r="Q865" s="684" t="str">
        <f t="shared" si="171"/>
        <v/>
      </c>
      <c r="R865" s="684" t="str">
        <f t="shared" si="172"/>
        <v/>
      </c>
      <c r="S865" s="684" t="str">
        <f t="shared" si="173"/>
        <v/>
      </c>
      <c r="T865" s="684" t="str">
        <f t="shared" si="174"/>
        <v/>
      </c>
      <c r="U865" s="685" t="str">
        <f t="shared" si="175"/>
        <v/>
      </c>
      <c r="V865" s="685" t="str">
        <f t="shared" si="176"/>
        <v/>
      </c>
      <c r="W865" s="685" t="str">
        <f t="shared" si="177"/>
        <v/>
      </c>
      <c r="X865" s="685" t="str">
        <f t="shared" si="178"/>
        <v/>
      </c>
      <c r="Y865" s="685" t="str">
        <f t="shared" si="179"/>
        <v/>
      </c>
      <c r="Z865" s="685" t="str">
        <f t="shared" si="180"/>
        <v/>
      </c>
      <c r="AA865" s="685" t="str">
        <f t="shared" si="181"/>
        <v/>
      </c>
      <c r="AB865" s="679" t="str">
        <f>IF(G865="","",VLOOKUP(G865,Qualities!$A$2:$B$156,2,0))</f>
        <v/>
      </c>
      <c r="AC865" s="686" t="str">
        <f>IF(AB865="","",VLOOKUP(AB865,QualityType!$A$2:$B$16,2,0))</f>
        <v/>
      </c>
      <c r="AD865" s="687" t="str">
        <f t="shared" si="169"/>
        <v/>
      </c>
      <c r="AE865" s="687" t="str">
        <f>IF(I865="",IF(AND(J865="",K865=""),"",F865&amp;"External"),IF(COUNTIF(BaseData!$B$2:$B$45,I865)=1,F865&amp;"Consolidation intra-divisional",F865&amp;"Group"))</f>
        <v/>
      </c>
      <c r="AF865" s="687" t="str">
        <f t="shared" si="170"/>
        <v/>
      </c>
    </row>
    <row r="866" spans="1:32">
      <c r="A866" s="674"/>
      <c r="B866" s="675"/>
      <c r="C866" s="676"/>
      <c r="D866" s="675"/>
      <c r="E866" s="677"/>
      <c r="F866" s="675"/>
      <c r="G866" s="678"/>
      <c r="H866" s="675"/>
      <c r="I866" s="675"/>
      <c r="J866" s="675"/>
      <c r="K866" s="680"/>
      <c r="L866" s="681"/>
      <c r="M866" s="682"/>
      <c r="N866" s="683"/>
      <c r="O866" s="682"/>
      <c r="P866" s="682"/>
      <c r="Q866" s="684" t="str">
        <f t="shared" si="171"/>
        <v/>
      </c>
      <c r="R866" s="684" t="str">
        <f t="shared" si="172"/>
        <v/>
      </c>
      <c r="S866" s="684" t="str">
        <f t="shared" si="173"/>
        <v/>
      </c>
      <c r="T866" s="684" t="str">
        <f t="shared" si="174"/>
        <v/>
      </c>
      <c r="U866" s="685" t="str">
        <f t="shared" si="175"/>
        <v/>
      </c>
      <c r="V866" s="685" t="str">
        <f t="shared" si="176"/>
        <v/>
      </c>
      <c r="W866" s="685" t="str">
        <f t="shared" si="177"/>
        <v/>
      </c>
      <c r="X866" s="685" t="str">
        <f t="shared" si="178"/>
        <v/>
      </c>
      <c r="Y866" s="685" t="str">
        <f t="shared" si="179"/>
        <v/>
      </c>
      <c r="Z866" s="685" t="str">
        <f t="shared" si="180"/>
        <v/>
      </c>
      <c r="AA866" s="685" t="str">
        <f t="shared" si="181"/>
        <v/>
      </c>
      <c r="AB866" s="679" t="str">
        <f>IF(G866="","",VLOOKUP(G866,Qualities!$A$2:$B$156,2,0))</f>
        <v/>
      </c>
      <c r="AC866" s="686" t="str">
        <f>IF(AB866="","",VLOOKUP(AB866,QualityType!$A$2:$B$16,2,0))</f>
        <v/>
      </c>
      <c r="AD866" s="687" t="str">
        <f t="shared" si="169"/>
        <v/>
      </c>
      <c r="AE866" s="687" t="str">
        <f>IF(I866="",IF(AND(J866="",K866=""),"",F866&amp;"External"),IF(COUNTIF(BaseData!$B$2:$B$45,I866)=1,F866&amp;"Consolidation intra-divisional",F866&amp;"Group"))</f>
        <v/>
      </c>
      <c r="AF866" s="687" t="str">
        <f t="shared" si="170"/>
        <v/>
      </c>
    </row>
    <row r="867" spans="1:32">
      <c r="A867" s="674"/>
      <c r="B867" s="675"/>
      <c r="C867" s="676"/>
      <c r="D867" s="675"/>
      <c r="E867" s="677"/>
      <c r="F867" s="675"/>
      <c r="G867" s="678"/>
      <c r="H867" s="675"/>
      <c r="I867" s="675"/>
      <c r="J867" s="675"/>
      <c r="K867" s="680"/>
      <c r="L867" s="681"/>
      <c r="M867" s="682"/>
      <c r="N867" s="683"/>
      <c r="O867" s="682"/>
      <c r="P867" s="682"/>
      <c r="Q867" s="684" t="str">
        <f t="shared" si="171"/>
        <v/>
      </c>
      <c r="R867" s="684" t="str">
        <f t="shared" si="172"/>
        <v/>
      </c>
      <c r="S867" s="684" t="str">
        <f t="shared" si="173"/>
        <v/>
      </c>
      <c r="T867" s="684" t="str">
        <f t="shared" si="174"/>
        <v/>
      </c>
      <c r="U867" s="685" t="str">
        <f t="shared" si="175"/>
        <v/>
      </c>
      <c r="V867" s="685" t="str">
        <f t="shared" si="176"/>
        <v/>
      </c>
      <c r="W867" s="685" t="str">
        <f t="shared" si="177"/>
        <v/>
      </c>
      <c r="X867" s="685" t="str">
        <f t="shared" si="178"/>
        <v/>
      </c>
      <c r="Y867" s="685" t="str">
        <f t="shared" si="179"/>
        <v/>
      </c>
      <c r="Z867" s="685" t="str">
        <f t="shared" si="180"/>
        <v/>
      </c>
      <c r="AA867" s="685" t="str">
        <f t="shared" si="181"/>
        <v/>
      </c>
      <c r="AB867" s="679" t="str">
        <f>IF(G867="","",VLOOKUP(G867,Qualities!$A$2:$B$156,2,0))</f>
        <v/>
      </c>
      <c r="AC867" s="686" t="str">
        <f>IF(AB867="","",VLOOKUP(AB867,QualityType!$A$2:$B$16,2,0))</f>
        <v/>
      </c>
      <c r="AD867" s="687" t="str">
        <f t="shared" si="169"/>
        <v/>
      </c>
      <c r="AE867" s="687" t="str">
        <f>IF(I867="",IF(AND(J867="",K867=""),"",F867&amp;"External"),IF(COUNTIF(BaseData!$B$2:$B$45,I867)=1,F867&amp;"Consolidation intra-divisional",F867&amp;"Group"))</f>
        <v/>
      </c>
      <c r="AF867" s="687" t="str">
        <f t="shared" si="170"/>
        <v/>
      </c>
    </row>
    <row r="868" spans="1:32">
      <c r="A868" s="674"/>
      <c r="B868" s="675"/>
      <c r="C868" s="676"/>
      <c r="D868" s="675"/>
      <c r="E868" s="677"/>
      <c r="F868" s="675"/>
      <c r="G868" s="678"/>
      <c r="H868" s="675"/>
      <c r="I868" s="675"/>
      <c r="J868" s="675"/>
      <c r="K868" s="680"/>
      <c r="L868" s="681"/>
      <c r="M868" s="682"/>
      <c r="N868" s="683"/>
      <c r="O868" s="682"/>
      <c r="P868" s="682"/>
      <c r="Q868" s="684" t="str">
        <f t="shared" si="171"/>
        <v/>
      </c>
      <c r="R868" s="684" t="str">
        <f t="shared" si="172"/>
        <v/>
      </c>
      <c r="S868" s="684" t="str">
        <f t="shared" si="173"/>
        <v/>
      </c>
      <c r="T868" s="684" t="str">
        <f t="shared" si="174"/>
        <v/>
      </c>
      <c r="U868" s="685" t="str">
        <f t="shared" si="175"/>
        <v/>
      </c>
      <c r="V868" s="685" t="str">
        <f t="shared" si="176"/>
        <v/>
      </c>
      <c r="W868" s="685" t="str">
        <f t="shared" si="177"/>
        <v/>
      </c>
      <c r="X868" s="685" t="str">
        <f t="shared" si="178"/>
        <v/>
      </c>
      <c r="Y868" s="685" t="str">
        <f t="shared" si="179"/>
        <v/>
      </c>
      <c r="Z868" s="685" t="str">
        <f t="shared" si="180"/>
        <v/>
      </c>
      <c r="AA868" s="685" t="str">
        <f t="shared" si="181"/>
        <v/>
      </c>
      <c r="AB868" s="679" t="str">
        <f>IF(G868="","",VLOOKUP(G868,Qualities!$A$2:$B$156,2,0))</f>
        <v/>
      </c>
      <c r="AC868" s="686" t="str">
        <f>IF(AB868="","",VLOOKUP(AB868,QualityType!$A$2:$B$16,2,0))</f>
        <v/>
      </c>
      <c r="AD868" s="687" t="str">
        <f t="shared" si="169"/>
        <v/>
      </c>
      <c r="AE868" s="687" t="str">
        <f>IF(I868="",IF(AND(J868="",K868=""),"",F868&amp;"External"),IF(COUNTIF(BaseData!$B$2:$B$45,I868)=1,F868&amp;"Consolidation intra-divisional",F868&amp;"Group"))</f>
        <v/>
      </c>
      <c r="AF868" s="687" t="str">
        <f t="shared" si="170"/>
        <v/>
      </c>
    </row>
    <row r="869" spans="1:32">
      <c r="A869" s="674"/>
      <c r="B869" s="675"/>
      <c r="C869" s="676"/>
      <c r="D869" s="675"/>
      <c r="E869" s="677"/>
      <c r="F869" s="675"/>
      <c r="G869" s="678"/>
      <c r="H869" s="675"/>
      <c r="I869" s="675"/>
      <c r="J869" s="675"/>
      <c r="K869" s="680"/>
      <c r="L869" s="681"/>
      <c r="M869" s="682"/>
      <c r="N869" s="683"/>
      <c r="O869" s="682"/>
      <c r="P869" s="682"/>
      <c r="Q869" s="684" t="str">
        <f t="shared" si="171"/>
        <v/>
      </c>
      <c r="R869" s="684" t="str">
        <f t="shared" si="172"/>
        <v/>
      </c>
      <c r="S869" s="684" t="str">
        <f t="shared" si="173"/>
        <v/>
      </c>
      <c r="T869" s="684" t="str">
        <f t="shared" si="174"/>
        <v/>
      </c>
      <c r="U869" s="685" t="str">
        <f t="shared" si="175"/>
        <v/>
      </c>
      <c r="V869" s="685" t="str">
        <f t="shared" si="176"/>
        <v/>
      </c>
      <c r="W869" s="685" t="str">
        <f t="shared" si="177"/>
        <v/>
      </c>
      <c r="X869" s="685" t="str">
        <f t="shared" si="178"/>
        <v/>
      </c>
      <c r="Y869" s="685" t="str">
        <f t="shared" si="179"/>
        <v/>
      </c>
      <c r="Z869" s="685" t="str">
        <f t="shared" si="180"/>
        <v/>
      </c>
      <c r="AA869" s="685" t="str">
        <f t="shared" si="181"/>
        <v/>
      </c>
      <c r="AB869" s="679" t="str">
        <f>IF(G869="","",VLOOKUP(G869,Qualities!$A$2:$B$156,2,0))</f>
        <v/>
      </c>
      <c r="AC869" s="686" t="str">
        <f>IF(AB869="","",VLOOKUP(AB869,QualityType!$A$2:$B$16,2,0))</f>
        <v/>
      </c>
      <c r="AD869" s="687" t="str">
        <f t="shared" si="169"/>
        <v/>
      </c>
      <c r="AE869" s="687" t="str">
        <f>IF(I869="",IF(AND(J869="",K869=""),"",F869&amp;"External"),IF(COUNTIF(BaseData!$B$2:$B$45,I869)=1,F869&amp;"Consolidation intra-divisional",F869&amp;"Group"))</f>
        <v/>
      </c>
      <c r="AF869" s="687" t="str">
        <f t="shared" si="170"/>
        <v/>
      </c>
    </row>
    <row r="870" spans="1:32">
      <c r="A870" s="674"/>
      <c r="B870" s="675"/>
      <c r="C870" s="676"/>
      <c r="D870" s="675"/>
      <c r="E870" s="677"/>
      <c r="F870" s="675"/>
      <c r="G870" s="678"/>
      <c r="H870" s="675"/>
      <c r="I870" s="675"/>
      <c r="J870" s="675"/>
      <c r="K870" s="680"/>
      <c r="L870" s="681"/>
      <c r="M870" s="682"/>
      <c r="N870" s="683"/>
      <c r="O870" s="682"/>
      <c r="P870" s="682"/>
      <c r="Q870" s="684" t="str">
        <f t="shared" si="171"/>
        <v/>
      </c>
      <c r="R870" s="684" t="str">
        <f t="shared" si="172"/>
        <v/>
      </c>
      <c r="S870" s="684" t="str">
        <f t="shared" si="173"/>
        <v/>
      </c>
      <c r="T870" s="684" t="str">
        <f t="shared" si="174"/>
        <v/>
      </c>
      <c r="U870" s="685" t="str">
        <f t="shared" si="175"/>
        <v/>
      </c>
      <c r="V870" s="685" t="str">
        <f t="shared" si="176"/>
        <v/>
      </c>
      <c r="W870" s="685" t="str">
        <f t="shared" si="177"/>
        <v/>
      </c>
      <c r="X870" s="685" t="str">
        <f t="shared" si="178"/>
        <v/>
      </c>
      <c r="Y870" s="685" t="str">
        <f t="shared" si="179"/>
        <v/>
      </c>
      <c r="Z870" s="685" t="str">
        <f t="shared" si="180"/>
        <v/>
      </c>
      <c r="AA870" s="685" t="str">
        <f t="shared" si="181"/>
        <v/>
      </c>
      <c r="AB870" s="679" t="str">
        <f>IF(G870="","",VLOOKUP(G870,Qualities!$A$2:$B$156,2,0))</f>
        <v/>
      </c>
      <c r="AC870" s="686" t="str">
        <f>IF(AB870="","",VLOOKUP(AB870,QualityType!$A$2:$B$16,2,0))</f>
        <v/>
      </c>
      <c r="AD870" s="687" t="str">
        <f t="shared" si="169"/>
        <v/>
      </c>
      <c r="AE870" s="687" t="str">
        <f>IF(I870="",IF(AND(J870="",K870=""),"",F870&amp;"External"),IF(COUNTIF(BaseData!$B$2:$B$45,I870)=1,F870&amp;"Consolidation intra-divisional",F870&amp;"Group"))</f>
        <v/>
      </c>
      <c r="AF870" s="687" t="str">
        <f t="shared" si="170"/>
        <v/>
      </c>
    </row>
    <row r="871" spans="1:32">
      <c r="A871" s="674"/>
      <c r="B871" s="675"/>
      <c r="C871" s="676"/>
      <c r="D871" s="675"/>
      <c r="E871" s="677"/>
      <c r="F871" s="675"/>
      <c r="G871" s="678"/>
      <c r="H871" s="675"/>
      <c r="I871" s="675"/>
      <c r="J871" s="675"/>
      <c r="K871" s="680"/>
      <c r="L871" s="681"/>
      <c r="M871" s="682"/>
      <c r="N871" s="683"/>
      <c r="O871" s="682"/>
      <c r="P871" s="682"/>
      <c r="Q871" s="684" t="str">
        <f t="shared" si="171"/>
        <v/>
      </c>
      <c r="R871" s="684" t="str">
        <f t="shared" si="172"/>
        <v/>
      </c>
      <c r="S871" s="684" t="str">
        <f t="shared" si="173"/>
        <v/>
      </c>
      <c r="T871" s="684" t="str">
        <f t="shared" si="174"/>
        <v/>
      </c>
      <c r="U871" s="685" t="str">
        <f t="shared" si="175"/>
        <v/>
      </c>
      <c r="V871" s="685" t="str">
        <f t="shared" si="176"/>
        <v/>
      </c>
      <c r="W871" s="685" t="str">
        <f t="shared" si="177"/>
        <v/>
      </c>
      <c r="X871" s="685" t="str">
        <f t="shared" si="178"/>
        <v/>
      </c>
      <c r="Y871" s="685" t="str">
        <f t="shared" si="179"/>
        <v/>
      </c>
      <c r="Z871" s="685" t="str">
        <f t="shared" si="180"/>
        <v/>
      </c>
      <c r="AA871" s="685" t="str">
        <f t="shared" si="181"/>
        <v/>
      </c>
      <c r="AB871" s="679" t="str">
        <f>IF(G871="","",VLOOKUP(G871,Qualities!$A$2:$B$156,2,0))</f>
        <v/>
      </c>
      <c r="AC871" s="686" t="str">
        <f>IF(AB871="","",VLOOKUP(AB871,QualityType!$A$2:$B$16,2,0))</f>
        <v/>
      </c>
      <c r="AD871" s="687" t="str">
        <f t="shared" si="169"/>
        <v/>
      </c>
      <c r="AE871" s="687" t="str">
        <f>IF(I871="",IF(AND(J871="",K871=""),"",F871&amp;"External"),IF(COUNTIF(BaseData!$B$2:$B$45,I871)=1,F871&amp;"Consolidation intra-divisional",F871&amp;"Group"))</f>
        <v/>
      </c>
      <c r="AF871" s="687" t="str">
        <f t="shared" si="170"/>
        <v/>
      </c>
    </row>
    <row r="872" spans="1:32">
      <c r="A872" s="674"/>
      <c r="B872" s="675"/>
      <c r="C872" s="676"/>
      <c r="D872" s="675"/>
      <c r="E872" s="677"/>
      <c r="F872" s="675"/>
      <c r="G872" s="678"/>
      <c r="H872" s="675"/>
      <c r="I872" s="675"/>
      <c r="J872" s="675"/>
      <c r="K872" s="680"/>
      <c r="L872" s="681"/>
      <c r="M872" s="682"/>
      <c r="N872" s="683"/>
      <c r="O872" s="682"/>
      <c r="P872" s="682"/>
      <c r="Q872" s="684" t="str">
        <f t="shared" si="171"/>
        <v/>
      </c>
      <c r="R872" s="684" t="str">
        <f t="shared" si="172"/>
        <v/>
      </c>
      <c r="S872" s="684" t="str">
        <f t="shared" si="173"/>
        <v/>
      </c>
      <c r="T872" s="684" t="str">
        <f t="shared" si="174"/>
        <v/>
      </c>
      <c r="U872" s="685" t="str">
        <f t="shared" si="175"/>
        <v/>
      </c>
      <c r="V872" s="685" t="str">
        <f t="shared" si="176"/>
        <v/>
      </c>
      <c r="W872" s="685" t="str">
        <f t="shared" si="177"/>
        <v/>
      </c>
      <c r="X872" s="685" t="str">
        <f t="shared" si="178"/>
        <v/>
      </c>
      <c r="Y872" s="685" t="str">
        <f t="shared" si="179"/>
        <v/>
      </c>
      <c r="Z872" s="685" t="str">
        <f t="shared" si="180"/>
        <v/>
      </c>
      <c r="AA872" s="685" t="str">
        <f t="shared" si="181"/>
        <v/>
      </c>
      <c r="AB872" s="679" t="str">
        <f>IF(G872="","",VLOOKUP(G872,Qualities!$A$2:$B$156,2,0))</f>
        <v/>
      </c>
      <c r="AC872" s="686" t="str">
        <f>IF(AB872="","",VLOOKUP(AB872,QualityType!$A$2:$B$16,2,0))</f>
        <v/>
      </c>
      <c r="AD872" s="687" t="str">
        <f t="shared" si="169"/>
        <v/>
      </c>
      <c r="AE872" s="687" t="str">
        <f>IF(I872="",IF(AND(J872="",K872=""),"",F872&amp;"External"),IF(COUNTIF(BaseData!$B$2:$B$45,I872)=1,F872&amp;"Consolidation intra-divisional",F872&amp;"Group"))</f>
        <v/>
      </c>
      <c r="AF872" s="687" t="str">
        <f t="shared" si="170"/>
        <v/>
      </c>
    </row>
    <row r="873" spans="1:32">
      <c r="A873" s="674"/>
      <c r="B873" s="675"/>
      <c r="C873" s="676"/>
      <c r="D873" s="675"/>
      <c r="E873" s="677"/>
      <c r="F873" s="675"/>
      <c r="G873" s="678"/>
      <c r="H873" s="675"/>
      <c r="I873" s="675"/>
      <c r="J873" s="675"/>
      <c r="K873" s="680"/>
      <c r="L873" s="681"/>
      <c r="M873" s="682"/>
      <c r="N873" s="683"/>
      <c r="O873" s="682"/>
      <c r="P873" s="682"/>
      <c r="Q873" s="684" t="str">
        <f t="shared" si="171"/>
        <v/>
      </c>
      <c r="R873" s="684" t="str">
        <f t="shared" si="172"/>
        <v/>
      </c>
      <c r="S873" s="684" t="str">
        <f t="shared" si="173"/>
        <v/>
      </c>
      <c r="T873" s="684" t="str">
        <f t="shared" si="174"/>
        <v/>
      </c>
      <c r="U873" s="685" t="str">
        <f t="shared" si="175"/>
        <v/>
      </c>
      <c r="V873" s="685" t="str">
        <f t="shared" si="176"/>
        <v/>
      </c>
      <c r="W873" s="685" t="str">
        <f t="shared" si="177"/>
        <v/>
      </c>
      <c r="X873" s="685" t="str">
        <f t="shared" si="178"/>
        <v/>
      </c>
      <c r="Y873" s="685" t="str">
        <f t="shared" si="179"/>
        <v/>
      </c>
      <c r="Z873" s="685" t="str">
        <f t="shared" si="180"/>
        <v/>
      </c>
      <c r="AA873" s="685" t="str">
        <f t="shared" si="181"/>
        <v/>
      </c>
      <c r="AB873" s="679" t="str">
        <f>IF(G873="","",VLOOKUP(G873,Qualities!$A$2:$B$156,2,0))</f>
        <v/>
      </c>
      <c r="AC873" s="686" t="str">
        <f>IF(AB873="","",VLOOKUP(AB873,QualityType!$A$2:$B$16,2,0))</f>
        <v/>
      </c>
      <c r="AD873" s="687" t="str">
        <f t="shared" si="169"/>
        <v/>
      </c>
      <c r="AE873" s="687" t="str">
        <f>IF(I873="",IF(AND(J873="",K873=""),"",F873&amp;"External"),IF(COUNTIF(BaseData!$B$2:$B$45,I873)=1,F873&amp;"Consolidation intra-divisional",F873&amp;"Group"))</f>
        <v/>
      </c>
      <c r="AF873" s="687" t="str">
        <f t="shared" si="170"/>
        <v/>
      </c>
    </row>
    <row r="874" spans="1:32">
      <c r="A874" s="674"/>
      <c r="B874" s="675"/>
      <c r="C874" s="676"/>
      <c r="D874" s="675"/>
      <c r="E874" s="677"/>
      <c r="F874" s="675"/>
      <c r="G874" s="678"/>
      <c r="H874" s="675"/>
      <c r="I874" s="675"/>
      <c r="J874" s="675"/>
      <c r="K874" s="680"/>
      <c r="L874" s="681"/>
      <c r="M874" s="682"/>
      <c r="N874" s="683"/>
      <c r="O874" s="682"/>
      <c r="P874" s="682"/>
      <c r="Q874" s="684" t="str">
        <f t="shared" si="171"/>
        <v/>
      </c>
      <c r="R874" s="684" t="str">
        <f t="shared" si="172"/>
        <v/>
      </c>
      <c r="S874" s="684" t="str">
        <f t="shared" si="173"/>
        <v/>
      </c>
      <c r="T874" s="684" t="str">
        <f t="shared" si="174"/>
        <v/>
      </c>
      <c r="U874" s="685" t="str">
        <f t="shared" si="175"/>
        <v/>
      </c>
      <c r="V874" s="685" t="str">
        <f t="shared" si="176"/>
        <v/>
      </c>
      <c r="W874" s="685" t="str">
        <f t="shared" si="177"/>
        <v/>
      </c>
      <c r="X874" s="685" t="str">
        <f t="shared" si="178"/>
        <v/>
      </c>
      <c r="Y874" s="685" t="str">
        <f t="shared" si="179"/>
        <v/>
      </c>
      <c r="Z874" s="685" t="str">
        <f t="shared" si="180"/>
        <v/>
      </c>
      <c r="AA874" s="685" t="str">
        <f t="shared" si="181"/>
        <v/>
      </c>
      <c r="AB874" s="679" t="str">
        <f>IF(G874="","",VLOOKUP(G874,Qualities!$A$2:$B$156,2,0))</f>
        <v/>
      </c>
      <c r="AC874" s="686" t="str">
        <f>IF(AB874="","",VLOOKUP(AB874,QualityType!$A$2:$B$16,2,0))</f>
        <v/>
      </c>
      <c r="AD874" s="687" t="str">
        <f t="shared" si="169"/>
        <v/>
      </c>
      <c r="AE874" s="687" t="str">
        <f>IF(I874="",IF(AND(J874="",K874=""),"",F874&amp;"External"),IF(COUNTIF(BaseData!$B$2:$B$45,I874)=1,F874&amp;"Consolidation intra-divisional",F874&amp;"Group"))</f>
        <v/>
      </c>
      <c r="AF874" s="687" t="str">
        <f t="shared" si="170"/>
        <v/>
      </c>
    </row>
    <row r="875" spans="1:32">
      <c r="A875" s="674"/>
      <c r="B875" s="675"/>
      <c r="C875" s="676"/>
      <c r="D875" s="675"/>
      <c r="E875" s="677"/>
      <c r="F875" s="675"/>
      <c r="G875" s="678"/>
      <c r="H875" s="675"/>
      <c r="I875" s="675"/>
      <c r="J875" s="675"/>
      <c r="K875" s="680"/>
      <c r="L875" s="681"/>
      <c r="M875" s="682"/>
      <c r="N875" s="683"/>
      <c r="O875" s="682"/>
      <c r="P875" s="682"/>
      <c r="Q875" s="684" t="str">
        <f t="shared" si="171"/>
        <v/>
      </c>
      <c r="R875" s="684" t="str">
        <f t="shared" si="172"/>
        <v/>
      </c>
      <c r="S875" s="684" t="str">
        <f t="shared" si="173"/>
        <v/>
      </c>
      <c r="T875" s="684" t="str">
        <f t="shared" si="174"/>
        <v/>
      </c>
      <c r="U875" s="685" t="str">
        <f t="shared" si="175"/>
        <v/>
      </c>
      <c r="V875" s="685" t="str">
        <f t="shared" si="176"/>
        <v/>
      </c>
      <c r="W875" s="685" t="str">
        <f t="shared" si="177"/>
        <v/>
      </c>
      <c r="X875" s="685" t="str">
        <f t="shared" si="178"/>
        <v/>
      </c>
      <c r="Y875" s="685" t="str">
        <f t="shared" si="179"/>
        <v/>
      </c>
      <c r="Z875" s="685" t="str">
        <f t="shared" si="180"/>
        <v/>
      </c>
      <c r="AA875" s="685" t="str">
        <f t="shared" si="181"/>
        <v/>
      </c>
      <c r="AB875" s="679" t="str">
        <f>IF(G875="","",VLOOKUP(G875,Qualities!$A$2:$B$156,2,0))</f>
        <v/>
      </c>
      <c r="AC875" s="686" t="str">
        <f>IF(AB875="","",VLOOKUP(AB875,QualityType!$A$2:$B$16,2,0))</f>
        <v/>
      </c>
      <c r="AD875" s="687" t="str">
        <f t="shared" si="169"/>
        <v/>
      </c>
      <c r="AE875" s="687" t="str">
        <f>IF(I875="",IF(AND(J875="",K875=""),"",F875&amp;"External"),IF(COUNTIF(BaseData!$B$2:$B$45,I875)=1,F875&amp;"Consolidation intra-divisional",F875&amp;"Group"))</f>
        <v/>
      </c>
      <c r="AF875" s="687" t="str">
        <f t="shared" si="170"/>
        <v/>
      </c>
    </row>
    <row r="876" spans="1:32">
      <c r="A876" s="674"/>
      <c r="B876" s="675"/>
      <c r="C876" s="676"/>
      <c r="D876" s="675"/>
      <c r="E876" s="677"/>
      <c r="F876" s="675"/>
      <c r="G876" s="678"/>
      <c r="H876" s="675"/>
      <c r="I876" s="675"/>
      <c r="J876" s="675"/>
      <c r="K876" s="680"/>
      <c r="L876" s="681"/>
      <c r="M876" s="682"/>
      <c r="N876" s="683"/>
      <c r="O876" s="682"/>
      <c r="P876" s="682"/>
      <c r="Q876" s="684" t="str">
        <f t="shared" si="171"/>
        <v/>
      </c>
      <c r="R876" s="684" t="str">
        <f t="shared" si="172"/>
        <v/>
      </c>
      <c r="S876" s="684" t="str">
        <f t="shared" si="173"/>
        <v/>
      </c>
      <c r="T876" s="684" t="str">
        <f t="shared" si="174"/>
        <v/>
      </c>
      <c r="U876" s="685" t="str">
        <f t="shared" si="175"/>
        <v/>
      </c>
      <c r="V876" s="685" t="str">
        <f t="shared" si="176"/>
        <v/>
      </c>
      <c r="W876" s="685" t="str">
        <f t="shared" si="177"/>
        <v/>
      </c>
      <c r="X876" s="685" t="str">
        <f t="shared" si="178"/>
        <v/>
      </c>
      <c r="Y876" s="685" t="str">
        <f t="shared" si="179"/>
        <v/>
      </c>
      <c r="Z876" s="685" t="str">
        <f t="shared" si="180"/>
        <v/>
      </c>
      <c r="AA876" s="685" t="str">
        <f t="shared" si="181"/>
        <v/>
      </c>
      <c r="AB876" s="679" t="str">
        <f>IF(G876="","",VLOOKUP(G876,Qualities!$A$2:$B$156,2,0))</f>
        <v/>
      </c>
      <c r="AC876" s="686" t="str">
        <f>IF(AB876="","",VLOOKUP(AB876,QualityType!$A$2:$B$16,2,0))</f>
        <v/>
      </c>
      <c r="AD876" s="687" t="str">
        <f t="shared" si="169"/>
        <v/>
      </c>
      <c r="AE876" s="687" t="str">
        <f>IF(I876="",IF(AND(J876="",K876=""),"",F876&amp;"External"),IF(COUNTIF(BaseData!$B$2:$B$45,I876)=1,F876&amp;"Consolidation intra-divisional",F876&amp;"Group"))</f>
        <v/>
      </c>
      <c r="AF876" s="687" t="str">
        <f t="shared" si="170"/>
        <v/>
      </c>
    </row>
    <row r="877" spans="1:32">
      <c r="A877" s="674"/>
      <c r="B877" s="675"/>
      <c r="C877" s="676"/>
      <c r="D877" s="675"/>
      <c r="E877" s="677"/>
      <c r="F877" s="675"/>
      <c r="G877" s="678"/>
      <c r="H877" s="675"/>
      <c r="I877" s="675"/>
      <c r="J877" s="675"/>
      <c r="K877" s="680"/>
      <c r="L877" s="681"/>
      <c r="M877" s="682"/>
      <c r="N877" s="683"/>
      <c r="O877" s="682"/>
      <c r="P877" s="682"/>
      <c r="Q877" s="684" t="str">
        <f t="shared" si="171"/>
        <v/>
      </c>
      <c r="R877" s="684" t="str">
        <f t="shared" si="172"/>
        <v/>
      </c>
      <c r="S877" s="684" t="str">
        <f t="shared" si="173"/>
        <v/>
      </c>
      <c r="T877" s="684" t="str">
        <f t="shared" si="174"/>
        <v/>
      </c>
      <c r="U877" s="685" t="str">
        <f t="shared" si="175"/>
        <v/>
      </c>
      <c r="V877" s="685" t="str">
        <f t="shared" si="176"/>
        <v/>
      </c>
      <c r="W877" s="685" t="str">
        <f t="shared" si="177"/>
        <v/>
      </c>
      <c r="X877" s="685" t="str">
        <f t="shared" si="178"/>
        <v/>
      </c>
      <c r="Y877" s="685" t="str">
        <f t="shared" si="179"/>
        <v/>
      </c>
      <c r="Z877" s="685" t="str">
        <f t="shared" si="180"/>
        <v/>
      </c>
      <c r="AA877" s="685" t="str">
        <f t="shared" si="181"/>
        <v/>
      </c>
      <c r="AB877" s="679" t="str">
        <f>IF(G877="","",VLOOKUP(G877,Qualities!$A$2:$B$156,2,0))</f>
        <v/>
      </c>
      <c r="AC877" s="686" t="str">
        <f>IF(AB877="","",VLOOKUP(AB877,QualityType!$A$2:$B$16,2,0))</f>
        <v/>
      </c>
      <c r="AD877" s="687" t="str">
        <f t="shared" si="169"/>
        <v/>
      </c>
      <c r="AE877" s="687" t="str">
        <f>IF(I877="",IF(AND(J877="",K877=""),"",F877&amp;"External"),IF(COUNTIF(BaseData!$B$2:$B$45,I877)=1,F877&amp;"Consolidation intra-divisional",F877&amp;"Group"))</f>
        <v/>
      </c>
      <c r="AF877" s="687" t="str">
        <f t="shared" si="170"/>
        <v/>
      </c>
    </row>
    <row r="878" spans="1:32">
      <c r="A878" s="674"/>
      <c r="B878" s="675"/>
      <c r="C878" s="676"/>
      <c r="D878" s="675"/>
      <c r="E878" s="677"/>
      <c r="F878" s="675"/>
      <c r="G878" s="678"/>
      <c r="H878" s="675"/>
      <c r="I878" s="675"/>
      <c r="J878" s="675"/>
      <c r="K878" s="680"/>
      <c r="L878" s="681"/>
      <c r="M878" s="682"/>
      <c r="N878" s="683"/>
      <c r="O878" s="682"/>
      <c r="P878" s="682"/>
      <c r="Q878" s="684" t="str">
        <f t="shared" si="171"/>
        <v/>
      </c>
      <c r="R878" s="684" t="str">
        <f t="shared" si="172"/>
        <v/>
      </c>
      <c r="S878" s="684" t="str">
        <f t="shared" si="173"/>
        <v/>
      </c>
      <c r="T878" s="684" t="str">
        <f t="shared" si="174"/>
        <v/>
      </c>
      <c r="U878" s="685" t="str">
        <f t="shared" si="175"/>
        <v/>
      </c>
      <c r="V878" s="685" t="str">
        <f t="shared" si="176"/>
        <v/>
      </c>
      <c r="W878" s="685" t="str">
        <f t="shared" si="177"/>
        <v/>
      </c>
      <c r="X878" s="685" t="str">
        <f t="shared" si="178"/>
        <v/>
      </c>
      <c r="Y878" s="685" t="str">
        <f t="shared" si="179"/>
        <v/>
      </c>
      <c r="Z878" s="685" t="str">
        <f t="shared" si="180"/>
        <v/>
      </c>
      <c r="AA878" s="685" t="str">
        <f t="shared" si="181"/>
        <v/>
      </c>
      <c r="AB878" s="679" t="str">
        <f>IF(G878="","",VLOOKUP(G878,Qualities!$A$2:$B$156,2,0))</f>
        <v/>
      </c>
      <c r="AC878" s="686" t="str">
        <f>IF(AB878="","",VLOOKUP(AB878,QualityType!$A$2:$B$16,2,0))</f>
        <v/>
      </c>
      <c r="AD878" s="687" t="str">
        <f t="shared" si="169"/>
        <v/>
      </c>
      <c r="AE878" s="687" t="str">
        <f>IF(I878="",IF(AND(J878="",K878=""),"",F878&amp;"External"),IF(COUNTIF(BaseData!$B$2:$B$45,I878)=1,F878&amp;"Consolidation intra-divisional",F878&amp;"Group"))</f>
        <v/>
      </c>
      <c r="AF878" s="687" t="str">
        <f t="shared" si="170"/>
        <v/>
      </c>
    </row>
    <row r="879" spans="1:32">
      <c r="A879" s="674"/>
      <c r="B879" s="675"/>
      <c r="C879" s="676"/>
      <c r="D879" s="675"/>
      <c r="E879" s="677"/>
      <c r="F879" s="675"/>
      <c r="G879" s="678"/>
      <c r="H879" s="675"/>
      <c r="I879" s="675"/>
      <c r="J879" s="675"/>
      <c r="K879" s="680"/>
      <c r="L879" s="681"/>
      <c r="M879" s="682"/>
      <c r="N879" s="683"/>
      <c r="O879" s="682"/>
      <c r="P879" s="682"/>
      <c r="Q879" s="684" t="str">
        <f t="shared" si="171"/>
        <v/>
      </c>
      <c r="R879" s="684" t="str">
        <f t="shared" si="172"/>
        <v/>
      </c>
      <c r="S879" s="684" t="str">
        <f t="shared" si="173"/>
        <v/>
      </c>
      <c r="T879" s="684" t="str">
        <f t="shared" si="174"/>
        <v/>
      </c>
      <c r="U879" s="685" t="str">
        <f t="shared" si="175"/>
        <v/>
      </c>
      <c r="V879" s="685" t="str">
        <f t="shared" si="176"/>
        <v/>
      </c>
      <c r="W879" s="685" t="str">
        <f t="shared" si="177"/>
        <v/>
      </c>
      <c r="X879" s="685" t="str">
        <f t="shared" si="178"/>
        <v/>
      </c>
      <c r="Y879" s="685" t="str">
        <f t="shared" si="179"/>
        <v/>
      </c>
      <c r="Z879" s="685" t="str">
        <f t="shared" si="180"/>
        <v/>
      </c>
      <c r="AA879" s="685" t="str">
        <f t="shared" si="181"/>
        <v/>
      </c>
      <c r="AB879" s="679" t="str">
        <f>IF(G879="","",VLOOKUP(G879,Qualities!$A$2:$B$156,2,0))</f>
        <v/>
      </c>
      <c r="AC879" s="686" t="str">
        <f>IF(AB879="","",VLOOKUP(AB879,QualityType!$A$2:$B$16,2,0))</f>
        <v/>
      </c>
      <c r="AD879" s="687" t="str">
        <f t="shared" si="169"/>
        <v/>
      </c>
      <c r="AE879" s="687" t="str">
        <f>IF(I879="",IF(AND(J879="",K879=""),"",F879&amp;"External"),IF(COUNTIF(BaseData!$B$2:$B$45,I879)=1,F879&amp;"Consolidation intra-divisional",F879&amp;"Group"))</f>
        <v/>
      </c>
      <c r="AF879" s="687" t="str">
        <f t="shared" si="170"/>
        <v/>
      </c>
    </row>
    <row r="880" spans="1:32">
      <c r="A880" s="674"/>
      <c r="B880" s="675"/>
      <c r="C880" s="676"/>
      <c r="D880" s="675"/>
      <c r="E880" s="677"/>
      <c r="F880" s="675"/>
      <c r="G880" s="678"/>
      <c r="H880" s="675"/>
      <c r="I880" s="675"/>
      <c r="J880" s="675"/>
      <c r="K880" s="680"/>
      <c r="L880" s="681"/>
      <c r="M880" s="682"/>
      <c r="N880" s="683"/>
      <c r="O880" s="682"/>
      <c r="P880" s="682"/>
      <c r="Q880" s="684" t="str">
        <f t="shared" si="171"/>
        <v/>
      </c>
      <c r="R880" s="684" t="str">
        <f t="shared" si="172"/>
        <v/>
      </c>
      <c r="S880" s="684" t="str">
        <f t="shared" si="173"/>
        <v/>
      </c>
      <c r="T880" s="684" t="str">
        <f t="shared" si="174"/>
        <v/>
      </c>
      <c r="U880" s="685" t="str">
        <f t="shared" si="175"/>
        <v/>
      </c>
      <c r="V880" s="685" t="str">
        <f t="shared" si="176"/>
        <v/>
      </c>
      <c r="W880" s="685" t="str">
        <f t="shared" si="177"/>
        <v/>
      </c>
      <c r="X880" s="685" t="str">
        <f t="shared" si="178"/>
        <v/>
      </c>
      <c r="Y880" s="685" t="str">
        <f t="shared" si="179"/>
        <v/>
      </c>
      <c r="Z880" s="685" t="str">
        <f t="shared" si="180"/>
        <v/>
      </c>
      <c r="AA880" s="685" t="str">
        <f t="shared" si="181"/>
        <v/>
      </c>
      <c r="AB880" s="679" t="str">
        <f>IF(G880="","",VLOOKUP(G880,Qualities!$A$2:$B$156,2,0))</f>
        <v/>
      </c>
      <c r="AC880" s="686" t="str">
        <f>IF(AB880="","",VLOOKUP(AB880,QualityType!$A$2:$B$16,2,0))</f>
        <v/>
      </c>
      <c r="AD880" s="687" t="str">
        <f t="shared" si="169"/>
        <v/>
      </c>
      <c r="AE880" s="687" t="str">
        <f>IF(I880="",IF(AND(J880="",K880=""),"",F880&amp;"External"),IF(COUNTIF(BaseData!$B$2:$B$45,I880)=1,F880&amp;"Consolidation intra-divisional",F880&amp;"Group"))</f>
        <v/>
      </c>
      <c r="AF880" s="687" t="str">
        <f t="shared" si="170"/>
        <v/>
      </c>
    </row>
    <row r="881" spans="1:32">
      <c r="A881" s="674"/>
      <c r="B881" s="675"/>
      <c r="C881" s="676"/>
      <c r="D881" s="675"/>
      <c r="E881" s="677"/>
      <c r="F881" s="675"/>
      <c r="G881" s="678"/>
      <c r="H881" s="675"/>
      <c r="I881" s="675"/>
      <c r="J881" s="675"/>
      <c r="K881" s="680"/>
      <c r="L881" s="681"/>
      <c r="M881" s="682"/>
      <c r="N881" s="683"/>
      <c r="O881" s="682"/>
      <c r="P881" s="682"/>
      <c r="Q881" s="684" t="str">
        <f t="shared" si="171"/>
        <v/>
      </c>
      <c r="R881" s="684" t="str">
        <f t="shared" si="172"/>
        <v/>
      </c>
      <c r="S881" s="684" t="str">
        <f t="shared" si="173"/>
        <v/>
      </c>
      <c r="T881" s="684" t="str">
        <f t="shared" si="174"/>
        <v/>
      </c>
      <c r="U881" s="685" t="str">
        <f t="shared" si="175"/>
        <v/>
      </c>
      <c r="V881" s="685" t="str">
        <f t="shared" si="176"/>
        <v/>
      </c>
      <c r="W881" s="685" t="str">
        <f t="shared" si="177"/>
        <v/>
      </c>
      <c r="X881" s="685" t="str">
        <f t="shared" si="178"/>
        <v/>
      </c>
      <c r="Y881" s="685" t="str">
        <f t="shared" si="179"/>
        <v/>
      </c>
      <c r="Z881" s="685" t="str">
        <f t="shared" si="180"/>
        <v/>
      </c>
      <c r="AA881" s="685" t="str">
        <f t="shared" si="181"/>
        <v/>
      </c>
      <c r="AB881" s="679" t="str">
        <f>IF(G881="","",VLOOKUP(G881,Qualities!$A$2:$B$156,2,0))</f>
        <v/>
      </c>
      <c r="AC881" s="686" t="str">
        <f>IF(AB881="","",VLOOKUP(AB881,QualityType!$A$2:$B$16,2,0))</f>
        <v/>
      </c>
      <c r="AD881" s="687" t="str">
        <f t="shared" si="169"/>
        <v/>
      </c>
      <c r="AE881" s="687" t="str">
        <f>IF(I881="",IF(AND(J881="",K881=""),"",F881&amp;"External"),IF(COUNTIF(BaseData!$B$2:$B$45,I881)=1,F881&amp;"Consolidation intra-divisional",F881&amp;"Group"))</f>
        <v/>
      </c>
      <c r="AF881" s="687" t="str">
        <f t="shared" si="170"/>
        <v/>
      </c>
    </row>
    <row r="882" spans="1:32">
      <c r="A882" s="674"/>
      <c r="B882" s="675"/>
      <c r="C882" s="676"/>
      <c r="D882" s="675"/>
      <c r="E882" s="677"/>
      <c r="F882" s="675"/>
      <c r="G882" s="678"/>
      <c r="H882" s="675"/>
      <c r="I882" s="675"/>
      <c r="J882" s="675"/>
      <c r="K882" s="680"/>
      <c r="L882" s="681"/>
      <c r="M882" s="682"/>
      <c r="N882" s="683"/>
      <c r="O882" s="682"/>
      <c r="P882" s="682"/>
      <c r="Q882" s="684" t="str">
        <f t="shared" si="171"/>
        <v/>
      </c>
      <c r="R882" s="684" t="str">
        <f t="shared" si="172"/>
        <v/>
      </c>
      <c r="S882" s="684" t="str">
        <f t="shared" si="173"/>
        <v/>
      </c>
      <c r="T882" s="684" t="str">
        <f t="shared" si="174"/>
        <v/>
      </c>
      <c r="U882" s="685" t="str">
        <f t="shared" si="175"/>
        <v/>
      </c>
      <c r="V882" s="685" t="str">
        <f t="shared" si="176"/>
        <v/>
      </c>
      <c r="W882" s="685" t="str">
        <f t="shared" si="177"/>
        <v/>
      </c>
      <c r="X882" s="685" t="str">
        <f t="shared" si="178"/>
        <v/>
      </c>
      <c r="Y882" s="685" t="str">
        <f t="shared" si="179"/>
        <v/>
      </c>
      <c r="Z882" s="685" t="str">
        <f t="shared" si="180"/>
        <v/>
      </c>
      <c r="AA882" s="685" t="str">
        <f t="shared" si="181"/>
        <v/>
      </c>
      <c r="AB882" s="679" t="str">
        <f>IF(G882="","",VLOOKUP(G882,Qualities!$A$2:$B$156,2,0))</f>
        <v/>
      </c>
      <c r="AC882" s="686" t="str">
        <f>IF(AB882="","",VLOOKUP(AB882,QualityType!$A$2:$B$16,2,0))</f>
        <v/>
      </c>
      <c r="AD882" s="687" t="str">
        <f t="shared" si="169"/>
        <v/>
      </c>
      <c r="AE882" s="687" t="str">
        <f>IF(I882="",IF(AND(J882="",K882=""),"",F882&amp;"External"),IF(COUNTIF(BaseData!$B$2:$B$45,I882)=1,F882&amp;"Consolidation intra-divisional",F882&amp;"Group"))</f>
        <v/>
      </c>
      <c r="AF882" s="687" t="str">
        <f t="shared" si="170"/>
        <v/>
      </c>
    </row>
    <row r="883" spans="1:32">
      <c r="A883" s="674"/>
      <c r="B883" s="675"/>
      <c r="C883" s="676"/>
      <c r="D883" s="675"/>
      <c r="E883" s="677"/>
      <c r="F883" s="675"/>
      <c r="G883" s="678"/>
      <c r="H883" s="675"/>
      <c r="I883" s="675"/>
      <c r="J883" s="675"/>
      <c r="K883" s="680"/>
      <c r="L883" s="681"/>
      <c r="M883" s="682"/>
      <c r="N883" s="683"/>
      <c r="O883" s="682"/>
      <c r="P883" s="682"/>
      <c r="Q883" s="684" t="str">
        <f t="shared" si="171"/>
        <v/>
      </c>
      <c r="R883" s="684" t="str">
        <f t="shared" si="172"/>
        <v/>
      </c>
      <c r="S883" s="684" t="str">
        <f t="shared" si="173"/>
        <v/>
      </c>
      <c r="T883" s="684" t="str">
        <f t="shared" si="174"/>
        <v/>
      </c>
      <c r="U883" s="685" t="str">
        <f t="shared" si="175"/>
        <v/>
      </c>
      <c r="V883" s="685" t="str">
        <f t="shared" si="176"/>
        <v/>
      </c>
      <c r="W883" s="685" t="str">
        <f t="shared" si="177"/>
        <v/>
      </c>
      <c r="X883" s="685" t="str">
        <f t="shared" si="178"/>
        <v/>
      </c>
      <c r="Y883" s="685" t="str">
        <f t="shared" si="179"/>
        <v/>
      </c>
      <c r="Z883" s="685" t="str">
        <f t="shared" si="180"/>
        <v/>
      </c>
      <c r="AA883" s="685" t="str">
        <f t="shared" si="181"/>
        <v/>
      </c>
      <c r="AB883" s="679" t="str">
        <f>IF(G883="","",VLOOKUP(G883,Qualities!$A$2:$B$156,2,0))</f>
        <v/>
      </c>
      <c r="AC883" s="686" t="str">
        <f>IF(AB883="","",VLOOKUP(AB883,QualityType!$A$2:$B$16,2,0))</f>
        <v/>
      </c>
      <c r="AD883" s="687" t="str">
        <f t="shared" si="169"/>
        <v/>
      </c>
      <c r="AE883" s="687" t="str">
        <f>IF(I883="",IF(AND(J883="",K883=""),"",F883&amp;"External"),IF(COUNTIF(BaseData!$B$2:$B$45,I883)=1,F883&amp;"Consolidation intra-divisional",F883&amp;"Group"))</f>
        <v/>
      </c>
      <c r="AF883" s="687" t="str">
        <f t="shared" si="170"/>
        <v/>
      </c>
    </row>
    <row r="884" spans="1:32">
      <c r="A884" s="674"/>
      <c r="B884" s="675"/>
      <c r="C884" s="676"/>
      <c r="D884" s="675"/>
      <c r="E884" s="677"/>
      <c r="F884" s="675"/>
      <c r="G884" s="678"/>
      <c r="H884" s="675"/>
      <c r="I884" s="675"/>
      <c r="J884" s="675"/>
      <c r="K884" s="680"/>
      <c r="L884" s="681"/>
      <c r="M884" s="682"/>
      <c r="N884" s="683"/>
      <c r="O884" s="682"/>
      <c r="P884" s="682"/>
      <c r="Q884" s="684" t="str">
        <f t="shared" si="171"/>
        <v/>
      </c>
      <c r="R884" s="684" t="str">
        <f t="shared" si="172"/>
        <v/>
      </c>
      <c r="S884" s="684" t="str">
        <f t="shared" si="173"/>
        <v/>
      </c>
      <c r="T884" s="684" t="str">
        <f t="shared" si="174"/>
        <v/>
      </c>
      <c r="U884" s="685" t="str">
        <f t="shared" si="175"/>
        <v/>
      </c>
      <c r="V884" s="685" t="str">
        <f t="shared" si="176"/>
        <v/>
      </c>
      <c r="W884" s="685" t="str">
        <f t="shared" si="177"/>
        <v/>
      </c>
      <c r="X884" s="685" t="str">
        <f t="shared" si="178"/>
        <v/>
      </c>
      <c r="Y884" s="685" t="str">
        <f t="shared" si="179"/>
        <v/>
      </c>
      <c r="Z884" s="685" t="str">
        <f t="shared" si="180"/>
        <v/>
      </c>
      <c r="AA884" s="685" t="str">
        <f t="shared" si="181"/>
        <v/>
      </c>
      <c r="AB884" s="679" t="str">
        <f>IF(G884="","",VLOOKUP(G884,Qualities!$A$2:$B$156,2,0))</f>
        <v/>
      </c>
      <c r="AC884" s="686" t="str">
        <f>IF(AB884="","",VLOOKUP(AB884,QualityType!$A$2:$B$16,2,0))</f>
        <v/>
      </c>
      <c r="AD884" s="687" t="str">
        <f t="shared" ref="AD884:AD922" si="182">D884&amp;AC884</f>
        <v/>
      </c>
      <c r="AE884" s="687" t="str">
        <f>IF(I884="",IF(AND(J884="",K884=""),"",F884&amp;"External"),IF(COUNTIF(BaseData!$B$2:$B$45,I884)=1,F884&amp;"Consolidation intra-divisional",F884&amp;"Group"))</f>
        <v/>
      </c>
      <c r="AF884" s="687" t="str">
        <f t="shared" ref="AF884:AF922" si="183">IF(A884="","",F884&amp;IF(I884&lt;&gt;"","aff","ext"))</f>
        <v/>
      </c>
    </row>
    <row r="885" spans="1:32">
      <c r="A885" s="674"/>
      <c r="B885" s="675"/>
      <c r="C885" s="676"/>
      <c r="D885" s="675"/>
      <c r="E885" s="677"/>
      <c r="F885" s="675"/>
      <c r="G885" s="678"/>
      <c r="H885" s="675"/>
      <c r="I885" s="675"/>
      <c r="J885" s="675"/>
      <c r="K885" s="680"/>
      <c r="L885" s="681"/>
      <c r="M885" s="682"/>
      <c r="N885" s="683"/>
      <c r="O885" s="682"/>
      <c r="P885" s="682"/>
      <c r="Q885" s="684" t="str">
        <f t="shared" ref="Q885:Q922" si="184">IF(L885="","",L885)</f>
        <v/>
      </c>
      <c r="R885" s="684" t="str">
        <f t="shared" ref="R885:R922" si="185">IF(Q885="","",Q885*M885)</f>
        <v/>
      </c>
      <c r="S885" s="684" t="str">
        <f t="shared" ref="S885:S922" si="186">IF(Q885="","",Q885*(N885+P885))</f>
        <v/>
      </c>
      <c r="T885" s="684" t="str">
        <f t="shared" ref="T885:T922" si="187">IF(Q885="","",Q885*O885)</f>
        <v/>
      </c>
      <c r="U885" s="685" t="str">
        <f t="shared" ref="U885:U922" si="188">IF(Q885="","",R885/Q885)</f>
        <v/>
      </c>
      <c r="V885" s="685" t="str">
        <f t="shared" ref="V885:V922" si="189">IF(Q885="","",S885/Q885)</f>
        <v/>
      </c>
      <c r="W885" s="685" t="str">
        <f t="shared" ref="W885:W922" si="190">IF(Q885="","",T885/Q885)</f>
        <v/>
      </c>
      <c r="X885" s="685" t="str">
        <f t="shared" ref="X885:X922" si="191">IF(Q885="","",U885-V885)</f>
        <v/>
      </c>
      <c r="Y885" s="685" t="str">
        <f t="shared" ref="Y885:Y922" si="192">IF(Q885="","",U885-V885-W885)</f>
        <v/>
      </c>
      <c r="Z885" s="685" t="str">
        <f t="shared" ref="Z885:Z922" si="193">IF(Q885="","",R885-S885)</f>
        <v/>
      </c>
      <c r="AA885" s="685" t="str">
        <f t="shared" ref="AA885:AA922" si="194">IF(Q885="","",R885-S885-T885)</f>
        <v/>
      </c>
      <c r="AB885" s="679" t="str">
        <f>IF(G885="","",VLOOKUP(G885,Qualities!$A$2:$B$156,2,0))</f>
        <v/>
      </c>
      <c r="AC885" s="686" t="str">
        <f>IF(AB885="","",VLOOKUP(AB885,QualityType!$A$2:$B$16,2,0))</f>
        <v/>
      </c>
      <c r="AD885" s="687" t="str">
        <f t="shared" si="182"/>
        <v/>
      </c>
      <c r="AE885" s="687" t="str">
        <f>IF(I885="",IF(AND(J885="",K885=""),"",F885&amp;"External"),IF(COUNTIF(BaseData!$B$2:$B$45,I885)=1,F885&amp;"Consolidation intra-divisional",F885&amp;"Group"))</f>
        <v/>
      </c>
      <c r="AF885" s="687" t="str">
        <f t="shared" si="183"/>
        <v/>
      </c>
    </row>
    <row r="886" spans="1:32">
      <c r="A886" s="674"/>
      <c r="B886" s="675"/>
      <c r="C886" s="676"/>
      <c r="D886" s="675"/>
      <c r="E886" s="677"/>
      <c r="F886" s="675"/>
      <c r="G886" s="678"/>
      <c r="H886" s="675"/>
      <c r="I886" s="675"/>
      <c r="J886" s="675"/>
      <c r="K886" s="680"/>
      <c r="L886" s="681"/>
      <c r="M886" s="682"/>
      <c r="N886" s="683"/>
      <c r="O886" s="682"/>
      <c r="P886" s="682"/>
      <c r="Q886" s="684" t="str">
        <f t="shared" si="184"/>
        <v/>
      </c>
      <c r="R886" s="684" t="str">
        <f t="shared" si="185"/>
        <v/>
      </c>
      <c r="S886" s="684" t="str">
        <f t="shared" si="186"/>
        <v/>
      </c>
      <c r="T886" s="684" t="str">
        <f t="shared" si="187"/>
        <v/>
      </c>
      <c r="U886" s="685" t="str">
        <f t="shared" si="188"/>
        <v/>
      </c>
      <c r="V886" s="685" t="str">
        <f t="shared" si="189"/>
        <v/>
      </c>
      <c r="W886" s="685" t="str">
        <f t="shared" si="190"/>
        <v/>
      </c>
      <c r="X886" s="685" t="str">
        <f t="shared" si="191"/>
        <v/>
      </c>
      <c r="Y886" s="685" t="str">
        <f t="shared" si="192"/>
        <v/>
      </c>
      <c r="Z886" s="685" t="str">
        <f t="shared" si="193"/>
        <v/>
      </c>
      <c r="AA886" s="685" t="str">
        <f t="shared" si="194"/>
        <v/>
      </c>
      <c r="AB886" s="679" t="str">
        <f>IF(G886="","",VLOOKUP(G886,Qualities!$A$2:$B$156,2,0))</f>
        <v/>
      </c>
      <c r="AC886" s="686" t="str">
        <f>IF(AB886="","",VLOOKUP(AB886,QualityType!$A$2:$B$16,2,0))</f>
        <v/>
      </c>
      <c r="AD886" s="687" t="str">
        <f t="shared" si="182"/>
        <v/>
      </c>
      <c r="AE886" s="687" t="str">
        <f>IF(I886="",IF(AND(J886="",K886=""),"",F886&amp;"External"),IF(COUNTIF(BaseData!$B$2:$B$45,I886)=1,F886&amp;"Consolidation intra-divisional",F886&amp;"Group"))</f>
        <v/>
      </c>
      <c r="AF886" s="687" t="str">
        <f t="shared" si="183"/>
        <v/>
      </c>
    </row>
    <row r="887" spans="1:32">
      <c r="A887" s="674"/>
      <c r="B887" s="675"/>
      <c r="C887" s="676"/>
      <c r="D887" s="675"/>
      <c r="E887" s="677"/>
      <c r="F887" s="675"/>
      <c r="G887" s="678"/>
      <c r="H887" s="675"/>
      <c r="I887" s="675"/>
      <c r="J887" s="675"/>
      <c r="K887" s="680"/>
      <c r="L887" s="681"/>
      <c r="M887" s="682"/>
      <c r="N887" s="683"/>
      <c r="O887" s="682"/>
      <c r="P887" s="682"/>
      <c r="Q887" s="684" t="str">
        <f t="shared" si="184"/>
        <v/>
      </c>
      <c r="R887" s="684" t="str">
        <f t="shared" si="185"/>
        <v/>
      </c>
      <c r="S887" s="684" t="str">
        <f t="shared" si="186"/>
        <v/>
      </c>
      <c r="T887" s="684" t="str">
        <f t="shared" si="187"/>
        <v/>
      </c>
      <c r="U887" s="685" t="str">
        <f t="shared" si="188"/>
        <v/>
      </c>
      <c r="V887" s="685" t="str">
        <f t="shared" si="189"/>
        <v/>
      </c>
      <c r="W887" s="685" t="str">
        <f t="shared" si="190"/>
        <v/>
      </c>
      <c r="X887" s="685" t="str">
        <f t="shared" si="191"/>
        <v/>
      </c>
      <c r="Y887" s="685" t="str">
        <f t="shared" si="192"/>
        <v/>
      </c>
      <c r="Z887" s="685" t="str">
        <f t="shared" si="193"/>
        <v/>
      </c>
      <c r="AA887" s="685" t="str">
        <f t="shared" si="194"/>
        <v/>
      </c>
      <c r="AB887" s="679" t="str">
        <f>IF(G887="","",VLOOKUP(G887,Qualities!$A$2:$B$156,2,0))</f>
        <v/>
      </c>
      <c r="AC887" s="686" t="str">
        <f>IF(AB887="","",VLOOKUP(AB887,QualityType!$A$2:$B$16,2,0))</f>
        <v/>
      </c>
      <c r="AD887" s="687" t="str">
        <f t="shared" si="182"/>
        <v/>
      </c>
      <c r="AE887" s="687" t="str">
        <f>IF(I887="",IF(AND(J887="",K887=""),"",F887&amp;"External"),IF(COUNTIF(BaseData!$B$2:$B$45,I887)=1,F887&amp;"Consolidation intra-divisional",F887&amp;"Group"))</f>
        <v/>
      </c>
      <c r="AF887" s="687" t="str">
        <f t="shared" si="183"/>
        <v/>
      </c>
    </row>
    <row r="888" spans="1:32">
      <c r="A888" s="674"/>
      <c r="B888" s="675"/>
      <c r="C888" s="676"/>
      <c r="D888" s="675"/>
      <c r="E888" s="677"/>
      <c r="F888" s="675"/>
      <c r="G888" s="678"/>
      <c r="H888" s="675"/>
      <c r="I888" s="675"/>
      <c r="J888" s="675"/>
      <c r="K888" s="680"/>
      <c r="L888" s="681"/>
      <c r="M888" s="682"/>
      <c r="N888" s="683"/>
      <c r="O888" s="682"/>
      <c r="P888" s="682"/>
      <c r="Q888" s="684" t="str">
        <f t="shared" si="184"/>
        <v/>
      </c>
      <c r="R888" s="684" t="str">
        <f t="shared" si="185"/>
        <v/>
      </c>
      <c r="S888" s="684" t="str">
        <f t="shared" si="186"/>
        <v/>
      </c>
      <c r="T888" s="684" t="str">
        <f t="shared" si="187"/>
        <v/>
      </c>
      <c r="U888" s="685" t="str">
        <f t="shared" si="188"/>
        <v/>
      </c>
      <c r="V888" s="685" t="str">
        <f t="shared" si="189"/>
        <v/>
      </c>
      <c r="W888" s="685" t="str">
        <f t="shared" si="190"/>
        <v/>
      </c>
      <c r="X888" s="685" t="str">
        <f t="shared" si="191"/>
        <v/>
      </c>
      <c r="Y888" s="685" t="str">
        <f t="shared" si="192"/>
        <v/>
      </c>
      <c r="Z888" s="685" t="str">
        <f t="shared" si="193"/>
        <v/>
      </c>
      <c r="AA888" s="685" t="str">
        <f t="shared" si="194"/>
        <v/>
      </c>
      <c r="AB888" s="679" t="str">
        <f>IF(G888="","",VLOOKUP(G888,Qualities!$A$2:$B$156,2,0))</f>
        <v/>
      </c>
      <c r="AC888" s="686" t="str">
        <f>IF(AB888="","",VLOOKUP(AB888,QualityType!$A$2:$B$16,2,0))</f>
        <v/>
      </c>
      <c r="AD888" s="687" t="str">
        <f t="shared" si="182"/>
        <v/>
      </c>
      <c r="AE888" s="687" t="str">
        <f>IF(I888="",IF(AND(J888="",K888=""),"",F888&amp;"External"),IF(COUNTIF(BaseData!$B$2:$B$45,I888)=1,F888&amp;"Consolidation intra-divisional",F888&amp;"Group"))</f>
        <v/>
      </c>
      <c r="AF888" s="687" t="str">
        <f t="shared" si="183"/>
        <v/>
      </c>
    </row>
    <row r="889" spans="1:32">
      <c r="A889" s="674"/>
      <c r="B889" s="675"/>
      <c r="C889" s="676"/>
      <c r="D889" s="675"/>
      <c r="E889" s="677"/>
      <c r="F889" s="675"/>
      <c r="G889" s="678"/>
      <c r="H889" s="675"/>
      <c r="I889" s="675"/>
      <c r="J889" s="675"/>
      <c r="K889" s="680"/>
      <c r="L889" s="681"/>
      <c r="M889" s="682"/>
      <c r="N889" s="683"/>
      <c r="O889" s="682"/>
      <c r="P889" s="682"/>
      <c r="Q889" s="684" t="str">
        <f t="shared" si="184"/>
        <v/>
      </c>
      <c r="R889" s="684" t="str">
        <f t="shared" si="185"/>
        <v/>
      </c>
      <c r="S889" s="684" t="str">
        <f t="shared" si="186"/>
        <v/>
      </c>
      <c r="T889" s="684" t="str">
        <f t="shared" si="187"/>
        <v/>
      </c>
      <c r="U889" s="685" t="str">
        <f t="shared" si="188"/>
        <v/>
      </c>
      <c r="V889" s="685" t="str">
        <f t="shared" si="189"/>
        <v/>
      </c>
      <c r="W889" s="685" t="str">
        <f t="shared" si="190"/>
        <v/>
      </c>
      <c r="X889" s="685" t="str">
        <f t="shared" si="191"/>
        <v/>
      </c>
      <c r="Y889" s="685" t="str">
        <f t="shared" si="192"/>
        <v/>
      </c>
      <c r="Z889" s="685" t="str">
        <f t="shared" si="193"/>
        <v/>
      </c>
      <c r="AA889" s="685" t="str">
        <f t="shared" si="194"/>
        <v/>
      </c>
      <c r="AB889" s="679" t="str">
        <f>IF(G889="","",VLOOKUP(G889,Qualities!$A$2:$B$156,2,0))</f>
        <v/>
      </c>
      <c r="AC889" s="686" t="str">
        <f>IF(AB889="","",VLOOKUP(AB889,QualityType!$A$2:$B$16,2,0))</f>
        <v/>
      </c>
      <c r="AD889" s="687" t="str">
        <f t="shared" si="182"/>
        <v/>
      </c>
      <c r="AE889" s="687" t="str">
        <f>IF(I889="",IF(AND(J889="",K889=""),"",F889&amp;"External"),IF(COUNTIF(BaseData!$B$2:$B$45,I889)=1,F889&amp;"Consolidation intra-divisional",F889&amp;"Group"))</f>
        <v/>
      </c>
      <c r="AF889" s="687" t="str">
        <f t="shared" si="183"/>
        <v/>
      </c>
    </row>
    <row r="890" spans="1:32">
      <c r="A890" s="674"/>
      <c r="B890" s="675"/>
      <c r="C890" s="676"/>
      <c r="D890" s="675"/>
      <c r="E890" s="677"/>
      <c r="F890" s="675"/>
      <c r="G890" s="678"/>
      <c r="H890" s="675"/>
      <c r="I890" s="675"/>
      <c r="J890" s="675"/>
      <c r="K890" s="680"/>
      <c r="L890" s="681"/>
      <c r="M890" s="682"/>
      <c r="N890" s="683"/>
      <c r="O890" s="682"/>
      <c r="P890" s="682"/>
      <c r="Q890" s="684" t="str">
        <f t="shared" si="184"/>
        <v/>
      </c>
      <c r="R890" s="684" t="str">
        <f t="shared" si="185"/>
        <v/>
      </c>
      <c r="S890" s="684" t="str">
        <f t="shared" si="186"/>
        <v/>
      </c>
      <c r="T890" s="684" t="str">
        <f t="shared" si="187"/>
        <v/>
      </c>
      <c r="U890" s="685" t="str">
        <f t="shared" si="188"/>
        <v/>
      </c>
      <c r="V890" s="685" t="str">
        <f t="shared" si="189"/>
        <v/>
      </c>
      <c r="W890" s="685" t="str">
        <f t="shared" si="190"/>
        <v/>
      </c>
      <c r="X890" s="685" t="str">
        <f t="shared" si="191"/>
        <v/>
      </c>
      <c r="Y890" s="685" t="str">
        <f t="shared" si="192"/>
        <v/>
      </c>
      <c r="Z890" s="685" t="str">
        <f t="shared" si="193"/>
        <v/>
      </c>
      <c r="AA890" s="685" t="str">
        <f t="shared" si="194"/>
        <v/>
      </c>
      <c r="AB890" s="679" t="str">
        <f>IF(G890="","",VLOOKUP(G890,Qualities!$A$2:$B$156,2,0))</f>
        <v/>
      </c>
      <c r="AC890" s="686" t="str">
        <f>IF(AB890="","",VLOOKUP(AB890,QualityType!$A$2:$B$16,2,0))</f>
        <v/>
      </c>
      <c r="AD890" s="687" t="str">
        <f t="shared" si="182"/>
        <v/>
      </c>
      <c r="AE890" s="687" t="str">
        <f>IF(I890="",IF(AND(J890="",K890=""),"",F890&amp;"External"),IF(COUNTIF(BaseData!$B$2:$B$45,I890)=1,F890&amp;"Consolidation intra-divisional",F890&amp;"Group"))</f>
        <v/>
      </c>
      <c r="AF890" s="687" t="str">
        <f t="shared" si="183"/>
        <v/>
      </c>
    </row>
    <row r="891" spans="1:32">
      <c r="A891" s="674"/>
      <c r="B891" s="675"/>
      <c r="C891" s="676"/>
      <c r="D891" s="675"/>
      <c r="E891" s="677"/>
      <c r="F891" s="675"/>
      <c r="G891" s="678"/>
      <c r="H891" s="675"/>
      <c r="I891" s="675"/>
      <c r="J891" s="675"/>
      <c r="K891" s="680"/>
      <c r="L891" s="681"/>
      <c r="M891" s="682"/>
      <c r="N891" s="683"/>
      <c r="O891" s="682"/>
      <c r="P891" s="682"/>
      <c r="Q891" s="684" t="str">
        <f t="shared" si="184"/>
        <v/>
      </c>
      <c r="R891" s="684" t="str">
        <f t="shared" si="185"/>
        <v/>
      </c>
      <c r="S891" s="684" t="str">
        <f t="shared" si="186"/>
        <v/>
      </c>
      <c r="T891" s="684" t="str">
        <f t="shared" si="187"/>
        <v/>
      </c>
      <c r="U891" s="685" t="str">
        <f t="shared" si="188"/>
        <v/>
      </c>
      <c r="V891" s="685" t="str">
        <f t="shared" si="189"/>
        <v/>
      </c>
      <c r="W891" s="685" t="str">
        <f t="shared" si="190"/>
        <v/>
      </c>
      <c r="X891" s="685" t="str">
        <f t="shared" si="191"/>
        <v/>
      </c>
      <c r="Y891" s="685" t="str">
        <f t="shared" si="192"/>
        <v/>
      </c>
      <c r="Z891" s="685" t="str">
        <f t="shared" si="193"/>
        <v/>
      </c>
      <c r="AA891" s="685" t="str">
        <f t="shared" si="194"/>
        <v/>
      </c>
      <c r="AB891" s="679" t="str">
        <f>IF(G891="","",VLOOKUP(G891,Qualities!$A$2:$B$156,2,0))</f>
        <v/>
      </c>
      <c r="AC891" s="686" t="str">
        <f>IF(AB891="","",VLOOKUP(AB891,QualityType!$A$2:$B$16,2,0))</f>
        <v/>
      </c>
      <c r="AD891" s="687" t="str">
        <f t="shared" si="182"/>
        <v/>
      </c>
      <c r="AE891" s="687" t="str">
        <f>IF(I891="",IF(AND(J891="",K891=""),"",F891&amp;"External"),IF(COUNTIF(BaseData!$B$2:$B$45,I891)=1,F891&amp;"Consolidation intra-divisional",F891&amp;"Group"))</f>
        <v/>
      </c>
      <c r="AF891" s="687" t="str">
        <f t="shared" si="183"/>
        <v/>
      </c>
    </row>
    <row r="892" spans="1:32">
      <c r="A892" s="674"/>
      <c r="B892" s="675"/>
      <c r="C892" s="676"/>
      <c r="D892" s="675"/>
      <c r="E892" s="677"/>
      <c r="F892" s="675"/>
      <c r="G892" s="678"/>
      <c r="H892" s="675"/>
      <c r="I892" s="675"/>
      <c r="J892" s="675"/>
      <c r="K892" s="680"/>
      <c r="L892" s="681"/>
      <c r="M892" s="682"/>
      <c r="N892" s="683"/>
      <c r="O892" s="682"/>
      <c r="P892" s="682"/>
      <c r="Q892" s="684" t="str">
        <f t="shared" si="184"/>
        <v/>
      </c>
      <c r="R892" s="684" t="str">
        <f t="shared" si="185"/>
        <v/>
      </c>
      <c r="S892" s="684" t="str">
        <f t="shared" si="186"/>
        <v/>
      </c>
      <c r="T892" s="684" t="str">
        <f t="shared" si="187"/>
        <v/>
      </c>
      <c r="U892" s="685" t="str">
        <f t="shared" si="188"/>
        <v/>
      </c>
      <c r="V892" s="685" t="str">
        <f t="shared" si="189"/>
        <v/>
      </c>
      <c r="W892" s="685" t="str">
        <f t="shared" si="190"/>
        <v/>
      </c>
      <c r="X892" s="685" t="str">
        <f t="shared" si="191"/>
        <v/>
      </c>
      <c r="Y892" s="685" t="str">
        <f t="shared" si="192"/>
        <v/>
      </c>
      <c r="Z892" s="685" t="str">
        <f t="shared" si="193"/>
        <v/>
      </c>
      <c r="AA892" s="685" t="str">
        <f t="shared" si="194"/>
        <v/>
      </c>
      <c r="AB892" s="679" t="str">
        <f>IF(G892="","",VLOOKUP(G892,Qualities!$A$2:$B$156,2,0))</f>
        <v/>
      </c>
      <c r="AC892" s="686" t="str">
        <f>IF(AB892="","",VLOOKUP(AB892,QualityType!$A$2:$B$16,2,0))</f>
        <v/>
      </c>
      <c r="AD892" s="687" t="str">
        <f t="shared" si="182"/>
        <v/>
      </c>
      <c r="AE892" s="687" t="str">
        <f>IF(I892="",IF(AND(J892="",K892=""),"",F892&amp;"External"),IF(COUNTIF(BaseData!$B$2:$B$45,I892)=1,F892&amp;"Consolidation intra-divisional",F892&amp;"Group"))</f>
        <v/>
      </c>
      <c r="AF892" s="687" t="str">
        <f t="shared" si="183"/>
        <v/>
      </c>
    </row>
    <row r="893" spans="1:32">
      <c r="A893" s="674"/>
      <c r="B893" s="675"/>
      <c r="C893" s="676"/>
      <c r="D893" s="675"/>
      <c r="E893" s="677"/>
      <c r="F893" s="675"/>
      <c r="G893" s="678"/>
      <c r="H893" s="675"/>
      <c r="I893" s="675"/>
      <c r="J893" s="675"/>
      <c r="K893" s="680"/>
      <c r="L893" s="681"/>
      <c r="M893" s="682"/>
      <c r="N893" s="683"/>
      <c r="O893" s="682"/>
      <c r="P893" s="682"/>
      <c r="Q893" s="684" t="str">
        <f t="shared" si="184"/>
        <v/>
      </c>
      <c r="R893" s="684" t="str">
        <f t="shared" si="185"/>
        <v/>
      </c>
      <c r="S893" s="684" t="str">
        <f t="shared" si="186"/>
        <v/>
      </c>
      <c r="T893" s="684" t="str">
        <f t="shared" si="187"/>
        <v/>
      </c>
      <c r="U893" s="685" t="str">
        <f t="shared" si="188"/>
        <v/>
      </c>
      <c r="V893" s="685" t="str">
        <f t="shared" si="189"/>
        <v/>
      </c>
      <c r="W893" s="685" t="str">
        <f t="shared" si="190"/>
        <v/>
      </c>
      <c r="X893" s="685" t="str">
        <f t="shared" si="191"/>
        <v/>
      </c>
      <c r="Y893" s="685" t="str">
        <f t="shared" si="192"/>
        <v/>
      </c>
      <c r="Z893" s="685" t="str">
        <f t="shared" si="193"/>
        <v/>
      </c>
      <c r="AA893" s="685" t="str">
        <f t="shared" si="194"/>
        <v/>
      </c>
      <c r="AB893" s="679" t="str">
        <f>IF(G893="","",VLOOKUP(G893,Qualities!$A$2:$B$156,2,0))</f>
        <v/>
      </c>
      <c r="AC893" s="686" t="str">
        <f>IF(AB893="","",VLOOKUP(AB893,QualityType!$A$2:$B$16,2,0))</f>
        <v/>
      </c>
      <c r="AD893" s="687" t="str">
        <f t="shared" si="182"/>
        <v/>
      </c>
      <c r="AE893" s="687" t="str">
        <f>IF(I893="",IF(AND(J893="",K893=""),"",F893&amp;"External"),IF(COUNTIF(BaseData!$B$2:$B$45,I893)=1,F893&amp;"Consolidation intra-divisional",F893&amp;"Group"))</f>
        <v/>
      </c>
      <c r="AF893" s="687" t="str">
        <f t="shared" si="183"/>
        <v/>
      </c>
    </row>
    <row r="894" spans="1:32">
      <c r="A894" s="674"/>
      <c r="B894" s="675"/>
      <c r="C894" s="676"/>
      <c r="D894" s="675"/>
      <c r="E894" s="677"/>
      <c r="F894" s="675"/>
      <c r="G894" s="678"/>
      <c r="H894" s="675"/>
      <c r="I894" s="675"/>
      <c r="J894" s="675"/>
      <c r="K894" s="680"/>
      <c r="L894" s="681"/>
      <c r="M894" s="682"/>
      <c r="N894" s="683"/>
      <c r="O894" s="682"/>
      <c r="P894" s="682"/>
      <c r="Q894" s="684" t="str">
        <f t="shared" si="184"/>
        <v/>
      </c>
      <c r="R894" s="684" t="str">
        <f t="shared" si="185"/>
        <v/>
      </c>
      <c r="S894" s="684" t="str">
        <f t="shared" si="186"/>
        <v/>
      </c>
      <c r="T894" s="684" t="str">
        <f t="shared" si="187"/>
        <v/>
      </c>
      <c r="U894" s="685" t="str">
        <f t="shared" si="188"/>
        <v/>
      </c>
      <c r="V894" s="685" t="str">
        <f t="shared" si="189"/>
        <v/>
      </c>
      <c r="W894" s="685" t="str">
        <f t="shared" si="190"/>
        <v/>
      </c>
      <c r="X894" s="685" t="str">
        <f t="shared" si="191"/>
        <v/>
      </c>
      <c r="Y894" s="685" t="str">
        <f t="shared" si="192"/>
        <v/>
      </c>
      <c r="Z894" s="685" t="str">
        <f t="shared" si="193"/>
        <v/>
      </c>
      <c r="AA894" s="685" t="str">
        <f t="shared" si="194"/>
        <v/>
      </c>
      <c r="AB894" s="679" t="str">
        <f>IF(G894="","",VLOOKUP(G894,Qualities!$A$2:$B$156,2,0))</f>
        <v/>
      </c>
      <c r="AC894" s="686" t="str">
        <f>IF(AB894="","",VLOOKUP(AB894,QualityType!$A$2:$B$16,2,0))</f>
        <v/>
      </c>
      <c r="AD894" s="687" t="str">
        <f t="shared" si="182"/>
        <v/>
      </c>
      <c r="AE894" s="687" t="str">
        <f>IF(I894="",IF(AND(J894="",K894=""),"",F894&amp;"External"),IF(COUNTIF(BaseData!$B$2:$B$45,I894)=1,F894&amp;"Consolidation intra-divisional",F894&amp;"Group"))</f>
        <v/>
      </c>
      <c r="AF894" s="687" t="str">
        <f t="shared" si="183"/>
        <v/>
      </c>
    </row>
    <row r="895" spans="1:32">
      <c r="A895" s="674"/>
      <c r="B895" s="675"/>
      <c r="C895" s="676"/>
      <c r="D895" s="675"/>
      <c r="E895" s="677"/>
      <c r="F895" s="675"/>
      <c r="G895" s="678"/>
      <c r="H895" s="675"/>
      <c r="I895" s="675"/>
      <c r="J895" s="675"/>
      <c r="K895" s="680"/>
      <c r="L895" s="681"/>
      <c r="M895" s="682"/>
      <c r="N895" s="683"/>
      <c r="O895" s="682"/>
      <c r="P895" s="682"/>
      <c r="Q895" s="684" t="str">
        <f t="shared" si="184"/>
        <v/>
      </c>
      <c r="R895" s="684" t="str">
        <f t="shared" si="185"/>
        <v/>
      </c>
      <c r="S895" s="684" t="str">
        <f t="shared" si="186"/>
        <v/>
      </c>
      <c r="T895" s="684" t="str">
        <f t="shared" si="187"/>
        <v/>
      </c>
      <c r="U895" s="685" t="str">
        <f t="shared" si="188"/>
        <v/>
      </c>
      <c r="V895" s="685" t="str">
        <f t="shared" si="189"/>
        <v/>
      </c>
      <c r="W895" s="685" t="str">
        <f t="shared" si="190"/>
        <v/>
      </c>
      <c r="X895" s="685" t="str">
        <f t="shared" si="191"/>
        <v/>
      </c>
      <c r="Y895" s="685" t="str">
        <f t="shared" si="192"/>
        <v/>
      </c>
      <c r="Z895" s="685" t="str">
        <f t="shared" si="193"/>
        <v/>
      </c>
      <c r="AA895" s="685" t="str">
        <f t="shared" si="194"/>
        <v/>
      </c>
      <c r="AB895" s="679" t="str">
        <f>IF(G895="","",VLOOKUP(G895,Qualities!$A$2:$B$156,2,0))</f>
        <v/>
      </c>
      <c r="AC895" s="686" t="str">
        <f>IF(AB895="","",VLOOKUP(AB895,QualityType!$A$2:$B$16,2,0))</f>
        <v/>
      </c>
      <c r="AD895" s="687" t="str">
        <f t="shared" si="182"/>
        <v/>
      </c>
      <c r="AE895" s="687" t="str">
        <f>IF(I895="",IF(AND(J895="",K895=""),"",F895&amp;"External"),IF(COUNTIF(BaseData!$B$2:$B$45,I895)=1,F895&amp;"Consolidation intra-divisional",F895&amp;"Group"))</f>
        <v/>
      </c>
      <c r="AF895" s="687" t="str">
        <f t="shared" si="183"/>
        <v/>
      </c>
    </row>
    <row r="896" spans="1:32">
      <c r="A896" s="674"/>
      <c r="B896" s="675"/>
      <c r="C896" s="676"/>
      <c r="D896" s="675"/>
      <c r="E896" s="677"/>
      <c r="F896" s="675"/>
      <c r="G896" s="678"/>
      <c r="H896" s="675"/>
      <c r="I896" s="675"/>
      <c r="J896" s="675"/>
      <c r="K896" s="680"/>
      <c r="L896" s="681"/>
      <c r="M896" s="682"/>
      <c r="N896" s="683"/>
      <c r="O896" s="682"/>
      <c r="P896" s="682"/>
      <c r="Q896" s="684" t="str">
        <f t="shared" si="184"/>
        <v/>
      </c>
      <c r="R896" s="684" t="str">
        <f t="shared" si="185"/>
        <v/>
      </c>
      <c r="S896" s="684" t="str">
        <f t="shared" si="186"/>
        <v/>
      </c>
      <c r="T896" s="684" t="str">
        <f t="shared" si="187"/>
        <v/>
      </c>
      <c r="U896" s="685" t="str">
        <f t="shared" si="188"/>
        <v/>
      </c>
      <c r="V896" s="685" t="str">
        <f t="shared" si="189"/>
        <v/>
      </c>
      <c r="W896" s="685" t="str">
        <f t="shared" si="190"/>
        <v/>
      </c>
      <c r="X896" s="685" t="str">
        <f t="shared" si="191"/>
        <v/>
      </c>
      <c r="Y896" s="685" t="str">
        <f t="shared" si="192"/>
        <v/>
      </c>
      <c r="Z896" s="685" t="str">
        <f t="shared" si="193"/>
        <v/>
      </c>
      <c r="AA896" s="685" t="str">
        <f t="shared" si="194"/>
        <v/>
      </c>
      <c r="AB896" s="679" t="str">
        <f>IF(G896="","",VLOOKUP(G896,Qualities!$A$2:$B$156,2,0))</f>
        <v/>
      </c>
      <c r="AC896" s="686" t="str">
        <f>IF(AB896="","",VLOOKUP(AB896,QualityType!$A$2:$B$16,2,0))</f>
        <v/>
      </c>
      <c r="AD896" s="687" t="str">
        <f t="shared" si="182"/>
        <v/>
      </c>
      <c r="AE896" s="687" t="str">
        <f>IF(I896="",IF(AND(J896="",K896=""),"",F896&amp;"External"),IF(COUNTIF(BaseData!$B$2:$B$45,I896)=1,F896&amp;"Consolidation intra-divisional",F896&amp;"Group"))</f>
        <v/>
      </c>
      <c r="AF896" s="687" t="str">
        <f t="shared" si="183"/>
        <v/>
      </c>
    </row>
    <row r="897" spans="1:32">
      <c r="A897" s="674"/>
      <c r="B897" s="675"/>
      <c r="C897" s="676"/>
      <c r="D897" s="675"/>
      <c r="E897" s="677"/>
      <c r="F897" s="675"/>
      <c r="G897" s="678"/>
      <c r="H897" s="675"/>
      <c r="I897" s="675"/>
      <c r="J897" s="675"/>
      <c r="K897" s="680"/>
      <c r="L897" s="681"/>
      <c r="M897" s="682"/>
      <c r="N897" s="683"/>
      <c r="O897" s="682"/>
      <c r="P897" s="682"/>
      <c r="Q897" s="684" t="str">
        <f t="shared" si="184"/>
        <v/>
      </c>
      <c r="R897" s="684" t="str">
        <f t="shared" si="185"/>
        <v/>
      </c>
      <c r="S897" s="684" t="str">
        <f t="shared" si="186"/>
        <v/>
      </c>
      <c r="T897" s="684" t="str">
        <f t="shared" si="187"/>
        <v/>
      </c>
      <c r="U897" s="685" t="str">
        <f t="shared" si="188"/>
        <v/>
      </c>
      <c r="V897" s="685" t="str">
        <f t="shared" si="189"/>
        <v/>
      </c>
      <c r="W897" s="685" t="str">
        <f t="shared" si="190"/>
        <v/>
      </c>
      <c r="X897" s="685" t="str">
        <f t="shared" si="191"/>
        <v/>
      </c>
      <c r="Y897" s="685" t="str">
        <f t="shared" si="192"/>
        <v/>
      </c>
      <c r="Z897" s="685" t="str">
        <f t="shared" si="193"/>
        <v/>
      </c>
      <c r="AA897" s="685" t="str">
        <f t="shared" si="194"/>
        <v/>
      </c>
      <c r="AB897" s="679" t="str">
        <f>IF(G897="","",VLOOKUP(G897,Qualities!$A$2:$B$156,2,0))</f>
        <v/>
      </c>
      <c r="AC897" s="686" t="str">
        <f>IF(AB897="","",VLOOKUP(AB897,QualityType!$A$2:$B$16,2,0))</f>
        <v/>
      </c>
      <c r="AD897" s="687" t="str">
        <f t="shared" si="182"/>
        <v/>
      </c>
      <c r="AE897" s="687" t="str">
        <f>IF(I897="",IF(AND(J897="",K897=""),"",F897&amp;"External"),IF(COUNTIF(BaseData!$B$2:$B$45,I897)=1,F897&amp;"Consolidation intra-divisional",F897&amp;"Group"))</f>
        <v/>
      </c>
      <c r="AF897" s="687" t="str">
        <f t="shared" si="183"/>
        <v/>
      </c>
    </row>
    <row r="898" spans="1:32">
      <c r="A898" s="674"/>
      <c r="B898" s="675"/>
      <c r="C898" s="676"/>
      <c r="D898" s="675"/>
      <c r="E898" s="677"/>
      <c r="F898" s="675"/>
      <c r="G898" s="678"/>
      <c r="H898" s="675"/>
      <c r="I898" s="675"/>
      <c r="J898" s="675"/>
      <c r="K898" s="680"/>
      <c r="L898" s="681"/>
      <c r="M898" s="682"/>
      <c r="N898" s="683"/>
      <c r="O898" s="682"/>
      <c r="P898" s="682"/>
      <c r="Q898" s="684" t="str">
        <f t="shared" si="184"/>
        <v/>
      </c>
      <c r="R898" s="684" t="str">
        <f t="shared" si="185"/>
        <v/>
      </c>
      <c r="S898" s="684" t="str">
        <f t="shared" si="186"/>
        <v/>
      </c>
      <c r="T898" s="684" t="str">
        <f t="shared" si="187"/>
        <v/>
      </c>
      <c r="U898" s="685" t="str">
        <f t="shared" si="188"/>
        <v/>
      </c>
      <c r="V898" s="685" t="str">
        <f t="shared" si="189"/>
        <v/>
      </c>
      <c r="W898" s="685" t="str">
        <f t="shared" si="190"/>
        <v/>
      </c>
      <c r="X898" s="685" t="str">
        <f t="shared" si="191"/>
        <v/>
      </c>
      <c r="Y898" s="685" t="str">
        <f t="shared" si="192"/>
        <v/>
      </c>
      <c r="Z898" s="685" t="str">
        <f t="shared" si="193"/>
        <v/>
      </c>
      <c r="AA898" s="685" t="str">
        <f t="shared" si="194"/>
        <v/>
      </c>
      <c r="AB898" s="679" t="str">
        <f>IF(G898="","",VLOOKUP(G898,Qualities!$A$2:$B$156,2,0))</f>
        <v/>
      </c>
      <c r="AC898" s="686" t="str">
        <f>IF(AB898="","",VLOOKUP(AB898,QualityType!$A$2:$B$16,2,0))</f>
        <v/>
      </c>
      <c r="AD898" s="687" t="str">
        <f t="shared" si="182"/>
        <v/>
      </c>
      <c r="AE898" s="687" t="str">
        <f>IF(I898="",IF(AND(J898="",K898=""),"",F898&amp;"External"),IF(COUNTIF(BaseData!$B$2:$B$45,I898)=1,F898&amp;"Consolidation intra-divisional",F898&amp;"Group"))</f>
        <v/>
      </c>
      <c r="AF898" s="687" t="str">
        <f t="shared" si="183"/>
        <v/>
      </c>
    </row>
    <row r="899" spans="1:32">
      <c r="A899" s="674"/>
      <c r="B899" s="675"/>
      <c r="C899" s="676"/>
      <c r="D899" s="675"/>
      <c r="E899" s="677"/>
      <c r="F899" s="675"/>
      <c r="G899" s="678"/>
      <c r="H899" s="675"/>
      <c r="I899" s="675"/>
      <c r="J899" s="675"/>
      <c r="K899" s="680"/>
      <c r="L899" s="681"/>
      <c r="M899" s="682"/>
      <c r="N899" s="683"/>
      <c r="O899" s="682"/>
      <c r="P899" s="682"/>
      <c r="Q899" s="684" t="str">
        <f t="shared" si="184"/>
        <v/>
      </c>
      <c r="R899" s="684" t="str">
        <f t="shared" si="185"/>
        <v/>
      </c>
      <c r="S899" s="684" t="str">
        <f t="shared" si="186"/>
        <v/>
      </c>
      <c r="T899" s="684" t="str">
        <f t="shared" si="187"/>
        <v/>
      </c>
      <c r="U899" s="685" t="str">
        <f t="shared" si="188"/>
        <v/>
      </c>
      <c r="V899" s="685" t="str">
        <f t="shared" si="189"/>
        <v/>
      </c>
      <c r="W899" s="685" t="str">
        <f t="shared" si="190"/>
        <v/>
      </c>
      <c r="X899" s="685" t="str">
        <f t="shared" si="191"/>
        <v/>
      </c>
      <c r="Y899" s="685" t="str">
        <f t="shared" si="192"/>
        <v/>
      </c>
      <c r="Z899" s="685" t="str">
        <f t="shared" si="193"/>
        <v/>
      </c>
      <c r="AA899" s="685" t="str">
        <f t="shared" si="194"/>
        <v/>
      </c>
      <c r="AB899" s="679" t="str">
        <f>IF(G899="","",VLOOKUP(G899,Qualities!$A$2:$B$156,2,0))</f>
        <v/>
      </c>
      <c r="AC899" s="686" t="str">
        <f>IF(AB899="","",VLOOKUP(AB899,QualityType!$A$2:$B$16,2,0))</f>
        <v/>
      </c>
      <c r="AD899" s="687" t="str">
        <f t="shared" si="182"/>
        <v/>
      </c>
      <c r="AE899" s="687" t="str">
        <f>IF(I899="",IF(AND(J899="",K899=""),"",F899&amp;"External"),IF(COUNTIF(BaseData!$B$2:$B$45,I899)=1,F899&amp;"Consolidation intra-divisional",F899&amp;"Group"))</f>
        <v/>
      </c>
      <c r="AF899" s="687" t="str">
        <f t="shared" si="183"/>
        <v/>
      </c>
    </row>
    <row r="900" spans="1:32">
      <c r="A900" s="674"/>
      <c r="B900" s="675"/>
      <c r="C900" s="676"/>
      <c r="D900" s="675"/>
      <c r="E900" s="677"/>
      <c r="F900" s="675"/>
      <c r="G900" s="678"/>
      <c r="H900" s="675"/>
      <c r="I900" s="675"/>
      <c r="J900" s="675"/>
      <c r="K900" s="680"/>
      <c r="L900" s="681"/>
      <c r="M900" s="682"/>
      <c r="N900" s="683"/>
      <c r="O900" s="682"/>
      <c r="P900" s="682"/>
      <c r="Q900" s="684" t="str">
        <f t="shared" si="184"/>
        <v/>
      </c>
      <c r="R900" s="684" t="str">
        <f t="shared" si="185"/>
        <v/>
      </c>
      <c r="S900" s="684" t="str">
        <f t="shared" si="186"/>
        <v/>
      </c>
      <c r="T900" s="684" t="str">
        <f t="shared" si="187"/>
        <v/>
      </c>
      <c r="U900" s="685" t="str">
        <f t="shared" si="188"/>
        <v/>
      </c>
      <c r="V900" s="685" t="str">
        <f t="shared" si="189"/>
        <v/>
      </c>
      <c r="W900" s="685" t="str">
        <f t="shared" si="190"/>
        <v/>
      </c>
      <c r="X900" s="685" t="str">
        <f t="shared" si="191"/>
        <v/>
      </c>
      <c r="Y900" s="685" t="str">
        <f t="shared" si="192"/>
        <v/>
      </c>
      <c r="Z900" s="685" t="str">
        <f t="shared" si="193"/>
        <v/>
      </c>
      <c r="AA900" s="685" t="str">
        <f t="shared" si="194"/>
        <v/>
      </c>
      <c r="AB900" s="679" t="str">
        <f>IF(G900="","",VLOOKUP(G900,Qualities!$A$2:$B$156,2,0))</f>
        <v/>
      </c>
      <c r="AC900" s="686" t="str">
        <f>IF(AB900="","",VLOOKUP(AB900,QualityType!$A$2:$B$16,2,0))</f>
        <v/>
      </c>
      <c r="AD900" s="687" t="str">
        <f t="shared" si="182"/>
        <v/>
      </c>
      <c r="AE900" s="687" t="str">
        <f>IF(I900="",IF(AND(J900="",K900=""),"",F900&amp;"External"),IF(COUNTIF(BaseData!$B$2:$B$45,I900)=1,F900&amp;"Consolidation intra-divisional",F900&amp;"Group"))</f>
        <v/>
      </c>
      <c r="AF900" s="687" t="str">
        <f t="shared" si="183"/>
        <v/>
      </c>
    </row>
    <row r="901" spans="1:32">
      <c r="A901" s="674"/>
      <c r="B901" s="675"/>
      <c r="C901" s="676"/>
      <c r="D901" s="675"/>
      <c r="E901" s="677"/>
      <c r="F901" s="675"/>
      <c r="G901" s="678"/>
      <c r="H901" s="675"/>
      <c r="I901" s="675"/>
      <c r="J901" s="675"/>
      <c r="K901" s="680"/>
      <c r="L901" s="681"/>
      <c r="M901" s="682"/>
      <c r="N901" s="683"/>
      <c r="O901" s="682"/>
      <c r="P901" s="682"/>
      <c r="Q901" s="684" t="str">
        <f t="shared" si="184"/>
        <v/>
      </c>
      <c r="R901" s="684" t="str">
        <f t="shared" si="185"/>
        <v/>
      </c>
      <c r="S901" s="684" t="str">
        <f t="shared" si="186"/>
        <v/>
      </c>
      <c r="T901" s="684" t="str">
        <f t="shared" si="187"/>
        <v/>
      </c>
      <c r="U901" s="685" t="str">
        <f t="shared" si="188"/>
        <v/>
      </c>
      <c r="V901" s="685" t="str">
        <f t="shared" si="189"/>
        <v/>
      </c>
      <c r="W901" s="685" t="str">
        <f t="shared" si="190"/>
        <v/>
      </c>
      <c r="X901" s="685" t="str">
        <f t="shared" si="191"/>
        <v/>
      </c>
      <c r="Y901" s="685" t="str">
        <f t="shared" si="192"/>
        <v/>
      </c>
      <c r="Z901" s="685" t="str">
        <f t="shared" si="193"/>
        <v/>
      </c>
      <c r="AA901" s="685" t="str">
        <f t="shared" si="194"/>
        <v/>
      </c>
      <c r="AB901" s="679" t="str">
        <f>IF(G901="","",VLOOKUP(G901,Qualities!$A$2:$B$156,2,0))</f>
        <v/>
      </c>
      <c r="AC901" s="686" t="str">
        <f>IF(AB901="","",VLOOKUP(AB901,QualityType!$A$2:$B$16,2,0))</f>
        <v/>
      </c>
      <c r="AD901" s="687" t="str">
        <f t="shared" si="182"/>
        <v/>
      </c>
      <c r="AE901" s="687" t="str">
        <f>IF(I901="",IF(AND(J901="",K901=""),"",F901&amp;"External"),IF(COUNTIF(BaseData!$B$2:$B$45,I901)=1,F901&amp;"Consolidation intra-divisional",F901&amp;"Group"))</f>
        <v/>
      </c>
      <c r="AF901" s="687" t="str">
        <f t="shared" si="183"/>
        <v/>
      </c>
    </row>
    <row r="902" spans="1:32">
      <c r="A902" s="674"/>
      <c r="B902" s="675"/>
      <c r="C902" s="676"/>
      <c r="D902" s="675"/>
      <c r="E902" s="677"/>
      <c r="F902" s="675"/>
      <c r="G902" s="678"/>
      <c r="H902" s="675"/>
      <c r="I902" s="675"/>
      <c r="J902" s="675"/>
      <c r="K902" s="680"/>
      <c r="L902" s="681"/>
      <c r="M902" s="682"/>
      <c r="N902" s="683"/>
      <c r="O902" s="682"/>
      <c r="P902" s="682"/>
      <c r="Q902" s="684" t="str">
        <f t="shared" si="184"/>
        <v/>
      </c>
      <c r="R902" s="684" t="str">
        <f t="shared" si="185"/>
        <v/>
      </c>
      <c r="S902" s="684" t="str">
        <f t="shared" si="186"/>
        <v/>
      </c>
      <c r="T902" s="684" t="str">
        <f t="shared" si="187"/>
        <v/>
      </c>
      <c r="U902" s="685" t="str">
        <f t="shared" si="188"/>
        <v/>
      </c>
      <c r="V902" s="685" t="str">
        <f t="shared" si="189"/>
        <v/>
      </c>
      <c r="W902" s="685" t="str">
        <f t="shared" si="190"/>
        <v/>
      </c>
      <c r="X902" s="685" t="str">
        <f t="shared" si="191"/>
        <v/>
      </c>
      <c r="Y902" s="685" t="str">
        <f t="shared" si="192"/>
        <v/>
      </c>
      <c r="Z902" s="685" t="str">
        <f t="shared" si="193"/>
        <v/>
      </c>
      <c r="AA902" s="685" t="str">
        <f t="shared" si="194"/>
        <v/>
      </c>
      <c r="AB902" s="679" t="str">
        <f>IF(G902="","",VLOOKUP(G902,Qualities!$A$2:$B$156,2,0))</f>
        <v/>
      </c>
      <c r="AC902" s="686" t="str">
        <f>IF(AB902="","",VLOOKUP(AB902,QualityType!$A$2:$B$16,2,0))</f>
        <v/>
      </c>
      <c r="AD902" s="687" t="str">
        <f t="shared" si="182"/>
        <v/>
      </c>
      <c r="AE902" s="687" t="str">
        <f>IF(I902="",IF(AND(J902="",K902=""),"",F902&amp;"External"),IF(COUNTIF(BaseData!$B$2:$B$45,I902)=1,F902&amp;"Consolidation intra-divisional",F902&amp;"Group"))</f>
        <v/>
      </c>
      <c r="AF902" s="687" t="str">
        <f t="shared" si="183"/>
        <v/>
      </c>
    </row>
    <row r="903" spans="1:32">
      <c r="A903" s="674"/>
      <c r="B903" s="675"/>
      <c r="C903" s="676"/>
      <c r="D903" s="675"/>
      <c r="E903" s="677"/>
      <c r="F903" s="675"/>
      <c r="G903" s="678"/>
      <c r="H903" s="675"/>
      <c r="I903" s="675"/>
      <c r="J903" s="675"/>
      <c r="K903" s="680"/>
      <c r="L903" s="681"/>
      <c r="M903" s="682"/>
      <c r="N903" s="683"/>
      <c r="O903" s="682"/>
      <c r="P903" s="682"/>
      <c r="Q903" s="684" t="str">
        <f t="shared" si="184"/>
        <v/>
      </c>
      <c r="R903" s="684" t="str">
        <f t="shared" si="185"/>
        <v/>
      </c>
      <c r="S903" s="684" t="str">
        <f t="shared" si="186"/>
        <v/>
      </c>
      <c r="T903" s="684" t="str">
        <f t="shared" si="187"/>
        <v/>
      </c>
      <c r="U903" s="685" t="str">
        <f t="shared" si="188"/>
        <v/>
      </c>
      <c r="V903" s="685" t="str">
        <f t="shared" si="189"/>
        <v/>
      </c>
      <c r="W903" s="685" t="str">
        <f t="shared" si="190"/>
        <v/>
      </c>
      <c r="X903" s="685" t="str">
        <f t="shared" si="191"/>
        <v/>
      </c>
      <c r="Y903" s="685" t="str">
        <f t="shared" si="192"/>
        <v/>
      </c>
      <c r="Z903" s="685" t="str">
        <f t="shared" si="193"/>
        <v/>
      </c>
      <c r="AA903" s="685" t="str">
        <f t="shared" si="194"/>
        <v/>
      </c>
      <c r="AB903" s="679" t="str">
        <f>IF(G903="","",VLOOKUP(G903,Qualities!$A$2:$B$156,2,0))</f>
        <v/>
      </c>
      <c r="AC903" s="686" t="str">
        <f>IF(AB903="","",VLOOKUP(AB903,QualityType!$A$2:$B$16,2,0))</f>
        <v/>
      </c>
      <c r="AD903" s="687" t="str">
        <f t="shared" si="182"/>
        <v/>
      </c>
      <c r="AE903" s="687" t="str">
        <f>IF(I903="",IF(AND(J903="",K903=""),"",F903&amp;"External"),IF(COUNTIF(BaseData!$B$2:$B$45,I903)=1,F903&amp;"Consolidation intra-divisional",F903&amp;"Group"))</f>
        <v/>
      </c>
      <c r="AF903" s="687" t="str">
        <f t="shared" si="183"/>
        <v/>
      </c>
    </row>
    <row r="904" spans="1:32">
      <c r="A904" s="674"/>
      <c r="B904" s="675"/>
      <c r="C904" s="676"/>
      <c r="D904" s="675"/>
      <c r="E904" s="677"/>
      <c r="F904" s="675"/>
      <c r="G904" s="678"/>
      <c r="H904" s="675"/>
      <c r="I904" s="675"/>
      <c r="J904" s="675"/>
      <c r="K904" s="680"/>
      <c r="L904" s="681"/>
      <c r="M904" s="682"/>
      <c r="N904" s="683"/>
      <c r="O904" s="682"/>
      <c r="P904" s="682"/>
      <c r="Q904" s="684" t="str">
        <f t="shared" si="184"/>
        <v/>
      </c>
      <c r="R904" s="684" t="str">
        <f t="shared" si="185"/>
        <v/>
      </c>
      <c r="S904" s="684" t="str">
        <f t="shared" si="186"/>
        <v/>
      </c>
      <c r="T904" s="684" t="str">
        <f t="shared" si="187"/>
        <v/>
      </c>
      <c r="U904" s="685" t="str">
        <f t="shared" si="188"/>
        <v/>
      </c>
      <c r="V904" s="685" t="str">
        <f t="shared" si="189"/>
        <v/>
      </c>
      <c r="W904" s="685" t="str">
        <f t="shared" si="190"/>
        <v/>
      </c>
      <c r="X904" s="685" t="str">
        <f t="shared" si="191"/>
        <v/>
      </c>
      <c r="Y904" s="685" t="str">
        <f t="shared" si="192"/>
        <v/>
      </c>
      <c r="Z904" s="685" t="str">
        <f t="shared" si="193"/>
        <v/>
      </c>
      <c r="AA904" s="685" t="str">
        <f t="shared" si="194"/>
        <v/>
      </c>
      <c r="AB904" s="679" t="str">
        <f>IF(G904="","",VLOOKUP(G904,Qualities!$A$2:$B$156,2,0))</f>
        <v/>
      </c>
      <c r="AC904" s="686" t="str">
        <f>IF(AB904="","",VLOOKUP(AB904,QualityType!$A$2:$B$16,2,0))</f>
        <v/>
      </c>
      <c r="AD904" s="687" t="str">
        <f t="shared" si="182"/>
        <v/>
      </c>
      <c r="AE904" s="687" t="str">
        <f>IF(I904="",IF(AND(J904="",K904=""),"",F904&amp;"External"),IF(COUNTIF(BaseData!$B$2:$B$45,I904)=1,F904&amp;"Consolidation intra-divisional",F904&amp;"Group"))</f>
        <v/>
      </c>
      <c r="AF904" s="687" t="str">
        <f t="shared" si="183"/>
        <v/>
      </c>
    </row>
    <row r="905" spans="1:32">
      <c r="A905" s="674"/>
      <c r="B905" s="675"/>
      <c r="C905" s="676"/>
      <c r="D905" s="675"/>
      <c r="E905" s="677"/>
      <c r="F905" s="675"/>
      <c r="G905" s="678"/>
      <c r="H905" s="675"/>
      <c r="I905" s="675"/>
      <c r="J905" s="675"/>
      <c r="K905" s="680"/>
      <c r="L905" s="681"/>
      <c r="M905" s="682"/>
      <c r="N905" s="683"/>
      <c r="O905" s="682"/>
      <c r="P905" s="682"/>
      <c r="Q905" s="684" t="str">
        <f t="shared" si="184"/>
        <v/>
      </c>
      <c r="R905" s="684" t="str">
        <f t="shared" si="185"/>
        <v/>
      </c>
      <c r="S905" s="684" t="str">
        <f t="shared" si="186"/>
        <v/>
      </c>
      <c r="T905" s="684" t="str">
        <f t="shared" si="187"/>
        <v/>
      </c>
      <c r="U905" s="685" t="str">
        <f t="shared" si="188"/>
        <v/>
      </c>
      <c r="V905" s="685" t="str">
        <f t="shared" si="189"/>
        <v/>
      </c>
      <c r="W905" s="685" t="str">
        <f t="shared" si="190"/>
        <v/>
      </c>
      <c r="X905" s="685" t="str">
        <f t="shared" si="191"/>
        <v/>
      </c>
      <c r="Y905" s="685" t="str">
        <f t="shared" si="192"/>
        <v/>
      </c>
      <c r="Z905" s="685" t="str">
        <f t="shared" si="193"/>
        <v/>
      </c>
      <c r="AA905" s="685" t="str">
        <f t="shared" si="194"/>
        <v/>
      </c>
      <c r="AB905" s="679" t="str">
        <f>IF(G905="","",VLOOKUP(G905,Qualities!$A$2:$B$156,2,0))</f>
        <v/>
      </c>
      <c r="AC905" s="686" t="str">
        <f>IF(AB905="","",VLOOKUP(AB905,QualityType!$A$2:$B$16,2,0))</f>
        <v/>
      </c>
      <c r="AD905" s="687" t="str">
        <f t="shared" si="182"/>
        <v/>
      </c>
      <c r="AE905" s="687" t="str">
        <f>IF(I905="",IF(AND(J905="",K905=""),"",F905&amp;"External"),IF(COUNTIF(BaseData!$B$2:$B$45,I905)=1,F905&amp;"Consolidation intra-divisional",F905&amp;"Group"))</f>
        <v/>
      </c>
      <c r="AF905" s="687" t="str">
        <f t="shared" si="183"/>
        <v/>
      </c>
    </row>
    <row r="906" spans="1:32">
      <c r="A906" s="674"/>
      <c r="B906" s="675"/>
      <c r="C906" s="676"/>
      <c r="D906" s="675"/>
      <c r="E906" s="677"/>
      <c r="F906" s="675"/>
      <c r="G906" s="678"/>
      <c r="H906" s="675"/>
      <c r="I906" s="675"/>
      <c r="J906" s="675"/>
      <c r="K906" s="680"/>
      <c r="L906" s="681"/>
      <c r="M906" s="682"/>
      <c r="N906" s="683"/>
      <c r="O906" s="682"/>
      <c r="P906" s="682"/>
      <c r="Q906" s="684" t="str">
        <f t="shared" si="184"/>
        <v/>
      </c>
      <c r="R906" s="684" t="str">
        <f t="shared" si="185"/>
        <v/>
      </c>
      <c r="S906" s="684" t="str">
        <f t="shared" si="186"/>
        <v/>
      </c>
      <c r="T906" s="684" t="str">
        <f t="shared" si="187"/>
        <v/>
      </c>
      <c r="U906" s="685" t="str">
        <f t="shared" si="188"/>
        <v/>
      </c>
      <c r="V906" s="685" t="str">
        <f t="shared" si="189"/>
        <v/>
      </c>
      <c r="W906" s="685" t="str">
        <f t="shared" si="190"/>
        <v/>
      </c>
      <c r="X906" s="685" t="str">
        <f t="shared" si="191"/>
        <v/>
      </c>
      <c r="Y906" s="685" t="str">
        <f t="shared" si="192"/>
        <v/>
      </c>
      <c r="Z906" s="685" t="str">
        <f t="shared" si="193"/>
        <v/>
      </c>
      <c r="AA906" s="685" t="str">
        <f t="shared" si="194"/>
        <v/>
      </c>
      <c r="AB906" s="679" t="str">
        <f>IF(G906="","",VLOOKUP(G906,Qualities!$A$2:$B$156,2,0))</f>
        <v/>
      </c>
      <c r="AC906" s="686" t="str">
        <f>IF(AB906="","",VLOOKUP(AB906,QualityType!$A$2:$B$16,2,0))</f>
        <v/>
      </c>
      <c r="AD906" s="687" t="str">
        <f t="shared" si="182"/>
        <v/>
      </c>
      <c r="AE906" s="687" t="str">
        <f>IF(I906="",IF(AND(J906="",K906=""),"",F906&amp;"External"),IF(COUNTIF(BaseData!$B$2:$B$45,I906)=1,F906&amp;"Consolidation intra-divisional",F906&amp;"Group"))</f>
        <v/>
      </c>
      <c r="AF906" s="687" t="str">
        <f t="shared" si="183"/>
        <v/>
      </c>
    </row>
    <row r="907" spans="1:32">
      <c r="A907" s="674"/>
      <c r="B907" s="675"/>
      <c r="C907" s="676"/>
      <c r="D907" s="675"/>
      <c r="E907" s="677"/>
      <c r="F907" s="675"/>
      <c r="G907" s="678"/>
      <c r="H907" s="675"/>
      <c r="I907" s="675"/>
      <c r="J907" s="675"/>
      <c r="K907" s="680"/>
      <c r="L907" s="681"/>
      <c r="M907" s="682"/>
      <c r="N907" s="683"/>
      <c r="O907" s="682"/>
      <c r="P907" s="682"/>
      <c r="Q907" s="684" t="str">
        <f t="shared" si="184"/>
        <v/>
      </c>
      <c r="R907" s="684" t="str">
        <f t="shared" si="185"/>
        <v/>
      </c>
      <c r="S907" s="684" t="str">
        <f t="shared" si="186"/>
        <v/>
      </c>
      <c r="T907" s="684" t="str">
        <f t="shared" si="187"/>
        <v/>
      </c>
      <c r="U907" s="685" t="str">
        <f t="shared" si="188"/>
        <v/>
      </c>
      <c r="V907" s="685" t="str">
        <f t="shared" si="189"/>
        <v/>
      </c>
      <c r="W907" s="685" t="str">
        <f t="shared" si="190"/>
        <v/>
      </c>
      <c r="X907" s="685" t="str">
        <f t="shared" si="191"/>
        <v/>
      </c>
      <c r="Y907" s="685" t="str">
        <f t="shared" si="192"/>
        <v/>
      </c>
      <c r="Z907" s="685" t="str">
        <f t="shared" si="193"/>
        <v/>
      </c>
      <c r="AA907" s="685" t="str">
        <f t="shared" si="194"/>
        <v/>
      </c>
      <c r="AB907" s="679" t="str">
        <f>IF(G907="","",VLOOKUP(G907,Qualities!$A$2:$B$156,2,0))</f>
        <v/>
      </c>
      <c r="AC907" s="686" t="str">
        <f>IF(AB907="","",VLOOKUP(AB907,QualityType!$A$2:$B$16,2,0))</f>
        <v/>
      </c>
      <c r="AD907" s="687" t="str">
        <f t="shared" si="182"/>
        <v/>
      </c>
      <c r="AE907" s="687" t="str">
        <f>IF(I907="",IF(AND(J907="",K907=""),"",F907&amp;"External"),IF(COUNTIF(BaseData!$B$2:$B$45,I907)=1,F907&amp;"Consolidation intra-divisional",F907&amp;"Group"))</f>
        <v/>
      </c>
      <c r="AF907" s="687" t="str">
        <f t="shared" si="183"/>
        <v/>
      </c>
    </row>
    <row r="908" spans="1:32">
      <c r="A908" s="674"/>
      <c r="B908" s="675"/>
      <c r="C908" s="676"/>
      <c r="D908" s="675"/>
      <c r="E908" s="677"/>
      <c r="F908" s="675"/>
      <c r="G908" s="678"/>
      <c r="H908" s="675"/>
      <c r="I908" s="675"/>
      <c r="J908" s="675"/>
      <c r="K908" s="680"/>
      <c r="L908" s="681"/>
      <c r="M908" s="682"/>
      <c r="N908" s="683"/>
      <c r="O908" s="682"/>
      <c r="P908" s="682"/>
      <c r="Q908" s="684" t="str">
        <f t="shared" si="184"/>
        <v/>
      </c>
      <c r="R908" s="684" t="str">
        <f t="shared" si="185"/>
        <v/>
      </c>
      <c r="S908" s="684" t="str">
        <f t="shared" si="186"/>
        <v/>
      </c>
      <c r="T908" s="684" t="str">
        <f t="shared" si="187"/>
        <v/>
      </c>
      <c r="U908" s="685" t="str">
        <f t="shared" si="188"/>
        <v/>
      </c>
      <c r="V908" s="685" t="str">
        <f t="shared" si="189"/>
        <v/>
      </c>
      <c r="W908" s="685" t="str">
        <f t="shared" si="190"/>
        <v/>
      </c>
      <c r="X908" s="685" t="str">
        <f t="shared" si="191"/>
        <v/>
      </c>
      <c r="Y908" s="685" t="str">
        <f t="shared" si="192"/>
        <v/>
      </c>
      <c r="Z908" s="685" t="str">
        <f t="shared" si="193"/>
        <v/>
      </c>
      <c r="AA908" s="685" t="str">
        <f t="shared" si="194"/>
        <v/>
      </c>
      <c r="AB908" s="679" t="str">
        <f>IF(G908="","",VLOOKUP(G908,Qualities!$A$2:$B$156,2,0))</f>
        <v/>
      </c>
      <c r="AC908" s="686" t="str">
        <f>IF(AB908="","",VLOOKUP(AB908,QualityType!$A$2:$B$16,2,0))</f>
        <v/>
      </c>
      <c r="AD908" s="687" t="str">
        <f t="shared" si="182"/>
        <v/>
      </c>
      <c r="AE908" s="687" t="str">
        <f>IF(I908="",IF(AND(J908="",K908=""),"",F908&amp;"External"),IF(COUNTIF(BaseData!$B$2:$B$45,I908)=1,F908&amp;"Consolidation intra-divisional",F908&amp;"Group"))</f>
        <v/>
      </c>
      <c r="AF908" s="687" t="str">
        <f t="shared" si="183"/>
        <v/>
      </c>
    </row>
    <row r="909" spans="1:32">
      <c r="A909" s="674"/>
      <c r="B909" s="675"/>
      <c r="C909" s="676"/>
      <c r="D909" s="675"/>
      <c r="E909" s="677"/>
      <c r="F909" s="675"/>
      <c r="G909" s="678"/>
      <c r="H909" s="675"/>
      <c r="I909" s="675"/>
      <c r="J909" s="675"/>
      <c r="K909" s="680"/>
      <c r="L909" s="681"/>
      <c r="M909" s="682"/>
      <c r="N909" s="683"/>
      <c r="O909" s="682"/>
      <c r="P909" s="682"/>
      <c r="Q909" s="684" t="str">
        <f t="shared" si="184"/>
        <v/>
      </c>
      <c r="R909" s="684" t="str">
        <f t="shared" si="185"/>
        <v/>
      </c>
      <c r="S909" s="684" t="str">
        <f t="shared" si="186"/>
        <v/>
      </c>
      <c r="T909" s="684" t="str">
        <f t="shared" si="187"/>
        <v/>
      </c>
      <c r="U909" s="685" t="str">
        <f t="shared" si="188"/>
        <v/>
      </c>
      <c r="V909" s="685" t="str">
        <f t="shared" si="189"/>
        <v/>
      </c>
      <c r="W909" s="685" t="str">
        <f t="shared" si="190"/>
        <v/>
      </c>
      <c r="X909" s="685" t="str">
        <f t="shared" si="191"/>
        <v/>
      </c>
      <c r="Y909" s="685" t="str">
        <f t="shared" si="192"/>
        <v/>
      </c>
      <c r="Z909" s="685" t="str">
        <f t="shared" si="193"/>
        <v/>
      </c>
      <c r="AA909" s="685" t="str">
        <f t="shared" si="194"/>
        <v/>
      </c>
      <c r="AB909" s="679" t="str">
        <f>IF(G909="","",VLOOKUP(G909,Qualities!$A$2:$B$156,2,0))</f>
        <v/>
      </c>
      <c r="AC909" s="686" t="str">
        <f>IF(AB909="","",VLOOKUP(AB909,QualityType!$A$2:$B$16,2,0))</f>
        <v/>
      </c>
      <c r="AD909" s="687" t="str">
        <f t="shared" si="182"/>
        <v/>
      </c>
      <c r="AE909" s="687" t="str">
        <f>IF(I909="",IF(AND(J909="",K909=""),"",F909&amp;"External"),IF(COUNTIF(BaseData!$B$2:$B$45,I909)=1,F909&amp;"Consolidation intra-divisional",F909&amp;"Group"))</f>
        <v/>
      </c>
      <c r="AF909" s="687" t="str">
        <f t="shared" si="183"/>
        <v/>
      </c>
    </row>
    <row r="910" spans="1:32">
      <c r="A910" s="674"/>
      <c r="B910" s="675"/>
      <c r="C910" s="676"/>
      <c r="D910" s="675"/>
      <c r="E910" s="677"/>
      <c r="F910" s="675"/>
      <c r="G910" s="678"/>
      <c r="H910" s="675"/>
      <c r="I910" s="675"/>
      <c r="J910" s="675"/>
      <c r="K910" s="680"/>
      <c r="L910" s="681"/>
      <c r="M910" s="682"/>
      <c r="N910" s="683"/>
      <c r="O910" s="682"/>
      <c r="P910" s="682"/>
      <c r="Q910" s="684" t="str">
        <f t="shared" si="184"/>
        <v/>
      </c>
      <c r="R910" s="684" t="str">
        <f t="shared" si="185"/>
        <v/>
      </c>
      <c r="S910" s="684" t="str">
        <f t="shared" si="186"/>
        <v/>
      </c>
      <c r="T910" s="684" t="str">
        <f t="shared" si="187"/>
        <v/>
      </c>
      <c r="U910" s="685" t="str">
        <f t="shared" si="188"/>
        <v/>
      </c>
      <c r="V910" s="685" t="str">
        <f t="shared" si="189"/>
        <v/>
      </c>
      <c r="W910" s="685" t="str">
        <f t="shared" si="190"/>
        <v/>
      </c>
      <c r="X910" s="685" t="str">
        <f t="shared" si="191"/>
        <v/>
      </c>
      <c r="Y910" s="685" t="str">
        <f t="shared" si="192"/>
        <v/>
      </c>
      <c r="Z910" s="685" t="str">
        <f t="shared" si="193"/>
        <v/>
      </c>
      <c r="AA910" s="685" t="str">
        <f t="shared" si="194"/>
        <v/>
      </c>
      <c r="AB910" s="679" t="str">
        <f>IF(G910="","",VLOOKUP(G910,Qualities!$A$2:$B$156,2,0))</f>
        <v/>
      </c>
      <c r="AC910" s="686" t="str">
        <f>IF(AB910="","",VLOOKUP(AB910,QualityType!$A$2:$B$16,2,0))</f>
        <v/>
      </c>
      <c r="AD910" s="687" t="str">
        <f t="shared" si="182"/>
        <v/>
      </c>
      <c r="AE910" s="687" t="str">
        <f>IF(I910="",IF(AND(J910="",K910=""),"",F910&amp;"External"),IF(COUNTIF(BaseData!$B$2:$B$45,I910)=1,F910&amp;"Consolidation intra-divisional",F910&amp;"Group"))</f>
        <v/>
      </c>
      <c r="AF910" s="687" t="str">
        <f t="shared" si="183"/>
        <v/>
      </c>
    </row>
    <row r="911" spans="1:32">
      <c r="A911" s="674"/>
      <c r="B911" s="675"/>
      <c r="C911" s="676"/>
      <c r="D911" s="675"/>
      <c r="E911" s="677"/>
      <c r="F911" s="675"/>
      <c r="G911" s="678"/>
      <c r="H911" s="675"/>
      <c r="I911" s="675"/>
      <c r="J911" s="675"/>
      <c r="K911" s="680"/>
      <c r="L911" s="681"/>
      <c r="M911" s="682"/>
      <c r="N911" s="683"/>
      <c r="O911" s="682"/>
      <c r="P911" s="682"/>
      <c r="Q911" s="684" t="str">
        <f t="shared" si="184"/>
        <v/>
      </c>
      <c r="R911" s="684" t="str">
        <f t="shared" si="185"/>
        <v/>
      </c>
      <c r="S911" s="684" t="str">
        <f t="shared" si="186"/>
        <v/>
      </c>
      <c r="T911" s="684" t="str">
        <f t="shared" si="187"/>
        <v/>
      </c>
      <c r="U911" s="685" t="str">
        <f t="shared" si="188"/>
        <v/>
      </c>
      <c r="V911" s="685" t="str">
        <f t="shared" si="189"/>
        <v/>
      </c>
      <c r="W911" s="685" t="str">
        <f t="shared" si="190"/>
        <v/>
      </c>
      <c r="X911" s="685" t="str">
        <f t="shared" si="191"/>
        <v/>
      </c>
      <c r="Y911" s="685" t="str">
        <f t="shared" si="192"/>
        <v/>
      </c>
      <c r="Z911" s="685" t="str">
        <f t="shared" si="193"/>
        <v/>
      </c>
      <c r="AA911" s="685" t="str">
        <f t="shared" si="194"/>
        <v/>
      </c>
      <c r="AB911" s="679" t="str">
        <f>IF(G911="","",VLOOKUP(G911,Qualities!$A$2:$B$156,2,0))</f>
        <v/>
      </c>
      <c r="AC911" s="686" t="str">
        <f>IF(AB911="","",VLOOKUP(AB911,QualityType!$A$2:$B$16,2,0))</f>
        <v/>
      </c>
      <c r="AD911" s="687" t="str">
        <f t="shared" si="182"/>
        <v/>
      </c>
      <c r="AE911" s="687" t="str">
        <f>IF(I911="",IF(AND(J911="",K911=""),"",F911&amp;"External"),IF(COUNTIF(BaseData!$B$2:$B$45,I911)=1,F911&amp;"Consolidation intra-divisional",F911&amp;"Group"))</f>
        <v/>
      </c>
      <c r="AF911" s="687" t="str">
        <f t="shared" si="183"/>
        <v/>
      </c>
    </row>
    <row r="912" spans="1:32">
      <c r="A912" s="674"/>
      <c r="B912" s="675"/>
      <c r="C912" s="676"/>
      <c r="D912" s="675"/>
      <c r="E912" s="677"/>
      <c r="F912" s="675"/>
      <c r="G912" s="678"/>
      <c r="H912" s="675"/>
      <c r="I912" s="675"/>
      <c r="J912" s="675"/>
      <c r="K912" s="680"/>
      <c r="L912" s="681"/>
      <c r="M912" s="682"/>
      <c r="N912" s="683"/>
      <c r="O912" s="682"/>
      <c r="P912" s="682"/>
      <c r="Q912" s="684" t="str">
        <f t="shared" si="184"/>
        <v/>
      </c>
      <c r="R912" s="684" t="str">
        <f t="shared" si="185"/>
        <v/>
      </c>
      <c r="S912" s="684" t="str">
        <f t="shared" si="186"/>
        <v/>
      </c>
      <c r="T912" s="684" t="str">
        <f t="shared" si="187"/>
        <v/>
      </c>
      <c r="U912" s="685" t="str">
        <f t="shared" si="188"/>
        <v/>
      </c>
      <c r="V912" s="685" t="str">
        <f t="shared" si="189"/>
        <v/>
      </c>
      <c r="W912" s="685" t="str">
        <f t="shared" si="190"/>
        <v/>
      </c>
      <c r="X912" s="685" t="str">
        <f t="shared" si="191"/>
        <v/>
      </c>
      <c r="Y912" s="685" t="str">
        <f t="shared" si="192"/>
        <v/>
      </c>
      <c r="Z912" s="685" t="str">
        <f t="shared" si="193"/>
        <v/>
      </c>
      <c r="AA912" s="685" t="str">
        <f t="shared" si="194"/>
        <v/>
      </c>
      <c r="AB912" s="679" t="str">
        <f>IF(G912="","",VLOOKUP(G912,Qualities!$A$2:$B$156,2,0))</f>
        <v/>
      </c>
      <c r="AC912" s="686" t="str">
        <f>IF(AB912="","",VLOOKUP(AB912,QualityType!$A$2:$B$16,2,0))</f>
        <v/>
      </c>
      <c r="AD912" s="687" t="str">
        <f t="shared" si="182"/>
        <v/>
      </c>
      <c r="AE912" s="687" t="str">
        <f>IF(I912="",IF(AND(J912="",K912=""),"",F912&amp;"External"),IF(COUNTIF(BaseData!$B$2:$B$45,I912)=1,F912&amp;"Consolidation intra-divisional",F912&amp;"Group"))</f>
        <v/>
      </c>
      <c r="AF912" s="687" t="str">
        <f t="shared" si="183"/>
        <v/>
      </c>
    </row>
    <row r="913" spans="1:32">
      <c r="A913" s="674"/>
      <c r="B913" s="675"/>
      <c r="C913" s="676"/>
      <c r="D913" s="675"/>
      <c r="E913" s="677"/>
      <c r="F913" s="675"/>
      <c r="G913" s="678"/>
      <c r="H913" s="675"/>
      <c r="I913" s="675"/>
      <c r="J913" s="675"/>
      <c r="K913" s="680"/>
      <c r="L913" s="681"/>
      <c r="M913" s="682"/>
      <c r="N913" s="683"/>
      <c r="O913" s="682"/>
      <c r="P913" s="682"/>
      <c r="Q913" s="684" t="str">
        <f t="shared" si="184"/>
        <v/>
      </c>
      <c r="R913" s="684" t="str">
        <f t="shared" si="185"/>
        <v/>
      </c>
      <c r="S913" s="684" t="str">
        <f t="shared" si="186"/>
        <v/>
      </c>
      <c r="T913" s="684" t="str">
        <f t="shared" si="187"/>
        <v/>
      </c>
      <c r="U913" s="685" t="str">
        <f t="shared" si="188"/>
        <v/>
      </c>
      <c r="V913" s="685" t="str">
        <f t="shared" si="189"/>
        <v/>
      </c>
      <c r="W913" s="685" t="str">
        <f t="shared" si="190"/>
        <v/>
      </c>
      <c r="X913" s="685" t="str">
        <f t="shared" si="191"/>
        <v/>
      </c>
      <c r="Y913" s="685" t="str">
        <f t="shared" si="192"/>
        <v/>
      </c>
      <c r="Z913" s="685" t="str">
        <f t="shared" si="193"/>
        <v/>
      </c>
      <c r="AA913" s="685" t="str">
        <f t="shared" si="194"/>
        <v/>
      </c>
      <c r="AB913" s="679" t="str">
        <f>IF(G913="","",VLOOKUP(G913,Qualities!$A$2:$B$156,2,0))</f>
        <v/>
      </c>
      <c r="AC913" s="686" t="str">
        <f>IF(AB913="","",VLOOKUP(AB913,QualityType!$A$2:$B$16,2,0))</f>
        <v/>
      </c>
      <c r="AD913" s="687" t="str">
        <f t="shared" si="182"/>
        <v/>
      </c>
      <c r="AE913" s="687" t="str">
        <f>IF(I913="",IF(AND(J913="",K913=""),"",F913&amp;"External"),IF(COUNTIF(BaseData!$B$2:$B$45,I913)=1,F913&amp;"Consolidation intra-divisional",F913&amp;"Group"))</f>
        <v/>
      </c>
      <c r="AF913" s="687" t="str">
        <f t="shared" si="183"/>
        <v/>
      </c>
    </row>
    <row r="914" spans="1:32">
      <c r="A914" s="674"/>
      <c r="B914" s="675"/>
      <c r="C914" s="676"/>
      <c r="D914" s="675"/>
      <c r="E914" s="677"/>
      <c r="F914" s="675"/>
      <c r="G914" s="678"/>
      <c r="H914" s="675"/>
      <c r="I914" s="675"/>
      <c r="J914" s="675"/>
      <c r="K914" s="680"/>
      <c r="L914" s="681"/>
      <c r="M914" s="682"/>
      <c r="N914" s="683"/>
      <c r="O914" s="682"/>
      <c r="P914" s="682"/>
      <c r="Q914" s="684" t="str">
        <f t="shared" si="184"/>
        <v/>
      </c>
      <c r="R914" s="684" t="str">
        <f t="shared" si="185"/>
        <v/>
      </c>
      <c r="S914" s="684" t="str">
        <f t="shared" si="186"/>
        <v/>
      </c>
      <c r="T914" s="684" t="str">
        <f t="shared" si="187"/>
        <v/>
      </c>
      <c r="U914" s="685" t="str">
        <f t="shared" si="188"/>
        <v/>
      </c>
      <c r="V914" s="685" t="str">
        <f t="shared" si="189"/>
        <v/>
      </c>
      <c r="W914" s="685" t="str">
        <f t="shared" si="190"/>
        <v/>
      </c>
      <c r="X914" s="685" t="str">
        <f t="shared" si="191"/>
        <v/>
      </c>
      <c r="Y914" s="685" t="str">
        <f t="shared" si="192"/>
        <v/>
      </c>
      <c r="Z914" s="685" t="str">
        <f t="shared" si="193"/>
        <v/>
      </c>
      <c r="AA914" s="685" t="str">
        <f t="shared" si="194"/>
        <v/>
      </c>
      <c r="AB914" s="679" t="str">
        <f>IF(G914="","",VLOOKUP(G914,Qualities!$A$2:$B$156,2,0))</f>
        <v/>
      </c>
      <c r="AC914" s="686" t="str">
        <f>IF(AB914="","",VLOOKUP(AB914,QualityType!$A$2:$B$16,2,0))</f>
        <v/>
      </c>
      <c r="AD914" s="687" t="str">
        <f t="shared" si="182"/>
        <v/>
      </c>
      <c r="AE914" s="687" t="str">
        <f>IF(I914="",IF(AND(J914="",K914=""),"",F914&amp;"External"),IF(COUNTIF(BaseData!$B$2:$B$45,I914)=1,F914&amp;"Consolidation intra-divisional",F914&amp;"Group"))</f>
        <v/>
      </c>
      <c r="AF914" s="687" t="str">
        <f t="shared" si="183"/>
        <v/>
      </c>
    </row>
    <row r="915" spans="1:32">
      <c r="A915" s="674"/>
      <c r="B915" s="675"/>
      <c r="C915" s="676"/>
      <c r="D915" s="675"/>
      <c r="E915" s="677"/>
      <c r="F915" s="675"/>
      <c r="G915" s="678"/>
      <c r="H915" s="675"/>
      <c r="I915" s="675"/>
      <c r="J915" s="675"/>
      <c r="K915" s="680"/>
      <c r="L915" s="681"/>
      <c r="M915" s="682"/>
      <c r="N915" s="683"/>
      <c r="O915" s="682"/>
      <c r="P915" s="682"/>
      <c r="Q915" s="684" t="str">
        <f t="shared" si="184"/>
        <v/>
      </c>
      <c r="R915" s="684" t="str">
        <f t="shared" si="185"/>
        <v/>
      </c>
      <c r="S915" s="684" t="str">
        <f t="shared" si="186"/>
        <v/>
      </c>
      <c r="T915" s="684" t="str">
        <f t="shared" si="187"/>
        <v/>
      </c>
      <c r="U915" s="685" t="str">
        <f t="shared" si="188"/>
        <v/>
      </c>
      <c r="V915" s="685" t="str">
        <f t="shared" si="189"/>
        <v/>
      </c>
      <c r="W915" s="685" t="str">
        <f t="shared" si="190"/>
        <v/>
      </c>
      <c r="X915" s="685" t="str">
        <f t="shared" si="191"/>
        <v/>
      </c>
      <c r="Y915" s="685" t="str">
        <f t="shared" si="192"/>
        <v/>
      </c>
      <c r="Z915" s="685" t="str">
        <f t="shared" si="193"/>
        <v/>
      </c>
      <c r="AA915" s="685" t="str">
        <f t="shared" si="194"/>
        <v/>
      </c>
      <c r="AB915" s="679" t="str">
        <f>IF(G915="","",VLOOKUP(G915,Qualities!$A$2:$B$156,2,0))</f>
        <v/>
      </c>
      <c r="AC915" s="686" t="str">
        <f>IF(AB915="","",VLOOKUP(AB915,QualityType!$A$2:$B$16,2,0))</f>
        <v/>
      </c>
      <c r="AD915" s="687" t="str">
        <f t="shared" si="182"/>
        <v/>
      </c>
      <c r="AE915" s="687" t="str">
        <f>IF(I915="",IF(AND(J915="",K915=""),"",F915&amp;"External"),IF(COUNTIF(BaseData!$B$2:$B$45,I915)=1,F915&amp;"Consolidation intra-divisional",F915&amp;"Group"))</f>
        <v/>
      </c>
      <c r="AF915" s="687" t="str">
        <f t="shared" si="183"/>
        <v/>
      </c>
    </row>
    <row r="916" spans="1:32">
      <c r="A916" s="674"/>
      <c r="B916" s="675"/>
      <c r="C916" s="676"/>
      <c r="D916" s="675"/>
      <c r="E916" s="677"/>
      <c r="F916" s="675"/>
      <c r="G916" s="678"/>
      <c r="H916" s="675"/>
      <c r="I916" s="675"/>
      <c r="J916" s="675"/>
      <c r="K916" s="680"/>
      <c r="L916" s="681"/>
      <c r="M916" s="682"/>
      <c r="N916" s="683"/>
      <c r="O916" s="682"/>
      <c r="P916" s="682"/>
      <c r="Q916" s="684" t="str">
        <f t="shared" si="184"/>
        <v/>
      </c>
      <c r="R916" s="684" t="str">
        <f t="shared" si="185"/>
        <v/>
      </c>
      <c r="S916" s="684" t="str">
        <f t="shared" si="186"/>
        <v/>
      </c>
      <c r="T916" s="684" t="str">
        <f t="shared" si="187"/>
        <v/>
      </c>
      <c r="U916" s="685" t="str">
        <f t="shared" si="188"/>
        <v/>
      </c>
      <c r="V916" s="685" t="str">
        <f t="shared" si="189"/>
        <v/>
      </c>
      <c r="W916" s="685" t="str">
        <f t="shared" si="190"/>
        <v/>
      </c>
      <c r="X916" s="685" t="str">
        <f t="shared" si="191"/>
        <v/>
      </c>
      <c r="Y916" s="685" t="str">
        <f t="shared" si="192"/>
        <v/>
      </c>
      <c r="Z916" s="685" t="str">
        <f t="shared" si="193"/>
        <v/>
      </c>
      <c r="AA916" s="685" t="str">
        <f t="shared" si="194"/>
        <v/>
      </c>
      <c r="AB916" s="679" t="str">
        <f>IF(G916="","",VLOOKUP(G916,Qualities!$A$2:$B$156,2,0))</f>
        <v/>
      </c>
      <c r="AC916" s="686" t="str">
        <f>IF(AB916="","",VLOOKUP(AB916,QualityType!$A$2:$B$16,2,0))</f>
        <v/>
      </c>
      <c r="AD916" s="687" t="str">
        <f t="shared" si="182"/>
        <v/>
      </c>
      <c r="AE916" s="687" t="str">
        <f>IF(I916="",IF(AND(J916="",K916=""),"",F916&amp;"External"),IF(COUNTIF(BaseData!$B$2:$B$45,I916)=1,F916&amp;"Consolidation intra-divisional",F916&amp;"Group"))</f>
        <v/>
      </c>
      <c r="AF916" s="687" t="str">
        <f t="shared" si="183"/>
        <v/>
      </c>
    </row>
    <row r="917" spans="1:32">
      <c r="A917" s="674"/>
      <c r="B917" s="675"/>
      <c r="C917" s="676"/>
      <c r="D917" s="675"/>
      <c r="E917" s="677"/>
      <c r="F917" s="675"/>
      <c r="G917" s="678"/>
      <c r="H917" s="675"/>
      <c r="I917" s="675"/>
      <c r="J917" s="675"/>
      <c r="K917" s="680"/>
      <c r="L917" s="681"/>
      <c r="M917" s="682"/>
      <c r="N917" s="683"/>
      <c r="O917" s="682"/>
      <c r="P917" s="682"/>
      <c r="Q917" s="684" t="str">
        <f t="shared" si="184"/>
        <v/>
      </c>
      <c r="R917" s="684" t="str">
        <f t="shared" si="185"/>
        <v/>
      </c>
      <c r="S917" s="684" t="str">
        <f t="shared" si="186"/>
        <v/>
      </c>
      <c r="T917" s="684" t="str">
        <f t="shared" si="187"/>
        <v/>
      </c>
      <c r="U917" s="685" t="str">
        <f t="shared" si="188"/>
        <v/>
      </c>
      <c r="V917" s="685" t="str">
        <f t="shared" si="189"/>
        <v/>
      </c>
      <c r="W917" s="685" t="str">
        <f t="shared" si="190"/>
        <v/>
      </c>
      <c r="X917" s="685" t="str">
        <f t="shared" si="191"/>
        <v/>
      </c>
      <c r="Y917" s="685" t="str">
        <f t="shared" si="192"/>
        <v/>
      </c>
      <c r="Z917" s="685" t="str">
        <f t="shared" si="193"/>
        <v/>
      </c>
      <c r="AA917" s="685" t="str">
        <f t="shared" si="194"/>
        <v/>
      </c>
      <c r="AB917" s="679" t="str">
        <f>IF(G917="","",VLOOKUP(G917,Qualities!$A$2:$B$156,2,0))</f>
        <v/>
      </c>
      <c r="AC917" s="686" t="str">
        <f>IF(AB917="","",VLOOKUP(AB917,QualityType!$A$2:$B$16,2,0))</f>
        <v/>
      </c>
      <c r="AD917" s="687" t="str">
        <f t="shared" si="182"/>
        <v/>
      </c>
      <c r="AE917" s="687" t="str">
        <f>IF(I917="",IF(AND(J917="",K917=""),"",F917&amp;"External"),IF(COUNTIF(BaseData!$B$2:$B$45,I917)=1,F917&amp;"Consolidation intra-divisional",F917&amp;"Group"))</f>
        <v/>
      </c>
      <c r="AF917" s="687" t="str">
        <f t="shared" si="183"/>
        <v/>
      </c>
    </row>
    <row r="918" spans="1:32">
      <c r="A918" s="674"/>
      <c r="B918" s="675"/>
      <c r="C918" s="676"/>
      <c r="D918" s="675"/>
      <c r="E918" s="677"/>
      <c r="F918" s="675"/>
      <c r="G918" s="678"/>
      <c r="H918" s="675"/>
      <c r="I918" s="675"/>
      <c r="J918" s="675"/>
      <c r="K918" s="680"/>
      <c r="L918" s="681"/>
      <c r="M918" s="682"/>
      <c r="N918" s="683"/>
      <c r="O918" s="682"/>
      <c r="P918" s="682"/>
      <c r="Q918" s="684" t="str">
        <f t="shared" si="184"/>
        <v/>
      </c>
      <c r="R918" s="684" t="str">
        <f t="shared" si="185"/>
        <v/>
      </c>
      <c r="S918" s="684" t="str">
        <f t="shared" si="186"/>
        <v/>
      </c>
      <c r="T918" s="684" t="str">
        <f t="shared" si="187"/>
        <v/>
      </c>
      <c r="U918" s="685" t="str">
        <f t="shared" si="188"/>
        <v/>
      </c>
      <c r="V918" s="685" t="str">
        <f t="shared" si="189"/>
        <v/>
      </c>
      <c r="W918" s="685" t="str">
        <f t="shared" si="190"/>
        <v/>
      </c>
      <c r="X918" s="685" t="str">
        <f t="shared" si="191"/>
        <v/>
      </c>
      <c r="Y918" s="685" t="str">
        <f t="shared" si="192"/>
        <v/>
      </c>
      <c r="Z918" s="685" t="str">
        <f t="shared" si="193"/>
        <v/>
      </c>
      <c r="AA918" s="685" t="str">
        <f t="shared" si="194"/>
        <v/>
      </c>
      <c r="AB918" s="679" t="str">
        <f>IF(G918="","",VLOOKUP(G918,Qualities!$A$2:$B$156,2,0))</f>
        <v/>
      </c>
      <c r="AC918" s="686" t="str">
        <f>IF(AB918="","",VLOOKUP(AB918,QualityType!$A$2:$B$16,2,0))</f>
        <v/>
      </c>
      <c r="AD918" s="687" t="str">
        <f t="shared" si="182"/>
        <v/>
      </c>
      <c r="AE918" s="687" t="str">
        <f>IF(I918="",IF(AND(J918="",K918=""),"",F918&amp;"External"),IF(COUNTIF(BaseData!$B$2:$B$45,I918)=1,F918&amp;"Consolidation intra-divisional",F918&amp;"Group"))</f>
        <v/>
      </c>
      <c r="AF918" s="687" t="str">
        <f t="shared" si="183"/>
        <v/>
      </c>
    </row>
    <row r="919" spans="1:32">
      <c r="A919" s="674"/>
      <c r="B919" s="675"/>
      <c r="C919" s="676"/>
      <c r="D919" s="675"/>
      <c r="E919" s="677"/>
      <c r="F919" s="675"/>
      <c r="G919" s="678"/>
      <c r="H919" s="675"/>
      <c r="I919" s="675"/>
      <c r="J919" s="675"/>
      <c r="K919" s="680"/>
      <c r="L919" s="681"/>
      <c r="M919" s="682"/>
      <c r="N919" s="683"/>
      <c r="O919" s="682"/>
      <c r="P919" s="682"/>
      <c r="Q919" s="684" t="str">
        <f t="shared" si="184"/>
        <v/>
      </c>
      <c r="R919" s="684" t="str">
        <f t="shared" si="185"/>
        <v/>
      </c>
      <c r="S919" s="684" t="str">
        <f t="shared" si="186"/>
        <v/>
      </c>
      <c r="T919" s="684" t="str">
        <f t="shared" si="187"/>
        <v/>
      </c>
      <c r="U919" s="685" t="str">
        <f t="shared" si="188"/>
        <v/>
      </c>
      <c r="V919" s="685" t="str">
        <f t="shared" si="189"/>
        <v/>
      </c>
      <c r="W919" s="685" t="str">
        <f t="shared" si="190"/>
        <v/>
      </c>
      <c r="X919" s="685" t="str">
        <f t="shared" si="191"/>
        <v/>
      </c>
      <c r="Y919" s="685" t="str">
        <f t="shared" si="192"/>
        <v/>
      </c>
      <c r="Z919" s="685" t="str">
        <f t="shared" si="193"/>
        <v/>
      </c>
      <c r="AA919" s="685" t="str">
        <f t="shared" si="194"/>
        <v/>
      </c>
      <c r="AB919" s="679" t="str">
        <f>IF(G919="","",VLOOKUP(G919,Qualities!$A$2:$B$156,2,0))</f>
        <v/>
      </c>
      <c r="AC919" s="686" t="str">
        <f>IF(AB919="","",VLOOKUP(AB919,QualityType!$A$2:$B$16,2,0))</f>
        <v/>
      </c>
      <c r="AD919" s="687" t="str">
        <f t="shared" si="182"/>
        <v/>
      </c>
      <c r="AE919" s="687" t="str">
        <f>IF(I919="",IF(AND(J919="",K919=""),"",F919&amp;"External"),IF(COUNTIF(BaseData!$B$2:$B$45,I919)=1,F919&amp;"Consolidation intra-divisional",F919&amp;"Group"))</f>
        <v/>
      </c>
      <c r="AF919" s="687" t="str">
        <f t="shared" si="183"/>
        <v/>
      </c>
    </row>
    <row r="920" spans="1:32">
      <c r="A920" s="674"/>
      <c r="B920" s="675"/>
      <c r="C920" s="676"/>
      <c r="D920" s="675"/>
      <c r="E920" s="677"/>
      <c r="F920" s="675"/>
      <c r="G920" s="678"/>
      <c r="H920" s="675"/>
      <c r="I920" s="675"/>
      <c r="J920" s="675"/>
      <c r="K920" s="680"/>
      <c r="L920" s="681"/>
      <c r="M920" s="682"/>
      <c r="N920" s="683"/>
      <c r="O920" s="682"/>
      <c r="P920" s="682"/>
      <c r="Q920" s="684" t="str">
        <f t="shared" si="184"/>
        <v/>
      </c>
      <c r="R920" s="684" t="str">
        <f t="shared" si="185"/>
        <v/>
      </c>
      <c r="S920" s="684" t="str">
        <f t="shared" si="186"/>
        <v/>
      </c>
      <c r="T920" s="684" t="str">
        <f t="shared" si="187"/>
        <v/>
      </c>
      <c r="U920" s="685" t="str">
        <f t="shared" si="188"/>
        <v/>
      </c>
      <c r="V920" s="685" t="str">
        <f t="shared" si="189"/>
        <v/>
      </c>
      <c r="W920" s="685" t="str">
        <f t="shared" si="190"/>
        <v/>
      </c>
      <c r="X920" s="685" t="str">
        <f t="shared" si="191"/>
        <v/>
      </c>
      <c r="Y920" s="685" t="str">
        <f t="shared" si="192"/>
        <v/>
      </c>
      <c r="Z920" s="685" t="str">
        <f t="shared" si="193"/>
        <v/>
      </c>
      <c r="AA920" s="685" t="str">
        <f t="shared" si="194"/>
        <v/>
      </c>
      <c r="AB920" s="679" t="str">
        <f>IF(G920="","",VLOOKUP(G920,Qualities!$A$2:$B$156,2,0))</f>
        <v/>
      </c>
      <c r="AC920" s="686" t="str">
        <f>IF(AB920="","",VLOOKUP(AB920,QualityType!$A$2:$B$16,2,0))</f>
        <v/>
      </c>
      <c r="AD920" s="687" t="str">
        <f t="shared" si="182"/>
        <v/>
      </c>
      <c r="AE920" s="687" t="str">
        <f>IF(I920="",IF(AND(J920="",K920=""),"",F920&amp;"External"),IF(COUNTIF(BaseData!$B$2:$B$45,I920)=1,F920&amp;"Consolidation intra-divisional",F920&amp;"Group"))</f>
        <v/>
      </c>
      <c r="AF920" s="687" t="str">
        <f t="shared" si="183"/>
        <v/>
      </c>
    </row>
    <row r="921" spans="1:32">
      <c r="A921" s="674"/>
      <c r="B921" s="675"/>
      <c r="C921" s="676"/>
      <c r="D921" s="675"/>
      <c r="E921" s="677"/>
      <c r="F921" s="675"/>
      <c r="G921" s="678"/>
      <c r="H921" s="675"/>
      <c r="I921" s="675"/>
      <c r="J921" s="675"/>
      <c r="K921" s="680"/>
      <c r="L921" s="681"/>
      <c r="M921" s="682"/>
      <c r="N921" s="683"/>
      <c r="O921" s="682"/>
      <c r="P921" s="682"/>
      <c r="Q921" s="684" t="str">
        <f t="shared" si="184"/>
        <v/>
      </c>
      <c r="R921" s="684" t="str">
        <f t="shared" si="185"/>
        <v/>
      </c>
      <c r="S921" s="684" t="str">
        <f t="shared" si="186"/>
        <v/>
      </c>
      <c r="T921" s="684" t="str">
        <f t="shared" si="187"/>
        <v/>
      </c>
      <c r="U921" s="685" t="str">
        <f t="shared" si="188"/>
        <v/>
      </c>
      <c r="V921" s="685" t="str">
        <f t="shared" si="189"/>
        <v/>
      </c>
      <c r="W921" s="685" t="str">
        <f t="shared" si="190"/>
        <v/>
      </c>
      <c r="X921" s="685" t="str">
        <f t="shared" si="191"/>
        <v/>
      </c>
      <c r="Y921" s="685" t="str">
        <f t="shared" si="192"/>
        <v/>
      </c>
      <c r="Z921" s="685" t="str">
        <f t="shared" si="193"/>
        <v/>
      </c>
      <c r="AA921" s="685" t="str">
        <f t="shared" si="194"/>
        <v/>
      </c>
      <c r="AB921" s="679" t="str">
        <f>IF(G921="","",VLOOKUP(G921,Qualities!$A$2:$B$156,2,0))</f>
        <v/>
      </c>
      <c r="AC921" s="686" t="str">
        <f>IF(AB921="","",VLOOKUP(AB921,QualityType!$A$2:$B$16,2,0))</f>
        <v/>
      </c>
      <c r="AD921" s="687" t="str">
        <f t="shared" si="182"/>
        <v/>
      </c>
      <c r="AE921" s="687" t="str">
        <f>IF(I921="",IF(AND(J921="",K921=""),"",F921&amp;"External"),IF(COUNTIF(BaseData!$B$2:$B$45,I921)=1,F921&amp;"Consolidation intra-divisional",F921&amp;"Group"))</f>
        <v/>
      </c>
      <c r="AF921" s="687" t="str">
        <f t="shared" si="183"/>
        <v/>
      </c>
    </row>
    <row r="922" spans="1:32">
      <c r="A922" s="674"/>
      <c r="B922" s="675"/>
      <c r="C922" s="676"/>
      <c r="D922" s="675"/>
      <c r="E922" s="677"/>
      <c r="F922" s="675"/>
      <c r="G922" s="678"/>
      <c r="H922" s="675"/>
      <c r="I922" s="675"/>
      <c r="J922" s="675"/>
      <c r="K922" s="680"/>
      <c r="L922" s="681"/>
      <c r="M922" s="682"/>
      <c r="N922" s="683"/>
      <c r="O922" s="682"/>
      <c r="P922" s="682"/>
      <c r="Q922" s="684" t="str">
        <f t="shared" si="184"/>
        <v/>
      </c>
      <c r="R922" s="684" t="str">
        <f t="shared" si="185"/>
        <v/>
      </c>
      <c r="S922" s="684" t="str">
        <f t="shared" si="186"/>
        <v/>
      </c>
      <c r="T922" s="684" t="str">
        <f t="shared" si="187"/>
        <v/>
      </c>
      <c r="U922" s="685" t="str">
        <f t="shared" si="188"/>
        <v/>
      </c>
      <c r="V922" s="685" t="str">
        <f t="shared" si="189"/>
        <v/>
      </c>
      <c r="W922" s="685" t="str">
        <f t="shared" si="190"/>
        <v/>
      </c>
      <c r="X922" s="685" t="str">
        <f t="shared" si="191"/>
        <v/>
      </c>
      <c r="Y922" s="685" t="str">
        <f t="shared" si="192"/>
        <v/>
      </c>
      <c r="Z922" s="685" t="str">
        <f t="shared" si="193"/>
        <v/>
      </c>
      <c r="AA922" s="685" t="str">
        <f t="shared" si="194"/>
        <v/>
      </c>
      <c r="AB922" s="679" t="str">
        <f>IF(G922="","",VLOOKUP(G922,Qualities!$A$2:$B$156,2,0))</f>
        <v/>
      </c>
      <c r="AC922" s="686" t="str">
        <f>IF(AB922="","",VLOOKUP(AB922,QualityType!$A$2:$B$16,2,0))</f>
        <v/>
      </c>
      <c r="AD922" s="687" t="str">
        <f t="shared" si="182"/>
        <v/>
      </c>
      <c r="AE922" s="687" t="str">
        <f>IF(I922="",IF(AND(J922="",K922=""),"",F922&amp;"External"),IF(COUNTIF(BaseData!$B$2:$B$45,I922)=1,F922&amp;"Consolidation intra-divisional",F922&amp;"Group"))</f>
        <v/>
      </c>
      <c r="AF922" s="687" t="str">
        <f t="shared" si="183"/>
        <v/>
      </c>
    </row>
  </sheetData>
  <dataValidations count="5">
    <dataValidation type="list" allowBlank="1" showInputMessage="1" showErrorMessage="1" sqref="D2:D922" xr:uid="{00000000-0002-0000-0A00-000000000000}">
      <formula1>Supplier</formula1>
    </dataValidation>
    <dataValidation type="list" allowBlank="1" showInputMessage="1" showErrorMessage="1" sqref="F2:F922" xr:uid="{00000000-0002-0000-0A00-000001000000}">
      <formula1>Business</formula1>
    </dataValidation>
    <dataValidation type="list" allowBlank="1" showInputMessage="1" showErrorMessage="1" sqref="J2:J922" xr:uid="{00000000-0002-0000-0A00-000002000000}">
      <formula1>CustomerExtern</formula1>
    </dataValidation>
    <dataValidation type="list" allowBlank="1" showInputMessage="1" showErrorMessage="1" sqref="I2:I922 C2:C922" xr:uid="{00000000-0002-0000-0A00-000003000000}">
      <formula1>Customers</formula1>
    </dataValidation>
    <dataValidation type="list" allowBlank="1" showInputMessage="1" showErrorMessage="1" sqref="H2:H922" xr:uid="{00000000-0002-0000-0A00-000004000000}">
      <formula1>Source</formula1>
    </dataValidation>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A00-000005000000}">
          <x14:formula1>
            <xm:f>BaseData!$J$2:$J$17</xm:f>
          </x14:formula1>
          <xm:sqref>A2:A922</xm:sqref>
        </x14:dataValidation>
        <x14:dataValidation type="list" allowBlank="1" showInputMessage="1" showErrorMessage="1" xr:uid="{00000000-0002-0000-0A00-000006000000}">
          <x14:formula1>
            <xm:f>INDIRECT(START!$E$6)</xm:f>
          </x14:formula1>
          <xm:sqref>B2:B922</xm:sqref>
        </x14:dataValidation>
        <x14:dataValidation type="list" allowBlank="1" showInputMessage="1" showErrorMessage="1" xr:uid="{00000000-0002-0000-0A00-000007000000}">
          <x14:formula1>
            <xm:f>Qualities!$A$2:$A$156</xm:f>
          </x14:formula1>
          <xm:sqref>G2:G922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CDD2-BB62-4FC6-AD8C-31890E7A3231}">
  <sheetPr>
    <tabColor rgb="FFFF0000"/>
  </sheetPr>
  <dimension ref="A1:AH134"/>
  <sheetViews>
    <sheetView tabSelected="1" zoomScale="70" zoomScaleNormal="70" workbookViewId="0">
      <selection activeCell="B100" sqref="B100"/>
    </sheetView>
  </sheetViews>
  <sheetFormatPr defaultColWidth="11.42578125" defaultRowHeight="15" outlineLevelRow="2" outlineLevelCol="1"/>
  <cols>
    <col min="1" max="1" width="55.5703125" bestFit="1" customWidth="1"/>
    <col min="2" max="2" width="35.7109375" bestFit="1" customWidth="1"/>
    <col min="3" max="3" width="15.7109375" style="1451" customWidth="1"/>
    <col min="4" max="6" width="15.7109375" customWidth="1"/>
    <col min="7" max="7" width="17.7109375" style="1450" bestFit="1" customWidth="1"/>
    <col min="8" max="8" width="24.28515625" style="1453" bestFit="1" customWidth="1"/>
    <col min="9" max="9" width="16.5703125" style="1453" customWidth="1"/>
    <col min="10" max="10" width="3.42578125" style="1453" customWidth="1"/>
    <col min="11" max="11" width="3" customWidth="1"/>
    <col min="12" max="12" width="37.5703125" bestFit="1" customWidth="1" outlineLevel="1"/>
    <col min="13" max="13" width="17.5703125" customWidth="1" outlineLevel="1"/>
    <col min="14" max="14" width="17.28515625" bestFit="1" customWidth="1" outlineLevel="1"/>
    <col min="15" max="15" width="21.85546875" customWidth="1" outlineLevel="1"/>
    <col min="16" max="16" width="22.7109375" bestFit="1" customWidth="1" outlineLevel="1"/>
    <col min="17" max="17" width="16.28515625" bestFit="1" customWidth="1" outlineLevel="1"/>
    <col min="18" max="18" width="12.140625" bestFit="1" customWidth="1" outlineLevel="1"/>
    <col min="19" max="19" width="11" bestFit="1" customWidth="1" outlineLevel="1"/>
    <col min="20" max="20" width="16.7109375" bestFit="1" customWidth="1" outlineLevel="1"/>
    <col min="21" max="21" width="16.28515625" bestFit="1" customWidth="1" outlineLevel="1"/>
    <col min="22" max="22" width="16.7109375" bestFit="1" customWidth="1" outlineLevel="1"/>
    <col min="23" max="23" width="15.140625" bestFit="1" customWidth="1" outlineLevel="1"/>
    <col min="24" max="24" width="13.85546875" bestFit="1" customWidth="1" outlineLevel="1"/>
    <col min="25" max="25" width="14.85546875" customWidth="1" outlineLevel="1"/>
    <col min="26" max="26" width="12.28515625" customWidth="1" outlineLevel="1"/>
    <col min="27" max="27" width="6.85546875" customWidth="1" outlineLevel="1"/>
    <col min="28" max="28" width="6.7109375" customWidth="1" outlineLevel="1"/>
    <col min="29" max="29" width="7" customWidth="1" outlineLevel="1"/>
    <col min="30" max="30" width="7.42578125" customWidth="1" outlineLevel="1"/>
    <col min="31" max="31" width="27.85546875" customWidth="1" outlineLevel="1"/>
    <col min="32" max="32" width="13.28515625" customWidth="1" outlineLevel="1"/>
    <col min="33" max="33" width="9.5703125" customWidth="1" outlineLevel="1"/>
    <col min="34" max="34" width="1.5703125" customWidth="1" outlineLevel="1"/>
    <col min="35" max="35" width="19" customWidth="1"/>
    <col min="36" max="36" width="17" customWidth="1"/>
    <col min="37" max="37" width="19.28515625" bestFit="1" customWidth="1"/>
    <col min="38" max="38" width="19.28515625" customWidth="1"/>
    <col min="39" max="39" width="18.28515625" customWidth="1"/>
    <col min="40" max="40" width="17.28515625" bestFit="1" customWidth="1"/>
    <col min="41" max="41" width="21.28515625" customWidth="1"/>
    <col min="42" max="42" width="44.5703125" customWidth="1"/>
    <col min="43" max="43" width="14.85546875" customWidth="1"/>
    <col min="44" max="44" width="16.42578125" bestFit="1" customWidth="1"/>
    <col min="45" max="45" width="15.7109375" bestFit="1" customWidth="1"/>
    <col min="46" max="46" width="3.7109375" bestFit="1" customWidth="1"/>
    <col min="47" max="47" width="30.5703125" bestFit="1" customWidth="1"/>
    <col min="48" max="48" width="18.140625" bestFit="1" customWidth="1"/>
    <col min="49" max="49" width="12.28515625" bestFit="1" customWidth="1"/>
    <col min="50" max="50" width="19.85546875" bestFit="1" customWidth="1"/>
    <col min="51" max="51" width="13.85546875" bestFit="1" customWidth="1"/>
    <col min="52" max="52" width="12.7109375" bestFit="1" customWidth="1"/>
    <col min="53" max="53" width="13" customWidth="1"/>
    <col min="56" max="56" width="27.85546875" bestFit="1" customWidth="1"/>
  </cols>
  <sheetData>
    <row r="1" spans="1:23">
      <c r="A1" s="1481"/>
    </row>
    <row r="2" spans="1:23" ht="30">
      <c r="C2" s="1543">
        <v>2022</v>
      </c>
      <c r="D2" s="1544">
        <v>2023</v>
      </c>
      <c r="E2" s="1544">
        <v>2024</v>
      </c>
      <c r="F2" s="1545" t="s">
        <v>1928</v>
      </c>
      <c r="I2" s="1453" t="s">
        <v>1919</v>
      </c>
      <c r="L2" s="1450" t="s">
        <v>1863</v>
      </c>
      <c r="P2" s="1605" t="s">
        <v>1924</v>
      </c>
      <c r="Q2" s="1600"/>
      <c r="R2" s="1600"/>
      <c r="S2" s="1606"/>
      <c r="T2" s="1607" t="s">
        <v>1925</v>
      </c>
      <c r="U2" s="1607"/>
      <c r="V2" s="1607"/>
      <c r="W2" s="1607"/>
    </row>
    <row r="3" spans="1:23" outlineLevel="1">
      <c r="A3" s="1450" t="s">
        <v>1931</v>
      </c>
      <c r="C3" s="1551"/>
      <c r="D3" s="1486">
        <v>0.05</v>
      </c>
      <c r="E3" s="1486">
        <v>0.05</v>
      </c>
      <c r="F3" s="1453"/>
      <c r="L3" s="1450"/>
      <c r="P3" s="1501"/>
      <c r="Q3" s="1500"/>
      <c r="R3" s="1500"/>
      <c r="S3" s="1502"/>
      <c r="T3" s="1503"/>
      <c r="U3" s="1503"/>
      <c r="V3" s="1503"/>
      <c r="W3" s="1503"/>
    </row>
    <row r="4" spans="1:23" outlineLevel="1">
      <c r="A4" s="1482" t="s">
        <v>1878</v>
      </c>
      <c r="B4" s="1453"/>
      <c r="C4" s="1517">
        <f>T7</f>
        <v>1068397919.0047746</v>
      </c>
      <c r="D4" s="1517">
        <f>C4*(D3+1)</f>
        <v>1121817814.9550133</v>
      </c>
      <c r="E4" s="1517">
        <f>D4*(E3+1)</f>
        <v>1177908705.702764</v>
      </c>
      <c r="F4" s="1517">
        <f>SUM(C4:E4)/3</f>
        <v>1122708146.554184</v>
      </c>
      <c r="G4" s="1482" t="s">
        <v>1838</v>
      </c>
      <c r="L4" s="1450"/>
      <c r="P4" s="1501"/>
      <c r="Q4" s="1500"/>
      <c r="R4" s="1500"/>
      <c r="S4" s="1502"/>
      <c r="T4" s="1503"/>
      <c r="U4" s="1503"/>
      <c r="V4" s="1503"/>
      <c r="W4" s="1503"/>
    </row>
    <row r="5" spans="1:23" ht="16.5" customHeight="1" outlineLevel="1">
      <c r="A5" s="1482" t="s">
        <v>1929</v>
      </c>
      <c r="B5" s="1453"/>
      <c r="C5" s="1551">
        <v>300</v>
      </c>
      <c r="D5" s="1551">
        <v>300</v>
      </c>
      <c r="E5" s="1551">
        <v>300</v>
      </c>
      <c r="F5" s="1517">
        <f t="shared" ref="F5:F83" si="0">SUM(C5:E5)/3</f>
        <v>300</v>
      </c>
      <c r="G5" s="1482" t="s">
        <v>1930</v>
      </c>
      <c r="L5" s="1504" t="s">
        <v>1864</v>
      </c>
      <c r="M5" s="1504" t="s">
        <v>1865</v>
      </c>
      <c r="N5" s="1504" t="s">
        <v>1866</v>
      </c>
      <c r="O5" s="1504" t="s">
        <v>1867</v>
      </c>
      <c r="P5" s="1504" t="s">
        <v>1868</v>
      </c>
      <c r="Q5" s="1504" t="s">
        <v>1869</v>
      </c>
      <c r="R5" s="1504" t="s">
        <v>1870</v>
      </c>
      <c r="S5" s="1504" t="s">
        <v>1871</v>
      </c>
      <c r="T5" s="1504" t="s">
        <v>1872</v>
      </c>
      <c r="U5" s="1504" t="s">
        <v>1873</v>
      </c>
      <c r="V5" s="1504" t="s">
        <v>1874</v>
      </c>
      <c r="W5" s="1504" t="s">
        <v>1875</v>
      </c>
    </row>
    <row r="6" spans="1:23" outlineLevel="1">
      <c r="A6" s="1527" t="s">
        <v>1918</v>
      </c>
      <c r="B6" s="1521"/>
      <c r="C6" s="1538">
        <f>C4/C5</f>
        <v>3561326.3966825819</v>
      </c>
      <c r="D6" s="1538">
        <f>D4/D5</f>
        <v>3739392.7165167108</v>
      </c>
      <c r="E6" s="1538">
        <f t="shared" ref="E6" si="1">E4/E5</f>
        <v>3926362.3523425469</v>
      </c>
      <c r="F6" s="1517">
        <f t="shared" si="0"/>
        <v>3742360.4885139465</v>
      </c>
      <c r="G6" s="1527" t="s">
        <v>1879</v>
      </c>
      <c r="L6" s="1435" t="s">
        <v>1876</v>
      </c>
      <c r="M6" s="1511">
        <v>1429643</v>
      </c>
      <c r="N6" s="1512">
        <f t="shared" ref="N6:N14" si="2">(M6/80000000)</f>
        <v>1.7870537499999999E-2</v>
      </c>
      <c r="O6" s="1512">
        <f>M6/M$15</f>
        <v>0.13597258945045748</v>
      </c>
      <c r="P6" s="1513">
        <f>N6*Q$20</f>
        <v>23142.346062499997</v>
      </c>
      <c r="Q6" s="1505">
        <f>P6*0.85</f>
        <v>19670.994153124997</v>
      </c>
      <c r="R6" s="1505">
        <f>P6*0.1</f>
        <v>2314.2346062499996</v>
      </c>
      <c r="S6" s="1505">
        <f>P6*0.05</f>
        <v>1157.1173031249998</v>
      </c>
      <c r="T6" s="1505">
        <f>O6*Q$21</f>
        <v>353528732.57118946</v>
      </c>
      <c r="U6" s="1505">
        <f>T6*0.36</f>
        <v>127270343.7256282</v>
      </c>
      <c r="V6" s="1505">
        <f>T6*0.45</f>
        <v>159087929.65703526</v>
      </c>
      <c r="W6" s="1505">
        <f>T6*0.19</f>
        <v>67170459.188526005</v>
      </c>
    </row>
    <row r="7" spans="1:23" outlineLevel="1">
      <c r="A7" s="1527" t="s">
        <v>1936</v>
      </c>
      <c r="B7" s="1521"/>
      <c r="C7" s="1486">
        <v>0.7</v>
      </c>
      <c r="D7" s="1486">
        <v>0.8</v>
      </c>
      <c r="E7" s="1486">
        <v>0.9</v>
      </c>
      <c r="F7" s="1517"/>
      <c r="G7" s="1527"/>
      <c r="L7" s="1435" t="s">
        <v>1877</v>
      </c>
      <c r="M7" s="1511">
        <v>4320519</v>
      </c>
      <c r="N7" s="1512">
        <f t="shared" si="2"/>
        <v>5.4006487499999999E-2</v>
      </c>
      <c r="O7" s="1512">
        <f>M7/M$15</f>
        <v>0.41092227654029789</v>
      </c>
      <c r="P7" s="1513">
        <f>N7*Q$20</f>
        <v>69938.401312499991</v>
      </c>
      <c r="Q7" s="1505">
        <f t="shared" ref="Q7:Q14" si="3">P7*0.85</f>
        <v>59447.641115624989</v>
      </c>
      <c r="R7" s="1505">
        <f t="shared" ref="R7:R14" si="4">P7*0.1</f>
        <v>6993.8401312499991</v>
      </c>
      <c r="S7" s="1505">
        <f t="shared" ref="S7:S14" si="5">P7*0.05</f>
        <v>3496.9200656249996</v>
      </c>
      <c r="T7" s="1505">
        <f>O7*Q$21</f>
        <v>1068397919.0047746</v>
      </c>
      <c r="U7" s="1505">
        <f t="shared" ref="U7:U14" si="6">T7*0.36</f>
        <v>384623250.84171885</v>
      </c>
      <c r="V7" s="1505">
        <f t="shared" ref="V7:V14" si="7">T7*0.45</f>
        <v>480779063.55214858</v>
      </c>
      <c r="W7" s="1505">
        <f t="shared" ref="W7:W14" si="8">T7*0.19</f>
        <v>202995604.61090717</v>
      </c>
    </row>
    <row r="8" spans="1:23" outlineLevel="1">
      <c r="A8" s="1527" t="s">
        <v>1935</v>
      </c>
      <c r="B8" s="1521"/>
      <c r="C8" s="1486">
        <v>0.93</v>
      </c>
      <c r="D8" s="1486">
        <v>0.93</v>
      </c>
      <c r="E8" s="1486">
        <v>0.78</v>
      </c>
      <c r="F8" s="1517"/>
      <c r="G8" s="1527"/>
      <c r="L8" s="1435" t="s">
        <v>1881</v>
      </c>
      <c r="M8" s="1511">
        <v>1097746</v>
      </c>
      <c r="N8" s="1512">
        <f t="shared" si="2"/>
        <v>1.3721825E-2</v>
      </c>
      <c r="O8" s="1512">
        <f>M8/M$15</f>
        <v>0.10440604135359799</v>
      </c>
      <c r="P8" s="1513">
        <f>N8*Q$20</f>
        <v>17769.763374999999</v>
      </c>
      <c r="Q8" s="1505">
        <f t="shared" si="3"/>
        <v>15104.298868749998</v>
      </c>
      <c r="R8" s="1505">
        <f t="shared" si="4"/>
        <v>1776.9763375</v>
      </c>
      <c r="S8" s="1505">
        <f t="shared" si="5"/>
        <v>888.48816875</v>
      </c>
      <c r="T8" s="1505">
        <f>O8*Q$21</f>
        <v>271455707.51935476</v>
      </c>
      <c r="U8" s="1505">
        <f t="shared" si="6"/>
        <v>97724054.706967711</v>
      </c>
      <c r="V8" s="1505">
        <f t="shared" si="7"/>
        <v>122155068.38370964</v>
      </c>
      <c r="W8" s="1505">
        <f t="shared" si="8"/>
        <v>51576584.428677402</v>
      </c>
    </row>
    <row r="9" spans="1:23">
      <c r="A9" s="1527" t="s">
        <v>1987</v>
      </c>
      <c r="B9" s="1521"/>
      <c r="C9" s="1538">
        <f>C$6*C7*C8</f>
        <v>2318423.484240361</v>
      </c>
      <c r="D9" s="1538">
        <f>D$6*D7*D8</f>
        <v>2782108.1810884331</v>
      </c>
      <c r="E9" s="1538">
        <f>E$6*E7*E8</f>
        <v>2756306.3713444681</v>
      </c>
      <c r="F9" s="1517">
        <f t="shared" si="0"/>
        <v>2618946.0122244209</v>
      </c>
      <c r="G9" s="1527" t="s">
        <v>1879</v>
      </c>
      <c r="L9" s="1435"/>
      <c r="M9" s="1511"/>
      <c r="N9" s="1512"/>
      <c r="O9" s="1512"/>
      <c r="P9" s="1513"/>
      <c r="Q9" s="1505"/>
      <c r="R9" s="1505"/>
      <c r="S9" s="1505"/>
      <c r="T9" s="1505"/>
      <c r="U9" s="1505"/>
      <c r="V9" s="1505"/>
      <c r="W9" s="1505"/>
    </row>
    <row r="10" spans="1:23" ht="16.5" customHeight="1">
      <c r="A10" s="1527" t="s">
        <v>1986</v>
      </c>
      <c r="C10" s="1538">
        <f>C9*300</f>
        <v>695527045.27210832</v>
      </c>
      <c r="D10" s="1538">
        <f t="shared" ref="D10:E10" si="9">D9*300</f>
        <v>834632454.32652998</v>
      </c>
      <c r="E10" s="1538">
        <f t="shared" si="9"/>
        <v>826891911.40334046</v>
      </c>
      <c r="F10" s="1517">
        <f>F9*300</f>
        <v>785683803.66732621</v>
      </c>
      <c r="G10" s="1527" t="s">
        <v>1838</v>
      </c>
      <c r="L10" s="1435" t="s">
        <v>1882</v>
      </c>
      <c r="M10" s="1511">
        <v>1027782</v>
      </c>
      <c r="N10" s="1512">
        <f t="shared" si="2"/>
        <v>1.2847275E-2</v>
      </c>
      <c r="O10" s="1512">
        <f>M10/M$15</f>
        <v>9.7751802324475473E-2</v>
      </c>
      <c r="P10" s="1513">
        <f>N10*Q$20</f>
        <v>16637.221125</v>
      </c>
      <c r="Q10" s="1505">
        <f t="shared" si="3"/>
        <v>14141.637956249999</v>
      </c>
      <c r="R10" s="1505">
        <f t="shared" si="4"/>
        <v>1663.7221125000001</v>
      </c>
      <c r="S10" s="1505">
        <f t="shared" si="5"/>
        <v>831.86105625000005</v>
      </c>
      <c r="T10" s="1505">
        <f>O10*Q$21</f>
        <v>254154686.04363623</v>
      </c>
      <c r="U10" s="1505">
        <f t="shared" si="6"/>
        <v>91495686.975709036</v>
      </c>
      <c r="V10" s="1505">
        <f t="shared" si="7"/>
        <v>114369608.71963631</v>
      </c>
      <c r="W10" s="1505">
        <f t="shared" si="8"/>
        <v>48289390.348290883</v>
      </c>
    </row>
    <row r="11" spans="1:23">
      <c r="A11" s="1518"/>
      <c r="B11" s="1465"/>
      <c r="C11" s="1457"/>
      <c r="D11" s="1465"/>
      <c r="E11" s="1465"/>
      <c r="F11" s="1517"/>
      <c r="G11" s="1518"/>
      <c r="L11" s="1435" t="s">
        <v>1883</v>
      </c>
      <c r="M11" s="1511">
        <v>967487</v>
      </c>
      <c r="N11" s="1512">
        <f t="shared" si="2"/>
        <v>1.2093587500000001E-2</v>
      </c>
      <c r="O11" s="1512">
        <f>M11/M$15</f>
        <v>9.2017176770462797E-2</v>
      </c>
      <c r="P11" s="1513">
        <f>N11*Q$20</f>
        <v>15661.195812500002</v>
      </c>
      <c r="Q11" s="1505">
        <f t="shared" si="3"/>
        <v>13312.016440625001</v>
      </c>
      <c r="R11" s="1505">
        <f t="shared" si="4"/>
        <v>1566.1195812500002</v>
      </c>
      <c r="S11" s="1505">
        <f t="shared" si="5"/>
        <v>783.05979062500012</v>
      </c>
      <c r="T11" s="1505">
        <f>O11*Q$21</f>
        <v>239244659.60320327</v>
      </c>
      <c r="U11" s="1505">
        <f t="shared" si="6"/>
        <v>86128077.457153171</v>
      </c>
      <c r="V11" s="1505">
        <f t="shared" si="7"/>
        <v>107660096.82144147</v>
      </c>
      <c r="W11" s="1505">
        <f t="shared" si="8"/>
        <v>45456485.324608624</v>
      </c>
    </row>
    <row r="12" spans="1:23" outlineLevel="1">
      <c r="A12" s="1453" t="s">
        <v>1833</v>
      </c>
      <c r="B12" s="1453"/>
      <c r="C12" s="1486">
        <v>0.36</v>
      </c>
      <c r="D12" s="1486">
        <v>0.36</v>
      </c>
      <c r="E12" s="1486">
        <v>0.36</v>
      </c>
      <c r="F12" s="1546">
        <f t="shared" ref="F12:F17" si="10">SUM(C12:E12)/3</f>
        <v>0.36000000000000004</v>
      </c>
      <c r="G12" s="1482"/>
      <c r="L12" s="1435" t="s">
        <v>1884</v>
      </c>
      <c r="M12" s="1511">
        <v>367514</v>
      </c>
      <c r="N12" s="1512">
        <f t="shared" si="2"/>
        <v>4.5939249999999996E-3</v>
      </c>
      <c r="O12" s="1512">
        <f>M12/M$15</f>
        <v>3.495406212550646E-2</v>
      </c>
      <c r="P12" s="1513">
        <f>N12*Q$20</f>
        <v>5949.1328749999993</v>
      </c>
      <c r="Q12" s="1505">
        <f t="shared" si="3"/>
        <v>5056.7629437499991</v>
      </c>
      <c r="R12" s="1505">
        <f t="shared" si="4"/>
        <v>594.91328749999991</v>
      </c>
      <c r="S12" s="1505">
        <f t="shared" si="5"/>
        <v>297.45664374999996</v>
      </c>
      <c r="T12" s="1505">
        <f>O12*Q$21</f>
        <v>90880561.526316792</v>
      </c>
      <c r="U12" s="1505">
        <f t="shared" si="6"/>
        <v>32717002.149474043</v>
      </c>
      <c r="V12" s="1505">
        <f t="shared" si="7"/>
        <v>40896252.686842561</v>
      </c>
      <c r="W12" s="1505">
        <f t="shared" si="8"/>
        <v>17267306.690000191</v>
      </c>
    </row>
    <row r="13" spans="1:23" outlineLevel="1">
      <c r="A13" s="1453" t="s">
        <v>1834</v>
      </c>
      <c r="B13" s="1453"/>
      <c r="C13" s="1486">
        <v>0.45</v>
      </c>
      <c r="D13" s="1486">
        <v>0.45</v>
      </c>
      <c r="E13" s="1486">
        <v>0.45</v>
      </c>
      <c r="F13" s="1546">
        <f t="shared" si="10"/>
        <v>0.45</v>
      </c>
      <c r="G13" s="1482"/>
      <c r="L13" s="1435" t="s">
        <v>1885</v>
      </c>
      <c r="M13" s="1511">
        <v>725568</v>
      </c>
      <c r="N13" s="1512">
        <f t="shared" si="2"/>
        <v>9.0696000000000006E-3</v>
      </c>
      <c r="O13" s="1512">
        <f>M13/M$15</f>
        <v>6.9008388655342298E-2</v>
      </c>
      <c r="P13" s="1513">
        <f>N13*Q$20</f>
        <v>11745.132000000001</v>
      </c>
      <c r="Q13" s="1505">
        <f t="shared" si="3"/>
        <v>9983.3622000000014</v>
      </c>
      <c r="R13" s="1505">
        <f t="shared" si="4"/>
        <v>1174.5132000000001</v>
      </c>
      <c r="S13" s="1505">
        <f t="shared" si="5"/>
        <v>587.25660000000005</v>
      </c>
      <c r="T13" s="1505">
        <f>O13*Q$21</f>
        <v>179421810.50388998</v>
      </c>
      <c r="U13" s="1505">
        <f t="shared" si="6"/>
        <v>64591851.78140039</v>
      </c>
      <c r="V13" s="1505">
        <f t="shared" si="7"/>
        <v>80739814.726750493</v>
      </c>
      <c r="W13" s="1505">
        <f t="shared" si="8"/>
        <v>34090143.995739095</v>
      </c>
    </row>
    <row r="14" spans="1:23" outlineLevel="1">
      <c r="A14" s="1453" t="s">
        <v>1835</v>
      </c>
      <c r="B14" s="1453"/>
      <c r="C14" s="1486">
        <v>0.19</v>
      </c>
      <c r="D14" s="1486">
        <v>0.19</v>
      </c>
      <c r="E14" s="1486">
        <v>0.19</v>
      </c>
      <c r="F14" s="1546">
        <f t="shared" si="10"/>
        <v>0.19000000000000003</v>
      </c>
      <c r="G14" s="1482"/>
      <c r="L14" s="1435" t="s">
        <v>1886</v>
      </c>
      <c r="M14" s="1511">
        <v>577941</v>
      </c>
      <c r="N14" s="1512">
        <f t="shared" si="2"/>
        <v>7.2242625000000001E-3</v>
      </c>
      <c r="O14" s="1512">
        <f>M14/M$15</f>
        <v>5.4967662779859622E-2</v>
      </c>
      <c r="P14" s="1513">
        <f>N14*Q$20</f>
        <v>9355.4199375000007</v>
      </c>
      <c r="Q14" s="1505">
        <f t="shared" si="3"/>
        <v>7952.1069468750002</v>
      </c>
      <c r="R14" s="1505">
        <f t="shared" si="4"/>
        <v>935.54199375000007</v>
      </c>
      <c r="S14" s="1505">
        <f t="shared" si="5"/>
        <v>467.77099687500004</v>
      </c>
      <c r="T14" s="1505">
        <f>O14*Q$21</f>
        <v>142915923.22763503</v>
      </c>
      <c r="U14" s="1505">
        <f t="shared" si="6"/>
        <v>51449732.361948609</v>
      </c>
      <c r="V14" s="1505">
        <f t="shared" si="7"/>
        <v>64312165.452435762</v>
      </c>
      <c r="W14" s="1505">
        <f t="shared" si="8"/>
        <v>27154025.413250655</v>
      </c>
    </row>
    <row r="15" spans="1:23" outlineLevel="1">
      <c r="A15" s="1453" t="s">
        <v>1932</v>
      </c>
      <c r="B15" s="1453"/>
      <c r="C15" s="1487">
        <f t="shared" ref="C15:E17" si="11">C$9*(C12/100)</f>
        <v>8346.3245432653002</v>
      </c>
      <c r="D15" s="1487">
        <f t="shared" si="11"/>
        <v>10015.589451918358</v>
      </c>
      <c r="E15" s="1487">
        <f t="shared" si="11"/>
        <v>9922.7029368400854</v>
      </c>
      <c r="F15" s="1517">
        <f t="shared" si="10"/>
        <v>9428.2056440079159</v>
      </c>
      <c r="G15" s="1482" t="s">
        <v>1879</v>
      </c>
      <c r="L15" s="1504" t="s">
        <v>1348</v>
      </c>
      <c r="M15" s="1506">
        <f>SUM(M6:M14)</f>
        <v>10514200</v>
      </c>
      <c r="N15" s="1507">
        <f>SUM(N6:N14)</f>
        <v>0.1314275</v>
      </c>
      <c r="O15" s="1507"/>
      <c r="P15" s="1513">
        <f>SUM(P6:P14)</f>
        <v>170198.61250000002</v>
      </c>
      <c r="Q15" s="1505">
        <f>P15*0.85</f>
        <v>144668.82062500002</v>
      </c>
      <c r="R15" s="1505">
        <f>P15*0.1</f>
        <v>17019.861250000002</v>
      </c>
      <c r="S15" s="1505">
        <f>P15*0.05</f>
        <v>8509.9306250000009</v>
      </c>
      <c r="T15" s="1505">
        <f>SUM(T6:T14)</f>
        <v>2600000000</v>
      </c>
      <c r="U15" s="1505">
        <f>SUM(U6:U14)</f>
        <v>936000000.00000012</v>
      </c>
      <c r="V15" s="1505">
        <f>SUM(V6:V14)</f>
        <v>1170000000</v>
      </c>
      <c r="W15" s="1505">
        <f>SUM(W6:W14)</f>
        <v>494000000</v>
      </c>
    </row>
    <row r="16" spans="1:23" outlineLevel="1">
      <c r="A16" s="1453" t="s">
        <v>1933</v>
      </c>
      <c r="B16" s="1453"/>
      <c r="C16" s="1487">
        <f t="shared" si="11"/>
        <v>10432.905679081627</v>
      </c>
      <c r="D16" s="1487">
        <f t="shared" si="11"/>
        <v>12519.486814897951</v>
      </c>
      <c r="E16" s="1487">
        <f t="shared" si="11"/>
        <v>12403.378671050108</v>
      </c>
      <c r="F16" s="1517">
        <f t="shared" si="10"/>
        <v>11785.257055009895</v>
      </c>
      <c r="G16" s="1482" t="s">
        <v>1879</v>
      </c>
      <c r="H16" s="1465"/>
      <c r="I16" s="1465"/>
      <c r="J16" s="1465"/>
    </row>
    <row r="17" spans="1:28" outlineLevel="1" collapsed="1">
      <c r="A17" s="1453" t="s">
        <v>1934</v>
      </c>
      <c r="B17" s="1453"/>
      <c r="C17" s="1487">
        <f t="shared" si="11"/>
        <v>4405.0046200566858</v>
      </c>
      <c r="D17" s="1487">
        <f t="shared" si="11"/>
        <v>5286.0055440680226</v>
      </c>
      <c r="E17" s="1487">
        <f t="shared" si="11"/>
        <v>5236.982105554489</v>
      </c>
      <c r="F17" s="1517">
        <f t="shared" si="10"/>
        <v>4975.9974232263994</v>
      </c>
      <c r="G17" s="1482" t="s">
        <v>1879</v>
      </c>
      <c r="H17" s="1465"/>
      <c r="I17" s="1465"/>
      <c r="J17" s="1465"/>
      <c r="Y17" s="1447"/>
      <c r="Z17" s="1448"/>
      <c r="AA17" s="1448"/>
      <c r="AB17" s="1449"/>
    </row>
    <row r="18" spans="1:28" outlineLevel="1">
      <c r="A18" s="1453" t="s">
        <v>1861</v>
      </c>
      <c r="B18" s="1553" t="s">
        <v>1956</v>
      </c>
      <c r="C18" s="1552">
        <v>700</v>
      </c>
      <c r="D18" s="1552">
        <v>700</v>
      </c>
      <c r="E18" s="1552">
        <v>700</v>
      </c>
      <c r="F18" s="1517">
        <f>SUM(C18:E18)/3</f>
        <v>700</v>
      </c>
      <c r="G18" s="1482" t="s">
        <v>1862</v>
      </c>
      <c r="H18" s="1554"/>
    </row>
    <row r="19" spans="1:28" ht="15.75" customHeight="1" outlineLevel="1" thickBot="1">
      <c r="A19" s="1453" t="s">
        <v>1920</v>
      </c>
      <c r="B19" s="1553" t="s">
        <v>1956</v>
      </c>
      <c r="C19" s="1552">
        <v>500</v>
      </c>
      <c r="D19" s="1552">
        <v>500</v>
      </c>
      <c r="E19" s="1552">
        <v>500</v>
      </c>
      <c r="F19" s="1517">
        <f>SUM(C19:E19)/3</f>
        <v>500</v>
      </c>
      <c r="G19" s="1482" t="s">
        <v>1862</v>
      </c>
      <c r="H19" s="1456"/>
      <c r="L19" s="1444"/>
      <c r="M19" s="1444"/>
      <c r="N19" s="1444"/>
      <c r="O19" s="1444"/>
      <c r="P19" s="1444"/>
      <c r="Q19" s="1508"/>
    </row>
    <row r="20" spans="1:28" ht="15.75" customHeight="1" outlineLevel="1" thickBot="1">
      <c r="A20" s="1453" t="s">
        <v>1860</v>
      </c>
      <c r="B20" s="1553" t="s">
        <v>1956</v>
      </c>
      <c r="C20" s="1552">
        <v>2000</v>
      </c>
      <c r="D20" s="1552">
        <v>2000</v>
      </c>
      <c r="E20" s="1552">
        <v>2000</v>
      </c>
      <c r="F20" s="1517">
        <f>SUM(C20:E20)/3</f>
        <v>2000</v>
      </c>
      <c r="G20" s="1482" t="s">
        <v>1862</v>
      </c>
      <c r="L20" s="1603" t="s">
        <v>1927</v>
      </c>
      <c r="M20" s="1604"/>
      <c r="N20" s="1604"/>
      <c r="O20" s="1604"/>
      <c r="P20" s="1509"/>
      <c r="Q20" s="1510">
        <v>1295000</v>
      </c>
    </row>
    <row r="21" spans="1:28" ht="15.75" outlineLevel="1" thickBot="1">
      <c r="A21" s="1453" t="s">
        <v>1945</v>
      </c>
      <c r="B21" s="1453"/>
      <c r="C21" s="1487">
        <f>((C12*C18)+(C13*C19)+(C14*C20))</f>
        <v>857</v>
      </c>
      <c r="D21" s="1487">
        <f>((D12*D18)+(D13*D19)+(D14*D20))</f>
        <v>857</v>
      </c>
      <c r="E21" s="1487">
        <f>((E12*E18)+(E13*E19)+(E14*E20))</f>
        <v>857</v>
      </c>
      <c r="F21" s="1517">
        <f>SUM(C21:E21)/3</f>
        <v>857</v>
      </c>
      <c r="G21" s="1482" t="s">
        <v>1862</v>
      </c>
      <c r="L21" s="1603" t="s">
        <v>1926</v>
      </c>
      <c r="M21" s="1604"/>
      <c r="N21" s="1604"/>
      <c r="O21" s="1604"/>
      <c r="P21" s="1509"/>
      <c r="Q21" s="1510">
        <v>2600000000</v>
      </c>
    </row>
    <row r="22" spans="1:28" ht="15.75" outlineLevel="1" collapsed="1" thickBot="1">
      <c r="A22" s="1518" t="s">
        <v>1887</v>
      </c>
      <c r="B22" s="1453"/>
      <c r="C22" s="1663">
        <f>C6/C21</f>
        <v>4155.5733916949612</v>
      </c>
      <c r="D22" s="1663">
        <f>D6/D21</f>
        <v>4363.3520612797092</v>
      </c>
      <c r="E22" s="1663">
        <f>E6/E21</f>
        <v>4581.5196643436957</v>
      </c>
      <c r="F22" s="1517">
        <f>SUM(C22:E22)/3</f>
        <v>4366.8150391061217</v>
      </c>
      <c r="G22" s="1482" t="s">
        <v>1880</v>
      </c>
      <c r="L22" s="1603" t="s">
        <v>1926</v>
      </c>
      <c r="M22" s="1604"/>
      <c r="N22" s="1604"/>
      <c r="O22" s="1604"/>
      <c r="P22" s="1536"/>
      <c r="Q22" s="1537">
        <f>SUM(Q27:Q31)</f>
        <v>19600000000</v>
      </c>
      <c r="R22" s="1456"/>
      <c r="S22" s="1456"/>
      <c r="T22" s="1456"/>
      <c r="U22" s="1487"/>
      <c r="V22" s="1515"/>
      <c r="W22" s="1516"/>
    </row>
    <row r="23" spans="1:28" outlineLevel="1">
      <c r="A23" s="1518"/>
      <c r="B23" s="1453"/>
      <c r="C23" s="1663"/>
      <c r="D23" s="1663"/>
      <c r="E23" s="1663"/>
      <c r="F23" s="1517"/>
      <c r="G23" s="1482"/>
      <c r="L23" s="1664"/>
      <c r="M23" s="1664"/>
      <c r="N23" s="1664"/>
      <c r="O23" s="1664"/>
      <c r="P23" s="1487"/>
      <c r="Q23" s="1514"/>
      <c r="R23" s="1456"/>
      <c r="S23" s="1456"/>
      <c r="T23" s="1456"/>
      <c r="U23" s="1487"/>
      <c r="V23" s="1515"/>
      <c r="W23" s="1516"/>
    </row>
    <row r="24" spans="1:28" outlineLevel="1">
      <c r="A24" s="1450" t="s">
        <v>1967</v>
      </c>
      <c r="C24" s="1663">
        <f>ROUND(C47*C44,0)</f>
        <v>47</v>
      </c>
      <c r="D24" s="1663">
        <f t="shared" ref="D24:E24" si="12">ROUND(D47*D44,0)</f>
        <v>56</v>
      </c>
      <c r="E24" s="1663">
        <f t="shared" si="12"/>
        <v>56</v>
      </c>
      <c r="F24" s="1517">
        <f>SUM(C24:E24)/3</f>
        <v>53</v>
      </c>
      <c r="G24" s="1482" t="s">
        <v>1943</v>
      </c>
      <c r="L24" s="1456"/>
      <c r="M24" s="1487"/>
      <c r="N24" s="1487"/>
      <c r="O24" s="1487"/>
      <c r="P24" s="1487"/>
      <c r="Q24" s="1487"/>
      <c r="R24" s="1456"/>
      <c r="S24" s="1456"/>
      <c r="T24" s="1456"/>
      <c r="U24" s="1487"/>
      <c r="V24" s="1515"/>
      <c r="W24" s="1516"/>
    </row>
    <row r="25" spans="1:28" outlineLevel="2">
      <c r="A25" s="1453" t="s">
        <v>1937</v>
      </c>
      <c r="B25" s="1553" t="s">
        <v>1957</v>
      </c>
      <c r="C25" s="1486">
        <v>0.7</v>
      </c>
      <c r="D25" s="1683">
        <f>C25</f>
        <v>0.7</v>
      </c>
      <c r="E25" s="1683">
        <f>D25</f>
        <v>0.7</v>
      </c>
      <c r="F25" s="1546">
        <f>SUM(C25:E25)/3</f>
        <v>0.69999999999999984</v>
      </c>
      <c r="G25" s="1482" t="s">
        <v>1836</v>
      </c>
      <c r="L25" s="1456"/>
      <c r="M25" s="1487"/>
      <c r="N25" s="1487"/>
      <c r="O25" s="1487"/>
      <c r="P25" s="1487"/>
      <c r="Q25" s="1487"/>
      <c r="R25" s="1456"/>
      <c r="S25" s="1456"/>
      <c r="T25" s="1456"/>
      <c r="U25" s="1487"/>
      <c r="V25" s="1515"/>
      <c r="W25" s="1516"/>
    </row>
    <row r="26" spans="1:28" outlineLevel="2">
      <c r="A26" s="1453" t="s">
        <v>1942</v>
      </c>
      <c r="B26" s="1453"/>
      <c r="C26" s="1552">
        <v>10</v>
      </c>
      <c r="D26" s="1552">
        <v>10</v>
      </c>
      <c r="E26" s="1552">
        <v>10</v>
      </c>
      <c r="F26" s="1517">
        <f>SUM(C26:E26)/3</f>
        <v>10</v>
      </c>
      <c r="G26" s="1482" t="s">
        <v>1939</v>
      </c>
      <c r="L26" s="1456"/>
      <c r="M26" s="1487"/>
      <c r="N26" s="1487"/>
      <c r="O26" s="1487"/>
      <c r="P26" s="1487"/>
      <c r="Q26" s="1487"/>
      <c r="R26" s="1456"/>
      <c r="S26" s="1456"/>
      <c r="T26" s="1456"/>
      <c r="U26" s="1487"/>
      <c r="V26" s="1515"/>
      <c r="W26" s="1516"/>
    </row>
    <row r="27" spans="1:28" outlineLevel="2">
      <c r="A27" s="1453" t="s">
        <v>1938</v>
      </c>
      <c r="B27" s="1453"/>
      <c r="C27" s="1552">
        <v>1</v>
      </c>
      <c r="D27" s="1552">
        <v>1</v>
      </c>
      <c r="E27" s="1552">
        <v>1</v>
      </c>
      <c r="F27" s="1517">
        <v>1</v>
      </c>
      <c r="G27" s="1482" t="s">
        <v>1939</v>
      </c>
      <c r="L27" s="1456"/>
      <c r="M27" s="1487"/>
      <c r="N27" s="1487"/>
      <c r="O27" s="1487"/>
      <c r="P27" s="1487" t="s">
        <v>1916</v>
      </c>
      <c r="Q27" s="1487">
        <v>8900000000</v>
      </c>
      <c r="R27" s="1456"/>
      <c r="S27" s="1456"/>
      <c r="T27" s="1456"/>
      <c r="U27" s="1487"/>
      <c r="V27" s="1515"/>
      <c r="W27" s="1516"/>
    </row>
    <row r="28" spans="1:28" outlineLevel="2">
      <c r="A28" s="1453" t="s">
        <v>1941</v>
      </c>
      <c r="B28" s="1453"/>
      <c r="C28" s="1539">
        <f>C26/C27*C25</f>
        <v>7</v>
      </c>
      <c r="D28" s="1539">
        <f>D26/D27*D25</f>
        <v>7</v>
      </c>
      <c r="E28" s="1539">
        <f>E26/E27*E25</f>
        <v>7</v>
      </c>
      <c r="F28" s="1517">
        <f>F26/F27*F25</f>
        <v>6.9999999999999982</v>
      </c>
      <c r="G28" s="1482" t="s">
        <v>1940</v>
      </c>
      <c r="L28" s="1456"/>
      <c r="M28" s="1487"/>
      <c r="N28" s="1487"/>
      <c r="O28" s="1487"/>
      <c r="P28" s="1487" t="s">
        <v>1917</v>
      </c>
      <c r="Q28" s="1487">
        <v>6600000000</v>
      </c>
      <c r="R28" s="1456"/>
      <c r="S28" s="1456"/>
      <c r="T28" s="1456"/>
      <c r="U28" s="1487"/>
      <c r="V28" s="1515"/>
      <c r="W28" s="1516"/>
    </row>
    <row r="29" spans="1:28" outlineLevel="2">
      <c r="A29" s="1453" t="s">
        <v>1893</v>
      </c>
      <c r="B29" s="1453"/>
      <c r="C29" s="1539">
        <f>C28*C21</f>
        <v>5999</v>
      </c>
      <c r="D29" s="1539">
        <f>D28*D21</f>
        <v>5999</v>
      </c>
      <c r="E29" s="1539">
        <f>E28*E21</f>
        <v>5999</v>
      </c>
      <c r="F29" s="1517">
        <f>SUM(C29:E29)/3</f>
        <v>5999</v>
      </c>
      <c r="G29" s="1482" t="s">
        <v>1894</v>
      </c>
      <c r="L29" s="1456"/>
      <c r="M29" s="1487"/>
      <c r="N29" s="1487"/>
      <c r="O29" s="1487"/>
      <c r="P29" s="1487"/>
      <c r="Q29" s="1487"/>
      <c r="R29" s="1456"/>
      <c r="S29" s="1456"/>
      <c r="T29" s="1456"/>
      <c r="U29" s="1487"/>
      <c r="V29" s="1515"/>
      <c r="W29" s="1516"/>
    </row>
    <row r="30" spans="1:28" outlineLevel="2">
      <c r="A30" s="1453" t="s">
        <v>1895</v>
      </c>
      <c r="B30" s="1453"/>
      <c r="C30" s="1552">
        <v>4</v>
      </c>
      <c r="D30" s="1552">
        <v>4</v>
      </c>
      <c r="E30" s="1552">
        <v>4</v>
      </c>
      <c r="F30" s="1517">
        <f>SUM(C30:E30)/3</f>
        <v>4</v>
      </c>
      <c r="G30" s="1482" t="s">
        <v>1896</v>
      </c>
      <c r="L30" s="1456"/>
      <c r="M30" s="1487"/>
      <c r="N30" s="1487"/>
      <c r="O30" s="1487"/>
      <c r="P30" s="1487"/>
      <c r="Q30" s="1487"/>
      <c r="R30" s="1456"/>
      <c r="S30" s="1456"/>
      <c r="T30" s="1456"/>
      <c r="U30" s="1487"/>
      <c r="V30" s="1515"/>
      <c r="W30" s="1516"/>
    </row>
    <row r="31" spans="1:28" outlineLevel="2">
      <c r="A31" s="1453" t="s">
        <v>1897</v>
      </c>
      <c r="B31" s="1453"/>
      <c r="C31" s="1539">
        <f>C29*C30</f>
        <v>23996</v>
      </c>
      <c r="D31" s="1539">
        <f t="shared" ref="D31:E31" si="13">D29*D30</f>
        <v>23996</v>
      </c>
      <c r="E31" s="1539">
        <f t="shared" si="13"/>
        <v>23996</v>
      </c>
      <c r="F31" s="1517">
        <f>SUM(C31:E31)/3</f>
        <v>23996</v>
      </c>
      <c r="G31" s="1482" t="s">
        <v>1879</v>
      </c>
      <c r="L31" s="1456"/>
      <c r="M31" s="1487"/>
      <c r="N31" s="1487"/>
      <c r="O31" s="1487"/>
      <c r="P31" s="1487" t="s">
        <v>273</v>
      </c>
      <c r="Q31" s="1487">
        <v>4100000000</v>
      </c>
      <c r="R31" s="1456"/>
      <c r="S31" s="1456"/>
      <c r="T31" s="1456"/>
      <c r="U31" s="1487"/>
      <c r="V31" s="1515"/>
      <c r="W31" s="1516"/>
    </row>
    <row r="32" spans="1:28" outlineLevel="1">
      <c r="A32" s="1453" t="s">
        <v>1954</v>
      </c>
      <c r="B32" s="1453"/>
      <c r="C32" s="1539">
        <f>C31*C24</f>
        <v>1127812</v>
      </c>
      <c r="D32" s="1539">
        <f>D31*D24</f>
        <v>1343776</v>
      </c>
      <c r="E32" s="1539">
        <f>E31*E24</f>
        <v>1343776</v>
      </c>
      <c r="F32" s="1539">
        <f>F31*F24</f>
        <v>1271788</v>
      </c>
      <c r="G32" s="1482" t="s">
        <v>1879</v>
      </c>
      <c r="L32" s="1456"/>
      <c r="M32" s="1487"/>
      <c r="N32" s="1487"/>
      <c r="O32" s="1487"/>
      <c r="P32" s="1487"/>
      <c r="Q32" s="1487"/>
      <c r="R32" s="1456"/>
      <c r="S32" s="1456"/>
      <c r="T32" s="1456"/>
      <c r="U32" s="1487"/>
      <c r="V32" s="1515"/>
      <c r="W32" s="1516"/>
    </row>
    <row r="33" spans="1:23" outlineLevel="1">
      <c r="L33" s="1456"/>
      <c r="M33" s="1487"/>
      <c r="N33" s="1487"/>
      <c r="O33" s="1487"/>
      <c r="P33" s="1487"/>
      <c r="Q33" s="1487"/>
      <c r="R33" s="1456"/>
      <c r="S33" s="1456"/>
      <c r="T33" s="1456"/>
      <c r="U33" s="1487"/>
      <c r="V33" s="1515"/>
      <c r="W33" s="1516"/>
    </row>
    <row r="34" spans="1:23" outlineLevel="1">
      <c r="A34" s="1450" t="s">
        <v>1966</v>
      </c>
      <c r="B34" s="1453"/>
      <c r="C34" s="1663">
        <f>ROUND(C47*C45,0)</f>
        <v>31</v>
      </c>
      <c r="D34" s="1663">
        <f t="shared" ref="D34:E34" si="14">ROUND(D47*D45,0)</f>
        <v>38</v>
      </c>
      <c r="E34" s="1663">
        <f t="shared" si="14"/>
        <v>37</v>
      </c>
      <c r="F34" s="1517">
        <f>SUM(C34:E34)/3</f>
        <v>35.333333333333336</v>
      </c>
      <c r="G34" s="1482" t="s">
        <v>1943</v>
      </c>
      <c r="L34" s="1456"/>
      <c r="M34" s="1487"/>
      <c r="N34" s="1487"/>
      <c r="O34" s="1487"/>
      <c r="P34" s="1487"/>
      <c r="Q34" s="1487"/>
      <c r="R34" s="1456"/>
      <c r="S34" s="1456"/>
      <c r="T34" s="1456"/>
      <c r="U34" s="1487"/>
      <c r="V34" s="1515"/>
      <c r="W34" s="1516"/>
    </row>
    <row r="35" spans="1:23" outlineLevel="2">
      <c r="A35" s="1453" t="s">
        <v>1937</v>
      </c>
      <c r="B35" s="1553" t="s">
        <v>1957</v>
      </c>
      <c r="C35" s="1486">
        <v>0.7</v>
      </c>
      <c r="D35" s="1683">
        <f>C35</f>
        <v>0.7</v>
      </c>
      <c r="E35" s="1683">
        <f>D35</f>
        <v>0.7</v>
      </c>
      <c r="F35" s="1684">
        <f>SUM(C35:E35)/3</f>
        <v>0.69999999999999984</v>
      </c>
      <c r="G35" s="1482" t="s">
        <v>1836</v>
      </c>
      <c r="L35" s="1456"/>
      <c r="M35" s="1487"/>
      <c r="N35" s="1487"/>
      <c r="O35" s="1487"/>
      <c r="P35" s="1487"/>
      <c r="Q35" s="1487"/>
      <c r="R35" s="1456"/>
      <c r="S35" s="1456"/>
      <c r="T35" s="1456"/>
      <c r="U35" s="1487"/>
      <c r="V35" s="1515"/>
      <c r="W35" s="1516"/>
    </row>
    <row r="36" spans="1:23" outlineLevel="2">
      <c r="A36" s="1453" t="s">
        <v>1944</v>
      </c>
      <c r="B36" s="1453"/>
      <c r="C36" s="1552">
        <v>19</v>
      </c>
      <c r="D36" s="1552">
        <v>19</v>
      </c>
      <c r="E36" s="1552">
        <v>19</v>
      </c>
      <c r="F36" s="1517">
        <f>SUM(C36:E36)/3</f>
        <v>19</v>
      </c>
      <c r="G36" s="1482" t="s">
        <v>1939</v>
      </c>
      <c r="L36" s="1456"/>
      <c r="M36" s="1487"/>
      <c r="N36" s="1487"/>
      <c r="O36" s="1487"/>
      <c r="P36" s="1487"/>
      <c r="Q36" s="1487"/>
      <c r="R36" s="1456"/>
      <c r="S36" s="1456"/>
      <c r="T36" s="1456"/>
      <c r="U36" s="1487"/>
      <c r="V36" s="1515"/>
      <c r="W36" s="1516"/>
    </row>
    <row r="37" spans="1:23" outlineLevel="2">
      <c r="A37" s="1453" t="s">
        <v>1938</v>
      </c>
      <c r="B37" s="1453"/>
      <c r="C37" s="1552">
        <v>1</v>
      </c>
      <c r="D37" s="1552">
        <v>1</v>
      </c>
      <c r="E37" s="1552">
        <v>1</v>
      </c>
      <c r="F37" s="1517">
        <v>1</v>
      </c>
      <c r="G37" s="1482" t="s">
        <v>1939</v>
      </c>
      <c r="L37" s="1456"/>
      <c r="M37" s="1487"/>
      <c r="N37" s="1487"/>
      <c r="O37" s="1487"/>
      <c r="P37" s="1487"/>
      <c r="Q37" s="1487"/>
      <c r="R37" s="1456"/>
      <c r="S37" s="1456"/>
      <c r="T37" s="1456"/>
      <c r="U37" s="1487"/>
      <c r="V37" s="1515"/>
      <c r="W37" s="1516"/>
    </row>
    <row r="38" spans="1:23" outlineLevel="2">
      <c r="A38" s="1453" t="s">
        <v>1941</v>
      </c>
      <c r="B38" s="1453"/>
      <c r="C38" s="1539">
        <f>C36/C37*C35</f>
        <v>13.299999999999999</v>
      </c>
      <c r="D38" s="1539">
        <f t="shared" ref="D38:E38" si="15">D36/D37*D35</f>
        <v>13.299999999999999</v>
      </c>
      <c r="E38" s="1539">
        <f t="shared" si="15"/>
        <v>13.299999999999999</v>
      </c>
      <c r="F38" s="1517">
        <f>F36/F37*F35</f>
        <v>13.299999999999997</v>
      </c>
      <c r="G38" s="1482" t="s">
        <v>1940</v>
      </c>
      <c r="L38" s="1456"/>
      <c r="M38" s="1487"/>
      <c r="N38" s="1487"/>
      <c r="O38" s="1487"/>
      <c r="P38" s="1487"/>
      <c r="Q38" s="1487"/>
      <c r="R38" s="1456"/>
      <c r="S38" s="1456"/>
      <c r="T38" s="1456"/>
      <c r="U38" s="1487"/>
      <c r="V38" s="1515"/>
      <c r="W38" s="1516"/>
    </row>
    <row r="39" spans="1:23" outlineLevel="2">
      <c r="A39" s="1453" t="s">
        <v>1893</v>
      </c>
      <c r="B39" s="1453"/>
      <c r="C39" s="1539">
        <f>C38*C21</f>
        <v>11398.099999999999</v>
      </c>
      <c r="D39" s="1539">
        <f>D38*D21</f>
        <v>11398.099999999999</v>
      </c>
      <c r="E39" s="1539">
        <f>E38*E21</f>
        <v>11398.099999999999</v>
      </c>
      <c r="F39" s="1517">
        <f t="shared" ref="F39:F41" si="16">SUM(C39:E39)/3</f>
        <v>11398.099999999999</v>
      </c>
      <c r="G39" s="1482" t="s">
        <v>1894</v>
      </c>
      <c r="L39" s="1456"/>
      <c r="M39" s="1487"/>
      <c r="N39" s="1487"/>
      <c r="O39" s="1487"/>
      <c r="P39" s="1487"/>
      <c r="Q39" s="1487"/>
      <c r="R39" s="1456"/>
      <c r="S39" s="1456"/>
      <c r="T39" s="1456"/>
      <c r="U39" s="1487"/>
      <c r="V39" s="1515"/>
      <c r="W39" s="1516"/>
    </row>
    <row r="40" spans="1:23" outlineLevel="2">
      <c r="A40" s="1453" t="s">
        <v>1895</v>
      </c>
      <c r="B40" s="1453"/>
      <c r="C40" s="1552">
        <v>4</v>
      </c>
      <c r="D40" s="1552">
        <v>4</v>
      </c>
      <c r="E40" s="1552">
        <v>4</v>
      </c>
      <c r="F40" s="1517">
        <f t="shared" si="16"/>
        <v>4</v>
      </c>
      <c r="G40" s="1482" t="s">
        <v>1896</v>
      </c>
      <c r="L40" s="1456"/>
      <c r="M40" s="1487"/>
      <c r="N40" s="1487"/>
      <c r="O40" s="1487"/>
      <c r="P40" s="1487"/>
      <c r="Q40" s="1487"/>
      <c r="R40" s="1456"/>
      <c r="S40" s="1456"/>
      <c r="T40" s="1456"/>
      <c r="U40" s="1487"/>
      <c r="V40" s="1515"/>
      <c r="W40" s="1516"/>
    </row>
    <row r="41" spans="1:23" outlineLevel="2">
      <c r="A41" s="1453" t="s">
        <v>1950</v>
      </c>
      <c r="B41" s="1453"/>
      <c r="C41" s="1539">
        <f>C39*C40</f>
        <v>45592.399999999994</v>
      </c>
      <c r="D41" s="1539">
        <f t="shared" ref="D41:E41" si="17">D39*D40</f>
        <v>45592.399999999994</v>
      </c>
      <c r="E41" s="1539">
        <f t="shared" si="17"/>
        <v>45592.399999999994</v>
      </c>
      <c r="F41" s="1517">
        <f t="shared" si="16"/>
        <v>45592.399999999994</v>
      </c>
      <c r="G41" s="1482" t="s">
        <v>1879</v>
      </c>
      <c r="L41" s="1456"/>
      <c r="M41" s="1487"/>
      <c r="N41" s="1487"/>
      <c r="O41" s="1487"/>
      <c r="P41" s="1487"/>
      <c r="Q41" s="1487"/>
      <c r="R41" s="1456"/>
      <c r="S41" s="1456"/>
      <c r="T41" s="1456"/>
      <c r="U41" s="1487"/>
      <c r="V41" s="1515"/>
      <c r="W41" s="1516"/>
    </row>
    <row r="42" spans="1:23" outlineLevel="1">
      <c r="A42" s="1453" t="s">
        <v>1955</v>
      </c>
      <c r="B42" s="1453"/>
      <c r="C42" s="1539">
        <f>C41*C34</f>
        <v>1413364.4</v>
      </c>
      <c r="D42" s="1539">
        <f>D41*D34</f>
        <v>1732511.1999999997</v>
      </c>
      <c r="E42" s="1539">
        <f>E41*E34</f>
        <v>1686918.7999999998</v>
      </c>
      <c r="F42" s="1539">
        <f>F41*F34</f>
        <v>1610931.4666666666</v>
      </c>
      <c r="G42" s="1482" t="s">
        <v>1879</v>
      </c>
      <c r="L42" s="1456"/>
      <c r="M42" s="1487"/>
      <c r="N42" s="1487"/>
      <c r="O42" s="1487"/>
      <c r="P42" s="1487"/>
      <c r="Q42" s="1487"/>
      <c r="R42" s="1456"/>
      <c r="S42" s="1456"/>
      <c r="T42" s="1456"/>
      <c r="U42" s="1487"/>
      <c r="V42" s="1515"/>
      <c r="W42" s="1516"/>
    </row>
    <row r="43" spans="1:23" outlineLevel="1">
      <c r="L43" s="1456"/>
      <c r="M43" s="1487"/>
      <c r="N43" s="1487"/>
      <c r="O43" s="1487"/>
      <c r="P43" s="1487"/>
      <c r="Q43" s="1487"/>
      <c r="R43" s="1456"/>
      <c r="S43" s="1456"/>
      <c r="T43" s="1456"/>
      <c r="U43" s="1487"/>
      <c r="V43" s="1515"/>
      <c r="W43" s="1516"/>
    </row>
    <row r="44" spans="1:23" outlineLevel="1">
      <c r="A44" t="s">
        <v>1989</v>
      </c>
      <c r="C44" s="1549">
        <v>0.6</v>
      </c>
      <c r="D44" s="257">
        <v>0.6</v>
      </c>
      <c r="E44" s="257">
        <v>0.6</v>
      </c>
      <c r="L44" s="1456"/>
      <c r="M44" s="1487"/>
      <c r="N44" s="1487"/>
      <c r="O44" s="1487"/>
      <c r="P44" s="1487"/>
      <c r="Q44" s="1487"/>
      <c r="R44" s="1456"/>
      <c r="S44" s="1456"/>
      <c r="T44" s="1456"/>
      <c r="U44" s="1487"/>
      <c r="V44" s="1515"/>
      <c r="W44" s="1516"/>
    </row>
    <row r="45" spans="1:23" outlineLevel="1">
      <c r="A45" t="s">
        <v>1990</v>
      </c>
      <c r="C45" s="1549">
        <v>0.4</v>
      </c>
      <c r="D45" s="257">
        <v>0.4</v>
      </c>
      <c r="E45" s="257">
        <v>0.4</v>
      </c>
      <c r="L45" s="1456"/>
      <c r="M45" s="1487"/>
      <c r="N45" s="1487"/>
      <c r="O45" s="1487"/>
      <c r="P45" s="1487"/>
      <c r="Q45" s="1487"/>
      <c r="R45" s="1456"/>
      <c r="S45" s="1456"/>
      <c r="T45" s="1456"/>
      <c r="U45" s="1487"/>
      <c r="V45" s="1515"/>
      <c r="W45" s="1516"/>
    </row>
    <row r="46" spans="1:23" outlineLevel="1">
      <c r="A46" t="s">
        <v>1991</v>
      </c>
      <c r="C46" s="1682">
        <f>(C29*C44)+(C45*C39)</f>
        <v>8158.6399999999994</v>
      </c>
      <c r="D46" s="1682">
        <f>(D29*D44)+(D45*D39)</f>
        <v>8158.6399999999994</v>
      </c>
      <c r="E46" s="1682">
        <f>(E29*E44)+(E45*E39)</f>
        <v>8158.6399999999994</v>
      </c>
      <c r="L46" s="1456"/>
      <c r="M46" s="1487"/>
      <c r="N46" s="1487"/>
      <c r="O46" s="1487"/>
      <c r="P46" s="1487"/>
      <c r="Q46" s="1487"/>
      <c r="R46" s="1456"/>
      <c r="S46" s="1456"/>
      <c r="T46" s="1456"/>
      <c r="U46" s="1487"/>
      <c r="V46" s="1515"/>
      <c r="W46" s="1516"/>
    </row>
    <row r="47" spans="1:23" outlineLevel="1">
      <c r="A47" t="s">
        <v>1992</v>
      </c>
      <c r="C47" s="1682">
        <f>(C50*1.1/C46)/C40</f>
        <v>78.146168744557841</v>
      </c>
      <c r="D47" s="1682">
        <f t="shared" ref="D47:E47" si="18">(D50*1.1/D46)/D40</f>
        <v>93.775402493469414</v>
      </c>
      <c r="E47" s="1682">
        <f t="shared" si="18"/>
        <v>92.905711260667076</v>
      </c>
      <c r="L47" s="1456"/>
      <c r="M47" s="1487"/>
      <c r="N47" s="1487"/>
      <c r="O47" s="1487"/>
      <c r="P47" s="1487"/>
      <c r="Q47" s="1487"/>
      <c r="R47" s="1456"/>
      <c r="S47" s="1456"/>
      <c r="T47" s="1456"/>
      <c r="U47" s="1487"/>
      <c r="V47" s="1515"/>
      <c r="W47" s="1516"/>
    </row>
    <row r="48" spans="1:23" outlineLevel="1">
      <c r="L48" s="1456"/>
      <c r="M48" s="1487"/>
      <c r="N48" s="1487"/>
      <c r="O48" s="1487"/>
      <c r="P48" s="1487"/>
      <c r="Q48" s="1487"/>
      <c r="R48" s="1456"/>
      <c r="S48" s="1456"/>
      <c r="T48" s="1456"/>
      <c r="U48" s="1487"/>
      <c r="V48" s="1515"/>
      <c r="W48" s="1516"/>
    </row>
    <row r="49" spans="1:23" outlineLevel="1">
      <c r="A49" s="1453" t="s">
        <v>1946</v>
      </c>
      <c r="B49" s="1453"/>
      <c r="C49" s="1539">
        <f>C42+C32</f>
        <v>2541176.4</v>
      </c>
      <c r="D49" s="1539">
        <f>D42+D32</f>
        <v>3076287.1999999997</v>
      </c>
      <c r="E49" s="1539">
        <f>E42+E32</f>
        <v>3030694.8</v>
      </c>
      <c r="F49" s="1539">
        <f>SUM(C49:E49)/3</f>
        <v>2882719.4666666663</v>
      </c>
      <c r="G49" s="1482" t="s">
        <v>1879</v>
      </c>
      <c r="L49" s="1456"/>
      <c r="M49" s="1487"/>
      <c r="N49" s="1487"/>
      <c r="O49" s="1487"/>
      <c r="P49" s="1487"/>
      <c r="Q49" s="1487"/>
      <c r="R49" s="1456"/>
      <c r="S49" s="1456"/>
      <c r="T49" s="1456"/>
      <c r="U49" s="1487"/>
      <c r="V49" s="1515"/>
      <c r="W49" s="1516"/>
    </row>
    <row r="50" spans="1:23" outlineLevel="1">
      <c r="A50" s="1453" t="s">
        <v>1951</v>
      </c>
      <c r="B50" s="1453"/>
      <c r="C50" s="1539">
        <f>C9</f>
        <v>2318423.484240361</v>
      </c>
      <c r="D50" s="1539">
        <f>D9</f>
        <v>2782108.1810884331</v>
      </c>
      <c r="E50" s="1539">
        <f>E9</f>
        <v>2756306.3713444681</v>
      </c>
      <c r="F50" s="1539">
        <f>SUM(C50:E50)/3</f>
        <v>2618946.0122244209</v>
      </c>
      <c r="G50" s="1482" t="s">
        <v>1879</v>
      </c>
      <c r="L50" s="1456"/>
      <c r="M50" s="1487"/>
      <c r="N50" s="1487"/>
      <c r="O50" s="1487"/>
      <c r="P50" s="1487"/>
      <c r="Q50" s="1487"/>
      <c r="R50" s="1456"/>
      <c r="S50" s="1456"/>
      <c r="T50" s="1456"/>
      <c r="U50" s="1487"/>
      <c r="V50" s="1515"/>
      <c r="W50" s="1516"/>
    </row>
    <row r="51" spans="1:23" outlineLevel="1">
      <c r="A51" s="1453" t="s">
        <v>1952</v>
      </c>
      <c r="C51" s="1549">
        <f>C49/C50</f>
        <v>1.0960794769695084</v>
      </c>
      <c r="D51" s="1549">
        <f>D49/D50</f>
        <v>1.1057396045600485</v>
      </c>
      <c r="E51" s="1549">
        <f t="shared" ref="E51" si="19">E49/E50</f>
        <v>1.0995493213338585</v>
      </c>
      <c r="F51" s="1550">
        <f>SUM(C51:E51)/3</f>
        <v>1.1004561342878052</v>
      </c>
      <c r="G51" s="1450" t="s">
        <v>1836</v>
      </c>
      <c r="L51" s="1456"/>
      <c r="M51" s="1487"/>
      <c r="N51" s="1487"/>
      <c r="O51" s="1487"/>
      <c r="P51" s="1487"/>
      <c r="Q51" s="1487"/>
      <c r="R51" s="1456"/>
      <c r="S51" s="1456"/>
      <c r="T51" s="1456"/>
      <c r="U51" s="1487"/>
      <c r="V51" s="1515"/>
      <c r="W51" s="1516"/>
    </row>
    <row r="52" spans="1:23" outlineLevel="1">
      <c r="A52" s="1453"/>
      <c r="C52" s="1549"/>
      <c r="D52" s="1549"/>
      <c r="E52" s="1549"/>
      <c r="F52" s="1550"/>
      <c r="L52" s="1456"/>
      <c r="M52" s="1487"/>
      <c r="N52" s="1487"/>
      <c r="O52" s="1487"/>
      <c r="P52" s="1487"/>
      <c r="Q52" s="1487"/>
      <c r="R52" s="1456"/>
      <c r="S52" s="1456"/>
      <c r="T52" s="1456"/>
      <c r="U52" s="1487"/>
      <c r="V52" s="1515"/>
      <c r="W52" s="1516"/>
    </row>
    <row r="53" spans="1:23" outlineLevel="1">
      <c r="A53" s="1453" t="s">
        <v>1947</v>
      </c>
      <c r="B53" s="1453"/>
      <c r="C53" s="1539">
        <f>18900000/30</f>
        <v>630000</v>
      </c>
      <c r="D53" s="1539">
        <f t="shared" ref="D53:E53" si="20">18900000/30</f>
        <v>630000</v>
      </c>
      <c r="E53" s="1539">
        <f t="shared" si="20"/>
        <v>630000</v>
      </c>
      <c r="F53" s="1517">
        <f>SUM(C53:E53)/3</f>
        <v>630000</v>
      </c>
      <c r="G53" s="1482" t="s">
        <v>1879</v>
      </c>
      <c r="L53" s="1456"/>
      <c r="M53" s="1487"/>
      <c r="N53" s="1487"/>
      <c r="O53" s="1487"/>
      <c r="P53" s="1487"/>
      <c r="Q53" s="1487"/>
      <c r="R53" s="1456"/>
      <c r="S53" s="1456"/>
      <c r="T53" s="1456"/>
      <c r="U53" s="1487"/>
      <c r="V53" s="1515"/>
      <c r="W53" s="1516"/>
    </row>
    <row r="54" spans="1:23" outlineLevel="1">
      <c r="A54" s="1453" t="s">
        <v>1948</v>
      </c>
      <c r="B54" s="1453"/>
      <c r="C54" s="1539">
        <f>C53/5</f>
        <v>126000</v>
      </c>
      <c r="D54" s="1539">
        <f t="shared" ref="D54:E54" si="21">D53/5</f>
        <v>126000</v>
      </c>
      <c r="E54" s="1539">
        <f t="shared" si="21"/>
        <v>126000</v>
      </c>
      <c r="F54" s="1517">
        <f>SUM(C54:E54)/3</f>
        <v>126000</v>
      </c>
      <c r="G54" s="1482" t="s">
        <v>1879</v>
      </c>
      <c r="L54" s="1456"/>
      <c r="M54" s="1487"/>
      <c r="N54" s="1487"/>
      <c r="O54" s="1487"/>
      <c r="P54" s="1487"/>
      <c r="Q54" s="1487"/>
      <c r="R54" s="1456"/>
      <c r="S54" s="1456"/>
      <c r="T54" s="1456"/>
      <c r="U54" s="1487"/>
      <c r="V54" s="1515"/>
      <c r="W54" s="1516"/>
    </row>
    <row r="55" spans="1:23" outlineLevel="1">
      <c r="A55" s="1453" t="s">
        <v>1953</v>
      </c>
      <c r="B55" s="1453"/>
      <c r="C55" s="1517">
        <f>C9/C54</f>
        <v>18.400186382860007</v>
      </c>
      <c r="D55" s="1517">
        <f>D9/D54</f>
        <v>22.080223659432008</v>
      </c>
      <c r="E55" s="1517">
        <f>E9/E54</f>
        <v>21.875447391622764</v>
      </c>
      <c r="F55" s="1517">
        <f>SUM(C55:E55)/3</f>
        <v>20.785285811304927</v>
      </c>
      <c r="G55" s="1482" t="s">
        <v>1949</v>
      </c>
      <c r="L55" s="1456"/>
      <c r="M55" s="1487"/>
      <c r="N55" s="1487"/>
      <c r="O55" s="1487"/>
      <c r="P55" s="1487"/>
      <c r="Q55" s="1487"/>
      <c r="R55" s="1456"/>
      <c r="S55" s="1456"/>
      <c r="T55" s="1456"/>
      <c r="U55" s="1487"/>
      <c r="V55" s="1515"/>
      <c r="W55" s="1516"/>
    </row>
    <row r="56" spans="1:23" outlineLevel="1">
      <c r="L56" s="1456"/>
      <c r="M56" s="1487"/>
      <c r="N56" s="1487"/>
      <c r="O56" s="1487"/>
      <c r="P56" s="1487"/>
      <c r="Q56" s="1487"/>
      <c r="R56" s="1456"/>
      <c r="S56" s="1456"/>
      <c r="T56" s="1456"/>
      <c r="U56" s="1487"/>
      <c r="V56" s="1515"/>
      <c r="W56" s="1516"/>
    </row>
    <row r="57" spans="1:23" ht="21.75" customHeight="1">
      <c r="A57" s="1520" t="s">
        <v>96</v>
      </c>
      <c r="B57" s="1520" t="s">
        <v>97</v>
      </c>
      <c r="C57" s="1540">
        <f>(C62+C66)*C5</f>
        <v>1090863072</v>
      </c>
      <c r="D57" s="1540">
        <f>(D62+D66)*D5</f>
        <v>1448128281.5999999</v>
      </c>
      <c r="E57" s="1540">
        <f>(E62+E66)*E5</f>
        <v>1573914101.76</v>
      </c>
      <c r="F57" s="1680">
        <f>SUM(C57:E57)/3</f>
        <v>1370968485.1199999</v>
      </c>
      <c r="G57" s="1482" t="s">
        <v>1837</v>
      </c>
      <c r="H57" s="1483"/>
      <c r="I57" s="1485"/>
      <c r="J57" s="412"/>
      <c r="K57" s="1142"/>
      <c r="T57" s="1453"/>
      <c r="U57" s="1453"/>
      <c r="V57" s="1453"/>
      <c r="W57" s="1453"/>
    </row>
    <row r="58" spans="1:23" ht="21.75" hidden="1" customHeight="1" outlineLevel="1">
      <c r="A58" s="1453" t="s">
        <v>1906</v>
      </c>
      <c r="B58" s="1553" t="s">
        <v>1959</v>
      </c>
      <c r="C58" s="1552">
        <v>6</v>
      </c>
      <c r="D58" s="1539">
        <f>C58*1.1</f>
        <v>6.6000000000000005</v>
      </c>
      <c r="E58" s="1539">
        <f>D58*1.1</f>
        <v>7.2600000000000016</v>
      </c>
      <c r="F58" s="1517">
        <f>SUM(C58:E58)/3</f>
        <v>6.620000000000001</v>
      </c>
      <c r="G58" s="1527" t="s">
        <v>1847</v>
      </c>
      <c r="H58" s="1483"/>
      <c r="I58" s="1485"/>
      <c r="J58" s="412"/>
      <c r="K58" s="1142"/>
      <c r="T58" s="1453"/>
      <c r="U58" s="1453"/>
      <c r="V58" s="1453"/>
      <c r="W58" s="1453"/>
    </row>
    <row r="59" spans="1:23" ht="21.75" hidden="1" customHeight="1" outlineLevel="1">
      <c r="A59" s="1453" t="s">
        <v>1964</v>
      </c>
      <c r="B59" s="1553" t="s">
        <v>1958</v>
      </c>
      <c r="C59" s="1539">
        <f>Q62</f>
        <v>624</v>
      </c>
      <c r="D59" s="1539">
        <f>C59</f>
        <v>624</v>
      </c>
      <c r="E59" s="1539">
        <f>D59</f>
        <v>624</v>
      </c>
      <c r="F59" s="1517">
        <f>SUM(C59:E59)/3</f>
        <v>624</v>
      </c>
      <c r="G59" s="1527" t="s">
        <v>1900</v>
      </c>
      <c r="H59" s="1483"/>
      <c r="I59" s="1485"/>
      <c r="J59" s="412"/>
      <c r="K59" s="1142"/>
      <c r="T59" s="1453"/>
      <c r="U59" s="1453"/>
      <c r="V59" s="1453"/>
      <c r="W59" s="1453"/>
    </row>
    <row r="60" spans="1:23" ht="21.75" hidden="1" customHeight="1" outlineLevel="1">
      <c r="A60" s="1453" t="s">
        <v>1891</v>
      </c>
      <c r="B60" s="1453"/>
      <c r="C60" s="1539">
        <f>C24</f>
        <v>47</v>
      </c>
      <c r="D60" s="1539">
        <f>D24</f>
        <v>56</v>
      </c>
      <c r="E60" s="1539">
        <f>E24</f>
        <v>56</v>
      </c>
      <c r="F60" s="1517">
        <f t="shared" si="0"/>
        <v>53</v>
      </c>
      <c r="G60" s="1527" t="s">
        <v>1832</v>
      </c>
      <c r="J60" s="412"/>
      <c r="K60" s="1142"/>
    </row>
    <row r="61" spans="1:23" ht="21.75" hidden="1" customHeight="1" outlineLevel="1">
      <c r="A61" s="1453" t="s">
        <v>1960</v>
      </c>
      <c r="B61" s="1453"/>
      <c r="C61" s="1552">
        <v>11.43</v>
      </c>
      <c r="D61" s="1552">
        <f>C61</f>
        <v>11.43</v>
      </c>
      <c r="E61" s="1552">
        <f>D61</f>
        <v>11.43</v>
      </c>
      <c r="F61" s="1517">
        <f t="shared" si="0"/>
        <v>11.43</v>
      </c>
      <c r="G61" s="1527" t="s">
        <v>1899</v>
      </c>
      <c r="J61" s="412"/>
      <c r="K61" s="1142"/>
      <c r="L61" s="1377"/>
      <c r="M61" s="1377" t="s">
        <v>1902</v>
      </c>
      <c r="N61" s="1377" t="s">
        <v>1903</v>
      </c>
      <c r="O61" s="1377" t="s">
        <v>1921</v>
      </c>
      <c r="P61" s="1377" t="s">
        <v>1904</v>
      </c>
      <c r="Q61" s="1531" t="s">
        <v>1922</v>
      </c>
    </row>
    <row r="62" spans="1:23" ht="21.75" hidden="1" customHeight="1" outlineLevel="1">
      <c r="A62" s="1453" t="s">
        <v>1962</v>
      </c>
      <c r="B62" s="1553" t="s">
        <v>1985</v>
      </c>
      <c r="C62" s="1539">
        <f>C60*C61*C59*C58</f>
        <v>2011314.2400000002</v>
      </c>
      <c r="D62" s="1539">
        <f>D60*D61*D59*D58</f>
        <v>2636105.4719999996</v>
      </c>
      <c r="E62" s="1539">
        <f>E60*E61*E59*E58</f>
        <v>2899716.0192</v>
      </c>
      <c r="F62" s="1517">
        <f>SUM(C62:E62)/3</f>
        <v>2515711.9103999999</v>
      </c>
      <c r="G62" s="1527" t="s">
        <v>1907</v>
      </c>
      <c r="J62" s="412"/>
      <c r="K62" s="1142"/>
      <c r="L62" s="1377" t="s">
        <v>1901</v>
      </c>
      <c r="M62" s="1534">
        <f>C30</f>
        <v>4</v>
      </c>
      <c r="N62" s="1377">
        <v>120</v>
      </c>
      <c r="O62" s="1533">
        <v>0.3</v>
      </c>
      <c r="P62" s="1531">
        <f>N62*M62</f>
        <v>480</v>
      </c>
      <c r="Q62" s="1377">
        <f>P62*(1+O62)</f>
        <v>624</v>
      </c>
    </row>
    <row r="63" spans="1:23" ht="21.75" hidden="1" customHeight="1" outlineLevel="1">
      <c r="A63" s="1453" t="s">
        <v>1965</v>
      </c>
      <c r="B63" s="1453"/>
      <c r="C63" s="1539">
        <f>Q63</f>
        <v>624</v>
      </c>
      <c r="D63" s="1539">
        <f>C63</f>
        <v>624</v>
      </c>
      <c r="E63" s="1539">
        <f>D63</f>
        <v>624</v>
      </c>
      <c r="F63" s="1517">
        <f>SUM(C63:E63)/3</f>
        <v>624</v>
      </c>
      <c r="G63" s="1527" t="s">
        <v>1900</v>
      </c>
      <c r="J63" s="412"/>
      <c r="K63" s="1142"/>
      <c r="L63" s="1377" t="s">
        <v>1905</v>
      </c>
      <c r="M63" s="1534">
        <v>4</v>
      </c>
      <c r="N63" s="1377">
        <v>120</v>
      </c>
      <c r="O63" s="1533">
        <v>0.3</v>
      </c>
      <c r="P63" s="1531">
        <f>N63*M63</f>
        <v>480</v>
      </c>
      <c r="Q63" s="1377">
        <f>P63*(1+O63)</f>
        <v>624</v>
      </c>
    </row>
    <row r="64" spans="1:23" ht="21.75" hidden="1" customHeight="1" outlineLevel="1">
      <c r="A64" s="1453" t="s">
        <v>1892</v>
      </c>
      <c r="B64" s="1453"/>
      <c r="C64" s="1539">
        <f>C34</f>
        <v>31</v>
      </c>
      <c r="D64" s="1539">
        <f>D34</f>
        <v>38</v>
      </c>
      <c r="E64" s="1539">
        <f>E34</f>
        <v>37</v>
      </c>
      <c r="F64" s="1517">
        <f>SUM(C64:E64)/3</f>
        <v>35.333333333333336</v>
      </c>
      <c r="G64" s="1527" t="s">
        <v>1832</v>
      </c>
      <c r="J64" s="412"/>
      <c r="K64" s="1142"/>
    </row>
    <row r="65" spans="1:26" ht="21.75" hidden="1" customHeight="1" outlineLevel="1">
      <c r="A65" s="1453" t="s">
        <v>1961</v>
      </c>
      <c r="B65" s="1453"/>
      <c r="C65" s="1552">
        <v>14</v>
      </c>
      <c r="D65" s="1552">
        <f>C65</f>
        <v>14</v>
      </c>
      <c r="E65" s="1552">
        <f>D65</f>
        <v>14</v>
      </c>
      <c r="F65" s="1517">
        <f>SUM(C65:E65)/3</f>
        <v>14</v>
      </c>
      <c r="G65" s="1527" t="s">
        <v>1899</v>
      </c>
      <c r="J65" s="412"/>
      <c r="K65" s="1142"/>
    </row>
    <row r="66" spans="1:26" ht="21.75" hidden="1" customHeight="1" outlineLevel="1">
      <c r="A66" s="1453" t="s">
        <v>1963</v>
      </c>
      <c r="B66" s="1453"/>
      <c r="C66" s="1539">
        <f>C64*C65*C63*C58</f>
        <v>1624896</v>
      </c>
      <c r="D66" s="1539">
        <f t="shared" ref="D66:F66" si="22">D64*D65*D63*D58</f>
        <v>2190988.8000000003</v>
      </c>
      <c r="E66" s="1539">
        <f t="shared" si="22"/>
        <v>2346664.3200000003</v>
      </c>
      <c r="F66" s="1515">
        <f t="shared" si="22"/>
        <v>2043408.6400000004</v>
      </c>
      <c r="G66" s="1527" t="s">
        <v>1907</v>
      </c>
      <c r="J66" s="412"/>
      <c r="K66" s="1142"/>
    </row>
    <row r="67" spans="1:26" ht="21.75" customHeight="1" collapsed="1">
      <c r="J67" s="412"/>
      <c r="K67" s="1142"/>
    </row>
    <row r="68" spans="1:26" ht="21.75" customHeight="1">
      <c r="A68" s="1520" t="s">
        <v>116</v>
      </c>
      <c r="B68" s="1520" t="s">
        <v>103</v>
      </c>
      <c r="C68" s="1541">
        <f>SUM(C69:C71)*12</f>
        <v>23268960</v>
      </c>
      <c r="D68" s="1541">
        <f t="shared" ref="D68:E68" si="23">SUM(D69:D71)*12</f>
        <v>30846288.000000007</v>
      </c>
      <c r="E68" s="1541">
        <f t="shared" si="23"/>
        <v>33569949.600000009</v>
      </c>
      <c r="F68" s="1680">
        <f>SUM(C68:E68)/3</f>
        <v>29228399.200000007</v>
      </c>
      <c r="G68" s="1482" t="s">
        <v>1837</v>
      </c>
      <c r="J68" s="412"/>
      <c r="K68" s="1142"/>
      <c r="L68" s="1665" t="s">
        <v>1974</v>
      </c>
      <c r="M68" s="1665">
        <v>2022</v>
      </c>
      <c r="N68" s="1665">
        <v>2023</v>
      </c>
      <c r="O68" s="1665">
        <v>2024</v>
      </c>
    </row>
    <row r="69" spans="1:26" ht="20.25" customHeight="1" outlineLevel="1">
      <c r="A69" s="1521" t="s">
        <v>1888</v>
      </c>
      <c r="B69" s="1453"/>
      <c r="C69" s="1514">
        <f>M71*M75</f>
        <v>858000</v>
      </c>
      <c r="D69" s="1514">
        <f>N71*N75</f>
        <v>1137400.0000000002</v>
      </c>
      <c r="E69" s="1514">
        <f>O71*O75</f>
        <v>1237830.0000000002</v>
      </c>
      <c r="F69" s="1517">
        <f>SUM(C69:E69)/3</f>
        <v>1077743.3333333335</v>
      </c>
      <c r="G69" s="1482" t="s">
        <v>1827</v>
      </c>
      <c r="H69" s="1483"/>
      <c r="I69" s="1485"/>
      <c r="K69" s="1142"/>
      <c r="L69" s="1377" t="s">
        <v>1969</v>
      </c>
      <c r="M69" s="1377">
        <f>C24+C34</f>
        <v>78</v>
      </c>
      <c r="N69" s="1377">
        <f>D24+D34</f>
        <v>94</v>
      </c>
      <c r="O69" s="1377">
        <f>E24+E34</f>
        <v>93</v>
      </c>
      <c r="Y69" s="1452"/>
      <c r="Z69" s="1446"/>
    </row>
    <row r="70" spans="1:26" outlineLevel="1">
      <c r="A70" s="1521" t="s">
        <v>1889</v>
      </c>
      <c r="B70" s="1453"/>
      <c r="C70" s="1514">
        <f>M72*M75</f>
        <v>858000</v>
      </c>
      <c r="D70" s="1514">
        <f>N72*N75</f>
        <v>1137400.0000000002</v>
      </c>
      <c r="E70" s="1514">
        <f>O72*O75</f>
        <v>1237830.0000000002</v>
      </c>
      <c r="F70" s="1517">
        <f>SUM(C70:E70)/3</f>
        <v>1077743.3333333335</v>
      </c>
      <c r="G70" s="1482" t="s">
        <v>1827</v>
      </c>
      <c r="L70" s="1377" t="s">
        <v>1970</v>
      </c>
      <c r="M70" s="1377">
        <v>2</v>
      </c>
      <c r="N70" s="1377">
        <v>2</v>
      </c>
      <c r="O70" s="1377">
        <v>2</v>
      </c>
      <c r="Y70" s="1452"/>
      <c r="Z70" s="1446"/>
    </row>
    <row r="71" spans="1:26" ht="21.75" customHeight="1" outlineLevel="1">
      <c r="A71" s="1521" t="s">
        <v>1898</v>
      </c>
      <c r="B71" s="1453"/>
      <c r="C71" s="1514">
        <f>M73*M75</f>
        <v>223080</v>
      </c>
      <c r="D71" s="1514">
        <f>N73*N75</f>
        <v>295724.00000000006</v>
      </c>
      <c r="E71" s="1514">
        <f>O73*O75</f>
        <v>321835.8000000001</v>
      </c>
      <c r="F71" s="1517">
        <f>SUM(C71:E71)/3</f>
        <v>280213.26666666672</v>
      </c>
      <c r="G71" s="1482" t="s">
        <v>1827</v>
      </c>
      <c r="L71" s="1377" t="s">
        <v>1972</v>
      </c>
      <c r="M71" s="1377">
        <f>M69*M70</f>
        <v>156</v>
      </c>
      <c r="N71" s="1377">
        <f t="shared" ref="N71:O71" si="24">N69*N70</f>
        <v>188</v>
      </c>
      <c r="O71" s="1377">
        <f t="shared" si="24"/>
        <v>186</v>
      </c>
      <c r="Y71" s="1452"/>
      <c r="Z71" s="1446"/>
    </row>
    <row r="72" spans="1:26">
      <c r="A72" s="1520" t="s">
        <v>106</v>
      </c>
      <c r="B72" s="1520" t="s">
        <v>107</v>
      </c>
      <c r="C72" s="1541">
        <f>C75*12</f>
        <v>588000</v>
      </c>
      <c r="D72" s="1541">
        <f t="shared" ref="D72:E72" si="25">D75*12</f>
        <v>646800.00000000012</v>
      </c>
      <c r="E72" s="1541">
        <f t="shared" si="25"/>
        <v>646800.00000000012</v>
      </c>
      <c r="F72" s="1680">
        <f>SUM(C72:E72)/3</f>
        <v>627200</v>
      </c>
      <c r="G72" s="1482" t="s">
        <v>1837</v>
      </c>
      <c r="L72" s="1377" t="s">
        <v>1971</v>
      </c>
      <c r="M72" s="1377">
        <f>M69*M70</f>
        <v>156</v>
      </c>
      <c r="N72" s="1377">
        <f t="shared" ref="N72:O72" si="26">N69*N70</f>
        <v>188</v>
      </c>
      <c r="O72" s="1377">
        <f t="shared" si="26"/>
        <v>186</v>
      </c>
      <c r="Y72" s="1452"/>
      <c r="Z72" s="1446"/>
    </row>
    <row r="73" spans="1:26" outlineLevel="1">
      <c r="A73" s="1453" t="s">
        <v>1890</v>
      </c>
      <c r="B73" s="1553" t="s">
        <v>1968</v>
      </c>
      <c r="C73" s="1552">
        <v>7</v>
      </c>
      <c r="D73" s="1455">
        <v>7</v>
      </c>
      <c r="E73" s="1455">
        <v>7</v>
      </c>
      <c r="F73" s="1517">
        <f>SUM(C73:E73)/3</f>
        <v>7</v>
      </c>
      <c r="G73" s="1482" t="s">
        <v>1923</v>
      </c>
      <c r="L73" s="1377" t="s">
        <v>1898</v>
      </c>
      <c r="M73" s="1666">
        <f>(M72+M71)*0.13</f>
        <v>40.56</v>
      </c>
      <c r="N73" s="1666">
        <f>(N72+N71)*0.13</f>
        <v>48.88</v>
      </c>
      <c r="O73" s="1666">
        <f>(O72+O71)*0.13</f>
        <v>48.36</v>
      </c>
      <c r="Y73" s="1452"/>
      <c r="Z73" s="1446"/>
    </row>
    <row r="74" spans="1:26" outlineLevel="1">
      <c r="A74" s="1453" t="s">
        <v>1975</v>
      </c>
      <c r="B74" s="1453"/>
      <c r="C74" s="1552">
        <v>7000</v>
      </c>
      <c r="D74" s="1455">
        <f>7000*1.1</f>
        <v>7700.0000000000009</v>
      </c>
      <c r="E74" s="1455">
        <f>7000*1.1</f>
        <v>7700.0000000000009</v>
      </c>
      <c r="F74" s="1517">
        <f>SUM(C74:E74)/3</f>
        <v>7466.666666666667</v>
      </c>
      <c r="G74" s="1482" t="s">
        <v>1827</v>
      </c>
      <c r="L74" s="1377" t="s">
        <v>1973</v>
      </c>
      <c r="M74" s="1666">
        <f>SUM(M71:M73)</f>
        <v>352.56</v>
      </c>
      <c r="N74" s="1666">
        <f>SUM(N71:N73)</f>
        <v>424.88</v>
      </c>
      <c r="O74" s="1666">
        <f>SUM(O71:O73)</f>
        <v>420.36</v>
      </c>
      <c r="Y74" s="1452"/>
      <c r="Z74" s="1446"/>
    </row>
    <row r="75" spans="1:26" outlineLevel="1">
      <c r="A75" s="1453" t="s">
        <v>1976</v>
      </c>
      <c r="B75" s="1453"/>
      <c r="C75" s="1455">
        <f>C74*C73</f>
        <v>49000</v>
      </c>
      <c r="D75" s="1455">
        <f t="shared" ref="D75:E75" si="27">D74*D73</f>
        <v>53900.000000000007</v>
      </c>
      <c r="E75" s="1455">
        <f t="shared" si="27"/>
        <v>53900.000000000007</v>
      </c>
      <c r="F75" s="1517">
        <f>SUM(C75:E75)/3</f>
        <v>52266.666666666664</v>
      </c>
      <c r="G75" s="1482" t="s">
        <v>1827</v>
      </c>
      <c r="L75" s="1377" t="s">
        <v>1845</v>
      </c>
      <c r="M75" s="1667">
        <v>5500</v>
      </c>
      <c r="N75" s="1377">
        <f>5500*1.1</f>
        <v>6050.0000000000009</v>
      </c>
      <c r="O75" s="1377">
        <f>N75*1.1</f>
        <v>6655.0000000000018</v>
      </c>
    </row>
    <row r="77" spans="1:26">
      <c r="A77" s="1520" t="s">
        <v>118</v>
      </c>
      <c r="B77" s="1520" t="s">
        <v>119</v>
      </c>
      <c r="C77" s="1541">
        <f>C78*M69</f>
        <v>390000</v>
      </c>
      <c r="D77" s="1541">
        <f>D78*N69</f>
        <v>517000</v>
      </c>
      <c r="E77" s="1541">
        <f>E78*O69</f>
        <v>511500</v>
      </c>
      <c r="F77" s="1680">
        <f t="shared" si="0"/>
        <v>472833.33333333331</v>
      </c>
      <c r="G77" s="1482" t="s">
        <v>1837</v>
      </c>
      <c r="H77" s="1483"/>
      <c r="I77" s="1485"/>
      <c r="L77" s="1456"/>
      <c r="M77" s="1515"/>
      <c r="N77" s="1487"/>
      <c r="O77" s="1519"/>
      <c r="P77" s="1487"/>
    </row>
    <row r="78" spans="1:26">
      <c r="A78" s="1453" t="s">
        <v>1981</v>
      </c>
      <c r="B78" s="1522"/>
      <c r="C78" s="1552">
        <v>5000</v>
      </c>
      <c r="D78" s="1552">
        <f>C78*1.1</f>
        <v>5500</v>
      </c>
      <c r="E78" s="1552">
        <f>D78*1*1</f>
        <v>5500</v>
      </c>
      <c r="F78" s="1517">
        <f t="shared" si="0"/>
        <v>5333.333333333333</v>
      </c>
      <c r="G78" s="1482" t="s">
        <v>1827</v>
      </c>
      <c r="H78" s="1466"/>
      <c r="I78" s="1485"/>
      <c r="L78" s="1455"/>
      <c r="M78" s="1487"/>
      <c r="N78" s="1487"/>
      <c r="O78" s="1456"/>
      <c r="P78" s="1487"/>
    </row>
    <row r="79" spans="1:26">
      <c r="A79" s="1453"/>
      <c r="B79" s="1677"/>
      <c r="C79" s="1514"/>
      <c r="D79" s="1480"/>
      <c r="E79" s="1480"/>
      <c r="F79" s="1517"/>
      <c r="G79" s="1482"/>
      <c r="H79" s="1466"/>
      <c r="I79" s="1485"/>
      <c r="L79" s="1455"/>
      <c r="M79" s="1487"/>
      <c r="N79" s="1487"/>
      <c r="O79" s="1456"/>
      <c r="P79" s="1487"/>
    </row>
    <row r="80" spans="1:26">
      <c r="A80" s="1678" t="s">
        <v>136</v>
      </c>
      <c r="B80" s="1678" t="s">
        <v>137</v>
      </c>
      <c r="C80" s="1541">
        <f>C81*M69</f>
        <v>468000</v>
      </c>
      <c r="D80" s="1541">
        <f>D81*N69</f>
        <v>564000</v>
      </c>
      <c r="E80" s="1541">
        <f>E81*O69</f>
        <v>558000</v>
      </c>
      <c r="F80" s="1680">
        <f t="shared" si="0"/>
        <v>530000</v>
      </c>
      <c r="G80" s="1482" t="s">
        <v>1837</v>
      </c>
      <c r="L80" s="1455"/>
      <c r="M80" s="1487"/>
      <c r="N80" s="1487"/>
      <c r="O80" s="1456"/>
      <c r="P80" s="1487"/>
    </row>
    <row r="81" spans="1:16">
      <c r="A81" s="1456" t="s">
        <v>1983</v>
      </c>
      <c r="B81" s="1456"/>
      <c r="C81" s="1552">
        <v>6000</v>
      </c>
      <c r="D81" s="1552">
        <f>C81</f>
        <v>6000</v>
      </c>
      <c r="E81" s="1552">
        <f>D81</f>
        <v>6000</v>
      </c>
      <c r="F81" s="1680">
        <f t="shared" si="0"/>
        <v>6000</v>
      </c>
      <c r="G81" s="1482" t="s">
        <v>1837</v>
      </c>
      <c r="L81" s="1455"/>
      <c r="M81" s="1487"/>
      <c r="N81" s="1487"/>
      <c r="O81" s="1456"/>
      <c r="P81" s="1487"/>
    </row>
    <row r="82" spans="1:16">
      <c r="A82" s="1453"/>
      <c r="B82" s="1453"/>
      <c r="C82" s="1456"/>
      <c r="D82" s="1453"/>
      <c r="E82" s="1453"/>
      <c r="F82" s="1517"/>
      <c r="G82" s="1482"/>
      <c r="L82" s="1455"/>
      <c r="M82" s="1487"/>
      <c r="N82" s="1487"/>
      <c r="O82" s="1456"/>
      <c r="P82" s="1487"/>
    </row>
    <row r="83" spans="1:16">
      <c r="A83" s="1482" t="s">
        <v>138</v>
      </c>
      <c r="B83" s="1520" t="s">
        <v>141</v>
      </c>
      <c r="C83" s="1541">
        <f>C84*C73</f>
        <v>175000</v>
      </c>
      <c r="D83" s="1541">
        <f t="shared" ref="D83:E83" si="28">D84*D73</f>
        <v>175000</v>
      </c>
      <c r="E83" s="1541">
        <f t="shared" si="28"/>
        <v>175000</v>
      </c>
      <c r="F83" s="1680">
        <f t="shared" si="0"/>
        <v>175000</v>
      </c>
      <c r="G83" s="1482" t="s">
        <v>1837</v>
      </c>
      <c r="H83" s="1466"/>
      <c r="I83" s="1484"/>
      <c r="L83" s="1453"/>
      <c r="M83" s="1453"/>
      <c r="N83" s="1453"/>
      <c r="O83" s="1453"/>
    </row>
    <row r="84" spans="1:16">
      <c r="A84" s="1453" t="s">
        <v>1984</v>
      </c>
      <c r="B84" s="1553" t="s">
        <v>1968</v>
      </c>
      <c r="C84" s="1456">
        <v>25000</v>
      </c>
      <c r="D84" s="1453">
        <f>C84</f>
        <v>25000</v>
      </c>
      <c r="E84" s="1453">
        <f>D84</f>
        <v>25000</v>
      </c>
      <c r="F84" s="1517"/>
      <c r="G84" s="1482"/>
      <c r="H84" s="1466"/>
      <c r="I84" s="1484"/>
      <c r="L84" s="1453"/>
      <c r="M84" s="1453"/>
      <c r="N84" s="1453"/>
      <c r="O84" s="1453"/>
    </row>
    <row r="85" spans="1:16">
      <c r="A85" s="1453"/>
      <c r="B85" s="1520"/>
      <c r="C85" s="1456"/>
      <c r="D85" s="1453"/>
      <c r="E85" s="1453"/>
      <c r="F85" s="1517"/>
      <c r="G85" s="1482"/>
      <c r="H85" s="1466"/>
      <c r="I85" s="1484"/>
      <c r="L85" s="1453"/>
      <c r="M85" s="1453"/>
      <c r="N85" s="1453"/>
      <c r="O85" s="1453"/>
    </row>
    <row r="86" spans="1:16" s="1400" customFormat="1">
      <c r="A86" s="1482" t="s">
        <v>140</v>
      </c>
      <c r="B86" s="1672" t="s">
        <v>139</v>
      </c>
      <c r="C86" s="1541">
        <f>C87*M69</f>
        <v>23400</v>
      </c>
      <c r="D86" s="1541">
        <f>D87*N69</f>
        <v>31020</v>
      </c>
      <c r="E86" s="1541">
        <f>E87*O69</f>
        <v>33759.000000000007</v>
      </c>
      <c r="F86" s="1681">
        <f>SUM(C86:E86)/3</f>
        <v>29393</v>
      </c>
      <c r="G86" s="1482" t="s">
        <v>1837</v>
      </c>
      <c r="H86" s="1675"/>
      <c r="I86" s="1675"/>
      <c r="J86" s="1675"/>
      <c r="L86" s="1675"/>
      <c r="M86" s="1675"/>
      <c r="N86" s="1675"/>
      <c r="O86" s="1675"/>
    </row>
    <row r="87" spans="1:16" s="1400" customFormat="1">
      <c r="A87" s="1676" t="s">
        <v>1982</v>
      </c>
      <c r="B87" s="1672"/>
      <c r="C87" s="1541">
        <v>300</v>
      </c>
      <c r="D87" s="1481">
        <f>C87*1.1</f>
        <v>330</v>
      </c>
      <c r="E87" s="1481">
        <f>D87*1.1</f>
        <v>363.00000000000006</v>
      </c>
      <c r="F87" s="1673"/>
      <c r="G87" s="1674"/>
      <c r="H87" s="1675"/>
      <c r="I87" s="1675"/>
      <c r="J87" s="1675"/>
      <c r="L87" s="1675"/>
      <c r="M87" s="1675"/>
      <c r="N87" s="1675"/>
      <c r="O87" s="1675"/>
    </row>
    <row r="88" spans="1:16" s="1400" customFormat="1">
      <c r="A88" s="1676"/>
      <c r="B88" s="1672"/>
      <c r="C88" s="1541"/>
      <c r="D88" s="1481"/>
      <c r="E88" s="1481"/>
      <c r="F88" s="1673"/>
      <c r="G88" s="1674"/>
      <c r="H88" s="1675"/>
      <c r="I88" s="1675"/>
      <c r="J88" s="1675"/>
      <c r="L88" s="1675"/>
      <c r="M88" s="1675"/>
      <c r="N88" s="1675"/>
      <c r="O88" s="1675"/>
    </row>
    <row r="89" spans="1:16">
      <c r="A89" s="1491" t="s">
        <v>128</v>
      </c>
      <c r="B89" s="1679" t="s">
        <v>129</v>
      </c>
      <c r="C89" s="1535">
        <v>200000</v>
      </c>
      <c r="D89" s="1535">
        <v>200000</v>
      </c>
      <c r="E89" s="1535">
        <v>200000</v>
      </c>
      <c r="F89" s="1680">
        <f t="shared" ref="F89:F97" si="29">SUM(C89:E89)/3</f>
        <v>200000</v>
      </c>
      <c r="G89" s="1482" t="s">
        <v>1837</v>
      </c>
      <c r="H89" s="1466"/>
      <c r="I89" s="1466"/>
      <c r="L89" s="1453"/>
      <c r="M89" s="1453"/>
      <c r="N89" s="1453"/>
      <c r="O89" s="1453"/>
    </row>
    <row r="90" spans="1:16">
      <c r="A90" s="1491" t="s">
        <v>130</v>
      </c>
      <c r="B90" s="1679" t="s">
        <v>131</v>
      </c>
      <c r="C90" s="1535">
        <v>17000</v>
      </c>
      <c r="D90" s="1535">
        <v>17000</v>
      </c>
      <c r="E90" s="1535">
        <v>17000</v>
      </c>
      <c r="F90" s="1680">
        <f t="shared" si="29"/>
        <v>17000</v>
      </c>
      <c r="G90" s="1482" t="s">
        <v>1837</v>
      </c>
      <c r="H90" s="1466"/>
      <c r="I90" s="1466"/>
      <c r="L90" s="1453"/>
      <c r="M90" s="1453"/>
      <c r="N90" s="1453"/>
      <c r="O90" s="1453"/>
    </row>
    <row r="91" spans="1:16">
      <c r="A91" s="1491"/>
      <c r="B91" s="1453"/>
      <c r="C91" s="1542"/>
      <c r="D91" s="1523"/>
      <c r="E91" s="1523"/>
      <c r="F91" s="1517"/>
      <c r="G91" s="1482"/>
      <c r="H91" s="1483"/>
      <c r="K91" s="343"/>
    </row>
    <row r="92" spans="1:16">
      <c r="A92" s="1491" t="s">
        <v>148</v>
      </c>
      <c r="B92" s="1679" t="s">
        <v>149</v>
      </c>
      <c r="C92" s="1535">
        <v>200000</v>
      </c>
      <c r="D92" s="1535">
        <v>200000</v>
      </c>
      <c r="E92" s="1535">
        <v>200000</v>
      </c>
      <c r="F92" s="1680">
        <f t="shared" si="29"/>
        <v>200000</v>
      </c>
      <c r="G92" s="1482" t="s">
        <v>1837</v>
      </c>
      <c r="H92" s="1483"/>
      <c r="I92" s="1484"/>
      <c r="K92" s="343"/>
      <c r="M92" s="1453"/>
      <c r="N92" s="1475"/>
      <c r="O92" s="1476"/>
      <c r="P92" s="1477"/>
    </row>
    <row r="93" spans="1:16" ht="18.75" customHeight="1">
      <c r="A93" s="1671" t="s">
        <v>1852</v>
      </c>
      <c r="B93" s="1520"/>
      <c r="C93" s="1542">
        <f>C68+C77+C83+C57+C92+C89+C90+C72</f>
        <v>1115702032</v>
      </c>
      <c r="D93" s="1542">
        <f t="shared" ref="D93:E93" si="30">D68+D77+D83+D57+D92+D89+D90+D72</f>
        <v>1480730369.5999999</v>
      </c>
      <c r="E93" s="1542">
        <f t="shared" si="30"/>
        <v>1609234351.3599999</v>
      </c>
      <c r="F93" s="1517">
        <f>F92+F90+F89+F86+F83+F80+F77+F68+F57+F72</f>
        <v>1402448310.6533332</v>
      </c>
      <c r="G93" s="1482" t="s">
        <v>1837</v>
      </c>
      <c r="H93" s="1524"/>
      <c r="I93" s="1525"/>
      <c r="K93" s="343"/>
    </row>
    <row r="94" spans="1:16">
      <c r="A94" s="1491" t="s">
        <v>1854</v>
      </c>
      <c r="B94" s="1453"/>
      <c r="C94" s="1514"/>
      <c r="D94" s="1514"/>
      <c r="E94" s="1514"/>
      <c r="F94" s="1517"/>
      <c r="G94" s="1482" t="s">
        <v>1837</v>
      </c>
      <c r="H94" s="1524"/>
      <c r="I94" s="1525"/>
      <c r="J94" s="1461"/>
      <c r="K94" s="343"/>
    </row>
    <row r="95" spans="1:16">
      <c r="A95" s="1453"/>
      <c r="B95" s="1491" t="s">
        <v>1848</v>
      </c>
      <c r="C95" s="1526"/>
      <c r="D95" s="1526"/>
      <c r="E95" s="1526"/>
      <c r="F95" s="1517"/>
      <c r="G95" s="1482" t="s">
        <v>1851</v>
      </c>
      <c r="H95" s="1524"/>
      <c r="I95" s="1525"/>
      <c r="J95" s="1461"/>
      <c r="K95" s="343"/>
    </row>
    <row r="96" spans="1:16">
      <c r="A96" s="1491" t="s">
        <v>220</v>
      </c>
      <c r="B96" s="1456" t="s">
        <v>1855</v>
      </c>
      <c r="C96" s="1526" t="s">
        <v>1988</v>
      </c>
      <c r="D96" s="1526"/>
      <c r="E96" s="1526"/>
      <c r="F96" s="1517">
        <f t="shared" si="29"/>
        <v>0</v>
      </c>
      <c r="G96" s="1482" t="s">
        <v>1837</v>
      </c>
      <c r="H96" s="1524"/>
      <c r="I96" s="1525"/>
      <c r="J96" s="1461"/>
      <c r="K96" s="343"/>
      <c r="M96" t="s">
        <v>1846</v>
      </c>
      <c r="N96" s="1486">
        <v>1.1499999999999999</v>
      </c>
    </row>
    <row r="97" spans="2:29" ht="30">
      <c r="B97" s="1451"/>
      <c r="C97" s="1464"/>
      <c r="D97" s="1464"/>
      <c r="E97" s="1464"/>
      <c r="F97" s="1517">
        <f t="shared" si="29"/>
        <v>0</v>
      </c>
      <c r="G97" s="1547"/>
      <c r="H97" s="1461"/>
      <c r="I97" s="1461"/>
      <c r="J97" s="1461"/>
      <c r="L97" s="1467" t="s">
        <v>1841</v>
      </c>
      <c r="M97" s="1442" t="s">
        <v>1844</v>
      </c>
      <c r="N97" s="1442" t="s">
        <v>1842</v>
      </c>
      <c r="O97" s="1442" t="s">
        <v>1849</v>
      </c>
      <c r="P97" s="1468" t="s">
        <v>1850</v>
      </c>
    </row>
    <row r="98" spans="2:29">
      <c r="F98" s="1517"/>
      <c r="G98" s="1548" t="s">
        <v>1856</v>
      </c>
      <c r="H98" s="1499">
        <f>(F93+F96)/F10</f>
        <v>1.7850034633616516</v>
      </c>
      <c r="I98" s="1498"/>
      <c r="J98" s="1461"/>
      <c r="L98" s="1441" t="s">
        <v>1843</v>
      </c>
      <c r="M98" s="1454">
        <f>'CC cost Calculations'!C6</f>
        <v>3561326.3966825819</v>
      </c>
      <c r="N98" s="1488">
        <f>(H93+H94+H96)*N96</f>
        <v>0</v>
      </c>
      <c r="O98" s="1454">
        <f>M98*N98</f>
        <v>0</v>
      </c>
      <c r="P98" s="1474">
        <f>O98/START!E18</f>
        <v>0</v>
      </c>
    </row>
    <row r="99" spans="2:29">
      <c r="F99" s="1517"/>
    </row>
    <row r="100" spans="2:29">
      <c r="F100" s="1517"/>
      <c r="AA100" s="1436"/>
    </row>
    <row r="101" spans="2:29">
      <c r="F101" s="1517"/>
      <c r="AA101" s="1437"/>
    </row>
    <row r="102" spans="2:29">
      <c r="F102" s="1517"/>
    </row>
    <row r="103" spans="2:29">
      <c r="F103" s="1517"/>
      <c r="O103" s="1438"/>
      <c r="Q103" s="1439"/>
      <c r="R103" s="1439"/>
      <c r="S103" s="1439"/>
    </row>
    <row r="104" spans="2:29">
      <c r="F104" s="1517"/>
    </row>
    <row r="105" spans="2:29">
      <c r="F105" s="1517"/>
    </row>
    <row r="106" spans="2:29">
      <c r="F106" s="1517"/>
    </row>
    <row r="107" spans="2:29">
      <c r="F107" s="1517"/>
      <c r="O107" s="1455"/>
      <c r="P107" s="1456"/>
      <c r="Q107" s="1456"/>
      <c r="R107" s="1456"/>
      <c r="S107" s="1456"/>
      <c r="T107" s="1456"/>
      <c r="U107" s="1456"/>
    </row>
    <row r="108" spans="2:29">
      <c r="F108" s="1517"/>
      <c r="O108" s="1456"/>
      <c r="P108" s="1456"/>
      <c r="Q108" s="1456"/>
      <c r="R108" s="1456"/>
      <c r="S108" s="1456"/>
      <c r="T108" s="1456"/>
      <c r="U108" s="1456"/>
    </row>
    <row r="109" spans="2:29">
      <c r="F109" s="1517"/>
      <c r="O109" s="1456"/>
      <c r="P109" s="1456"/>
      <c r="Q109" s="1456"/>
      <c r="R109" s="1456"/>
      <c r="S109" s="1456"/>
      <c r="T109" s="1456"/>
      <c r="U109" s="1456"/>
      <c r="AA109" s="1440"/>
      <c r="AB109" t="s">
        <v>1828</v>
      </c>
      <c r="AC109" s="1439"/>
    </row>
    <row r="110" spans="2:29">
      <c r="F110" s="1517"/>
      <c r="O110" s="1457"/>
      <c r="P110" s="1457"/>
      <c r="Q110" s="1457"/>
      <c r="R110" s="1457"/>
      <c r="S110" s="1457"/>
      <c r="T110" s="1458"/>
      <c r="U110" s="1458"/>
      <c r="AA110" s="1440">
        <v>7.5</v>
      </c>
      <c r="AB110" t="s">
        <v>1828</v>
      </c>
    </row>
    <row r="111" spans="2:29">
      <c r="F111" s="1517"/>
      <c r="O111" s="1456"/>
      <c r="P111" s="1459"/>
      <c r="Q111" s="1460"/>
      <c r="R111" s="1460"/>
      <c r="S111" s="1460"/>
      <c r="T111" s="1460"/>
      <c r="U111" s="1461"/>
    </row>
    <row r="112" spans="2:29">
      <c r="F112" s="1517"/>
      <c r="O112" s="1456"/>
      <c r="P112" s="1459"/>
      <c r="Q112" s="1460"/>
      <c r="R112" s="1460"/>
      <c r="S112" s="1460"/>
      <c r="T112" s="1460"/>
      <c r="U112" s="1461"/>
    </row>
    <row r="113" spans="6:24">
      <c r="F113" s="1517"/>
      <c r="O113" s="1456"/>
      <c r="P113" s="1459"/>
      <c r="Q113" s="1460"/>
      <c r="R113" s="1460"/>
      <c r="S113" s="1460"/>
      <c r="T113" s="1460"/>
      <c r="U113" s="1461"/>
    </row>
    <row r="114" spans="6:24">
      <c r="F114" s="1517"/>
      <c r="O114" s="1456"/>
      <c r="P114" s="1456"/>
      <c r="Q114" s="1460"/>
      <c r="R114" s="1460"/>
      <c r="S114" s="1460"/>
      <c r="T114" s="1462"/>
      <c r="U114" s="1463"/>
    </row>
    <row r="115" spans="6:24">
      <c r="F115" s="1517"/>
      <c r="O115" s="1456"/>
      <c r="P115" s="1456"/>
      <c r="Q115" s="1460"/>
      <c r="R115" s="1460"/>
      <c r="S115" s="1460"/>
      <c r="T115" s="1462"/>
      <c r="U115" s="1463"/>
    </row>
    <row r="116" spans="6:24">
      <c r="F116" s="1517"/>
    </row>
    <row r="117" spans="6:24">
      <c r="F117" s="1517"/>
    </row>
    <row r="118" spans="6:24">
      <c r="F118" s="1517"/>
    </row>
    <row r="119" spans="6:24" ht="50.25" customHeight="1"/>
    <row r="127" spans="6:24">
      <c r="X127" s="1443"/>
    </row>
    <row r="128" spans="6:24">
      <c r="X128" s="1443"/>
    </row>
    <row r="134" spans="17:20">
      <c r="Q134" s="1444"/>
      <c r="R134" s="1444"/>
      <c r="S134" s="1444"/>
      <c r="T134" s="1444"/>
    </row>
  </sheetData>
  <mergeCells count="5">
    <mergeCell ref="L20:O20"/>
    <mergeCell ref="L21:O21"/>
    <mergeCell ref="P2:S2"/>
    <mergeCell ref="T2:W2"/>
    <mergeCell ref="L22:O22"/>
  </mergeCells>
  <phoneticPr fontId="130" type="noConversion"/>
  <pageMargins left="0.7" right="0.7" top="0.78740157499999996" bottom="0.78740157499999996" header="0.3" footer="0.3"/>
  <pageSetup paperSize="9" orientation="portrait" horizontalDpi="4294967293"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F4EF-6DDA-46DD-A4A7-323DB637C37D}">
  <sheetPr>
    <tabColor rgb="FFFF0000"/>
  </sheetPr>
  <dimension ref="A2:I21"/>
  <sheetViews>
    <sheetView workbookViewId="0">
      <selection activeCell="F11" sqref="F11"/>
    </sheetView>
  </sheetViews>
  <sheetFormatPr defaultRowHeight="15"/>
  <cols>
    <col min="1" max="1" width="31.5703125" bestFit="1" customWidth="1"/>
    <col min="2" max="3" width="19.140625" bestFit="1" customWidth="1"/>
    <col min="4" max="4" width="15.7109375" bestFit="1" customWidth="1"/>
    <col min="5" max="5" width="14.28515625" bestFit="1" customWidth="1"/>
    <col min="6" max="6" width="15.7109375" bestFit="1" customWidth="1"/>
    <col min="7" max="8" width="9.5703125" bestFit="1" customWidth="1"/>
    <col min="9" max="9" width="19.140625" bestFit="1" customWidth="1"/>
  </cols>
  <sheetData>
    <row r="2" spans="1:5">
      <c r="A2" s="1479"/>
      <c r="B2" s="1470" t="s">
        <v>1977</v>
      </c>
    </row>
    <row r="3" spans="1:5">
      <c r="A3" s="1470" t="s">
        <v>1908</v>
      </c>
      <c r="B3" s="321">
        <f>250000/START!E18</f>
        <v>33333.333333333336</v>
      </c>
    </row>
    <row r="4" spans="1:5">
      <c r="A4" s="1470" t="s">
        <v>1909</v>
      </c>
      <c r="B4" s="321">
        <f>350000/START!E18</f>
        <v>46666.666666666664</v>
      </c>
    </row>
    <row r="5" spans="1:5" s="1453" customFormat="1">
      <c r="A5" s="1668"/>
      <c r="B5" s="1515"/>
    </row>
    <row r="6" spans="1:5">
      <c r="A6" s="1670" t="s">
        <v>1980</v>
      </c>
      <c r="B6">
        <v>2022</v>
      </c>
      <c r="C6">
        <v>2023</v>
      </c>
      <c r="D6">
        <v>2024</v>
      </c>
    </row>
    <row r="7" spans="1:5">
      <c r="A7" s="1470" t="s">
        <v>1908</v>
      </c>
      <c r="B7" s="321">
        <f>'CC cost Calculations'!C24</f>
        <v>47</v>
      </c>
      <c r="C7" s="321">
        <f>'CC cost Calculations'!D24-B7</f>
        <v>9</v>
      </c>
      <c r="D7" s="321">
        <f>'CC cost Calculations'!E24-C7-B7</f>
        <v>0</v>
      </c>
      <c r="E7" t="s">
        <v>1943</v>
      </c>
    </row>
    <row r="8" spans="1:5">
      <c r="A8" s="1470" t="s">
        <v>1909</v>
      </c>
      <c r="B8" s="1669">
        <f>'CC cost Calculations'!C34</f>
        <v>31</v>
      </c>
      <c r="C8" s="1669">
        <f>'CC cost Calculations'!D34-B8</f>
        <v>7</v>
      </c>
      <c r="D8" s="1669">
        <f>'CC cost Calculations'!E34-C8-B8</f>
        <v>-1</v>
      </c>
      <c r="E8" t="s">
        <v>1943</v>
      </c>
    </row>
    <row r="9" spans="1:5">
      <c r="A9" s="1470" t="s">
        <v>1978</v>
      </c>
      <c r="B9" s="1445">
        <f>$B$3*B7</f>
        <v>1566666.6666666667</v>
      </c>
      <c r="C9" s="1445">
        <f>$B$3*C7</f>
        <v>300000</v>
      </c>
      <c r="D9" s="1445">
        <f>$B$3*D7</f>
        <v>0</v>
      </c>
      <c r="E9" t="s">
        <v>1840</v>
      </c>
    </row>
    <row r="10" spans="1:5">
      <c r="A10" s="1470" t="s">
        <v>1979</v>
      </c>
      <c r="B10" s="1445">
        <f>$B$4*B8</f>
        <v>1446666.6666666665</v>
      </c>
      <c r="C10" s="1445">
        <f>$B$4*C8</f>
        <v>326666.66666666663</v>
      </c>
      <c r="D10" s="1445">
        <f>$B$4*D8</f>
        <v>-46666.666666666664</v>
      </c>
      <c r="E10" t="s">
        <v>1840</v>
      </c>
    </row>
    <row r="11" spans="1:5">
      <c r="A11" s="1470" t="s">
        <v>1829</v>
      </c>
      <c r="B11" s="1469">
        <f>SUM(B9:B10)</f>
        <v>3013333.333333333</v>
      </c>
      <c r="C11" s="1469">
        <f t="shared" ref="C11:D11" si="0">SUM(C9:C10)</f>
        <v>626666.66666666663</v>
      </c>
      <c r="D11" s="1469">
        <f t="shared" si="0"/>
        <v>-46666.666666666664</v>
      </c>
      <c r="E11" t="s">
        <v>1840</v>
      </c>
    </row>
    <row r="17" spans="1:9">
      <c r="A17" s="1528" t="s">
        <v>1830</v>
      </c>
      <c r="B17" s="1529" t="s">
        <v>1831</v>
      </c>
    </row>
    <row r="18" spans="1:9">
      <c r="A18" s="1377" t="s">
        <v>1911</v>
      </c>
      <c r="B18" s="1530">
        <f>9*B7</f>
        <v>423</v>
      </c>
      <c r="C18" t="s">
        <v>1853</v>
      </c>
    </row>
    <row r="19" spans="1:9">
      <c r="A19" s="1377" t="s">
        <v>1910</v>
      </c>
      <c r="B19" s="1530">
        <f>12*B8</f>
        <v>372</v>
      </c>
      <c r="C19" t="s">
        <v>1853</v>
      </c>
      <c r="H19" s="1451"/>
      <c r="I19" s="1464"/>
    </row>
    <row r="20" spans="1:9">
      <c r="A20" s="1377" t="s">
        <v>1912</v>
      </c>
      <c r="B20" s="1530">
        <v>100</v>
      </c>
      <c r="C20" t="s">
        <v>1913</v>
      </c>
      <c r="D20" t="s">
        <v>1914</v>
      </c>
      <c r="H20" s="1489"/>
      <c r="I20" s="1490"/>
    </row>
    <row r="21" spans="1:9">
      <c r="A21" s="1531" t="s">
        <v>1915</v>
      </c>
      <c r="B21" s="1532">
        <f>SUM(B18:B20)</f>
        <v>895</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IR47"/>
  <sheetViews>
    <sheetView topLeftCell="A16" zoomScale="55" zoomScaleNormal="55" workbookViewId="0">
      <selection activeCell="L10" sqref="L10"/>
    </sheetView>
  </sheetViews>
  <sheetFormatPr defaultColWidth="0" defaultRowHeight="15" zeroHeight="1" outlineLevelCol="1"/>
  <cols>
    <col min="1" max="1" width="15.85546875" style="166" customWidth="1" outlineLevel="1"/>
    <col min="2" max="3" width="33" style="166" customWidth="1"/>
    <col min="4" max="4" width="20.28515625" style="168" customWidth="1"/>
    <col min="5" max="6" width="43.140625" style="166" customWidth="1"/>
    <col min="7" max="7" width="13.42578125" style="166" customWidth="1"/>
    <col min="8" max="8" width="11.85546875" style="254" bestFit="1" customWidth="1"/>
    <col min="9" max="12" width="12.28515625" style="254" bestFit="1" customWidth="1"/>
    <col min="13" max="13" width="14.7109375" style="254" bestFit="1" customWidth="1"/>
    <col min="14" max="14" width="14.140625" style="254" customWidth="1"/>
    <col min="15" max="15" width="15.140625" style="254" customWidth="1"/>
    <col min="16" max="16" width="2.42578125" style="255" customWidth="1"/>
    <col min="17" max="17" width="19.42578125" style="254" hidden="1" customWidth="1"/>
    <col min="18" max="24" width="11.42578125" style="166" hidden="1" customWidth="1"/>
    <col min="25" max="25" width="16.42578125" style="166" hidden="1" customWidth="1"/>
    <col min="26" max="26" width="11.42578125" style="166" hidden="1" customWidth="1"/>
    <col min="27" max="27" width="16.42578125" style="166" hidden="1" customWidth="1"/>
    <col min="28" max="252" width="11.42578125" style="166" hidden="1" customWidth="1"/>
    <col min="253" max="16384" width="9.140625" style="166" hidden="1"/>
  </cols>
  <sheetData>
    <row r="1" spans="1:25" s="173" customFormat="1" ht="30">
      <c r="A1" s="166"/>
      <c r="B1" s="167" t="str">
        <f>START!$C$6</f>
        <v>1661 HR Turkey</v>
      </c>
      <c r="C1" s="1276" t="s">
        <v>1336</v>
      </c>
      <c r="D1" s="168"/>
      <c r="E1" s="166"/>
      <c r="F1" s="166"/>
      <c r="G1" s="166"/>
      <c r="H1" s="166"/>
      <c r="I1" s="169"/>
      <c r="J1" s="169"/>
      <c r="K1" s="169"/>
      <c r="L1" s="169"/>
      <c r="M1" s="169"/>
      <c r="N1" s="169"/>
      <c r="O1" s="169"/>
      <c r="P1" s="170"/>
      <c r="Q1" s="171"/>
      <c r="R1" s="172"/>
    </row>
    <row r="2" spans="1:25" s="173" customFormat="1" ht="30">
      <c r="A2" s="166"/>
      <c r="B2" s="174" t="str">
        <f>START!$C$10</f>
        <v>166101 Bornova</v>
      </c>
      <c r="C2" s="1161" t="s">
        <v>1264</v>
      </c>
      <c r="D2" s="175"/>
      <c r="E2" s="166"/>
      <c r="F2" s="166"/>
      <c r="G2" s="166"/>
      <c r="H2" s="176"/>
      <c r="I2" s="176"/>
      <c r="J2" s="176"/>
      <c r="K2" s="176"/>
      <c r="L2" s="176"/>
      <c r="M2" s="176"/>
      <c r="N2" s="177"/>
      <c r="O2" s="177"/>
      <c r="P2" s="178"/>
      <c r="Q2" s="179"/>
      <c r="R2" s="172"/>
    </row>
    <row r="3" spans="1:25" s="186" customFormat="1" ht="31.5">
      <c r="A3" s="180" t="s">
        <v>1337</v>
      </c>
      <c r="B3" s="180" t="s">
        <v>1338</v>
      </c>
      <c r="C3" s="180" t="s">
        <v>1298</v>
      </c>
      <c r="D3" s="180" t="s">
        <v>1299</v>
      </c>
      <c r="E3" s="180" t="s">
        <v>1339</v>
      </c>
      <c r="F3" s="180" t="s">
        <v>1340</v>
      </c>
      <c r="G3" s="181" t="s">
        <v>1341</v>
      </c>
      <c r="H3" s="182">
        <f>START!$C$14</f>
        <v>2021</v>
      </c>
      <c r="I3" s="180">
        <f>H3+1</f>
        <v>2022</v>
      </c>
      <c r="J3" s="180">
        <f>I3+1</f>
        <v>2023</v>
      </c>
      <c r="K3" s="180">
        <f>J3+1</f>
        <v>2024</v>
      </c>
      <c r="L3" s="180">
        <f>K3+1</f>
        <v>2025</v>
      </c>
      <c r="M3" s="180">
        <f>L3+1</f>
        <v>2026</v>
      </c>
      <c r="N3" s="183" t="s">
        <v>1342</v>
      </c>
      <c r="O3" s="184" t="s">
        <v>1343</v>
      </c>
      <c r="P3" s="185"/>
      <c r="R3" s="187"/>
      <c r="S3" s="188"/>
      <c r="T3" s="189"/>
      <c r="U3" s="189"/>
      <c r="V3" s="189"/>
      <c r="W3" s="189"/>
      <c r="X3" s="190"/>
      <c r="Y3" s="191"/>
    </row>
    <row r="4" spans="1:25" s="209" customFormat="1" ht="45" customHeight="1">
      <c r="A4" s="192" t="str">
        <f>IF(PP_Form!$L$5="","",IF(E4="","",PP_Form!$L$5))</f>
        <v>P-12007</v>
      </c>
      <c r="B4" s="193" t="str">
        <f>IF(PP_Form!$D$10="","",IF(E4="","",PP_Form!$D$10))</f>
        <v>Logistic Service Provider For Bornova Counting Center</v>
      </c>
      <c r="C4" s="193" t="str">
        <f>IF(PP_Form!$D$6="","",IF(E4="","",PP_Form!$D$6))</f>
        <v>[C] Major Project</v>
      </c>
      <c r="D4" s="194" t="str">
        <f>IF(PP_Form!$D$8="","",IF(A4="","",PP_Form!$D$8))</f>
        <v>NO</v>
      </c>
      <c r="E4" s="195" t="s">
        <v>1278</v>
      </c>
      <c r="F4" s="196" t="str">
        <f>'İnvestments-CC conditions'!B7&amp;" "&amp;'İnvestments-CC conditions'!A7</f>
        <v>47 Truck 10 m3 capacity</v>
      </c>
      <c r="G4" s="197">
        <v>1</v>
      </c>
      <c r="H4" s="198">
        <f>'İnvestments-CC conditions'!B9</f>
        <v>1566666.6666666667</v>
      </c>
      <c r="I4" s="199"/>
      <c r="J4" s="199"/>
      <c r="K4" s="199"/>
      <c r="L4" s="199"/>
      <c r="M4" s="199"/>
      <c r="N4" s="200">
        <f>SUM(H4:M4)</f>
        <v>1566666.6666666667</v>
      </c>
      <c r="O4" s="201">
        <v>3.5</v>
      </c>
      <c r="P4" s="202">
        <f>IF(O4="","",N4/O4)</f>
        <v>447619.04761904763</v>
      </c>
      <c r="Q4" s="203"/>
      <c r="R4" s="204"/>
      <c r="S4" s="205"/>
      <c r="T4" s="206"/>
      <c r="U4" s="206"/>
      <c r="V4" s="206"/>
      <c r="W4" s="206"/>
      <c r="X4" s="207"/>
      <c r="Y4" s="208"/>
    </row>
    <row r="5" spans="1:25" s="209" customFormat="1" ht="45" customHeight="1">
      <c r="A5" s="192" t="str">
        <f>IF(PP_Form!$L$5="","",IF(E5="","",PP_Form!$L$5))</f>
        <v>P-12007</v>
      </c>
      <c r="B5" s="193" t="str">
        <f>IF(PP_Form!$D$10="","",IF(E5="","",PP_Form!$D$10))</f>
        <v>Logistic Service Provider For Bornova Counting Center</v>
      </c>
      <c r="C5" s="193" t="str">
        <f>IF(PP_Form!$D$6="","",IF(E5="","",PP_Form!$D$6))</f>
        <v>[C] Major Project</v>
      </c>
      <c r="D5" s="194" t="str">
        <f>IF(PP_Form!$D$8="","",IF(A5="","",PP_Form!$D$8))</f>
        <v>NO</v>
      </c>
      <c r="E5" s="195" t="s">
        <v>1278</v>
      </c>
      <c r="F5" s="196" t="str">
        <f>'İnvestments-CC conditions'!B8&amp;" "&amp;'İnvestments-CC conditions'!A8</f>
        <v>31 Truck 19 m3 capacity</v>
      </c>
      <c r="G5" s="197">
        <v>1</v>
      </c>
      <c r="H5" s="198">
        <f>'İnvestments-CC conditions'!B10</f>
        <v>1446666.6666666665</v>
      </c>
      <c r="I5" s="199"/>
      <c r="J5" s="199"/>
      <c r="K5" s="199"/>
      <c r="L5" s="199"/>
      <c r="M5" s="199"/>
      <c r="N5" s="200">
        <f t="shared" ref="N5:N21" si="0">SUM(H5:M5)</f>
        <v>1446666.6666666665</v>
      </c>
      <c r="O5" s="201">
        <v>3.5</v>
      </c>
      <c r="P5" s="202">
        <f t="shared" ref="P5:P18" si="1">IF(O5="","",N5/O5)</f>
        <v>413333.33333333331</v>
      </c>
      <c r="Q5" s="203"/>
      <c r="R5" s="204"/>
      <c r="S5" s="205"/>
      <c r="T5" s="206"/>
      <c r="U5" s="206"/>
      <c r="V5" s="206"/>
      <c r="W5" s="206"/>
      <c r="X5" s="207"/>
      <c r="Y5" s="208"/>
    </row>
    <row r="6" spans="1:25" s="209" customFormat="1" ht="45" customHeight="1">
      <c r="A6" s="192" t="str">
        <f>IF(PP_Form!$L$5="","",IF(E6="","",PP_Form!$L$5))</f>
        <v>P-12007</v>
      </c>
      <c r="B6" s="193" t="str">
        <f>IF(PP_Form!$D$10="","",IF(E6="","",PP_Form!$D$10))</f>
        <v>Logistic Service Provider For Bornova Counting Center</v>
      </c>
      <c r="C6" s="193" t="str">
        <f>IF(PP_Form!$D$6="","",IF(E6="","",PP_Form!$D$6))</f>
        <v>[C] Major Project</v>
      </c>
      <c r="D6" s="194" t="str">
        <f>IF(PP_Form!$D$8="","",IF(A6="","",PP_Form!$D$8))</f>
        <v>NO</v>
      </c>
      <c r="E6" s="195" t="s">
        <v>1278</v>
      </c>
      <c r="F6" s="196" t="str">
        <f>'İnvestments-CC conditions'!C7&amp;" "&amp;'İnvestments-CC conditions'!A7</f>
        <v>9 Truck 10 m3 capacity</v>
      </c>
      <c r="G6" s="197">
        <v>1</v>
      </c>
      <c r="H6" s="198"/>
      <c r="I6" s="199">
        <f>'İnvestments-CC conditions'!C9</f>
        <v>300000</v>
      </c>
      <c r="J6" s="199"/>
      <c r="K6" s="199"/>
      <c r="L6" s="199"/>
      <c r="M6" s="199"/>
      <c r="N6" s="200">
        <f t="shared" si="0"/>
        <v>300000</v>
      </c>
      <c r="O6" s="201">
        <v>3.5</v>
      </c>
      <c r="P6" s="202">
        <f t="shared" si="1"/>
        <v>85714.28571428571</v>
      </c>
      <c r="Q6" s="203"/>
      <c r="R6" s="204"/>
      <c r="S6" s="205"/>
      <c r="T6" s="206"/>
      <c r="U6" s="206"/>
      <c r="V6" s="206"/>
      <c r="W6" s="206"/>
      <c r="X6" s="207"/>
      <c r="Y6" s="208"/>
    </row>
    <row r="7" spans="1:25" s="209" customFormat="1" ht="45" customHeight="1">
      <c r="A7" s="192" t="str">
        <f>IF(PP_Form!$L$5="","",IF(E7="","",PP_Form!$L$5))</f>
        <v>P-12007</v>
      </c>
      <c r="B7" s="193" t="str">
        <f>IF(PP_Form!$D$10="","",IF(E7="","",PP_Form!$D$10))</f>
        <v>Logistic Service Provider For Bornova Counting Center</v>
      </c>
      <c r="C7" s="193" t="str">
        <f>IF(PP_Form!$D$6="","",IF(E7="","",PP_Form!$D$6))</f>
        <v>[C] Major Project</v>
      </c>
      <c r="D7" s="194" t="str">
        <f>IF(PP_Form!$D$8="","",IF(A7="","",PP_Form!$D$8))</f>
        <v>NO</v>
      </c>
      <c r="E7" s="195" t="s">
        <v>1278</v>
      </c>
      <c r="F7" s="196" t="str">
        <f>'İnvestments-CC conditions'!C8&amp;" "&amp;'İnvestments-CC conditions'!A8</f>
        <v>7 Truck 19 m3 capacity</v>
      </c>
      <c r="G7" s="197">
        <v>1</v>
      </c>
      <c r="H7" s="198"/>
      <c r="I7" s="199">
        <f>'İnvestments-CC conditions'!C10</f>
        <v>326666.66666666663</v>
      </c>
      <c r="J7" s="199"/>
      <c r="K7" s="199"/>
      <c r="L7" s="199"/>
      <c r="M7" s="199"/>
      <c r="N7" s="200">
        <f t="shared" si="0"/>
        <v>326666.66666666663</v>
      </c>
      <c r="O7" s="201">
        <v>3.5</v>
      </c>
      <c r="P7" s="202">
        <f t="shared" si="1"/>
        <v>93333.333333333328</v>
      </c>
      <c r="Q7" s="203"/>
      <c r="R7" s="204"/>
      <c r="S7" s="205"/>
      <c r="T7" s="206"/>
      <c r="U7" s="206"/>
      <c r="V7" s="206"/>
      <c r="W7" s="206"/>
      <c r="X7" s="207"/>
      <c r="Y7" s="208"/>
    </row>
    <row r="8" spans="1:25" s="209" customFormat="1" ht="45" customHeight="1">
      <c r="A8" s="192" t="str">
        <f>IF(PP_Form!$L$5="","",IF(E8="","",PP_Form!$L$5))</f>
        <v>P-12007</v>
      </c>
      <c r="B8" s="193" t="str">
        <f>IF(PP_Form!$D$10="","",IF(E8="","",PP_Form!$D$10))</f>
        <v>Logistic Service Provider For Bornova Counting Center</v>
      </c>
      <c r="C8" s="193" t="str">
        <f>IF(PP_Form!$D$6="","",IF(E8="","",PP_Form!$D$6))</f>
        <v>[C] Major Project</v>
      </c>
      <c r="D8" s="194" t="str">
        <f>IF(PP_Form!$D$8="","",IF(A8="","",PP_Form!$D$8))</f>
        <v>NO</v>
      </c>
      <c r="E8" s="195" t="s">
        <v>1278</v>
      </c>
      <c r="F8" s="196" t="str">
        <f>'İnvestments-CC conditions'!D7&amp;" "&amp;'İnvestments-CC conditions'!A7</f>
        <v>0 Truck 10 m3 capacity</v>
      </c>
      <c r="G8" s="197">
        <v>1</v>
      </c>
      <c r="H8" s="198"/>
      <c r="I8" s="199"/>
      <c r="J8" s="199"/>
      <c r="K8" s="199"/>
      <c r="L8" s="199"/>
      <c r="M8" s="199"/>
      <c r="N8" s="200">
        <f t="shared" si="0"/>
        <v>0</v>
      </c>
      <c r="O8" s="201">
        <v>3.5</v>
      </c>
      <c r="P8" s="202">
        <f t="shared" si="1"/>
        <v>0</v>
      </c>
      <c r="Q8" s="203"/>
      <c r="R8" s="204"/>
      <c r="S8" s="205"/>
      <c r="T8" s="206"/>
      <c r="U8" s="206"/>
      <c r="V8" s="206"/>
      <c r="W8" s="206"/>
      <c r="X8" s="207"/>
      <c r="Y8" s="208"/>
    </row>
    <row r="9" spans="1:25" s="209" customFormat="1" ht="45" customHeight="1">
      <c r="A9" s="192" t="str">
        <f>IF(PP_Form!$L$5="","",IF(E9="","",PP_Form!$L$5))</f>
        <v>P-12007</v>
      </c>
      <c r="B9" s="193" t="str">
        <f>IF(PP_Form!$D$10="","",IF(E9="","",PP_Form!$D$10))</f>
        <v>Logistic Service Provider For Bornova Counting Center</v>
      </c>
      <c r="C9" s="193" t="str">
        <f>IF(PP_Form!$D$6="","",IF(E9="","",PP_Form!$D$6))</f>
        <v>[C] Major Project</v>
      </c>
      <c r="D9" s="194" t="str">
        <f>IF(PP_Form!$D$8="","",IF(A9="","",PP_Form!$D$8))</f>
        <v>NO</v>
      </c>
      <c r="E9" s="195" t="s">
        <v>1278</v>
      </c>
      <c r="F9" s="196" t="str">
        <f>'İnvestments-CC conditions'!D8&amp;" "&amp;'İnvestments-CC conditions'!A8</f>
        <v>-1 Truck 19 m3 capacity</v>
      </c>
      <c r="G9" s="197">
        <v>1</v>
      </c>
      <c r="H9" s="198"/>
      <c r="I9" s="199"/>
      <c r="J9" s="199"/>
      <c r="K9" s="199"/>
      <c r="L9" s="199"/>
      <c r="M9" s="199"/>
      <c r="N9" s="200">
        <f t="shared" si="0"/>
        <v>0</v>
      </c>
      <c r="O9" s="201">
        <v>3.5</v>
      </c>
      <c r="P9" s="202">
        <f t="shared" si="1"/>
        <v>0</v>
      </c>
      <c r="Q9" s="203"/>
      <c r="R9" s="204"/>
      <c r="S9" s="205"/>
      <c r="T9" s="206"/>
      <c r="U9" s="206"/>
      <c r="V9" s="206"/>
      <c r="W9" s="206"/>
      <c r="X9" s="207"/>
      <c r="Y9" s="208"/>
    </row>
    <row r="10" spans="1:25" s="209" customFormat="1" ht="45" customHeight="1">
      <c r="A10" s="192" t="str">
        <f>IF(PP_Form!$L$5="","",IF(E10="","",PP_Form!$L$5))</f>
        <v>P-12007</v>
      </c>
      <c r="B10" s="193" t="str">
        <f>IF(PP_Form!$D$10="","",IF(E10="","",PP_Form!$D$10))</f>
        <v>Logistic Service Provider For Bornova Counting Center</v>
      </c>
      <c r="C10" s="193" t="str">
        <f>IF(PP_Form!$D$6="","",IF(E10="","",PP_Form!$D$6))</f>
        <v>[C] Major Project</v>
      </c>
      <c r="D10" s="194" t="str">
        <f>IF(PP_Form!$D$8="","",IF(A10="","",PP_Form!$D$8))</f>
        <v>NO</v>
      </c>
      <c r="E10" s="195" t="s">
        <v>1278</v>
      </c>
      <c r="F10" s="196"/>
      <c r="G10" s="197">
        <v>1</v>
      </c>
      <c r="H10" s="198"/>
      <c r="I10" s="199"/>
      <c r="J10" s="199"/>
      <c r="K10" s="199"/>
      <c r="L10" s="199"/>
      <c r="M10" s="199"/>
      <c r="N10" s="200">
        <f t="shared" si="0"/>
        <v>0</v>
      </c>
      <c r="O10" s="201">
        <v>3.5</v>
      </c>
      <c r="P10" s="202">
        <f t="shared" si="1"/>
        <v>0</v>
      </c>
      <c r="Q10" s="203"/>
      <c r="R10" s="204"/>
      <c r="S10" s="205"/>
      <c r="T10" s="206"/>
      <c r="U10" s="206"/>
      <c r="V10" s="206"/>
      <c r="W10" s="206"/>
      <c r="X10" s="207"/>
      <c r="Y10" s="208"/>
    </row>
    <row r="11" spans="1:25" s="209" customFormat="1" ht="45" customHeight="1">
      <c r="A11" s="192" t="str">
        <f>IF(PP_Form!$L$5="","",IF(E11="","",PP_Form!$L$5))</f>
        <v>P-12007</v>
      </c>
      <c r="B11" s="193" t="str">
        <f>IF(PP_Form!$D$10="","",IF(E11="","",PP_Form!$D$10))</f>
        <v>Logistic Service Provider For Bornova Counting Center</v>
      </c>
      <c r="C11" s="193" t="str">
        <f>IF(PP_Form!$D$6="","",IF(E11="","",PP_Form!$D$6))</f>
        <v>[C] Major Project</v>
      </c>
      <c r="D11" s="194" t="str">
        <f>IF(PP_Form!$D$8="","",IF(A11="","",PP_Form!$D$8))</f>
        <v>NO</v>
      </c>
      <c r="E11" s="195" t="s">
        <v>1278</v>
      </c>
      <c r="F11" s="196"/>
      <c r="G11" s="197">
        <v>1</v>
      </c>
      <c r="H11" s="198"/>
      <c r="I11" s="199"/>
      <c r="J11" s="199"/>
      <c r="K11" s="199"/>
      <c r="L11" s="199"/>
      <c r="M11" s="199"/>
      <c r="N11" s="200">
        <f t="shared" si="0"/>
        <v>0</v>
      </c>
      <c r="O11" s="201">
        <v>3.5</v>
      </c>
      <c r="P11" s="202">
        <f t="shared" si="1"/>
        <v>0</v>
      </c>
      <c r="Q11" s="203"/>
      <c r="R11" s="204"/>
      <c r="S11" s="205"/>
      <c r="T11" s="206"/>
      <c r="U11" s="206"/>
      <c r="V11" s="206"/>
      <c r="W11" s="206"/>
      <c r="X11" s="207"/>
      <c r="Y11" s="208"/>
    </row>
    <row r="12" spans="1:25" s="209" customFormat="1" ht="45" customHeight="1">
      <c r="A12" s="192" t="str">
        <f>IF(PP_Form!$L$5="","",IF(E12="","",PP_Form!$L$5))</f>
        <v>P-12007</v>
      </c>
      <c r="B12" s="193" t="str">
        <f>IF(PP_Form!$D$10="","",IF(E12="","",PP_Form!$D$10))</f>
        <v>Logistic Service Provider For Bornova Counting Center</v>
      </c>
      <c r="C12" s="193" t="str">
        <f>IF(PP_Form!$D$6="","",IF(E12="","",PP_Form!$D$6))</f>
        <v>[C] Major Project</v>
      </c>
      <c r="D12" s="194" t="str">
        <f>IF(PP_Form!$D$8="","",IF(A12="","",PP_Form!$D$8))</f>
        <v>NO</v>
      </c>
      <c r="E12" s="195" t="s">
        <v>1278</v>
      </c>
      <c r="F12" s="196"/>
      <c r="G12" s="197">
        <v>1</v>
      </c>
      <c r="H12" s="198"/>
      <c r="I12" s="199"/>
      <c r="J12" s="199"/>
      <c r="K12" s="199"/>
      <c r="L12" s="199"/>
      <c r="M12" s="199"/>
      <c r="N12" s="200">
        <f t="shared" si="0"/>
        <v>0</v>
      </c>
      <c r="O12" s="201">
        <v>3.5</v>
      </c>
      <c r="P12" s="202">
        <f t="shared" si="1"/>
        <v>0</v>
      </c>
      <c r="Q12" s="203"/>
      <c r="R12" s="204"/>
      <c r="S12" s="205"/>
      <c r="T12" s="206"/>
      <c r="U12" s="206"/>
      <c r="V12" s="206"/>
      <c r="W12" s="206"/>
      <c r="X12" s="207"/>
      <c r="Y12" s="208"/>
    </row>
    <row r="13" spans="1:25" s="209" customFormat="1" ht="45" customHeight="1">
      <c r="A13" s="192" t="str">
        <f>IF(PP_Form!$L$5="","",IF(E13="","",PP_Form!$L$5))</f>
        <v>P-12007</v>
      </c>
      <c r="B13" s="193" t="str">
        <f>IF(PP_Form!$D$10="","",IF(E13="","",PP_Form!$D$10))</f>
        <v>Logistic Service Provider For Bornova Counting Center</v>
      </c>
      <c r="C13" s="193" t="str">
        <f>IF(PP_Form!$D$6="","",IF(E13="","",PP_Form!$D$6))</f>
        <v>[C] Major Project</v>
      </c>
      <c r="D13" s="194" t="str">
        <f>IF(PP_Form!$D$8="","",IF(A13="","",PP_Form!$D$8))</f>
        <v>NO</v>
      </c>
      <c r="E13" s="195" t="s">
        <v>1278</v>
      </c>
      <c r="F13" s="196"/>
      <c r="G13" s="197">
        <v>1</v>
      </c>
      <c r="H13" s="198"/>
      <c r="I13" s="199"/>
      <c r="J13" s="199"/>
      <c r="K13" s="199"/>
      <c r="L13" s="199"/>
      <c r="M13" s="199"/>
      <c r="N13" s="200">
        <f t="shared" si="0"/>
        <v>0</v>
      </c>
      <c r="O13" s="201">
        <v>3.5</v>
      </c>
      <c r="P13" s="202">
        <f t="shared" si="1"/>
        <v>0</v>
      </c>
      <c r="Q13" s="203"/>
      <c r="R13" s="204"/>
      <c r="S13" s="205"/>
      <c r="T13" s="206"/>
      <c r="U13" s="206"/>
      <c r="V13" s="206"/>
      <c r="W13" s="206"/>
      <c r="X13" s="207"/>
      <c r="Y13" s="208"/>
    </row>
    <row r="14" spans="1:25" s="209" customFormat="1" ht="45" customHeight="1">
      <c r="A14" s="192" t="str">
        <f>IF(PP_Form!$L$5="","",IF(E14="","",PP_Form!$L$5))</f>
        <v>P-12007</v>
      </c>
      <c r="B14" s="193" t="str">
        <f>IF(PP_Form!$D$10="","",IF(E14="","",PP_Form!$D$10))</f>
        <v>Logistic Service Provider For Bornova Counting Center</v>
      </c>
      <c r="C14" s="193" t="str">
        <f>IF(PP_Form!$D$6="","",IF(E14="","",PP_Form!$D$6))</f>
        <v>[C] Major Project</v>
      </c>
      <c r="D14" s="194" t="str">
        <f>IF(PP_Form!$D$8="","",IF(A14="","",PP_Form!$D$8))</f>
        <v>NO</v>
      </c>
      <c r="E14" s="195" t="s">
        <v>1278</v>
      </c>
      <c r="F14" s="196"/>
      <c r="G14" s="197">
        <v>1</v>
      </c>
      <c r="H14" s="198"/>
      <c r="I14" s="199"/>
      <c r="J14" s="199"/>
      <c r="K14" s="199"/>
      <c r="L14" s="199"/>
      <c r="M14" s="199"/>
      <c r="N14" s="200">
        <f t="shared" si="0"/>
        <v>0</v>
      </c>
      <c r="O14" s="201">
        <v>3.5</v>
      </c>
      <c r="P14" s="202">
        <f t="shared" si="1"/>
        <v>0</v>
      </c>
      <c r="Q14" s="203"/>
      <c r="R14" s="204"/>
      <c r="S14" s="205"/>
      <c r="T14" s="206"/>
      <c r="U14" s="206"/>
      <c r="V14" s="206"/>
      <c r="W14" s="206"/>
      <c r="X14" s="207"/>
      <c r="Y14" s="208"/>
    </row>
    <row r="15" spans="1:25" s="209" customFormat="1" ht="45" customHeight="1">
      <c r="A15" s="192" t="str">
        <f>IF(PP_Form!$L$5="","",IF(E15="","",PP_Form!$L$5))</f>
        <v>P-12007</v>
      </c>
      <c r="B15" s="193" t="str">
        <f>IF(PP_Form!$D$10="","",IF(E15="","",PP_Form!$D$10))</f>
        <v>Logistic Service Provider For Bornova Counting Center</v>
      </c>
      <c r="C15" s="193" t="str">
        <f>IF(PP_Form!$D$6="","",IF(E15="","",PP_Form!$D$6))</f>
        <v>[C] Major Project</v>
      </c>
      <c r="D15" s="194" t="str">
        <f>IF(PP_Form!$D$8="","",IF(A15="","",PP_Form!$D$8))</f>
        <v>NO</v>
      </c>
      <c r="E15" s="195" t="s">
        <v>1278</v>
      </c>
      <c r="F15" s="196"/>
      <c r="G15" s="197">
        <v>1</v>
      </c>
      <c r="H15" s="198"/>
      <c r="I15" s="199"/>
      <c r="J15" s="199"/>
      <c r="K15" s="199"/>
      <c r="L15" s="199"/>
      <c r="M15" s="199"/>
      <c r="N15" s="200">
        <f t="shared" si="0"/>
        <v>0</v>
      </c>
      <c r="O15" s="201">
        <v>3.5</v>
      </c>
      <c r="P15" s="202">
        <f t="shared" si="1"/>
        <v>0</v>
      </c>
      <c r="Q15" s="203"/>
      <c r="R15" s="204"/>
      <c r="S15" s="205"/>
      <c r="T15" s="206"/>
      <c r="U15" s="206"/>
      <c r="V15" s="206"/>
      <c r="W15" s="206"/>
      <c r="X15" s="207"/>
      <c r="Y15" s="208"/>
    </row>
    <row r="16" spans="1:25" s="209" customFormat="1" ht="45" customHeight="1">
      <c r="A16" s="192" t="str">
        <f>IF(PP_Form!$L$5="","",IF(E16="","",PP_Form!$L$5))</f>
        <v>P-12007</v>
      </c>
      <c r="B16" s="193" t="str">
        <f>IF(PP_Form!$D$10="","",IF(E16="","",PP_Form!$D$10))</f>
        <v>Logistic Service Provider For Bornova Counting Center</v>
      </c>
      <c r="C16" s="193" t="str">
        <f>IF(PP_Form!$D$6="","",IF(E16="","",PP_Form!$D$6))</f>
        <v>[C] Major Project</v>
      </c>
      <c r="D16" s="194" t="str">
        <f>IF(PP_Form!$D$8="","",IF(A16="","",PP_Form!$D$8))</f>
        <v>NO</v>
      </c>
      <c r="E16" s="195" t="s">
        <v>1278</v>
      </c>
      <c r="F16" s="196"/>
      <c r="G16" s="197">
        <v>1</v>
      </c>
      <c r="H16" s="198"/>
      <c r="I16" s="199"/>
      <c r="J16" s="199"/>
      <c r="K16" s="199"/>
      <c r="L16" s="199"/>
      <c r="M16" s="199"/>
      <c r="N16" s="200">
        <f t="shared" si="0"/>
        <v>0</v>
      </c>
      <c r="O16" s="201">
        <v>3.5</v>
      </c>
      <c r="P16" s="202">
        <f t="shared" si="1"/>
        <v>0</v>
      </c>
      <c r="Q16" s="203"/>
      <c r="R16" s="204"/>
      <c r="S16" s="205"/>
      <c r="T16" s="206"/>
      <c r="U16" s="206"/>
      <c r="V16" s="206"/>
      <c r="W16" s="206"/>
      <c r="X16" s="207"/>
      <c r="Y16" s="208"/>
    </row>
    <row r="17" spans="1:25" s="209" customFormat="1" ht="45" customHeight="1">
      <c r="A17" s="192" t="str">
        <f>IF(PP_Form!$L$5="","",IF(E17="","",PP_Form!$L$5))</f>
        <v>P-12007</v>
      </c>
      <c r="B17" s="193" t="str">
        <f>IF(PP_Form!$D$10="","",IF(E17="","",PP_Form!$D$10))</f>
        <v>Logistic Service Provider For Bornova Counting Center</v>
      </c>
      <c r="C17" s="193" t="str">
        <f>IF(PP_Form!$D$6="","",IF(E17="","",PP_Form!$D$6))</f>
        <v>[C] Major Project</v>
      </c>
      <c r="D17" s="194" t="str">
        <f>IF(PP_Form!$D$8="","",IF(A17="","",PP_Form!$D$8))</f>
        <v>NO</v>
      </c>
      <c r="E17" s="195" t="s">
        <v>1278</v>
      </c>
      <c r="F17" s="196"/>
      <c r="G17" s="197">
        <v>1</v>
      </c>
      <c r="H17" s="198"/>
      <c r="I17" s="199"/>
      <c r="J17" s="199"/>
      <c r="K17" s="199"/>
      <c r="L17" s="199"/>
      <c r="M17" s="199"/>
      <c r="N17" s="200">
        <f t="shared" si="0"/>
        <v>0</v>
      </c>
      <c r="O17" s="201">
        <v>3.5</v>
      </c>
      <c r="P17" s="202">
        <f t="shared" si="1"/>
        <v>0</v>
      </c>
      <c r="Q17" s="203"/>
      <c r="R17" s="204"/>
      <c r="S17" s="205"/>
      <c r="T17" s="206"/>
      <c r="U17" s="206"/>
      <c r="V17" s="206"/>
      <c r="W17" s="206"/>
      <c r="X17" s="207"/>
      <c r="Y17" s="208"/>
    </row>
    <row r="18" spans="1:25" s="209" customFormat="1" ht="45" customHeight="1">
      <c r="A18" s="192" t="str">
        <f>IF(PP_Form!$L$5="","",IF(E18="","",PP_Form!$L$5))</f>
        <v>P-12007</v>
      </c>
      <c r="B18" s="193" t="str">
        <f>IF(PP_Form!$D$10="","",IF(E18="","",PP_Form!$D$10))</f>
        <v>Logistic Service Provider For Bornova Counting Center</v>
      </c>
      <c r="C18" s="193" t="str">
        <f>IF(PP_Form!$D$6="","",IF(E18="","",PP_Form!$D$6))</f>
        <v>[C] Major Project</v>
      </c>
      <c r="D18" s="194" t="str">
        <f>IF(PP_Form!$D$8="","",IF(A18="","",PP_Form!$D$8))</f>
        <v>NO</v>
      </c>
      <c r="E18" s="210" t="s">
        <v>1278</v>
      </c>
      <c r="F18" s="196"/>
      <c r="G18" s="197">
        <v>1</v>
      </c>
      <c r="H18" s="198"/>
      <c r="I18" s="211"/>
      <c r="J18" s="211"/>
      <c r="K18" s="211"/>
      <c r="L18" s="211"/>
      <c r="M18" s="211"/>
      <c r="N18" s="212">
        <f t="shared" si="0"/>
        <v>0</v>
      </c>
      <c r="O18" s="201">
        <v>3.5</v>
      </c>
      <c r="P18" s="202">
        <f t="shared" si="1"/>
        <v>0</v>
      </c>
      <c r="Q18" s="203"/>
      <c r="R18" s="204"/>
      <c r="S18" s="213"/>
      <c r="T18" s="214"/>
      <c r="U18" s="214"/>
      <c r="V18" s="214"/>
      <c r="W18" s="214"/>
      <c r="X18" s="215"/>
      <c r="Y18" s="216"/>
    </row>
    <row r="19" spans="1:25" s="209" customFormat="1" ht="45" customHeight="1">
      <c r="A19" s="192" t="str">
        <f>IF(PP_Form!$L$5="","",IF(E19="","",PP_Form!$L$5))</f>
        <v>P-12007</v>
      </c>
      <c r="B19" s="193" t="str">
        <f>IF(PP_Form!$D$10="","",IF(E19="","",PP_Form!$D$10))</f>
        <v>Logistic Service Provider For Bornova Counting Center</v>
      </c>
      <c r="C19" s="193" t="str">
        <f>IF(PP_Form!$D$6="","",IF(E19="","",PP_Form!$D$6))</f>
        <v>[C] Major Project</v>
      </c>
      <c r="D19" s="194" t="str">
        <f>IF(PP_Form!$D$8="","",IF(A19="","",PP_Form!$D$8))</f>
        <v>NO</v>
      </c>
      <c r="E19" s="210" t="s">
        <v>1278</v>
      </c>
      <c r="F19" s="196"/>
      <c r="G19" s="197">
        <v>1</v>
      </c>
      <c r="H19" s="198"/>
      <c r="I19" s="211"/>
      <c r="J19" s="211"/>
      <c r="K19" s="211"/>
      <c r="L19" s="211"/>
      <c r="M19" s="211"/>
      <c r="N19" s="212">
        <f t="shared" ref="N19:N20" si="2">SUM(H19:M19)</f>
        <v>0</v>
      </c>
      <c r="O19" s="201">
        <v>3.5</v>
      </c>
      <c r="P19" s="202">
        <f t="shared" ref="P19" si="3">IF(O19="","",N19/O19)</f>
        <v>0</v>
      </c>
      <c r="Q19" s="203"/>
      <c r="R19" s="204"/>
      <c r="S19" s="213"/>
      <c r="T19" s="214"/>
      <c r="U19" s="214"/>
      <c r="V19" s="214"/>
      <c r="W19" s="214"/>
      <c r="X19" s="215"/>
      <c r="Y19" s="216"/>
    </row>
    <row r="20" spans="1:25" s="209" customFormat="1" ht="45" customHeight="1">
      <c r="A20" s="192" t="str">
        <f>IF(PP_Form!$L$5="","",IF(E20="","",PP_Form!$L$5))</f>
        <v>P-12007</v>
      </c>
      <c r="B20" s="193" t="str">
        <f>IF(PP_Form!$D$10="","",IF(E20="","",PP_Form!$D$10))</f>
        <v>Logistic Service Provider For Bornova Counting Center</v>
      </c>
      <c r="C20" s="193" t="str">
        <f>IF(PP_Form!$D$6="","",IF(E20="","",PP_Form!$D$6))</f>
        <v>[C] Major Project</v>
      </c>
      <c r="D20" s="194" t="str">
        <f>IF(PP_Form!$D$8="","",IF(A20="","",PP_Form!$D$8))</f>
        <v>NO</v>
      </c>
      <c r="E20" s="210" t="s">
        <v>1278</v>
      </c>
      <c r="F20" s="196"/>
      <c r="G20" s="197">
        <v>1</v>
      </c>
      <c r="H20" s="198"/>
      <c r="I20" s="1492"/>
      <c r="J20" s="1492"/>
      <c r="K20" s="1492"/>
      <c r="L20" s="1492"/>
      <c r="M20" s="1492"/>
      <c r="N20" s="212">
        <f t="shared" si="2"/>
        <v>0</v>
      </c>
      <c r="O20" s="1493">
        <v>3.5</v>
      </c>
      <c r="P20" s="202"/>
      <c r="Q20" s="203"/>
      <c r="R20" s="204"/>
      <c r="S20" s="1494"/>
      <c r="T20" s="1495"/>
      <c r="U20" s="1495"/>
      <c r="V20" s="1495"/>
      <c r="W20" s="1495"/>
      <c r="X20" s="1496"/>
      <c r="Y20" s="1497"/>
    </row>
    <row r="21" spans="1:25" s="209" customFormat="1" ht="30">
      <c r="A21" s="217"/>
      <c r="B21" s="218"/>
      <c r="C21" s="218"/>
      <c r="D21" s="219"/>
      <c r="E21" s="218"/>
      <c r="F21" s="218"/>
      <c r="G21" s="220" t="s">
        <v>1348</v>
      </c>
      <c r="H21" s="221">
        <f>SUM(H4:H20)</f>
        <v>3013333.333333333</v>
      </c>
      <c r="I21" s="222">
        <f>SUM(I4:I18)</f>
        <v>626666.66666666663</v>
      </c>
      <c r="J21" s="222">
        <f>SUM(J4:J18)</f>
        <v>0</v>
      </c>
      <c r="K21" s="222">
        <f>SUM(K4:K18)</f>
        <v>0</v>
      </c>
      <c r="L21" s="222">
        <f>SUM(L4:L18)</f>
        <v>0</v>
      </c>
      <c r="M21" s="222">
        <f>SUM(M4:M18)</f>
        <v>0</v>
      </c>
      <c r="N21" s="223">
        <f t="shared" si="0"/>
        <v>3639999.9999999995</v>
      </c>
      <c r="O21" s="224">
        <f>IF(SUM(P4:P18)=0,"",SUM(N4:N18)/SUM(P4:P18))</f>
        <v>3.4999999999999996</v>
      </c>
      <c r="P21" s="202">
        <f>SUM(P4:P18)</f>
        <v>1040000</v>
      </c>
      <c r="Q21" s="203"/>
      <c r="R21" s="204"/>
      <c r="S21" s="225"/>
      <c r="T21" s="226"/>
      <c r="U21" s="226"/>
      <c r="V21" s="226"/>
      <c r="W21" s="226"/>
      <c r="X21" s="227"/>
      <c r="Y21" s="228"/>
    </row>
    <row r="22" spans="1:25" s="173" customFormat="1">
      <c r="A22" s="166"/>
      <c r="B22" s="166"/>
      <c r="C22" s="166"/>
      <c r="D22" s="168"/>
      <c r="E22" s="166"/>
      <c r="F22" s="166"/>
      <c r="G22" s="166"/>
      <c r="H22" s="166"/>
      <c r="I22" s="166"/>
      <c r="J22" s="166"/>
      <c r="K22" s="166"/>
      <c r="L22" s="166"/>
      <c r="M22" s="166"/>
      <c r="N22" s="166"/>
      <c r="O22" s="166"/>
      <c r="P22" s="229"/>
    </row>
    <row r="23" spans="1:25" s="173" customFormat="1">
      <c r="A23" s="166"/>
      <c r="B23" s="166"/>
      <c r="C23" s="166"/>
      <c r="D23" s="230"/>
      <c r="E23" s="231"/>
      <c r="F23" s="231"/>
      <c r="G23" s="232"/>
      <c r="H23" s="233"/>
      <c r="I23" s="233"/>
      <c r="J23" s="233"/>
      <c r="K23" s="233"/>
      <c r="L23" s="233"/>
      <c r="M23" s="233"/>
      <c r="N23" s="233"/>
      <c r="O23" s="232"/>
      <c r="P23" s="229"/>
    </row>
    <row r="24" spans="1:25" s="173" customFormat="1">
      <c r="A24" s="166"/>
      <c r="B24" s="166"/>
      <c r="C24" s="166"/>
      <c r="D24" s="234">
        <f>IF(O21="",0,1/O21)</f>
        <v>0.28571428571428575</v>
      </c>
      <c r="E24" s="235" t="s">
        <v>1344</v>
      </c>
      <c r="F24" s="235"/>
      <c r="G24" s="236"/>
      <c r="H24" s="236"/>
      <c r="I24" s="236"/>
      <c r="J24" s="236"/>
      <c r="K24" s="236"/>
      <c r="L24" s="236"/>
      <c r="M24" s="236"/>
      <c r="N24" s="236"/>
      <c r="O24" s="236"/>
      <c r="P24" s="229"/>
    </row>
    <row r="25" spans="1:25" s="173" customFormat="1">
      <c r="A25" s="166"/>
      <c r="B25" s="166"/>
      <c r="C25" s="166"/>
      <c r="D25" s="237"/>
      <c r="E25" s="238">
        <f>H3</f>
        <v>2021</v>
      </c>
      <c r="F25" s="238"/>
      <c r="G25" s="239"/>
      <c r="H25" s="239">
        <f>SUM('Cashflow per quarter'!G$20:H$20)*D24+SUM('Cashflow per quarter'!I$20:J$20)*$D$24/2</f>
        <v>860952.38095238095</v>
      </c>
      <c r="I25" s="239">
        <f>$H21*$D$24</f>
        <v>860952.38095238095</v>
      </c>
      <c r="J25" s="239">
        <f t="shared" ref="J25:M25" si="4">$H21*$D$24</f>
        <v>860952.38095238095</v>
      </c>
      <c r="K25" s="239">
        <f t="shared" si="4"/>
        <v>860952.38095238095</v>
      </c>
      <c r="L25" s="239">
        <f t="shared" si="4"/>
        <v>860952.38095238095</v>
      </c>
      <c r="M25" s="239">
        <f t="shared" si="4"/>
        <v>860952.38095238095</v>
      </c>
      <c r="N25" s="239">
        <f t="shared" ref="N25:N31" si="5">SUM(H25:M25)</f>
        <v>5165714.2857142854</v>
      </c>
      <c r="O25" s="239"/>
      <c r="P25" s="229"/>
    </row>
    <row r="26" spans="1:25" s="173" customFormat="1">
      <c r="A26" s="166"/>
      <c r="B26" s="166"/>
      <c r="C26" s="166"/>
      <c r="D26" s="237"/>
      <c r="E26" s="238">
        <f>E25+1</f>
        <v>2022</v>
      </c>
      <c r="F26" s="238"/>
      <c r="G26" s="239"/>
      <c r="H26" s="239"/>
      <c r="I26" s="239">
        <f>+I$21*$D$24</f>
        <v>179047.61904761905</v>
      </c>
      <c r="J26" s="239">
        <f>+I26</f>
        <v>179047.61904761905</v>
      </c>
      <c r="K26" s="239">
        <f>+J26</f>
        <v>179047.61904761905</v>
      </c>
      <c r="L26" s="239">
        <f>+K26</f>
        <v>179047.61904761905</v>
      </c>
      <c r="M26" s="239">
        <f>+L26</f>
        <v>179047.61904761905</v>
      </c>
      <c r="N26" s="239">
        <f t="shared" si="5"/>
        <v>895238.09523809527</v>
      </c>
      <c r="O26" s="239"/>
      <c r="P26" s="229"/>
    </row>
    <row r="27" spans="1:25" s="173" customFormat="1">
      <c r="A27" s="166"/>
      <c r="B27" s="166"/>
      <c r="C27" s="166"/>
      <c r="D27" s="237"/>
      <c r="E27" s="238">
        <f>E26+1</f>
        <v>2023</v>
      </c>
      <c r="F27" s="238"/>
      <c r="G27" s="239"/>
      <c r="H27" s="239"/>
      <c r="I27" s="239"/>
      <c r="J27" s="239">
        <f>+J$21*$D$24</f>
        <v>0</v>
      </c>
      <c r="K27" s="239">
        <f>+J27</f>
        <v>0</v>
      </c>
      <c r="L27" s="239">
        <f>+K27</f>
        <v>0</v>
      </c>
      <c r="M27" s="239">
        <f>+L27</f>
        <v>0</v>
      </c>
      <c r="N27" s="239">
        <f t="shared" si="5"/>
        <v>0</v>
      </c>
      <c r="O27" s="239"/>
      <c r="P27" s="229"/>
    </row>
    <row r="28" spans="1:25" s="173" customFormat="1">
      <c r="A28" s="166"/>
      <c r="B28" s="166"/>
      <c r="C28" s="166"/>
      <c r="D28" s="237"/>
      <c r="E28" s="240">
        <f>+E27+1</f>
        <v>2024</v>
      </c>
      <c r="F28" s="240"/>
      <c r="G28" s="239"/>
      <c r="H28" s="239"/>
      <c r="I28" s="239"/>
      <c r="J28" s="239"/>
      <c r="K28" s="239">
        <f>+K$21*$D$24</f>
        <v>0</v>
      </c>
      <c r="L28" s="239">
        <f>+K28</f>
        <v>0</v>
      </c>
      <c r="M28" s="239">
        <f>+L28</f>
        <v>0</v>
      </c>
      <c r="N28" s="239">
        <f t="shared" si="5"/>
        <v>0</v>
      </c>
      <c r="O28" s="239"/>
      <c r="P28" s="229"/>
    </row>
    <row r="29" spans="1:25" s="173" customFormat="1">
      <c r="A29" s="166"/>
      <c r="B29" s="166"/>
      <c r="C29" s="166"/>
      <c r="D29" s="237"/>
      <c r="E29" s="240">
        <f>+E28+1</f>
        <v>2025</v>
      </c>
      <c r="F29" s="240"/>
      <c r="G29" s="239"/>
      <c r="H29" s="239"/>
      <c r="I29" s="239"/>
      <c r="J29" s="239"/>
      <c r="K29" s="239"/>
      <c r="L29" s="239">
        <f>+L$21*$D$24</f>
        <v>0</v>
      </c>
      <c r="M29" s="239">
        <f>+L29</f>
        <v>0</v>
      </c>
      <c r="N29" s="239">
        <f t="shared" si="5"/>
        <v>0</v>
      </c>
      <c r="O29" s="239"/>
      <c r="P29" s="229"/>
    </row>
    <row r="30" spans="1:25" s="173" customFormat="1">
      <c r="A30" s="166"/>
      <c r="B30" s="166"/>
      <c r="C30" s="166"/>
      <c r="D30" s="237"/>
      <c r="E30" s="240">
        <f>+E29+1</f>
        <v>2026</v>
      </c>
      <c r="F30" s="240"/>
      <c r="G30" s="239"/>
      <c r="H30" s="239"/>
      <c r="I30" s="239"/>
      <c r="J30" s="239"/>
      <c r="K30" s="239"/>
      <c r="L30" s="239"/>
      <c r="M30" s="239">
        <f>+M21*D24</f>
        <v>0</v>
      </c>
      <c r="N30" s="239">
        <f t="shared" si="5"/>
        <v>0</v>
      </c>
      <c r="O30" s="239"/>
      <c r="P30" s="229"/>
    </row>
    <row r="31" spans="1:25" s="173" customFormat="1">
      <c r="A31" s="166"/>
      <c r="B31" s="166"/>
      <c r="C31" s="166"/>
      <c r="D31" s="241"/>
      <c r="E31" s="242" t="s">
        <v>1345</v>
      </c>
      <c r="F31" s="242"/>
      <c r="G31" s="236"/>
      <c r="H31" s="236">
        <f t="shared" ref="H31:M31" si="6">SUM(H25:H30)</f>
        <v>860952.38095238095</v>
      </c>
      <c r="I31" s="236">
        <f t="shared" si="6"/>
        <v>1040000</v>
      </c>
      <c r="J31" s="236">
        <f t="shared" si="6"/>
        <v>1040000</v>
      </c>
      <c r="K31" s="236">
        <f t="shared" si="6"/>
        <v>1040000</v>
      </c>
      <c r="L31" s="236">
        <f t="shared" si="6"/>
        <v>1040000</v>
      </c>
      <c r="M31" s="236">
        <f t="shared" si="6"/>
        <v>1040000</v>
      </c>
      <c r="N31" s="236">
        <f t="shared" si="5"/>
        <v>6060952.3809523806</v>
      </c>
      <c r="O31" s="236"/>
      <c r="P31" s="229"/>
    </row>
    <row r="32" spans="1:25" s="173" customFormat="1">
      <c r="A32" s="166"/>
      <c r="B32" s="166"/>
      <c r="C32" s="166"/>
      <c r="D32" s="243"/>
      <c r="E32" s="244" t="s">
        <v>1346</v>
      </c>
      <c r="F32" s="244"/>
      <c r="G32" s="245"/>
      <c r="H32" s="245">
        <f>+H31</f>
        <v>860952.38095238095</v>
      </c>
      <c r="I32" s="245">
        <f>+H32+I31</f>
        <v>1900952.3809523811</v>
      </c>
      <c r="J32" s="245">
        <f>+I32+J31</f>
        <v>2940952.3809523811</v>
      </c>
      <c r="K32" s="245">
        <f>+J32+K31</f>
        <v>3980952.3809523811</v>
      </c>
      <c r="L32" s="245">
        <f>+K32+L31</f>
        <v>5020952.3809523806</v>
      </c>
      <c r="M32" s="245">
        <f>+L32+M31</f>
        <v>6060952.3809523806</v>
      </c>
      <c r="N32" s="245">
        <f>M32</f>
        <v>6060952.3809523806</v>
      </c>
      <c r="O32" s="245"/>
      <c r="P32" s="229"/>
    </row>
    <row r="33" spans="1:18" s="173" customFormat="1">
      <c r="A33" s="166"/>
      <c r="B33" s="166"/>
      <c r="C33" s="166"/>
      <c r="D33" s="246">
        <f>IF(O21="",0,2.7%)</f>
        <v>2.7000000000000003E-2</v>
      </c>
      <c r="E33" s="242" t="s">
        <v>1347</v>
      </c>
      <c r="F33" s="242"/>
      <c r="G33" s="247"/>
      <c r="H33" s="236"/>
      <c r="I33" s="236"/>
      <c r="J33" s="236"/>
      <c r="K33" s="236"/>
      <c r="L33" s="236"/>
      <c r="M33" s="236"/>
      <c r="N33" s="236"/>
      <c r="O33" s="236"/>
      <c r="P33" s="229"/>
    </row>
    <row r="34" spans="1:18" s="173" customFormat="1">
      <c r="A34" s="166"/>
      <c r="B34" s="166"/>
      <c r="C34" s="166"/>
      <c r="D34" s="248"/>
      <c r="E34" s="240">
        <f t="shared" ref="E34:E39" si="7">+E25</f>
        <v>2021</v>
      </c>
      <c r="F34" s="240"/>
      <c r="G34" s="249"/>
      <c r="H34" s="239">
        <f>SUM('Cashflow per quarter'!G$20:H$20)*D33+SUM('Cashflow per quarter'!I$20:J$20)*$D$33/2</f>
        <v>81360</v>
      </c>
      <c r="I34" s="239">
        <f>$H21*$D$33</f>
        <v>81360</v>
      </c>
      <c r="J34" s="239">
        <f>$H21*$D$33</f>
        <v>81360</v>
      </c>
      <c r="K34" s="239">
        <f>$H21*$D$33</f>
        <v>81360</v>
      </c>
      <c r="L34" s="239">
        <f>$H21*$D$33</f>
        <v>81360</v>
      </c>
      <c r="M34" s="239">
        <f>$H21*$D$33</f>
        <v>81360</v>
      </c>
      <c r="N34" s="239">
        <f t="shared" ref="N34:N39" si="8">SUM(H34:M34)</f>
        <v>488160</v>
      </c>
      <c r="O34" s="239"/>
      <c r="P34" s="229"/>
    </row>
    <row r="35" spans="1:18" s="173" customFormat="1">
      <c r="A35" s="166"/>
      <c r="B35" s="166"/>
      <c r="C35" s="166"/>
      <c r="D35" s="248"/>
      <c r="E35" s="240">
        <f t="shared" si="7"/>
        <v>2022</v>
      </c>
      <c r="F35" s="240"/>
      <c r="G35" s="249"/>
      <c r="H35" s="239"/>
      <c r="I35" s="239">
        <f>+I$21*$D$33</f>
        <v>16920</v>
      </c>
      <c r="J35" s="239">
        <f>+I35</f>
        <v>16920</v>
      </c>
      <c r="K35" s="239">
        <f>+J35</f>
        <v>16920</v>
      </c>
      <c r="L35" s="239">
        <f>+K35</f>
        <v>16920</v>
      </c>
      <c r="M35" s="239">
        <f>+L35</f>
        <v>16920</v>
      </c>
      <c r="N35" s="239">
        <f t="shared" si="8"/>
        <v>84600</v>
      </c>
      <c r="O35" s="239"/>
      <c r="P35" s="229"/>
    </row>
    <row r="36" spans="1:18" s="173" customFormat="1">
      <c r="A36" s="166"/>
      <c r="B36" s="166"/>
      <c r="C36" s="166"/>
      <c r="D36" s="248"/>
      <c r="E36" s="240">
        <f t="shared" si="7"/>
        <v>2023</v>
      </c>
      <c r="F36" s="240"/>
      <c r="G36" s="249"/>
      <c r="H36" s="239"/>
      <c r="I36" s="239"/>
      <c r="J36" s="239">
        <f>+J$21*$D$33</f>
        <v>0</v>
      </c>
      <c r="K36" s="239">
        <f>+J36</f>
        <v>0</v>
      </c>
      <c r="L36" s="239">
        <f>+K36</f>
        <v>0</v>
      </c>
      <c r="M36" s="239">
        <f>+L36</f>
        <v>0</v>
      </c>
      <c r="N36" s="239">
        <f t="shared" si="8"/>
        <v>0</v>
      </c>
      <c r="O36" s="239"/>
      <c r="P36" s="229"/>
    </row>
    <row r="37" spans="1:18" s="173" customFormat="1">
      <c r="A37" s="166"/>
      <c r="B37" s="166"/>
      <c r="C37" s="166"/>
      <c r="D37" s="248"/>
      <c r="E37" s="240">
        <f t="shared" si="7"/>
        <v>2024</v>
      </c>
      <c r="F37" s="240"/>
      <c r="G37" s="249"/>
      <c r="H37" s="239"/>
      <c r="I37" s="239"/>
      <c r="J37" s="239"/>
      <c r="K37" s="239">
        <f>+K$21*$D$33</f>
        <v>0</v>
      </c>
      <c r="L37" s="239">
        <f>+K37</f>
        <v>0</v>
      </c>
      <c r="M37" s="239">
        <f>+L37</f>
        <v>0</v>
      </c>
      <c r="N37" s="239">
        <f t="shared" si="8"/>
        <v>0</v>
      </c>
      <c r="O37" s="239"/>
      <c r="P37" s="229"/>
    </row>
    <row r="38" spans="1:18" s="173" customFormat="1">
      <c r="A38" s="166"/>
      <c r="B38" s="166"/>
      <c r="C38" s="166"/>
      <c r="D38" s="248"/>
      <c r="E38" s="240">
        <f t="shared" si="7"/>
        <v>2025</v>
      </c>
      <c r="F38" s="240"/>
      <c r="G38" s="249"/>
      <c r="H38" s="239"/>
      <c r="I38" s="239"/>
      <c r="J38" s="239"/>
      <c r="K38" s="239"/>
      <c r="L38" s="239">
        <f>+L$21*$D$33</f>
        <v>0</v>
      </c>
      <c r="M38" s="239">
        <f>+L38</f>
        <v>0</v>
      </c>
      <c r="N38" s="239">
        <f t="shared" si="8"/>
        <v>0</v>
      </c>
      <c r="O38" s="239"/>
      <c r="P38" s="229"/>
    </row>
    <row r="39" spans="1:18" s="173" customFormat="1">
      <c r="A39" s="166"/>
      <c r="B39" s="166"/>
      <c r="C39" s="166"/>
      <c r="D39" s="248"/>
      <c r="E39" s="240">
        <f t="shared" si="7"/>
        <v>2026</v>
      </c>
      <c r="F39" s="240"/>
      <c r="G39" s="249"/>
      <c r="H39" s="239"/>
      <c r="I39" s="239"/>
      <c r="J39" s="239"/>
      <c r="K39" s="239"/>
      <c r="L39" s="239"/>
      <c r="M39" s="239">
        <f>+M21*D33</f>
        <v>0</v>
      </c>
      <c r="N39" s="239">
        <f t="shared" si="8"/>
        <v>0</v>
      </c>
      <c r="O39" s="239"/>
      <c r="P39" s="229"/>
    </row>
    <row r="40" spans="1:18" s="173" customFormat="1">
      <c r="A40" s="166"/>
      <c r="B40" s="166"/>
      <c r="C40" s="166"/>
      <c r="D40" s="241"/>
      <c r="E40" s="242" t="s">
        <v>1345</v>
      </c>
      <c r="F40" s="242"/>
      <c r="G40" s="236"/>
      <c r="H40" s="236">
        <f t="shared" ref="H40:M40" si="9">SUM(H34:H39)</f>
        <v>81360</v>
      </c>
      <c r="I40" s="236">
        <f t="shared" si="9"/>
        <v>98280</v>
      </c>
      <c r="J40" s="236">
        <f t="shared" si="9"/>
        <v>98280</v>
      </c>
      <c r="K40" s="236">
        <f t="shared" si="9"/>
        <v>98280</v>
      </c>
      <c r="L40" s="236">
        <f t="shared" si="9"/>
        <v>98280</v>
      </c>
      <c r="M40" s="236">
        <f t="shared" si="9"/>
        <v>98280</v>
      </c>
      <c r="N40" s="236">
        <f t="shared" ref="N40" si="10">SUM(H40:M40)</f>
        <v>572760</v>
      </c>
      <c r="O40" s="236"/>
      <c r="P40" s="229"/>
    </row>
    <row r="41" spans="1:18" s="173" customFormat="1">
      <c r="A41" s="166"/>
      <c r="B41" s="166"/>
      <c r="C41" s="166"/>
      <c r="D41" s="250"/>
      <c r="E41" s="244" t="s">
        <v>1346</v>
      </c>
      <c r="F41" s="244"/>
      <c r="G41" s="251"/>
      <c r="H41" s="245">
        <f>+H40</f>
        <v>81360</v>
      </c>
      <c r="I41" s="245">
        <f>+H41+I40</f>
        <v>179640</v>
      </c>
      <c r="J41" s="245">
        <f>+I41+J40</f>
        <v>277920</v>
      </c>
      <c r="K41" s="245">
        <f>+J41+K40</f>
        <v>376200</v>
      </c>
      <c r="L41" s="245">
        <f>+K41+L40</f>
        <v>474480</v>
      </c>
      <c r="M41" s="245">
        <f>+L41+M40</f>
        <v>572760</v>
      </c>
      <c r="N41" s="245">
        <f>M41</f>
        <v>572760</v>
      </c>
      <c r="O41" s="245"/>
      <c r="P41" s="229"/>
      <c r="Q41" s="252"/>
    </row>
    <row r="42" spans="1:18" s="173" customFormat="1">
      <c r="D42" s="253"/>
      <c r="G42" s="171"/>
      <c r="H42" s="179"/>
      <c r="I42" s="179"/>
      <c r="J42" s="179"/>
      <c r="K42" s="179"/>
      <c r="L42" s="179"/>
      <c r="M42" s="179"/>
      <c r="N42" s="179"/>
      <c r="O42" s="179"/>
      <c r="P42" s="178"/>
      <c r="Q42" s="179"/>
    </row>
    <row r="43" spans="1:18" hidden="1">
      <c r="G43" s="231"/>
    </row>
    <row r="44" spans="1:18" s="254" customFormat="1" hidden="1">
      <c r="D44" s="256"/>
      <c r="G44" s="231"/>
      <c r="P44" s="255"/>
      <c r="R44" s="166"/>
    </row>
    <row r="45" spans="1:18" s="254" customFormat="1" hidden="1">
      <c r="D45" s="256"/>
      <c r="G45" s="231"/>
      <c r="P45" s="255"/>
      <c r="R45" s="166"/>
    </row>
    <row r="46" spans="1:18"/>
    <row r="47" spans="1:18"/>
  </sheetData>
  <dataValidations disablePrompts="1" count="1">
    <dataValidation type="list" allowBlank="1" showInputMessage="1" showErrorMessage="1" sqref="G4:G20" xr:uid="{00000000-0002-0000-0E00-000000000000}">
      <formula1>INDIRECT(LEFT($E4,5)&amp;"_")</formula1>
    </dataValidation>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E00-000001000000}">
          <x14:formula1>
            <xm:f>DropDownLists!$J$2:$J$9</xm:f>
          </x14:formula1>
          <xm:sqref>E4:E20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Z86"/>
  <sheetViews>
    <sheetView topLeftCell="A3" workbookViewId="0">
      <selection activeCell="J6" sqref="J6"/>
    </sheetView>
  </sheetViews>
  <sheetFormatPr defaultColWidth="11.5703125" defaultRowHeight="15"/>
  <cols>
    <col min="1" max="1" width="1.28515625" style="947" customWidth="1"/>
    <col min="2" max="2" width="19.42578125" style="947" customWidth="1"/>
    <col min="3" max="3" width="16.42578125" style="947" customWidth="1"/>
    <col min="4" max="5" width="10.140625" style="947" customWidth="1"/>
    <col min="6" max="9" width="10.140625" style="956" customWidth="1"/>
    <col min="10" max="11" width="10.140625" style="947" customWidth="1"/>
    <col min="12" max="12" width="10.140625" style="956" customWidth="1"/>
    <col min="13" max="14" width="10.140625" style="947" customWidth="1"/>
    <col min="15" max="18" width="10.140625" style="956" customWidth="1"/>
    <col min="19" max="20" width="10.140625" style="947" customWidth="1"/>
    <col min="21" max="21" width="10.140625" style="956" customWidth="1"/>
    <col min="22" max="23" width="10.140625" style="947" customWidth="1"/>
    <col min="24" max="24" width="10.140625" style="956" customWidth="1"/>
    <col min="25" max="25" width="1.42578125" style="947" customWidth="1"/>
  </cols>
  <sheetData>
    <row r="1" spans="1:26" s="947" customFormat="1" ht="6.75" customHeight="1">
      <c r="A1" s="945"/>
      <c r="B1" s="945"/>
      <c r="C1" s="945"/>
      <c r="D1" s="945"/>
      <c r="E1" s="945"/>
      <c r="F1" s="946"/>
      <c r="G1" s="945"/>
      <c r="H1" s="945"/>
      <c r="I1" s="946"/>
      <c r="J1" s="945"/>
      <c r="K1" s="945"/>
      <c r="L1" s="946"/>
      <c r="M1" s="945"/>
      <c r="N1" s="945"/>
      <c r="O1" s="946"/>
      <c r="P1" s="945"/>
      <c r="Q1" s="945"/>
      <c r="R1" s="946"/>
      <c r="S1" s="945"/>
      <c r="T1" s="945"/>
      <c r="U1" s="946"/>
      <c r="V1" s="945"/>
      <c r="W1" s="945"/>
      <c r="X1" s="946"/>
      <c r="Y1" s="945"/>
    </row>
    <row r="2" spans="1:26" s="947" customFormat="1" ht="23.25" customHeight="1">
      <c r="A2" s="948" t="s">
        <v>1624</v>
      </c>
      <c r="B2" s="949"/>
      <c r="C2" s="950"/>
      <c r="D2" s="950"/>
      <c r="E2" s="950"/>
      <c r="F2" s="951"/>
      <c r="G2" s="950"/>
      <c r="H2" s="950"/>
      <c r="I2" s="951"/>
      <c r="J2" s="950"/>
      <c r="K2" s="950"/>
      <c r="L2" s="951"/>
      <c r="M2" s="950"/>
      <c r="N2" s="950"/>
      <c r="O2" s="951"/>
      <c r="P2" s="950"/>
      <c r="Q2" s="950"/>
      <c r="R2" s="951"/>
      <c r="S2" s="950"/>
      <c r="T2" s="950"/>
      <c r="U2" s="951"/>
      <c r="V2" s="950"/>
      <c r="W2" s="950"/>
      <c r="X2" s="951"/>
      <c r="Y2" s="945"/>
    </row>
    <row r="3" spans="1:26" s="954" customFormat="1" ht="23.25" customHeight="1" thickBot="1">
      <c r="A3" s="952"/>
      <c r="B3" s="953" t="s">
        <v>1625</v>
      </c>
      <c r="F3" s="955"/>
      <c r="I3" s="955"/>
      <c r="L3" s="955"/>
      <c r="O3" s="955"/>
      <c r="R3" s="955"/>
      <c r="U3" s="955"/>
      <c r="X3" s="955"/>
      <c r="Y3" s="945"/>
      <c r="Z3" s="947"/>
    </row>
    <row r="4" spans="1:26" s="947" customFormat="1" ht="23.25" customHeight="1">
      <c r="A4" s="952"/>
      <c r="B4" s="953" t="s">
        <v>1626</v>
      </c>
      <c r="C4" s="956"/>
      <c r="D4" s="1617">
        <f>G4-1</f>
        <v>2020</v>
      </c>
      <c r="E4" s="1615"/>
      <c r="F4" s="1616"/>
      <c r="G4" s="1617">
        <f>START!$C$14</f>
        <v>2021</v>
      </c>
      <c r="H4" s="1615"/>
      <c r="I4" s="1616"/>
      <c r="J4" s="1617">
        <f>+G4+1</f>
        <v>2022</v>
      </c>
      <c r="K4" s="1615"/>
      <c r="L4" s="1615"/>
      <c r="M4" s="1611">
        <f>+J4+1</f>
        <v>2023</v>
      </c>
      <c r="N4" s="1612"/>
      <c r="O4" s="1613"/>
      <c r="P4" s="1611">
        <f>+M4+1</f>
        <v>2024</v>
      </c>
      <c r="Q4" s="1612"/>
      <c r="R4" s="1613"/>
      <c r="S4" s="1611">
        <f>+P4+1</f>
        <v>2025</v>
      </c>
      <c r="T4" s="1612"/>
      <c r="U4" s="1613"/>
      <c r="V4" s="1611">
        <f>+S4+1</f>
        <v>2026</v>
      </c>
      <c r="W4" s="1612"/>
      <c r="X4" s="1613"/>
      <c r="Y4" s="945"/>
    </row>
    <row r="5" spans="1:26" s="959" customFormat="1" ht="39.75" customHeight="1">
      <c r="A5" s="957"/>
      <c r="B5" s="958" t="s">
        <v>1627</v>
      </c>
      <c r="D5" s="960" t="s">
        <v>103</v>
      </c>
      <c r="E5" s="961" t="s">
        <v>107</v>
      </c>
      <c r="F5" s="962" t="s">
        <v>1348</v>
      </c>
      <c r="G5" s="963" t="s">
        <v>103</v>
      </c>
      <c r="H5" s="961" t="s">
        <v>107</v>
      </c>
      <c r="I5" s="964" t="s">
        <v>1628</v>
      </c>
      <c r="J5" s="963" t="s">
        <v>103</v>
      </c>
      <c r="K5" s="961" t="s">
        <v>107</v>
      </c>
      <c r="L5" s="964" t="s">
        <v>1628</v>
      </c>
      <c r="M5" s="963" t="s">
        <v>103</v>
      </c>
      <c r="N5" s="961" t="s">
        <v>107</v>
      </c>
      <c r="O5" s="964" t="s">
        <v>1628</v>
      </c>
      <c r="P5" s="963" t="s">
        <v>103</v>
      </c>
      <c r="Q5" s="961" t="s">
        <v>107</v>
      </c>
      <c r="R5" s="964" t="s">
        <v>1628</v>
      </c>
      <c r="S5" s="963" t="s">
        <v>103</v>
      </c>
      <c r="T5" s="961" t="s">
        <v>107</v>
      </c>
      <c r="U5" s="964" t="s">
        <v>1628</v>
      </c>
      <c r="V5" s="963" t="s">
        <v>103</v>
      </c>
      <c r="W5" s="961" t="s">
        <v>107</v>
      </c>
      <c r="X5" s="964" t="s">
        <v>1628</v>
      </c>
      <c r="Y5" s="965"/>
    </row>
    <row r="6" spans="1:26" s="947" customFormat="1" ht="23.25" customHeight="1">
      <c r="A6" s="952"/>
      <c r="B6" s="966"/>
      <c r="C6" s="967" t="s">
        <v>1629</v>
      </c>
      <c r="D6" s="968">
        <v>4000</v>
      </c>
      <c r="E6" s="969">
        <f>IF(E33=0,0,BusPlanCompanyEUR!D59/E33)</f>
        <v>0</v>
      </c>
      <c r="F6" s="970">
        <f>E6+D6</f>
        <v>4000</v>
      </c>
      <c r="G6" s="968">
        <v>4000</v>
      </c>
      <c r="H6" s="969">
        <f>IF(H33=0,0,BusPlanCompanyEUR!I59/H33)</f>
        <v>0</v>
      </c>
      <c r="I6" s="971">
        <f>SUM(G6:H6)/SUM(D6:E6)-1</f>
        <v>0</v>
      </c>
      <c r="J6" s="968">
        <f>IF(J33=0,0,BusPlanCompanyEUR!K57/J33)</f>
        <v>0</v>
      </c>
      <c r="K6" s="969">
        <f>IF(K33=0,0,BusPlanCompanyEUR!K59/K33)</f>
        <v>0</v>
      </c>
      <c r="L6" s="971">
        <f>SUM(J6:K6)/SUM(G6:H6)-1</f>
        <v>-1</v>
      </c>
      <c r="M6" s="968">
        <f>IF(M33=0,0,BusPlanCompanyEUR!M57/M33)</f>
        <v>0</v>
      </c>
      <c r="N6" s="969">
        <f>IF(N33=0,0,BusPlanCompanyEUR!M59/N33)</f>
        <v>0</v>
      </c>
      <c r="O6" s="971" t="e">
        <f>SUM(M6:N6)/SUM(J6:K6)-1</f>
        <v>#DIV/0!</v>
      </c>
      <c r="P6" s="968">
        <f>IF(P33=0,0,BusPlanCompanyEUR!O57/P33)</f>
        <v>0</v>
      </c>
      <c r="Q6" s="969">
        <f>IF(Q33=0,0,BusPlanCompanyEUR!O59/Q33)</f>
        <v>0</v>
      </c>
      <c r="R6" s="971" t="e">
        <f>SUM(P6:Q6)/SUM(M6:N6)-1</f>
        <v>#DIV/0!</v>
      </c>
      <c r="S6" s="968">
        <f>IF(S33=0,0,BusPlanCompanyEUR!Q57/S33)</f>
        <v>0</v>
      </c>
      <c r="T6" s="969">
        <f>IF(T33=0,0,BusPlanCompanyEUR!Q59/T33)</f>
        <v>0</v>
      </c>
      <c r="U6" s="971" t="e">
        <f>SUM(S6:T6)/SUM(P6:Q6)-1</f>
        <v>#DIV/0!</v>
      </c>
      <c r="V6" s="968">
        <f>IF(V33=0,0,BusPlanCompanyEUR!S57/V33)</f>
        <v>0</v>
      </c>
      <c r="W6" s="969">
        <f>IF(W33=0,0,BusPlanCompanyEUR!S59/W33)</f>
        <v>0</v>
      </c>
      <c r="X6" s="971" t="e">
        <f>SUM(V6:W6)/SUM(S6:T6)-1</f>
        <v>#DIV/0!</v>
      </c>
      <c r="Y6" s="945"/>
    </row>
    <row r="7" spans="1:26" s="947" customFormat="1" ht="23.25" customHeight="1">
      <c r="A7" s="952"/>
      <c r="C7" s="972" t="s">
        <v>1630</v>
      </c>
      <c r="D7" s="973">
        <v>1500</v>
      </c>
      <c r="E7" s="974">
        <f>IF(E33=0,0,BusPlanCompanyEUR!D60/E33)</f>
        <v>0</v>
      </c>
      <c r="F7" s="975">
        <f>E7+D7</f>
        <v>1500</v>
      </c>
      <c r="G7" s="973">
        <v>5500</v>
      </c>
      <c r="H7" s="974">
        <f>IF(H33=0,0,BusPlanCompanyEUR!I60/H33)</f>
        <v>0</v>
      </c>
      <c r="I7" s="976">
        <f>SUM(G7:H7)/SUM(D7:E7)-1</f>
        <v>2.6666666666666665</v>
      </c>
      <c r="J7" s="973">
        <f>IF(J33=0,0,BusPlanCompanyEUR!K58/J33)</f>
        <v>0</v>
      </c>
      <c r="K7" s="974">
        <f>IF(K33=0,0,BusPlanCompanyEUR!K60/K33)</f>
        <v>0</v>
      </c>
      <c r="L7" s="976">
        <f>SUM(J7:K7)/SUM(G7:H7)-1</f>
        <v>-1</v>
      </c>
      <c r="M7" s="973">
        <f>IF(M33=0,0,BusPlanCompanyEUR!M58/M33)</f>
        <v>0</v>
      </c>
      <c r="N7" s="974">
        <f>IF(N33=0,0,BusPlanCompanyEUR!M60/N33)</f>
        <v>0</v>
      </c>
      <c r="O7" s="976" t="e">
        <f>SUM(M7:N7)/SUM(J7:K7)-1</f>
        <v>#DIV/0!</v>
      </c>
      <c r="P7" s="973">
        <f>IF(P33=0,0,BusPlanCompanyEUR!O58/P33)</f>
        <v>0</v>
      </c>
      <c r="Q7" s="974">
        <f>IF(Q33=0,0,BusPlanCompanyEUR!O60/Q33)</f>
        <v>0</v>
      </c>
      <c r="R7" s="976" t="e">
        <f>SUM(P7:Q7)/SUM(M7:N7)-1</f>
        <v>#DIV/0!</v>
      </c>
      <c r="S7" s="973">
        <f>IF(S33=0,0,BusPlanCompanyEUR!Q58/S33)</f>
        <v>0</v>
      </c>
      <c r="T7" s="974">
        <f>IF(T33=0,0,BusPlanCompanyEUR!Q60/T33)</f>
        <v>0</v>
      </c>
      <c r="U7" s="976" t="e">
        <f>SUM(S7:T7)/SUM(P7:Q7)-1</f>
        <v>#DIV/0!</v>
      </c>
      <c r="V7" s="973">
        <f>IF(V33=0,0,BusPlanCompanyEUR!S58/V33)</f>
        <v>0</v>
      </c>
      <c r="W7" s="974">
        <f>IF(W33=0,0,BusPlanCompanyEUR!S60/W33)</f>
        <v>0</v>
      </c>
      <c r="X7" s="976" t="e">
        <f>SUM(V7:W7)/SUM(S7:T7)-1</f>
        <v>#DIV/0!</v>
      </c>
      <c r="Y7" s="945"/>
    </row>
    <row r="8" spans="1:26" s="956" customFormat="1" ht="23.25" customHeight="1" thickBot="1">
      <c r="A8" s="952"/>
      <c r="B8" s="977"/>
      <c r="C8" s="967" t="s">
        <v>1631</v>
      </c>
      <c r="D8" s="978">
        <f>SUM(D6:D7)</f>
        <v>5500</v>
      </c>
      <c r="E8" s="979">
        <f>SUM(E6:E7)</f>
        <v>0</v>
      </c>
      <c r="F8" s="980">
        <f>SUM(F6:F7)</f>
        <v>5500</v>
      </c>
      <c r="G8" s="978">
        <f>SUM(G6:G7)</f>
        <v>9500</v>
      </c>
      <c r="H8" s="979">
        <f>SUM(H6:H7)</f>
        <v>0</v>
      </c>
      <c r="I8" s="981">
        <f>SUM(G8:H8)/SUM(D8:E8)-1</f>
        <v>0.72727272727272729</v>
      </c>
      <c r="J8" s="978">
        <f>SUM(J6:J7)</f>
        <v>0</v>
      </c>
      <c r="K8" s="979">
        <f>SUM(K6:K7)</f>
        <v>0</v>
      </c>
      <c r="L8" s="981">
        <f>SUM(J8:K8)/SUM(G8:H8)-1</f>
        <v>-1</v>
      </c>
      <c r="M8" s="978">
        <f>SUM(M6:M7)</f>
        <v>0</v>
      </c>
      <c r="N8" s="979">
        <f>SUM(N6:N7)</f>
        <v>0</v>
      </c>
      <c r="O8" s="981" t="e">
        <f>SUM(M8:N8)/SUM(J8:K8)-1</f>
        <v>#DIV/0!</v>
      </c>
      <c r="P8" s="978">
        <f>SUM(P6:P7)</f>
        <v>0</v>
      </c>
      <c r="Q8" s="979">
        <f>SUM(Q6:Q7)</f>
        <v>0</v>
      </c>
      <c r="R8" s="981" t="e">
        <f>SUM(P8:Q8)/SUM(M8:N8)-1</f>
        <v>#DIV/0!</v>
      </c>
      <c r="S8" s="978">
        <f>SUM(S6:S7)</f>
        <v>0</v>
      </c>
      <c r="T8" s="979">
        <f>SUM(T6:T7)</f>
        <v>0</v>
      </c>
      <c r="U8" s="981" t="e">
        <f>SUM(S8:T8)/SUM(P8:Q8)-1</f>
        <v>#DIV/0!</v>
      </c>
      <c r="V8" s="978">
        <f>SUM(V6:V7)</f>
        <v>0</v>
      </c>
      <c r="W8" s="979">
        <f>SUM(W6:W7)</f>
        <v>0</v>
      </c>
      <c r="X8" s="981" t="e">
        <f>SUM(V8:W8)/SUM(S8:T8)-1</f>
        <v>#DIV/0!</v>
      </c>
      <c r="Y8" s="945"/>
      <c r="Z8" s="947"/>
    </row>
    <row r="9" spans="1:26" s="956" customFormat="1" ht="21" customHeight="1">
      <c r="A9" s="952"/>
      <c r="C9" s="982"/>
      <c r="K9" s="955"/>
      <c r="L9" s="955"/>
      <c r="M9" s="955"/>
      <c r="N9" s="955"/>
      <c r="O9" s="955"/>
      <c r="P9" s="955"/>
      <c r="Q9" s="955"/>
      <c r="R9" s="955"/>
      <c r="S9" s="955"/>
      <c r="T9" s="955"/>
      <c r="U9" s="955"/>
      <c r="V9" s="955"/>
      <c r="W9" s="955"/>
      <c r="X9" s="955"/>
      <c r="Y9" s="945"/>
      <c r="Z9" s="947"/>
    </row>
    <row r="10" spans="1:26" s="947" customFormat="1" ht="18">
      <c r="B10" s="953" t="s">
        <v>1625</v>
      </c>
      <c r="F10" s="956"/>
      <c r="I10" s="956"/>
      <c r="L10" s="956"/>
      <c r="O10" s="956"/>
      <c r="R10" s="956"/>
      <c r="U10" s="956"/>
      <c r="X10" s="956"/>
      <c r="Y10" s="945"/>
    </row>
    <row r="11" spans="1:26" s="947" customFormat="1" ht="24.75" customHeight="1">
      <c r="B11" s="983" t="s">
        <v>1632</v>
      </c>
      <c r="C11" s="984"/>
      <c r="D11" s="1614">
        <f>G11-1</f>
        <v>2020</v>
      </c>
      <c r="E11" s="1615"/>
      <c r="F11" s="1616"/>
      <c r="G11" s="1614">
        <f>START!$C$14</f>
        <v>2021</v>
      </c>
      <c r="H11" s="1615"/>
      <c r="I11" s="1616"/>
      <c r="J11" s="1614">
        <f>+G11+1</f>
        <v>2022</v>
      </c>
      <c r="K11" s="1615"/>
      <c r="L11" s="1616"/>
      <c r="M11" s="1614">
        <f>+J11+1</f>
        <v>2023</v>
      </c>
      <c r="N11" s="1615"/>
      <c r="O11" s="1616"/>
      <c r="P11" s="1614">
        <f>+M11+1</f>
        <v>2024</v>
      </c>
      <c r="Q11" s="1615"/>
      <c r="R11" s="1616"/>
      <c r="S11" s="1614">
        <f>+P11+1</f>
        <v>2025</v>
      </c>
      <c r="T11" s="1615"/>
      <c r="U11" s="1616"/>
      <c r="V11" s="1614">
        <f>+S11+1</f>
        <v>2026</v>
      </c>
      <c r="W11" s="1615"/>
      <c r="X11" s="1616"/>
      <c r="Y11" s="945"/>
    </row>
    <row r="12" spans="1:26" s="947" customFormat="1" ht="20.25" customHeight="1">
      <c r="B12" s="985"/>
      <c r="C12" s="986"/>
      <c r="D12" s="987" t="s">
        <v>1633</v>
      </c>
      <c r="E12" s="988" t="s">
        <v>1634</v>
      </c>
      <c r="F12" s="989" t="s">
        <v>1348</v>
      </c>
      <c r="G12" s="987" t="s">
        <v>1633</v>
      </c>
      <c r="H12" s="988" t="s">
        <v>1634</v>
      </c>
      <c r="I12" s="989" t="s">
        <v>1348</v>
      </c>
      <c r="J12" s="987" t="s">
        <v>1633</v>
      </c>
      <c r="K12" s="988" t="s">
        <v>1634</v>
      </c>
      <c r="L12" s="989" t="s">
        <v>1348</v>
      </c>
      <c r="M12" s="987" t="s">
        <v>1633</v>
      </c>
      <c r="N12" s="988" t="s">
        <v>1634</v>
      </c>
      <c r="O12" s="989" t="s">
        <v>1348</v>
      </c>
      <c r="P12" s="987" t="s">
        <v>1633</v>
      </c>
      <c r="Q12" s="988" t="s">
        <v>1634</v>
      </c>
      <c r="R12" s="989" t="s">
        <v>1348</v>
      </c>
      <c r="S12" s="987" t="s">
        <v>1633</v>
      </c>
      <c r="T12" s="988" t="s">
        <v>1634</v>
      </c>
      <c r="U12" s="989" t="s">
        <v>1348</v>
      </c>
      <c r="V12" s="987" t="s">
        <v>1633</v>
      </c>
      <c r="W12" s="988" t="s">
        <v>1634</v>
      </c>
      <c r="X12" s="989" t="s">
        <v>1348</v>
      </c>
      <c r="Y12" s="945"/>
    </row>
    <row r="13" spans="1:26" s="954" customFormat="1" ht="19.5" customHeight="1">
      <c r="A13" s="947"/>
      <c r="B13" s="1608" t="s">
        <v>1645</v>
      </c>
      <c r="C13" s="990" t="s">
        <v>1635</v>
      </c>
      <c r="D13" s="991">
        <f t="shared" ref="D13:E28" si="0">D39</f>
        <v>0</v>
      </c>
      <c r="E13" s="992">
        <f t="shared" si="0"/>
        <v>0</v>
      </c>
      <c r="F13" s="993">
        <f t="shared" ref="F13:U28" si="1">F39+F65</f>
        <v>0</v>
      </c>
      <c r="G13" s="991">
        <f>G39+G65</f>
        <v>0</v>
      </c>
      <c r="H13" s="992">
        <f t="shared" ref="H13:X28" si="2">H39+H65</f>
        <v>0</v>
      </c>
      <c r="I13" s="993">
        <f t="shared" si="2"/>
        <v>0</v>
      </c>
      <c r="J13" s="991">
        <f t="shared" si="2"/>
        <v>0</v>
      </c>
      <c r="K13" s="992">
        <f t="shared" si="2"/>
        <v>0</v>
      </c>
      <c r="L13" s="993">
        <f t="shared" si="2"/>
        <v>0</v>
      </c>
      <c r="M13" s="991">
        <f t="shared" si="2"/>
        <v>0</v>
      </c>
      <c r="N13" s="992">
        <f t="shared" si="2"/>
        <v>0</v>
      </c>
      <c r="O13" s="993">
        <f t="shared" si="2"/>
        <v>0</v>
      </c>
      <c r="P13" s="991">
        <f t="shared" si="2"/>
        <v>0</v>
      </c>
      <c r="Q13" s="992">
        <f t="shared" si="2"/>
        <v>0</v>
      </c>
      <c r="R13" s="993">
        <f t="shared" si="2"/>
        <v>0</v>
      </c>
      <c r="S13" s="991">
        <f t="shared" si="2"/>
        <v>0</v>
      </c>
      <c r="T13" s="992">
        <f t="shared" si="2"/>
        <v>0</v>
      </c>
      <c r="U13" s="993">
        <f t="shared" si="2"/>
        <v>0</v>
      </c>
      <c r="V13" s="991">
        <f t="shared" si="2"/>
        <v>0</v>
      </c>
      <c r="W13" s="992">
        <f t="shared" si="2"/>
        <v>0</v>
      </c>
      <c r="X13" s="993">
        <f t="shared" si="2"/>
        <v>0</v>
      </c>
      <c r="Y13" s="945"/>
      <c r="Z13" s="947"/>
    </row>
    <row r="14" spans="1:26" s="954" customFormat="1" ht="19.5" customHeight="1">
      <c r="A14" s="947"/>
      <c r="B14" s="1609"/>
      <c r="C14" s="994" t="s">
        <v>1636</v>
      </c>
      <c r="D14" s="995">
        <f t="shared" si="0"/>
        <v>0</v>
      </c>
      <c r="E14" s="996">
        <f t="shared" si="0"/>
        <v>0</v>
      </c>
      <c r="F14" s="997">
        <f t="shared" si="1"/>
        <v>0</v>
      </c>
      <c r="G14" s="995">
        <f t="shared" si="1"/>
        <v>0</v>
      </c>
      <c r="H14" s="996">
        <f t="shared" si="1"/>
        <v>0</v>
      </c>
      <c r="I14" s="997">
        <f t="shared" si="1"/>
        <v>0</v>
      </c>
      <c r="J14" s="995">
        <f t="shared" si="1"/>
        <v>0</v>
      </c>
      <c r="K14" s="996">
        <f t="shared" si="1"/>
        <v>0</v>
      </c>
      <c r="L14" s="997">
        <f t="shared" si="1"/>
        <v>0</v>
      </c>
      <c r="M14" s="995">
        <f t="shared" si="1"/>
        <v>0</v>
      </c>
      <c r="N14" s="996">
        <f t="shared" si="1"/>
        <v>0</v>
      </c>
      <c r="O14" s="997">
        <f t="shared" si="1"/>
        <v>0</v>
      </c>
      <c r="P14" s="995">
        <f t="shared" si="1"/>
        <v>0</v>
      </c>
      <c r="Q14" s="996">
        <f t="shared" si="1"/>
        <v>0</v>
      </c>
      <c r="R14" s="997">
        <f t="shared" si="1"/>
        <v>0</v>
      </c>
      <c r="S14" s="995">
        <f t="shared" si="1"/>
        <v>0</v>
      </c>
      <c r="T14" s="996">
        <f t="shared" si="1"/>
        <v>0</v>
      </c>
      <c r="U14" s="997">
        <f t="shared" si="1"/>
        <v>0</v>
      </c>
      <c r="V14" s="995">
        <f t="shared" si="2"/>
        <v>0</v>
      </c>
      <c r="W14" s="996">
        <f t="shared" si="2"/>
        <v>0</v>
      </c>
      <c r="X14" s="997">
        <f t="shared" si="2"/>
        <v>0</v>
      </c>
      <c r="Y14" s="945"/>
      <c r="Z14" s="947"/>
    </row>
    <row r="15" spans="1:26" s="955" customFormat="1" ht="19.5" customHeight="1">
      <c r="B15" s="1610"/>
      <c r="C15" s="998" t="s">
        <v>1348</v>
      </c>
      <c r="D15" s="999">
        <f t="shared" si="0"/>
        <v>0</v>
      </c>
      <c r="E15" s="1000">
        <f t="shared" si="0"/>
        <v>0</v>
      </c>
      <c r="F15" s="1001">
        <f t="shared" si="1"/>
        <v>0</v>
      </c>
      <c r="G15" s="999">
        <f t="shared" si="1"/>
        <v>0</v>
      </c>
      <c r="H15" s="1000">
        <f t="shared" si="1"/>
        <v>0</v>
      </c>
      <c r="I15" s="1001">
        <f t="shared" si="1"/>
        <v>0</v>
      </c>
      <c r="J15" s="999">
        <f t="shared" si="1"/>
        <v>0</v>
      </c>
      <c r="K15" s="1000">
        <f t="shared" si="1"/>
        <v>0</v>
      </c>
      <c r="L15" s="1001">
        <f t="shared" si="1"/>
        <v>0</v>
      </c>
      <c r="M15" s="999">
        <f t="shared" si="1"/>
        <v>0</v>
      </c>
      <c r="N15" s="1000">
        <f t="shared" si="1"/>
        <v>0</v>
      </c>
      <c r="O15" s="1001">
        <f t="shared" si="1"/>
        <v>0</v>
      </c>
      <c r="P15" s="999">
        <f t="shared" si="1"/>
        <v>0</v>
      </c>
      <c r="Q15" s="1000">
        <f t="shared" si="1"/>
        <v>0</v>
      </c>
      <c r="R15" s="1001">
        <f t="shared" si="1"/>
        <v>0</v>
      </c>
      <c r="S15" s="999">
        <f t="shared" si="1"/>
        <v>0</v>
      </c>
      <c r="T15" s="1000">
        <f t="shared" si="1"/>
        <v>0</v>
      </c>
      <c r="U15" s="1001">
        <f t="shared" si="1"/>
        <v>0</v>
      </c>
      <c r="V15" s="999">
        <f t="shared" si="2"/>
        <v>0</v>
      </c>
      <c r="W15" s="1000">
        <f t="shared" si="2"/>
        <v>0</v>
      </c>
      <c r="X15" s="1001">
        <f t="shared" si="2"/>
        <v>0</v>
      </c>
      <c r="Y15" s="945"/>
      <c r="Z15" s="947"/>
    </row>
    <row r="16" spans="1:26" s="954" customFormat="1" ht="19.5" customHeight="1">
      <c r="A16" s="947"/>
      <c r="B16" s="1608" t="s">
        <v>1637</v>
      </c>
      <c r="C16" s="990" t="s">
        <v>1635</v>
      </c>
      <c r="D16" s="991">
        <f t="shared" si="0"/>
        <v>0</v>
      </c>
      <c r="E16" s="992">
        <f t="shared" si="0"/>
        <v>0</v>
      </c>
      <c r="F16" s="993">
        <f t="shared" si="1"/>
        <v>0</v>
      </c>
      <c r="G16" s="991">
        <f t="shared" si="1"/>
        <v>0</v>
      </c>
      <c r="H16" s="992">
        <f t="shared" si="1"/>
        <v>0</v>
      </c>
      <c r="I16" s="993">
        <f t="shared" si="1"/>
        <v>0</v>
      </c>
      <c r="J16" s="991">
        <f t="shared" si="1"/>
        <v>0</v>
      </c>
      <c r="K16" s="992">
        <f t="shared" si="1"/>
        <v>0</v>
      </c>
      <c r="L16" s="993">
        <f t="shared" si="1"/>
        <v>0</v>
      </c>
      <c r="M16" s="991">
        <f t="shared" si="1"/>
        <v>0</v>
      </c>
      <c r="N16" s="992">
        <f t="shared" si="1"/>
        <v>0</v>
      </c>
      <c r="O16" s="993">
        <f t="shared" si="1"/>
        <v>0</v>
      </c>
      <c r="P16" s="991">
        <f t="shared" si="1"/>
        <v>0</v>
      </c>
      <c r="Q16" s="992">
        <f t="shared" si="1"/>
        <v>0</v>
      </c>
      <c r="R16" s="993">
        <f t="shared" si="1"/>
        <v>0</v>
      </c>
      <c r="S16" s="991">
        <f t="shared" si="1"/>
        <v>0</v>
      </c>
      <c r="T16" s="992">
        <f t="shared" si="1"/>
        <v>0</v>
      </c>
      <c r="U16" s="993">
        <f t="shared" si="1"/>
        <v>0</v>
      </c>
      <c r="V16" s="991">
        <f t="shared" si="2"/>
        <v>0</v>
      </c>
      <c r="W16" s="992">
        <f t="shared" si="2"/>
        <v>0</v>
      </c>
      <c r="X16" s="993">
        <f t="shared" si="2"/>
        <v>0</v>
      </c>
      <c r="Y16" s="945"/>
      <c r="Z16" s="947"/>
    </row>
    <row r="17" spans="1:26" s="954" customFormat="1" ht="19.5" customHeight="1">
      <c r="A17" s="947"/>
      <c r="B17" s="1609"/>
      <c r="C17" s="994" t="s">
        <v>1636</v>
      </c>
      <c r="D17" s="995">
        <f t="shared" si="0"/>
        <v>0</v>
      </c>
      <c r="E17" s="996">
        <f t="shared" si="0"/>
        <v>0</v>
      </c>
      <c r="F17" s="997">
        <f t="shared" si="1"/>
        <v>0</v>
      </c>
      <c r="G17" s="995">
        <f t="shared" si="1"/>
        <v>0</v>
      </c>
      <c r="H17" s="996">
        <f t="shared" si="1"/>
        <v>0</v>
      </c>
      <c r="I17" s="997">
        <f t="shared" si="1"/>
        <v>0</v>
      </c>
      <c r="J17" s="995">
        <f t="shared" si="1"/>
        <v>0</v>
      </c>
      <c r="K17" s="996">
        <f t="shared" si="1"/>
        <v>0</v>
      </c>
      <c r="L17" s="997">
        <f t="shared" si="1"/>
        <v>0</v>
      </c>
      <c r="M17" s="995">
        <f t="shared" si="1"/>
        <v>0</v>
      </c>
      <c r="N17" s="996">
        <f t="shared" si="1"/>
        <v>0</v>
      </c>
      <c r="O17" s="997">
        <f t="shared" si="1"/>
        <v>0</v>
      </c>
      <c r="P17" s="995">
        <f t="shared" si="1"/>
        <v>0</v>
      </c>
      <c r="Q17" s="996">
        <f t="shared" si="1"/>
        <v>0</v>
      </c>
      <c r="R17" s="997">
        <f t="shared" si="1"/>
        <v>0</v>
      </c>
      <c r="S17" s="995">
        <f t="shared" si="1"/>
        <v>0</v>
      </c>
      <c r="T17" s="996">
        <f t="shared" si="1"/>
        <v>0</v>
      </c>
      <c r="U17" s="997">
        <f t="shared" si="1"/>
        <v>0</v>
      </c>
      <c r="V17" s="995">
        <f t="shared" si="2"/>
        <v>0</v>
      </c>
      <c r="W17" s="996">
        <f t="shared" si="2"/>
        <v>0</v>
      </c>
      <c r="X17" s="997">
        <f t="shared" si="2"/>
        <v>0</v>
      </c>
      <c r="Y17" s="945"/>
      <c r="Z17" s="947"/>
    </row>
    <row r="18" spans="1:26" s="955" customFormat="1" ht="19.5" customHeight="1">
      <c r="B18" s="1610"/>
      <c r="C18" s="998" t="s">
        <v>1348</v>
      </c>
      <c r="D18" s="999">
        <f t="shared" si="0"/>
        <v>0</v>
      </c>
      <c r="E18" s="1000">
        <f t="shared" si="0"/>
        <v>0</v>
      </c>
      <c r="F18" s="1001">
        <f t="shared" si="1"/>
        <v>0</v>
      </c>
      <c r="G18" s="999">
        <f t="shared" si="1"/>
        <v>0</v>
      </c>
      <c r="H18" s="1000">
        <f t="shared" si="1"/>
        <v>0</v>
      </c>
      <c r="I18" s="1001">
        <f t="shared" si="1"/>
        <v>0</v>
      </c>
      <c r="J18" s="999">
        <f t="shared" si="1"/>
        <v>0</v>
      </c>
      <c r="K18" s="1000">
        <f t="shared" si="1"/>
        <v>0</v>
      </c>
      <c r="L18" s="1001">
        <f t="shared" si="1"/>
        <v>0</v>
      </c>
      <c r="M18" s="999">
        <f t="shared" si="1"/>
        <v>0</v>
      </c>
      <c r="N18" s="1000">
        <f t="shared" si="1"/>
        <v>0</v>
      </c>
      <c r="O18" s="1001">
        <f t="shared" si="1"/>
        <v>0</v>
      </c>
      <c r="P18" s="999">
        <f t="shared" si="1"/>
        <v>0</v>
      </c>
      <c r="Q18" s="1000">
        <f t="shared" si="1"/>
        <v>0</v>
      </c>
      <c r="R18" s="1001">
        <f t="shared" si="1"/>
        <v>0</v>
      </c>
      <c r="S18" s="999">
        <f t="shared" si="1"/>
        <v>0</v>
      </c>
      <c r="T18" s="1000">
        <f t="shared" si="1"/>
        <v>0</v>
      </c>
      <c r="U18" s="1001">
        <f t="shared" si="1"/>
        <v>0</v>
      </c>
      <c r="V18" s="999">
        <f t="shared" si="2"/>
        <v>0</v>
      </c>
      <c r="W18" s="1000">
        <f t="shared" si="2"/>
        <v>0</v>
      </c>
      <c r="X18" s="1001">
        <f t="shared" si="2"/>
        <v>0</v>
      </c>
      <c r="Y18" s="945"/>
      <c r="Z18" s="947"/>
    </row>
    <row r="19" spans="1:26" s="954" customFormat="1" ht="19.5" customHeight="1">
      <c r="A19" s="947"/>
      <c r="B19" s="1608" t="s">
        <v>1638</v>
      </c>
      <c r="C19" s="990" t="s">
        <v>1635</v>
      </c>
      <c r="D19" s="991">
        <f t="shared" si="0"/>
        <v>0</v>
      </c>
      <c r="E19" s="992">
        <f t="shared" si="0"/>
        <v>0</v>
      </c>
      <c r="F19" s="993">
        <f t="shared" si="1"/>
        <v>0</v>
      </c>
      <c r="G19" s="991">
        <f t="shared" si="1"/>
        <v>0</v>
      </c>
      <c r="H19" s="992">
        <f t="shared" si="1"/>
        <v>0</v>
      </c>
      <c r="I19" s="993">
        <f t="shared" si="1"/>
        <v>0</v>
      </c>
      <c r="J19" s="991">
        <f t="shared" si="1"/>
        <v>22</v>
      </c>
      <c r="K19" s="992">
        <f t="shared" si="1"/>
        <v>0</v>
      </c>
      <c r="L19" s="993">
        <f t="shared" si="1"/>
        <v>22</v>
      </c>
      <c r="M19" s="991">
        <f t="shared" si="1"/>
        <v>22</v>
      </c>
      <c r="N19" s="992">
        <f t="shared" si="1"/>
        <v>0</v>
      </c>
      <c r="O19" s="993">
        <f t="shared" si="1"/>
        <v>22</v>
      </c>
      <c r="P19" s="991">
        <f t="shared" si="1"/>
        <v>0</v>
      </c>
      <c r="Q19" s="992">
        <f t="shared" si="1"/>
        <v>0</v>
      </c>
      <c r="R19" s="993">
        <f t="shared" si="1"/>
        <v>0</v>
      </c>
      <c r="S19" s="991">
        <f t="shared" si="1"/>
        <v>0</v>
      </c>
      <c r="T19" s="992">
        <f t="shared" si="1"/>
        <v>0</v>
      </c>
      <c r="U19" s="993">
        <f t="shared" si="1"/>
        <v>0</v>
      </c>
      <c r="V19" s="991">
        <f t="shared" si="2"/>
        <v>0</v>
      </c>
      <c r="W19" s="992">
        <f t="shared" si="2"/>
        <v>0</v>
      </c>
      <c r="X19" s="993">
        <f t="shared" si="2"/>
        <v>0</v>
      </c>
      <c r="Y19" s="945"/>
      <c r="Z19" s="947"/>
    </row>
    <row r="20" spans="1:26" s="954" customFormat="1" ht="19.5" customHeight="1">
      <c r="A20" s="947"/>
      <c r="B20" s="1609"/>
      <c r="C20" s="994" t="s">
        <v>1636</v>
      </c>
      <c r="D20" s="995">
        <f t="shared" si="0"/>
        <v>0</v>
      </c>
      <c r="E20" s="996">
        <f t="shared" si="0"/>
        <v>0</v>
      </c>
      <c r="F20" s="997">
        <f t="shared" si="1"/>
        <v>0</v>
      </c>
      <c r="G20" s="995">
        <f t="shared" si="1"/>
        <v>0</v>
      </c>
      <c r="H20" s="996">
        <f t="shared" si="1"/>
        <v>0</v>
      </c>
      <c r="I20" s="997">
        <f t="shared" si="1"/>
        <v>0</v>
      </c>
      <c r="J20" s="995">
        <f t="shared" si="1"/>
        <v>0</v>
      </c>
      <c r="K20" s="996">
        <f t="shared" si="1"/>
        <v>0</v>
      </c>
      <c r="L20" s="997">
        <f t="shared" si="1"/>
        <v>0</v>
      </c>
      <c r="M20" s="995">
        <f t="shared" si="1"/>
        <v>0</v>
      </c>
      <c r="N20" s="996">
        <f t="shared" si="1"/>
        <v>0</v>
      </c>
      <c r="O20" s="997">
        <f t="shared" si="1"/>
        <v>0</v>
      </c>
      <c r="P20" s="995">
        <f t="shared" si="1"/>
        <v>0</v>
      </c>
      <c r="Q20" s="996">
        <f t="shared" si="1"/>
        <v>0</v>
      </c>
      <c r="R20" s="997">
        <f t="shared" si="1"/>
        <v>0</v>
      </c>
      <c r="S20" s="995">
        <f t="shared" si="1"/>
        <v>0</v>
      </c>
      <c r="T20" s="996">
        <f t="shared" si="1"/>
        <v>0</v>
      </c>
      <c r="U20" s="997">
        <f t="shared" si="1"/>
        <v>0</v>
      </c>
      <c r="V20" s="995">
        <f t="shared" si="2"/>
        <v>0</v>
      </c>
      <c r="W20" s="996">
        <f t="shared" si="2"/>
        <v>0</v>
      </c>
      <c r="X20" s="997">
        <f t="shared" si="2"/>
        <v>0</v>
      </c>
      <c r="Y20" s="945"/>
      <c r="Z20" s="947"/>
    </row>
    <row r="21" spans="1:26" s="955" customFormat="1" ht="19.5" customHeight="1">
      <c r="B21" s="1610"/>
      <c r="C21" s="998" t="s">
        <v>1348</v>
      </c>
      <c r="D21" s="999">
        <f t="shared" si="0"/>
        <v>0</v>
      </c>
      <c r="E21" s="1000">
        <f t="shared" si="0"/>
        <v>0</v>
      </c>
      <c r="F21" s="1001">
        <f t="shared" si="1"/>
        <v>0</v>
      </c>
      <c r="G21" s="999">
        <f t="shared" si="1"/>
        <v>0</v>
      </c>
      <c r="H21" s="1000">
        <f t="shared" si="1"/>
        <v>0</v>
      </c>
      <c r="I21" s="1001">
        <f t="shared" si="1"/>
        <v>0</v>
      </c>
      <c r="J21" s="999">
        <f t="shared" si="1"/>
        <v>22</v>
      </c>
      <c r="K21" s="1000">
        <f t="shared" si="1"/>
        <v>0</v>
      </c>
      <c r="L21" s="1001">
        <f t="shared" si="1"/>
        <v>22</v>
      </c>
      <c r="M21" s="999">
        <f t="shared" si="1"/>
        <v>22</v>
      </c>
      <c r="N21" s="1000">
        <f t="shared" si="1"/>
        <v>0</v>
      </c>
      <c r="O21" s="1001">
        <f t="shared" si="1"/>
        <v>22</v>
      </c>
      <c r="P21" s="999">
        <f t="shared" si="1"/>
        <v>0</v>
      </c>
      <c r="Q21" s="1000">
        <f t="shared" si="1"/>
        <v>0</v>
      </c>
      <c r="R21" s="1001">
        <f t="shared" si="1"/>
        <v>0</v>
      </c>
      <c r="S21" s="999">
        <f t="shared" si="1"/>
        <v>0</v>
      </c>
      <c r="T21" s="1000">
        <f t="shared" si="1"/>
        <v>0</v>
      </c>
      <c r="U21" s="1001">
        <f t="shared" si="1"/>
        <v>0</v>
      </c>
      <c r="V21" s="999">
        <f t="shared" si="2"/>
        <v>0</v>
      </c>
      <c r="W21" s="1000">
        <f t="shared" si="2"/>
        <v>0</v>
      </c>
      <c r="X21" s="1001">
        <f t="shared" si="2"/>
        <v>0</v>
      </c>
      <c r="Y21" s="945"/>
      <c r="Z21" s="947"/>
    </row>
    <row r="22" spans="1:26" s="954" customFormat="1" ht="19.5" customHeight="1">
      <c r="A22" s="947"/>
      <c r="B22" s="1608" t="s">
        <v>1639</v>
      </c>
      <c r="C22" s="990" t="s">
        <v>1635</v>
      </c>
      <c r="D22" s="991">
        <f t="shared" si="0"/>
        <v>0</v>
      </c>
      <c r="E22" s="992">
        <f t="shared" si="0"/>
        <v>0</v>
      </c>
      <c r="F22" s="993">
        <f t="shared" si="1"/>
        <v>0</v>
      </c>
      <c r="G22" s="991">
        <f t="shared" si="1"/>
        <v>0</v>
      </c>
      <c r="H22" s="992">
        <f t="shared" si="1"/>
        <v>0</v>
      </c>
      <c r="I22" s="993">
        <f t="shared" si="1"/>
        <v>0</v>
      </c>
      <c r="J22" s="991">
        <f t="shared" si="1"/>
        <v>1</v>
      </c>
      <c r="K22" s="992">
        <f t="shared" si="1"/>
        <v>0</v>
      </c>
      <c r="L22" s="993">
        <f t="shared" si="1"/>
        <v>1</v>
      </c>
      <c r="M22" s="991">
        <f t="shared" si="1"/>
        <v>1</v>
      </c>
      <c r="N22" s="992">
        <f t="shared" si="1"/>
        <v>0</v>
      </c>
      <c r="O22" s="993">
        <f t="shared" si="1"/>
        <v>1</v>
      </c>
      <c r="P22" s="991">
        <f t="shared" si="1"/>
        <v>0</v>
      </c>
      <c r="Q22" s="992">
        <f t="shared" si="1"/>
        <v>0</v>
      </c>
      <c r="R22" s="993">
        <f t="shared" si="1"/>
        <v>0</v>
      </c>
      <c r="S22" s="991">
        <f t="shared" si="1"/>
        <v>0</v>
      </c>
      <c r="T22" s="992">
        <f t="shared" si="1"/>
        <v>0</v>
      </c>
      <c r="U22" s="993">
        <f t="shared" si="1"/>
        <v>0</v>
      </c>
      <c r="V22" s="991">
        <f t="shared" si="2"/>
        <v>0</v>
      </c>
      <c r="W22" s="992">
        <f t="shared" si="2"/>
        <v>0</v>
      </c>
      <c r="X22" s="993">
        <f t="shared" si="2"/>
        <v>0</v>
      </c>
      <c r="Y22" s="945"/>
      <c r="Z22" s="947"/>
    </row>
    <row r="23" spans="1:26" s="954" customFormat="1" ht="19.5" customHeight="1">
      <c r="A23" s="947"/>
      <c r="B23" s="1609"/>
      <c r="C23" s="994" t="s">
        <v>1636</v>
      </c>
      <c r="D23" s="995">
        <f t="shared" si="0"/>
        <v>0</v>
      </c>
      <c r="E23" s="996">
        <f t="shared" si="0"/>
        <v>0</v>
      </c>
      <c r="F23" s="997">
        <f t="shared" si="1"/>
        <v>0</v>
      </c>
      <c r="G23" s="995">
        <f t="shared" si="1"/>
        <v>0</v>
      </c>
      <c r="H23" s="996">
        <f t="shared" si="1"/>
        <v>0</v>
      </c>
      <c r="I23" s="997">
        <f t="shared" si="1"/>
        <v>0</v>
      </c>
      <c r="J23" s="995">
        <f t="shared" si="1"/>
        <v>0</v>
      </c>
      <c r="K23" s="996">
        <f t="shared" si="1"/>
        <v>0</v>
      </c>
      <c r="L23" s="997">
        <f t="shared" si="1"/>
        <v>0</v>
      </c>
      <c r="M23" s="995">
        <f t="shared" si="1"/>
        <v>0</v>
      </c>
      <c r="N23" s="996">
        <f t="shared" si="1"/>
        <v>0</v>
      </c>
      <c r="O23" s="997">
        <f t="shared" si="1"/>
        <v>0</v>
      </c>
      <c r="P23" s="995">
        <f t="shared" si="1"/>
        <v>0</v>
      </c>
      <c r="Q23" s="996">
        <f t="shared" si="1"/>
        <v>0</v>
      </c>
      <c r="R23" s="997">
        <f t="shared" si="1"/>
        <v>0</v>
      </c>
      <c r="S23" s="995">
        <f t="shared" si="1"/>
        <v>0</v>
      </c>
      <c r="T23" s="996">
        <f t="shared" si="1"/>
        <v>0</v>
      </c>
      <c r="U23" s="997">
        <f t="shared" si="1"/>
        <v>0</v>
      </c>
      <c r="V23" s="995">
        <f t="shared" si="2"/>
        <v>0</v>
      </c>
      <c r="W23" s="996">
        <f t="shared" si="2"/>
        <v>0</v>
      </c>
      <c r="X23" s="997">
        <f t="shared" si="2"/>
        <v>0</v>
      </c>
      <c r="Y23" s="945"/>
      <c r="Z23" s="947"/>
    </row>
    <row r="24" spans="1:26" s="955" customFormat="1" ht="19.5" customHeight="1">
      <c r="B24" s="1610"/>
      <c r="C24" s="998" t="s">
        <v>1348</v>
      </c>
      <c r="D24" s="999">
        <f t="shared" si="0"/>
        <v>0</v>
      </c>
      <c r="E24" s="1000">
        <f t="shared" si="0"/>
        <v>0</v>
      </c>
      <c r="F24" s="1001">
        <f t="shared" si="1"/>
        <v>0</v>
      </c>
      <c r="G24" s="999">
        <f t="shared" si="1"/>
        <v>0</v>
      </c>
      <c r="H24" s="1000">
        <f t="shared" si="1"/>
        <v>0</v>
      </c>
      <c r="I24" s="1001">
        <f t="shared" si="1"/>
        <v>0</v>
      </c>
      <c r="J24" s="999">
        <f t="shared" si="1"/>
        <v>1</v>
      </c>
      <c r="K24" s="1000">
        <f t="shared" si="1"/>
        <v>0</v>
      </c>
      <c r="L24" s="1001">
        <f t="shared" si="1"/>
        <v>1</v>
      </c>
      <c r="M24" s="999">
        <f t="shared" si="1"/>
        <v>1</v>
      </c>
      <c r="N24" s="1000">
        <f t="shared" si="1"/>
        <v>0</v>
      </c>
      <c r="O24" s="1001">
        <f t="shared" si="1"/>
        <v>1</v>
      </c>
      <c r="P24" s="999">
        <f t="shared" si="1"/>
        <v>0</v>
      </c>
      <c r="Q24" s="1000">
        <f t="shared" si="1"/>
        <v>0</v>
      </c>
      <c r="R24" s="1001">
        <f t="shared" si="1"/>
        <v>0</v>
      </c>
      <c r="S24" s="999">
        <f t="shared" si="1"/>
        <v>0</v>
      </c>
      <c r="T24" s="1000">
        <f t="shared" si="1"/>
        <v>0</v>
      </c>
      <c r="U24" s="1001">
        <f t="shared" si="1"/>
        <v>0</v>
      </c>
      <c r="V24" s="999">
        <f t="shared" si="2"/>
        <v>0</v>
      </c>
      <c r="W24" s="1000">
        <f t="shared" si="2"/>
        <v>0</v>
      </c>
      <c r="X24" s="1001">
        <f t="shared" si="2"/>
        <v>0</v>
      </c>
      <c r="Y24" s="945"/>
      <c r="Z24" s="947"/>
    </row>
    <row r="25" spans="1:26" s="954" customFormat="1" ht="19.5" customHeight="1">
      <c r="A25" s="947"/>
      <c r="B25" s="1608" t="s">
        <v>1640</v>
      </c>
      <c r="C25" s="990" t="s">
        <v>1635</v>
      </c>
      <c r="D25" s="991">
        <f t="shared" si="0"/>
        <v>0</v>
      </c>
      <c r="E25" s="992">
        <f t="shared" si="0"/>
        <v>0</v>
      </c>
      <c r="F25" s="993">
        <f t="shared" si="1"/>
        <v>0</v>
      </c>
      <c r="G25" s="991">
        <f t="shared" si="1"/>
        <v>0</v>
      </c>
      <c r="H25" s="992">
        <f t="shared" si="1"/>
        <v>0</v>
      </c>
      <c r="I25" s="993">
        <f t="shared" si="1"/>
        <v>0</v>
      </c>
      <c r="J25" s="991">
        <f t="shared" si="1"/>
        <v>0</v>
      </c>
      <c r="K25" s="992">
        <f t="shared" si="1"/>
        <v>2</v>
      </c>
      <c r="L25" s="993">
        <f t="shared" si="1"/>
        <v>2</v>
      </c>
      <c r="M25" s="991">
        <f t="shared" si="1"/>
        <v>0</v>
      </c>
      <c r="N25" s="992">
        <f t="shared" si="1"/>
        <v>2</v>
      </c>
      <c r="O25" s="993">
        <f t="shared" si="1"/>
        <v>2</v>
      </c>
      <c r="P25" s="991">
        <f t="shared" si="1"/>
        <v>0</v>
      </c>
      <c r="Q25" s="992">
        <f t="shared" si="1"/>
        <v>0</v>
      </c>
      <c r="R25" s="993">
        <f t="shared" si="1"/>
        <v>0</v>
      </c>
      <c r="S25" s="991">
        <f t="shared" si="1"/>
        <v>0</v>
      </c>
      <c r="T25" s="992">
        <f t="shared" si="1"/>
        <v>0</v>
      </c>
      <c r="U25" s="993">
        <f t="shared" si="1"/>
        <v>0</v>
      </c>
      <c r="V25" s="991">
        <f t="shared" si="2"/>
        <v>0</v>
      </c>
      <c r="W25" s="992">
        <f t="shared" si="2"/>
        <v>0</v>
      </c>
      <c r="X25" s="993">
        <f t="shared" si="2"/>
        <v>0</v>
      </c>
      <c r="Y25" s="945"/>
      <c r="Z25" s="947"/>
    </row>
    <row r="26" spans="1:26" s="954" customFormat="1" ht="19.5" customHeight="1">
      <c r="A26" s="947"/>
      <c r="B26" s="1609"/>
      <c r="C26" s="994" t="s">
        <v>1636</v>
      </c>
      <c r="D26" s="995">
        <f t="shared" si="0"/>
        <v>0</v>
      </c>
      <c r="E26" s="996">
        <f t="shared" si="0"/>
        <v>0</v>
      </c>
      <c r="F26" s="997">
        <f t="shared" si="1"/>
        <v>0</v>
      </c>
      <c r="G26" s="995">
        <f t="shared" si="1"/>
        <v>0</v>
      </c>
      <c r="H26" s="996">
        <f t="shared" si="1"/>
        <v>0</v>
      </c>
      <c r="I26" s="997">
        <f t="shared" si="1"/>
        <v>0</v>
      </c>
      <c r="J26" s="995">
        <f t="shared" si="1"/>
        <v>0</v>
      </c>
      <c r="K26" s="996">
        <f t="shared" si="1"/>
        <v>0</v>
      </c>
      <c r="L26" s="997">
        <f t="shared" si="1"/>
        <v>0</v>
      </c>
      <c r="M26" s="995">
        <f t="shared" si="1"/>
        <v>0</v>
      </c>
      <c r="N26" s="996">
        <f t="shared" si="1"/>
        <v>0</v>
      </c>
      <c r="O26" s="997">
        <f t="shared" si="1"/>
        <v>0</v>
      </c>
      <c r="P26" s="995">
        <f t="shared" si="1"/>
        <v>0</v>
      </c>
      <c r="Q26" s="996">
        <f t="shared" si="1"/>
        <v>0</v>
      </c>
      <c r="R26" s="997">
        <f t="shared" si="1"/>
        <v>0</v>
      </c>
      <c r="S26" s="995">
        <f t="shared" si="1"/>
        <v>0</v>
      </c>
      <c r="T26" s="996">
        <f t="shared" si="1"/>
        <v>0</v>
      </c>
      <c r="U26" s="997">
        <f t="shared" si="1"/>
        <v>0</v>
      </c>
      <c r="V26" s="995">
        <f t="shared" si="2"/>
        <v>0</v>
      </c>
      <c r="W26" s="996">
        <f t="shared" si="2"/>
        <v>0</v>
      </c>
      <c r="X26" s="997">
        <f t="shared" si="2"/>
        <v>0</v>
      </c>
      <c r="Y26" s="945"/>
      <c r="Z26" s="947"/>
    </row>
    <row r="27" spans="1:26" s="955" customFormat="1" ht="19.5" customHeight="1">
      <c r="B27" s="1610"/>
      <c r="C27" s="998" t="s">
        <v>1348</v>
      </c>
      <c r="D27" s="999">
        <f t="shared" si="0"/>
        <v>0</v>
      </c>
      <c r="E27" s="1000">
        <f t="shared" si="0"/>
        <v>0</v>
      </c>
      <c r="F27" s="1001">
        <f t="shared" si="1"/>
        <v>0</v>
      </c>
      <c r="G27" s="999">
        <f t="shared" si="1"/>
        <v>0</v>
      </c>
      <c r="H27" s="1000">
        <f t="shared" si="1"/>
        <v>0</v>
      </c>
      <c r="I27" s="1001">
        <f t="shared" si="1"/>
        <v>0</v>
      </c>
      <c r="J27" s="999">
        <f t="shared" si="1"/>
        <v>0</v>
      </c>
      <c r="K27" s="1000">
        <f t="shared" si="1"/>
        <v>2</v>
      </c>
      <c r="L27" s="1001">
        <f t="shared" si="1"/>
        <v>2</v>
      </c>
      <c r="M27" s="999">
        <f t="shared" si="1"/>
        <v>0</v>
      </c>
      <c r="N27" s="1000">
        <f t="shared" si="1"/>
        <v>2</v>
      </c>
      <c r="O27" s="1001">
        <f t="shared" si="1"/>
        <v>2</v>
      </c>
      <c r="P27" s="999">
        <f t="shared" si="1"/>
        <v>0</v>
      </c>
      <c r="Q27" s="1000">
        <f t="shared" si="1"/>
        <v>0</v>
      </c>
      <c r="R27" s="1001">
        <f t="shared" si="1"/>
        <v>0</v>
      </c>
      <c r="S27" s="999">
        <f t="shared" si="1"/>
        <v>0</v>
      </c>
      <c r="T27" s="1000">
        <f t="shared" si="1"/>
        <v>0</v>
      </c>
      <c r="U27" s="1001">
        <f t="shared" si="1"/>
        <v>0</v>
      </c>
      <c r="V27" s="999">
        <f t="shared" si="2"/>
        <v>0</v>
      </c>
      <c r="W27" s="1000">
        <f t="shared" si="2"/>
        <v>0</v>
      </c>
      <c r="X27" s="1001">
        <f t="shared" si="2"/>
        <v>0</v>
      </c>
      <c r="Y27" s="945"/>
      <c r="Z27" s="947"/>
    </row>
    <row r="28" spans="1:26" s="954" customFormat="1" ht="19.5" customHeight="1">
      <c r="A28" s="947"/>
      <c r="B28" s="1608" t="s">
        <v>281</v>
      </c>
      <c r="C28" s="990" t="s">
        <v>1635</v>
      </c>
      <c r="D28" s="991">
        <f t="shared" si="0"/>
        <v>0</v>
      </c>
      <c r="E28" s="992">
        <f t="shared" si="0"/>
        <v>0</v>
      </c>
      <c r="F28" s="993">
        <f t="shared" si="1"/>
        <v>0</v>
      </c>
      <c r="G28" s="991">
        <f t="shared" si="1"/>
        <v>0</v>
      </c>
      <c r="H28" s="992">
        <f t="shared" si="1"/>
        <v>0</v>
      </c>
      <c r="I28" s="993">
        <f t="shared" si="1"/>
        <v>0</v>
      </c>
      <c r="J28" s="991">
        <f t="shared" si="1"/>
        <v>0</v>
      </c>
      <c r="K28" s="992">
        <f t="shared" si="1"/>
        <v>0</v>
      </c>
      <c r="L28" s="993">
        <f t="shared" si="1"/>
        <v>0</v>
      </c>
      <c r="M28" s="991">
        <f t="shared" si="1"/>
        <v>0</v>
      </c>
      <c r="N28" s="992">
        <f t="shared" si="1"/>
        <v>0</v>
      </c>
      <c r="O28" s="993">
        <f t="shared" si="1"/>
        <v>0</v>
      </c>
      <c r="P28" s="991">
        <f t="shared" si="1"/>
        <v>0</v>
      </c>
      <c r="Q28" s="992">
        <f t="shared" si="1"/>
        <v>0</v>
      </c>
      <c r="R28" s="993">
        <f t="shared" si="1"/>
        <v>0</v>
      </c>
      <c r="S28" s="991">
        <f t="shared" si="1"/>
        <v>0</v>
      </c>
      <c r="T28" s="992">
        <f t="shared" si="1"/>
        <v>0</v>
      </c>
      <c r="U28" s="993">
        <f t="shared" si="1"/>
        <v>0</v>
      </c>
      <c r="V28" s="991">
        <f t="shared" si="2"/>
        <v>0</v>
      </c>
      <c r="W28" s="992">
        <f t="shared" si="2"/>
        <v>0</v>
      </c>
      <c r="X28" s="993">
        <f t="shared" si="2"/>
        <v>0</v>
      </c>
      <c r="Y28" s="945"/>
      <c r="Z28" s="947"/>
    </row>
    <row r="29" spans="1:26" s="954" customFormat="1" ht="19.5" customHeight="1">
      <c r="A29" s="947"/>
      <c r="B29" s="1609"/>
      <c r="C29" s="994" t="s">
        <v>1636</v>
      </c>
      <c r="D29" s="995">
        <f t="shared" ref="D29:E30" si="3">D55</f>
        <v>0</v>
      </c>
      <c r="E29" s="996">
        <f t="shared" si="3"/>
        <v>0</v>
      </c>
      <c r="F29" s="997">
        <f t="shared" ref="F29:X33" si="4">F55+F81</f>
        <v>0</v>
      </c>
      <c r="G29" s="995">
        <f t="shared" si="4"/>
        <v>0</v>
      </c>
      <c r="H29" s="996">
        <f t="shared" si="4"/>
        <v>0</v>
      </c>
      <c r="I29" s="997">
        <f t="shared" si="4"/>
        <v>0</v>
      </c>
      <c r="J29" s="995">
        <f t="shared" si="4"/>
        <v>0</v>
      </c>
      <c r="K29" s="996">
        <f t="shared" si="4"/>
        <v>0</v>
      </c>
      <c r="L29" s="997">
        <f t="shared" si="4"/>
        <v>0</v>
      </c>
      <c r="M29" s="995">
        <f t="shared" si="4"/>
        <v>0</v>
      </c>
      <c r="N29" s="996">
        <f t="shared" si="4"/>
        <v>0</v>
      </c>
      <c r="O29" s="997">
        <f t="shared" si="4"/>
        <v>0</v>
      </c>
      <c r="P29" s="995">
        <f t="shared" si="4"/>
        <v>0</v>
      </c>
      <c r="Q29" s="996">
        <f t="shared" si="4"/>
        <v>0</v>
      </c>
      <c r="R29" s="997">
        <f t="shared" si="4"/>
        <v>0</v>
      </c>
      <c r="S29" s="995">
        <f t="shared" si="4"/>
        <v>0</v>
      </c>
      <c r="T29" s="996">
        <f t="shared" si="4"/>
        <v>0</v>
      </c>
      <c r="U29" s="997">
        <f t="shared" si="4"/>
        <v>0</v>
      </c>
      <c r="V29" s="995">
        <f t="shared" si="4"/>
        <v>0</v>
      </c>
      <c r="W29" s="996">
        <f t="shared" si="4"/>
        <v>0</v>
      </c>
      <c r="X29" s="997">
        <f t="shared" si="4"/>
        <v>0</v>
      </c>
      <c r="Y29" s="945"/>
      <c r="Z29" s="947"/>
    </row>
    <row r="30" spans="1:26" s="955" customFormat="1" ht="19.5" customHeight="1" thickBot="1">
      <c r="B30" s="1618"/>
      <c r="C30" s="1002" t="s">
        <v>1348</v>
      </c>
      <c r="D30" s="1003">
        <f t="shared" si="3"/>
        <v>0</v>
      </c>
      <c r="E30" s="1004">
        <f t="shared" si="3"/>
        <v>0</v>
      </c>
      <c r="F30" s="1005">
        <f t="shared" si="4"/>
        <v>0</v>
      </c>
      <c r="G30" s="1003">
        <f t="shared" si="4"/>
        <v>0</v>
      </c>
      <c r="H30" s="1004">
        <f t="shared" si="4"/>
        <v>0</v>
      </c>
      <c r="I30" s="1005">
        <f t="shared" si="4"/>
        <v>0</v>
      </c>
      <c r="J30" s="1003">
        <f t="shared" si="4"/>
        <v>0</v>
      </c>
      <c r="K30" s="1004">
        <f t="shared" si="4"/>
        <v>0</v>
      </c>
      <c r="L30" s="1005">
        <f t="shared" si="4"/>
        <v>0</v>
      </c>
      <c r="M30" s="1003">
        <f t="shared" si="4"/>
        <v>0</v>
      </c>
      <c r="N30" s="1004">
        <f t="shared" si="4"/>
        <v>0</v>
      </c>
      <c r="O30" s="1005">
        <f t="shared" si="4"/>
        <v>0</v>
      </c>
      <c r="P30" s="1003">
        <f t="shared" si="4"/>
        <v>0</v>
      </c>
      <c r="Q30" s="1004">
        <f t="shared" si="4"/>
        <v>0</v>
      </c>
      <c r="R30" s="1005">
        <f t="shared" si="4"/>
        <v>0</v>
      </c>
      <c r="S30" s="1003">
        <f t="shared" si="4"/>
        <v>0</v>
      </c>
      <c r="T30" s="1004">
        <f t="shared" si="4"/>
        <v>0</v>
      </c>
      <c r="U30" s="1005">
        <f t="shared" si="4"/>
        <v>0</v>
      </c>
      <c r="V30" s="1003">
        <f t="shared" si="4"/>
        <v>0</v>
      </c>
      <c r="W30" s="1004">
        <f t="shared" si="4"/>
        <v>0</v>
      </c>
      <c r="X30" s="1005">
        <f t="shared" si="4"/>
        <v>0</v>
      </c>
      <c r="Y30" s="945"/>
      <c r="Z30" s="947"/>
    </row>
    <row r="31" spans="1:26" s="954" customFormat="1" ht="19.5" customHeight="1">
      <c r="A31" s="947"/>
      <c r="B31" s="1609" t="s">
        <v>1348</v>
      </c>
      <c r="C31" s="1006" t="s">
        <v>1635</v>
      </c>
      <c r="D31" s="1007">
        <f t="shared" ref="D31:E33" si="5">D57+D83</f>
        <v>0</v>
      </c>
      <c r="E31" s="1008">
        <f t="shared" si="5"/>
        <v>0</v>
      </c>
      <c r="F31" s="1009">
        <f t="shared" si="4"/>
        <v>0</v>
      </c>
      <c r="G31" s="1007">
        <f t="shared" si="4"/>
        <v>0</v>
      </c>
      <c r="H31" s="1008">
        <f t="shared" si="4"/>
        <v>0</v>
      </c>
      <c r="I31" s="1009">
        <f t="shared" si="4"/>
        <v>0</v>
      </c>
      <c r="J31" s="1007">
        <f t="shared" si="4"/>
        <v>23</v>
      </c>
      <c r="K31" s="1008">
        <f t="shared" si="4"/>
        <v>2</v>
      </c>
      <c r="L31" s="1009">
        <f t="shared" si="4"/>
        <v>25</v>
      </c>
      <c r="M31" s="1007">
        <f t="shared" si="4"/>
        <v>23</v>
      </c>
      <c r="N31" s="1008">
        <f t="shared" si="4"/>
        <v>2</v>
      </c>
      <c r="O31" s="1009">
        <f t="shared" si="4"/>
        <v>25</v>
      </c>
      <c r="P31" s="1007">
        <f t="shared" si="4"/>
        <v>0</v>
      </c>
      <c r="Q31" s="1008">
        <f t="shared" si="4"/>
        <v>0</v>
      </c>
      <c r="R31" s="1009">
        <f t="shared" si="4"/>
        <v>0</v>
      </c>
      <c r="S31" s="1007">
        <f t="shared" si="4"/>
        <v>0</v>
      </c>
      <c r="T31" s="1008">
        <f t="shared" si="4"/>
        <v>0</v>
      </c>
      <c r="U31" s="1009">
        <f t="shared" si="4"/>
        <v>0</v>
      </c>
      <c r="V31" s="1007">
        <f t="shared" si="4"/>
        <v>0</v>
      </c>
      <c r="W31" s="1008">
        <f t="shared" si="4"/>
        <v>0</v>
      </c>
      <c r="X31" s="1009">
        <f t="shared" si="4"/>
        <v>0</v>
      </c>
      <c r="Y31" s="945"/>
      <c r="Z31" s="947"/>
    </row>
    <row r="32" spans="1:26" s="954" customFormat="1" ht="19.5" customHeight="1">
      <c r="A32" s="947"/>
      <c r="B32" s="1609"/>
      <c r="C32" s="1006" t="s">
        <v>1636</v>
      </c>
      <c r="D32" s="1007">
        <f t="shared" si="5"/>
        <v>0</v>
      </c>
      <c r="E32" s="1008">
        <f t="shared" si="5"/>
        <v>0</v>
      </c>
      <c r="F32" s="1009">
        <f t="shared" si="4"/>
        <v>0</v>
      </c>
      <c r="G32" s="1007">
        <f t="shared" si="4"/>
        <v>0</v>
      </c>
      <c r="H32" s="1008">
        <f t="shared" si="4"/>
        <v>0</v>
      </c>
      <c r="I32" s="1009">
        <f t="shared" si="4"/>
        <v>0</v>
      </c>
      <c r="J32" s="1007">
        <f t="shared" si="4"/>
        <v>0</v>
      </c>
      <c r="K32" s="1008">
        <f t="shared" si="4"/>
        <v>0</v>
      </c>
      <c r="L32" s="1009">
        <f t="shared" si="4"/>
        <v>0</v>
      </c>
      <c r="M32" s="1007">
        <f t="shared" si="4"/>
        <v>0</v>
      </c>
      <c r="N32" s="1008">
        <f t="shared" si="4"/>
        <v>0</v>
      </c>
      <c r="O32" s="1009">
        <f t="shared" si="4"/>
        <v>0</v>
      </c>
      <c r="P32" s="1007">
        <f t="shared" si="4"/>
        <v>0</v>
      </c>
      <c r="Q32" s="1008">
        <f t="shared" si="4"/>
        <v>0</v>
      </c>
      <c r="R32" s="1009">
        <f t="shared" si="4"/>
        <v>0</v>
      </c>
      <c r="S32" s="1007">
        <f t="shared" si="4"/>
        <v>0</v>
      </c>
      <c r="T32" s="1008">
        <f t="shared" si="4"/>
        <v>0</v>
      </c>
      <c r="U32" s="1009">
        <f t="shared" si="4"/>
        <v>0</v>
      </c>
      <c r="V32" s="1007">
        <f t="shared" si="4"/>
        <v>0</v>
      </c>
      <c r="W32" s="1008">
        <f t="shared" si="4"/>
        <v>0</v>
      </c>
      <c r="X32" s="1009">
        <f t="shared" si="4"/>
        <v>0</v>
      </c>
      <c r="Y32" s="945"/>
      <c r="Z32" s="947"/>
    </row>
    <row r="33" spans="1:26" s="954" customFormat="1" ht="19.5" customHeight="1">
      <c r="A33" s="947"/>
      <c r="B33" s="1610"/>
      <c r="C33" s="1010" t="s">
        <v>1348</v>
      </c>
      <c r="D33" s="1011">
        <f t="shared" si="5"/>
        <v>0</v>
      </c>
      <c r="E33" s="1012">
        <f t="shared" si="5"/>
        <v>0</v>
      </c>
      <c r="F33" s="1013">
        <f t="shared" si="4"/>
        <v>0</v>
      </c>
      <c r="G33" s="1011">
        <f t="shared" si="4"/>
        <v>0</v>
      </c>
      <c r="H33" s="1012">
        <f t="shared" si="4"/>
        <v>0</v>
      </c>
      <c r="I33" s="1013">
        <f t="shared" si="4"/>
        <v>0</v>
      </c>
      <c r="J33" s="1011">
        <f t="shared" si="4"/>
        <v>23</v>
      </c>
      <c r="K33" s="1012">
        <f t="shared" si="4"/>
        <v>2</v>
      </c>
      <c r="L33" s="1013">
        <f t="shared" si="4"/>
        <v>25</v>
      </c>
      <c r="M33" s="1011">
        <f t="shared" si="4"/>
        <v>23</v>
      </c>
      <c r="N33" s="1012">
        <f t="shared" si="4"/>
        <v>2</v>
      </c>
      <c r="O33" s="1013">
        <f t="shared" si="4"/>
        <v>25</v>
      </c>
      <c r="P33" s="1011">
        <f t="shared" si="4"/>
        <v>0</v>
      </c>
      <c r="Q33" s="1012">
        <f t="shared" si="4"/>
        <v>0</v>
      </c>
      <c r="R33" s="1013">
        <f t="shared" si="4"/>
        <v>0</v>
      </c>
      <c r="S33" s="1011">
        <f t="shared" si="4"/>
        <v>0</v>
      </c>
      <c r="T33" s="1012">
        <f t="shared" si="4"/>
        <v>0</v>
      </c>
      <c r="U33" s="1013">
        <f t="shared" si="4"/>
        <v>0</v>
      </c>
      <c r="V33" s="1011">
        <f t="shared" si="4"/>
        <v>0</v>
      </c>
      <c r="W33" s="1012">
        <f t="shared" si="4"/>
        <v>0</v>
      </c>
      <c r="X33" s="1013">
        <f t="shared" si="4"/>
        <v>0</v>
      </c>
      <c r="Y33" s="945"/>
      <c r="Z33" s="947"/>
    </row>
    <row r="34" spans="1:26" s="947" customFormat="1" ht="12.75">
      <c r="F34" s="956"/>
      <c r="G34" s="956"/>
      <c r="H34" s="956"/>
      <c r="I34" s="956"/>
      <c r="L34" s="956"/>
      <c r="O34" s="956"/>
      <c r="P34" s="956"/>
      <c r="Q34" s="956"/>
      <c r="R34" s="956"/>
      <c r="U34" s="956"/>
      <c r="X34" s="956"/>
      <c r="Y34" s="945"/>
    </row>
    <row r="35" spans="1:26" s="947" customFormat="1" ht="23.25" customHeight="1">
      <c r="A35" s="948"/>
      <c r="B35" s="1014" t="s">
        <v>1641</v>
      </c>
      <c r="C35" s="950"/>
      <c r="D35" s="950"/>
      <c r="E35" s="950"/>
      <c r="F35" s="951"/>
      <c r="G35" s="950"/>
      <c r="H35" s="950"/>
      <c r="I35" s="951"/>
      <c r="J35" s="950"/>
      <c r="K35" s="950"/>
      <c r="L35" s="951"/>
      <c r="M35" s="950"/>
      <c r="N35" s="950"/>
      <c r="O35" s="951"/>
      <c r="P35" s="950"/>
      <c r="Q35" s="950"/>
      <c r="R35" s="951"/>
      <c r="S35" s="950"/>
      <c r="T35" s="950"/>
      <c r="U35" s="951"/>
      <c r="V35" s="950"/>
      <c r="W35" s="950"/>
      <c r="X35" s="951"/>
      <c r="Y35" s="945"/>
    </row>
    <row r="36" spans="1:26" s="947" customFormat="1" ht="12.75">
      <c r="F36" s="956"/>
      <c r="I36" s="956"/>
      <c r="L36" s="956"/>
      <c r="O36" s="956"/>
      <c r="R36" s="956"/>
      <c r="U36" s="956"/>
      <c r="X36" s="956"/>
      <c r="Y36" s="945"/>
    </row>
    <row r="37" spans="1:26" s="947" customFormat="1" ht="24.75" customHeight="1">
      <c r="B37" s="1015"/>
      <c r="C37" s="1016" t="s">
        <v>759</v>
      </c>
      <c r="D37" s="1614">
        <f>G37-1</f>
        <v>2020</v>
      </c>
      <c r="E37" s="1615"/>
      <c r="F37" s="1616"/>
      <c r="G37" s="1614">
        <f>START!$C$14</f>
        <v>2021</v>
      </c>
      <c r="H37" s="1615"/>
      <c r="I37" s="1616"/>
      <c r="J37" s="1614">
        <f>+G37+1</f>
        <v>2022</v>
      </c>
      <c r="K37" s="1615"/>
      <c r="L37" s="1616"/>
      <c r="M37" s="1614">
        <f>+J37+1</f>
        <v>2023</v>
      </c>
      <c r="N37" s="1615"/>
      <c r="O37" s="1616"/>
      <c r="P37" s="1614">
        <f>+M37+1</f>
        <v>2024</v>
      </c>
      <c r="Q37" s="1615"/>
      <c r="R37" s="1616"/>
      <c r="S37" s="1614">
        <f>+P37+1</f>
        <v>2025</v>
      </c>
      <c r="T37" s="1615"/>
      <c r="U37" s="1616"/>
      <c r="V37" s="1614">
        <f>+S37+1</f>
        <v>2026</v>
      </c>
      <c r="W37" s="1615"/>
      <c r="X37" s="1616"/>
      <c r="Y37" s="945"/>
    </row>
    <row r="38" spans="1:26" s="947" customFormat="1" ht="20.25" customHeight="1">
      <c r="B38" s="1017"/>
      <c r="C38" s="1018"/>
      <c r="D38" s="987" t="s">
        <v>1633</v>
      </c>
      <c r="E38" s="988" t="s">
        <v>1634</v>
      </c>
      <c r="F38" s="989" t="s">
        <v>1348</v>
      </c>
      <c r="G38" s="987" t="s">
        <v>1633</v>
      </c>
      <c r="H38" s="988" t="s">
        <v>1634</v>
      </c>
      <c r="I38" s="989" t="s">
        <v>1348</v>
      </c>
      <c r="J38" s="987" t="s">
        <v>1633</v>
      </c>
      <c r="K38" s="988" t="s">
        <v>1634</v>
      </c>
      <c r="L38" s="989" t="s">
        <v>1348</v>
      </c>
      <c r="M38" s="987" t="s">
        <v>1633</v>
      </c>
      <c r="N38" s="988" t="s">
        <v>1634</v>
      </c>
      <c r="O38" s="989" t="s">
        <v>1348</v>
      </c>
      <c r="P38" s="987" t="s">
        <v>1633</v>
      </c>
      <c r="Q38" s="988" t="s">
        <v>1634</v>
      </c>
      <c r="R38" s="989" t="s">
        <v>1348</v>
      </c>
      <c r="S38" s="987" t="s">
        <v>1633</v>
      </c>
      <c r="T38" s="988" t="s">
        <v>1634</v>
      </c>
      <c r="U38" s="989" t="s">
        <v>1348</v>
      </c>
      <c r="V38" s="987" t="s">
        <v>1633</v>
      </c>
      <c r="W38" s="988" t="s">
        <v>1634</v>
      </c>
      <c r="X38" s="989" t="s">
        <v>1348</v>
      </c>
      <c r="Y38" s="945"/>
    </row>
    <row r="39" spans="1:26" s="954" customFormat="1" ht="19.5" customHeight="1">
      <c r="A39" s="947"/>
      <c r="B39" s="1608" t="s">
        <v>1645</v>
      </c>
      <c r="C39" s="990" t="s">
        <v>1635</v>
      </c>
      <c r="D39" s="1019"/>
      <c r="E39" s="1020"/>
      <c r="F39" s="993">
        <f>SUM(D39:E39)</f>
        <v>0</v>
      </c>
      <c r="G39" s="1019"/>
      <c r="H39" s="1020"/>
      <c r="I39" s="993">
        <f>SUM(G39:H39)</f>
        <v>0</v>
      </c>
      <c r="J39" s="1019"/>
      <c r="K39" s="1020"/>
      <c r="L39" s="993">
        <f>SUM(J39:K39)</f>
        <v>0</v>
      </c>
      <c r="M39" s="1019"/>
      <c r="N39" s="1020"/>
      <c r="O39" s="993">
        <f>SUM(M39:N39)</f>
        <v>0</v>
      </c>
      <c r="P39" s="1019"/>
      <c r="Q39" s="1020"/>
      <c r="R39" s="993">
        <f>SUM(P39:Q39)</f>
        <v>0</v>
      </c>
      <c r="S39" s="1019"/>
      <c r="T39" s="1020"/>
      <c r="U39" s="993">
        <f>SUM(S39:T39)</f>
        <v>0</v>
      </c>
      <c r="V39" s="1019"/>
      <c r="W39" s="1020"/>
      <c r="X39" s="993">
        <f>SUM(V39:W39)</f>
        <v>0</v>
      </c>
      <c r="Y39" s="945"/>
      <c r="Z39" s="947"/>
    </row>
    <row r="40" spans="1:26" s="954" customFormat="1" ht="19.5" customHeight="1">
      <c r="A40" s="947"/>
      <c r="B40" s="1609"/>
      <c r="C40" s="994" t="s">
        <v>1636</v>
      </c>
      <c r="D40" s="1021"/>
      <c r="E40" s="1022"/>
      <c r="F40" s="997">
        <f>SUM(D40:E40)</f>
        <v>0</v>
      </c>
      <c r="G40" s="1021"/>
      <c r="H40" s="1022"/>
      <c r="I40" s="997">
        <f>SUM(G40:H40)</f>
        <v>0</v>
      </c>
      <c r="J40" s="1021"/>
      <c r="K40" s="1022"/>
      <c r="L40" s="997">
        <f>SUM(J40:K40)</f>
        <v>0</v>
      </c>
      <c r="M40" s="1021"/>
      <c r="N40" s="1022"/>
      <c r="O40" s="997">
        <f>SUM(M40:N40)</f>
        <v>0</v>
      </c>
      <c r="P40" s="1021"/>
      <c r="Q40" s="1022"/>
      <c r="R40" s="997">
        <f>SUM(P40:Q40)</f>
        <v>0</v>
      </c>
      <c r="S40" s="1021"/>
      <c r="T40" s="1022"/>
      <c r="U40" s="997">
        <f>SUM(S40:T40)</f>
        <v>0</v>
      </c>
      <c r="V40" s="1021"/>
      <c r="W40" s="1022"/>
      <c r="X40" s="997">
        <f>SUM(V40:W40)</f>
        <v>0</v>
      </c>
      <c r="Y40" s="945"/>
      <c r="Z40" s="947"/>
    </row>
    <row r="41" spans="1:26" s="955" customFormat="1" ht="19.5" customHeight="1">
      <c r="B41" s="1610"/>
      <c r="C41" s="998" t="s">
        <v>1348</v>
      </c>
      <c r="D41" s="999">
        <f t="shared" ref="D41:X41" si="6">SUM(D39:D40)</f>
        <v>0</v>
      </c>
      <c r="E41" s="1000">
        <f t="shared" si="6"/>
        <v>0</v>
      </c>
      <c r="F41" s="1001">
        <f t="shared" si="6"/>
        <v>0</v>
      </c>
      <c r="G41" s="999">
        <f t="shared" si="6"/>
        <v>0</v>
      </c>
      <c r="H41" s="1000">
        <f t="shared" si="6"/>
        <v>0</v>
      </c>
      <c r="I41" s="1001">
        <f t="shared" si="6"/>
        <v>0</v>
      </c>
      <c r="J41" s="999">
        <f t="shared" si="6"/>
        <v>0</v>
      </c>
      <c r="K41" s="1000">
        <f t="shared" si="6"/>
        <v>0</v>
      </c>
      <c r="L41" s="1001">
        <f t="shared" si="6"/>
        <v>0</v>
      </c>
      <c r="M41" s="999">
        <f t="shared" si="6"/>
        <v>0</v>
      </c>
      <c r="N41" s="1000">
        <f t="shared" si="6"/>
        <v>0</v>
      </c>
      <c r="O41" s="1001">
        <f t="shared" si="6"/>
        <v>0</v>
      </c>
      <c r="P41" s="999">
        <f t="shared" si="6"/>
        <v>0</v>
      </c>
      <c r="Q41" s="1000">
        <f t="shared" si="6"/>
        <v>0</v>
      </c>
      <c r="R41" s="1001">
        <f t="shared" si="6"/>
        <v>0</v>
      </c>
      <c r="S41" s="999">
        <f t="shared" si="6"/>
        <v>0</v>
      </c>
      <c r="T41" s="1000">
        <f t="shared" si="6"/>
        <v>0</v>
      </c>
      <c r="U41" s="1001">
        <f t="shared" si="6"/>
        <v>0</v>
      </c>
      <c r="V41" s="999">
        <f t="shared" si="6"/>
        <v>0</v>
      </c>
      <c r="W41" s="1000">
        <f t="shared" si="6"/>
        <v>0</v>
      </c>
      <c r="X41" s="1001">
        <f t="shared" si="6"/>
        <v>0</v>
      </c>
      <c r="Y41" s="945"/>
      <c r="Z41" s="947"/>
    </row>
    <row r="42" spans="1:26" s="954" customFormat="1" ht="19.5" customHeight="1">
      <c r="A42" s="947"/>
      <c r="B42" s="1608" t="s">
        <v>1637</v>
      </c>
      <c r="C42" s="990" t="s">
        <v>1635</v>
      </c>
      <c r="D42" s="1019"/>
      <c r="E42" s="1020"/>
      <c r="F42" s="993">
        <f>SUM(D42:E42)</f>
        <v>0</v>
      </c>
      <c r="G42" s="1019"/>
      <c r="H42" s="1020"/>
      <c r="I42" s="993">
        <f>SUM(G42:H42)</f>
        <v>0</v>
      </c>
      <c r="J42" s="1019"/>
      <c r="K42" s="1020"/>
      <c r="L42" s="993">
        <f>SUM(J42:K42)</f>
        <v>0</v>
      </c>
      <c r="M42" s="1019"/>
      <c r="N42" s="1020"/>
      <c r="O42" s="993">
        <f>SUM(M42:N42)</f>
        <v>0</v>
      </c>
      <c r="P42" s="1019"/>
      <c r="Q42" s="1020"/>
      <c r="R42" s="993">
        <f>SUM(P42:Q42)</f>
        <v>0</v>
      </c>
      <c r="S42" s="1019"/>
      <c r="T42" s="1020"/>
      <c r="U42" s="993">
        <f>SUM(S42:T42)</f>
        <v>0</v>
      </c>
      <c r="V42" s="1019"/>
      <c r="W42" s="1020"/>
      <c r="X42" s="993">
        <f>SUM(V42:W42)</f>
        <v>0</v>
      </c>
      <c r="Y42" s="945"/>
      <c r="Z42" s="947"/>
    </row>
    <row r="43" spans="1:26" s="954" customFormat="1" ht="19.5" customHeight="1">
      <c r="A43" s="947"/>
      <c r="B43" s="1609"/>
      <c r="C43" s="994" t="s">
        <v>1636</v>
      </c>
      <c r="D43" s="1021"/>
      <c r="E43" s="1022"/>
      <c r="F43" s="997">
        <f>SUM(D43:E43)</f>
        <v>0</v>
      </c>
      <c r="G43" s="1021"/>
      <c r="H43" s="1022"/>
      <c r="I43" s="997">
        <f>SUM(G43:H43)</f>
        <v>0</v>
      </c>
      <c r="J43" s="1021"/>
      <c r="K43" s="1022"/>
      <c r="L43" s="997">
        <f>SUM(J43:K43)</f>
        <v>0</v>
      </c>
      <c r="M43" s="1021"/>
      <c r="N43" s="1022"/>
      <c r="O43" s="997">
        <f>SUM(M43:N43)</f>
        <v>0</v>
      </c>
      <c r="P43" s="1021"/>
      <c r="Q43" s="1022"/>
      <c r="R43" s="997">
        <f>SUM(P43:Q43)</f>
        <v>0</v>
      </c>
      <c r="S43" s="1021"/>
      <c r="T43" s="1022"/>
      <c r="U43" s="997">
        <f>SUM(S43:T43)</f>
        <v>0</v>
      </c>
      <c r="V43" s="1021"/>
      <c r="W43" s="1022"/>
      <c r="X43" s="997">
        <f>SUM(V43:W43)</f>
        <v>0</v>
      </c>
      <c r="Y43" s="945"/>
      <c r="Z43" s="947"/>
    </row>
    <row r="44" spans="1:26" s="955" customFormat="1" ht="19.5" customHeight="1">
      <c r="B44" s="1610"/>
      <c r="C44" s="998" t="s">
        <v>1348</v>
      </c>
      <c r="D44" s="999">
        <f t="shared" ref="D44:X44" si="7">SUM(D42:D43)</f>
        <v>0</v>
      </c>
      <c r="E44" s="1000">
        <f t="shared" si="7"/>
        <v>0</v>
      </c>
      <c r="F44" s="1001">
        <f t="shared" si="7"/>
        <v>0</v>
      </c>
      <c r="G44" s="999">
        <f t="shared" si="7"/>
        <v>0</v>
      </c>
      <c r="H44" s="1000">
        <f t="shared" si="7"/>
        <v>0</v>
      </c>
      <c r="I44" s="1001">
        <f t="shared" si="7"/>
        <v>0</v>
      </c>
      <c r="J44" s="999">
        <f t="shared" si="7"/>
        <v>0</v>
      </c>
      <c r="K44" s="1000">
        <f t="shared" si="7"/>
        <v>0</v>
      </c>
      <c r="L44" s="1001">
        <f t="shared" si="7"/>
        <v>0</v>
      </c>
      <c r="M44" s="999">
        <f t="shared" si="7"/>
        <v>0</v>
      </c>
      <c r="N44" s="1000">
        <f t="shared" si="7"/>
        <v>0</v>
      </c>
      <c r="O44" s="1001">
        <f t="shared" si="7"/>
        <v>0</v>
      </c>
      <c r="P44" s="999">
        <f t="shared" si="7"/>
        <v>0</v>
      </c>
      <c r="Q44" s="1000">
        <f t="shared" si="7"/>
        <v>0</v>
      </c>
      <c r="R44" s="1001">
        <f t="shared" si="7"/>
        <v>0</v>
      </c>
      <c r="S44" s="999">
        <f t="shared" si="7"/>
        <v>0</v>
      </c>
      <c r="T44" s="1000">
        <f t="shared" si="7"/>
        <v>0</v>
      </c>
      <c r="U44" s="1001">
        <f t="shared" si="7"/>
        <v>0</v>
      </c>
      <c r="V44" s="999">
        <f t="shared" si="7"/>
        <v>0</v>
      </c>
      <c r="W44" s="1000">
        <f t="shared" si="7"/>
        <v>0</v>
      </c>
      <c r="X44" s="1001">
        <f t="shared" si="7"/>
        <v>0</v>
      </c>
      <c r="Y44" s="945"/>
      <c r="Z44" s="947"/>
    </row>
    <row r="45" spans="1:26" s="954" customFormat="1" ht="19.5" customHeight="1">
      <c r="A45" s="947"/>
      <c r="B45" s="1608" t="s">
        <v>1638</v>
      </c>
      <c r="C45" s="990" t="s">
        <v>1635</v>
      </c>
      <c r="D45" s="1019"/>
      <c r="E45" s="1020"/>
      <c r="F45" s="993">
        <f>SUM(D45:E45)</f>
        <v>0</v>
      </c>
      <c r="G45" s="1019"/>
      <c r="H45" s="1020"/>
      <c r="I45" s="993">
        <f>SUM(G45:H45)</f>
        <v>0</v>
      </c>
      <c r="J45" s="1019"/>
      <c r="K45" s="1020"/>
      <c r="L45" s="993">
        <f>SUM(J45:K45)</f>
        <v>0</v>
      </c>
      <c r="M45" s="1019"/>
      <c r="N45" s="1020"/>
      <c r="O45" s="993">
        <f>SUM(M45:N45)</f>
        <v>0</v>
      </c>
      <c r="P45" s="1019"/>
      <c r="Q45" s="1020"/>
      <c r="R45" s="993">
        <f>SUM(P45:Q45)</f>
        <v>0</v>
      </c>
      <c r="S45" s="1019"/>
      <c r="T45" s="1020"/>
      <c r="U45" s="993">
        <f>SUM(S45:T45)</f>
        <v>0</v>
      </c>
      <c r="V45" s="1019"/>
      <c r="W45" s="1020"/>
      <c r="X45" s="993">
        <f>SUM(V45:W45)</f>
        <v>0</v>
      </c>
      <c r="Y45" s="945"/>
      <c r="Z45" s="947"/>
    </row>
    <row r="46" spans="1:26" s="954" customFormat="1" ht="19.5" customHeight="1">
      <c r="A46" s="947"/>
      <c r="B46" s="1609"/>
      <c r="C46" s="994" t="s">
        <v>1636</v>
      </c>
      <c r="D46" s="1021"/>
      <c r="E46" s="1022"/>
      <c r="F46" s="997">
        <f>SUM(D46:E46)</f>
        <v>0</v>
      </c>
      <c r="G46" s="1021"/>
      <c r="H46" s="1022"/>
      <c r="I46" s="997">
        <f>SUM(G46:H46)</f>
        <v>0</v>
      </c>
      <c r="J46" s="1021"/>
      <c r="K46" s="1022"/>
      <c r="L46" s="997">
        <f>SUM(J46:K46)</f>
        <v>0</v>
      </c>
      <c r="M46" s="1021"/>
      <c r="N46" s="1022"/>
      <c r="O46" s="997">
        <f>SUM(M46:N46)</f>
        <v>0</v>
      </c>
      <c r="P46" s="1021"/>
      <c r="Q46" s="1022"/>
      <c r="R46" s="997">
        <f>SUM(P46:Q46)</f>
        <v>0</v>
      </c>
      <c r="S46" s="1021"/>
      <c r="T46" s="1022"/>
      <c r="U46" s="997">
        <f>SUM(S46:T46)</f>
        <v>0</v>
      </c>
      <c r="V46" s="1021"/>
      <c r="W46" s="1022"/>
      <c r="X46" s="997">
        <f>SUM(V46:W46)</f>
        <v>0</v>
      </c>
      <c r="Y46" s="945"/>
      <c r="Z46" s="947"/>
    </row>
    <row r="47" spans="1:26" s="955" customFormat="1" ht="19.5" customHeight="1">
      <c r="B47" s="1610"/>
      <c r="C47" s="998" t="s">
        <v>1348</v>
      </c>
      <c r="D47" s="999">
        <f t="shared" ref="D47:X47" si="8">SUM(D45:D46)</f>
        <v>0</v>
      </c>
      <c r="E47" s="1000">
        <f t="shared" si="8"/>
        <v>0</v>
      </c>
      <c r="F47" s="1001">
        <f t="shared" si="8"/>
        <v>0</v>
      </c>
      <c r="G47" s="999">
        <f t="shared" si="8"/>
        <v>0</v>
      </c>
      <c r="H47" s="1000">
        <f t="shared" si="8"/>
        <v>0</v>
      </c>
      <c r="I47" s="1001">
        <f t="shared" si="8"/>
        <v>0</v>
      </c>
      <c r="J47" s="999">
        <f t="shared" si="8"/>
        <v>0</v>
      </c>
      <c r="K47" s="1000">
        <f t="shared" si="8"/>
        <v>0</v>
      </c>
      <c r="L47" s="1001">
        <f t="shared" si="8"/>
        <v>0</v>
      </c>
      <c r="M47" s="999">
        <f t="shared" si="8"/>
        <v>0</v>
      </c>
      <c r="N47" s="1000">
        <f t="shared" si="8"/>
        <v>0</v>
      </c>
      <c r="O47" s="1001">
        <f t="shared" si="8"/>
        <v>0</v>
      </c>
      <c r="P47" s="999">
        <f t="shared" si="8"/>
        <v>0</v>
      </c>
      <c r="Q47" s="1000">
        <f t="shared" si="8"/>
        <v>0</v>
      </c>
      <c r="R47" s="1001">
        <f t="shared" si="8"/>
        <v>0</v>
      </c>
      <c r="S47" s="999">
        <f t="shared" si="8"/>
        <v>0</v>
      </c>
      <c r="T47" s="1000">
        <f t="shared" si="8"/>
        <v>0</v>
      </c>
      <c r="U47" s="1001">
        <f t="shared" si="8"/>
        <v>0</v>
      </c>
      <c r="V47" s="999">
        <f t="shared" si="8"/>
        <v>0</v>
      </c>
      <c r="W47" s="1000">
        <f t="shared" si="8"/>
        <v>0</v>
      </c>
      <c r="X47" s="1001">
        <f t="shared" si="8"/>
        <v>0</v>
      </c>
      <c r="Y47" s="945"/>
      <c r="Z47" s="947"/>
    </row>
    <row r="48" spans="1:26" s="954" customFormat="1" ht="19.5" customHeight="1">
      <c r="A48" s="947"/>
      <c r="B48" s="1608" t="s">
        <v>1639</v>
      </c>
      <c r="C48" s="990" t="s">
        <v>1635</v>
      </c>
      <c r="D48" s="1019"/>
      <c r="E48" s="1020"/>
      <c r="F48" s="993">
        <f>SUM(D48:E48)</f>
        <v>0</v>
      </c>
      <c r="G48" s="1019"/>
      <c r="H48" s="1020"/>
      <c r="I48" s="993">
        <f>SUM(G48:H48)</f>
        <v>0</v>
      </c>
      <c r="J48" s="1019"/>
      <c r="K48" s="1020"/>
      <c r="L48" s="993">
        <f>SUM(J48:K48)</f>
        <v>0</v>
      </c>
      <c r="M48" s="1019"/>
      <c r="N48" s="1020"/>
      <c r="O48" s="993">
        <f>SUM(M48:N48)</f>
        <v>0</v>
      </c>
      <c r="P48" s="1019"/>
      <c r="Q48" s="1020"/>
      <c r="R48" s="993">
        <f>SUM(P48:Q48)</f>
        <v>0</v>
      </c>
      <c r="S48" s="1019"/>
      <c r="T48" s="1020"/>
      <c r="U48" s="993">
        <f>SUM(S48:T48)</f>
        <v>0</v>
      </c>
      <c r="V48" s="1019"/>
      <c r="W48" s="1020"/>
      <c r="X48" s="993">
        <f>SUM(V48:W48)</f>
        <v>0</v>
      </c>
      <c r="Y48" s="945"/>
      <c r="Z48" s="947"/>
    </row>
    <row r="49" spans="1:26" s="954" customFormat="1" ht="19.5" customHeight="1">
      <c r="A49" s="947"/>
      <c r="B49" s="1609"/>
      <c r="C49" s="994" t="s">
        <v>1636</v>
      </c>
      <c r="D49" s="1021"/>
      <c r="E49" s="1022"/>
      <c r="F49" s="997">
        <f>SUM(D49:E49)</f>
        <v>0</v>
      </c>
      <c r="G49" s="1021"/>
      <c r="H49" s="1022"/>
      <c r="I49" s="997">
        <f>SUM(G49:H49)</f>
        <v>0</v>
      </c>
      <c r="J49" s="1021"/>
      <c r="K49" s="1022"/>
      <c r="L49" s="997">
        <f>SUM(J49:K49)</f>
        <v>0</v>
      </c>
      <c r="M49" s="1021"/>
      <c r="N49" s="1022"/>
      <c r="O49" s="997">
        <f>SUM(M49:N49)</f>
        <v>0</v>
      </c>
      <c r="P49" s="1021"/>
      <c r="Q49" s="1022"/>
      <c r="R49" s="997">
        <f>SUM(P49:Q49)</f>
        <v>0</v>
      </c>
      <c r="S49" s="1021"/>
      <c r="T49" s="1022"/>
      <c r="U49" s="997">
        <f>SUM(S49:T49)</f>
        <v>0</v>
      </c>
      <c r="V49" s="1021"/>
      <c r="W49" s="1022"/>
      <c r="X49" s="997">
        <f>SUM(V49:W49)</f>
        <v>0</v>
      </c>
      <c r="Y49" s="945"/>
      <c r="Z49" s="947"/>
    </row>
    <row r="50" spans="1:26" s="955" customFormat="1" ht="19.5" customHeight="1">
      <c r="B50" s="1610"/>
      <c r="C50" s="998" t="s">
        <v>1348</v>
      </c>
      <c r="D50" s="999">
        <f t="shared" ref="D50:X50" si="9">SUM(D48:D49)</f>
        <v>0</v>
      </c>
      <c r="E50" s="1000">
        <f t="shared" si="9"/>
        <v>0</v>
      </c>
      <c r="F50" s="1001">
        <f t="shared" si="9"/>
        <v>0</v>
      </c>
      <c r="G50" s="999">
        <f t="shared" si="9"/>
        <v>0</v>
      </c>
      <c r="H50" s="1000">
        <f t="shared" si="9"/>
        <v>0</v>
      </c>
      <c r="I50" s="1001">
        <f t="shared" si="9"/>
        <v>0</v>
      </c>
      <c r="J50" s="999">
        <f t="shared" si="9"/>
        <v>0</v>
      </c>
      <c r="K50" s="1000">
        <f t="shared" si="9"/>
        <v>0</v>
      </c>
      <c r="L50" s="1001">
        <f t="shared" si="9"/>
        <v>0</v>
      </c>
      <c r="M50" s="999">
        <f t="shared" si="9"/>
        <v>0</v>
      </c>
      <c r="N50" s="1000">
        <f t="shared" si="9"/>
        <v>0</v>
      </c>
      <c r="O50" s="1001">
        <f t="shared" si="9"/>
        <v>0</v>
      </c>
      <c r="P50" s="999">
        <f t="shared" si="9"/>
        <v>0</v>
      </c>
      <c r="Q50" s="1000">
        <f t="shared" si="9"/>
        <v>0</v>
      </c>
      <c r="R50" s="1001">
        <f t="shared" si="9"/>
        <v>0</v>
      </c>
      <c r="S50" s="999">
        <f t="shared" si="9"/>
        <v>0</v>
      </c>
      <c r="T50" s="1000">
        <f t="shared" si="9"/>
        <v>0</v>
      </c>
      <c r="U50" s="1001">
        <f t="shared" si="9"/>
        <v>0</v>
      </c>
      <c r="V50" s="999">
        <f t="shared" si="9"/>
        <v>0</v>
      </c>
      <c r="W50" s="1000">
        <f t="shared" si="9"/>
        <v>0</v>
      </c>
      <c r="X50" s="1001">
        <f t="shared" si="9"/>
        <v>0</v>
      </c>
      <c r="Y50" s="945"/>
      <c r="Z50" s="947"/>
    </row>
    <row r="51" spans="1:26" s="954" customFormat="1" ht="19.5" customHeight="1">
      <c r="A51" s="947"/>
      <c r="B51" s="1608" t="s">
        <v>1640</v>
      </c>
      <c r="C51" s="990" t="s">
        <v>1635</v>
      </c>
      <c r="D51" s="1019"/>
      <c r="E51" s="1020"/>
      <c r="F51" s="993">
        <f>SUM(D51:E51)</f>
        <v>0</v>
      </c>
      <c r="G51" s="1019"/>
      <c r="H51" s="1020"/>
      <c r="I51" s="993">
        <f>SUM(G51:H51)</f>
        <v>0</v>
      </c>
      <c r="J51" s="1019"/>
      <c r="K51" s="1020"/>
      <c r="L51" s="993">
        <f>SUM(J51:K51)</f>
        <v>0</v>
      </c>
      <c r="M51" s="1019"/>
      <c r="N51" s="1020"/>
      <c r="O51" s="993">
        <f>SUM(M51:N51)</f>
        <v>0</v>
      </c>
      <c r="P51" s="1019"/>
      <c r="Q51" s="1020"/>
      <c r="R51" s="993">
        <f>SUM(P51:Q51)</f>
        <v>0</v>
      </c>
      <c r="S51" s="1019"/>
      <c r="T51" s="1020"/>
      <c r="U51" s="993">
        <f>SUM(S51:T51)</f>
        <v>0</v>
      </c>
      <c r="V51" s="1019"/>
      <c r="W51" s="1020"/>
      <c r="X51" s="993">
        <f>SUM(V51:W51)</f>
        <v>0</v>
      </c>
      <c r="Y51" s="945"/>
      <c r="Z51" s="947"/>
    </row>
    <row r="52" spans="1:26" s="954" customFormat="1" ht="19.5" customHeight="1">
      <c r="A52" s="947"/>
      <c r="B52" s="1609"/>
      <c r="C52" s="994" t="s">
        <v>1636</v>
      </c>
      <c r="D52" s="1021"/>
      <c r="E52" s="1022"/>
      <c r="F52" s="997">
        <f>SUM(D52:E52)</f>
        <v>0</v>
      </c>
      <c r="G52" s="1021"/>
      <c r="H52" s="1022"/>
      <c r="I52" s="997">
        <f>SUM(G52:H52)</f>
        <v>0</v>
      </c>
      <c r="J52" s="1021"/>
      <c r="K52" s="1022"/>
      <c r="L52" s="997">
        <f>SUM(J52:K52)</f>
        <v>0</v>
      </c>
      <c r="M52" s="1021"/>
      <c r="N52" s="1022"/>
      <c r="O52" s="997">
        <f>SUM(M52:N52)</f>
        <v>0</v>
      </c>
      <c r="P52" s="1021"/>
      <c r="Q52" s="1022"/>
      <c r="R52" s="997">
        <f>SUM(P52:Q52)</f>
        <v>0</v>
      </c>
      <c r="S52" s="1021"/>
      <c r="T52" s="1022"/>
      <c r="U52" s="997">
        <f>SUM(S52:T52)</f>
        <v>0</v>
      </c>
      <c r="V52" s="1021"/>
      <c r="W52" s="1022"/>
      <c r="X52" s="997">
        <f>SUM(V52:W52)</f>
        <v>0</v>
      </c>
      <c r="Y52" s="945"/>
      <c r="Z52" s="947"/>
    </row>
    <row r="53" spans="1:26" s="955" customFormat="1" ht="19.5" customHeight="1">
      <c r="B53" s="1610"/>
      <c r="C53" s="998" t="s">
        <v>1348</v>
      </c>
      <c r="D53" s="999">
        <f t="shared" ref="D53:X53" si="10">SUM(D51:D52)</f>
        <v>0</v>
      </c>
      <c r="E53" s="1000">
        <f t="shared" si="10"/>
        <v>0</v>
      </c>
      <c r="F53" s="1001">
        <f t="shared" si="10"/>
        <v>0</v>
      </c>
      <c r="G53" s="999">
        <f t="shared" si="10"/>
        <v>0</v>
      </c>
      <c r="H53" s="1000">
        <f t="shared" si="10"/>
        <v>0</v>
      </c>
      <c r="I53" s="1001">
        <f t="shared" si="10"/>
        <v>0</v>
      </c>
      <c r="J53" s="999">
        <f t="shared" si="10"/>
        <v>0</v>
      </c>
      <c r="K53" s="1000">
        <f t="shared" si="10"/>
        <v>0</v>
      </c>
      <c r="L53" s="1001">
        <f t="shared" si="10"/>
        <v>0</v>
      </c>
      <c r="M53" s="999">
        <f t="shared" si="10"/>
        <v>0</v>
      </c>
      <c r="N53" s="1000">
        <f t="shared" si="10"/>
        <v>0</v>
      </c>
      <c r="O53" s="1001">
        <f t="shared" si="10"/>
        <v>0</v>
      </c>
      <c r="P53" s="999">
        <f t="shared" si="10"/>
        <v>0</v>
      </c>
      <c r="Q53" s="1000">
        <f t="shared" si="10"/>
        <v>0</v>
      </c>
      <c r="R53" s="1001">
        <f t="shared" si="10"/>
        <v>0</v>
      </c>
      <c r="S53" s="999">
        <f t="shared" si="10"/>
        <v>0</v>
      </c>
      <c r="T53" s="1000">
        <f t="shared" si="10"/>
        <v>0</v>
      </c>
      <c r="U53" s="1001">
        <f t="shared" si="10"/>
        <v>0</v>
      </c>
      <c r="V53" s="999">
        <f t="shared" si="10"/>
        <v>0</v>
      </c>
      <c r="W53" s="1000">
        <f t="shared" si="10"/>
        <v>0</v>
      </c>
      <c r="X53" s="1001">
        <f t="shared" si="10"/>
        <v>0</v>
      </c>
      <c r="Y53" s="945"/>
      <c r="Z53" s="947"/>
    </row>
    <row r="54" spans="1:26" s="954" customFormat="1" ht="19.5" customHeight="1">
      <c r="A54" s="947"/>
      <c r="B54" s="1608" t="s">
        <v>281</v>
      </c>
      <c r="C54" s="990" t="s">
        <v>1635</v>
      </c>
      <c r="D54" s="1019"/>
      <c r="E54" s="1020"/>
      <c r="F54" s="993">
        <f>SUM(D54:E54)</f>
        <v>0</v>
      </c>
      <c r="G54" s="1019"/>
      <c r="H54" s="1020"/>
      <c r="I54" s="993">
        <f>SUM(G54:H54)</f>
        <v>0</v>
      </c>
      <c r="J54" s="1019"/>
      <c r="K54" s="1020"/>
      <c r="L54" s="993">
        <f>SUM(J54:K54)</f>
        <v>0</v>
      </c>
      <c r="M54" s="1019"/>
      <c r="N54" s="1020"/>
      <c r="O54" s="993">
        <f>SUM(M54:N54)</f>
        <v>0</v>
      </c>
      <c r="P54" s="1019"/>
      <c r="Q54" s="1020"/>
      <c r="R54" s="993">
        <f>SUM(P54:Q54)</f>
        <v>0</v>
      </c>
      <c r="S54" s="1019"/>
      <c r="T54" s="1020"/>
      <c r="U54" s="993">
        <f>SUM(S54:T54)</f>
        <v>0</v>
      </c>
      <c r="V54" s="1019"/>
      <c r="W54" s="1020"/>
      <c r="X54" s="993">
        <f>SUM(V54:W54)</f>
        <v>0</v>
      </c>
      <c r="Y54" s="945"/>
      <c r="Z54" s="947"/>
    </row>
    <row r="55" spans="1:26" s="954" customFormat="1" ht="19.5" customHeight="1">
      <c r="A55" s="947"/>
      <c r="B55" s="1609"/>
      <c r="C55" s="994" t="s">
        <v>1636</v>
      </c>
      <c r="D55" s="1021"/>
      <c r="E55" s="1022"/>
      <c r="F55" s="997">
        <f>SUM(D55:E55)</f>
        <v>0</v>
      </c>
      <c r="G55" s="1021"/>
      <c r="H55" s="1022"/>
      <c r="I55" s="997">
        <f>SUM(G55:H55)</f>
        <v>0</v>
      </c>
      <c r="J55" s="1021"/>
      <c r="K55" s="1022"/>
      <c r="L55" s="997">
        <f>SUM(J55:K55)</f>
        <v>0</v>
      </c>
      <c r="M55" s="1021"/>
      <c r="N55" s="1022"/>
      <c r="O55" s="997">
        <f>SUM(M55:N55)</f>
        <v>0</v>
      </c>
      <c r="P55" s="1021"/>
      <c r="Q55" s="1022"/>
      <c r="R55" s="997">
        <f>SUM(P55:Q55)</f>
        <v>0</v>
      </c>
      <c r="S55" s="1021"/>
      <c r="T55" s="1022"/>
      <c r="U55" s="997">
        <f>SUM(S55:T55)</f>
        <v>0</v>
      </c>
      <c r="V55" s="1021"/>
      <c r="W55" s="1022"/>
      <c r="X55" s="997">
        <f>SUM(V55:W55)</f>
        <v>0</v>
      </c>
      <c r="Y55" s="945"/>
      <c r="Z55" s="947"/>
    </row>
    <row r="56" spans="1:26" s="955" customFormat="1" ht="19.5" customHeight="1" thickBot="1">
      <c r="B56" s="1618"/>
      <c r="C56" s="1002" t="s">
        <v>1348</v>
      </c>
      <c r="D56" s="1003">
        <f t="shared" ref="D56:X56" si="11">SUM(D54:D55)</f>
        <v>0</v>
      </c>
      <c r="E56" s="1004">
        <f t="shared" si="11"/>
        <v>0</v>
      </c>
      <c r="F56" s="1005">
        <f t="shared" si="11"/>
        <v>0</v>
      </c>
      <c r="G56" s="1003">
        <f t="shared" si="11"/>
        <v>0</v>
      </c>
      <c r="H56" s="1004">
        <f t="shared" si="11"/>
        <v>0</v>
      </c>
      <c r="I56" s="1005">
        <f t="shared" si="11"/>
        <v>0</v>
      </c>
      <c r="J56" s="1003">
        <f t="shared" si="11"/>
        <v>0</v>
      </c>
      <c r="K56" s="1004">
        <f t="shared" si="11"/>
        <v>0</v>
      </c>
      <c r="L56" s="1005">
        <f t="shared" si="11"/>
        <v>0</v>
      </c>
      <c r="M56" s="1003">
        <f t="shared" si="11"/>
        <v>0</v>
      </c>
      <c r="N56" s="1004">
        <f t="shared" si="11"/>
        <v>0</v>
      </c>
      <c r="O56" s="1005">
        <f t="shared" si="11"/>
        <v>0</v>
      </c>
      <c r="P56" s="1003">
        <f t="shared" si="11"/>
        <v>0</v>
      </c>
      <c r="Q56" s="1004">
        <f t="shared" si="11"/>
        <v>0</v>
      </c>
      <c r="R56" s="1005">
        <f t="shared" si="11"/>
        <v>0</v>
      </c>
      <c r="S56" s="1003">
        <f t="shared" si="11"/>
        <v>0</v>
      </c>
      <c r="T56" s="1004">
        <f t="shared" si="11"/>
        <v>0</v>
      </c>
      <c r="U56" s="1005">
        <f t="shared" si="11"/>
        <v>0</v>
      </c>
      <c r="V56" s="1003">
        <f t="shared" si="11"/>
        <v>0</v>
      </c>
      <c r="W56" s="1004">
        <f t="shared" si="11"/>
        <v>0</v>
      </c>
      <c r="X56" s="1005">
        <f t="shared" si="11"/>
        <v>0</v>
      </c>
      <c r="Y56" s="945"/>
      <c r="Z56" s="947"/>
    </row>
    <row r="57" spans="1:26" s="954" customFormat="1" ht="19.5" customHeight="1">
      <c r="A57" s="947"/>
      <c r="B57" s="1609" t="s">
        <v>1348</v>
      </c>
      <c r="C57" s="1006" t="s">
        <v>1635</v>
      </c>
      <c r="D57" s="1007">
        <f>D39+D45+D42+D51+D54+D48</f>
        <v>0</v>
      </c>
      <c r="E57" s="1008">
        <f t="shared" ref="E57:W57" si="12">E39+E45+E42+E51+E54+E48</f>
        <v>0</v>
      </c>
      <c r="F57" s="1009">
        <f t="shared" si="12"/>
        <v>0</v>
      </c>
      <c r="G57" s="1007">
        <f t="shared" si="12"/>
        <v>0</v>
      </c>
      <c r="H57" s="1008">
        <f t="shared" si="12"/>
        <v>0</v>
      </c>
      <c r="I57" s="1009">
        <f>I39+I45+I42+I51+I54+I48</f>
        <v>0</v>
      </c>
      <c r="J57" s="1007">
        <f t="shared" si="12"/>
        <v>0</v>
      </c>
      <c r="K57" s="1008">
        <f t="shared" si="12"/>
        <v>0</v>
      </c>
      <c r="L57" s="1009">
        <f>L39+L45+L42+L51+L54+L48</f>
        <v>0</v>
      </c>
      <c r="M57" s="1007">
        <f t="shared" si="12"/>
        <v>0</v>
      </c>
      <c r="N57" s="1008">
        <f t="shared" si="12"/>
        <v>0</v>
      </c>
      <c r="O57" s="1009">
        <f>O39+O45+O42+O51+O54+O48</f>
        <v>0</v>
      </c>
      <c r="P57" s="1007">
        <f t="shared" si="12"/>
        <v>0</v>
      </c>
      <c r="Q57" s="1008">
        <f t="shared" si="12"/>
        <v>0</v>
      </c>
      <c r="R57" s="1009">
        <f>R39+R45+R42+R51+R54+R48</f>
        <v>0</v>
      </c>
      <c r="S57" s="1007">
        <f t="shared" si="12"/>
        <v>0</v>
      </c>
      <c r="T57" s="1008">
        <f t="shared" si="12"/>
        <v>0</v>
      </c>
      <c r="U57" s="1009">
        <f>U39+U45+U42+U51+U54+U48</f>
        <v>0</v>
      </c>
      <c r="V57" s="1007">
        <f t="shared" si="12"/>
        <v>0</v>
      </c>
      <c r="W57" s="1008">
        <f t="shared" si="12"/>
        <v>0</v>
      </c>
      <c r="X57" s="1009">
        <f>X39+X45+X42+X51+X54+X48</f>
        <v>0</v>
      </c>
      <c r="Y57" s="945"/>
      <c r="Z57" s="947"/>
    </row>
    <row r="58" spans="1:26" s="954" customFormat="1" ht="19.5" customHeight="1">
      <c r="A58" s="947"/>
      <c r="B58" s="1609"/>
      <c r="C58" s="1006" t="s">
        <v>1636</v>
      </c>
      <c r="D58" s="1007">
        <f t="shared" ref="D58:W59" si="13">D40+D46+D43+D52+D55+D49</f>
        <v>0</v>
      </c>
      <c r="E58" s="1008">
        <f t="shared" si="13"/>
        <v>0</v>
      </c>
      <c r="F58" s="1009">
        <f t="shared" si="13"/>
        <v>0</v>
      </c>
      <c r="G58" s="1007">
        <f t="shared" si="13"/>
        <v>0</v>
      </c>
      <c r="H58" s="1008">
        <f t="shared" si="13"/>
        <v>0</v>
      </c>
      <c r="I58" s="1009">
        <f>I40+I46+I43+I52+I55+I49</f>
        <v>0</v>
      </c>
      <c r="J58" s="1007">
        <f t="shared" si="13"/>
        <v>0</v>
      </c>
      <c r="K58" s="1008">
        <f t="shared" si="13"/>
        <v>0</v>
      </c>
      <c r="L58" s="1009">
        <f>L40+L46+L43+L52+L55+L49</f>
        <v>0</v>
      </c>
      <c r="M58" s="1007">
        <f t="shared" si="13"/>
        <v>0</v>
      </c>
      <c r="N58" s="1008">
        <f t="shared" si="13"/>
        <v>0</v>
      </c>
      <c r="O58" s="1009">
        <f>O40+O46+O43+O52+O55+O49</f>
        <v>0</v>
      </c>
      <c r="P58" s="1007">
        <f t="shared" si="13"/>
        <v>0</v>
      </c>
      <c r="Q58" s="1008">
        <f t="shared" si="13"/>
        <v>0</v>
      </c>
      <c r="R58" s="1009">
        <f>R40+R46+R43+R52+R55+R49</f>
        <v>0</v>
      </c>
      <c r="S58" s="1007">
        <f t="shared" si="13"/>
        <v>0</v>
      </c>
      <c r="T58" s="1008">
        <f t="shared" si="13"/>
        <v>0</v>
      </c>
      <c r="U58" s="1009">
        <f>U40+U46+U43+U52+U55+U49</f>
        <v>0</v>
      </c>
      <c r="V58" s="1007">
        <f t="shared" si="13"/>
        <v>0</v>
      </c>
      <c r="W58" s="1008">
        <f t="shared" si="13"/>
        <v>0</v>
      </c>
      <c r="X58" s="1009">
        <f>X40+X46+X43+X52+X55+X49</f>
        <v>0</v>
      </c>
      <c r="Y58" s="945"/>
      <c r="Z58" s="947"/>
    </row>
    <row r="59" spans="1:26" s="954" customFormat="1" ht="19.5" customHeight="1">
      <c r="A59" s="947"/>
      <c r="B59" s="1610"/>
      <c r="C59" s="1010" t="s">
        <v>1348</v>
      </c>
      <c r="D59" s="1011">
        <f t="shared" si="13"/>
        <v>0</v>
      </c>
      <c r="E59" s="1012">
        <f t="shared" si="13"/>
        <v>0</v>
      </c>
      <c r="F59" s="1013">
        <f t="shared" si="13"/>
        <v>0</v>
      </c>
      <c r="G59" s="1011">
        <f t="shared" si="13"/>
        <v>0</v>
      </c>
      <c r="H59" s="1012">
        <f t="shared" si="13"/>
        <v>0</v>
      </c>
      <c r="I59" s="1013">
        <f>I41+I47+I44+I53+I56+I50</f>
        <v>0</v>
      </c>
      <c r="J59" s="1011">
        <f t="shared" si="13"/>
        <v>0</v>
      </c>
      <c r="K59" s="1012">
        <f t="shared" si="13"/>
        <v>0</v>
      </c>
      <c r="L59" s="1013">
        <f>L41+L47+L44+L53+L56+L50</f>
        <v>0</v>
      </c>
      <c r="M59" s="1011">
        <f t="shared" si="13"/>
        <v>0</v>
      </c>
      <c r="N59" s="1012">
        <f t="shared" si="13"/>
        <v>0</v>
      </c>
      <c r="O59" s="1013">
        <f>O41+O47+O44+O53+O56+O50</f>
        <v>0</v>
      </c>
      <c r="P59" s="1011">
        <f t="shared" si="13"/>
        <v>0</v>
      </c>
      <c r="Q59" s="1012">
        <f t="shared" si="13"/>
        <v>0</v>
      </c>
      <c r="R59" s="1013">
        <f>R41+R47+R44+R53+R56+R50</f>
        <v>0</v>
      </c>
      <c r="S59" s="1011">
        <f t="shared" si="13"/>
        <v>0</v>
      </c>
      <c r="T59" s="1012">
        <f t="shared" si="13"/>
        <v>0</v>
      </c>
      <c r="U59" s="1013">
        <f>U41+U47+U44+U53+U56+U50</f>
        <v>0</v>
      </c>
      <c r="V59" s="1011">
        <f t="shared" si="13"/>
        <v>0</v>
      </c>
      <c r="W59" s="1012">
        <f t="shared" si="13"/>
        <v>0</v>
      </c>
      <c r="X59" s="1013">
        <f>X41+X47+X44+X53+X56+X50</f>
        <v>0</v>
      </c>
      <c r="Y59" s="945"/>
      <c r="Z59" s="947"/>
    </row>
    <row r="60" spans="1:26" s="947" customFormat="1" ht="12.75">
      <c r="F60" s="956"/>
      <c r="G60" s="956"/>
      <c r="H60" s="956"/>
      <c r="I60" s="956"/>
      <c r="L60" s="956"/>
      <c r="O60" s="956"/>
      <c r="P60" s="956"/>
      <c r="Q60" s="956"/>
      <c r="R60" s="956"/>
      <c r="U60" s="956"/>
      <c r="X60" s="956"/>
      <c r="Y60" s="945"/>
    </row>
    <row r="61" spans="1:26" s="947" customFormat="1" ht="23.25" customHeight="1">
      <c r="A61" s="948"/>
      <c r="B61" s="1014" t="s">
        <v>1642</v>
      </c>
      <c r="C61" s="950"/>
      <c r="D61" s="950"/>
      <c r="E61" s="950"/>
      <c r="F61" s="951"/>
      <c r="G61" s="950"/>
      <c r="H61" s="950"/>
      <c r="I61" s="951"/>
      <c r="J61" s="950"/>
      <c r="K61" s="950"/>
      <c r="L61" s="951"/>
      <c r="M61" s="950"/>
      <c r="N61" s="950"/>
      <c r="O61" s="951"/>
      <c r="P61" s="950"/>
      <c r="Q61" s="950"/>
      <c r="R61" s="951"/>
      <c r="S61" s="950"/>
      <c r="T61" s="950"/>
      <c r="U61" s="951"/>
      <c r="V61" s="950"/>
      <c r="W61" s="950"/>
      <c r="X61" s="951"/>
      <c r="Y61" s="945"/>
    </row>
    <row r="62" spans="1:26" s="947" customFormat="1" ht="12.75">
      <c r="F62" s="956"/>
      <c r="I62" s="956"/>
      <c r="L62" s="956"/>
      <c r="O62" s="956"/>
      <c r="R62" s="956"/>
      <c r="U62" s="956"/>
      <c r="X62" s="956"/>
      <c r="Y62" s="945"/>
    </row>
    <row r="63" spans="1:26" s="947" customFormat="1" ht="24.75" customHeight="1">
      <c r="B63" s="1015"/>
      <c r="C63" s="1016" t="s">
        <v>759</v>
      </c>
      <c r="D63" s="1614">
        <f>G63-1</f>
        <v>2020</v>
      </c>
      <c r="E63" s="1619"/>
      <c r="F63" s="1620"/>
      <c r="G63" s="1614">
        <f>START!$C$14</f>
        <v>2021</v>
      </c>
      <c r="H63" s="1615"/>
      <c r="I63" s="1616"/>
      <c r="J63" s="1614">
        <f>+G63+1</f>
        <v>2022</v>
      </c>
      <c r="K63" s="1615"/>
      <c r="L63" s="1616"/>
      <c r="M63" s="1614">
        <f>+J63+1</f>
        <v>2023</v>
      </c>
      <c r="N63" s="1615"/>
      <c r="O63" s="1616"/>
      <c r="P63" s="1614">
        <f>+M63+1</f>
        <v>2024</v>
      </c>
      <c r="Q63" s="1615"/>
      <c r="R63" s="1616"/>
      <c r="S63" s="1614">
        <f>+P63+1</f>
        <v>2025</v>
      </c>
      <c r="T63" s="1615"/>
      <c r="U63" s="1616"/>
      <c r="V63" s="1614">
        <f>+S63+1</f>
        <v>2026</v>
      </c>
      <c r="W63" s="1615"/>
      <c r="X63" s="1616"/>
      <c r="Y63" s="945"/>
    </row>
    <row r="64" spans="1:26" s="947" customFormat="1" ht="20.25" customHeight="1">
      <c r="B64" s="1017"/>
      <c r="C64" s="1018"/>
      <c r="D64" s="987" t="s">
        <v>1633</v>
      </c>
      <c r="E64" s="1023" t="s">
        <v>1634</v>
      </c>
      <c r="F64" s="989" t="s">
        <v>1348</v>
      </c>
      <c r="G64" s="987" t="s">
        <v>1633</v>
      </c>
      <c r="H64" s="988" t="s">
        <v>1634</v>
      </c>
      <c r="I64" s="989" t="s">
        <v>1348</v>
      </c>
      <c r="J64" s="987" t="s">
        <v>1633</v>
      </c>
      <c r="K64" s="988" t="s">
        <v>1634</v>
      </c>
      <c r="L64" s="989" t="s">
        <v>1348</v>
      </c>
      <c r="M64" s="987" t="s">
        <v>1633</v>
      </c>
      <c r="N64" s="988" t="s">
        <v>1634</v>
      </c>
      <c r="O64" s="989" t="s">
        <v>1348</v>
      </c>
      <c r="P64" s="987" t="s">
        <v>1633</v>
      </c>
      <c r="Q64" s="988" t="s">
        <v>1634</v>
      </c>
      <c r="R64" s="989" t="s">
        <v>1348</v>
      </c>
      <c r="S64" s="987" t="s">
        <v>1633</v>
      </c>
      <c r="T64" s="988" t="s">
        <v>1634</v>
      </c>
      <c r="U64" s="989" t="s">
        <v>1348</v>
      </c>
      <c r="V64" s="987" t="s">
        <v>1633</v>
      </c>
      <c r="W64" s="988" t="s">
        <v>1634</v>
      </c>
      <c r="X64" s="989" t="s">
        <v>1348</v>
      </c>
      <c r="Y64" s="945"/>
    </row>
    <row r="65" spans="1:26" s="954" customFormat="1" ht="19.5" customHeight="1">
      <c r="A65" s="947"/>
      <c r="B65" s="1608" t="s">
        <v>1645</v>
      </c>
      <c r="C65" s="990" t="s">
        <v>1635</v>
      </c>
      <c r="D65" s="1024"/>
      <c r="E65" s="1025"/>
      <c r="F65" s="1026">
        <f>SUM(D65:E65)</f>
        <v>0</v>
      </c>
      <c r="G65" s="1019"/>
      <c r="H65" s="1020"/>
      <c r="I65" s="993">
        <f>SUM(G65:H65)</f>
        <v>0</v>
      </c>
      <c r="J65" s="1019"/>
      <c r="K65" s="1020"/>
      <c r="L65" s="993">
        <f>SUM(J65:K65)</f>
        <v>0</v>
      </c>
      <c r="M65" s="1019"/>
      <c r="N65" s="1020"/>
      <c r="O65" s="993">
        <f>SUM(M65:N65)</f>
        <v>0</v>
      </c>
      <c r="P65" s="1019"/>
      <c r="Q65" s="1020"/>
      <c r="R65" s="993">
        <f>SUM(P65:Q65)</f>
        <v>0</v>
      </c>
      <c r="S65" s="1019"/>
      <c r="T65" s="1020"/>
      <c r="U65" s="993">
        <f>SUM(S65:T65)</f>
        <v>0</v>
      </c>
      <c r="V65" s="1019"/>
      <c r="W65" s="1020"/>
      <c r="X65" s="993">
        <f>SUM(V65:W65)</f>
        <v>0</v>
      </c>
      <c r="Y65" s="945"/>
      <c r="Z65" s="947"/>
    </row>
    <row r="66" spans="1:26" s="954" customFormat="1" ht="19.5" customHeight="1">
      <c r="A66" s="947"/>
      <c r="B66" s="1609"/>
      <c r="C66" s="994" t="s">
        <v>1636</v>
      </c>
      <c r="D66" s="1027"/>
      <c r="E66" s="1028"/>
      <c r="F66" s="1029">
        <f>SUM(D66:E66)</f>
        <v>0</v>
      </c>
      <c r="G66" s="1021"/>
      <c r="H66" s="1022"/>
      <c r="I66" s="997">
        <f>SUM(G66:H66)</f>
        <v>0</v>
      </c>
      <c r="J66" s="1021"/>
      <c r="K66" s="1022"/>
      <c r="L66" s="997">
        <f>SUM(J66:K66)</f>
        <v>0</v>
      </c>
      <c r="M66" s="1021"/>
      <c r="N66" s="1022"/>
      <c r="O66" s="997">
        <f>SUM(M66:N66)</f>
        <v>0</v>
      </c>
      <c r="P66" s="1021"/>
      <c r="Q66" s="1022"/>
      <c r="R66" s="997">
        <f>SUM(P66:Q66)</f>
        <v>0</v>
      </c>
      <c r="S66" s="1021"/>
      <c r="T66" s="1022"/>
      <c r="U66" s="997">
        <f>SUM(S66:T66)</f>
        <v>0</v>
      </c>
      <c r="V66" s="1021"/>
      <c r="W66" s="1022"/>
      <c r="X66" s="997">
        <f>SUM(V66:W66)</f>
        <v>0</v>
      </c>
      <c r="Y66" s="945"/>
      <c r="Z66" s="947"/>
    </row>
    <row r="67" spans="1:26" s="955" customFormat="1" ht="19.5" customHeight="1">
      <c r="B67" s="1610"/>
      <c r="C67" s="998" t="s">
        <v>1348</v>
      </c>
      <c r="D67" s="1030"/>
      <c r="E67" s="1031"/>
      <c r="F67" s="1032">
        <f t="shared" ref="F67:X67" si="14">SUM(F65:F66)</f>
        <v>0</v>
      </c>
      <c r="G67" s="999">
        <f t="shared" si="14"/>
        <v>0</v>
      </c>
      <c r="H67" s="1000">
        <f t="shared" si="14"/>
        <v>0</v>
      </c>
      <c r="I67" s="1001">
        <f t="shared" si="14"/>
        <v>0</v>
      </c>
      <c r="J67" s="999">
        <f t="shared" si="14"/>
        <v>0</v>
      </c>
      <c r="K67" s="1000">
        <f t="shared" si="14"/>
        <v>0</v>
      </c>
      <c r="L67" s="1001">
        <f t="shared" si="14"/>
        <v>0</v>
      </c>
      <c r="M67" s="999">
        <f t="shared" si="14"/>
        <v>0</v>
      </c>
      <c r="N67" s="1000">
        <f t="shared" si="14"/>
        <v>0</v>
      </c>
      <c r="O67" s="1001">
        <f t="shared" si="14"/>
        <v>0</v>
      </c>
      <c r="P67" s="999">
        <f t="shared" si="14"/>
        <v>0</v>
      </c>
      <c r="Q67" s="1000">
        <f t="shared" si="14"/>
        <v>0</v>
      </c>
      <c r="R67" s="1001">
        <f t="shared" si="14"/>
        <v>0</v>
      </c>
      <c r="S67" s="999">
        <f t="shared" si="14"/>
        <v>0</v>
      </c>
      <c r="T67" s="1000">
        <f t="shared" si="14"/>
        <v>0</v>
      </c>
      <c r="U67" s="1001">
        <f t="shared" si="14"/>
        <v>0</v>
      </c>
      <c r="V67" s="999">
        <f t="shared" si="14"/>
        <v>0</v>
      </c>
      <c r="W67" s="1000">
        <f t="shared" si="14"/>
        <v>0</v>
      </c>
      <c r="X67" s="1001">
        <f t="shared" si="14"/>
        <v>0</v>
      </c>
      <c r="Y67" s="945"/>
      <c r="Z67" s="947"/>
    </row>
    <row r="68" spans="1:26" s="954" customFormat="1" ht="19.5" customHeight="1">
      <c r="A68" s="947"/>
      <c r="B68" s="1608" t="s">
        <v>1637</v>
      </c>
      <c r="C68" s="990" t="s">
        <v>1635</v>
      </c>
      <c r="D68" s="1024"/>
      <c r="E68" s="1025"/>
      <c r="F68" s="1026">
        <f>SUM(D68:E68)</f>
        <v>0</v>
      </c>
      <c r="G68" s="1019"/>
      <c r="H68" s="1020"/>
      <c r="I68" s="993">
        <f>SUM(G68:H68)</f>
        <v>0</v>
      </c>
      <c r="J68" s="1019"/>
      <c r="K68" s="1020"/>
      <c r="L68" s="993">
        <f>SUM(J68:K68)</f>
        <v>0</v>
      </c>
      <c r="M68" s="1019"/>
      <c r="N68" s="1020"/>
      <c r="O68" s="993">
        <f>SUM(M68:N68)</f>
        <v>0</v>
      </c>
      <c r="P68" s="1019"/>
      <c r="Q68" s="1020"/>
      <c r="R68" s="993">
        <f>SUM(P68:Q68)</f>
        <v>0</v>
      </c>
      <c r="S68" s="1019"/>
      <c r="T68" s="1020"/>
      <c r="U68" s="993">
        <f>SUM(S68:T68)</f>
        <v>0</v>
      </c>
      <c r="V68" s="1019"/>
      <c r="W68" s="1020"/>
      <c r="X68" s="993">
        <f>SUM(V68:W68)</f>
        <v>0</v>
      </c>
      <c r="Y68" s="945"/>
      <c r="Z68" s="947"/>
    </row>
    <row r="69" spans="1:26" s="954" customFormat="1" ht="19.5" customHeight="1">
      <c r="A69" s="947"/>
      <c r="B69" s="1609"/>
      <c r="C69" s="994" t="s">
        <v>1636</v>
      </c>
      <c r="D69" s="1027"/>
      <c r="E69" s="1028"/>
      <c r="F69" s="1029">
        <f>SUM(D69:E69)</f>
        <v>0</v>
      </c>
      <c r="G69" s="1021"/>
      <c r="H69" s="1022"/>
      <c r="I69" s="997">
        <f>SUM(G69:H69)</f>
        <v>0</v>
      </c>
      <c r="J69" s="1021"/>
      <c r="K69" s="1022"/>
      <c r="L69" s="997">
        <f>SUM(J69:K69)</f>
        <v>0</v>
      </c>
      <c r="M69" s="1021"/>
      <c r="N69" s="1022"/>
      <c r="O69" s="997">
        <f>SUM(M69:N69)</f>
        <v>0</v>
      </c>
      <c r="P69" s="1021"/>
      <c r="Q69" s="1022"/>
      <c r="R69" s="997">
        <f>SUM(P69:Q69)</f>
        <v>0</v>
      </c>
      <c r="S69" s="1021"/>
      <c r="T69" s="1022"/>
      <c r="U69" s="997">
        <f>SUM(S69:T69)</f>
        <v>0</v>
      </c>
      <c r="V69" s="1021"/>
      <c r="W69" s="1022"/>
      <c r="X69" s="997">
        <f>SUM(V69:W69)</f>
        <v>0</v>
      </c>
      <c r="Y69" s="945"/>
      <c r="Z69" s="947"/>
    </row>
    <row r="70" spans="1:26" s="955" customFormat="1" ht="19.5" customHeight="1">
      <c r="B70" s="1610"/>
      <c r="C70" s="998" t="s">
        <v>1348</v>
      </c>
      <c r="D70" s="1030"/>
      <c r="E70" s="1031"/>
      <c r="F70" s="1032">
        <f t="shared" ref="F70:X70" si="15">SUM(F68:F69)</f>
        <v>0</v>
      </c>
      <c r="G70" s="999">
        <f t="shared" si="15"/>
        <v>0</v>
      </c>
      <c r="H70" s="1000">
        <f t="shared" si="15"/>
        <v>0</v>
      </c>
      <c r="I70" s="1001">
        <f t="shared" si="15"/>
        <v>0</v>
      </c>
      <c r="J70" s="999">
        <f t="shared" si="15"/>
        <v>0</v>
      </c>
      <c r="K70" s="1000">
        <f t="shared" si="15"/>
        <v>0</v>
      </c>
      <c r="L70" s="1001">
        <f t="shared" si="15"/>
        <v>0</v>
      </c>
      <c r="M70" s="999">
        <f t="shared" si="15"/>
        <v>0</v>
      </c>
      <c r="N70" s="1000">
        <f t="shared" si="15"/>
        <v>0</v>
      </c>
      <c r="O70" s="1001">
        <f t="shared" si="15"/>
        <v>0</v>
      </c>
      <c r="P70" s="999">
        <f t="shared" si="15"/>
        <v>0</v>
      </c>
      <c r="Q70" s="1000">
        <f t="shared" si="15"/>
        <v>0</v>
      </c>
      <c r="R70" s="1001">
        <f t="shared" si="15"/>
        <v>0</v>
      </c>
      <c r="S70" s="999">
        <f t="shared" si="15"/>
        <v>0</v>
      </c>
      <c r="T70" s="1000">
        <f t="shared" si="15"/>
        <v>0</v>
      </c>
      <c r="U70" s="1001">
        <f t="shared" si="15"/>
        <v>0</v>
      </c>
      <c r="V70" s="999">
        <f t="shared" si="15"/>
        <v>0</v>
      </c>
      <c r="W70" s="1000">
        <f t="shared" si="15"/>
        <v>0</v>
      </c>
      <c r="X70" s="1001">
        <f t="shared" si="15"/>
        <v>0</v>
      </c>
      <c r="Y70" s="945"/>
      <c r="Z70" s="947"/>
    </row>
    <row r="71" spans="1:26" s="954" customFormat="1" ht="19.5" customHeight="1">
      <c r="A71" s="947"/>
      <c r="B71" s="1608" t="s">
        <v>1638</v>
      </c>
      <c r="C71" s="990" t="s">
        <v>1635</v>
      </c>
      <c r="D71" s="1024"/>
      <c r="E71" s="1025"/>
      <c r="F71" s="1026">
        <f>SUM(D71:E71)</f>
        <v>0</v>
      </c>
      <c r="G71" s="1019"/>
      <c r="H71" s="1020"/>
      <c r="I71" s="993">
        <f>SUM(G71:H71)</f>
        <v>0</v>
      </c>
      <c r="J71" s="1019">
        <v>22</v>
      </c>
      <c r="K71" s="1020"/>
      <c r="L71" s="993">
        <f>SUM(J71:K71)</f>
        <v>22</v>
      </c>
      <c r="M71" s="1019">
        <v>22</v>
      </c>
      <c r="N71" s="1020"/>
      <c r="O71" s="993">
        <f>SUM(M71:N71)</f>
        <v>22</v>
      </c>
      <c r="P71" s="1019"/>
      <c r="Q71" s="1020"/>
      <c r="R71" s="993">
        <f>SUM(P71:Q71)</f>
        <v>0</v>
      </c>
      <c r="S71" s="1019"/>
      <c r="T71" s="1020"/>
      <c r="U71" s="993">
        <f>SUM(S71:T71)</f>
        <v>0</v>
      </c>
      <c r="V71" s="1019"/>
      <c r="W71" s="1020"/>
      <c r="X71" s="993">
        <f>SUM(V71:W71)</f>
        <v>0</v>
      </c>
      <c r="Y71" s="945"/>
      <c r="Z71" s="947"/>
    </row>
    <row r="72" spans="1:26" s="954" customFormat="1" ht="19.5" customHeight="1">
      <c r="A72" s="947"/>
      <c r="B72" s="1609"/>
      <c r="C72" s="994" t="s">
        <v>1636</v>
      </c>
      <c r="D72" s="1027"/>
      <c r="E72" s="1028"/>
      <c r="F72" s="1029">
        <f>SUM(D72:E72)</f>
        <v>0</v>
      </c>
      <c r="G72" s="1021"/>
      <c r="H72" s="1022"/>
      <c r="I72" s="997">
        <f>SUM(G72:H72)</f>
        <v>0</v>
      </c>
      <c r="J72" s="1021"/>
      <c r="K72" s="1022"/>
      <c r="L72" s="997">
        <f>SUM(J72:K72)</f>
        <v>0</v>
      </c>
      <c r="M72" s="1021"/>
      <c r="N72" s="1022"/>
      <c r="O72" s="997">
        <f>SUM(M72:N72)</f>
        <v>0</v>
      </c>
      <c r="P72" s="1021"/>
      <c r="Q72" s="1022"/>
      <c r="R72" s="997">
        <f>SUM(P72:Q72)</f>
        <v>0</v>
      </c>
      <c r="S72" s="1021"/>
      <c r="T72" s="1022"/>
      <c r="U72" s="997">
        <f>SUM(S72:T72)</f>
        <v>0</v>
      </c>
      <c r="V72" s="1021"/>
      <c r="W72" s="1022"/>
      <c r="X72" s="997">
        <f>SUM(V72:W72)</f>
        <v>0</v>
      </c>
      <c r="Y72" s="945"/>
      <c r="Z72" s="947"/>
    </row>
    <row r="73" spans="1:26" s="955" customFormat="1" ht="19.5" customHeight="1">
      <c r="B73" s="1610"/>
      <c r="C73" s="998" t="s">
        <v>1348</v>
      </c>
      <c r="D73" s="1030"/>
      <c r="E73" s="1031"/>
      <c r="F73" s="1032">
        <f t="shared" ref="F73:X73" si="16">SUM(F71:F72)</f>
        <v>0</v>
      </c>
      <c r="G73" s="999">
        <f t="shared" si="16"/>
        <v>0</v>
      </c>
      <c r="H73" s="1000">
        <f t="shared" si="16"/>
        <v>0</v>
      </c>
      <c r="I73" s="1001">
        <f t="shared" si="16"/>
        <v>0</v>
      </c>
      <c r="J73" s="999">
        <f t="shared" si="16"/>
        <v>22</v>
      </c>
      <c r="K73" s="1000">
        <f t="shared" si="16"/>
        <v>0</v>
      </c>
      <c r="L73" s="1001">
        <f t="shared" si="16"/>
        <v>22</v>
      </c>
      <c r="M73" s="999">
        <f t="shared" si="16"/>
        <v>22</v>
      </c>
      <c r="N73" s="1000">
        <f t="shared" si="16"/>
        <v>0</v>
      </c>
      <c r="O73" s="1001">
        <f t="shared" si="16"/>
        <v>22</v>
      </c>
      <c r="P73" s="999">
        <f t="shared" si="16"/>
        <v>0</v>
      </c>
      <c r="Q73" s="1000">
        <f t="shared" si="16"/>
        <v>0</v>
      </c>
      <c r="R73" s="1001">
        <f t="shared" si="16"/>
        <v>0</v>
      </c>
      <c r="S73" s="999">
        <f t="shared" si="16"/>
        <v>0</v>
      </c>
      <c r="T73" s="1000">
        <f t="shared" si="16"/>
        <v>0</v>
      </c>
      <c r="U73" s="1001">
        <f t="shared" si="16"/>
        <v>0</v>
      </c>
      <c r="V73" s="999">
        <f t="shared" si="16"/>
        <v>0</v>
      </c>
      <c r="W73" s="1000">
        <f t="shared" si="16"/>
        <v>0</v>
      </c>
      <c r="X73" s="1001">
        <f t="shared" si="16"/>
        <v>0</v>
      </c>
      <c r="Y73" s="945"/>
      <c r="Z73" s="947"/>
    </row>
    <row r="74" spans="1:26" s="954" customFormat="1" ht="19.5" customHeight="1">
      <c r="A74" s="947"/>
      <c r="B74" s="1608" t="s">
        <v>1639</v>
      </c>
      <c r="C74" s="990" t="s">
        <v>1635</v>
      </c>
      <c r="D74" s="1024"/>
      <c r="E74" s="1025"/>
      <c r="F74" s="1026">
        <f>SUM(D74:E74)</f>
        <v>0</v>
      </c>
      <c r="G74" s="1019"/>
      <c r="H74" s="1020"/>
      <c r="I74" s="993">
        <f>SUM(G74:H74)</f>
        <v>0</v>
      </c>
      <c r="J74" s="1019">
        <v>1</v>
      </c>
      <c r="K74" s="1020"/>
      <c r="L74" s="993">
        <f>SUM(J74:K74)</f>
        <v>1</v>
      </c>
      <c r="M74" s="1019">
        <v>1</v>
      </c>
      <c r="N74" s="1020"/>
      <c r="O74" s="993">
        <f>SUM(M74:N74)</f>
        <v>1</v>
      </c>
      <c r="P74" s="1019"/>
      <c r="Q74" s="1020"/>
      <c r="R74" s="993">
        <f>SUM(P74:Q74)</f>
        <v>0</v>
      </c>
      <c r="S74" s="1019"/>
      <c r="T74" s="1020"/>
      <c r="U74" s="993">
        <f>SUM(S74:T74)</f>
        <v>0</v>
      </c>
      <c r="V74" s="1019"/>
      <c r="W74" s="1020"/>
      <c r="X74" s="993">
        <f>SUM(V74:W74)</f>
        <v>0</v>
      </c>
      <c r="Y74" s="945"/>
      <c r="Z74" s="947"/>
    </row>
    <row r="75" spans="1:26" s="954" customFormat="1" ht="19.5" customHeight="1">
      <c r="A75" s="947"/>
      <c r="B75" s="1609"/>
      <c r="C75" s="994" t="s">
        <v>1636</v>
      </c>
      <c r="D75" s="1027"/>
      <c r="E75" s="1028"/>
      <c r="F75" s="1029">
        <f>SUM(D75:E75)</f>
        <v>0</v>
      </c>
      <c r="G75" s="1021"/>
      <c r="H75" s="1022"/>
      <c r="I75" s="997">
        <f>SUM(G75:H75)</f>
        <v>0</v>
      </c>
      <c r="J75" s="1021"/>
      <c r="K75" s="1022"/>
      <c r="L75" s="997">
        <f>SUM(J75:K75)</f>
        <v>0</v>
      </c>
      <c r="M75" s="1021"/>
      <c r="N75" s="1022"/>
      <c r="O75" s="997">
        <f>SUM(M75:N75)</f>
        <v>0</v>
      </c>
      <c r="P75" s="1021"/>
      <c r="Q75" s="1022"/>
      <c r="R75" s="997">
        <f>SUM(P75:Q75)</f>
        <v>0</v>
      </c>
      <c r="S75" s="1021"/>
      <c r="T75" s="1022"/>
      <c r="U75" s="997">
        <f>SUM(S75:T75)</f>
        <v>0</v>
      </c>
      <c r="V75" s="1021"/>
      <c r="W75" s="1022"/>
      <c r="X75" s="997">
        <f>SUM(V75:W75)</f>
        <v>0</v>
      </c>
      <c r="Y75" s="945"/>
      <c r="Z75" s="947"/>
    </row>
    <row r="76" spans="1:26" s="955" customFormat="1" ht="19.5" customHeight="1">
      <c r="B76" s="1610"/>
      <c r="C76" s="998" t="s">
        <v>1348</v>
      </c>
      <c r="D76" s="1030"/>
      <c r="E76" s="1031"/>
      <c r="F76" s="1032">
        <f t="shared" ref="F76:X76" si="17">SUM(F74:F75)</f>
        <v>0</v>
      </c>
      <c r="G76" s="999">
        <f t="shared" si="17"/>
        <v>0</v>
      </c>
      <c r="H76" s="1000">
        <f t="shared" si="17"/>
        <v>0</v>
      </c>
      <c r="I76" s="1001">
        <f t="shared" si="17"/>
        <v>0</v>
      </c>
      <c r="J76" s="999">
        <f t="shared" si="17"/>
        <v>1</v>
      </c>
      <c r="K76" s="1000">
        <f t="shared" si="17"/>
        <v>0</v>
      </c>
      <c r="L76" s="1001">
        <f t="shared" si="17"/>
        <v>1</v>
      </c>
      <c r="M76" s="999">
        <f t="shared" si="17"/>
        <v>1</v>
      </c>
      <c r="N76" s="1000">
        <f t="shared" si="17"/>
        <v>0</v>
      </c>
      <c r="O76" s="1001">
        <f t="shared" si="17"/>
        <v>1</v>
      </c>
      <c r="P76" s="999">
        <f t="shared" si="17"/>
        <v>0</v>
      </c>
      <c r="Q76" s="1000">
        <f t="shared" si="17"/>
        <v>0</v>
      </c>
      <c r="R76" s="1001">
        <f t="shared" si="17"/>
        <v>0</v>
      </c>
      <c r="S76" s="999">
        <f t="shared" si="17"/>
        <v>0</v>
      </c>
      <c r="T76" s="1000">
        <f t="shared" si="17"/>
        <v>0</v>
      </c>
      <c r="U76" s="1001">
        <f t="shared" si="17"/>
        <v>0</v>
      </c>
      <c r="V76" s="999">
        <f t="shared" si="17"/>
        <v>0</v>
      </c>
      <c r="W76" s="1000">
        <f t="shared" si="17"/>
        <v>0</v>
      </c>
      <c r="X76" s="1001">
        <f t="shared" si="17"/>
        <v>0</v>
      </c>
      <c r="Y76" s="945"/>
      <c r="Z76" s="947"/>
    </row>
    <row r="77" spans="1:26" s="954" customFormat="1" ht="19.5" customHeight="1">
      <c r="A77" s="947"/>
      <c r="B77" s="1608" t="s">
        <v>1640</v>
      </c>
      <c r="C77" s="990" t="s">
        <v>1635</v>
      </c>
      <c r="D77" s="1024"/>
      <c r="E77" s="1025"/>
      <c r="F77" s="1026">
        <f>SUM(D77:E77)</f>
        <v>0</v>
      </c>
      <c r="G77" s="1019"/>
      <c r="H77" s="1020"/>
      <c r="I77" s="993">
        <f>SUM(G77:H77)</f>
        <v>0</v>
      </c>
      <c r="J77" s="1019"/>
      <c r="K77" s="1020">
        <v>2</v>
      </c>
      <c r="L77" s="993">
        <f>SUM(J77:K77)</f>
        <v>2</v>
      </c>
      <c r="M77" s="1019"/>
      <c r="N77" s="1020">
        <v>2</v>
      </c>
      <c r="O77" s="993">
        <f>SUM(M77:N77)</f>
        <v>2</v>
      </c>
      <c r="P77" s="1019"/>
      <c r="Q77" s="1020"/>
      <c r="R77" s="993">
        <f>SUM(P77:Q77)</f>
        <v>0</v>
      </c>
      <c r="S77" s="1019"/>
      <c r="T77" s="1020"/>
      <c r="U77" s="993">
        <f>SUM(S77:T77)</f>
        <v>0</v>
      </c>
      <c r="V77" s="1019"/>
      <c r="W77" s="1020"/>
      <c r="X77" s="993">
        <f>SUM(V77:W77)</f>
        <v>0</v>
      </c>
      <c r="Y77" s="945"/>
      <c r="Z77" s="947"/>
    </row>
    <row r="78" spans="1:26" s="954" customFormat="1" ht="19.5" customHeight="1">
      <c r="A78" s="947"/>
      <c r="B78" s="1609"/>
      <c r="C78" s="994" t="s">
        <v>1636</v>
      </c>
      <c r="D78" s="1027"/>
      <c r="E78" s="1028"/>
      <c r="F78" s="1029">
        <f>SUM(D78:E78)</f>
        <v>0</v>
      </c>
      <c r="G78" s="1021"/>
      <c r="H78" s="1022"/>
      <c r="I78" s="997">
        <f>SUM(G78:H78)</f>
        <v>0</v>
      </c>
      <c r="J78" s="1021"/>
      <c r="K78" s="1022"/>
      <c r="L78" s="997">
        <f>SUM(J78:K78)</f>
        <v>0</v>
      </c>
      <c r="M78" s="1021"/>
      <c r="N78" s="1022"/>
      <c r="O78" s="997">
        <f>SUM(M78:N78)</f>
        <v>0</v>
      </c>
      <c r="P78" s="1021"/>
      <c r="Q78" s="1022"/>
      <c r="R78" s="997">
        <f>SUM(P78:Q78)</f>
        <v>0</v>
      </c>
      <c r="S78" s="1021"/>
      <c r="T78" s="1022"/>
      <c r="U78" s="997">
        <f>SUM(S78:T78)</f>
        <v>0</v>
      </c>
      <c r="V78" s="1021"/>
      <c r="W78" s="1022"/>
      <c r="X78" s="997">
        <f>SUM(V78:W78)</f>
        <v>0</v>
      </c>
      <c r="Y78" s="945"/>
      <c r="Z78" s="947"/>
    </row>
    <row r="79" spans="1:26" s="955" customFormat="1" ht="19.5" customHeight="1">
      <c r="B79" s="1610"/>
      <c r="C79" s="998" t="s">
        <v>1348</v>
      </c>
      <c r="D79" s="1030"/>
      <c r="E79" s="1031"/>
      <c r="F79" s="1032">
        <f t="shared" ref="F79:X79" si="18">SUM(F77:F78)</f>
        <v>0</v>
      </c>
      <c r="G79" s="999">
        <f t="shared" si="18"/>
        <v>0</v>
      </c>
      <c r="H79" s="1000">
        <f t="shared" si="18"/>
        <v>0</v>
      </c>
      <c r="I79" s="1001">
        <f t="shared" si="18"/>
        <v>0</v>
      </c>
      <c r="J79" s="999">
        <f t="shared" si="18"/>
        <v>0</v>
      </c>
      <c r="K79" s="1000">
        <f t="shared" si="18"/>
        <v>2</v>
      </c>
      <c r="L79" s="1001">
        <f t="shared" si="18"/>
        <v>2</v>
      </c>
      <c r="M79" s="999">
        <f t="shared" si="18"/>
        <v>0</v>
      </c>
      <c r="N79" s="1000">
        <f t="shared" si="18"/>
        <v>2</v>
      </c>
      <c r="O79" s="1001">
        <f t="shared" si="18"/>
        <v>2</v>
      </c>
      <c r="P79" s="999">
        <f t="shared" si="18"/>
        <v>0</v>
      </c>
      <c r="Q79" s="1000">
        <f t="shared" si="18"/>
        <v>0</v>
      </c>
      <c r="R79" s="1001">
        <f t="shared" si="18"/>
        <v>0</v>
      </c>
      <c r="S79" s="999">
        <f t="shared" si="18"/>
        <v>0</v>
      </c>
      <c r="T79" s="1000">
        <f t="shared" si="18"/>
        <v>0</v>
      </c>
      <c r="U79" s="1001">
        <f t="shared" si="18"/>
        <v>0</v>
      </c>
      <c r="V79" s="999">
        <f t="shared" si="18"/>
        <v>0</v>
      </c>
      <c r="W79" s="1000">
        <f t="shared" si="18"/>
        <v>0</v>
      </c>
      <c r="X79" s="1001">
        <f t="shared" si="18"/>
        <v>0</v>
      </c>
      <c r="Y79" s="945"/>
      <c r="Z79" s="947"/>
    </row>
    <row r="80" spans="1:26" s="954" customFormat="1" ht="19.5" customHeight="1">
      <c r="A80" s="947"/>
      <c r="B80" s="1608" t="s">
        <v>281</v>
      </c>
      <c r="C80" s="990" t="s">
        <v>1635</v>
      </c>
      <c r="D80" s="1024"/>
      <c r="E80" s="1025"/>
      <c r="F80" s="1026">
        <f>SUM(D80:E80)</f>
        <v>0</v>
      </c>
      <c r="G80" s="1019"/>
      <c r="H80" s="1020"/>
      <c r="I80" s="993">
        <f>SUM(G80:H80)</f>
        <v>0</v>
      </c>
      <c r="J80" s="1019"/>
      <c r="K80" s="1020"/>
      <c r="L80" s="993">
        <f>SUM(J80:K80)</f>
        <v>0</v>
      </c>
      <c r="M80" s="1019"/>
      <c r="N80" s="1020"/>
      <c r="O80" s="993">
        <f>SUM(M80:N80)</f>
        <v>0</v>
      </c>
      <c r="P80" s="1019"/>
      <c r="Q80" s="1020"/>
      <c r="R80" s="993">
        <f>SUM(P80:Q80)</f>
        <v>0</v>
      </c>
      <c r="S80" s="1019"/>
      <c r="T80" s="1020"/>
      <c r="U80" s="993">
        <f>SUM(S80:T80)</f>
        <v>0</v>
      </c>
      <c r="V80" s="1019"/>
      <c r="W80" s="1020"/>
      <c r="X80" s="993">
        <f>SUM(V80:W80)</f>
        <v>0</v>
      </c>
      <c r="Y80" s="945"/>
      <c r="Z80" s="947"/>
    </row>
    <row r="81" spans="1:26" s="954" customFormat="1" ht="19.5" customHeight="1">
      <c r="A81" s="947"/>
      <c r="B81" s="1609"/>
      <c r="C81" s="994" t="s">
        <v>1636</v>
      </c>
      <c r="D81" s="1027"/>
      <c r="E81" s="1028"/>
      <c r="F81" s="1029">
        <f>SUM(D81:E81)</f>
        <v>0</v>
      </c>
      <c r="G81" s="1021"/>
      <c r="H81" s="1022"/>
      <c r="I81" s="997">
        <f>SUM(G81:H81)</f>
        <v>0</v>
      </c>
      <c r="J81" s="1021"/>
      <c r="K81" s="1022"/>
      <c r="L81" s="997">
        <f>SUM(J81:K81)</f>
        <v>0</v>
      </c>
      <c r="M81" s="1021"/>
      <c r="N81" s="1022"/>
      <c r="O81" s="997">
        <f>SUM(M81:N81)</f>
        <v>0</v>
      </c>
      <c r="P81" s="1021"/>
      <c r="Q81" s="1022"/>
      <c r="R81" s="997">
        <f>SUM(P81:Q81)</f>
        <v>0</v>
      </c>
      <c r="S81" s="1021"/>
      <c r="T81" s="1022"/>
      <c r="U81" s="997">
        <f>SUM(S81:T81)</f>
        <v>0</v>
      </c>
      <c r="V81" s="1021"/>
      <c r="W81" s="1022"/>
      <c r="X81" s="997">
        <f>SUM(V81:W81)</f>
        <v>0</v>
      </c>
      <c r="Y81" s="945"/>
      <c r="Z81" s="947"/>
    </row>
    <row r="82" spans="1:26" s="955" customFormat="1" ht="19.5" customHeight="1" thickBot="1">
      <c r="B82" s="1618"/>
      <c r="C82" s="1002" t="s">
        <v>1348</v>
      </c>
      <c r="D82" s="1033"/>
      <c r="E82" s="1034"/>
      <c r="F82" s="1035">
        <f t="shared" ref="F82:X82" si="19">SUM(F80:F81)</f>
        <v>0</v>
      </c>
      <c r="G82" s="1003">
        <f t="shared" si="19"/>
        <v>0</v>
      </c>
      <c r="H82" s="1004">
        <f t="shared" si="19"/>
        <v>0</v>
      </c>
      <c r="I82" s="1005">
        <f t="shared" si="19"/>
        <v>0</v>
      </c>
      <c r="J82" s="1003">
        <f t="shared" si="19"/>
        <v>0</v>
      </c>
      <c r="K82" s="1004">
        <f t="shared" si="19"/>
        <v>0</v>
      </c>
      <c r="L82" s="1005">
        <f t="shared" si="19"/>
        <v>0</v>
      </c>
      <c r="M82" s="1003">
        <f t="shared" si="19"/>
        <v>0</v>
      </c>
      <c r="N82" s="1004">
        <f t="shared" si="19"/>
        <v>0</v>
      </c>
      <c r="O82" s="1005">
        <f t="shared" si="19"/>
        <v>0</v>
      </c>
      <c r="P82" s="1003">
        <f t="shared" si="19"/>
        <v>0</v>
      </c>
      <c r="Q82" s="1004">
        <f t="shared" si="19"/>
        <v>0</v>
      </c>
      <c r="R82" s="1005">
        <f t="shared" si="19"/>
        <v>0</v>
      </c>
      <c r="S82" s="1003">
        <f t="shared" si="19"/>
        <v>0</v>
      </c>
      <c r="T82" s="1004">
        <f t="shared" si="19"/>
        <v>0</v>
      </c>
      <c r="U82" s="1005">
        <f t="shared" si="19"/>
        <v>0</v>
      </c>
      <c r="V82" s="1003">
        <f t="shared" si="19"/>
        <v>0</v>
      </c>
      <c r="W82" s="1004">
        <f t="shared" si="19"/>
        <v>0</v>
      </c>
      <c r="X82" s="1005">
        <f t="shared" si="19"/>
        <v>0</v>
      </c>
      <c r="Y82" s="945"/>
      <c r="Z82" s="947"/>
    </row>
    <row r="83" spans="1:26" s="954" customFormat="1" ht="19.5" customHeight="1">
      <c r="A83" s="947"/>
      <c r="B83" s="1609" t="s">
        <v>1348</v>
      </c>
      <c r="C83" s="1006" t="s">
        <v>1635</v>
      </c>
      <c r="D83" s="1036">
        <f>D65+D71+D68+D77+D80+D74</f>
        <v>0</v>
      </c>
      <c r="E83" s="1037">
        <f t="shared" ref="E83:W83" si="20">E65+E71+E68+E77+E80+E74</f>
        <v>0</v>
      </c>
      <c r="F83" s="1038">
        <f t="shared" si="20"/>
        <v>0</v>
      </c>
      <c r="G83" s="1007">
        <f t="shared" si="20"/>
        <v>0</v>
      </c>
      <c r="H83" s="1008">
        <f t="shared" si="20"/>
        <v>0</v>
      </c>
      <c r="I83" s="1009">
        <f>I65+I71+I68+I77+I80+I74</f>
        <v>0</v>
      </c>
      <c r="J83" s="1007">
        <f t="shared" si="20"/>
        <v>23</v>
      </c>
      <c r="K83" s="1008">
        <f t="shared" si="20"/>
        <v>2</v>
      </c>
      <c r="L83" s="1009">
        <f>L65+L71+L68+L77+L80+L74</f>
        <v>25</v>
      </c>
      <c r="M83" s="1007">
        <f t="shared" si="20"/>
        <v>23</v>
      </c>
      <c r="N83" s="1008">
        <f t="shared" si="20"/>
        <v>2</v>
      </c>
      <c r="O83" s="1009">
        <f>O65+O71+O68+O77+O80+O74</f>
        <v>25</v>
      </c>
      <c r="P83" s="1007">
        <f t="shared" si="20"/>
        <v>0</v>
      </c>
      <c r="Q83" s="1008">
        <f t="shared" si="20"/>
        <v>0</v>
      </c>
      <c r="R83" s="1009">
        <f>R65+R71+R68+R77+R80+R74</f>
        <v>0</v>
      </c>
      <c r="S83" s="1007">
        <f t="shared" si="20"/>
        <v>0</v>
      </c>
      <c r="T83" s="1008">
        <f t="shared" si="20"/>
        <v>0</v>
      </c>
      <c r="U83" s="1009">
        <f>U65+U71+U68+U77+U80+U74</f>
        <v>0</v>
      </c>
      <c r="V83" s="1007">
        <f t="shared" si="20"/>
        <v>0</v>
      </c>
      <c r="W83" s="1008">
        <f t="shared" si="20"/>
        <v>0</v>
      </c>
      <c r="X83" s="1009">
        <f>X65+X71+X68+X77+X80+X74</f>
        <v>0</v>
      </c>
      <c r="Y83" s="945"/>
      <c r="Z83" s="947"/>
    </row>
    <row r="84" spans="1:26" s="954" customFormat="1" ht="19.5" customHeight="1">
      <c r="A84" s="947"/>
      <c r="B84" s="1609"/>
      <c r="C84" s="1006" t="s">
        <v>1636</v>
      </c>
      <c r="D84" s="1039">
        <f t="shared" ref="D84:W85" si="21">D66+D72+D69+D78+D81+D75</f>
        <v>0</v>
      </c>
      <c r="E84" s="1040">
        <f t="shared" si="21"/>
        <v>0</v>
      </c>
      <c r="F84" s="1041">
        <f t="shared" si="21"/>
        <v>0</v>
      </c>
      <c r="G84" s="1007">
        <f t="shared" si="21"/>
        <v>0</v>
      </c>
      <c r="H84" s="1008">
        <f t="shared" si="21"/>
        <v>0</v>
      </c>
      <c r="I84" s="1009">
        <f>I66+I72+I69+I78+I81+I75</f>
        <v>0</v>
      </c>
      <c r="J84" s="1007">
        <f t="shared" si="21"/>
        <v>0</v>
      </c>
      <c r="K84" s="1008">
        <f t="shared" si="21"/>
        <v>0</v>
      </c>
      <c r="L84" s="1009">
        <f>L66+L72+L69+L78+L81+L75</f>
        <v>0</v>
      </c>
      <c r="M84" s="1007">
        <f t="shared" si="21"/>
        <v>0</v>
      </c>
      <c r="N84" s="1008">
        <f t="shared" si="21"/>
        <v>0</v>
      </c>
      <c r="O84" s="1009">
        <f>O66+O72+O69+O78+O81+O75</f>
        <v>0</v>
      </c>
      <c r="P84" s="1007">
        <f t="shared" si="21"/>
        <v>0</v>
      </c>
      <c r="Q84" s="1008">
        <f t="shared" si="21"/>
        <v>0</v>
      </c>
      <c r="R84" s="1009">
        <f>R66+R72+R69+R78+R81+R75</f>
        <v>0</v>
      </c>
      <c r="S84" s="1007">
        <f t="shared" si="21"/>
        <v>0</v>
      </c>
      <c r="T84" s="1008">
        <f t="shared" si="21"/>
        <v>0</v>
      </c>
      <c r="U84" s="1009">
        <f>U66+U72+U69+U78+U81+U75</f>
        <v>0</v>
      </c>
      <c r="V84" s="1007">
        <f t="shared" si="21"/>
        <v>0</v>
      </c>
      <c r="W84" s="1008">
        <f t="shared" si="21"/>
        <v>0</v>
      </c>
      <c r="X84" s="1009">
        <f>X66+X72+X69+X78+X81+X75</f>
        <v>0</v>
      </c>
      <c r="Y84" s="945"/>
      <c r="Z84" s="947"/>
    </row>
    <row r="85" spans="1:26" s="954" customFormat="1" ht="19.5" customHeight="1">
      <c r="A85" s="947"/>
      <c r="B85" s="1610"/>
      <c r="C85" s="1010" t="s">
        <v>1348</v>
      </c>
      <c r="D85" s="1042">
        <f t="shared" si="21"/>
        <v>0</v>
      </c>
      <c r="E85" s="1043">
        <f t="shared" si="21"/>
        <v>0</v>
      </c>
      <c r="F85" s="1044">
        <f t="shared" si="21"/>
        <v>0</v>
      </c>
      <c r="G85" s="1011">
        <f t="shared" si="21"/>
        <v>0</v>
      </c>
      <c r="H85" s="1012">
        <f t="shared" si="21"/>
        <v>0</v>
      </c>
      <c r="I85" s="1013">
        <f>I67+I73+I70+I79+I82+I76</f>
        <v>0</v>
      </c>
      <c r="J85" s="1011">
        <f t="shared" si="21"/>
        <v>23</v>
      </c>
      <c r="K85" s="1012">
        <f t="shared" si="21"/>
        <v>2</v>
      </c>
      <c r="L85" s="1013">
        <f>L67+L73+L70+L79+L82+L76</f>
        <v>25</v>
      </c>
      <c r="M85" s="1011">
        <f t="shared" si="21"/>
        <v>23</v>
      </c>
      <c r="N85" s="1012">
        <f t="shared" si="21"/>
        <v>2</v>
      </c>
      <c r="O85" s="1013">
        <f>O67+O73+O70+O79+O82+O76</f>
        <v>25</v>
      </c>
      <c r="P85" s="1011">
        <f t="shared" si="21"/>
        <v>0</v>
      </c>
      <c r="Q85" s="1012">
        <f t="shared" si="21"/>
        <v>0</v>
      </c>
      <c r="R85" s="1013">
        <f>R67+R73+R70+R79+R82+R76</f>
        <v>0</v>
      </c>
      <c r="S85" s="1011">
        <f t="shared" si="21"/>
        <v>0</v>
      </c>
      <c r="T85" s="1012">
        <f t="shared" si="21"/>
        <v>0</v>
      </c>
      <c r="U85" s="1013">
        <f>U67+U73+U70+U79+U82+U76</f>
        <v>0</v>
      </c>
      <c r="V85" s="1011">
        <f t="shared" si="21"/>
        <v>0</v>
      </c>
      <c r="W85" s="1012">
        <f t="shared" si="21"/>
        <v>0</v>
      </c>
      <c r="X85" s="1013">
        <f>X67+X73+X70+X79+X82+X76</f>
        <v>0</v>
      </c>
      <c r="Y85" s="945"/>
      <c r="Z85" s="947"/>
    </row>
    <row r="86" spans="1:26" s="947" customFormat="1" ht="12.75">
      <c r="A86" s="945"/>
      <c r="B86" s="945"/>
      <c r="C86" s="945"/>
      <c r="D86" s="945"/>
      <c r="E86" s="945"/>
      <c r="F86" s="946"/>
      <c r="G86" s="946"/>
      <c r="H86" s="946"/>
      <c r="I86" s="946"/>
      <c r="J86" s="945"/>
      <c r="K86" s="945"/>
      <c r="L86" s="946"/>
      <c r="M86" s="945"/>
      <c r="N86" s="945"/>
      <c r="O86" s="946"/>
      <c r="P86" s="946"/>
      <c r="Q86" s="946"/>
      <c r="R86" s="946"/>
      <c r="S86" s="945"/>
      <c r="T86" s="945"/>
      <c r="U86" s="946"/>
      <c r="V86" s="945"/>
      <c r="W86" s="945"/>
      <c r="X86" s="946"/>
      <c r="Y86" s="945"/>
      <c r="Z86" s="956"/>
    </row>
  </sheetData>
  <mergeCells count="49">
    <mergeCell ref="B71:B73"/>
    <mergeCell ref="B74:B76"/>
    <mergeCell ref="B77:B79"/>
    <mergeCell ref="B80:B82"/>
    <mergeCell ref="B83:B85"/>
    <mergeCell ref="M63:O63"/>
    <mergeCell ref="P63:R63"/>
    <mergeCell ref="S63:U63"/>
    <mergeCell ref="V63:X63"/>
    <mergeCell ref="B65:B67"/>
    <mergeCell ref="G63:I63"/>
    <mergeCell ref="J63:L63"/>
    <mergeCell ref="B68:B70"/>
    <mergeCell ref="B51:B53"/>
    <mergeCell ref="B54:B56"/>
    <mergeCell ref="B57:B59"/>
    <mergeCell ref="D63:F63"/>
    <mergeCell ref="D37:F37"/>
    <mergeCell ref="G37:I37"/>
    <mergeCell ref="J37:L37"/>
    <mergeCell ref="S37:U37"/>
    <mergeCell ref="V37:X37"/>
    <mergeCell ref="M37:O37"/>
    <mergeCell ref="P37:R37"/>
    <mergeCell ref="B16:B18"/>
    <mergeCell ref="B19:B21"/>
    <mergeCell ref="B22:B24"/>
    <mergeCell ref="B25:B27"/>
    <mergeCell ref="B48:B50"/>
    <mergeCell ref="B31:B33"/>
    <mergeCell ref="B39:B41"/>
    <mergeCell ref="B42:B44"/>
    <mergeCell ref="B45:B47"/>
    <mergeCell ref="B28:B30"/>
    <mergeCell ref="B13:B15"/>
    <mergeCell ref="V4:X4"/>
    <mergeCell ref="D11:F11"/>
    <mergeCell ref="G11:I11"/>
    <mergeCell ref="J11:L11"/>
    <mergeCell ref="M11:O11"/>
    <mergeCell ref="P11:R11"/>
    <mergeCell ref="S11:U11"/>
    <mergeCell ref="V11:X11"/>
    <mergeCell ref="D4:F4"/>
    <mergeCell ref="G4:I4"/>
    <mergeCell ref="J4:L4"/>
    <mergeCell ref="M4:O4"/>
    <mergeCell ref="P4:R4"/>
    <mergeCell ref="S4:U4"/>
  </mergeCells>
  <conditionalFormatting sqref="D33:F33 D31:F31">
    <cfRule type="cellIs" dxfId="82" priority="24" stopIfTrue="1" operator="equal">
      <formula>0</formula>
    </cfRule>
  </conditionalFormatting>
  <conditionalFormatting sqref="D59:F59 D57:F57">
    <cfRule type="cellIs" dxfId="81" priority="23" stopIfTrue="1" operator="equal">
      <formula>0</formula>
    </cfRule>
  </conditionalFormatting>
  <conditionalFormatting sqref="R59 R57">
    <cfRule type="cellIs" dxfId="80" priority="15" stopIfTrue="1" operator="equal">
      <formula>0</formula>
    </cfRule>
  </conditionalFormatting>
  <conditionalFormatting sqref="G59:H59 G57:H57 J57:K57 J59:K59 M59:N59 M57:N57 P57:Q57 P59:Q59 S59:T59 S57:T57 V57:W57 V59:W59">
    <cfRule type="cellIs" dxfId="79" priority="22" stopIfTrue="1" operator="equal">
      <formula>0</formula>
    </cfRule>
  </conditionalFormatting>
  <conditionalFormatting sqref="D85:F85 D83:F83">
    <cfRule type="cellIs" dxfId="78" priority="21" stopIfTrue="1" operator="equal">
      <formula>0</formula>
    </cfRule>
  </conditionalFormatting>
  <conditionalFormatting sqref="G85:H85 G83:H83 J83:K83 J85:K85 M85:N85 M83:N83 P83:Q83 P85:Q85 S85:T85 S83:T83 V83:W83 V85:W85">
    <cfRule type="cellIs" dxfId="77" priority="20" stopIfTrue="1" operator="equal">
      <formula>0</formula>
    </cfRule>
  </conditionalFormatting>
  <conditionalFormatting sqref="G33:X33 G31:X31">
    <cfRule type="cellIs" dxfId="76" priority="19" stopIfTrue="1" operator="equal">
      <formula>0</formula>
    </cfRule>
  </conditionalFormatting>
  <conditionalFormatting sqref="I59 I57">
    <cfRule type="cellIs" dxfId="75" priority="18" stopIfTrue="1" operator="equal">
      <formula>0</formula>
    </cfRule>
  </conditionalFormatting>
  <conditionalFormatting sqref="L59 L57">
    <cfRule type="cellIs" dxfId="74" priority="17" stopIfTrue="1" operator="equal">
      <formula>0</formula>
    </cfRule>
  </conditionalFormatting>
  <conditionalFormatting sqref="O59 O57">
    <cfRule type="cellIs" dxfId="73" priority="16" stopIfTrue="1" operator="equal">
      <formula>0</formula>
    </cfRule>
  </conditionalFormatting>
  <conditionalFormatting sqref="U59 U57">
    <cfRule type="cellIs" dxfId="72" priority="14" stopIfTrue="1" operator="equal">
      <formula>0</formula>
    </cfRule>
  </conditionalFormatting>
  <conditionalFormatting sqref="X59 X57">
    <cfRule type="cellIs" dxfId="71" priority="13" stopIfTrue="1" operator="equal">
      <formula>0</formula>
    </cfRule>
  </conditionalFormatting>
  <conditionalFormatting sqref="I85 I83">
    <cfRule type="cellIs" dxfId="70" priority="12" stopIfTrue="1" operator="equal">
      <formula>0</formula>
    </cfRule>
  </conditionalFormatting>
  <conditionalFormatting sqref="L85 L83">
    <cfRule type="cellIs" dxfId="69" priority="11" stopIfTrue="1" operator="equal">
      <formula>0</formula>
    </cfRule>
  </conditionalFormatting>
  <conditionalFormatting sqref="O85 O83">
    <cfRule type="cellIs" dxfId="68" priority="10" stopIfTrue="1" operator="equal">
      <formula>0</formula>
    </cfRule>
  </conditionalFormatting>
  <conditionalFormatting sqref="R85 R83">
    <cfRule type="cellIs" dxfId="67" priority="9" stopIfTrue="1" operator="equal">
      <formula>0</formula>
    </cfRule>
  </conditionalFormatting>
  <conditionalFormatting sqref="U85 U83">
    <cfRule type="cellIs" dxfId="66" priority="8" stopIfTrue="1" operator="equal">
      <formula>0</formula>
    </cfRule>
  </conditionalFormatting>
  <conditionalFormatting sqref="X85 X83">
    <cfRule type="cellIs" dxfId="65" priority="7" stopIfTrue="1" operator="equal">
      <formula>0</formula>
    </cfRule>
  </conditionalFormatting>
  <conditionalFormatting sqref="I6:I8">
    <cfRule type="cellIs" dxfId="64" priority="6" operator="lessThan">
      <formula>0</formula>
    </cfRule>
  </conditionalFormatting>
  <conditionalFormatting sqref="L6:L8">
    <cfRule type="cellIs" dxfId="63" priority="5" operator="lessThan">
      <formula>0</formula>
    </cfRule>
  </conditionalFormatting>
  <conditionalFormatting sqref="O6:O8">
    <cfRule type="cellIs" dxfId="62" priority="4" operator="lessThan">
      <formula>0</formula>
    </cfRule>
  </conditionalFormatting>
  <conditionalFormatting sqref="R6:R8">
    <cfRule type="cellIs" dxfId="61" priority="3" operator="lessThan">
      <formula>0</formula>
    </cfRule>
  </conditionalFormatting>
  <conditionalFormatting sqref="U6:U8">
    <cfRule type="cellIs" dxfId="60" priority="2" operator="lessThan">
      <formula>0</formula>
    </cfRule>
  </conditionalFormatting>
  <conditionalFormatting sqref="X6:X8">
    <cfRule type="cellIs" dxfId="59" priority="1" operator="lessThan">
      <formula>0</formula>
    </cfRule>
  </conditionalFormatting>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T41"/>
  <sheetViews>
    <sheetView workbookViewId="0">
      <selection activeCell="L24" sqref="L24"/>
    </sheetView>
  </sheetViews>
  <sheetFormatPr defaultColWidth="11.5703125" defaultRowHeight="15"/>
  <cols>
    <col min="1" max="1" width="51" style="696" customWidth="1"/>
    <col min="2" max="2" width="13.42578125" style="696" bestFit="1" customWidth="1"/>
    <col min="3" max="8" width="20.7109375" style="779" customWidth="1"/>
    <col min="9" max="9" width="1.42578125" style="696" customWidth="1"/>
    <col min="10" max="10" width="14.28515625" customWidth="1"/>
  </cols>
  <sheetData>
    <row r="1" spans="1:20" s="696" customFormat="1" ht="18">
      <c r="A1" s="695" t="s">
        <v>1595</v>
      </c>
      <c r="B1" s="362"/>
      <c r="C1" s="298"/>
      <c r="D1" s="298"/>
      <c r="E1" s="298"/>
      <c r="F1" s="298"/>
      <c r="G1" s="298"/>
      <c r="H1" s="298"/>
    </row>
    <row r="2" spans="1:20" s="696" customFormat="1" ht="12.75">
      <c r="A2" s="697"/>
      <c r="B2" s="698"/>
      <c r="C2" s="699"/>
      <c r="D2" s="699"/>
      <c r="E2" s="699"/>
      <c r="F2" s="699"/>
      <c r="G2" s="699"/>
      <c r="H2" s="699"/>
      <c r="I2" s="700"/>
    </row>
    <row r="3" spans="1:20" s="700" customFormat="1" ht="20.25" customHeight="1">
      <c r="A3" s="272" t="str">
        <f>+BusPlanLocation!C7</f>
        <v>166101 Bornova</v>
      </c>
      <c r="B3" s="362"/>
      <c r="C3" s="1621" t="s">
        <v>1359</v>
      </c>
      <c r="D3" s="1622"/>
      <c r="E3" s="1622"/>
      <c r="F3" s="1622"/>
      <c r="G3" s="1622"/>
      <c r="H3" s="1623"/>
    </row>
    <row r="4" spans="1:20" s="700" customFormat="1" ht="15.75" customHeight="1">
      <c r="A4" s="53" t="s">
        <v>1363</v>
      </c>
      <c r="B4" s="362"/>
      <c r="C4" s="701">
        <f>START!$C$14</f>
        <v>2021</v>
      </c>
      <c r="D4" s="702">
        <f>C4+1</f>
        <v>2022</v>
      </c>
      <c r="E4" s="702">
        <f>D4+1</f>
        <v>2023</v>
      </c>
      <c r="F4" s="702">
        <f>E4+1</f>
        <v>2024</v>
      </c>
      <c r="G4" s="702">
        <f>F4+1</f>
        <v>2025</v>
      </c>
      <c r="H4" s="703">
        <f>G4+1</f>
        <v>2026</v>
      </c>
      <c r="J4" s="1376">
        <f>H4+1</f>
        <v>2027</v>
      </c>
      <c r="K4" s="1376">
        <f>J4+1</f>
        <v>2028</v>
      </c>
      <c r="L4" s="1376">
        <f t="shared" ref="L4" si="0">J4+1</f>
        <v>2028</v>
      </c>
      <c r="M4" s="1376">
        <f t="shared" ref="M4" si="1">L4+1</f>
        <v>2029</v>
      </c>
      <c r="N4" s="1376">
        <f t="shared" ref="N4" si="2">L4+1</f>
        <v>2029</v>
      </c>
      <c r="O4" s="1376">
        <f t="shared" ref="O4" si="3">N4+1</f>
        <v>2030</v>
      </c>
      <c r="P4" s="1376">
        <f t="shared" ref="P4" si="4">N4+1</f>
        <v>2030</v>
      </c>
      <c r="Q4" s="1376">
        <f t="shared" ref="Q4" si="5">P4+1</f>
        <v>2031</v>
      </c>
      <c r="R4" s="1376">
        <f>P4+1</f>
        <v>2031</v>
      </c>
      <c r="S4" s="1376">
        <f>R4+1</f>
        <v>2032</v>
      </c>
      <c r="T4" s="1376">
        <f>R4+1</f>
        <v>2032</v>
      </c>
    </row>
    <row r="5" spans="1:20" s="700" customFormat="1" ht="15.75" customHeight="1">
      <c r="A5" s="704" t="str">
        <f>+BusPlanLocation!C9</f>
        <v>EUR</v>
      </c>
      <c r="B5" s="362"/>
      <c r="C5" s="705" t="str">
        <f>+BusPlanLocation!I9</f>
        <v>Business Plan</v>
      </c>
      <c r="D5" s="706" t="str">
        <f>+BusPlanLocation!K9</f>
        <v>Business Plan</v>
      </c>
      <c r="E5" s="706" t="str">
        <f>+BusPlanLocation!M9</f>
        <v>Business Plan</v>
      </c>
      <c r="F5" s="706" t="str">
        <f>+BusPlanLocation!O9</f>
        <v>Business Plan</v>
      </c>
      <c r="G5" s="706" t="str">
        <f>+BusPlanLocation!Q9</f>
        <v>Business Plan</v>
      </c>
      <c r="H5" s="707" t="str">
        <f>+BusPlanLocation!S9</f>
        <v>Business Plan</v>
      </c>
    </row>
    <row r="6" spans="1:20" s="700" customFormat="1" ht="15.75" customHeight="1">
      <c r="A6" s="708"/>
      <c r="B6" s="709"/>
      <c r="C6" s="710" t="str">
        <f>+BusPlanLocation!I10</f>
        <v>in 1.000 EUR</v>
      </c>
      <c r="D6" s="711" t="str">
        <f>+BusPlanLocation!K10</f>
        <v>in 1.000 EUR</v>
      </c>
      <c r="E6" s="711" t="str">
        <f>+BusPlanLocation!M10</f>
        <v>in 1.000 EUR</v>
      </c>
      <c r="F6" s="711" t="str">
        <f>+BusPlanLocation!O10</f>
        <v>in 1.000 EUR</v>
      </c>
      <c r="G6" s="711" t="str">
        <f>+BusPlanLocation!Q10</f>
        <v>in 1.000 EUR</v>
      </c>
      <c r="H6" s="712" t="str">
        <f>+BusPlanLocation!S10</f>
        <v>in 1.000 EUR</v>
      </c>
    </row>
    <row r="7" spans="1:20" s="700" customFormat="1" ht="15.75" customHeight="1">
      <c r="A7" s="713" t="s">
        <v>1596</v>
      </c>
      <c r="B7" s="714"/>
      <c r="C7" s="715"/>
      <c r="D7" s="715"/>
      <c r="E7" s="715"/>
      <c r="F7" s="715"/>
      <c r="G7" s="715"/>
      <c r="H7" s="716"/>
    </row>
    <row r="8" spans="1:20" s="700" customFormat="1" ht="15.75" customHeight="1">
      <c r="A8" s="717" t="s">
        <v>173</v>
      </c>
      <c r="B8" s="718"/>
      <c r="C8" s="719" t="e">
        <f>+BusPlanLocation!I92</f>
        <v>#REF!</v>
      </c>
      <c r="D8" s="720" t="e">
        <f>+BusPlanLocation!K92</f>
        <v>#REF!</v>
      </c>
      <c r="E8" s="720" t="e">
        <f>+BusPlanLocation!M92</f>
        <v>#REF!</v>
      </c>
      <c r="F8" s="720">
        <f>+BusPlanLocation!O92</f>
        <v>0</v>
      </c>
      <c r="G8" s="720">
        <f>+BusPlanLocation!Q92</f>
        <v>0</v>
      </c>
      <c r="H8" s="721">
        <f>+BusPlanLocation!S92</f>
        <v>0</v>
      </c>
    </row>
    <row r="9" spans="1:20" s="700" customFormat="1" ht="15.75" customHeight="1">
      <c r="A9" s="717" t="s">
        <v>185</v>
      </c>
      <c r="B9" s="718"/>
      <c r="C9" s="719" t="e">
        <f>+BusPlanLocation!I98</f>
        <v>#REF!</v>
      </c>
      <c r="D9" s="720" t="e">
        <f>+BusPlanLocation!K98</f>
        <v>#REF!</v>
      </c>
      <c r="E9" s="720" t="e">
        <f>+BusPlanLocation!M98</f>
        <v>#REF!</v>
      </c>
      <c r="F9" s="720">
        <f>+BusPlanLocation!O98</f>
        <v>0</v>
      </c>
      <c r="G9" s="720">
        <f>+BusPlanLocation!Q98</f>
        <v>0</v>
      </c>
      <c r="H9" s="721">
        <f>+BusPlanLocation!S98</f>
        <v>0</v>
      </c>
    </row>
    <row r="10" spans="1:20" s="700" customFormat="1" ht="15.75" customHeight="1">
      <c r="A10" s="717" t="s">
        <v>243</v>
      </c>
      <c r="B10" s="718"/>
      <c r="C10" s="719" t="e">
        <f>+BusPlanLocation!I127</f>
        <v>#REF!</v>
      </c>
      <c r="D10" s="720" t="e">
        <f>+BusPlanLocation!K127</f>
        <v>#REF!</v>
      </c>
      <c r="E10" s="720" t="e">
        <f>+BusPlanLocation!M127</f>
        <v>#REF!</v>
      </c>
      <c r="F10" s="720">
        <f>+BusPlanLocation!O129</f>
        <v>0</v>
      </c>
      <c r="G10" s="720">
        <f>+BusPlanLocation!Q127</f>
        <v>0</v>
      </c>
      <c r="H10" s="721">
        <f>+BusPlanLocation!S127</f>
        <v>0</v>
      </c>
    </row>
    <row r="11" spans="1:20" s="700" customFormat="1" ht="15.75" customHeight="1">
      <c r="A11" s="713" t="s">
        <v>287</v>
      </c>
      <c r="B11" s="714"/>
      <c r="C11" s="722"/>
      <c r="D11" s="722"/>
      <c r="E11" s="722"/>
      <c r="F11" s="722"/>
      <c r="G11" s="722"/>
      <c r="H11" s="723"/>
    </row>
    <row r="12" spans="1:20" s="700" customFormat="1" ht="15.75" customHeight="1">
      <c r="A12" s="724" t="s">
        <v>1597</v>
      </c>
      <c r="B12" s="718"/>
      <c r="C12" s="719" t="e">
        <f>+BusPlanLocation!I145</f>
        <v>#REF!</v>
      </c>
      <c r="D12" s="720">
        <f>+BusPlanLocation!K145</f>
        <v>0</v>
      </c>
      <c r="E12" s="720">
        <f>+BusPlanLocation!M145</f>
        <v>0</v>
      </c>
      <c r="F12" s="720">
        <f>+BusPlanLocation!O145</f>
        <v>0</v>
      </c>
      <c r="G12" s="720">
        <f>+BusPlanLocation!Q145</f>
        <v>0</v>
      </c>
      <c r="H12" s="721">
        <f>+BusPlanLocation!S145</f>
        <v>0</v>
      </c>
    </row>
    <row r="13" spans="1:20" s="700" customFormat="1" ht="15.75" customHeight="1">
      <c r="A13" s="367" t="s">
        <v>1598</v>
      </c>
      <c r="B13" s="706"/>
      <c r="C13" s="725" t="e">
        <f>+BusPlanLocation!I155</f>
        <v>#REF!</v>
      </c>
      <c r="D13" s="726">
        <f>+BusPlanLocation!K155</f>
        <v>0</v>
      </c>
      <c r="E13" s="726">
        <f>+BusPlanLocation!M155</f>
        <v>0</v>
      </c>
      <c r="F13" s="726">
        <f>+BusPlanLocation!O155</f>
        <v>0</v>
      </c>
      <c r="G13" s="726">
        <f>+BusPlanLocation!Q155</f>
        <v>0</v>
      </c>
      <c r="H13" s="727">
        <f>+BusPlanLocation!S155</f>
        <v>0</v>
      </c>
    </row>
    <row r="14" spans="1:20" s="700" customFormat="1" ht="15.75" customHeight="1">
      <c r="A14" s="367" t="s">
        <v>1599</v>
      </c>
      <c r="B14" s="706"/>
      <c r="C14" s="725">
        <f>+BusPlanLocation!I165</f>
        <v>0</v>
      </c>
      <c r="D14" s="726">
        <f>+BusPlanLocation!K165</f>
        <v>0</v>
      </c>
      <c r="E14" s="726">
        <f>+BusPlanLocation!M165</f>
        <v>0</v>
      </c>
      <c r="F14" s="726">
        <f>+BusPlanLocation!O165</f>
        <v>0</v>
      </c>
      <c r="G14" s="726">
        <f>+BusPlanLocation!Q165</f>
        <v>0</v>
      </c>
      <c r="H14" s="727">
        <f>+BusPlanLocation!S165</f>
        <v>0</v>
      </c>
    </row>
    <row r="15" spans="1:20" s="700" customFormat="1" ht="15.75" customHeight="1">
      <c r="A15" s="367" t="s">
        <v>1600</v>
      </c>
      <c r="B15" s="706"/>
      <c r="C15" s="725">
        <f>+BusPlanLocation!I185</f>
        <v>0</v>
      </c>
      <c r="D15" s="726">
        <f>+BusPlanLocation!K185</f>
        <v>0</v>
      </c>
      <c r="E15" s="726">
        <f>+BusPlanLocation!M185</f>
        <v>0</v>
      </c>
      <c r="F15" s="726">
        <f>+BusPlanLocation!O185</f>
        <v>0</v>
      </c>
      <c r="G15" s="726">
        <f>+BusPlanLocation!Q185</f>
        <v>0</v>
      </c>
      <c r="H15" s="727">
        <f>+BusPlanLocation!S185</f>
        <v>0</v>
      </c>
    </row>
    <row r="16" spans="1:20" s="700" customFormat="1" ht="15.75" customHeight="1">
      <c r="A16" s="713" t="s">
        <v>1601</v>
      </c>
      <c r="B16" s="714"/>
      <c r="C16" s="722"/>
      <c r="D16" s="722"/>
      <c r="E16" s="722"/>
      <c r="F16" s="722"/>
      <c r="G16" s="722"/>
      <c r="H16" s="723"/>
    </row>
    <row r="17" spans="1:8" s="700" customFormat="1" ht="15.75" customHeight="1">
      <c r="A17" s="367" t="s">
        <v>1602</v>
      </c>
      <c r="B17" s="706"/>
      <c r="C17" s="728" t="e">
        <f>+BusPlanLocation!I320</f>
        <v>#REF!</v>
      </c>
      <c r="D17" s="729">
        <f>+BusPlanLocation!K320</f>
        <v>0</v>
      </c>
      <c r="E17" s="729">
        <f>+BusPlanLocation!M320</f>
        <v>0</v>
      </c>
      <c r="F17" s="729" t="str">
        <f>+BusPlanLocation!O320</f>
        <v/>
      </c>
      <c r="G17" s="729" t="str">
        <f>+BusPlanLocation!Q320</f>
        <v/>
      </c>
      <c r="H17" s="730" t="str">
        <f>+BusPlanLocation!S320</f>
        <v/>
      </c>
    </row>
    <row r="18" spans="1:8" s="700" customFormat="1" ht="15.75" customHeight="1">
      <c r="A18" s="367" t="s">
        <v>1603</v>
      </c>
      <c r="B18" s="706"/>
      <c r="C18" s="728" t="e">
        <f>+BusPlanLocation!I321</f>
        <v>#REF!</v>
      </c>
      <c r="D18" s="729" t="e">
        <f>+BusPlanLocation!K321</f>
        <v>#REF!</v>
      </c>
      <c r="E18" s="729" t="e">
        <f>+BusPlanLocation!M321</f>
        <v>#REF!</v>
      </c>
      <c r="F18" s="729" t="str">
        <f>+BusPlanLocation!O321</f>
        <v/>
      </c>
      <c r="G18" s="729" t="str">
        <f>+BusPlanLocation!Q321</f>
        <v/>
      </c>
      <c r="H18" s="730" t="str">
        <f>+BusPlanLocation!S321</f>
        <v/>
      </c>
    </row>
    <row r="19" spans="1:8" s="700" customFormat="1" ht="15.75" customHeight="1">
      <c r="A19" s="731" t="s">
        <v>1604</v>
      </c>
      <c r="B19" s="732"/>
      <c r="C19" s="733" t="e">
        <f>+BusPlanLocation!I322</f>
        <v>#REF!</v>
      </c>
      <c r="D19" s="734" t="e">
        <f>+BusPlanLocation!K322</f>
        <v>#REF!</v>
      </c>
      <c r="E19" s="734" t="e">
        <f>+BusPlanLocation!M322</f>
        <v>#REF!</v>
      </c>
      <c r="F19" s="734" t="str">
        <f>+BusPlanLocation!O322</f>
        <v/>
      </c>
      <c r="G19" s="734" t="str">
        <f>+BusPlanLocation!Q322</f>
        <v/>
      </c>
      <c r="H19" s="735" t="str">
        <f>+BusPlanLocation!S322</f>
        <v/>
      </c>
    </row>
    <row r="20" spans="1:8" s="700" customFormat="1" ht="15.75" customHeight="1">
      <c r="A20" s="367" t="s">
        <v>1605</v>
      </c>
      <c r="B20" s="706"/>
      <c r="C20" s="728" t="e">
        <f>+BusPlanLocation!I323</f>
        <v>#REF!</v>
      </c>
      <c r="D20" s="729" t="e">
        <f>+BusPlanLocation!K323</f>
        <v>#REF!</v>
      </c>
      <c r="E20" s="729" t="e">
        <f>+BusPlanLocation!M323</f>
        <v>#REF!</v>
      </c>
      <c r="F20" s="729" t="str">
        <f>+BusPlanLocation!O323</f>
        <v/>
      </c>
      <c r="G20" s="729" t="str">
        <f>+BusPlanLocation!Q323</f>
        <v/>
      </c>
      <c r="H20" s="730" t="str">
        <f>+BusPlanLocation!S323</f>
        <v/>
      </c>
    </row>
    <row r="21" spans="1:8" s="700" customFormat="1" ht="15.75" customHeight="1">
      <c r="A21" s="736" t="s">
        <v>1606</v>
      </c>
      <c r="B21" s="737"/>
      <c r="C21" s="738" t="e">
        <f>+BusPlanLocation!I324</f>
        <v>#REF!</v>
      </c>
      <c r="D21" s="739" t="e">
        <f>+BusPlanLocation!K324</f>
        <v>#REF!</v>
      </c>
      <c r="E21" s="739" t="e">
        <f>+BusPlanLocation!M324</f>
        <v>#REF!</v>
      </c>
      <c r="F21" s="739" t="str">
        <f>+BusPlanLocation!O324</f>
        <v/>
      </c>
      <c r="G21" s="739" t="str">
        <f>+BusPlanLocation!Q324</f>
        <v/>
      </c>
      <c r="H21" s="740" t="str">
        <f>+BusPlanLocation!S324</f>
        <v/>
      </c>
    </row>
    <row r="22" spans="1:8" s="700" customFormat="1" ht="15.75" customHeight="1">
      <c r="A22" s="741" t="s">
        <v>1607</v>
      </c>
      <c r="B22" s="706"/>
      <c r="C22" s="742" t="e">
        <f t="shared" ref="C22:H22" si="6">+IF(C12&lt;&gt;0,C19/C17," ")</f>
        <v>#REF!</v>
      </c>
      <c r="D22" s="743" t="str">
        <f>+IF(D12&lt;&gt;0,D19/D17," ")</f>
        <v xml:space="preserve"> </v>
      </c>
      <c r="E22" s="743" t="str">
        <f t="shared" si="6"/>
        <v xml:space="preserve"> </v>
      </c>
      <c r="F22" s="743" t="str">
        <f t="shared" si="6"/>
        <v xml:space="preserve"> </v>
      </c>
      <c r="G22" s="743" t="str">
        <f t="shared" si="6"/>
        <v xml:space="preserve"> </v>
      </c>
      <c r="H22" s="744" t="str">
        <f t="shared" si="6"/>
        <v xml:space="preserve"> </v>
      </c>
    </row>
    <row r="23" spans="1:8" s="700" customFormat="1" ht="15.75" customHeight="1">
      <c r="A23" s="741" t="s">
        <v>1608</v>
      </c>
      <c r="B23" s="706"/>
      <c r="C23" s="742" t="e">
        <f t="shared" ref="C23:H23" si="7">+IF(C12&lt;&gt;0,C20/C17," ")</f>
        <v>#REF!</v>
      </c>
      <c r="D23" s="745" t="str">
        <f>+IF(D12&lt;&gt;0,D20/D17," ")</f>
        <v xml:space="preserve"> </v>
      </c>
      <c r="E23" s="745" t="str">
        <f t="shared" si="7"/>
        <v xml:space="preserve"> </v>
      </c>
      <c r="F23" s="745" t="str">
        <f t="shared" si="7"/>
        <v xml:space="preserve"> </v>
      </c>
      <c r="G23" s="745" t="str">
        <f t="shared" si="7"/>
        <v xml:space="preserve"> </v>
      </c>
      <c r="H23" s="746" t="str">
        <f t="shared" si="7"/>
        <v xml:space="preserve"> </v>
      </c>
    </row>
    <row r="24" spans="1:8" s="700" customFormat="1" ht="15.75" customHeight="1">
      <c r="A24" s="741" t="s">
        <v>1609</v>
      </c>
      <c r="B24" s="706"/>
      <c r="C24" s="742" t="e">
        <f t="shared" ref="C24:H24" si="8">+IF(C12&lt;&gt;0,C21/C17," ")</f>
        <v>#REF!</v>
      </c>
      <c r="D24" s="745" t="str">
        <f>+IF(D12&lt;&gt;0,D21/D17," ")</f>
        <v xml:space="preserve"> </v>
      </c>
      <c r="E24" s="745" t="str">
        <f t="shared" si="8"/>
        <v xml:space="preserve"> </v>
      </c>
      <c r="F24" s="745" t="str">
        <f t="shared" si="8"/>
        <v xml:space="preserve"> </v>
      </c>
      <c r="G24" s="745" t="str">
        <f t="shared" si="8"/>
        <v xml:space="preserve"> </v>
      </c>
      <c r="H24" s="746" t="str">
        <f t="shared" si="8"/>
        <v xml:space="preserve"> </v>
      </c>
    </row>
    <row r="25" spans="1:8" s="700" customFormat="1" ht="15.75" customHeight="1">
      <c r="A25" s="713" t="s">
        <v>1610</v>
      </c>
      <c r="B25" s="714"/>
      <c r="C25" s="715"/>
      <c r="D25" s="715"/>
      <c r="E25" s="715"/>
      <c r="F25" s="715"/>
      <c r="G25" s="715"/>
      <c r="H25" s="716"/>
    </row>
    <row r="26" spans="1:8" s="700" customFormat="1" ht="15" customHeight="1">
      <c r="A26" s="367" t="s">
        <v>1611</v>
      </c>
      <c r="B26" s="747"/>
      <c r="C26" s="725">
        <f>'INVESTMENT per Year'!H21/1000</f>
        <v>3013.333333333333</v>
      </c>
      <c r="D26" s="726">
        <f>'INVESTMENT per Year'!I21/1000</f>
        <v>626.66666666666663</v>
      </c>
      <c r="E26" s="726">
        <f>'INVESTMENT per Year'!J21/1000</f>
        <v>0</v>
      </c>
      <c r="F26" s="726">
        <f>'INVESTMENT per Year'!K21/1000</f>
        <v>0</v>
      </c>
      <c r="G26" s="726">
        <f>'INVESTMENT per Year'!L21/1000</f>
        <v>0</v>
      </c>
      <c r="H26" s="727">
        <f>'INVESTMENT per Year'!M21/1000</f>
        <v>0</v>
      </c>
    </row>
    <row r="27" spans="1:8" s="700" customFormat="1" ht="15" customHeight="1">
      <c r="A27" s="748" t="s">
        <v>1612</v>
      </c>
      <c r="B27" s="749"/>
      <c r="C27" s="750">
        <f>+C26</f>
        <v>3013.333333333333</v>
      </c>
      <c r="D27" s="751">
        <f>+C27+D26</f>
        <v>3639.9999999999995</v>
      </c>
      <c r="E27" s="751">
        <f>+D27+E26</f>
        <v>3639.9999999999995</v>
      </c>
      <c r="F27" s="751">
        <f>+E27+F26</f>
        <v>3639.9999999999995</v>
      </c>
      <c r="G27" s="751">
        <f>+F27+G26</f>
        <v>3639.9999999999995</v>
      </c>
      <c r="H27" s="752">
        <f>+G27+H26</f>
        <v>3639.9999999999995</v>
      </c>
    </row>
    <row r="28" spans="1:8" s="700" customFormat="1" ht="15" customHeight="1">
      <c r="A28" s="367"/>
      <c r="B28" s="747"/>
      <c r="C28" s="725"/>
      <c r="D28" s="726"/>
      <c r="E28" s="726"/>
      <c r="F28" s="726"/>
      <c r="G28" s="726"/>
      <c r="H28" s="727"/>
    </row>
    <row r="29" spans="1:8" s="700" customFormat="1" ht="15" customHeight="1">
      <c r="A29" s="753" t="s">
        <v>1613</v>
      </c>
      <c r="B29" s="754"/>
      <c r="C29" s="755" t="e">
        <f>+BusPlanLocation!I127-BusPlanLocation!I97</f>
        <v>#REF!</v>
      </c>
      <c r="D29" s="756" t="e">
        <f>+BusPlanLocation!K127-BusPlanLocation!K97</f>
        <v>#REF!</v>
      </c>
      <c r="E29" s="756" t="e">
        <f>+BusPlanLocation!M127-BusPlanLocation!M97</f>
        <v>#REF!</v>
      </c>
      <c r="F29" s="756">
        <f>+BusPlanLocation!O127-BusPlanLocation!O97</f>
        <v>0</v>
      </c>
      <c r="G29" s="756">
        <f>+BusPlanLocation!Q127-BusPlanLocation!Q97</f>
        <v>0</v>
      </c>
      <c r="H29" s="757">
        <f>+BusPlanLocation!S127-BusPlanLocation!S97</f>
        <v>0</v>
      </c>
    </row>
    <row r="30" spans="1:8" s="700" customFormat="1" ht="15" customHeight="1">
      <c r="A30" s="748" t="s">
        <v>1614</v>
      </c>
      <c r="B30" s="758"/>
      <c r="C30" s="759" t="e">
        <f>+C29</f>
        <v>#REF!</v>
      </c>
      <c r="D30" s="760" t="e">
        <f>+D29+C30</f>
        <v>#REF!</v>
      </c>
      <c r="E30" s="760" t="e">
        <f>+E29+D30</f>
        <v>#REF!</v>
      </c>
      <c r="F30" s="760" t="e">
        <f>+F29+E30</f>
        <v>#REF!</v>
      </c>
      <c r="G30" s="760" t="e">
        <f>+G29+F30</f>
        <v>#REF!</v>
      </c>
      <c r="H30" s="761" t="e">
        <f>+H29+G30</f>
        <v>#REF!</v>
      </c>
    </row>
    <row r="31" spans="1:8" s="700" customFormat="1" ht="15" customHeight="1">
      <c r="A31" s="367"/>
      <c r="B31" s="762"/>
      <c r="C31" s="763"/>
      <c r="D31" s="764"/>
      <c r="E31" s="764"/>
      <c r="F31" s="764"/>
      <c r="G31" s="764"/>
      <c r="H31" s="765"/>
    </row>
    <row r="32" spans="1:8" s="700" customFormat="1" ht="15" customHeight="1" thickBot="1">
      <c r="A32" s="367" t="s">
        <v>1615</v>
      </c>
      <c r="B32" s="762"/>
      <c r="C32" s="763" t="e">
        <f t="shared" ref="C32:H32" si="9">+C29-C26</f>
        <v>#REF!</v>
      </c>
      <c r="D32" s="764" t="e">
        <f t="shared" si="9"/>
        <v>#REF!</v>
      </c>
      <c r="E32" s="764" t="e">
        <f t="shared" si="9"/>
        <v>#REF!</v>
      </c>
      <c r="F32" s="764">
        <f t="shared" si="9"/>
        <v>0</v>
      </c>
      <c r="G32" s="764">
        <f t="shared" si="9"/>
        <v>0</v>
      </c>
      <c r="H32" s="765">
        <f t="shared" si="9"/>
        <v>0</v>
      </c>
    </row>
    <row r="33" spans="1:8" s="700" customFormat="1" ht="26.25" customHeight="1" thickBot="1">
      <c r="A33" s="766" t="s">
        <v>1616</v>
      </c>
      <c r="B33" s="767"/>
      <c r="C33" s="1624" t="e">
        <f>+NPV(A37,C34,D34,E34,F34,G34,H34)</f>
        <v>#REF!</v>
      </c>
      <c r="D33" s="1625"/>
      <c r="E33" s="1625"/>
      <c r="F33" s="1625"/>
      <c r="G33" s="1625"/>
      <c r="H33" s="1626"/>
    </row>
    <row r="34" spans="1:8" s="700" customFormat="1" ht="15" customHeight="1">
      <c r="A34" s="367" t="s">
        <v>1617</v>
      </c>
      <c r="B34" s="768"/>
      <c r="C34" s="763" t="e">
        <f>+C32-C26</f>
        <v>#REF!</v>
      </c>
      <c r="D34" s="764" t="e">
        <f>+D32-D26</f>
        <v>#REF!</v>
      </c>
      <c r="E34" s="764" t="e">
        <f>+E32-E26</f>
        <v>#REF!</v>
      </c>
      <c r="F34" s="764">
        <f>+F32-F26</f>
        <v>0</v>
      </c>
      <c r="G34" s="764">
        <f>+G32-G26</f>
        <v>0</v>
      </c>
      <c r="H34" s="765">
        <f>H26+(H29*(1+A36))/(A37-A36)</f>
        <v>0</v>
      </c>
    </row>
    <row r="35" spans="1:8" s="700" customFormat="1" ht="15" customHeight="1">
      <c r="A35" s="769" t="s">
        <v>1618</v>
      </c>
      <c r="B35" s="768"/>
      <c r="C35" s="770"/>
      <c r="D35" s="771"/>
      <c r="E35" s="771"/>
      <c r="F35" s="771"/>
      <c r="G35" s="771"/>
      <c r="H35" s="772" t="str">
        <f>IF(H32=0,"",H34/H32)</f>
        <v/>
      </c>
    </row>
    <row r="36" spans="1:8" s="700" customFormat="1" ht="15" customHeight="1">
      <c r="A36" s="773">
        <v>1.4999999999999999E-2</v>
      </c>
      <c r="B36" s="768"/>
      <c r="C36" s="770"/>
      <c r="D36" s="771"/>
      <c r="E36" s="771"/>
      <c r="F36" s="771"/>
      <c r="G36" s="771"/>
      <c r="H36" s="774"/>
    </row>
    <row r="37" spans="1:8" s="700" customFormat="1" ht="15" customHeight="1" thickBot="1">
      <c r="A37" s="775">
        <v>0.12</v>
      </c>
      <c r="B37" s="768"/>
      <c r="C37" s="770"/>
      <c r="D37" s="771"/>
      <c r="E37" s="771"/>
      <c r="F37" s="771"/>
      <c r="G37" s="771"/>
      <c r="H37" s="774"/>
    </row>
    <row r="38" spans="1:8" s="700" customFormat="1" ht="26.25" customHeight="1" thickBot="1">
      <c r="A38" s="766" t="s">
        <v>1619</v>
      </c>
      <c r="B38" s="776"/>
      <c r="C38" s="777" t="e">
        <f>IF(C30-H27&gt;0,(H27/C30),"N/A")</f>
        <v>#REF!</v>
      </c>
      <c r="D38" s="777" t="e">
        <f>IF(C38&lt;&gt;"N/A","",IF((D30)-H27&gt;0,1+((H27-C29)/D29),"N/A"))</f>
        <v>#REF!</v>
      </c>
      <c r="E38" s="777" t="e">
        <f>IF(D38&lt;&gt;"N/A","",IF((E30)-H27&gt;0,2+((H27-C29-D29)/E29),"N/A"))</f>
        <v>#REF!</v>
      </c>
      <c r="F38" s="777" t="e">
        <f>IF(E38&lt;&gt;"N/A","",IF((F30)-H27&gt;0,3+((H27-D29-E29-C29)/F29),"N/A"))</f>
        <v>#REF!</v>
      </c>
      <c r="G38" s="777" t="e">
        <f>IF(F38&lt;&gt;"N/A","",IF((G30)-H27&gt;0,4+((H27-C29-D29-F29-E29)/G29),"N/A"))</f>
        <v>#REF!</v>
      </c>
      <c r="H38" s="778" t="e">
        <f>IF(G38&lt;&gt;"N/A","",IF((H30)-H27&gt;0,5+((H27-C29-D29-E29-F29-G29)/H29),"N/A"))</f>
        <v>#REF!</v>
      </c>
    </row>
    <row r="39" spans="1:8">
      <c r="A39" s="1298" t="s">
        <v>1649</v>
      </c>
      <c r="B39" s="1299"/>
      <c r="C39" s="1300" t="e">
        <f>+AVERAGE(C12:H12)</f>
        <v>#REF!</v>
      </c>
      <c r="D39" s="1301" t="e">
        <f>+C39</f>
        <v>#REF!</v>
      </c>
      <c r="E39" s="1302" t="e">
        <f>+D39</f>
        <v>#REF!</v>
      </c>
      <c r="F39" s="1302" t="e">
        <f>+E39</f>
        <v>#REF!</v>
      </c>
      <c r="G39" s="1302" t="e">
        <f>+F39</f>
        <v>#REF!</v>
      </c>
      <c r="H39" s="1303" t="e">
        <f>+G39</f>
        <v>#REF!</v>
      </c>
    </row>
    <row r="40" spans="1:8" ht="15.75" thickBot="1">
      <c r="A40" s="1298" t="s">
        <v>1612</v>
      </c>
      <c r="B40" s="1299"/>
      <c r="C40" s="1300">
        <f>+C26*1000</f>
        <v>3013333.333333333</v>
      </c>
      <c r="D40" s="1301">
        <f>+D27*1000</f>
        <v>3639999.9999999995</v>
      </c>
      <c r="E40" s="1302">
        <f>+E27*1000</f>
        <v>3639999.9999999995</v>
      </c>
      <c r="F40" s="1301">
        <f>+F27*1000</f>
        <v>3639999.9999999995</v>
      </c>
      <c r="G40" s="1302">
        <f>+G27*1000</f>
        <v>3639999.9999999995</v>
      </c>
      <c r="H40" s="1304">
        <f>+H27*1000</f>
        <v>3639999.9999999995</v>
      </c>
    </row>
    <row r="41" spans="1:8">
      <c r="A41" s="1305" t="s">
        <v>1648</v>
      </c>
      <c r="B41" s="1306"/>
      <c r="C41" s="1307" t="e">
        <f>+C40/C39</f>
        <v>#REF!</v>
      </c>
      <c r="D41" s="1307" t="e">
        <f t="shared" ref="D41:H41" si="10">+D40/D39</f>
        <v>#REF!</v>
      </c>
      <c r="E41" s="1307" t="e">
        <f t="shared" si="10"/>
        <v>#REF!</v>
      </c>
      <c r="F41" s="1307" t="e">
        <f t="shared" si="10"/>
        <v>#REF!</v>
      </c>
      <c r="G41" s="1307" t="e">
        <f t="shared" si="10"/>
        <v>#REF!</v>
      </c>
      <c r="H41" s="1308" t="e">
        <f t="shared" si="10"/>
        <v>#REF!</v>
      </c>
    </row>
  </sheetData>
  <mergeCells count="2">
    <mergeCell ref="C3:H3"/>
    <mergeCell ref="C33:H33"/>
  </mergeCells>
  <conditionalFormatting sqref="C33:H33">
    <cfRule type="cellIs" dxfId="58" priority="1" operator="lessThan">
      <formula>0</formula>
    </cfRule>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B7953"/>
  </sheetPr>
  <dimension ref="A1:AE353"/>
  <sheetViews>
    <sheetView topLeftCell="A6" workbookViewId="0">
      <selection activeCell="F113" sqref="F113"/>
    </sheetView>
  </sheetViews>
  <sheetFormatPr defaultColWidth="10.42578125" defaultRowHeight="15" outlineLevelRow="2"/>
  <cols>
    <col min="1" max="1" width="1.85546875" style="524" customWidth="1"/>
    <col min="2" max="2" width="6.42578125" style="525" customWidth="1"/>
    <col min="3" max="3" width="37.5703125" style="525" customWidth="1"/>
    <col min="4" max="4" width="13.42578125" style="525" customWidth="1"/>
    <col min="5" max="5" width="7.42578125" style="526" customWidth="1"/>
    <col min="6" max="6" width="13.42578125" style="527" customWidth="1"/>
    <col min="7" max="7" width="11.28515625" style="525" hidden="1" customWidth="1"/>
    <col min="8" max="8" width="7.42578125" style="526" customWidth="1"/>
    <col min="9" max="9" width="13.42578125" style="528" customWidth="1"/>
    <col min="10" max="10" width="7.42578125" style="526" customWidth="1"/>
    <col min="11" max="11" width="13.42578125" style="528" customWidth="1"/>
    <col min="12" max="12" width="7.42578125" style="526" customWidth="1"/>
    <col min="13" max="13" width="13.42578125" style="528" customWidth="1"/>
    <col min="14" max="14" width="7.42578125" style="526" customWidth="1"/>
    <col min="15" max="15" width="13.42578125" style="528" customWidth="1"/>
    <col min="16" max="16" width="7.42578125" style="526" customWidth="1"/>
    <col min="17" max="17" width="13.42578125" style="528" customWidth="1"/>
    <col min="18" max="18" width="7.42578125" style="526" customWidth="1"/>
    <col min="19" max="19" width="13.42578125" style="528" customWidth="1"/>
    <col min="20" max="20" width="7.42578125" style="526" customWidth="1"/>
    <col min="21" max="21" width="2.7109375" style="529" customWidth="1"/>
    <col min="22" max="25" width="10.42578125" style="529"/>
    <col min="26" max="16384" width="10.42578125" style="525"/>
  </cols>
  <sheetData>
    <row r="1" spans="1:31" hidden="1"/>
    <row r="2" spans="1:31" hidden="1"/>
    <row r="3" spans="1:31" hidden="1"/>
    <row r="4" spans="1:31" hidden="1"/>
    <row r="5" spans="1:31" hidden="1"/>
    <row r="6" spans="1:31" s="531" customFormat="1" ht="14.25" customHeight="1">
      <c r="A6" s="530"/>
      <c r="D6" s="530"/>
      <c r="E6" s="526"/>
      <c r="F6" s="532"/>
      <c r="G6" s="530"/>
      <c r="H6" s="526"/>
      <c r="I6" s="528"/>
      <c r="J6" s="526"/>
      <c r="K6" s="528"/>
      <c r="L6" s="526"/>
      <c r="M6" s="528"/>
      <c r="N6" s="526"/>
      <c r="O6" s="528"/>
      <c r="P6" s="526"/>
      <c r="Q6" s="528"/>
      <c r="R6" s="526"/>
      <c r="S6" s="528"/>
      <c r="T6" s="526"/>
    </row>
    <row r="7" spans="1:31" ht="20.25" customHeight="1">
      <c r="A7" s="533"/>
      <c r="B7" s="534"/>
      <c r="C7" s="535" t="str">
        <f>BusPlanLocation!C7</f>
        <v>166101 Bornova</v>
      </c>
      <c r="D7" s="1629" t="s">
        <v>1257</v>
      </c>
      <c r="E7" s="1630"/>
      <c r="F7" s="1631" t="s">
        <v>1262</v>
      </c>
      <c r="G7" s="1632"/>
      <c r="H7" s="1633"/>
      <c r="I7" s="536"/>
      <c r="J7" s="537"/>
      <c r="K7" s="538"/>
      <c r="L7" s="537"/>
      <c r="M7" s="538"/>
      <c r="N7" s="539" t="s">
        <v>1359</v>
      </c>
      <c r="O7" s="540"/>
      <c r="P7" s="537"/>
      <c r="Q7" s="538"/>
      <c r="R7" s="537"/>
      <c r="S7" s="538"/>
      <c r="T7" s="541"/>
    </row>
    <row r="8" spans="1:31" ht="15.75" customHeight="1">
      <c r="C8" s="542" t="s">
        <v>1377</v>
      </c>
      <c r="D8" s="1634" t="str">
        <f>INF_PrevYearEUR!O8</f>
        <v>2018-12 YTD</v>
      </c>
      <c r="E8" s="1635"/>
      <c r="F8" s="1636" t="str">
        <f>INF_PrevYearEUR!O8</f>
        <v>2018-12 YTD</v>
      </c>
      <c r="G8" s="1637"/>
      <c r="H8" s="1638"/>
      <c r="I8" s="1634">
        <f>START!$C$14</f>
        <v>2021</v>
      </c>
      <c r="J8" s="1628"/>
      <c r="K8" s="1627">
        <f>I8+1</f>
        <v>2022</v>
      </c>
      <c r="L8" s="1628"/>
      <c r="M8" s="1627">
        <f>K8+1</f>
        <v>2023</v>
      </c>
      <c r="N8" s="1628"/>
      <c r="O8" s="1627">
        <f>M8+1</f>
        <v>2024</v>
      </c>
      <c r="P8" s="1628"/>
      <c r="Q8" s="1627">
        <f>O8+1</f>
        <v>2025</v>
      </c>
      <c r="R8" s="1628"/>
      <c r="S8" s="1627">
        <f>Q8+1</f>
        <v>2026</v>
      </c>
      <c r="T8" s="1628"/>
    </row>
    <row r="9" spans="1:31" ht="18" customHeight="1">
      <c r="C9" s="281" t="s">
        <v>1262</v>
      </c>
      <c r="D9" s="1639" t="s">
        <v>5</v>
      </c>
      <c r="E9" s="1640"/>
      <c r="F9" s="1641" t="s">
        <v>1378</v>
      </c>
      <c r="G9" s="1642"/>
      <c r="H9" s="1643"/>
      <c r="I9" s="1639" t="str">
        <f>IF($C$9="Forecast","FC+Adapt.+BusPlan","Prev.year+BusPlan")</f>
        <v>FC+Adapt.+BusPlan</v>
      </c>
      <c r="J9" s="1644"/>
      <c r="K9" s="1645" t="str">
        <f>IF($C$9="Forecast","FC+Adapt.+BusPlan","Prev.year+BusPlan")</f>
        <v>FC+Adapt.+BusPlan</v>
      </c>
      <c r="L9" s="1644"/>
      <c r="M9" s="1645" t="str">
        <f>IF($C$9="Forecast","FC+Adapt.+BusPlan","Prev.year+BusPlan")</f>
        <v>FC+Adapt.+BusPlan</v>
      </c>
      <c r="N9" s="1644"/>
      <c r="O9" s="1645" t="str">
        <f>IF($C$9="Forecast","FC+Adapt.+BusPlan","Prev.year+BusPlan")</f>
        <v>FC+Adapt.+BusPlan</v>
      </c>
      <c r="P9" s="1644"/>
      <c r="Q9" s="1645" t="str">
        <f>IF($C$9="Forecast","FC+Adapt.+BusPlan","Prev.year+BusPlan")</f>
        <v>FC+Adapt.+BusPlan</v>
      </c>
      <c r="R9" s="1644"/>
      <c r="S9" s="1645" t="str">
        <f>IF($C$9="Forecast","FC+Adapt.+BusPlan","Prev.year+BusPlan")</f>
        <v>FC+Adapt.+BusPlan</v>
      </c>
      <c r="T9" s="1644"/>
    </row>
    <row r="10" spans="1:31" ht="15.75" customHeight="1" thickBot="1">
      <c r="B10" s="543" t="s">
        <v>7</v>
      </c>
      <c r="C10" s="543" t="s">
        <v>8</v>
      </c>
      <c r="D10" s="544" t="s">
        <v>9</v>
      </c>
      <c r="E10" s="545" t="s">
        <v>1362</v>
      </c>
      <c r="F10" s="546" t="s">
        <v>9</v>
      </c>
      <c r="G10" s="547"/>
      <c r="H10" s="545" t="s">
        <v>1362</v>
      </c>
      <c r="I10" s="548" t="s">
        <v>9</v>
      </c>
      <c r="J10" s="549" t="s">
        <v>1362</v>
      </c>
      <c r="K10" s="548" t="s">
        <v>9</v>
      </c>
      <c r="L10" s="545" t="s">
        <v>1362</v>
      </c>
      <c r="M10" s="548" t="s">
        <v>9</v>
      </c>
      <c r="N10" s="545" t="s">
        <v>1362</v>
      </c>
      <c r="O10" s="548" t="s">
        <v>9</v>
      </c>
      <c r="P10" s="545" t="s">
        <v>1362</v>
      </c>
      <c r="Q10" s="548" t="s">
        <v>9</v>
      </c>
      <c r="R10" s="545" t="s">
        <v>1362</v>
      </c>
      <c r="S10" s="548" t="s">
        <v>9</v>
      </c>
      <c r="T10" s="545" t="s">
        <v>1362</v>
      </c>
      <c r="AC10" s="550"/>
      <c r="AD10" s="551"/>
      <c r="AE10" s="552"/>
    </row>
    <row r="11" spans="1:31" ht="12.75" customHeight="1">
      <c r="A11" s="553"/>
      <c r="B11" s="554" t="s">
        <v>10</v>
      </c>
      <c r="C11" s="555" t="s">
        <v>11</v>
      </c>
      <c r="D11" s="556" t="e">
        <f>BusPlanLocation!D11/IF(BusPlanLocation!$C$9="EUR",1,START!$E$18)</f>
        <v>#N/A</v>
      </c>
      <c r="E11" s="302" t="e">
        <f t="shared" ref="E11:E42" si="0">IF(D11=0,0,D11/D$42)</f>
        <v>#N/A</v>
      </c>
      <c r="F11" s="557" t="e">
        <f>BusPlanLocation!F11/IF(BusPlanLocation!$C$9="EUR",1,START!$E$18)</f>
        <v>#N/A</v>
      </c>
      <c r="G11" s="558"/>
      <c r="H11" s="302" t="e">
        <f t="shared" ref="H11:H42" si="1">IF(F11=0,0,F11/F$42)</f>
        <v>#N/A</v>
      </c>
      <c r="I11" s="1277" t="e">
        <f>BusPlanLocation!I11/IF(BusPlanLocation!$C$9="EUR",1,START!$E$18)+IF($C$9="Forecast",$F11,$D11)</f>
        <v>#REF!</v>
      </c>
      <c r="J11" s="559" t="e">
        <f t="shared" ref="J11:T42" si="2">IF(I11=0,0,I11/I$42)</f>
        <v>#REF!</v>
      </c>
      <c r="K11" s="1277" t="e">
        <f>BusPlanLocation!K11/IF(BusPlanLocation!$C$9="EUR",1,START!$E$18)+IF($C$9="Forecast",$F11,$D11)</f>
        <v>#N/A</v>
      </c>
      <c r="L11" s="302" t="e">
        <f t="shared" si="2"/>
        <v>#N/A</v>
      </c>
      <c r="M11" s="1277" t="e">
        <f>BusPlanLocation!M11/IF(BusPlanLocation!$C$9="EUR",1,START!$E$18)+IF($C$9="Forecast",$F11,$D11)</f>
        <v>#N/A</v>
      </c>
      <c r="N11" s="302" t="e">
        <f t="shared" si="2"/>
        <v>#N/A</v>
      </c>
      <c r="O11" s="1277" t="e">
        <f>BusPlanLocation!O11/IF(BusPlanLocation!$C$9="EUR",1,START!$E$18)+IF($C$9="Forecast",$F11,$D11)</f>
        <v>#N/A</v>
      </c>
      <c r="P11" s="302" t="e">
        <f t="shared" si="2"/>
        <v>#N/A</v>
      </c>
      <c r="Q11" s="1277" t="e">
        <f>BusPlanLocation!Q11/IF(BusPlanLocation!$C$9="EUR",1,START!$E$18)+IF($C$9="Forecast",$F11,$D11)</f>
        <v>#N/A</v>
      </c>
      <c r="R11" s="302" t="e">
        <f t="shared" si="2"/>
        <v>#N/A</v>
      </c>
      <c r="S11" s="1277" t="e">
        <f>BusPlanLocation!S11/IF(BusPlanLocation!$C$9="EUR",1,START!$E$18)+IF($C$9="Forecast",$F11,$D11)</f>
        <v>#N/A</v>
      </c>
      <c r="T11" s="302" t="e">
        <f t="shared" si="2"/>
        <v>#N/A</v>
      </c>
      <c r="V11" s="560" t="s">
        <v>1379</v>
      </c>
      <c r="AA11" s="525" t="str">
        <f>IF(OR(B11=0,B11=""),"",B11&amp;IF(COUNTIF(B11:$B$11,B11)&gt;1,COUNTIF(B11:$B$11,B11),""))</f>
        <v>M105</v>
      </c>
      <c r="AC11" s="550"/>
      <c r="AD11" s="561"/>
      <c r="AE11" s="552"/>
    </row>
    <row r="12" spans="1:31" ht="12.75" customHeight="1">
      <c r="A12" s="553"/>
      <c r="B12" s="554" t="s">
        <v>12</v>
      </c>
      <c r="C12" s="555" t="s">
        <v>13</v>
      </c>
      <c r="D12" s="556" t="e">
        <f>BusPlanLocation!D12/IF(BusPlanLocation!$C$9="EUR",1,START!$E$18)</f>
        <v>#N/A</v>
      </c>
      <c r="E12" s="307" t="e">
        <f t="shared" si="0"/>
        <v>#N/A</v>
      </c>
      <c r="F12" s="562" t="e">
        <f>BusPlanLocation!F12/IF(BusPlanLocation!$C$9="EUR",1,START!$E$18)</f>
        <v>#N/A</v>
      </c>
      <c r="G12" s="563"/>
      <c r="H12" s="307" t="e">
        <f t="shared" si="1"/>
        <v>#N/A</v>
      </c>
      <c r="I12" s="1278" t="e">
        <f>BusPlanLocation!I12/IF(BusPlanLocation!$C$9="EUR",1,START!$E$18)+IF($C$9="Forecast",$F12,$D12)</f>
        <v>#N/A</v>
      </c>
      <c r="J12" s="564" t="e">
        <f t="shared" si="2"/>
        <v>#N/A</v>
      </c>
      <c r="K12" s="1278" t="e">
        <f>BusPlanLocation!K12/IF(BusPlanLocation!$C$9="EUR",1,START!$E$18)+IF($C$9="Forecast",$F12,$D12)</f>
        <v>#N/A</v>
      </c>
      <c r="L12" s="307" t="e">
        <f t="shared" si="2"/>
        <v>#N/A</v>
      </c>
      <c r="M12" s="1278" t="e">
        <f>BusPlanLocation!M12/IF(BusPlanLocation!$C$9="EUR",1,START!$E$18)+IF($C$9="Forecast",$F12,$D12)</f>
        <v>#N/A</v>
      </c>
      <c r="N12" s="307" t="e">
        <f t="shared" si="2"/>
        <v>#N/A</v>
      </c>
      <c r="O12" s="1278" t="e">
        <f>BusPlanLocation!O12/IF(BusPlanLocation!$C$9="EUR",1,START!$E$18)+IF($C$9="Forecast",$F12,$D12)</f>
        <v>#N/A</v>
      </c>
      <c r="P12" s="307" t="e">
        <f t="shared" si="2"/>
        <v>#N/A</v>
      </c>
      <c r="Q12" s="1278" t="e">
        <f>BusPlanLocation!Q12/IF(BusPlanLocation!$C$9="EUR",1,START!$E$18)+IF($C$9="Forecast",$F12,$D12)</f>
        <v>#N/A</v>
      </c>
      <c r="R12" s="307" t="e">
        <f t="shared" si="2"/>
        <v>#N/A</v>
      </c>
      <c r="S12" s="1278" t="e">
        <f>BusPlanLocation!S12/IF(BusPlanLocation!$C$9="EUR",1,START!$E$18)+IF($C$9="Forecast",$F12,$D12)</f>
        <v>#N/A</v>
      </c>
      <c r="T12" s="307" t="e">
        <f t="shared" si="2"/>
        <v>#N/A</v>
      </c>
      <c r="AA12" s="525" t="str">
        <f>IF(OR(B12=0,B12=""),"",B12&amp;IF(COUNTIF(B$11:$B12,B12)&gt;1,COUNTIF(B$11:$B12,B12),""))</f>
        <v>M106</v>
      </c>
      <c r="AC12" s="550"/>
      <c r="AD12" s="561"/>
      <c r="AE12" s="552"/>
    </row>
    <row r="13" spans="1:31" ht="12.75" customHeight="1">
      <c r="A13" s="553"/>
      <c r="B13" s="565" t="s">
        <v>14</v>
      </c>
      <c r="C13" s="565" t="s">
        <v>15</v>
      </c>
      <c r="D13" s="566" t="e">
        <f>BusPlanLocation!D13/IF(BusPlanLocation!$C$9="EUR",1,START!$E$18)</f>
        <v>#N/A</v>
      </c>
      <c r="E13" s="567" t="e">
        <f t="shared" si="0"/>
        <v>#N/A</v>
      </c>
      <c r="F13" s="568" t="e">
        <f>BusPlanLocation!F13/IF(BusPlanLocation!$C$9="EUR",1,START!$E$18)</f>
        <v>#N/A</v>
      </c>
      <c r="G13" s="569"/>
      <c r="H13" s="567" t="e">
        <f t="shared" si="1"/>
        <v>#N/A</v>
      </c>
      <c r="I13" s="1279" t="e">
        <f>I11+I12</f>
        <v>#REF!</v>
      </c>
      <c r="J13" s="570" t="e">
        <f t="shared" si="2"/>
        <v>#REF!</v>
      </c>
      <c r="K13" s="1279" t="e">
        <f>K11+K12</f>
        <v>#N/A</v>
      </c>
      <c r="L13" s="567" t="e">
        <f t="shared" si="2"/>
        <v>#N/A</v>
      </c>
      <c r="M13" s="1279" t="e">
        <f>M11+M12</f>
        <v>#N/A</v>
      </c>
      <c r="N13" s="567" t="e">
        <f t="shared" si="2"/>
        <v>#N/A</v>
      </c>
      <c r="O13" s="1279" t="e">
        <f>O11+O12</f>
        <v>#N/A</v>
      </c>
      <c r="P13" s="567" t="e">
        <f t="shared" si="2"/>
        <v>#N/A</v>
      </c>
      <c r="Q13" s="1279" t="e">
        <f>Q11+Q12</f>
        <v>#N/A</v>
      </c>
      <c r="R13" s="567" t="e">
        <f t="shared" si="2"/>
        <v>#N/A</v>
      </c>
      <c r="S13" s="1279" t="e">
        <f>S11+S12</f>
        <v>#N/A</v>
      </c>
      <c r="T13" s="567" t="e">
        <f t="shared" si="2"/>
        <v>#N/A</v>
      </c>
      <c r="V13" s="58"/>
      <c r="W13" s="571" t="s">
        <v>332</v>
      </c>
      <c r="AA13" s="525" t="str">
        <f>IF(OR(B13=0,B13=""),"",B13&amp;IF(COUNTIF(B$11:$B13,B13)&gt;1,COUNTIF(B$11:$B13,B13),""))</f>
        <v>M109</v>
      </c>
      <c r="AC13" s="572"/>
      <c r="AD13" s="573"/>
      <c r="AE13" s="574"/>
    </row>
    <row r="14" spans="1:31" ht="12.75" customHeight="1">
      <c r="A14" s="553"/>
      <c r="B14" s="554" t="s">
        <v>16</v>
      </c>
      <c r="C14" s="555" t="s">
        <v>17</v>
      </c>
      <c r="D14" s="556" t="e">
        <f>BusPlanLocation!D14/IF(BusPlanLocation!$C$9="EUR",1,START!$E$18)</f>
        <v>#N/A</v>
      </c>
      <c r="E14" s="307" t="e">
        <f t="shared" si="0"/>
        <v>#N/A</v>
      </c>
      <c r="F14" s="562" t="e">
        <f>BusPlanLocation!F14/IF(BusPlanLocation!$C$9="EUR",1,START!$E$18)</f>
        <v>#N/A</v>
      </c>
      <c r="G14" s="563"/>
      <c r="H14" s="307" t="e">
        <f t="shared" si="1"/>
        <v>#N/A</v>
      </c>
      <c r="I14" s="1278" t="e">
        <f>BusPlanLocation!I14/IF(BusPlanLocation!$C$9="EUR",1,START!$E$18)+IF($C$9="Forecast",$F14,$D14)</f>
        <v>#N/A</v>
      </c>
      <c r="J14" s="564" t="e">
        <f t="shared" si="2"/>
        <v>#N/A</v>
      </c>
      <c r="K14" s="1278" t="e">
        <f>BusPlanLocation!K14/IF(BusPlanLocation!$C$9="EUR",1,START!$E$18)+IF($C$9="Forecast",$F14,$D14)</f>
        <v>#N/A</v>
      </c>
      <c r="L14" s="307" t="e">
        <f t="shared" si="2"/>
        <v>#N/A</v>
      </c>
      <c r="M14" s="1278" t="e">
        <f>BusPlanLocation!M14/IF(BusPlanLocation!$C$9="EUR",1,START!$E$18)+IF($C$9="Forecast",$F14,$D14)</f>
        <v>#N/A</v>
      </c>
      <c r="N14" s="307" t="e">
        <f t="shared" si="2"/>
        <v>#N/A</v>
      </c>
      <c r="O14" s="1278" t="e">
        <f>BusPlanLocation!O14/IF(BusPlanLocation!$C$9="EUR",1,START!$E$18)+IF($C$9="Forecast",$F14,$D14)</f>
        <v>#N/A</v>
      </c>
      <c r="P14" s="307" t="e">
        <f t="shared" si="2"/>
        <v>#N/A</v>
      </c>
      <c r="Q14" s="1278" t="e">
        <f>BusPlanLocation!Q14/IF(BusPlanLocation!$C$9="EUR",1,START!$E$18)+IF($C$9="Forecast",$F14,$D14)</f>
        <v>#N/A</v>
      </c>
      <c r="R14" s="307" t="e">
        <f t="shared" si="2"/>
        <v>#N/A</v>
      </c>
      <c r="S14" s="1278" t="e">
        <f>BusPlanLocation!S14/IF(BusPlanLocation!$C$9="EUR",1,START!$E$18)+IF($C$9="Forecast",$F14,$D14)</f>
        <v>#N/A</v>
      </c>
      <c r="T14" s="307" t="e">
        <f t="shared" si="2"/>
        <v>#N/A</v>
      </c>
      <c r="V14" s="571"/>
      <c r="W14" s="571"/>
      <c r="AA14" s="525" t="str">
        <f>IF(OR(B14=0,B14=""),"",B14&amp;IF(COUNTIF(B$11:$B14,B14)&gt;1,COUNTIF(B$11:$B14,B14),""))</f>
        <v>M115</v>
      </c>
      <c r="AC14" s="550"/>
      <c r="AD14" s="575"/>
      <c r="AE14" s="552"/>
    </row>
    <row r="15" spans="1:31" ht="12.75" customHeight="1">
      <c r="A15" s="553"/>
      <c r="B15" s="554" t="s">
        <v>18</v>
      </c>
      <c r="C15" s="555" t="s">
        <v>19</v>
      </c>
      <c r="D15" s="556" t="e">
        <f>BusPlanLocation!D15/IF(BusPlanLocation!$C$9="EUR",1,START!$E$18)</f>
        <v>#N/A</v>
      </c>
      <c r="E15" s="307" t="e">
        <f t="shared" si="0"/>
        <v>#N/A</v>
      </c>
      <c r="F15" s="562" t="e">
        <f>BusPlanLocation!F15/IF(BusPlanLocation!$C$9="EUR",1,START!$E$18)</f>
        <v>#N/A</v>
      </c>
      <c r="G15" s="563"/>
      <c r="H15" s="307" t="e">
        <f t="shared" si="1"/>
        <v>#N/A</v>
      </c>
      <c r="I15" s="1278" t="e">
        <f>BusPlanLocation!I15/IF(BusPlanLocation!$C$9="EUR",1,START!$E$18)+IF($C$9="Forecast",$F15,$D15)</f>
        <v>#N/A</v>
      </c>
      <c r="J15" s="564" t="e">
        <f t="shared" si="2"/>
        <v>#N/A</v>
      </c>
      <c r="K15" s="1278" t="e">
        <f>BusPlanLocation!K15/IF(BusPlanLocation!$C$9="EUR",1,START!$E$18)+IF($C$9="Forecast",$F15,$D15)</f>
        <v>#N/A</v>
      </c>
      <c r="L15" s="307" t="e">
        <f t="shared" si="2"/>
        <v>#N/A</v>
      </c>
      <c r="M15" s="1278" t="e">
        <f>BusPlanLocation!M15/IF(BusPlanLocation!$C$9="EUR",1,START!$E$18)+IF($C$9="Forecast",$F15,$D15)</f>
        <v>#N/A</v>
      </c>
      <c r="N15" s="307" t="e">
        <f t="shared" si="2"/>
        <v>#N/A</v>
      </c>
      <c r="O15" s="1278" t="e">
        <f>BusPlanLocation!O15/IF(BusPlanLocation!$C$9="EUR",1,START!$E$18)+IF($C$9="Forecast",$F15,$D15)</f>
        <v>#N/A</v>
      </c>
      <c r="P15" s="307" t="e">
        <f t="shared" si="2"/>
        <v>#N/A</v>
      </c>
      <c r="Q15" s="1278" t="e">
        <f>BusPlanLocation!Q15/IF(BusPlanLocation!$C$9="EUR",1,START!$E$18)+IF($C$9="Forecast",$F15,$D15)</f>
        <v>#N/A</v>
      </c>
      <c r="R15" s="307" t="e">
        <f t="shared" si="2"/>
        <v>#N/A</v>
      </c>
      <c r="S15" s="1278" t="e">
        <f>BusPlanLocation!S15/IF(BusPlanLocation!$C$9="EUR",1,START!$E$18)+IF($C$9="Forecast",$F15,$D15)</f>
        <v>#N/A</v>
      </c>
      <c r="T15" s="307" t="e">
        <f t="shared" si="2"/>
        <v>#N/A</v>
      </c>
      <c r="V15" s="525"/>
      <c r="W15" s="525"/>
      <c r="X15" s="525"/>
      <c r="Y15" s="550"/>
      <c r="Z15" s="552"/>
      <c r="AA15" s="525" t="str">
        <f>IF(OR(B15=0,B15=""),"",B15&amp;IF(COUNTIF(B$11:$B15,B15)&gt;1,COUNTIF(B$11:$B15,B15),""))</f>
        <v>M116</v>
      </c>
    </row>
    <row r="16" spans="1:31" ht="12.75" customHeight="1">
      <c r="A16" s="553"/>
      <c r="B16" s="554" t="s">
        <v>20</v>
      </c>
      <c r="C16" s="555" t="s">
        <v>21</v>
      </c>
      <c r="D16" s="556" t="e">
        <f>BusPlanLocation!D16/IF(BusPlanLocation!$C$9="EUR",1,START!$E$18)</f>
        <v>#N/A</v>
      </c>
      <c r="E16" s="307" t="e">
        <f t="shared" si="0"/>
        <v>#N/A</v>
      </c>
      <c r="F16" s="562" t="e">
        <f>BusPlanLocation!F16/IF(BusPlanLocation!$C$9="EUR",1,START!$E$18)</f>
        <v>#N/A</v>
      </c>
      <c r="G16" s="563"/>
      <c r="H16" s="307" t="e">
        <f t="shared" si="1"/>
        <v>#N/A</v>
      </c>
      <c r="I16" s="1278" t="e">
        <f>BusPlanLocation!I16/IF(BusPlanLocation!$C$9="EUR",1,START!$E$18)+IF($C$9="Forecast",$F16,$D16)</f>
        <v>#N/A</v>
      </c>
      <c r="J16" s="564" t="e">
        <f t="shared" si="2"/>
        <v>#N/A</v>
      </c>
      <c r="K16" s="1278" t="e">
        <f>BusPlanLocation!K16/IF(BusPlanLocation!$C$9="EUR",1,START!$E$18)+IF($C$9="Forecast",$F16,$D16)</f>
        <v>#N/A</v>
      </c>
      <c r="L16" s="307" t="e">
        <f t="shared" si="2"/>
        <v>#N/A</v>
      </c>
      <c r="M16" s="1278" t="e">
        <f>BusPlanLocation!M16/IF(BusPlanLocation!$C$9="EUR",1,START!$E$18)+IF($C$9="Forecast",$F16,$D16)</f>
        <v>#N/A</v>
      </c>
      <c r="N16" s="307" t="e">
        <f t="shared" si="2"/>
        <v>#N/A</v>
      </c>
      <c r="O16" s="1278" t="e">
        <f>BusPlanLocation!O16/IF(BusPlanLocation!$C$9="EUR",1,START!$E$18)+IF($C$9="Forecast",$F16,$D16)</f>
        <v>#N/A</v>
      </c>
      <c r="P16" s="307" t="e">
        <f t="shared" si="2"/>
        <v>#N/A</v>
      </c>
      <c r="Q16" s="1278" t="e">
        <f>BusPlanLocation!Q16/IF(BusPlanLocation!$C$9="EUR",1,START!$E$18)+IF($C$9="Forecast",$F16,$D16)</f>
        <v>#N/A</v>
      </c>
      <c r="R16" s="307" t="e">
        <f t="shared" si="2"/>
        <v>#N/A</v>
      </c>
      <c r="S16" s="1278" t="e">
        <f>BusPlanLocation!S16/IF(BusPlanLocation!$C$9="EUR",1,START!$E$18)+IF($C$9="Forecast",$F16,$D16)</f>
        <v>#N/A</v>
      </c>
      <c r="T16" s="307" t="e">
        <f t="shared" si="2"/>
        <v>#N/A</v>
      </c>
      <c r="V16" s="525"/>
      <c r="W16" s="525"/>
      <c r="X16" s="525"/>
      <c r="Y16" s="550"/>
      <c r="Z16" s="552"/>
      <c r="AA16" s="525" t="str">
        <f>IF(OR(B16=0,B16=""),"",B16&amp;IF(COUNTIF(B$11:$B16,B16)&gt;1,COUNTIF(B$11:$B16,B16),""))</f>
        <v>M120</v>
      </c>
    </row>
    <row r="17" spans="1:31" ht="12.75" customHeight="1">
      <c r="A17" s="553"/>
      <c r="B17" s="554" t="s">
        <v>22</v>
      </c>
      <c r="C17" s="555" t="s">
        <v>23</v>
      </c>
      <c r="D17" s="556" t="e">
        <f>BusPlanLocation!D17/IF(BusPlanLocation!$C$9="EUR",1,START!$E$18)</f>
        <v>#N/A</v>
      </c>
      <c r="E17" s="307" t="e">
        <f t="shared" si="0"/>
        <v>#N/A</v>
      </c>
      <c r="F17" s="562" t="e">
        <f>BusPlanLocation!F17/IF(BusPlanLocation!$C$9="EUR",1,START!$E$18)</f>
        <v>#N/A</v>
      </c>
      <c r="G17" s="563"/>
      <c r="H17" s="307" t="e">
        <f t="shared" si="1"/>
        <v>#N/A</v>
      </c>
      <c r="I17" s="1278" t="e">
        <f>BusPlanLocation!I17/IF(BusPlanLocation!$C$9="EUR",1,START!$E$18)+IF($C$9="Forecast",$F17,$D17)</f>
        <v>#N/A</v>
      </c>
      <c r="J17" s="564" t="e">
        <f t="shared" si="2"/>
        <v>#N/A</v>
      </c>
      <c r="K17" s="1278" t="e">
        <f>BusPlanLocation!K17/IF(BusPlanLocation!$C$9="EUR",1,START!$E$18)+IF($C$9="Forecast",$F17,$D17)</f>
        <v>#N/A</v>
      </c>
      <c r="L17" s="307" t="e">
        <f t="shared" si="2"/>
        <v>#N/A</v>
      </c>
      <c r="M17" s="1278" t="e">
        <f>BusPlanLocation!M17/IF(BusPlanLocation!$C$9="EUR",1,START!$E$18)+IF($C$9="Forecast",$F17,$D17)</f>
        <v>#N/A</v>
      </c>
      <c r="N17" s="307" t="e">
        <f t="shared" si="2"/>
        <v>#N/A</v>
      </c>
      <c r="O17" s="1278" t="e">
        <f>BusPlanLocation!O17/IF(BusPlanLocation!$C$9="EUR",1,START!$E$18)+IF($C$9="Forecast",$F17,$D17)</f>
        <v>#N/A</v>
      </c>
      <c r="P17" s="307" t="e">
        <f t="shared" si="2"/>
        <v>#N/A</v>
      </c>
      <c r="Q17" s="1278" t="e">
        <f>BusPlanLocation!Q17/IF(BusPlanLocation!$C$9="EUR",1,START!$E$18)+IF($C$9="Forecast",$F17,$D17)</f>
        <v>#N/A</v>
      </c>
      <c r="R17" s="307" t="e">
        <f t="shared" si="2"/>
        <v>#N/A</v>
      </c>
      <c r="S17" s="1278" t="e">
        <f>BusPlanLocation!S17/IF(BusPlanLocation!$C$9="EUR",1,START!$E$18)+IF($C$9="Forecast",$F17,$D17)</f>
        <v>#N/A</v>
      </c>
      <c r="T17" s="307" t="e">
        <f t="shared" si="2"/>
        <v>#N/A</v>
      </c>
      <c r="V17" s="525"/>
      <c r="W17" s="525"/>
      <c r="X17" s="525"/>
      <c r="Y17" s="550"/>
      <c r="Z17" s="552"/>
      <c r="AA17" s="525" t="str">
        <f>IF(OR(B17=0,B17=""),"",B17&amp;IF(COUNTIF(B$11:$B17,B17)&gt;1,COUNTIF(B$11:$B17,B17),""))</f>
        <v>M121</v>
      </c>
    </row>
    <row r="18" spans="1:31" ht="12.75" customHeight="1">
      <c r="A18" s="553"/>
      <c r="B18" s="554" t="s">
        <v>24</v>
      </c>
      <c r="C18" s="555" t="s">
        <v>25</v>
      </c>
      <c r="D18" s="556" t="e">
        <f>BusPlanLocation!D18/IF(BusPlanLocation!$C$9="EUR",1,START!$E$18)</f>
        <v>#N/A</v>
      </c>
      <c r="E18" s="307" t="e">
        <f t="shared" si="0"/>
        <v>#N/A</v>
      </c>
      <c r="F18" s="562" t="e">
        <f>BusPlanLocation!F18/IF(BusPlanLocation!$C$9="EUR",1,START!$E$18)</f>
        <v>#N/A</v>
      </c>
      <c r="G18" s="563"/>
      <c r="H18" s="307" t="e">
        <f t="shared" si="1"/>
        <v>#N/A</v>
      </c>
      <c r="I18" s="1278" t="e">
        <f>BusPlanLocation!I18/IF(BusPlanLocation!$C$9="EUR",1,START!$E$18)+IF($C$9="Forecast",$F18,$D18)</f>
        <v>#N/A</v>
      </c>
      <c r="J18" s="564" t="e">
        <f t="shared" si="2"/>
        <v>#N/A</v>
      </c>
      <c r="K18" s="1278" t="e">
        <f>BusPlanLocation!K18/IF(BusPlanLocation!$C$9="EUR",1,START!$E$18)+IF($C$9="Forecast",$F18,$D18)</f>
        <v>#N/A</v>
      </c>
      <c r="L18" s="307" t="e">
        <f t="shared" si="2"/>
        <v>#N/A</v>
      </c>
      <c r="M18" s="1278" t="e">
        <f>BusPlanLocation!M18/IF(BusPlanLocation!$C$9="EUR",1,START!$E$18)+IF($C$9="Forecast",$F18,$D18)</f>
        <v>#N/A</v>
      </c>
      <c r="N18" s="307" t="e">
        <f t="shared" si="2"/>
        <v>#N/A</v>
      </c>
      <c r="O18" s="1278" t="e">
        <f>BusPlanLocation!O18/IF(BusPlanLocation!$C$9="EUR",1,START!$E$18)+IF($C$9="Forecast",$F18,$D18)</f>
        <v>#N/A</v>
      </c>
      <c r="P18" s="307" t="e">
        <f t="shared" si="2"/>
        <v>#N/A</v>
      </c>
      <c r="Q18" s="1278" t="e">
        <f>BusPlanLocation!Q18/IF(BusPlanLocation!$C$9="EUR",1,START!$E$18)+IF($C$9="Forecast",$F18,$D18)</f>
        <v>#N/A</v>
      </c>
      <c r="R18" s="307" t="e">
        <f t="shared" si="2"/>
        <v>#N/A</v>
      </c>
      <c r="S18" s="1278" t="e">
        <f>BusPlanLocation!S18/IF(BusPlanLocation!$C$9="EUR",1,START!$E$18)+IF($C$9="Forecast",$F18,$D18)</f>
        <v>#N/A</v>
      </c>
      <c r="T18" s="307" t="e">
        <f t="shared" si="2"/>
        <v>#N/A</v>
      </c>
      <c r="V18" s="525"/>
      <c r="W18" s="525"/>
      <c r="X18" s="525"/>
      <c r="Y18" s="550"/>
      <c r="Z18" s="552"/>
      <c r="AA18" s="525" t="str">
        <f>IF(OR(B18=0,B18=""),"",B18&amp;IF(COUNTIF(B$11:$B18,B18)&gt;1,COUNTIF(B$11:$B18,B18),""))</f>
        <v>M125</v>
      </c>
    </row>
    <row r="19" spans="1:31" ht="12.75" customHeight="1">
      <c r="A19" s="553"/>
      <c r="B19" s="554" t="s">
        <v>26</v>
      </c>
      <c r="C19" s="555" t="s">
        <v>27</v>
      </c>
      <c r="D19" s="556" t="e">
        <f>BusPlanLocation!D19/IF(BusPlanLocation!$C$9="EUR",1,START!$E$18)</f>
        <v>#N/A</v>
      </c>
      <c r="E19" s="307" t="e">
        <f t="shared" si="0"/>
        <v>#N/A</v>
      </c>
      <c r="F19" s="562" t="e">
        <f>BusPlanLocation!F19/IF(BusPlanLocation!$C$9="EUR",1,START!$E$18)</f>
        <v>#N/A</v>
      </c>
      <c r="G19" s="563"/>
      <c r="H19" s="307" t="e">
        <f t="shared" si="1"/>
        <v>#N/A</v>
      </c>
      <c r="I19" s="1278" t="e">
        <f>BusPlanLocation!I19/IF(BusPlanLocation!$C$9="EUR",1,START!$E$18)+IF($C$9="Forecast",$F19,$D19)</f>
        <v>#N/A</v>
      </c>
      <c r="J19" s="564" t="e">
        <f t="shared" si="2"/>
        <v>#N/A</v>
      </c>
      <c r="K19" s="1278" t="e">
        <f>BusPlanLocation!K19/IF(BusPlanLocation!$C$9="EUR",1,START!$E$18)+IF($C$9="Forecast",$F19,$D19)</f>
        <v>#N/A</v>
      </c>
      <c r="L19" s="307" t="e">
        <f t="shared" si="2"/>
        <v>#N/A</v>
      </c>
      <c r="M19" s="1278" t="e">
        <f>BusPlanLocation!M19/IF(BusPlanLocation!$C$9="EUR",1,START!$E$18)+IF($C$9="Forecast",$F19,$D19)</f>
        <v>#N/A</v>
      </c>
      <c r="N19" s="307" t="e">
        <f t="shared" si="2"/>
        <v>#N/A</v>
      </c>
      <c r="O19" s="1278" t="e">
        <f>BusPlanLocation!O19/IF(BusPlanLocation!$C$9="EUR",1,START!$E$18)+IF($C$9="Forecast",$F19,$D19)</f>
        <v>#N/A</v>
      </c>
      <c r="P19" s="307" t="e">
        <f t="shared" si="2"/>
        <v>#N/A</v>
      </c>
      <c r="Q19" s="1278" t="e">
        <f>BusPlanLocation!Q19/IF(BusPlanLocation!$C$9="EUR",1,START!$E$18)+IF($C$9="Forecast",$F19,$D19)</f>
        <v>#N/A</v>
      </c>
      <c r="R19" s="307" t="e">
        <f t="shared" si="2"/>
        <v>#N/A</v>
      </c>
      <c r="S19" s="1278" t="e">
        <f>BusPlanLocation!S19/IF(BusPlanLocation!$C$9="EUR",1,START!$E$18)+IF($C$9="Forecast",$F19,$D19)</f>
        <v>#N/A</v>
      </c>
      <c r="T19" s="307" t="e">
        <f t="shared" si="2"/>
        <v>#N/A</v>
      </c>
      <c r="V19" s="525"/>
      <c r="W19" s="525"/>
      <c r="X19" s="525"/>
      <c r="Y19" s="550"/>
      <c r="Z19" s="552"/>
      <c r="AA19" s="525" t="str">
        <f>IF(OR(B19=0,B19=""),"",B19&amp;IF(COUNTIF(B$11:$B19,B19)&gt;1,COUNTIF(B$11:$B19,B19),""))</f>
        <v>M126</v>
      </c>
    </row>
    <row r="20" spans="1:31" ht="12.75" customHeight="1">
      <c r="A20" s="553"/>
      <c r="B20" s="554" t="s">
        <v>28</v>
      </c>
      <c r="C20" s="555" t="s">
        <v>29</v>
      </c>
      <c r="D20" s="556" t="e">
        <f>BusPlanLocation!D20/IF(BusPlanLocation!$C$9="EUR",1,START!$E$18)</f>
        <v>#N/A</v>
      </c>
      <c r="E20" s="307" t="e">
        <f t="shared" si="0"/>
        <v>#N/A</v>
      </c>
      <c r="F20" s="562" t="e">
        <f>BusPlanLocation!F20/IF(BusPlanLocation!$C$9="EUR",1,START!$E$18)</f>
        <v>#N/A</v>
      </c>
      <c r="G20" s="563"/>
      <c r="H20" s="307" t="e">
        <f t="shared" si="1"/>
        <v>#N/A</v>
      </c>
      <c r="I20" s="1278" t="e">
        <f>BusPlanLocation!I20/IF(BusPlanLocation!$C$9="EUR",1,START!$E$18)+IF($C$9="Forecast",$F20,$D20)</f>
        <v>#N/A</v>
      </c>
      <c r="J20" s="564" t="e">
        <f t="shared" si="2"/>
        <v>#N/A</v>
      </c>
      <c r="K20" s="1278" t="e">
        <f>BusPlanLocation!K20/IF(BusPlanLocation!$C$9="EUR",1,START!$E$18)+IF($C$9="Forecast",$F20,$D20)</f>
        <v>#N/A</v>
      </c>
      <c r="L20" s="307" t="e">
        <f t="shared" si="2"/>
        <v>#N/A</v>
      </c>
      <c r="M20" s="1278" t="e">
        <f>BusPlanLocation!M20/IF(BusPlanLocation!$C$9="EUR",1,START!$E$18)+IF($C$9="Forecast",$F20,$D20)</f>
        <v>#N/A</v>
      </c>
      <c r="N20" s="307" t="e">
        <f t="shared" si="2"/>
        <v>#N/A</v>
      </c>
      <c r="O20" s="1278" t="e">
        <f>BusPlanLocation!O20/IF(BusPlanLocation!$C$9="EUR",1,START!$E$18)+IF($C$9="Forecast",$F20,$D20)</f>
        <v>#N/A</v>
      </c>
      <c r="P20" s="307" t="e">
        <f t="shared" si="2"/>
        <v>#N/A</v>
      </c>
      <c r="Q20" s="1278" t="e">
        <f>BusPlanLocation!Q20/IF(BusPlanLocation!$C$9="EUR",1,START!$E$18)+IF($C$9="Forecast",$F20,$D20)</f>
        <v>#N/A</v>
      </c>
      <c r="R20" s="307" t="e">
        <f t="shared" si="2"/>
        <v>#N/A</v>
      </c>
      <c r="S20" s="1278" t="e">
        <f>BusPlanLocation!S20/IF(BusPlanLocation!$C$9="EUR",1,START!$E$18)+IF($C$9="Forecast",$F20,$D20)</f>
        <v>#N/A</v>
      </c>
      <c r="T20" s="307" t="e">
        <f t="shared" si="2"/>
        <v>#N/A</v>
      </c>
      <c r="V20" s="525"/>
      <c r="W20" s="525"/>
      <c r="X20" s="525"/>
      <c r="Y20" s="550"/>
      <c r="Z20" s="552"/>
      <c r="AA20" s="525" t="str">
        <f>IF(OR(B20=0,B20=""),"",B20&amp;IF(COUNTIF(B$11:$B20,B20)&gt;1,COUNTIF(B$11:$B20,B20),""))</f>
        <v>M130</v>
      </c>
    </row>
    <row r="21" spans="1:31" ht="12.75" customHeight="1">
      <c r="A21" s="553"/>
      <c r="B21" s="554" t="s">
        <v>30</v>
      </c>
      <c r="C21" s="555" t="s">
        <v>31</v>
      </c>
      <c r="D21" s="556" t="e">
        <f>BusPlanLocation!D21/IF(BusPlanLocation!$C$9="EUR",1,START!$E$18)</f>
        <v>#N/A</v>
      </c>
      <c r="E21" s="307" t="e">
        <f t="shared" si="0"/>
        <v>#N/A</v>
      </c>
      <c r="F21" s="562" t="e">
        <f>BusPlanLocation!F21/IF(BusPlanLocation!$C$9="EUR",1,START!$E$18)</f>
        <v>#N/A</v>
      </c>
      <c r="G21" s="563"/>
      <c r="H21" s="307" t="e">
        <f t="shared" si="1"/>
        <v>#N/A</v>
      </c>
      <c r="I21" s="1278" t="e">
        <f>BusPlanLocation!I21/IF(BusPlanLocation!$C$9="EUR",1,START!$E$18)+IF($C$9="Forecast",$F21,$D21)</f>
        <v>#N/A</v>
      </c>
      <c r="J21" s="564" t="e">
        <f t="shared" si="2"/>
        <v>#N/A</v>
      </c>
      <c r="K21" s="1278" t="e">
        <f>BusPlanLocation!K21/IF(BusPlanLocation!$C$9="EUR",1,START!$E$18)+IF($C$9="Forecast",$F21,$D21)</f>
        <v>#N/A</v>
      </c>
      <c r="L21" s="307" t="e">
        <f t="shared" si="2"/>
        <v>#N/A</v>
      </c>
      <c r="M21" s="1278" t="e">
        <f>BusPlanLocation!M21/IF(BusPlanLocation!$C$9="EUR",1,START!$E$18)+IF($C$9="Forecast",$F21,$D21)</f>
        <v>#N/A</v>
      </c>
      <c r="N21" s="307" t="e">
        <f t="shared" si="2"/>
        <v>#N/A</v>
      </c>
      <c r="O21" s="1278" t="e">
        <f>BusPlanLocation!O21/IF(BusPlanLocation!$C$9="EUR",1,START!$E$18)+IF($C$9="Forecast",$F21,$D21)</f>
        <v>#N/A</v>
      </c>
      <c r="P21" s="307" t="e">
        <f t="shared" si="2"/>
        <v>#N/A</v>
      </c>
      <c r="Q21" s="1278" t="e">
        <f>BusPlanLocation!Q21/IF(BusPlanLocation!$C$9="EUR",1,START!$E$18)+IF($C$9="Forecast",$F21,$D21)</f>
        <v>#N/A</v>
      </c>
      <c r="R21" s="307" t="e">
        <f t="shared" si="2"/>
        <v>#N/A</v>
      </c>
      <c r="S21" s="1278" t="e">
        <f>BusPlanLocation!S21/IF(BusPlanLocation!$C$9="EUR",1,START!$E$18)+IF($C$9="Forecast",$F21,$D21)</f>
        <v>#N/A</v>
      </c>
      <c r="T21" s="307" t="e">
        <f t="shared" si="2"/>
        <v>#N/A</v>
      </c>
      <c r="V21" s="525"/>
      <c r="W21" s="525"/>
      <c r="X21" s="525"/>
      <c r="Y21" s="550"/>
      <c r="Z21" s="552"/>
      <c r="AA21" s="525" t="str">
        <f>IF(OR(B21=0,B21=""),"",B21&amp;IF(COUNTIF(B$11:$B21,B21)&gt;1,COUNTIF(B$11:$B21,B21),""))</f>
        <v>M131</v>
      </c>
    </row>
    <row r="22" spans="1:31" ht="12.75" customHeight="1">
      <c r="A22" s="553"/>
      <c r="B22" s="565" t="s">
        <v>32</v>
      </c>
      <c r="C22" s="565" t="s">
        <v>33</v>
      </c>
      <c r="D22" s="566" t="e">
        <f>BusPlanLocation!D22/IF(BusPlanLocation!$C$9="EUR",1,START!$E$18)</f>
        <v>#N/A</v>
      </c>
      <c r="E22" s="567" t="e">
        <f t="shared" si="0"/>
        <v>#N/A</v>
      </c>
      <c r="F22" s="568" t="e">
        <f>BusPlanLocation!F22/IF(BusPlanLocation!$C$9="EUR",1,START!$E$18)</f>
        <v>#N/A</v>
      </c>
      <c r="G22" s="569"/>
      <c r="H22" s="567" t="e">
        <f t="shared" si="1"/>
        <v>#N/A</v>
      </c>
      <c r="I22" s="1279" t="e">
        <f>SUM(I14:I21)</f>
        <v>#N/A</v>
      </c>
      <c r="J22" s="570" t="e">
        <f t="shared" si="2"/>
        <v>#N/A</v>
      </c>
      <c r="K22" s="1279" t="e">
        <f>SUM(K14:K21)</f>
        <v>#N/A</v>
      </c>
      <c r="L22" s="567" t="e">
        <f t="shared" si="2"/>
        <v>#N/A</v>
      </c>
      <c r="M22" s="1279" t="e">
        <f>SUM(M14:M21)</f>
        <v>#N/A</v>
      </c>
      <c r="N22" s="567" t="e">
        <f t="shared" si="2"/>
        <v>#N/A</v>
      </c>
      <c r="O22" s="1279" t="e">
        <f>SUM(O14:O21)</f>
        <v>#N/A</v>
      </c>
      <c r="P22" s="567" t="e">
        <f t="shared" si="2"/>
        <v>#N/A</v>
      </c>
      <c r="Q22" s="1279" t="e">
        <f>SUM(Q14:Q21)</f>
        <v>#N/A</v>
      </c>
      <c r="R22" s="567" t="e">
        <f t="shared" si="2"/>
        <v>#N/A</v>
      </c>
      <c r="S22" s="1279" t="e">
        <f>SUM(S14:S21)</f>
        <v>#N/A</v>
      </c>
      <c r="T22" s="567" t="e">
        <f t="shared" si="2"/>
        <v>#N/A</v>
      </c>
      <c r="AA22" s="525" t="str">
        <f>IF(OR(B22=0,B22=""),"",B22&amp;IF(COUNTIF(B$11:$B22,B22)&gt;1,COUNTIF(B$11:$B22,B22),""))</f>
        <v>M139</v>
      </c>
      <c r="AC22" s="572"/>
      <c r="AD22" s="574"/>
      <c r="AE22" s="574"/>
    </row>
    <row r="23" spans="1:31" ht="12.75" customHeight="1">
      <c r="A23" s="553"/>
      <c r="B23" s="554" t="s">
        <v>34</v>
      </c>
      <c r="C23" s="555" t="s">
        <v>35</v>
      </c>
      <c r="D23" s="556" t="e">
        <f>BusPlanLocation!D23/IF(BusPlanLocation!$C$9="EUR",1,START!$E$18)</f>
        <v>#N/A</v>
      </c>
      <c r="E23" s="307" t="e">
        <f t="shared" si="0"/>
        <v>#N/A</v>
      </c>
      <c r="F23" s="562" t="e">
        <f>BusPlanLocation!F23/IF(BusPlanLocation!$C$9="EUR",1,START!$E$18)</f>
        <v>#N/A</v>
      </c>
      <c r="G23" s="563"/>
      <c r="H23" s="307" t="e">
        <f t="shared" si="1"/>
        <v>#N/A</v>
      </c>
      <c r="I23" s="1278" t="e">
        <f>BusPlanLocation!I23/IF(BusPlanLocation!$C$9="EUR",1,START!$E$18)+IF($C$9="Forecast",$F23,$D23)</f>
        <v>#N/A</v>
      </c>
      <c r="J23" s="564" t="e">
        <f t="shared" si="2"/>
        <v>#N/A</v>
      </c>
      <c r="K23" s="1278" t="e">
        <f>BusPlanLocation!K23/IF(BusPlanLocation!$C$9="EUR",1,START!$E$18)+IF($C$9="Forecast",$F23,$D23)</f>
        <v>#N/A</v>
      </c>
      <c r="L23" s="307" t="e">
        <f t="shared" si="2"/>
        <v>#N/A</v>
      </c>
      <c r="M23" s="1278" t="e">
        <f>BusPlanLocation!M23/IF(BusPlanLocation!$C$9="EUR",1,START!$E$18)+IF($C$9="Forecast",$F23,$D23)</f>
        <v>#N/A</v>
      </c>
      <c r="N23" s="307" t="e">
        <f t="shared" si="2"/>
        <v>#N/A</v>
      </c>
      <c r="O23" s="1278" t="e">
        <f>BusPlanLocation!O23/IF(BusPlanLocation!$C$9="EUR",1,START!$E$18)+IF($C$9="Forecast",$F23,$D23)</f>
        <v>#N/A</v>
      </c>
      <c r="P23" s="307" t="e">
        <f t="shared" si="2"/>
        <v>#N/A</v>
      </c>
      <c r="Q23" s="1278" t="e">
        <f>BusPlanLocation!Q23/IF(BusPlanLocation!$C$9="EUR",1,START!$E$18)+IF($C$9="Forecast",$F23,$D23)</f>
        <v>#N/A</v>
      </c>
      <c r="R23" s="307" t="e">
        <f t="shared" si="2"/>
        <v>#N/A</v>
      </c>
      <c r="S23" s="1278" t="e">
        <f>BusPlanLocation!S23/IF(BusPlanLocation!$C$9="EUR",1,START!$E$18)+IF($C$9="Forecast",$F23,$D23)</f>
        <v>#N/A</v>
      </c>
      <c r="T23" s="307" t="e">
        <f t="shared" si="2"/>
        <v>#N/A</v>
      </c>
      <c r="AA23" s="525" t="str">
        <f>IF(OR(B23=0,B23=""),"",B23&amp;IF(COUNTIF(B$11:$B23,B23)&gt;1,COUNTIF(B$11:$B23,B23),""))</f>
        <v>M145</v>
      </c>
      <c r="AC23" s="550"/>
      <c r="AD23" s="552"/>
      <c r="AE23" s="552"/>
    </row>
    <row r="24" spans="1:31" ht="12.75" customHeight="1">
      <c r="A24" s="553"/>
      <c r="B24" s="554" t="s">
        <v>36</v>
      </c>
      <c r="C24" s="555" t="s">
        <v>37</v>
      </c>
      <c r="D24" s="556" t="e">
        <f>BusPlanLocation!D24/IF(BusPlanLocation!$C$9="EUR",1,START!$E$18)</f>
        <v>#N/A</v>
      </c>
      <c r="E24" s="307" t="e">
        <f t="shared" si="0"/>
        <v>#N/A</v>
      </c>
      <c r="F24" s="562" t="e">
        <f>BusPlanLocation!F24/IF(BusPlanLocation!$C$9="EUR",1,START!$E$18)</f>
        <v>#N/A</v>
      </c>
      <c r="G24" s="563"/>
      <c r="H24" s="307" t="e">
        <f t="shared" si="1"/>
        <v>#N/A</v>
      </c>
      <c r="I24" s="1278" t="e">
        <f>BusPlanLocation!I24/IF(BusPlanLocation!$C$9="EUR",1,START!$E$18)+IF($C$9="Forecast",$F24,$D24)</f>
        <v>#N/A</v>
      </c>
      <c r="J24" s="564" t="e">
        <f t="shared" si="2"/>
        <v>#N/A</v>
      </c>
      <c r="K24" s="1278" t="e">
        <f>BusPlanLocation!K24/IF(BusPlanLocation!$C$9="EUR",1,START!$E$18)+IF($C$9="Forecast",$F24,$D24)</f>
        <v>#N/A</v>
      </c>
      <c r="L24" s="307" t="e">
        <f t="shared" si="2"/>
        <v>#N/A</v>
      </c>
      <c r="M24" s="1278" t="e">
        <f>BusPlanLocation!M24/IF(BusPlanLocation!$C$9="EUR",1,START!$E$18)+IF($C$9="Forecast",$F24,$D24)</f>
        <v>#N/A</v>
      </c>
      <c r="N24" s="307" t="e">
        <f t="shared" si="2"/>
        <v>#N/A</v>
      </c>
      <c r="O24" s="1278" t="e">
        <f>BusPlanLocation!O24/IF(BusPlanLocation!$C$9="EUR",1,START!$E$18)+IF($C$9="Forecast",$F24,$D24)</f>
        <v>#N/A</v>
      </c>
      <c r="P24" s="307" t="e">
        <f t="shared" si="2"/>
        <v>#N/A</v>
      </c>
      <c r="Q24" s="1278" t="e">
        <f>BusPlanLocation!Q24/IF(BusPlanLocation!$C$9="EUR",1,START!$E$18)+IF($C$9="Forecast",$F24,$D24)</f>
        <v>#N/A</v>
      </c>
      <c r="R24" s="307" t="e">
        <f t="shared" si="2"/>
        <v>#N/A</v>
      </c>
      <c r="S24" s="1278" t="e">
        <f>BusPlanLocation!S24/IF(BusPlanLocation!$C$9="EUR",1,START!$E$18)+IF($C$9="Forecast",$F24,$D24)</f>
        <v>#N/A</v>
      </c>
      <c r="T24" s="307" t="e">
        <f t="shared" si="2"/>
        <v>#N/A</v>
      </c>
      <c r="AA24" s="525" t="str">
        <f>IF(OR(B24=0,B24=""),"",B24&amp;IF(COUNTIF(B$11:$B24,B24)&gt;1,COUNTIF(B$11:$B24,B24),""))</f>
        <v>M146</v>
      </c>
      <c r="AC24" s="550"/>
      <c r="AD24" s="552"/>
      <c r="AE24" s="552"/>
    </row>
    <row r="25" spans="1:31" ht="12.75" customHeight="1">
      <c r="A25" s="553"/>
      <c r="B25" s="565" t="s">
        <v>38</v>
      </c>
      <c r="C25" s="565" t="s">
        <v>39</v>
      </c>
      <c r="D25" s="566" t="e">
        <f>BusPlanLocation!D25/IF(BusPlanLocation!$C$9="EUR",1,START!$E$18)</f>
        <v>#N/A</v>
      </c>
      <c r="E25" s="567" t="e">
        <f t="shared" si="0"/>
        <v>#N/A</v>
      </c>
      <c r="F25" s="568" t="e">
        <f>BusPlanLocation!F25/IF(BusPlanLocation!$C$9="EUR",1,START!$E$18)</f>
        <v>#N/A</v>
      </c>
      <c r="G25" s="569"/>
      <c r="H25" s="567" t="e">
        <f t="shared" si="1"/>
        <v>#N/A</v>
      </c>
      <c r="I25" s="1279" t="e">
        <f>+I24+I23</f>
        <v>#N/A</v>
      </c>
      <c r="J25" s="570" t="e">
        <f t="shared" si="2"/>
        <v>#N/A</v>
      </c>
      <c r="K25" s="1279" t="e">
        <f>+K24+K23</f>
        <v>#N/A</v>
      </c>
      <c r="L25" s="567" t="e">
        <f t="shared" si="2"/>
        <v>#N/A</v>
      </c>
      <c r="M25" s="1279" t="e">
        <f>+M24+M23</f>
        <v>#N/A</v>
      </c>
      <c r="N25" s="567" t="e">
        <f t="shared" si="2"/>
        <v>#N/A</v>
      </c>
      <c r="O25" s="1279" t="e">
        <f>+O24+O23</f>
        <v>#N/A</v>
      </c>
      <c r="P25" s="567" t="e">
        <f t="shared" si="2"/>
        <v>#N/A</v>
      </c>
      <c r="Q25" s="1279" t="e">
        <f>+Q24+Q23</f>
        <v>#N/A</v>
      </c>
      <c r="R25" s="567" t="e">
        <f t="shared" si="2"/>
        <v>#N/A</v>
      </c>
      <c r="S25" s="1279" t="e">
        <f>+S24+S23</f>
        <v>#N/A</v>
      </c>
      <c r="T25" s="567" t="e">
        <f t="shared" si="2"/>
        <v>#N/A</v>
      </c>
      <c r="AA25" s="525" t="str">
        <f>IF(OR(B25=0,B25=""),"",B25&amp;IF(COUNTIF(B$11:$B25,B25)&gt;1,COUNTIF(B$11:$B25,B25),""))</f>
        <v>M149</v>
      </c>
      <c r="AC25" s="572"/>
      <c r="AD25" s="574"/>
      <c r="AE25" s="574"/>
    </row>
    <row r="26" spans="1:31" ht="12.75" customHeight="1">
      <c r="A26" s="553"/>
      <c r="B26" s="554" t="s">
        <v>40</v>
      </c>
      <c r="C26" s="555" t="s">
        <v>41</v>
      </c>
      <c r="D26" s="556" t="e">
        <f>BusPlanLocation!D26/IF(BusPlanLocation!$C$9="EUR",1,START!$E$18)</f>
        <v>#N/A</v>
      </c>
      <c r="E26" s="307" t="e">
        <f t="shared" si="0"/>
        <v>#N/A</v>
      </c>
      <c r="F26" s="562" t="e">
        <f>BusPlanLocation!F26/IF(BusPlanLocation!$C$9="EUR",1,START!$E$18)</f>
        <v>#N/A</v>
      </c>
      <c r="G26" s="563"/>
      <c r="H26" s="307" t="e">
        <f t="shared" si="1"/>
        <v>#N/A</v>
      </c>
      <c r="I26" s="1278" t="e">
        <f>BusPlanLocation!I26/IF(BusPlanLocation!$C$9="EUR",1,START!$E$18)+IF($C$9="Forecast",$F26,$D26)</f>
        <v>#N/A</v>
      </c>
      <c r="J26" s="564" t="e">
        <f t="shared" si="2"/>
        <v>#N/A</v>
      </c>
      <c r="K26" s="1278" t="e">
        <f>BusPlanLocation!K26/IF(BusPlanLocation!$C$9="EUR",1,START!$E$18)+IF($C$9="Forecast",$F26,$D26)</f>
        <v>#N/A</v>
      </c>
      <c r="L26" s="307" t="e">
        <f t="shared" si="2"/>
        <v>#N/A</v>
      </c>
      <c r="M26" s="1278" t="e">
        <f>BusPlanLocation!M26/IF(BusPlanLocation!$C$9="EUR",1,START!$E$18)+IF($C$9="Forecast",$F26,$D26)</f>
        <v>#N/A</v>
      </c>
      <c r="N26" s="307" t="e">
        <f t="shared" si="2"/>
        <v>#N/A</v>
      </c>
      <c r="O26" s="1278" t="e">
        <f>BusPlanLocation!O26/IF(BusPlanLocation!$C$9="EUR",1,START!$E$18)+IF($C$9="Forecast",$F26,$D26)</f>
        <v>#N/A</v>
      </c>
      <c r="P26" s="307" t="e">
        <f t="shared" si="2"/>
        <v>#N/A</v>
      </c>
      <c r="Q26" s="1278" t="e">
        <f>BusPlanLocation!Q26/IF(BusPlanLocation!$C$9="EUR",1,START!$E$18)+IF($C$9="Forecast",$F26,$D26)</f>
        <v>#N/A</v>
      </c>
      <c r="R26" s="307" t="e">
        <f t="shared" si="2"/>
        <v>#N/A</v>
      </c>
      <c r="S26" s="1278" t="e">
        <f>BusPlanLocation!S26/IF(BusPlanLocation!$C$9="EUR",1,START!$E$18)+IF($C$9="Forecast",$F26,$D26)</f>
        <v>#N/A</v>
      </c>
      <c r="T26" s="307" t="e">
        <f t="shared" si="2"/>
        <v>#N/A</v>
      </c>
      <c r="AA26" s="525" t="str">
        <f>IF(OR(B26=0,B26=""),"",B26&amp;IF(COUNTIF(B$11:$B26,B26)&gt;1,COUNTIF(B$11:$B26,B26),""))</f>
        <v>M155</v>
      </c>
      <c r="AC26" s="550"/>
      <c r="AD26" s="552"/>
      <c r="AE26" s="552"/>
    </row>
    <row r="27" spans="1:31" ht="12.75" customHeight="1">
      <c r="A27" s="553"/>
      <c r="B27" s="554" t="s">
        <v>42</v>
      </c>
      <c r="C27" s="555" t="s">
        <v>43</v>
      </c>
      <c r="D27" s="556" t="e">
        <f>BusPlanLocation!D27/IF(BusPlanLocation!$C$9="EUR",1,START!$E$18)</f>
        <v>#N/A</v>
      </c>
      <c r="E27" s="307" t="e">
        <f t="shared" si="0"/>
        <v>#N/A</v>
      </c>
      <c r="F27" s="562" t="e">
        <f>BusPlanLocation!F27/IF(BusPlanLocation!$C$9="EUR",1,START!$E$18)</f>
        <v>#N/A</v>
      </c>
      <c r="G27" s="563"/>
      <c r="H27" s="307" t="e">
        <f t="shared" si="1"/>
        <v>#N/A</v>
      </c>
      <c r="I27" s="1278" t="e">
        <f>BusPlanLocation!I27/IF(BusPlanLocation!$C$9="EUR",1,START!$E$18)+IF($C$9="Forecast",$F27,$D27)</f>
        <v>#N/A</v>
      </c>
      <c r="J27" s="564" t="e">
        <f t="shared" si="2"/>
        <v>#N/A</v>
      </c>
      <c r="K27" s="1278" t="e">
        <f>BusPlanLocation!K27/IF(BusPlanLocation!$C$9="EUR",1,START!$E$18)+IF($C$9="Forecast",$F27,$D27)</f>
        <v>#N/A</v>
      </c>
      <c r="L27" s="307" t="e">
        <f t="shared" si="2"/>
        <v>#N/A</v>
      </c>
      <c r="M27" s="1278" t="e">
        <f>BusPlanLocation!M27/IF(BusPlanLocation!$C$9="EUR",1,START!$E$18)+IF($C$9="Forecast",$F27,$D27)</f>
        <v>#N/A</v>
      </c>
      <c r="N27" s="307" t="e">
        <f t="shared" si="2"/>
        <v>#N/A</v>
      </c>
      <c r="O27" s="1278" t="e">
        <f>BusPlanLocation!O27/IF(BusPlanLocation!$C$9="EUR",1,START!$E$18)+IF($C$9="Forecast",$F27,$D27)</f>
        <v>#N/A</v>
      </c>
      <c r="P27" s="307" t="e">
        <f t="shared" si="2"/>
        <v>#N/A</v>
      </c>
      <c r="Q27" s="1278" t="e">
        <f>BusPlanLocation!Q27/IF(BusPlanLocation!$C$9="EUR",1,START!$E$18)+IF($C$9="Forecast",$F27,$D27)</f>
        <v>#N/A</v>
      </c>
      <c r="R27" s="307" t="e">
        <f t="shared" si="2"/>
        <v>#N/A</v>
      </c>
      <c r="S27" s="1278" t="e">
        <f>BusPlanLocation!S27/IF(BusPlanLocation!$C$9="EUR",1,START!$E$18)+IF($C$9="Forecast",$F27,$D27)</f>
        <v>#N/A</v>
      </c>
      <c r="T27" s="307" t="e">
        <f t="shared" si="2"/>
        <v>#N/A</v>
      </c>
      <c r="AA27" s="525" t="str">
        <f>IF(OR(B27=0,B27=""),"",B27&amp;IF(COUNTIF(B$11:$B27,B27)&gt;1,COUNTIF(B$11:$B27,B27),""))</f>
        <v>M156</v>
      </c>
      <c r="AC27" s="550"/>
      <c r="AD27" s="552"/>
      <c r="AE27" s="552"/>
    </row>
    <row r="28" spans="1:31" ht="12.75" customHeight="1">
      <c r="A28" s="553"/>
      <c r="B28" s="565" t="s">
        <v>44</v>
      </c>
      <c r="C28" s="565" t="s">
        <v>45</v>
      </c>
      <c r="D28" s="566" t="e">
        <f>BusPlanLocation!D28/IF(BusPlanLocation!$C$9="EUR",1,START!$E$18)</f>
        <v>#N/A</v>
      </c>
      <c r="E28" s="567" t="e">
        <f t="shared" si="0"/>
        <v>#N/A</v>
      </c>
      <c r="F28" s="568" t="e">
        <f>BusPlanLocation!F28/IF(BusPlanLocation!$C$9="EUR",1,START!$E$18)</f>
        <v>#N/A</v>
      </c>
      <c r="G28" s="569"/>
      <c r="H28" s="567" t="e">
        <f t="shared" si="1"/>
        <v>#N/A</v>
      </c>
      <c r="I28" s="1279" t="e">
        <f>+I27+I26</f>
        <v>#N/A</v>
      </c>
      <c r="J28" s="570" t="e">
        <f t="shared" si="2"/>
        <v>#N/A</v>
      </c>
      <c r="K28" s="1279" t="e">
        <f>+K27+K26</f>
        <v>#N/A</v>
      </c>
      <c r="L28" s="567" t="e">
        <f t="shared" si="2"/>
        <v>#N/A</v>
      </c>
      <c r="M28" s="1279" t="e">
        <f>+M27+M26</f>
        <v>#N/A</v>
      </c>
      <c r="N28" s="567" t="e">
        <f t="shared" si="2"/>
        <v>#N/A</v>
      </c>
      <c r="O28" s="1279" t="e">
        <f>+O27+O26</f>
        <v>#N/A</v>
      </c>
      <c r="P28" s="567" t="e">
        <f t="shared" si="2"/>
        <v>#N/A</v>
      </c>
      <c r="Q28" s="1279" t="e">
        <f>+Q27+Q26</f>
        <v>#N/A</v>
      </c>
      <c r="R28" s="567" t="e">
        <f t="shared" si="2"/>
        <v>#N/A</v>
      </c>
      <c r="S28" s="1279" t="e">
        <f>+S27+S26</f>
        <v>#N/A</v>
      </c>
      <c r="T28" s="567" t="e">
        <f t="shared" si="2"/>
        <v>#N/A</v>
      </c>
      <c r="AA28" s="525" t="str">
        <f>IF(OR(B28=0,B28=""),"",B28&amp;IF(COUNTIF(B$11:$B28,B28)&gt;1,COUNTIF(B$11:$B28,B28),""))</f>
        <v>M159</v>
      </c>
      <c r="AC28" s="572"/>
      <c r="AD28" s="574"/>
      <c r="AE28" s="574"/>
    </row>
    <row r="29" spans="1:31" ht="12.75" customHeight="1">
      <c r="A29" s="553"/>
      <c r="B29" s="565" t="s">
        <v>46</v>
      </c>
      <c r="C29" s="565" t="s">
        <v>47</v>
      </c>
      <c r="D29" s="566" t="e">
        <f>BusPlanLocation!D29/IF(BusPlanLocation!$C$9="EUR",1,START!$E$18)</f>
        <v>#N/A</v>
      </c>
      <c r="E29" s="567" t="e">
        <f t="shared" si="0"/>
        <v>#N/A</v>
      </c>
      <c r="F29" s="568" t="e">
        <f>BusPlanLocation!F29/IF(BusPlanLocation!$C$9="EUR",1,START!$E$18)</f>
        <v>#N/A</v>
      </c>
      <c r="G29" s="569"/>
      <c r="H29" s="567" t="e">
        <f t="shared" si="1"/>
        <v>#N/A</v>
      </c>
      <c r="I29" s="1279" t="e">
        <f>+I28+I25+I22+I13</f>
        <v>#N/A</v>
      </c>
      <c r="J29" s="570" t="e">
        <f t="shared" si="2"/>
        <v>#N/A</v>
      </c>
      <c r="K29" s="1279" t="e">
        <f>+K28+K25+K22+K13</f>
        <v>#N/A</v>
      </c>
      <c r="L29" s="567" t="e">
        <f t="shared" si="2"/>
        <v>#N/A</v>
      </c>
      <c r="M29" s="1279" t="e">
        <f>+M28+M25+M22+M13</f>
        <v>#N/A</v>
      </c>
      <c r="N29" s="567" t="e">
        <f t="shared" si="2"/>
        <v>#N/A</v>
      </c>
      <c r="O29" s="1279" t="e">
        <f>+O28+O25+O22+O13</f>
        <v>#N/A</v>
      </c>
      <c r="P29" s="567" t="e">
        <f t="shared" si="2"/>
        <v>#N/A</v>
      </c>
      <c r="Q29" s="1279" t="e">
        <f>+Q28+Q25+Q22+Q13</f>
        <v>#N/A</v>
      </c>
      <c r="R29" s="567" t="e">
        <f t="shared" si="2"/>
        <v>#N/A</v>
      </c>
      <c r="S29" s="1279" t="e">
        <f>+S28+S25+S22+S13</f>
        <v>#N/A</v>
      </c>
      <c r="T29" s="567" t="e">
        <f t="shared" si="2"/>
        <v>#N/A</v>
      </c>
      <c r="AA29" s="525" t="str">
        <f>IF(OR(B29=0,B29=""),"",B29&amp;IF(COUNTIF(B$11:$B29,B29)&gt;1,COUNTIF(B$11:$B29,B29),""))</f>
        <v>M179</v>
      </c>
      <c r="AC29" s="550"/>
      <c r="AD29" s="552"/>
      <c r="AE29" s="552"/>
    </row>
    <row r="30" spans="1:31" ht="12.75" customHeight="1">
      <c r="A30" s="553"/>
      <c r="B30" s="565" t="s">
        <v>48</v>
      </c>
      <c r="C30" s="565" t="s">
        <v>49</v>
      </c>
      <c r="D30" s="566" t="e">
        <f>BusPlanLocation!D30/IF(BusPlanLocation!$C$9="EUR",1,START!$E$18)</f>
        <v>#N/A</v>
      </c>
      <c r="E30" s="567" t="e">
        <f t="shared" si="0"/>
        <v>#N/A</v>
      </c>
      <c r="F30" s="568" t="e">
        <f>BusPlanLocation!F30/IF(BusPlanLocation!$C$9="EUR",1,START!$E$18)</f>
        <v>#N/A</v>
      </c>
      <c r="G30" s="569"/>
      <c r="H30" s="567" t="e">
        <f t="shared" si="1"/>
        <v>#N/A</v>
      </c>
      <c r="I30" s="1279" t="e">
        <f>BusPlanLocation!I30/IF(BusPlanLocation!$C$9="EUR",1,START!$E$18)+IF($C$9="Forecast",$F30,$D30)</f>
        <v>#N/A</v>
      </c>
      <c r="J30" s="570" t="e">
        <f t="shared" si="2"/>
        <v>#N/A</v>
      </c>
      <c r="K30" s="1279" t="e">
        <f>BusPlanLocation!K30/IF(BusPlanLocation!$C$9="EUR",1,START!$E$18)+IF($C$9="Forecast",$F30,$D30)</f>
        <v>#N/A</v>
      </c>
      <c r="L30" s="567" t="e">
        <f t="shared" si="2"/>
        <v>#N/A</v>
      </c>
      <c r="M30" s="1279" t="e">
        <f>BusPlanLocation!M30/IF(BusPlanLocation!$C$9="EUR",1,START!$E$18)+IF($C$9="Forecast",$F30,$D30)</f>
        <v>#N/A</v>
      </c>
      <c r="N30" s="567" t="e">
        <f t="shared" si="2"/>
        <v>#N/A</v>
      </c>
      <c r="O30" s="1279" t="e">
        <f>BusPlanLocation!O30/IF(BusPlanLocation!$C$9="EUR",1,START!$E$18)+IF($C$9="Forecast",$F30,$D30)</f>
        <v>#N/A</v>
      </c>
      <c r="P30" s="567" t="e">
        <f t="shared" si="2"/>
        <v>#N/A</v>
      </c>
      <c r="Q30" s="1279" t="e">
        <f>BusPlanLocation!Q30/IF(BusPlanLocation!$C$9="EUR",1,START!$E$18)+IF($C$9="Forecast",$F30,$D30)</f>
        <v>#N/A</v>
      </c>
      <c r="R30" s="567" t="e">
        <f t="shared" si="2"/>
        <v>#N/A</v>
      </c>
      <c r="S30" s="1279" t="e">
        <f>BusPlanLocation!S30/IF(BusPlanLocation!$C$9="EUR",1,START!$E$18)+IF($C$9="Forecast",$F30,$D30)</f>
        <v>#N/A</v>
      </c>
      <c r="T30" s="567" t="e">
        <f t="shared" si="2"/>
        <v>#N/A</v>
      </c>
      <c r="AA30" s="525" t="str">
        <f>IF(OR(B30=0,B30=""),"",B30&amp;IF(COUNTIF(B$11:$B30,B30)&gt;1,COUNTIF(B$11:$B30,B30),""))</f>
        <v>M189</v>
      </c>
      <c r="AC30" s="572"/>
      <c r="AD30" s="574"/>
      <c r="AE30" s="574"/>
    </row>
    <row r="31" spans="1:31" ht="12.75" customHeight="1">
      <c r="A31" s="553"/>
      <c r="B31" s="565" t="s">
        <v>50</v>
      </c>
      <c r="C31" s="565" t="s">
        <v>51</v>
      </c>
      <c r="D31" s="566" t="e">
        <f>BusPlanLocation!D31/IF(BusPlanLocation!$C$9="EUR",1,START!$E$18)</f>
        <v>#N/A</v>
      </c>
      <c r="E31" s="567" t="e">
        <f t="shared" si="0"/>
        <v>#N/A</v>
      </c>
      <c r="F31" s="568" t="e">
        <f>BusPlanLocation!F31/IF(BusPlanLocation!$C$9="EUR",1,START!$E$18)</f>
        <v>#N/A</v>
      </c>
      <c r="G31" s="569"/>
      <c r="H31" s="567" t="e">
        <f t="shared" si="1"/>
        <v>#N/A</v>
      </c>
      <c r="I31" s="1279" t="e">
        <f>+I29+I30</f>
        <v>#N/A</v>
      </c>
      <c r="J31" s="570" t="e">
        <f t="shared" si="2"/>
        <v>#N/A</v>
      </c>
      <c r="K31" s="1279" t="e">
        <f>+K29+K30</f>
        <v>#N/A</v>
      </c>
      <c r="L31" s="567" t="e">
        <f t="shared" si="2"/>
        <v>#N/A</v>
      </c>
      <c r="M31" s="1279" t="e">
        <f>+M29+M30</f>
        <v>#N/A</v>
      </c>
      <c r="N31" s="567" t="e">
        <f t="shared" si="2"/>
        <v>#N/A</v>
      </c>
      <c r="O31" s="1279" t="e">
        <f>+O29+O30</f>
        <v>#N/A</v>
      </c>
      <c r="P31" s="567" t="e">
        <f t="shared" si="2"/>
        <v>#N/A</v>
      </c>
      <c r="Q31" s="1279" t="e">
        <f>+Q29+Q30</f>
        <v>#N/A</v>
      </c>
      <c r="R31" s="567" t="e">
        <f t="shared" si="2"/>
        <v>#N/A</v>
      </c>
      <c r="S31" s="1279" t="e">
        <f>+S29+S30</f>
        <v>#N/A</v>
      </c>
      <c r="T31" s="567" t="e">
        <f t="shared" si="2"/>
        <v>#N/A</v>
      </c>
      <c r="AA31" s="525" t="str">
        <f>IF(OR(B31=0,B31=""),"",B31&amp;IF(COUNTIF(B$11:$B31,B31)&gt;1,COUNTIF(B$11:$B31,B31),""))</f>
        <v>M199</v>
      </c>
      <c r="AC31" s="550"/>
      <c r="AD31" s="552"/>
      <c r="AE31" s="552"/>
    </row>
    <row r="32" spans="1:31" ht="12.75" customHeight="1">
      <c r="A32" s="553"/>
      <c r="B32" s="554" t="s">
        <v>52</v>
      </c>
      <c r="C32" s="555" t="s">
        <v>53</v>
      </c>
      <c r="D32" s="556" t="e">
        <f>BusPlanLocation!D32/IF(BusPlanLocation!$C$9="EUR",1,START!$E$18)</f>
        <v>#N/A</v>
      </c>
      <c r="E32" s="307" t="e">
        <f t="shared" si="0"/>
        <v>#N/A</v>
      </c>
      <c r="F32" s="562" t="e">
        <f>BusPlanLocation!F32/IF(BusPlanLocation!$C$9="EUR",1,START!$E$18)</f>
        <v>#N/A</v>
      </c>
      <c r="G32" s="563"/>
      <c r="H32" s="307" t="e">
        <f t="shared" si="1"/>
        <v>#N/A</v>
      </c>
      <c r="I32" s="1278" t="e">
        <f>BusPlanLocation!I32/IF(BusPlanLocation!$C$9="EUR",1,START!$E$18)+IF($C$9="Forecast",$F32,$D32)</f>
        <v>#N/A</v>
      </c>
      <c r="J32" s="564" t="e">
        <f t="shared" si="2"/>
        <v>#N/A</v>
      </c>
      <c r="K32" s="1278" t="e">
        <f>BusPlanLocation!K32/IF(BusPlanLocation!$C$9="EUR",1,START!$E$18)+IF($C$9="Forecast",$F32,$D32)</f>
        <v>#N/A</v>
      </c>
      <c r="L32" s="307" t="e">
        <f t="shared" si="2"/>
        <v>#N/A</v>
      </c>
      <c r="M32" s="1278" t="e">
        <f>BusPlanLocation!M32/IF(BusPlanLocation!$C$9="EUR",1,START!$E$18)+IF($C$9="Forecast",$F32,$D32)</f>
        <v>#N/A</v>
      </c>
      <c r="N32" s="307" t="e">
        <f t="shared" si="2"/>
        <v>#N/A</v>
      </c>
      <c r="O32" s="1278" t="e">
        <f>BusPlanLocation!O32/IF(BusPlanLocation!$C$9="EUR",1,START!$E$18)+IF($C$9="Forecast",$F32,$D32)</f>
        <v>#N/A</v>
      </c>
      <c r="P32" s="307" t="e">
        <f t="shared" si="2"/>
        <v>#N/A</v>
      </c>
      <c r="Q32" s="1278" t="e">
        <f>BusPlanLocation!Q32/IF(BusPlanLocation!$C$9="EUR",1,START!$E$18)+IF($C$9="Forecast",$F32,$D32)</f>
        <v>#N/A</v>
      </c>
      <c r="R32" s="307" t="e">
        <f t="shared" si="2"/>
        <v>#N/A</v>
      </c>
      <c r="S32" s="1278" t="e">
        <f>BusPlanLocation!S32/IF(BusPlanLocation!$C$9="EUR",1,START!$E$18)+IF($C$9="Forecast",$F32,$D32)</f>
        <v>#N/A</v>
      </c>
      <c r="T32" s="307" t="e">
        <f t="shared" si="2"/>
        <v>#N/A</v>
      </c>
      <c r="AA32" s="525" t="str">
        <f>IF(OR(B32=0,B32=""),"",B32&amp;IF(COUNTIF(B$11:$B32,B32)&gt;1,COUNTIF(B$11:$B32,B32),""))</f>
        <v>M215</v>
      </c>
      <c r="AC32" s="550"/>
      <c r="AD32" s="552"/>
      <c r="AE32" s="552"/>
    </row>
    <row r="33" spans="1:31" ht="12.75" customHeight="1">
      <c r="A33" s="553"/>
      <c r="B33" s="554" t="s">
        <v>54</v>
      </c>
      <c r="C33" s="555" t="s">
        <v>55</v>
      </c>
      <c r="D33" s="556" t="e">
        <f>BusPlanLocation!D33/IF(BusPlanLocation!$C$9="EUR",1,START!$E$18)</f>
        <v>#N/A</v>
      </c>
      <c r="E33" s="307" t="e">
        <f t="shared" si="0"/>
        <v>#N/A</v>
      </c>
      <c r="F33" s="562" t="e">
        <f>BusPlanLocation!F33/IF(BusPlanLocation!$C$9="EUR",1,START!$E$18)</f>
        <v>#N/A</v>
      </c>
      <c r="G33" s="563"/>
      <c r="H33" s="307" t="e">
        <f t="shared" si="1"/>
        <v>#N/A</v>
      </c>
      <c r="I33" s="1278" t="e">
        <f>BusPlanLocation!I33/IF(BusPlanLocation!$C$9="EUR",1,START!$E$18)+IF($C$9="Forecast",$F33,$D33)</f>
        <v>#N/A</v>
      </c>
      <c r="J33" s="564" t="e">
        <f t="shared" si="2"/>
        <v>#N/A</v>
      </c>
      <c r="K33" s="1278" t="e">
        <f>BusPlanLocation!K33/IF(BusPlanLocation!$C$9="EUR",1,START!$E$18)+IF($C$9="Forecast",$F33,$D33)</f>
        <v>#N/A</v>
      </c>
      <c r="L33" s="307" t="e">
        <f t="shared" si="2"/>
        <v>#N/A</v>
      </c>
      <c r="M33" s="1278" t="e">
        <f>BusPlanLocation!M33/IF(BusPlanLocation!$C$9="EUR",1,START!$E$18)+IF($C$9="Forecast",$F33,$D33)</f>
        <v>#N/A</v>
      </c>
      <c r="N33" s="307" t="e">
        <f t="shared" si="2"/>
        <v>#N/A</v>
      </c>
      <c r="O33" s="1278" t="e">
        <f>BusPlanLocation!O33/IF(BusPlanLocation!$C$9="EUR",1,START!$E$18)+IF($C$9="Forecast",$F33,$D33)</f>
        <v>#N/A</v>
      </c>
      <c r="P33" s="307" t="e">
        <f t="shared" si="2"/>
        <v>#N/A</v>
      </c>
      <c r="Q33" s="1278" t="e">
        <f>BusPlanLocation!Q33/IF(BusPlanLocation!$C$9="EUR",1,START!$E$18)+IF($C$9="Forecast",$F33,$D33)</f>
        <v>#N/A</v>
      </c>
      <c r="R33" s="307" t="e">
        <f t="shared" si="2"/>
        <v>#N/A</v>
      </c>
      <c r="S33" s="1278" t="e">
        <f>BusPlanLocation!S33/IF(BusPlanLocation!$C$9="EUR",1,START!$E$18)+IF($C$9="Forecast",$F33,$D33)</f>
        <v>#N/A</v>
      </c>
      <c r="T33" s="307" t="e">
        <f t="shared" si="2"/>
        <v>#N/A</v>
      </c>
      <c r="AA33" s="525" t="str">
        <f>IF(OR(B33=0,B33=""),"",B33&amp;IF(COUNTIF(B$11:$B33,B33)&gt;1,COUNTIF(B$11:$B33,B33),""))</f>
        <v>M220</v>
      </c>
      <c r="AC33" s="550"/>
      <c r="AD33" s="552"/>
      <c r="AE33" s="552"/>
    </row>
    <row r="34" spans="1:31" ht="12.75" customHeight="1">
      <c r="A34" s="553"/>
      <c r="B34" s="554" t="s">
        <v>56</v>
      </c>
      <c r="C34" s="555" t="s">
        <v>57</v>
      </c>
      <c r="D34" s="556" t="e">
        <f>BusPlanLocation!D34/IF(BusPlanLocation!$C$9="EUR",1,START!$E$18)</f>
        <v>#N/A</v>
      </c>
      <c r="E34" s="307" t="e">
        <f t="shared" si="0"/>
        <v>#N/A</v>
      </c>
      <c r="F34" s="562" t="e">
        <f>BusPlanLocation!F34/IF(BusPlanLocation!$C$9="EUR",1,START!$E$18)</f>
        <v>#N/A</v>
      </c>
      <c r="G34" s="563"/>
      <c r="H34" s="307" t="e">
        <f t="shared" si="1"/>
        <v>#N/A</v>
      </c>
      <c r="I34" s="1278" t="e">
        <f>BusPlanLocation!I34/IF(BusPlanLocation!$C$9="EUR",1,START!$E$18)+IF($C$9="Forecast",$F34,$D34)</f>
        <v>#N/A</v>
      </c>
      <c r="J34" s="564" t="e">
        <f t="shared" si="2"/>
        <v>#N/A</v>
      </c>
      <c r="K34" s="1278" t="e">
        <f>BusPlanLocation!K34/IF(BusPlanLocation!$C$9="EUR",1,START!$E$18)+IF($C$9="Forecast",$F34,$D34)</f>
        <v>#N/A</v>
      </c>
      <c r="L34" s="307" t="e">
        <f t="shared" si="2"/>
        <v>#N/A</v>
      </c>
      <c r="M34" s="1278" t="e">
        <f>BusPlanLocation!M34/IF(BusPlanLocation!$C$9="EUR",1,START!$E$18)+IF($C$9="Forecast",$F34,$D34)</f>
        <v>#N/A</v>
      </c>
      <c r="N34" s="307" t="e">
        <f t="shared" si="2"/>
        <v>#N/A</v>
      </c>
      <c r="O34" s="1278" t="e">
        <f>BusPlanLocation!O34/IF(BusPlanLocation!$C$9="EUR",1,START!$E$18)+IF($C$9="Forecast",$F34,$D34)</f>
        <v>#N/A</v>
      </c>
      <c r="P34" s="307" t="e">
        <f t="shared" si="2"/>
        <v>#N/A</v>
      </c>
      <c r="Q34" s="1278" t="e">
        <f>BusPlanLocation!Q34/IF(BusPlanLocation!$C$9="EUR",1,START!$E$18)+IF($C$9="Forecast",$F34,$D34)</f>
        <v>#N/A</v>
      </c>
      <c r="R34" s="307" t="e">
        <f t="shared" si="2"/>
        <v>#N/A</v>
      </c>
      <c r="S34" s="1278" t="e">
        <f>BusPlanLocation!S34/IF(BusPlanLocation!$C$9="EUR",1,START!$E$18)+IF($C$9="Forecast",$F34,$D34)</f>
        <v>#N/A</v>
      </c>
      <c r="T34" s="307" t="e">
        <f t="shared" si="2"/>
        <v>#N/A</v>
      </c>
      <c r="AA34" s="525" t="str">
        <f>IF(OR(B34=0,B34=""),"",B34&amp;IF(COUNTIF(B$11:$B34,B34)&gt;1,COUNTIF(B$11:$B34,B34),""))</f>
        <v>M225</v>
      </c>
      <c r="AC34" s="550"/>
      <c r="AD34" s="552"/>
      <c r="AE34" s="552"/>
    </row>
    <row r="35" spans="1:31" ht="12.75" customHeight="1">
      <c r="A35" s="553"/>
      <c r="B35" s="554" t="s">
        <v>58</v>
      </c>
      <c r="C35" s="555" t="s">
        <v>59</v>
      </c>
      <c r="D35" s="556" t="e">
        <f>BusPlanLocation!D35/IF(BusPlanLocation!$C$9="EUR",1,START!$E$18)</f>
        <v>#N/A</v>
      </c>
      <c r="E35" s="307" t="e">
        <f t="shared" si="0"/>
        <v>#N/A</v>
      </c>
      <c r="F35" s="562" t="e">
        <f>BusPlanLocation!F35/IF(BusPlanLocation!$C$9="EUR",1,START!$E$18)</f>
        <v>#N/A</v>
      </c>
      <c r="G35" s="563"/>
      <c r="H35" s="307" t="e">
        <f t="shared" si="1"/>
        <v>#N/A</v>
      </c>
      <c r="I35" s="1278" t="e">
        <f>BusPlanLocation!I35/IF(BusPlanLocation!$C$9="EUR",1,START!$E$18)+IF($C$9="Forecast",$F35,$D35)</f>
        <v>#N/A</v>
      </c>
      <c r="J35" s="564" t="e">
        <f t="shared" si="2"/>
        <v>#N/A</v>
      </c>
      <c r="K35" s="1278" t="e">
        <f>BusPlanLocation!K35/IF(BusPlanLocation!$C$9="EUR",1,START!$E$18)+IF($C$9="Forecast",$F35,$D35)</f>
        <v>#N/A</v>
      </c>
      <c r="L35" s="307" t="e">
        <f t="shared" si="2"/>
        <v>#N/A</v>
      </c>
      <c r="M35" s="1278" t="e">
        <f>BusPlanLocation!M35/IF(BusPlanLocation!$C$9="EUR",1,START!$E$18)+IF($C$9="Forecast",$F35,$D35)</f>
        <v>#N/A</v>
      </c>
      <c r="N35" s="307" t="e">
        <f t="shared" si="2"/>
        <v>#N/A</v>
      </c>
      <c r="O35" s="1278" t="e">
        <f>BusPlanLocation!O35/IF(BusPlanLocation!$C$9="EUR",1,START!$E$18)+IF($C$9="Forecast",$F35,$D35)</f>
        <v>#N/A</v>
      </c>
      <c r="P35" s="307" t="e">
        <f t="shared" si="2"/>
        <v>#N/A</v>
      </c>
      <c r="Q35" s="1278" t="e">
        <f>BusPlanLocation!Q35/IF(BusPlanLocation!$C$9="EUR",1,START!$E$18)+IF($C$9="Forecast",$F35,$D35)</f>
        <v>#N/A</v>
      </c>
      <c r="R35" s="307" t="e">
        <f t="shared" si="2"/>
        <v>#N/A</v>
      </c>
      <c r="S35" s="1278" t="e">
        <f>BusPlanLocation!S35/IF(BusPlanLocation!$C$9="EUR",1,START!$E$18)+IF($C$9="Forecast",$F35,$D35)</f>
        <v>#N/A</v>
      </c>
      <c r="T35" s="307" t="e">
        <f t="shared" si="2"/>
        <v>#N/A</v>
      </c>
      <c r="AA35" s="525" t="str">
        <f>IF(OR(B35=0,B35=""),"",B35&amp;IF(COUNTIF(B$11:$B35,B35)&gt;1,COUNTIF(B$11:$B35,B35),""))</f>
        <v>M226</v>
      </c>
      <c r="AC35" s="550"/>
      <c r="AD35" s="552"/>
      <c r="AE35" s="552"/>
    </row>
    <row r="36" spans="1:31" ht="12.75" customHeight="1">
      <c r="A36" s="553"/>
      <c r="B36" s="554" t="s">
        <v>60</v>
      </c>
      <c r="C36" s="555" t="s">
        <v>61</v>
      </c>
      <c r="D36" s="556" t="e">
        <f>BusPlanLocation!D36/IF(BusPlanLocation!$C$9="EUR",1,START!$E$18)</f>
        <v>#N/A</v>
      </c>
      <c r="E36" s="307" t="e">
        <f t="shared" si="0"/>
        <v>#N/A</v>
      </c>
      <c r="F36" s="562" t="e">
        <f>BusPlanLocation!F36/IF(BusPlanLocation!$C$9="EUR",1,START!$E$18)</f>
        <v>#N/A</v>
      </c>
      <c r="G36" s="563"/>
      <c r="H36" s="307" t="e">
        <f t="shared" si="1"/>
        <v>#N/A</v>
      </c>
      <c r="I36" s="1278" t="e">
        <f>BusPlanLocation!I36/IF(BusPlanLocation!$C$9="EUR",1,START!$E$18)+IF($C$9="Forecast",$F36,$D36)</f>
        <v>#N/A</v>
      </c>
      <c r="J36" s="564" t="e">
        <f t="shared" si="2"/>
        <v>#N/A</v>
      </c>
      <c r="K36" s="1278" t="e">
        <f>BusPlanLocation!K36/IF(BusPlanLocation!$C$9="EUR",1,START!$E$18)+IF($C$9="Forecast",$F36,$D36)</f>
        <v>#N/A</v>
      </c>
      <c r="L36" s="307" t="e">
        <f t="shared" si="2"/>
        <v>#N/A</v>
      </c>
      <c r="M36" s="1278" t="e">
        <f>BusPlanLocation!M36/IF(BusPlanLocation!$C$9="EUR",1,START!$E$18)+IF($C$9="Forecast",$F36,$D36)</f>
        <v>#N/A</v>
      </c>
      <c r="N36" s="307" t="e">
        <f t="shared" si="2"/>
        <v>#N/A</v>
      </c>
      <c r="O36" s="1278" t="e">
        <f>BusPlanLocation!O36/IF(BusPlanLocation!$C$9="EUR",1,START!$E$18)+IF($C$9="Forecast",$F36,$D36)</f>
        <v>#N/A</v>
      </c>
      <c r="P36" s="307" t="e">
        <f t="shared" si="2"/>
        <v>#N/A</v>
      </c>
      <c r="Q36" s="1278" t="e">
        <f>BusPlanLocation!Q36/IF(BusPlanLocation!$C$9="EUR",1,START!$E$18)+IF($C$9="Forecast",$F36,$D36)</f>
        <v>#N/A</v>
      </c>
      <c r="R36" s="307" t="e">
        <f t="shared" si="2"/>
        <v>#N/A</v>
      </c>
      <c r="S36" s="1278" t="e">
        <f>BusPlanLocation!S36/IF(BusPlanLocation!$C$9="EUR",1,START!$E$18)+IF($C$9="Forecast",$F36,$D36)</f>
        <v>#N/A</v>
      </c>
      <c r="T36" s="307" t="e">
        <f t="shared" si="2"/>
        <v>#N/A</v>
      </c>
      <c r="AA36" s="525" t="str">
        <f>IF(OR(B36=0,B36=""),"",B36&amp;IF(COUNTIF(B$11:$B36,B36)&gt;1,COUNTIF(B$11:$B36,B36),""))</f>
        <v>M230</v>
      </c>
      <c r="AC36" s="550"/>
      <c r="AD36" s="552"/>
      <c r="AE36" s="552"/>
    </row>
    <row r="37" spans="1:31" ht="12.75" customHeight="1">
      <c r="A37" s="553"/>
      <c r="B37" s="554" t="s">
        <v>62</v>
      </c>
      <c r="C37" s="555" t="s">
        <v>63</v>
      </c>
      <c r="D37" s="556" t="e">
        <f>BusPlanLocation!D37/IF(BusPlanLocation!$C$9="EUR",1,START!$E$18)</f>
        <v>#N/A</v>
      </c>
      <c r="E37" s="307" t="e">
        <f t="shared" si="0"/>
        <v>#N/A</v>
      </c>
      <c r="F37" s="562" t="e">
        <f>BusPlanLocation!F37/IF(BusPlanLocation!$C$9="EUR",1,START!$E$18)</f>
        <v>#N/A</v>
      </c>
      <c r="G37" s="563"/>
      <c r="H37" s="307" t="e">
        <f t="shared" si="1"/>
        <v>#N/A</v>
      </c>
      <c r="I37" s="1278" t="e">
        <f>BusPlanLocation!I37/IF(BusPlanLocation!$C$9="EUR",1,START!$E$18)+IF($C$9="Forecast",$F37,$D37)</f>
        <v>#N/A</v>
      </c>
      <c r="J37" s="564" t="e">
        <f t="shared" si="2"/>
        <v>#N/A</v>
      </c>
      <c r="K37" s="1278" t="e">
        <f>BusPlanLocation!K37/IF(BusPlanLocation!$C$9="EUR",1,START!$E$18)+IF($C$9="Forecast",$F37,$D37)</f>
        <v>#N/A</v>
      </c>
      <c r="L37" s="307" t="e">
        <f t="shared" si="2"/>
        <v>#N/A</v>
      </c>
      <c r="M37" s="1278" t="e">
        <f>BusPlanLocation!M37/IF(BusPlanLocation!$C$9="EUR",1,START!$E$18)+IF($C$9="Forecast",$F37,$D37)</f>
        <v>#N/A</v>
      </c>
      <c r="N37" s="307" t="e">
        <f t="shared" si="2"/>
        <v>#N/A</v>
      </c>
      <c r="O37" s="1278" t="e">
        <f>BusPlanLocation!O37/IF(BusPlanLocation!$C$9="EUR",1,START!$E$18)+IF($C$9="Forecast",$F37,$D37)</f>
        <v>#N/A</v>
      </c>
      <c r="P37" s="307" t="e">
        <f t="shared" si="2"/>
        <v>#N/A</v>
      </c>
      <c r="Q37" s="1278" t="e">
        <f>BusPlanLocation!Q37/IF(BusPlanLocation!$C$9="EUR",1,START!$E$18)+IF($C$9="Forecast",$F37,$D37)</f>
        <v>#N/A</v>
      </c>
      <c r="R37" s="307" t="e">
        <f t="shared" si="2"/>
        <v>#N/A</v>
      </c>
      <c r="S37" s="1278" t="e">
        <f>BusPlanLocation!S37/IF(BusPlanLocation!$C$9="EUR",1,START!$E$18)+IF($C$9="Forecast",$F37,$D37)</f>
        <v>#N/A</v>
      </c>
      <c r="T37" s="307" t="e">
        <f t="shared" si="2"/>
        <v>#N/A</v>
      </c>
      <c r="AA37" s="525" t="str">
        <f>IF(OR(B37=0,B37=""),"",B37&amp;IF(COUNTIF(B$11:$B37,B37)&gt;1,COUNTIF(B$11:$B37,B37),""))</f>
        <v>M235</v>
      </c>
      <c r="AC37" s="550"/>
      <c r="AD37" s="552"/>
      <c r="AE37" s="552"/>
    </row>
    <row r="38" spans="1:31" ht="12.75" customHeight="1">
      <c r="A38" s="553"/>
      <c r="B38" s="554" t="s">
        <v>64</v>
      </c>
      <c r="C38" s="555" t="s">
        <v>65</v>
      </c>
      <c r="D38" s="556" t="e">
        <f>BusPlanLocation!D38/IF(BusPlanLocation!$C$9="EUR",1,START!$E$18)</f>
        <v>#N/A</v>
      </c>
      <c r="E38" s="307" t="e">
        <f t="shared" si="0"/>
        <v>#N/A</v>
      </c>
      <c r="F38" s="562" t="e">
        <f>BusPlanLocation!F38/IF(BusPlanLocation!$C$9="EUR",1,START!$E$18)</f>
        <v>#N/A</v>
      </c>
      <c r="G38" s="563"/>
      <c r="H38" s="307" t="e">
        <f t="shared" si="1"/>
        <v>#N/A</v>
      </c>
      <c r="I38" s="1278" t="e">
        <f>BusPlanLocation!I38/IF(BusPlanLocation!$C$9="EUR",1,START!$E$18)+IF($C$9="Forecast",$F38,$D38)</f>
        <v>#N/A</v>
      </c>
      <c r="J38" s="564" t="e">
        <f t="shared" si="2"/>
        <v>#N/A</v>
      </c>
      <c r="K38" s="1278" t="e">
        <f>BusPlanLocation!K38/IF(BusPlanLocation!$C$9="EUR",1,START!$E$18)+IF($C$9="Forecast",$F38,$D38)</f>
        <v>#N/A</v>
      </c>
      <c r="L38" s="307" t="e">
        <f t="shared" si="2"/>
        <v>#N/A</v>
      </c>
      <c r="M38" s="1278" t="e">
        <f>BusPlanLocation!M38/IF(BusPlanLocation!$C$9="EUR",1,START!$E$18)+IF($C$9="Forecast",$F38,$D38)</f>
        <v>#N/A</v>
      </c>
      <c r="N38" s="307" t="e">
        <f t="shared" si="2"/>
        <v>#N/A</v>
      </c>
      <c r="O38" s="1278" t="e">
        <f>BusPlanLocation!O38/IF(BusPlanLocation!$C$9="EUR",1,START!$E$18)+IF($C$9="Forecast",$F38,$D38)</f>
        <v>#N/A</v>
      </c>
      <c r="P38" s="307" t="e">
        <f t="shared" si="2"/>
        <v>#N/A</v>
      </c>
      <c r="Q38" s="1278" t="e">
        <f>BusPlanLocation!Q38/IF(BusPlanLocation!$C$9="EUR",1,START!$E$18)+IF($C$9="Forecast",$F38,$D38)</f>
        <v>#N/A</v>
      </c>
      <c r="R38" s="307" t="e">
        <f t="shared" si="2"/>
        <v>#N/A</v>
      </c>
      <c r="S38" s="1278" t="e">
        <f>BusPlanLocation!S38/IF(BusPlanLocation!$C$9="EUR",1,START!$E$18)+IF($C$9="Forecast",$F38,$D38)</f>
        <v>#N/A</v>
      </c>
      <c r="T38" s="307" t="e">
        <f t="shared" si="2"/>
        <v>#N/A</v>
      </c>
      <c r="AA38" s="525" t="str">
        <f>IF(OR(B38=0,B38=""),"",B38&amp;IF(COUNTIF(B$11:$B38,B38)&gt;1,COUNTIF(B$11:$B38,B38),""))</f>
        <v>M240</v>
      </c>
      <c r="AC38" s="550"/>
      <c r="AD38" s="552"/>
      <c r="AE38" s="552"/>
    </row>
    <row r="39" spans="1:31" ht="12.75" customHeight="1">
      <c r="A39" s="553"/>
      <c r="B39" s="554" t="s">
        <v>66</v>
      </c>
      <c r="C39" s="555" t="s">
        <v>67</v>
      </c>
      <c r="D39" s="556" t="e">
        <f>BusPlanLocation!D39/IF(BusPlanLocation!$C$9="EUR",1,START!$E$18)</f>
        <v>#N/A</v>
      </c>
      <c r="E39" s="307" t="e">
        <f t="shared" si="0"/>
        <v>#N/A</v>
      </c>
      <c r="F39" s="562" t="e">
        <f>BusPlanLocation!F39/IF(BusPlanLocation!$C$9="EUR",1,START!$E$18)</f>
        <v>#N/A</v>
      </c>
      <c r="G39" s="563"/>
      <c r="H39" s="307" t="e">
        <f t="shared" si="1"/>
        <v>#N/A</v>
      </c>
      <c r="I39" s="1278" t="e">
        <f>BusPlanLocation!I39/IF(BusPlanLocation!$C$9="EUR",1,START!$E$18)+IF($C$9="Forecast",$F39,$D39)</f>
        <v>#N/A</v>
      </c>
      <c r="J39" s="564" t="e">
        <f t="shared" si="2"/>
        <v>#N/A</v>
      </c>
      <c r="K39" s="1278" t="e">
        <f>BusPlanLocation!K39/IF(BusPlanLocation!$C$9="EUR",1,START!$E$18)+IF($C$9="Forecast",$F39,$D39)</f>
        <v>#N/A</v>
      </c>
      <c r="L39" s="307" t="e">
        <f t="shared" si="2"/>
        <v>#N/A</v>
      </c>
      <c r="M39" s="1278" t="e">
        <f>BusPlanLocation!M39/IF(BusPlanLocation!$C$9="EUR",1,START!$E$18)+IF($C$9="Forecast",$F39,$D39)</f>
        <v>#N/A</v>
      </c>
      <c r="N39" s="307" t="e">
        <f t="shared" si="2"/>
        <v>#N/A</v>
      </c>
      <c r="O39" s="1278" t="e">
        <f>BusPlanLocation!O39/IF(BusPlanLocation!$C$9="EUR",1,START!$E$18)+IF($C$9="Forecast",$F39,$D39)</f>
        <v>#N/A</v>
      </c>
      <c r="P39" s="307" t="e">
        <f t="shared" si="2"/>
        <v>#N/A</v>
      </c>
      <c r="Q39" s="1278" t="e">
        <f>BusPlanLocation!Q39/IF(BusPlanLocation!$C$9="EUR",1,START!$E$18)+IF($C$9="Forecast",$F39,$D39)</f>
        <v>#N/A</v>
      </c>
      <c r="R39" s="307" t="e">
        <f t="shared" si="2"/>
        <v>#N/A</v>
      </c>
      <c r="S39" s="1278" t="e">
        <f>BusPlanLocation!S39/IF(BusPlanLocation!$C$9="EUR",1,START!$E$18)+IF($C$9="Forecast",$F39,$D39)</f>
        <v>#N/A</v>
      </c>
      <c r="T39" s="307" t="e">
        <f t="shared" si="2"/>
        <v>#N/A</v>
      </c>
      <c r="AA39" s="525" t="str">
        <f>IF(OR(B39=0,B39=""),"",B39&amp;IF(COUNTIF(B$11:$B39,B39)&gt;1,COUNTIF(B$11:$B39,B39),""))</f>
        <v>M245</v>
      </c>
      <c r="AC39" s="550"/>
      <c r="AD39" s="552"/>
      <c r="AE39" s="552"/>
    </row>
    <row r="40" spans="1:31" ht="12.75" customHeight="1">
      <c r="A40" s="553"/>
      <c r="B40" s="565" t="s">
        <v>68</v>
      </c>
      <c r="C40" s="565" t="s">
        <v>69</v>
      </c>
      <c r="D40" s="566" t="e">
        <f>BusPlanLocation!D40/IF(BusPlanLocation!$C$9="EUR",1,START!$E$18)</f>
        <v>#N/A</v>
      </c>
      <c r="E40" s="567" t="e">
        <f t="shared" si="0"/>
        <v>#N/A</v>
      </c>
      <c r="F40" s="568" t="e">
        <f>BusPlanLocation!F40/IF(BusPlanLocation!$C$9="EUR",1,START!$E$18)</f>
        <v>#N/A</v>
      </c>
      <c r="G40" s="569"/>
      <c r="H40" s="567" t="e">
        <f t="shared" si="1"/>
        <v>#N/A</v>
      </c>
      <c r="I40" s="1279" t="e">
        <f>SUM(I32:I39)</f>
        <v>#N/A</v>
      </c>
      <c r="J40" s="570" t="e">
        <f t="shared" si="2"/>
        <v>#N/A</v>
      </c>
      <c r="K40" s="1279" t="e">
        <f>SUM(K32:K39)</f>
        <v>#N/A</v>
      </c>
      <c r="L40" s="567" t="e">
        <f t="shared" si="2"/>
        <v>#N/A</v>
      </c>
      <c r="M40" s="1279" t="e">
        <f>SUM(M32:M39)</f>
        <v>#N/A</v>
      </c>
      <c r="N40" s="567" t="e">
        <f t="shared" si="2"/>
        <v>#N/A</v>
      </c>
      <c r="O40" s="1279" t="e">
        <f>SUM(O32:O39)</f>
        <v>#N/A</v>
      </c>
      <c r="P40" s="567" t="e">
        <f t="shared" si="2"/>
        <v>#N/A</v>
      </c>
      <c r="Q40" s="1279" t="e">
        <f>SUM(Q32:Q39)</f>
        <v>#N/A</v>
      </c>
      <c r="R40" s="567" t="e">
        <f t="shared" si="2"/>
        <v>#N/A</v>
      </c>
      <c r="S40" s="1279" t="e">
        <f>SUM(S32:S39)</f>
        <v>#N/A</v>
      </c>
      <c r="T40" s="567" t="e">
        <f t="shared" si="2"/>
        <v>#N/A</v>
      </c>
      <c r="AA40" s="525" t="str">
        <f>IF(OR(B40=0,B40=""),"",B40&amp;IF(COUNTIF(B$11:$B40,B40)&gt;1,COUNTIF(B$11:$B40,B40),""))</f>
        <v>M249</v>
      </c>
      <c r="AC40" s="572"/>
      <c r="AD40" s="574"/>
      <c r="AE40" s="574"/>
    </row>
    <row r="41" spans="1:31" ht="12.75" customHeight="1">
      <c r="A41" s="553"/>
      <c r="B41" s="565" t="s">
        <v>70</v>
      </c>
      <c r="C41" s="565" t="s">
        <v>71</v>
      </c>
      <c r="D41" s="566" t="e">
        <f>BusPlanLocation!D41/IF(BusPlanLocation!$C$9="EUR",1,START!$E$18)</f>
        <v>#N/A</v>
      </c>
      <c r="E41" s="567" t="e">
        <f t="shared" si="0"/>
        <v>#N/A</v>
      </c>
      <c r="F41" s="568" t="e">
        <f>BusPlanLocation!F41/IF(BusPlanLocation!$C$9="EUR",1,START!$E$18)</f>
        <v>#N/A</v>
      </c>
      <c r="G41" s="569"/>
      <c r="H41" s="567" t="e">
        <f t="shared" si="1"/>
        <v>#N/A</v>
      </c>
      <c r="I41" s="1279" t="e">
        <f>BusPlanLocation!I41/IF(BusPlanLocation!$C$9="EUR",1,START!$E$18)+IF($C$9="Forecast",$F41,$D41)</f>
        <v>#REF!</v>
      </c>
      <c r="J41" s="570" t="e">
        <f t="shared" si="2"/>
        <v>#REF!</v>
      </c>
      <c r="K41" s="1279" t="e">
        <f>BusPlanLocation!K41/IF(BusPlanLocation!$C$9="EUR",1,START!$E$18)+IF($C$9="Forecast",$F41,$D41)</f>
        <v>#N/A</v>
      </c>
      <c r="L41" s="567" t="e">
        <f t="shared" si="2"/>
        <v>#N/A</v>
      </c>
      <c r="M41" s="1279" t="e">
        <f>BusPlanLocation!M41/IF(BusPlanLocation!$C$9="EUR",1,START!$E$18)+IF($C$9="Forecast",$F41,$D41)</f>
        <v>#N/A</v>
      </c>
      <c r="N41" s="567" t="e">
        <f t="shared" si="2"/>
        <v>#N/A</v>
      </c>
      <c r="O41" s="1279" t="e">
        <f>BusPlanLocation!O41/IF(BusPlanLocation!$C$9="EUR",1,START!$E$18)+IF($C$9="Forecast",$F41,$D41)</f>
        <v>#N/A</v>
      </c>
      <c r="P41" s="567" t="e">
        <f t="shared" si="2"/>
        <v>#N/A</v>
      </c>
      <c r="Q41" s="1279" t="e">
        <f>BusPlanLocation!Q41/IF(BusPlanLocation!$C$9="EUR",1,START!$E$18)+IF($C$9="Forecast",$F41,$D41)</f>
        <v>#N/A</v>
      </c>
      <c r="R41" s="567" t="e">
        <f t="shared" si="2"/>
        <v>#N/A</v>
      </c>
      <c r="S41" s="1279" t="e">
        <f>BusPlanLocation!S41/IF(BusPlanLocation!$C$9="EUR",1,START!$E$18)+IF($C$9="Forecast",$F41,$D41)</f>
        <v>#N/A</v>
      </c>
      <c r="T41" s="567" t="e">
        <f t="shared" si="2"/>
        <v>#N/A</v>
      </c>
      <c r="AA41" s="525" t="str">
        <f>IF(OR(B41=0,B41=""),"",B41&amp;IF(COUNTIF(B$11:$B41,B41)&gt;1,COUNTIF(B$11:$B41,B41),""))</f>
        <v>M209</v>
      </c>
      <c r="AC41" s="572"/>
      <c r="AD41" s="574"/>
      <c r="AE41" s="574"/>
    </row>
    <row r="42" spans="1:31" ht="12.75" customHeight="1">
      <c r="A42" s="553"/>
      <c r="B42" s="565" t="s">
        <v>72</v>
      </c>
      <c r="C42" s="565" t="s">
        <v>73</v>
      </c>
      <c r="D42" s="566" t="e">
        <f>BusPlanLocation!D42/IF(BusPlanLocation!$C$9="EUR",1,START!$E$18)</f>
        <v>#N/A</v>
      </c>
      <c r="E42" s="567" t="e">
        <f t="shared" si="0"/>
        <v>#N/A</v>
      </c>
      <c r="F42" s="568" t="e">
        <f>BusPlanLocation!F42/IF(BusPlanLocation!$C$9="EUR",1,START!$E$18)</f>
        <v>#N/A</v>
      </c>
      <c r="G42" s="569"/>
      <c r="H42" s="567" t="e">
        <f t="shared" si="1"/>
        <v>#N/A</v>
      </c>
      <c r="I42" s="1279" t="e">
        <f>I31+I41+I40</f>
        <v>#N/A</v>
      </c>
      <c r="J42" s="570" t="e">
        <f t="shared" si="2"/>
        <v>#N/A</v>
      </c>
      <c r="K42" s="1279" t="e">
        <f>K31+K41+K40</f>
        <v>#N/A</v>
      </c>
      <c r="L42" s="567" t="e">
        <f t="shared" si="2"/>
        <v>#N/A</v>
      </c>
      <c r="M42" s="1279" t="e">
        <f>M31+M41+M40</f>
        <v>#N/A</v>
      </c>
      <c r="N42" s="567" t="e">
        <f t="shared" si="2"/>
        <v>#N/A</v>
      </c>
      <c r="O42" s="1279" t="e">
        <f>O31+O41+O40</f>
        <v>#N/A</v>
      </c>
      <c r="P42" s="567" t="e">
        <f t="shared" si="2"/>
        <v>#N/A</v>
      </c>
      <c r="Q42" s="1279" t="e">
        <f>Q31+Q41+Q40</f>
        <v>#N/A</v>
      </c>
      <c r="R42" s="567" t="e">
        <f t="shared" si="2"/>
        <v>#N/A</v>
      </c>
      <c r="S42" s="1279" t="e">
        <f>S31+S41+S40</f>
        <v>#N/A</v>
      </c>
      <c r="T42" s="567" t="e">
        <f t="shared" si="2"/>
        <v>#N/A</v>
      </c>
      <c r="AA42" s="525" t="str">
        <f>IF(OR(B42=0,B42=""),"",B42&amp;IF(COUNTIF(B$11:$B42,B42)&gt;1,COUNTIF(B$11:$B42,B42),""))</f>
        <v>M299</v>
      </c>
      <c r="AC42" s="550"/>
      <c r="AD42" s="552"/>
      <c r="AE42" s="552"/>
    </row>
    <row r="43" spans="1:31" ht="12.75" customHeight="1">
      <c r="A43" s="553"/>
      <c r="B43" s="554" t="s">
        <v>74</v>
      </c>
      <c r="C43" s="555" t="s">
        <v>75</v>
      </c>
      <c r="D43" s="556" t="e">
        <f>BusPlanLocation!D43/IF(BusPlanLocation!$C$9="EUR",1,START!$E$18)</f>
        <v>#N/A</v>
      </c>
      <c r="E43" s="307" t="e">
        <f t="shared" ref="E43:E48" si="3">IF(D43=0,0,D43/D$13)</f>
        <v>#N/A</v>
      </c>
      <c r="F43" s="562" t="e">
        <f>BusPlanLocation!F43/IF(BusPlanLocation!$C$9="EUR",1,START!$E$18)</f>
        <v>#N/A</v>
      </c>
      <c r="G43" s="563"/>
      <c r="H43" s="307" t="e">
        <f t="shared" ref="H43:H48" si="4">IF(F43=0,0,F43/F$13)</f>
        <v>#N/A</v>
      </c>
      <c r="I43" s="1278" t="e">
        <f>BusPlanLocation!I43/IF(BusPlanLocation!$C$9="EUR",1,START!$E$18)+IF($C$9="Forecast",$F43,$D43)</f>
        <v>#REF!</v>
      </c>
      <c r="J43" s="564" t="e">
        <f t="shared" ref="J43:T48" si="5">IF(I43=0,0,I43/I$13)</f>
        <v>#REF!</v>
      </c>
      <c r="K43" s="1278" t="e">
        <f>BusPlanLocation!K43/IF(BusPlanLocation!$C$9="EUR",1,START!$E$18)+IF($C$9="Forecast",$F43,$D43)</f>
        <v>#N/A</v>
      </c>
      <c r="L43" s="307" t="e">
        <f t="shared" si="5"/>
        <v>#N/A</v>
      </c>
      <c r="M43" s="1278" t="e">
        <f>BusPlanLocation!M43/IF(BusPlanLocation!$C$9="EUR",1,START!$E$18)+IF($C$9="Forecast",$F43,$D43)</f>
        <v>#N/A</v>
      </c>
      <c r="N43" s="307" t="e">
        <f t="shared" si="5"/>
        <v>#N/A</v>
      </c>
      <c r="O43" s="1278" t="e">
        <f>BusPlanLocation!O43/IF(BusPlanLocation!$C$9="EUR",1,START!$E$18)+IF($C$9="Forecast",$F43,$D43)</f>
        <v>#N/A</v>
      </c>
      <c r="P43" s="307" t="e">
        <f t="shared" si="5"/>
        <v>#N/A</v>
      </c>
      <c r="Q43" s="1278" t="e">
        <f>BusPlanLocation!Q43/IF(BusPlanLocation!$C$9="EUR",1,START!$E$18)+IF($C$9="Forecast",$F43,$D43)</f>
        <v>#N/A</v>
      </c>
      <c r="R43" s="307" t="e">
        <f t="shared" si="5"/>
        <v>#N/A</v>
      </c>
      <c r="S43" s="1278" t="e">
        <f>BusPlanLocation!S43/IF(BusPlanLocation!$C$9="EUR",1,START!$E$18)+IF($C$9="Forecast",$F43,$D43)</f>
        <v>#N/A</v>
      </c>
      <c r="T43" s="307" t="e">
        <f t="shared" si="5"/>
        <v>#N/A</v>
      </c>
      <c r="AA43" s="525" t="str">
        <f>IF(OR(B43=0,B43=""),"",B43&amp;IF(COUNTIF(B$11:$B43,B43)&gt;1,COUNTIF(B$11:$B43,B43),""))</f>
        <v>M305</v>
      </c>
      <c r="AC43" s="550"/>
      <c r="AD43" s="552"/>
      <c r="AE43" s="552"/>
    </row>
    <row r="44" spans="1:31" ht="12.75" customHeight="1">
      <c r="A44" s="553"/>
      <c r="B44" s="554" t="s">
        <v>76</v>
      </c>
      <c r="C44" s="555" t="s">
        <v>77</v>
      </c>
      <c r="D44" s="556" t="e">
        <f>BusPlanLocation!D44/IF(BusPlanLocation!$C$9="EUR",1,START!$E$18)</f>
        <v>#N/A</v>
      </c>
      <c r="E44" s="307" t="e">
        <f t="shared" si="3"/>
        <v>#N/A</v>
      </c>
      <c r="F44" s="562" t="e">
        <f>BusPlanLocation!F44/IF(BusPlanLocation!$C$9="EUR",1,START!$E$18)</f>
        <v>#N/A</v>
      </c>
      <c r="G44" s="563"/>
      <c r="H44" s="307" t="e">
        <f t="shared" si="4"/>
        <v>#N/A</v>
      </c>
      <c r="I44" s="1278" t="e">
        <f>BusPlanLocation!I44/IF(BusPlanLocation!$C$9="EUR",1,START!$E$18)+IF($C$9="Forecast",$F44,$D44)</f>
        <v>#N/A</v>
      </c>
      <c r="J44" s="564" t="e">
        <f t="shared" si="5"/>
        <v>#N/A</v>
      </c>
      <c r="K44" s="1278" t="e">
        <f>BusPlanLocation!K44/IF(BusPlanLocation!$C$9="EUR",1,START!$E$18)+IF($C$9="Forecast",$F44,$D44)</f>
        <v>#N/A</v>
      </c>
      <c r="L44" s="307" t="e">
        <f t="shared" si="5"/>
        <v>#N/A</v>
      </c>
      <c r="M44" s="1278" t="e">
        <f>BusPlanLocation!M44/IF(BusPlanLocation!$C$9="EUR",1,START!$E$18)+IF($C$9="Forecast",$F44,$D44)</f>
        <v>#N/A</v>
      </c>
      <c r="N44" s="307" t="e">
        <f t="shared" si="5"/>
        <v>#N/A</v>
      </c>
      <c r="O44" s="1278" t="e">
        <f>BusPlanLocation!O44/IF(BusPlanLocation!$C$9="EUR",1,START!$E$18)+IF($C$9="Forecast",$F44,$D44)</f>
        <v>#N/A</v>
      </c>
      <c r="P44" s="307" t="e">
        <f t="shared" si="5"/>
        <v>#N/A</v>
      </c>
      <c r="Q44" s="1278" t="e">
        <f>BusPlanLocation!Q44/IF(BusPlanLocation!$C$9="EUR",1,START!$E$18)+IF($C$9="Forecast",$F44,$D44)</f>
        <v>#N/A</v>
      </c>
      <c r="R44" s="307" t="e">
        <f t="shared" si="5"/>
        <v>#N/A</v>
      </c>
      <c r="S44" s="1278" t="e">
        <f>BusPlanLocation!S44/IF(BusPlanLocation!$C$9="EUR",1,START!$E$18)+IF($C$9="Forecast",$F44,$D44)</f>
        <v>#N/A</v>
      </c>
      <c r="T44" s="307" t="e">
        <f t="shared" si="5"/>
        <v>#N/A</v>
      </c>
      <c r="AA44" s="525" t="str">
        <f>IF(OR(B44=0,B44=""),"",B44&amp;IF(COUNTIF(B$11:$B44,B44)&gt;1,COUNTIF(B$11:$B44,B44),""))</f>
        <v>M310</v>
      </c>
      <c r="AC44" s="576"/>
      <c r="AD44" s="552"/>
      <c r="AE44" s="552"/>
    </row>
    <row r="45" spans="1:31" ht="12.75" customHeight="1">
      <c r="A45" s="553"/>
      <c r="B45" s="554" t="s">
        <v>78</v>
      </c>
      <c r="C45" s="555" t="s">
        <v>79</v>
      </c>
      <c r="D45" s="556" t="e">
        <f>BusPlanLocation!D45/IF(BusPlanLocation!$C$9="EUR",1,START!$E$18)</f>
        <v>#N/A</v>
      </c>
      <c r="E45" s="307" t="e">
        <f t="shared" si="3"/>
        <v>#N/A</v>
      </c>
      <c r="F45" s="562" t="e">
        <f>BusPlanLocation!F45/IF(BusPlanLocation!$C$9="EUR",1,START!$E$18)</f>
        <v>#N/A</v>
      </c>
      <c r="G45" s="563"/>
      <c r="H45" s="307" t="e">
        <f t="shared" si="4"/>
        <v>#N/A</v>
      </c>
      <c r="I45" s="1278" t="e">
        <f>BusPlanLocation!I45/IF(BusPlanLocation!$C$9="EUR",1,START!$E$18)+IF($C$9="Forecast",$F45,$D45)</f>
        <v>#REF!</v>
      </c>
      <c r="J45" s="564" t="e">
        <f t="shared" si="5"/>
        <v>#REF!</v>
      </c>
      <c r="K45" s="1278" t="e">
        <f>BusPlanLocation!K45/IF(BusPlanLocation!$C$9="EUR",1,START!$E$18)+IF($C$9="Forecast",$F45,$D45)</f>
        <v>#REF!</v>
      </c>
      <c r="L45" s="307" t="e">
        <f t="shared" si="5"/>
        <v>#REF!</v>
      </c>
      <c r="M45" s="1278" t="e">
        <f>BusPlanLocation!M45/IF(BusPlanLocation!$C$9="EUR",1,START!$E$18)+IF($C$9="Forecast",$F45,$D45)</f>
        <v>#REF!</v>
      </c>
      <c r="N45" s="307" t="e">
        <f t="shared" si="5"/>
        <v>#REF!</v>
      </c>
      <c r="O45" s="1278" t="e">
        <f>BusPlanLocation!O45/IF(BusPlanLocation!$C$9="EUR",1,START!$E$18)+IF($C$9="Forecast",$F45,$D45)</f>
        <v>#N/A</v>
      </c>
      <c r="P45" s="307" t="e">
        <f t="shared" si="5"/>
        <v>#N/A</v>
      </c>
      <c r="Q45" s="1278" t="e">
        <f>BusPlanLocation!Q45/IF(BusPlanLocation!$C$9="EUR",1,START!$E$18)+IF($C$9="Forecast",$F45,$D45)</f>
        <v>#N/A</v>
      </c>
      <c r="R45" s="307" t="e">
        <f t="shared" si="5"/>
        <v>#N/A</v>
      </c>
      <c r="S45" s="1278" t="e">
        <f>BusPlanLocation!S45/IF(BusPlanLocation!$C$9="EUR",1,START!$E$18)+IF($C$9="Forecast",$F45,$D45)</f>
        <v>#N/A</v>
      </c>
      <c r="T45" s="307" t="e">
        <f t="shared" si="5"/>
        <v>#N/A</v>
      </c>
      <c r="AA45" s="525" t="str">
        <f>IF(OR(B45=0,B45=""),"",B45&amp;IF(COUNTIF(B$11:$B45,B45)&gt;1,COUNTIF(B$11:$B45,B45),""))</f>
        <v>M315</v>
      </c>
      <c r="AC45" s="550"/>
      <c r="AD45" s="552"/>
      <c r="AE45" s="552"/>
    </row>
    <row r="46" spans="1:31" ht="12.75" customHeight="1">
      <c r="A46" s="553"/>
      <c r="B46" s="554" t="s">
        <v>80</v>
      </c>
      <c r="C46" s="555" t="s">
        <v>81</v>
      </c>
      <c r="D46" s="556" t="e">
        <f>BusPlanLocation!D46/IF(BusPlanLocation!$C$9="EUR",1,START!$E$18)</f>
        <v>#N/A</v>
      </c>
      <c r="E46" s="307" t="e">
        <f t="shared" si="3"/>
        <v>#N/A</v>
      </c>
      <c r="F46" s="562" t="e">
        <f>BusPlanLocation!F46/IF(BusPlanLocation!$C$9="EUR",1,START!$E$18)</f>
        <v>#N/A</v>
      </c>
      <c r="G46" s="563"/>
      <c r="H46" s="307" t="e">
        <f t="shared" si="4"/>
        <v>#N/A</v>
      </c>
      <c r="I46" s="1278" t="e">
        <f>BusPlanLocation!I46/IF(BusPlanLocation!$C$9="EUR",1,START!$E$18)+IF($C$9="Forecast",$F46,$D46)</f>
        <v>#N/A</v>
      </c>
      <c r="J46" s="564" t="e">
        <f t="shared" si="5"/>
        <v>#N/A</v>
      </c>
      <c r="K46" s="1278" t="e">
        <f>BusPlanLocation!K46/IF(BusPlanLocation!$C$9="EUR",1,START!$E$18)+IF($C$9="Forecast",$F46,$D46)</f>
        <v>#N/A</v>
      </c>
      <c r="L46" s="307" t="e">
        <f t="shared" si="5"/>
        <v>#N/A</v>
      </c>
      <c r="M46" s="1278" t="e">
        <f>BusPlanLocation!M46/IF(BusPlanLocation!$C$9="EUR",1,START!$E$18)+IF($C$9="Forecast",$F46,$D46)</f>
        <v>#N/A</v>
      </c>
      <c r="N46" s="307" t="e">
        <f t="shared" si="5"/>
        <v>#N/A</v>
      </c>
      <c r="O46" s="1278" t="e">
        <f>BusPlanLocation!O46/IF(BusPlanLocation!$C$9="EUR",1,START!$E$18)+IF($C$9="Forecast",$F46,$D46)</f>
        <v>#N/A</v>
      </c>
      <c r="P46" s="307" t="e">
        <f t="shared" si="5"/>
        <v>#N/A</v>
      </c>
      <c r="Q46" s="1278" t="e">
        <f>BusPlanLocation!Q46/IF(BusPlanLocation!$C$9="EUR",1,START!$E$18)+IF($C$9="Forecast",$F46,$D46)</f>
        <v>#N/A</v>
      </c>
      <c r="R46" s="307" t="e">
        <f t="shared" si="5"/>
        <v>#N/A</v>
      </c>
      <c r="S46" s="1278" t="e">
        <f>BusPlanLocation!S46/IF(BusPlanLocation!$C$9="EUR",1,START!$E$18)+IF($C$9="Forecast",$F46,$D46)</f>
        <v>#N/A</v>
      </c>
      <c r="T46" s="307" t="e">
        <f t="shared" si="5"/>
        <v>#N/A</v>
      </c>
      <c r="AA46" s="525" t="str">
        <f>IF(OR(B46=0,B46=""),"",B46&amp;IF(COUNTIF(B$11:$B46,B46)&gt;1,COUNTIF(B$11:$B46,B46),""))</f>
        <v>M320</v>
      </c>
      <c r="AC46" s="550"/>
      <c r="AD46" s="552"/>
      <c r="AE46" s="552"/>
    </row>
    <row r="47" spans="1:31" ht="12.75" customHeight="1">
      <c r="A47" s="553"/>
      <c r="B47" s="554" t="s">
        <v>82</v>
      </c>
      <c r="C47" s="555" t="s">
        <v>83</v>
      </c>
      <c r="D47" s="556" t="e">
        <f>BusPlanLocation!D47/IF(BusPlanLocation!$C$9="EUR",1,START!$E$18)</f>
        <v>#N/A</v>
      </c>
      <c r="E47" s="307" t="e">
        <f t="shared" si="3"/>
        <v>#N/A</v>
      </c>
      <c r="F47" s="562" t="e">
        <f>BusPlanLocation!F47/IF(BusPlanLocation!$C$9="EUR",1,START!$E$18)</f>
        <v>#N/A</v>
      </c>
      <c r="G47" s="563"/>
      <c r="H47" s="307" t="e">
        <f t="shared" si="4"/>
        <v>#N/A</v>
      </c>
      <c r="I47" s="1278" t="e">
        <f>BusPlanLocation!I47/IF(BusPlanLocation!$C$9="EUR",1,START!$E$18)+IF($C$9="Forecast",$F47,$D47)</f>
        <v>#N/A</v>
      </c>
      <c r="J47" s="564" t="e">
        <f t="shared" si="5"/>
        <v>#N/A</v>
      </c>
      <c r="K47" s="1278" t="e">
        <f>BusPlanLocation!K47/IF(BusPlanLocation!$C$9="EUR",1,START!$E$18)+IF($C$9="Forecast",$F47,$D47)</f>
        <v>#N/A</v>
      </c>
      <c r="L47" s="307" t="e">
        <f t="shared" si="5"/>
        <v>#N/A</v>
      </c>
      <c r="M47" s="1278" t="e">
        <f>BusPlanLocation!M47/IF(BusPlanLocation!$C$9="EUR",1,START!$E$18)+IF($C$9="Forecast",$F47,$D47)</f>
        <v>#N/A</v>
      </c>
      <c r="N47" s="307" t="e">
        <f t="shared" si="5"/>
        <v>#N/A</v>
      </c>
      <c r="O47" s="1278" t="e">
        <f>BusPlanLocation!O47/IF(BusPlanLocation!$C$9="EUR",1,START!$E$18)+IF($C$9="Forecast",$F47,$D47)</f>
        <v>#N/A</v>
      </c>
      <c r="P47" s="307" t="e">
        <f t="shared" si="5"/>
        <v>#N/A</v>
      </c>
      <c r="Q47" s="1278" t="e">
        <f>BusPlanLocation!Q47/IF(BusPlanLocation!$C$9="EUR",1,START!$E$18)+IF($C$9="Forecast",$F47,$D47)</f>
        <v>#N/A</v>
      </c>
      <c r="R47" s="307" t="e">
        <f t="shared" si="5"/>
        <v>#N/A</v>
      </c>
      <c r="S47" s="1278" t="e">
        <f>BusPlanLocation!S47/IF(BusPlanLocation!$C$9="EUR",1,START!$E$18)+IF($C$9="Forecast",$F47,$D47)</f>
        <v>#N/A</v>
      </c>
      <c r="T47" s="307" t="e">
        <f t="shared" si="5"/>
        <v>#N/A</v>
      </c>
      <c r="AA47" s="525" t="str">
        <f>IF(OR(B47=0,B47=""),"",B47&amp;IF(COUNTIF(B$11:$B47,B47)&gt;1,COUNTIF(B$11:$B47,B47),""))</f>
        <v>M325</v>
      </c>
      <c r="AC47" s="550"/>
      <c r="AD47" s="552"/>
      <c r="AE47" s="552"/>
    </row>
    <row r="48" spans="1:31" ht="12.75" customHeight="1">
      <c r="A48" s="553"/>
      <c r="B48" s="565" t="s">
        <v>84</v>
      </c>
      <c r="C48" s="565" t="s">
        <v>85</v>
      </c>
      <c r="D48" s="566" t="e">
        <f>BusPlanLocation!D48/IF(BusPlanLocation!$C$9="EUR",1,START!$E$18)</f>
        <v>#N/A</v>
      </c>
      <c r="E48" s="567" t="e">
        <f t="shared" si="3"/>
        <v>#N/A</v>
      </c>
      <c r="F48" s="568" t="e">
        <f>BusPlanLocation!F48/IF(BusPlanLocation!$C$9="EUR",1,START!$E$18)</f>
        <v>#N/A</v>
      </c>
      <c r="G48" s="569"/>
      <c r="H48" s="567" t="e">
        <f t="shared" si="4"/>
        <v>#N/A</v>
      </c>
      <c r="I48" s="1279" t="e">
        <f>SUM(I43:I47)</f>
        <v>#REF!</v>
      </c>
      <c r="J48" s="570" t="e">
        <f t="shared" si="5"/>
        <v>#REF!</v>
      </c>
      <c r="K48" s="1279" t="e">
        <f>SUM(K43:K47)</f>
        <v>#N/A</v>
      </c>
      <c r="L48" s="567" t="e">
        <f t="shared" si="5"/>
        <v>#N/A</v>
      </c>
      <c r="M48" s="1279" t="e">
        <f>SUM(M43:M47)</f>
        <v>#N/A</v>
      </c>
      <c r="N48" s="567" t="e">
        <f t="shared" si="5"/>
        <v>#N/A</v>
      </c>
      <c r="O48" s="1279" t="e">
        <f>SUM(O43:O47)</f>
        <v>#N/A</v>
      </c>
      <c r="P48" s="567" t="e">
        <f t="shared" si="5"/>
        <v>#N/A</v>
      </c>
      <c r="Q48" s="1279" t="e">
        <f>SUM(Q43:Q47)</f>
        <v>#N/A</v>
      </c>
      <c r="R48" s="567" t="e">
        <f t="shared" si="5"/>
        <v>#N/A</v>
      </c>
      <c r="S48" s="1279" t="e">
        <f>SUM(S43:S47)</f>
        <v>#N/A</v>
      </c>
      <c r="T48" s="567" t="e">
        <f t="shared" si="5"/>
        <v>#N/A</v>
      </c>
      <c r="AA48" s="525" t="str">
        <f>IF(OR(B48=0,B48=""),"",B48&amp;IF(COUNTIF(B$11:$B48,B48)&gt;1,COUNTIF(B$11:$B48,B48),""))</f>
        <v>M339</v>
      </c>
      <c r="AC48" s="572"/>
      <c r="AD48" s="574"/>
      <c r="AE48" s="574"/>
    </row>
    <row r="49" spans="1:31" ht="12.75" customHeight="1">
      <c r="A49" s="553"/>
      <c r="B49" s="565" t="s">
        <v>86</v>
      </c>
      <c r="C49" s="565" t="s">
        <v>87</v>
      </c>
      <c r="D49" s="566" t="e">
        <f>BusPlanLocation!D49/IF(BusPlanLocation!$C$9="EUR",1,START!$E$18)</f>
        <v>#N/A</v>
      </c>
      <c r="E49" s="567" t="e">
        <f>IF(D49=0,0,D49/D$25)</f>
        <v>#N/A</v>
      </c>
      <c r="F49" s="568" t="e">
        <f>BusPlanLocation!F49/IF(BusPlanLocation!$C$9="EUR",1,START!$E$18)</f>
        <v>#N/A</v>
      </c>
      <c r="G49" s="569"/>
      <c r="H49" s="567" t="e">
        <f>IF(F49=0,0,F49/F$25)</f>
        <v>#N/A</v>
      </c>
      <c r="I49" s="1279" t="e">
        <f>BusPlanLocation!I49/IF(BusPlanLocation!$C$9="EUR",1,START!$E$18)+IF($C$9="Forecast",$F49,$D49)</f>
        <v>#N/A</v>
      </c>
      <c r="J49" s="570" t="e">
        <f>IF(I49=0,0,I49/I$25)</f>
        <v>#N/A</v>
      </c>
      <c r="K49" s="1279" t="e">
        <f>BusPlanLocation!K49/IF(BusPlanLocation!$C$9="EUR",1,START!$E$18)+IF($C$9="Forecast",$F49,$D49)</f>
        <v>#N/A</v>
      </c>
      <c r="L49" s="567" t="e">
        <f>IF(K49=0,0,K49/K$25)</f>
        <v>#N/A</v>
      </c>
      <c r="M49" s="1279" t="e">
        <f>BusPlanLocation!M49/IF(BusPlanLocation!$C$9="EUR",1,START!$E$18)+IF($C$9="Forecast",$F49,$D49)</f>
        <v>#N/A</v>
      </c>
      <c r="N49" s="567" t="e">
        <f>IF(M49=0,0,M49/M$25)</f>
        <v>#N/A</v>
      </c>
      <c r="O49" s="1279" t="e">
        <f>BusPlanLocation!O49/IF(BusPlanLocation!$C$9="EUR",1,START!$E$18)+IF($C$9="Forecast",$F49,$D49)</f>
        <v>#N/A</v>
      </c>
      <c r="P49" s="567" t="e">
        <f>IF(O49=0,0,O49/O$25)</f>
        <v>#N/A</v>
      </c>
      <c r="Q49" s="1279" t="e">
        <f>BusPlanLocation!Q49/IF(BusPlanLocation!$C$9="EUR",1,START!$E$18)+IF($C$9="Forecast",$F49,$D49)</f>
        <v>#N/A</v>
      </c>
      <c r="R49" s="567" t="e">
        <f>IF(Q49=0,0,Q49/Q$25)</f>
        <v>#N/A</v>
      </c>
      <c r="S49" s="1279" t="e">
        <f>BusPlanLocation!S49/IF(BusPlanLocation!$C$9="EUR",1,START!$E$18)+IF($C$9="Forecast",$F49,$D49)</f>
        <v>#N/A</v>
      </c>
      <c r="T49" s="567" t="e">
        <f>IF(S49=0,0,S49/S$25)</f>
        <v>#N/A</v>
      </c>
      <c r="AA49" s="525" t="str">
        <f>IF(OR(B49=0,B49=""),"",B49&amp;IF(COUNTIF(B$11:$B49,B49)&gt;1,COUNTIF(B$11:$B49,B49),""))</f>
        <v>M349</v>
      </c>
      <c r="AC49" s="577"/>
      <c r="AD49" s="574"/>
      <c r="AE49" s="574"/>
    </row>
    <row r="50" spans="1:31" ht="12.75" customHeight="1">
      <c r="A50" s="553"/>
      <c r="B50" s="565" t="s">
        <v>88</v>
      </c>
      <c r="C50" s="565" t="s">
        <v>89</v>
      </c>
      <c r="D50" s="566" t="e">
        <f>BusPlanLocation!D50/IF(BusPlanLocation!$C$9="EUR",1,START!$E$18)</f>
        <v>#N/A</v>
      </c>
      <c r="E50" s="567" t="e">
        <f>IF(D50=0,0,D50/D$28)</f>
        <v>#N/A</v>
      </c>
      <c r="F50" s="568" t="e">
        <f>BusPlanLocation!F50/IF(BusPlanLocation!$C$9="EUR",1,START!$E$18)</f>
        <v>#N/A</v>
      </c>
      <c r="G50" s="569"/>
      <c r="H50" s="567" t="e">
        <f>IF(F50=0,0,F50/F$28)</f>
        <v>#N/A</v>
      </c>
      <c r="I50" s="1279" t="e">
        <f>BusPlanLocation!I50/IF(BusPlanLocation!$C$9="EUR",1,START!$E$18)+IF($C$9="Forecast",$F50,$D50)</f>
        <v>#N/A</v>
      </c>
      <c r="J50" s="570" t="e">
        <f>IF(I50=0,0,I50/I$28)</f>
        <v>#N/A</v>
      </c>
      <c r="K50" s="1279" t="e">
        <f>BusPlanLocation!K50/IF(BusPlanLocation!$C$9="EUR",1,START!$E$18)+IF($C$9="Forecast",$F50,$D50)</f>
        <v>#N/A</v>
      </c>
      <c r="L50" s="567" t="e">
        <f>IF(K50=0,0,K50/K$28)</f>
        <v>#N/A</v>
      </c>
      <c r="M50" s="1279" t="e">
        <f>BusPlanLocation!M50/IF(BusPlanLocation!$C$9="EUR",1,START!$E$18)+IF($C$9="Forecast",$F50,$D50)</f>
        <v>#N/A</v>
      </c>
      <c r="N50" s="567" t="e">
        <f>IF(M50=0,0,M50/M$28)</f>
        <v>#N/A</v>
      </c>
      <c r="O50" s="1279" t="e">
        <f>BusPlanLocation!O50/IF(BusPlanLocation!$C$9="EUR",1,START!$E$18)+IF($C$9="Forecast",$F50,$D50)</f>
        <v>#N/A</v>
      </c>
      <c r="P50" s="567" t="e">
        <f>IF(O50=0,0,O50/O$28)</f>
        <v>#N/A</v>
      </c>
      <c r="Q50" s="1279" t="e">
        <f>BusPlanLocation!Q50/IF(BusPlanLocation!$C$9="EUR",1,START!$E$18)+IF($C$9="Forecast",$F50,$D50)</f>
        <v>#N/A</v>
      </c>
      <c r="R50" s="567" t="e">
        <f>IF(Q50=0,0,Q50/Q$28)</f>
        <v>#N/A</v>
      </c>
      <c r="S50" s="1279" t="e">
        <f>BusPlanLocation!S50/IF(BusPlanLocation!$C$9="EUR",1,START!$E$18)+IF($C$9="Forecast",$F50,$D50)</f>
        <v>#N/A</v>
      </c>
      <c r="T50" s="567" t="e">
        <f>IF(S50=0,0,S50/S$28)</f>
        <v>#N/A</v>
      </c>
      <c r="AA50" s="525" t="str">
        <f>IF(OR(B50=0,B50=""),"",B50&amp;IF(COUNTIF(B$11:$B50,B50)&gt;1,COUNTIF(B$11:$B50,B50),""))</f>
        <v>M359</v>
      </c>
      <c r="AC50" s="577"/>
      <c r="AD50" s="574"/>
      <c r="AE50" s="574"/>
    </row>
    <row r="51" spans="1:31" ht="12.75" customHeight="1">
      <c r="A51" s="553"/>
      <c r="B51" s="565" t="s">
        <v>90</v>
      </c>
      <c r="C51" s="565" t="s">
        <v>91</v>
      </c>
      <c r="D51" s="566" t="e">
        <f>BusPlanLocation!D51/IF(BusPlanLocation!$C$9="EUR",1,START!$E$18)</f>
        <v>#N/A</v>
      </c>
      <c r="E51" s="567" t="e">
        <f t="shared" ref="E51:E114" si="6">IF(D51=0,0,D51/D$42)</f>
        <v>#N/A</v>
      </c>
      <c r="F51" s="568" t="e">
        <f>BusPlanLocation!F51/IF(BusPlanLocation!$C$9="EUR",1,START!$E$18)</f>
        <v>#N/A</v>
      </c>
      <c r="G51" s="569"/>
      <c r="H51" s="567" t="e">
        <f t="shared" ref="H51:H114" si="7">IF(F51=0,0,F51/F$42)</f>
        <v>#N/A</v>
      </c>
      <c r="I51" s="1279" t="e">
        <f>I48+I49+I50</f>
        <v>#REF!</v>
      </c>
      <c r="J51" s="570" t="e">
        <f t="shared" ref="J51:T114" si="8">IF(I51=0,0,I51/I$42)</f>
        <v>#REF!</v>
      </c>
      <c r="K51" s="1279" t="e">
        <f>K48+K49+K50</f>
        <v>#N/A</v>
      </c>
      <c r="L51" s="567" t="e">
        <f t="shared" si="8"/>
        <v>#N/A</v>
      </c>
      <c r="M51" s="1279" t="e">
        <f>M48+M49+M50</f>
        <v>#N/A</v>
      </c>
      <c r="N51" s="567" t="e">
        <f t="shared" si="8"/>
        <v>#N/A</v>
      </c>
      <c r="O51" s="1279" t="e">
        <f>O48+O49+O50</f>
        <v>#N/A</v>
      </c>
      <c r="P51" s="567" t="e">
        <f t="shared" ref="P51:T113" si="9">IF(O51=0,0,O51/O$42)</f>
        <v>#N/A</v>
      </c>
      <c r="Q51" s="1279" t="e">
        <f>Q48+Q49+Q50</f>
        <v>#N/A</v>
      </c>
      <c r="R51" s="567" t="e">
        <f t="shared" si="9"/>
        <v>#N/A</v>
      </c>
      <c r="S51" s="1279" t="e">
        <f>S48+S49+S50</f>
        <v>#N/A</v>
      </c>
      <c r="T51" s="567" t="e">
        <f t="shared" si="9"/>
        <v>#N/A</v>
      </c>
      <c r="AA51" s="525" t="str">
        <f>IF(OR(B51=0,B51=""),"",B51&amp;IF(COUNTIF(B$11:$B51,B51)&gt;1,COUNTIF(B$11:$B51,B51),""))</f>
        <v>M369</v>
      </c>
      <c r="AC51" s="572"/>
      <c r="AD51" s="574"/>
      <c r="AE51" s="574"/>
    </row>
    <row r="52" spans="1:31" ht="12.75" customHeight="1">
      <c r="A52" s="553"/>
      <c r="B52" s="565" t="s">
        <v>92</v>
      </c>
      <c r="C52" s="565" t="s">
        <v>93</v>
      </c>
      <c r="D52" s="566" t="e">
        <f>BusPlanLocation!D52/IF(BusPlanLocation!$C$9="EUR",1,START!$E$18)</f>
        <v>#N/A</v>
      </c>
      <c r="E52" s="567" t="e">
        <f t="shared" si="6"/>
        <v>#N/A</v>
      </c>
      <c r="F52" s="568" t="e">
        <f>BusPlanLocation!F52/IF(BusPlanLocation!$C$9="EUR",1,START!$E$18)</f>
        <v>#N/A</v>
      </c>
      <c r="G52" s="569"/>
      <c r="H52" s="567" t="e">
        <f t="shared" si="7"/>
        <v>#N/A</v>
      </c>
      <c r="I52" s="1279" t="e">
        <f>I42+I51</f>
        <v>#N/A</v>
      </c>
      <c r="J52" s="570" t="e">
        <f t="shared" si="8"/>
        <v>#N/A</v>
      </c>
      <c r="K52" s="1279" t="e">
        <f>K42+K51</f>
        <v>#N/A</v>
      </c>
      <c r="L52" s="567" t="e">
        <f t="shared" si="8"/>
        <v>#N/A</v>
      </c>
      <c r="M52" s="1279" t="e">
        <f>M42+M51</f>
        <v>#N/A</v>
      </c>
      <c r="N52" s="567" t="e">
        <f t="shared" si="8"/>
        <v>#N/A</v>
      </c>
      <c r="O52" s="1279" t="e">
        <f>O42+O51</f>
        <v>#N/A</v>
      </c>
      <c r="P52" s="567" t="e">
        <f t="shared" si="9"/>
        <v>#N/A</v>
      </c>
      <c r="Q52" s="1279" t="e">
        <f>Q42+Q51</f>
        <v>#N/A</v>
      </c>
      <c r="R52" s="567" t="e">
        <f t="shared" si="9"/>
        <v>#N/A</v>
      </c>
      <c r="S52" s="1279" t="e">
        <f>S42+S51</f>
        <v>#N/A</v>
      </c>
      <c r="T52" s="567" t="e">
        <f t="shared" si="9"/>
        <v>#N/A</v>
      </c>
      <c r="AA52" s="525" t="str">
        <f>IF(OR(B52=0,B52=""),"",B52&amp;IF(COUNTIF(B$11:$B52,B52)&gt;1,COUNTIF(B$11:$B52,B52),""))</f>
        <v>M399</v>
      </c>
      <c r="AC52" s="550"/>
      <c r="AD52" s="552"/>
      <c r="AE52" s="552"/>
    </row>
    <row r="53" spans="1:31" ht="12.75" customHeight="1">
      <c r="A53" s="553"/>
      <c r="B53" s="554" t="s">
        <v>94</v>
      </c>
      <c r="C53" s="555" t="s">
        <v>95</v>
      </c>
      <c r="D53" s="556" t="e">
        <f>BusPlanLocation!D53/IF(BusPlanLocation!$C$9="EUR",1,START!$E$18)</f>
        <v>#N/A</v>
      </c>
      <c r="E53" s="307" t="e">
        <f t="shared" si="6"/>
        <v>#N/A</v>
      </c>
      <c r="F53" s="562" t="e">
        <f>BusPlanLocation!F53/IF(BusPlanLocation!$C$9="EUR",1,START!$E$18)</f>
        <v>#N/A</v>
      </c>
      <c r="G53" s="563"/>
      <c r="H53" s="307" t="e">
        <f t="shared" si="7"/>
        <v>#N/A</v>
      </c>
      <c r="I53" s="1278" t="e">
        <f>BusPlanLocation!I53/IF(BusPlanLocation!$C$9="EUR",1,START!$E$18)+IF($C$9="Forecast",$F53,$D53)</f>
        <v>#REF!</v>
      </c>
      <c r="J53" s="564" t="e">
        <f t="shared" si="8"/>
        <v>#REF!</v>
      </c>
      <c r="K53" s="1278" t="e">
        <f>BusPlanLocation!K53/IF(BusPlanLocation!$C$9="EUR",1,START!$E$18)+IF($C$9="Forecast",$F53,$D53)</f>
        <v>#REF!</v>
      </c>
      <c r="L53" s="307" t="e">
        <f t="shared" si="8"/>
        <v>#REF!</v>
      </c>
      <c r="M53" s="1278" t="e">
        <f>BusPlanLocation!M53/IF(BusPlanLocation!$C$9="EUR",1,START!$E$18)+IF($C$9="Forecast",$F53,$D53)</f>
        <v>#REF!</v>
      </c>
      <c r="N53" s="307" t="e">
        <f t="shared" si="8"/>
        <v>#REF!</v>
      </c>
      <c r="O53" s="1278" t="e">
        <f>BusPlanLocation!O53/IF(BusPlanLocation!$C$9="EUR",1,START!$E$18)+IF($C$9="Forecast",$F53,$D53)</f>
        <v>#N/A</v>
      </c>
      <c r="P53" s="307" t="e">
        <f t="shared" si="9"/>
        <v>#N/A</v>
      </c>
      <c r="Q53" s="1278" t="e">
        <f>BusPlanLocation!Q53/IF(BusPlanLocation!$C$9="EUR",1,START!$E$18)+IF($C$9="Forecast",$F53,$D53)</f>
        <v>#N/A</v>
      </c>
      <c r="R53" s="307" t="e">
        <f t="shared" si="9"/>
        <v>#N/A</v>
      </c>
      <c r="S53" s="1278" t="e">
        <f>BusPlanLocation!S53/IF(BusPlanLocation!$C$9="EUR",1,START!$E$18)+IF($C$9="Forecast",$F53,$D53)</f>
        <v>#N/A</v>
      </c>
      <c r="T53" s="307" t="e">
        <f t="shared" si="9"/>
        <v>#N/A</v>
      </c>
      <c r="AA53" s="525" t="str">
        <f>IF(OR(B53=0,B53=""),"",B53&amp;IF(COUNTIF(B$11:$B53,B53)&gt;1,COUNTIF(B$11:$B53,B53),""))</f>
        <v>M405</v>
      </c>
      <c r="AC53" s="550"/>
      <c r="AD53" s="552"/>
      <c r="AE53" s="552"/>
    </row>
    <row r="54" spans="1:31" ht="12.75" customHeight="1">
      <c r="A54" s="553"/>
      <c r="B54" s="554" t="s">
        <v>96</v>
      </c>
      <c r="C54" s="555" t="s">
        <v>97</v>
      </c>
      <c r="D54" s="556" t="e">
        <f>BusPlanLocation!D54/IF(BusPlanLocation!$C$9="EUR",1,START!$E$18)</f>
        <v>#N/A</v>
      </c>
      <c r="E54" s="307" t="e">
        <f t="shared" si="6"/>
        <v>#N/A</v>
      </c>
      <c r="F54" s="562" t="e">
        <f>BusPlanLocation!F54/IF(BusPlanLocation!$C$9="EUR",1,START!$E$18)</f>
        <v>#N/A</v>
      </c>
      <c r="G54" s="563"/>
      <c r="H54" s="307" t="e">
        <f t="shared" si="7"/>
        <v>#N/A</v>
      </c>
      <c r="I54" s="1278" t="e">
        <f>BusPlanLocation!I54/IF(BusPlanLocation!$C$9="EUR",1,START!$E$18)+IF($C$9="Forecast",$F54,$D54)</f>
        <v>#N/A</v>
      </c>
      <c r="J54" s="564" t="e">
        <f t="shared" si="8"/>
        <v>#N/A</v>
      </c>
      <c r="K54" s="1278" t="e">
        <f>BusPlanLocation!K54/IF(BusPlanLocation!$C$9="EUR",1,START!$E$18)+IF($C$9="Forecast",$F54,$D54)</f>
        <v>#N/A</v>
      </c>
      <c r="L54" s="307" t="e">
        <f t="shared" si="8"/>
        <v>#N/A</v>
      </c>
      <c r="M54" s="1278" t="e">
        <f>BusPlanLocation!M54/IF(BusPlanLocation!$C$9="EUR",1,START!$E$18)+IF($C$9="Forecast",$F54,$D54)</f>
        <v>#N/A</v>
      </c>
      <c r="N54" s="307" t="e">
        <f t="shared" si="8"/>
        <v>#N/A</v>
      </c>
      <c r="O54" s="1278" t="e">
        <f>BusPlanLocation!O54/IF(BusPlanLocation!$C$9="EUR",1,START!$E$18)+IF($C$9="Forecast",$F54,$D54)</f>
        <v>#N/A</v>
      </c>
      <c r="P54" s="307" t="e">
        <f t="shared" si="9"/>
        <v>#N/A</v>
      </c>
      <c r="Q54" s="1278" t="e">
        <f>BusPlanLocation!Q54/IF(BusPlanLocation!$C$9="EUR",1,START!$E$18)+IF($C$9="Forecast",$F54,$D54)</f>
        <v>#N/A</v>
      </c>
      <c r="R54" s="307" t="e">
        <f t="shared" si="9"/>
        <v>#N/A</v>
      </c>
      <c r="S54" s="1278" t="e">
        <f>BusPlanLocation!S54/IF(BusPlanLocation!$C$9="EUR",1,START!$E$18)+IF($C$9="Forecast",$F54,$D54)</f>
        <v>#N/A</v>
      </c>
      <c r="T54" s="307" t="e">
        <f t="shared" si="9"/>
        <v>#N/A</v>
      </c>
      <c r="AA54" s="525" t="str">
        <f>IF(OR(B54=0,B54=""),"",B54&amp;IF(COUNTIF(B$11:$B54,B54)&gt;1,COUNTIF(B$11:$B54,B54),""))</f>
        <v>M410</v>
      </c>
      <c r="AC54" s="550"/>
      <c r="AD54" s="552"/>
      <c r="AE54" s="552"/>
    </row>
    <row r="55" spans="1:31" ht="12.75" customHeight="1">
      <c r="A55" s="553"/>
      <c r="B55" s="554" t="s">
        <v>98</v>
      </c>
      <c r="C55" s="555" t="s">
        <v>99</v>
      </c>
      <c r="D55" s="556" t="e">
        <f>BusPlanLocation!D55/IF(BusPlanLocation!$C$9="EUR",1,START!$E$18)</f>
        <v>#N/A</v>
      </c>
      <c r="E55" s="307" t="e">
        <f t="shared" si="6"/>
        <v>#N/A</v>
      </c>
      <c r="F55" s="562" t="e">
        <f>BusPlanLocation!F55/IF(BusPlanLocation!$C$9="EUR",1,START!$E$18)</f>
        <v>#N/A</v>
      </c>
      <c r="G55" s="563"/>
      <c r="H55" s="307" t="e">
        <f t="shared" si="7"/>
        <v>#N/A</v>
      </c>
      <c r="I55" s="1278" t="e">
        <f>BusPlanLocation!I55/IF(BusPlanLocation!$C$9="EUR",1,START!$E$18)+IF($C$9="Forecast",$F55,$D55)</f>
        <v>#N/A</v>
      </c>
      <c r="J55" s="564" t="e">
        <f t="shared" si="8"/>
        <v>#N/A</v>
      </c>
      <c r="K55" s="1278" t="e">
        <f>BusPlanLocation!K55/IF(BusPlanLocation!$C$9="EUR",1,START!$E$18)+IF($C$9="Forecast",$F55,$D55)</f>
        <v>#N/A</v>
      </c>
      <c r="L55" s="307" t="e">
        <f t="shared" si="8"/>
        <v>#N/A</v>
      </c>
      <c r="M55" s="1278" t="e">
        <f>BusPlanLocation!M55/IF(BusPlanLocation!$C$9="EUR",1,START!$E$18)+IF($C$9="Forecast",$F55,$D55)</f>
        <v>#N/A</v>
      </c>
      <c r="N55" s="307" t="e">
        <f t="shared" si="8"/>
        <v>#N/A</v>
      </c>
      <c r="O55" s="1278" t="e">
        <f>BusPlanLocation!O55/IF(BusPlanLocation!$C$9="EUR",1,START!$E$18)+IF($C$9="Forecast",$F55,$D55)</f>
        <v>#N/A</v>
      </c>
      <c r="P55" s="307" t="e">
        <f t="shared" si="9"/>
        <v>#N/A</v>
      </c>
      <c r="Q55" s="1278" t="e">
        <f>BusPlanLocation!Q55/IF(BusPlanLocation!$C$9="EUR",1,START!$E$18)+IF($C$9="Forecast",$F55,$D55)</f>
        <v>#N/A</v>
      </c>
      <c r="R55" s="307" t="e">
        <f t="shared" si="9"/>
        <v>#N/A</v>
      </c>
      <c r="S55" s="1278" t="e">
        <f>BusPlanLocation!S55/IF(BusPlanLocation!$C$9="EUR",1,START!$E$18)+IF($C$9="Forecast",$F55,$D55)</f>
        <v>#N/A</v>
      </c>
      <c r="T55" s="307" t="e">
        <f t="shared" si="9"/>
        <v>#N/A</v>
      </c>
      <c r="AA55" s="525" t="str">
        <f>IF(OR(B55=0,B55=""),"",B55&amp;IF(COUNTIF(B$11:$B55,B55)&gt;1,COUNTIF(B$11:$B55,B55),""))</f>
        <v>M415</v>
      </c>
      <c r="AC55" s="550"/>
      <c r="AD55" s="552"/>
      <c r="AE55" s="552"/>
    </row>
    <row r="56" spans="1:31" ht="12.75" customHeight="1">
      <c r="A56" s="553"/>
      <c r="B56" s="565" t="s">
        <v>100</v>
      </c>
      <c r="C56" s="565" t="s">
        <v>101</v>
      </c>
      <c r="D56" s="566" t="e">
        <f>BusPlanLocation!D56/IF(BusPlanLocation!$C$9="EUR",1,START!$E$18)</f>
        <v>#N/A</v>
      </c>
      <c r="E56" s="567" t="e">
        <f t="shared" si="6"/>
        <v>#N/A</v>
      </c>
      <c r="F56" s="568" t="e">
        <f>BusPlanLocation!F56/IF(BusPlanLocation!$C$9="EUR",1,START!$E$18)</f>
        <v>#N/A</v>
      </c>
      <c r="G56" s="569"/>
      <c r="H56" s="567" t="e">
        <f t="shared" si="7"/>
        <v>#N/A</v>
      </c>
      <c r="I56" s="1279" t="e">
        <f>SUM(I53:I55)</f>
        <v>#REF!</v>
      </c>
      <c r="J56" s="570" t="e">
        <f t="shared" si="8"/>
        <v>#REF!</v>
      </c>
      <c r="K56" s="1279" t="e">
        <f>SUM(K53:K55)</f>
        <v>#REF!</v>
      </c>
      <c r="L56" s="567" t="e">
        <f t="shared" si="8"/>
        <v>#REF!</v>
      </c>
      <c r="M56" s="1279" t="e">
        <f>SUM(M53:M55)</f>
        <v>#REF!</v>
      </c>
      <c r="N56" s="567" t="e">
        <f t="shared" si="8"/>
        <v>#REF!</v>
      </c>
      <c r="O56" s="1279" t="e">
        <f>SUM(O53:O55)</f>
        <v>#N/A</v>
      </c>
      <c r="P56" s="567" t="e">
        <f t="shared" si="9"/>
        <v>#N/A</v>
      </c>
      <c r="Q56" s="1279" t="e">
        <f>SUM(Q53:Q55)</f>
        <v>#N/A</v>
      </c>
      <c r="R56" s="567" t="e">
        <f t="shared" si="9"/>
        <v>#N/A</v>
      </c>
      <c r="S56" s="1279" t="e">
        <f>SUM(S53:S55)</f>
        <v>#N/A</v>
      </c>
      <c r="T56" s="567" t="e">
        <f t="shared" si="9"/>
        <v>#N/A</v>
      </c>
      <c r="AA56" s="525" t="str">
        <f>IF(OR(B56=0,B56=""),"",B56&amp;IF(COUNTIF(B$11:$B56,B56)&gt;1,COUNTIF(B$11:$B56,B56),""))</f>
        <v>M419</v>
      </c>
      <c r="AC56" s="572"/>
      <c r="AD56" s="574"/>
      <c r="AE56" s="574"/>
    </row>
    <row r="57" spans="1:31" ht="12.75" customHeight="1">
      <c r="A57" s="553"/>
      <c r="B57" s="554" t="s">
        <v>102</v>
      </c>
      <c r="C57" s="555" t="s">
        <v>103</v>
      </c>
      <c r="D57" s="556" t="e">
        <f>BusPlanLocation!D57/IF(BusPlanLocation!$C$9="EUR",1,START!$E$18)</f>
        <v>#N/A</v>
      </c>
      <c r="E57" s="307" t="e">
        <f t="shared" si="6"/>
        <v>#N/A</v>
      </c>
      <c r="F57" s="562" t="e">
        <f>BusPlanLocation!F57/IF(BusPlanLocation!$C$9="EUR",1,START!$E$18)</f>
        <v>#N/A</v>
      </c>
      <c r="G57" s="563"/>
      <c r="H57" s="307" t="e">
        <f t="shared" si="7"/>
        <v>#N/A</v>
      </c>
      <c r="I57" s="1278" t="e">
        <f>BusPlanLocation!I57/IF(BusPlanLocation!$C$9="EUR",1,START!$E$18)+IF($C$9="Forecast",$F57,$D57)</f>
        <v>#N/A</v>
      </c>
      <c r="J57" s="564" t="e">
        <f t="shared" si="8"/>
        <v>#N/A</v>
      </c>
      <c r="K57" s="1278" t="e">
        <f>BusPlanLocation!K57/IF(BusPlanLocation!$C$9="EUR",1,START!$E$18)+IF($C$9="Forecast",$F57,$D57)</f>
        <v>#N/A</v>
      </c>
      <c r="L57" s="307" t="e">
        <f t="shared" si="8"/>
        <v>#N/A</v>
      </c>
      <c r="M57" s="1278" t="e">
        <f>BusPlanLocation!M57/IF(BusPlanLocation!$C$9="EUR",1,START!$E$18)+IF($C$9="Forecast",$F57,$D57)</f>
        <v>#N/A</v>
      </c>
      <c r="N57" s="307" t="e">
        <f t="shared" si="8"/>
        <v>#N/A</v>
      </c>
      <c r="O57" s="1278" t="e">
        <f>BusPlanLocation!O57/IF(BusPlanLocation!$C$9="EUR",1,START!$E$18)+IF($C$9="Forecast",$F57,$D57)</f>
        <v>#N/A</v>
      </c>
      <c r="P57" s="307" t="e">
        <f t="shared" si="9"/>
        <v>#N/A</v>
      </c>
      <c r="Q57" s="1278" t="e">
        <f>BusPlanLocation!Q57/IF(BusPlanLocation!$C$9="EUR",1,START!$E$18)+IF($C$9="Forecast",$F57,$D57)</f>
        <v>#N/A</v>
      </c>
      <c r="R57" s="307" t="e">
        <f t="shared" si="9"/>
        <v>#N/A</v>
      </c>
      <c r="S57" s="1278" t="e">
        <f>BusPlanLocation!S57/IF(BusPlanLocation!$C$9="EUR",1,START!$E$18)+IF($C$9="Forecast",$F57,$D57)</f>
        <v>#N/A</v>
      </c>
      <c r="T57" s="307" t="e">
        <f t="shared" si="9"/>
        <v>#N/A</v>
      </c>
      <c r="AA57" s="525" t="str">
        <f>IF(OR(B57=0,B57=""),"",B57&amp;IF(COUNTIF(B$11:$B57,B57)&gt;1,COUNTIF(B$11:$B57,B57),""))</f>
        <v>M450</v>
      </c>
      <c r="AC57" s="550"/>
      <c r="AD57" s="552"/>
      <c r="AE57" s="552"/>
    </row>
    <row r="58" spans="1:31" ht="12.75" customHeight="1">
      <c r="A58" s="553"/>
      <c r="B58" s="554" t="s">
        <v>104</v>
      </c>
      <c r="C58" s="555" t="s">
        <v>105</v>
      </c>
      <c r="D58" s="556" t="e">
        <f>BusPlanLocation!D58/IF(BusPlanLocation!$C$9="EUR",1,START!$E$18)</f>
        <v>#N/A</v>
      </c>
      <c r="E58" s="307" t="e">
        <f t="shared" si="6"/>
        <v>#N/A</v>
      </c>
      <c r="F58" s="562" t="e">
        <f>BusPlanLocation!F58/IF(BusPlanLocation!$C$9="EUR",1,START!$E$18)</f>
        <v>#N/A</v>
      </c>
      <c r="G58" s="563"/>
      <c r="H58" s="307" t="e">
        <f t="shared" si="7"/>
        <v>#N/A</v>
      </c>
      <c r="I58" s="1278" t="e">
        <f>BusPlanLocation!I58/IF(BusPlanLocation!$C$9="EUR",1,START!$E$18)+IF($C$9="Forecast",$F58,$D58)</f>
        <v>#N/A</v>
      </c>
      <c r="J58" s="564" t="e">
        <f t="shared" si="8"/>
        <v>#N/A</v>
      </c>
      <c r="K58" s="1278" t="e">
        <f>BusPlanLocation!K58/IF(BusPlanLocation!$C$9="EUR",1,START!$E$18)+IF($C$9="Forecast",$F58,$D58)</f>
        <v>#N/A</v>
      </c>
      <c r="L58" s="307" t="e">
        <f t="shared" si="8"/>
        <v>#N/A</v>
      </c>
      <c r="M58" s="1278" t="e">
        <f>BusPlanLocation!M58/IF(BusPlanLocation!$C$9="EUR",1,START!$E$18)+IF($C$9="Forecast",$F58,$D58)</f>
        <v>#N/A</v>
      </c>
      <c r="N58" s="307" t="e">
        <f t="shared" si="8"/>
        <v>#N/A</v>
      </c>
      <c r="O58" s="1278" t="e">
        <f>BusPlanLocation!O58/IF(BusPlanLocation!$C$9="EUR",1,START!$E$18)+IF($C$9="Forecast",$F58,$D58)</f>
        <v>#N/A</v>
      </c>
      <c r="P58" s="307" t="e">
        <f t="shared" si="9"/>
        <v>#N/A</v>
      </c>
      <c r="Q58" s="1278" t="e">
        <f>BusPlanLocation!Q58/IF(BusPlanLocation!$C$9="EUR",1,START!$E$18)+IF($C$9="Forecast",$F58,$D58)</f>
        <v>#N/A</v>
      </c>
      <c r="R58" s="307" t="e">
        <f t="shared" si="9"/>
        <v>#N/A</v>
      </c>
      <c r="S58" s="1278" t="e">
        <f>BusPlanLocation!S58/IF(BusPlanLocation!$C$9="EUR",1,START!$E$18)+IF($C$9="Forecast",$F58,$D58)</f>
        <v>#N/A</v>
      </c>
      <c r="T58" s="307" t="e">
        <f t="shared" si="9"/>
        <v>#N/A</v>
      </c>
      <c r="AA58" s="525" t="str">
        <f>IF(OR(B58=0,B58=""),"",B58&amp;IF(COUNTIF(B$11:$B58,B58)&gt;1,COUNTIF(B$11:$B58,B58),""))</f>
        <v>M455</v>
      </c>
      <c r="AC58" s="550"/>
      <c r="AD58" s="552"/>
      <c r="AE58" s="552"/>
    </row>
    <row r="59" spans="1:31" ht="12.75" customHeight="1">
      <c r="A59" s="553"/>
      <c r="B59" s="554" t="s">
        <v>106</v>
      </c>
      <c r="C59" s="555" t="s">
        <v>107</v>
      </c>
      <c r="D59" s="556" t="e">
        <f>BusPlanLocation!D59/IF(BusPlanLocation!$C$9="EUR",1,START!$E$18)</f>
        <v>#N/A</v>
      </c>
      <c r="E59" s="307" t="e">
        <f t="shared" si="6"/>
        <v>#N/A</v>
      </c>
      <c r="F59" s="562" t="e">
        <f>BusPlanLocation!F59/IF(BusPlanLocation!$C$9="EUR",1,START!$E$18)</f>
        <v>#N/A</v>
      </c>
      <c r="G59" s="563"/>
      <c r="H59" s="307" t="e">
        <f t="shared" si="7"/>
        <v>#N/A</v>
      </c>
      <c r="I59" s="1278" t="e">
        <f>BusPlanLocation!I59/IF(BusPlanLocation!$C$9="EUR",1,START!$E$18)+IF($C$9="Forecast",$F59,$D59)</f>
        <v>#N/A</v>
      </c>
      <c r="J59" s="564" t="e">
        <f t="shared" si="8"/>
        <v>#N/A</v>
      </c>
      <c r="K59" s="1278" t="e">
        <f>BusPlanLocation!K59/IF(BusPlanLocation!$C$9="EUR",1,START!$E$18)+IF($C$9="Forecast",$F59,$D59)</f>
        <v>#N/A</v>
      </c>
      <c r="L59" s="307" t="e">
        <f t="shared" si="8"/>
        <v>#N/A</v>
      </c>
      <c r="M59" s="1278" t="e">
        <f>BusPlanLocation!M59/IF(BusPlanLocation!$C$9="EUR",1,START!$E$18)+IF($C$9="Forecast",$F59,$D59)</f>
        <v>#N/A</v>
      </c>
      <c r="N59" s="307" t="e">
        <f t="shared" si="8"/>
        <v>#N/A</v>
      </c>
      <c r="O59" s="1278" t="e">
        <f>BusPlanLocation!O59/IF(BusPlanLocation!$C$9="EUR",1,START!$E$18)+IF($C$9="Forecast",$F59,$D59)</f>
        <v>#N/A</v>
      </c>
      <c r="P59" s="307" t="e">
        <f t="shared" si="9"/>
        <v>#N/A</v>
      </c>
      <c r="Q59" s="1278" t="e">
        <f>BusPlanLocation!Q59/IF(BusPlanLocation!$C$9="EUR",1,START!$E$18)+IF($C$9="Forecast",$F59,$D59)</f>
        <v>#N/A</v>
      </c>
      <c r="R59" s="307" t="e">
        <f t="shared" si="9"/>
        <v>#N/A</v>
      </c>
      <c r="S59" s="1278" t="e">
        <f>BusPlanLocation!S59/IF(BusPlanLocation!$C$9="EUR",1,START!$E$18)+IF($C$9="Forecast",$F59,$D59)</f>
        <v>#N/A</v>
      </c>
      <c r="T59" s="307" t="e">
        <f t="shared" si="9"/>
        <v>#N/A</v>
      </c>
      <c r="AA59" s="525" t="str">
        <f>IF(OR(B59=0,B59=""),"",B59&amp;IF(COUNTIF(B$11:$B59,B59)&gt;1,COUNTIF(B$11:$B59,B59),""))</f>
        <v>M460</v>
      </c>
      <c r="AC59" s="550"/>
      <c r="AD59" s="552"/>
      <c r="AE59" s="552"/>
    </row>
    <row r="60" spans="1:31" ht="12.75" customHeight="1">
      <c r="A60" s="553"/>
      <c r="B60" s="554" t="s">
        <v>108</v>
      </c>
      <c r="C60" s="555" t="s">
        <v>109</v>
      </c>
      <c r="D60" s="556" t="e">
        <f>BusPlanLocation!D60/IF(BusPlanLocation!$C$9="EUR",1,START!$E$18)</f>
        <v>#N/A</v>
      </c>
      <c r="E60" s="307" t="e">
        <f t="shared" si="6"/>
        <v>#N/A</v>
      </c>
      <c r="F60" s="562" t="e">
        <f>BusPlanLocation!F60/IF(BusPlanLocation!$C$9="EUR",1,START!$E$18)</f>
        <v>#N/A</v>
      </c>
      <c r="G60" s="563"/>
      <c r="H60" s="307" t="e">
        <f t="shared" si="7"/>
        <v>#N/A</v>
      </c>
      <c r="I60" s="1278" t="e">
        <f>BusPlanLocation!I60/IF(BusPlanLocation!$C$9="EUR",1,START!$E$18)+IF($C$9="Forecast",$F60,$D60)</f>
        <v>#N/A</v>
      </c>
      <c r="J60" s="564" t="e">
        <f t="shared" si="8"/>
        <v>#N/A</v>
      </c>
      <c r="K60" s="1278" t="e">
        <f>BusPlanLocation!K60/IF(BusPlanLocation!$C$9="EUR",1,START!$E$18)+IF($C$9="Forecast",$F60,$D60)</f>
        <v>#N/A</v>
      </c>
      <c r="L60" s="307" t="e">
        <f t="shared" si="8"/>
        <v>#N/A</v>
      </c>
      <c r="M60" s="1278" t="e">
        <f>BusPlanLocation!M60/IF(BusPlanLocation!$C$9="EUR",1,START!$E$18)+IF($C$9="Forecast",$F60,$D60)</f>
        <v>#N/A</v>
      </c>
      <c r="N60" s="307" t="e">
        <f t="shared" si="8"/>
        <v>#N/A</v>
      </c>
      <c r="O60" s="1278" t="e">
        <f>BusPlanLocation!O60/IF(BusPlanLocation!$C$9="EUR",1,START!$E$18)+IF($C$9="Forecast",$F60,$D60)</f>
        <v>#N/A</v>
      </c>
      <c r="P60" s="307" t="e">
        <f t="shared" si="9"/>
        <v>#N/A</v>
      </c>
      <c r="Q60" s="1278" t="e">
        <f>BusPlanLocation!Q60/IF(BusPlanLocation!$C$9="EUR",1,START!$E$18)+IF($C$9="Forecast",$F60,$D60)</f>
        <v>#N/A</v>
      </c>
      <c r="R60" s="307" t="e">
        <f t="shared" si="9"/>
        <v>#N/A</v>
      </c>
      <c r="S60" s="1278" t="e">
        <f>BusPlanLocation!S60/IF(BusPlanLocation!$C$9="EUR",1,START!$E$18)+IF($C$9="Forecast",$F60,$D60)</f>
        <v>#N/A</v>
      </c>
      <c r="T60" s="307" t="e">
        <f t="shared" si="9"/>
        <v>#N/A</v>
      </c>
      <c r="AA60" s="525" t="str">
        <f>IF(OR(B60=0,B60=""),"",B60&amp;IF(COUNTIF(B$11:$B60,B60)&gt;1,COUNTIF(B$11:$B60,B60),""))</f>
        <v>M465</v>
      </c>
      <c r="AC60" s="550"/>
      <c r="AD60" s="552"/>
      <c r="AE60" s="552"/>
    </row>
    <row r="61" spans="1:31" ht="12.75" customHeight="1">
      <c r="A61" s="553"/>
      <c r="B61" s="554" t="s">
        <v>110</v>
      </c>
      <c r="C61" s="555" t="s">
        <v>111</v>
      </c>
      <c r="D61" s="556" t="e">
        <f>BusPlanLocation!D61/IF(BusPlanLocation!$C$9="EUR",1,START!$E$18)</f>
        <v>#N/A</v>
      </c>
      <c r="E61" s="307" t="e">
        <f t="shared" si="6"/>
        <v>#N/A</v>
      </c>
      <c r="F61" s="562" t="e">
        <f>BusPlanLocation!F61/IF(BusPlanLocation!$C$9="EUR",1,START!$E$18)</f>
        <v>#N/A</v>
      </c>
      <c r="G61" s="563"/>
      <c r="H61" s="307" t="e">
        <f t="shared" si="7"/>
        <v>#N/A</v>
      </c>
      <c r="I61" s="1278" t="e">
        <f>BusPlanLocation!I61/IF(BusPlanLocation!$C$9="EUR",1,START!$E$18)+IF($C$9="Forecast",$F61,$D61)</f>
        <v>#N/A</v>
      </c>
      <c r="J61" s="564" t="e">
        <f t="shared" si="8"/>
        <v>#N/A</v>
      </c>
      <c r="K61" s="1278" t="e">
        <f>BusPlanLocation!K61/IF(BusPlanLocation!$C$9="EUR",1,START!$E$18)+IF($C$9="Forecast",$F61,$D61)</f>
        <v>#N/A</v>
      </c>
      <c r="L61" s="307" t="e">
        <f t="shared" si="8"/>
        <v>#N/A</v>
      </c>
      <c r="M61" s="1278" t="e">
        <f>BusPlanLocation!M61/IF(BusPlanLocation!$C$9="EUR",1,START!$E$18)+IF($C$9="Forecast",$F61,$D61)</f>
        <v>#N/A</v>
      </c>
      <c r="N61" s="307" t="e">
        <f t="shared" si="8"/>
        <v>#N/A</v>
      </c>
      <c r="O61" s="1278" t="e">
        <f>BusPlanLocation!O61/IF(BusPlanLocation!$C$9="EUR",1,START!$E$18)+IF($C$9="Forecast",$F61,$D61)</f>
        <v>#N/A</v>
      </c>
      <c r="P61" s="307" t="e">
        <f t="shared" si="9"/>
        <v>#N/A</v>
      </c>
      <c r="Q61" s="1278" t="e">
        <f>BusPlanLocation!Q61/IF(BusPlanLocation!$C$9="EUR",1,START!$E$18)+IF($C$9="Forecast",$F61,$D61)</f>
        <v>#N/A</v>
      </c>
      <c r="R61" s="307" t="e">
        <f t="shared" si="9"/>
        <v>#N/A</v>
      </c>
      <c r="S61" s="1278" t="e">
        <f>BusPlanLocation!S61/IF(BusPlanLocation!$C$9="EUR",1,START!$E$18)+IF($C$9="Forecast",$F61,$D61)</f>
        <v>#N/A</v>
      </c>
      <c r="T61" s="307" t="e">
        <f t="shared" si="9"/>
        <v>#N/A</v>
      </c>
      <c r="AA61" s="525" t="str">
        <f>IF(OR(B61=0,B61=""),"",B61&amp;IF(COUNTIF(B$11:$B61,B61)&gt;1,COUNTIF(B$11:$B61,B61),""))</f>
        <v>M470</v>
      </c>
      <c r="AC61" s="550"/>
      <c r="AD61" s="552"/>
      <c r="AE61" s="552"/>
    </row>
    <row r="62" spans="1:31" ht="12.75" customHeight="1">
      <c r="A62" s="553"/>
      <c r="B62" s="554" t="s">
        <v>112</v>
      </c>
      <c r="C62" s="555" t="s">
        <v>113</v>
      </c>
      <c r="D62" s="556" t="e">
        <f>BusPlanLocation!D62/IF(BusPlanLocation!$C$9="EUR",1,START!$E$18)</f>
        <v>#N/A</v>
      </c>
      <c r="E62" s="307" t="e">
        <f t="shared" si="6"/>
        <v>#N/A</v>
      </c>
      <c r="F62" s="562" t="e">
        <f>BusPlanLocation!F62/IF(BusPlanLocation!$C$9="EUR",1,START!$E$18)</f>
        <v>#N/A</v>
      </c>
      <c r="G62" s="563"/>
      <c r="H62" s="307" t="e">
        <f t="shared" si="7"/>
        <v>#N/A</v>
      </c>
      <c r="I62" s="1278" t="e">
        <f>BusPlanLocation!I62/IF(BusPlanLocation!$C$9="EUR",1,START!$E$18)+IF($C$9="Forecast",$F62,$D62)</f>
        <v>#N/A</v>
      </c>
      <c r="J62" s="564" t="e">
        <f t="shared" si="8"/>
        <v>#N/A</v>
      </c>
      <c r="K62" s="1278" t="e">
        <f>BusPlanLocation!K62/IF(BusPlanLocation!$C$9="EUR",1,START!$E$18)+IF($C$9="Forecast",$F62,$D62)</f>
        <v>#N/A</v>
      </c>
      <c r="L62" s="307" t="e">
        <f t="shared" si="8"/>
        <v>#N/A</v>
      </c>
      <c r="M62" s="1278" t="e">
        <f>BusPlanLocation!M62/IF(BusPlanLocation!$C$9="EUR",1,START!$E$18)+IF($C$9="Forecast",$F62,$D62)</f>
        <v>#N/A</v>
      </c>
      <c r="N62" s="307" t="e">
        <f t="shared" si="8"/>
        <v>#N/A</v>
      </c>
      <c r="O62" s="1278" t="e">
        <f>BusPlanLocation!O62/IF(BusPlanLocation!$C$9="EUR",1,START!$E$18)+IF($C$9="Forecast",$F62,$D62)</f>
        <v>#N/A</v>
      </c>
      <c r="P62" s="307" t="e">
        <f t="shared" si="9"/>
        <v>#N/A</v>
      </c>
      <c r="Q62" s="1278" t="e">
        <f>BusPlanLocation!Q62/IF(BusPlanLocation!$C$9="EUR",1,START!$E$18)+IF($C$9="Forecast",$F62,$D62)</f>
        <v>#N/A</v>
      </c>
      <c r="R62" s="307" t="e">
        <f t="shared" si="9"/>
        <v>#N/A</v>
      </c>
      <c r="S62" s="1278" t="e">
        <f>BusPlanLocation!S62/IF(BusPlanLocation!$C$9="EUR",1,START!$E$18)+IF($C$9="Forecast",$F62,$D62)</f>
        <v>#N/A</v>
      </c>
      <c r="T62" s="307" t="e">
        <f t="shared" si="9"/>
        <v>#N/A</v>
      </c>
      <c r="AA62" s="525" t="str">
        <f>IF(OR(B62=0,B62=""),"",B62&amp;IF(COUNTIF(B$11:$B62,B62)&gt;1,COUNTIF(B$11:$B62,B62),""))</f>
        <v>M475</v>
      </c>
      <c r="AC62" s="550"/>
      <c r="AD62" s="552"/>
      <c r="AE62" s="552"/>
    </row>
    <row r="63" spans="1:31" ht="12.75" customHeight="1">
      <c r="A63" s="553"/>
      <c r="B63" s="554" t="s">
        <v>114</v>
      </c>
      <c r="C63" s="555" t="s">
        <v>115</v>
      </c>
      <c r="D63" s="556" t="e">
        <f>BusPlanLocation!D63/IF(BusPlanLocation!$C$9="EUR",1,START!$E$18)</f>
        <v>#N/A</v>
      </c>
      <c r="E63" s="307" t="e">
        <f t="shared" si="6"/>
        <v>#N/A</v>
      </c>
      <c r="F63" s="562" t="e">
        <f>BusPlanLocation!F63/IF(BusPlanLocation!$C$9="EUR",1,START!$E$18)</f>
        <v>#N/A</v>
      </c>
      <c r="G63" s="563"/>
      <c r="H63" s="307" t="e">
        <f t="shared" si="7"/>
        <v>#N/A</v>
      </c>
      <c r="I63" s="1278" t="e">
        <f>BusPlanLocation!I63/IF(BusPlanLocation!$C$9="EUR",1,START!$E$18)+IF($C$9="Forecast",$F63,$D63)</f>
        <v>#N/A</v>
      </c>
      <c r="J63" s="564" t="e">
        <f t="shared" si="8"/>
        <v>#N/A</v>
      </c>
      <c r="K63" s="1278" t="e">
        <f>BusPlanLocation!K63/IF(BusPlanLocation!$C$9="EUR",1,START!$E$18)+IF($C$9="Forecast",$F63,$D63)</f>
        <v>#N/A</v>
      </c>
      <c r="L63" s="307" t="e">
        <f t="shared" si="8"/>
        <v>#N/A</v>
      </c>
      <c r="M63" s="1278" t="e">
        <f>BusPlanLocation!M63/IF(BusPlanLocation!$C$9="EUR",1,START!$E$18)+IF($C$9="Forecast",$F63,$D63)</f>
        <v>#N/A</v>
      </c>
      <c r="N63" s="307" t="e">
        <f t="shared" si="8"/>
        <v>#N/A</v>
      </c>
      <c r="O63" s="1278" t="e">
        <f>BusPlanLocation!O63/IF(BusPlanLocation!$C$9="EUR",1,START!$E$18)+IF($C$9="Forecast",$F63,$D63)</f>
        <v>#N/A</v>
      </c>
      <c r="P63" s="307" t="e">
        <f t="shared" si="9"/>
        <v>#N/A</v>
      </c>
      <c r="Q63" s="1278" t="e">
        <f>BusPlanLocation!Q63/IF(BusPlanLocation!$C$9="EUR",1,START!$E$18)+IF($C$9="Forecast",$F63,$D63)</f>
        <v>#N/A</v>
      </c>
      <c r="R63" s="307" t="e">
        <f t="shared" si="9"/>
        <v>#N/A</v>
      </c>
      <c r="S63" s="1278" t="e">
        <f>BusPlanLocation!S63/IF(BusPlanLocation!$C$9="EUR",1,START!$E$18)+IF($C$9="Forecast",$F63,$D63)</f>
        <v>#N/A</v>
      </c>
      <c r="T63" s="307" t="e">
        <f t="shared" si="9"/>
        <v>#N/A</v>
      </c>
      <c r="AA63" s="525" t="str">
        <f>IF(OR(B63=0,B63=""),"",B63&amp;IF(COUNTIF(B$11:$B63,B63)&gt;1,COUNTIF(B$11:$B63,B63),""))</f>
        <v>M480</v>
      </c>
      <c r="AC63" s="550"/>
      <c r="AD63" s="552"/>
      <c r="AE63" s="552"/>
    </row>
    <row r="64" spans="1:31" ht="12.75" customHeight="1">
      <c r="A64" s="553"/>
      <c r="B64" s="565" t="s">
        <v>116</v>
      </c>
      <c r="C64" s="565" t="s">
        <v>117</v>
      </c>
      <c r="D64" s="566" t="e">
        <f>BusPlanLocation!D64/IF(BusPlanLocation!$C$9="EUR",1,START!$E$18)</f>
        <v>#N/A</v>
      </c>
      <c r="E64" s="567" t="e">
        <f t="shared" si="6"/>
        <v>#N/A</v>
      </c>
      <c r="F64" s="568" t="e">
        <f>BusPlanLocation!F64/IF(BusPlanLocation!$C$9="EUR",1,START!$E$18)</f>
        <v>#N/A</v>
      </c>
      <c r="G64" s="569"/>
      <c r="H64" s="567" t="e">
        <f t="shared" si="7"/>
        <v>#N/A</v>
      </c>
      <c r="I64" s="1279" t="e">
        <f>SUM(I57:I63)</f>
        <v>#N/A</v>
      </c>
      <c r="J64" s="570" t="e">
        <f t="shared" si="8"/>
        <v>#N/A</v>
      </c>
      <c r="K64" s="1279" t="e">
        <f>SUM(K57:K63)</f>
        <v>#N/A</v>
      </c>
      <c r="L64" s="567" t="e">
        <f t="shared" si="8"/>
        <v>#N/A</v>
      </c>
      <c r="M64" s="1279" t="e">
        <f>SUM(M57:M63)</f>
        <v>#N/A</v>
      </c>
      <c r="N64" s="567" t="e">
        <f t="shared" si="8"/>
        <v>#N/A</v>
      </c>
      <c r="O64" s="1279" t="e">
        <f>SUM(O57:O63)</f>
        <v>#N/A</v>
      </c>
      <c r="P64" s="567" t="e">
        <f t="shared" si="9"/>
        <v>#N/A</v>
      </c>
      <c r="Q64" s="1279" t="e">
        <f>SUM(Q57:Q63)</f>
        <v>#N/A</v>
      </c>
      <c r="R64" s="567" t="e">
        <f t="shared" si="9"/>
        <v>#N/A</v>
      </c>
      <c r="S64" s="1279" t="e">
        <f>SUM(S57:S63)</f>
        <v>#N/A</v>
      </c>
      <c r="T64" s="567" t="e">
        <f t="shared" si="9"/>
        <v>#N/A</v>
      </c>
      <c r="AA64" s="525" t="str">
        <f>IF(OR(B64=0,B64=""),"",B64&amp;IF(COUNTIF(B$11:$B64,B64)&gt;1,COUNTIF(B$11:$B64,B64),""))</f>
        <v>M489</v>
      </c>
      <c r="AC64" s="572"/>
      <c r="AD64" s="574"/>
      <c r="AE64" s="574"/>
    </row>
    <row r="65" spans="1:31" ht="12.75" customHeight="1">
      <c r="A65" s="553"/>
      <c r="B65" s="565" t="s">
        <v>118</v>
      </c>
      <c r="C65" s="565" t="s">
        <v>119</v>
      </c>
      <c r="D65" s="566" t="e">
        <f>BusPlanLocation!D65/IF(BusPlanLocation!$C$9="EUR",1,START!$E$18)</f>
        <v>#N/A</v>
      </c>
      <c r="E65" s="567" t="e">
        <f t="shared" si="6"/>
        <v>#N/A</v>
      </c>
      <c r="F65" s="568" t="e">
        <f>BusPlanLocation!F65/IF(BusPlanLocation!$C$9="EUR",1,START!$E$18)</f>
        <v>#N/A</v>
      </c>
      <c r="G65" s="569"/>
      <c r="H65" s="567" t="e">
        <f t="shared" si="7"/>
        <v>#N/A</v>
      </c>
      <c r="I65" s="1279" t="e">
        <f>BusPlanLocation!I65/IF(BusPlanLocation!$C$9="EUR",1,START!$E$18)+IF($C$9="Forecast",$F65,$D65)</f>
        <v>#N/A</v>
      </c>
      <c r="J65" s="570" t="e">
        <f t="shared" si="8"/>
        <v>#N/A</v>
      </c>
      <c r="K65" s="1279" t="e">
        <f>BusPlanLocation!K65/IF(BusPlanLocation!$C$9="EUR",1,START!$E$18)+IF($C$9="Forecast",$F65,$D65)</f>
        <v>#N/A</v>
      </c>
      <c r="L65" s="567" t="e">
        <f t="shared" si="8"/>
        <v>#N/A</v>
      </c>
      <c r="M65" s="1279" t="e">
        <f>BusPlanLocation!M65/IF(BusPlanLocation!$C$9="EUR",1,START!$E$18)+IF($C$9="Forecast",$F65,$D65)</f>
        <v>#N/A</v>
      </c>
      <c r="N65" s="567" t="e">
        <f t="shared" si="8"/>
        <v>#N/A</v>
      </c>
      <c r="O65" s="1279" t="e">
        <f>BusPlanLocation!O65/IF(BusPlanLocation!$C$9="EUR",1,START!$E$18)+IF($C$9="Forecast",$F65,$D65)</f>
        <v>#N/A</v>
      </c>
      <c r="P65" s="567" t="e">
        <f t="shared" si="9"/>
        <v>#N/A</v>
      </c>
      <c r="Q65" s="1279" t="e">
        <f>BusPlanLocation!Q65/IF(BusPlanLocation!$C$9="EUR",1,START!$E$18)+IF($C$9="Forecast",$F65,$D65)</f>
        <v>#N/A</v>
      </c>
      <c r="R65" s="567" t="e">
        <f t="shared" si="9"/>
        <v>#N/A</v>
      </c>
      <c r="S65" s="1279" t="e">
        <f>BusPlanLocation!S65/IF(BusPlanLocation!$C$9="EUR",1,START!$E$18)+IF($C$9="Forecast",$F65,$D65)</f>
        <v>#N/A</v>
      </c>
      <c r="T65" s="567" t="e">
        <f t="shared" si="9"/>
        <v>#N/A</v>
      </c>
      <c r="AA65" s="525" t="str">
        <f>IF(OR(B65=0,B65=""),"",B65&amp;IF(COUNTIF(B$11:$B65,B65)&gt;1,COUNTIF(B$11:$B65,B65),""))</f>
        <v>M509</v>
      </c>
      <c r="AC65" s="572"/>
      <c r="AD65" s="574"/>
      <c r="AE65" s="574"/>
    </row>
    <row r="66" spans="1:31" ht="12.75" customHeight="1">
      <c r="A66" s="553"/>
      <c r="B66" s="565" t="s">
        <v>120</v>
      </c>
      <c r="C66" s="565" t="s">
        <v>121</v>
      </c>
      <c r="D66" s="566" t="e">
        <f>BusPlanLocation!D66/IF(BusPlanLocation!$C$9="EUR",1,START!$E$18)</f>
        <v>#N/A</v>
      </c>
      <c r="E66" s="567" t="e">
        <f t="shared" si="6"/>
        <v>#N/A</v>
      </c>
      <c r="F66" s="568" t="e">
        <f>BusPlanLocation!F66/IF(BusPlanLocation!$C$9="EUR",1,START!$E$18)</f>
        <v>#N/A</v>
      </c>
      <c r="G66" s="569"/>
      <c r="H66" s="567" t="e">
        <f t="shared" si="7"/>
        <v>#N/A</v>
      </c>
      <c r="I66" s="1279" t="e">
        <f>BusPlanLocation!I66/IF(BusPlanLocation!$C$9="EUR",1,START!$E$18)+IF($C$9="Forecast",$F66,$D66)</f>
        <v>#N/A</v>
      </c>
      <c r="J66" s="570" t="e">
        <f t="shared" si="8"/>
        <v>#N/A</v>
      </c>
      <c r="K66" s="1279" t="e">
        <f>BusPlanLocation!K66/IF(BusPlanLocation!$C$9="EUR",1,START!$E$18)+IF($C$9="Forecast",$F66,$D66)</f>
        <v>#N/A</v>
      </c>
      <c r="L66" s="567" t="e">
        <f t="shared" si="8"/>
        <v>#N/A</v>
      </c>
      <c r="M66" s="1279" t="e">
        <f>BusPlanLocation!M66/IF(BusPlanLocation!$C$9="EUR",1,START!$E$18)+IF($C$9="Forecast",$F66,$D66)</f>
        <v>#N/A</v>
      </c>
      <c r="N66" s="567" t="e">
        <f t="shared" si="8"/>
        <v>#N/A</v>
      </c>
      <c r="O66" s="1279" t="e">
        <f>BusPlanLocation!O66/IF(BusPlanLocation!$C$9="EUR",1,START!$E$18)+IF($C$9="Forecast",$F66,$D66)</f>
        <v>#N/A</v>
      </c>
      <c r="P66" s="567" t="e">
        <f t="shared" si="9"/>
        <v>#N/A</v>
      </c>
      <c r="Q66" s="1279" t="e">
        <f>BusPlanLocation!Q66/IF(BusPlanLocation!$C$9="EUR",1,START!$E$18)+IF($C$9="Forecast",$F66,$D66)</f>
        <v>#N/A</v>
      </c>
      <c r="R66" s="567" t="e">
        <f t="shared" si="9"/>
        <v>#N/A</v>
      </c>
      <c r="S66" s="1279" t="e">
        <f>BusPlanLocation!S66/IF(BusPlanLocation!$C$9="EUR",1,START!$E$18)+IF($C$9="Forecast",$F66,$D66)</f>
        <v>#N/A</v>
      </c>
      <c r="T66" s="567" t="e">
        <f t="shared" si="9"/>
        <v>#N/A</v>
      </c>
      <c r="AA66" s="525" t="str">
        <f>IF(OR(B66=0,B66=""),"",B66&amp;IF(COUNTIF(B$11:$B66,B66)&gt;1,COUNTIF(B$11:$B66,B66),""))</f>
        <v>M529</v>
      </c>
      <c r="AC66" s="572"/>
      <c r="AD66" s="574"/>
      <c r="AE66" s="574"/>
    </row>
    <row r="67" spans="1:31" ht="12.75" customHeight="1">
      <c r="A67" s="553"/>
      <c r="B67" s="554" t="s">
        <v>122</v>
      </c>
      <c r="C67" s="555" t="s">
        <v>123</v>
      </c>
      <c r="D67" s="556" t="e">
        <f>BusPlanLocation!D67/IF(BusPlanLocation!$C$9="EUR",1,START!$E$18)</f>
        <v>#N/A</v>
      </c>
      <c r="E67" s="307" t="e">
        <f t="shared" si="6"/>
        <v>#N/A</v>
      </c>
      <c r="F67" s="562" t="e">
        <f>BusPlanLocation!F67/IF(BusPlanLocation!$C$9="EUR",1,START!$E$18)</f>
        <v>#N/A</v>
      </c>
      <c r="G67" s="563"/>
      <c r="H67" s="307" t="e">
        <f t="shared" si="7"/>
        <v>#N/A</v>
      </c>
      <c r="I67" s="1278" t="e">
        <f>BusPlanLocation!I67/IF(BusPlanLocation!$C$9="EUR",1,START!$E$18)+IF($C$9="Forecast",$F67,$D67)</f>
        <v>#N/A</v>
      </c>
      <c r="J67" s="564" t="e">
        <f t="shared" si="8"/>
        <v>#N/A</v>
      </c>
      <c r="K67" s="1278" t="e">
        <f>BusPlanLocation!K67/IF(BusPlanLocation!$C$9="EUR",1,START!$E$18)+IF($C$9="Forecast",$F67,$D67)</f>
        <v>#N/A</v>
      </c>
      <c r="L67" s="307" t="e">
        <f t="shared" si="8"/>
        <v>#N/A</v>
      </c>
      <c r="M67" s="1278" t="e">
        <f>BusPlanLocation!M67/IF(BusPlanLocation!$C$9="EUR",1,START!$E$18)+IF($C$9="Forecast",$F67,$D67)</f>
        <v>#N/A</v>
      </c>
      <c r="N67" s="307" t="e">
        <f t="shared" si="8"/>
        <v>#N/A</v>
      </c>
      <c r="O67" s="1278" t="e">
        <f>BusPlanLocation!O67/IF(BusPlanLocation!$C$9="EUR",1,START!$E$18)+IF($C$9="Forecast",$F67,$D67)</f>
        <v>#N/A</v>
      </c>
      <c r="P67" s="307" t="e">
        <f t="shared" si="9"/>
        <v>#N/A</v>
      </c>
      <c r="Q67" s="1278" t="e">
        <f>BusPlanLocation!Q67/IF(BusPlanLocation!$C$9="EUR",1,START!$E$18)+IF($C$9="Forecast",$F67,$D67)</f>
        <v>#N/A</v>
      </c>
      <c r="R67" s="307" t="e">
        <f t="shared" si="9"/>
        <v>#N/A</v>
      </c>
      <c r="S67" s="1278" t="e">
        <f>BusPlanLocation!S67/IF(BusPlanLocation!$C$9="EUR",1,START!$E$18)+IF($C$9="Forecast",$F67,$D67)</f>
        <v>#N/A</v>
      </c>
      <c r="T67" s="307" t="e">
        <f t="shared" si="9"/>
        <v>#N/A</v>
      </c>
      <c r="AA67" s="525" t="str">
        <f>IF(OR(B67=0,B67=""),"",B67&amp;IF(COUNTIF(B$11:$B67,B67)&gt;1,COUNTIF(B$11:$B67,B67),""))</f>
        <v>M604</v>
      </c>
      <c r="AC67" s="577"/>
      <c r="AD67" s="578"/>
      <c r="AE67" s="578"/>
    </row>
    <row r="68" spans="1:31" ht="12.75" customHeight="1">
      <c r="A68" s="553"/>
      <c r="B68" s="554" t="s">
        <v>124</v>
      </c>
      <c r="C68" s="555" t="s">
        <v>125</v>
      </c>
      <c r="D68" s="556" t="e">
        <f>BusPlanLocation!D68/IF(BusPlanLocation!$C$9="EUR",1,START!$E$18)</f>
        <v>#N/A</v>
      </c>
      <c r="E68" s="307" t="e">
        <f t="shared" si="6"/>
        <v>#N/A</v>
      </c>
      <c r="F68" s="562" t="e">
        <f>BusPlanLocation!F68/IF(BusPlanLocation!$C$9="EUR",1,START!$E$18)</f>
        <v>#N/A</v>
      </c>
      <c r="G68" s="563"/>
      <c r="H68" s="307" t="e">
        <f t="shared" si="7"/>
        <v>#N/A</v>
      </c>
      <c r="I68" s="1278" t="e">
        <f>BusPlanLocation!I68/IF(BusPlanLocation!$C$9="EUR",1,START!$E$18)+IF($C$9="Forecast",$F68,$D68)</f>
        <v>#N/A</v>
      </c>
      <c r="J68" s="564" t="e">
        <f t="shared" si="8"/>
        <v>#N/A</v>
      </c>
      <c r="K68" s="1278" t="e">
        <f>BusPlanLocation!K68/IF(BusPlanLocation!$C$9="EUR",1,START!$E$18)+IF($C$9="Forecast",$F68,$D68)</f>
        <v>#N/A</v>
      </c>
      <c r="L68" s="307" t="e">
        <f t="shared" si="8"/>
        <v>#N/A</v>
      </c>
      <c r="M68" s="1278" t="e">
        <f>BusPlanLocation!M68/IF(BusPlanLocation!$C$9="EUR",1,START!$E$18)+IF($C$9="Forecast",$F68,$D68)</f>
        <v>#N/A</v>
      </c>
      <c r="N68" s="307" t="e">
        <f t="shared" si="8"/>
        <v>#N/A</v>
      </c>
      <c r="O68" s="1278" t="e">
        <f>BusPlanLocation!O68/IF(BusPlanLocation!$C$9="EUR",1,START!$E$18)+IF($C$9="Forecast",$F68,$D68)</f>
        <v>#N/A</v>
      </c>
      <c r="P68" s="307" t="e">
        <f t="shared" si="9"/>
        <v>#N/A</v>
      </c>
      <c r="Q68" s="1278" t="e">
        <f>BusPlanLocation!Q68/IF(BusPlanLocation!$C$9="EUR",1,START!$E$18)+IF($C$9="Forecast",$F68,$D68)</f>
        <v>#N/A</v>
      </c>
      <c r="R68" s="307" t="e">
        <f t="shared" si="9"/>
        <v>#N/A</v>
      </c>
      <c r="S68" s="1278" t="e">
        <f>BusPlanLocation!S68/IF(BusPlanLocation!$C$9="EUR",1,START!$E$18)+IF($C$9="Forecast",$F68,$D68)</f>
        <v>#N/A</v>
      </c>
      <c r="T68" s="307" t="e">
        <f t="shared" si="9"/>
        <v>#N/A</v>
      </c>
      <c r="AA68" s="525" t="str">
        <f>IF(OR(B68=0,B68=""),"",B68&amp;IF(COUNTIF(B$11:$B68,B68)&gt;1,COUNTIF(B$11:$B68,B68),""))</f>
        <v>M605</v>
      </c>
      <c r="AC68" s="577"/>
      <c r="AD68" s="578"/>
      <c r="AE68" s="578"/>
    </row>
    <row r="69" spans="1:31" ht="12.75" customHeight="1">
      <c r="A69" s="553"/>
      <c r="B69" s="554" t="s">
        <v>126</v>
      </c>
      <c r="C69" s="555" t="s">
        <v>127</v>
      </c>
      <c r="D69" s="556" t="e">
        <f>BusPlanLocation!D69/IF(BusPlanLocation!$C$9="EUR",1,START!$E$18)</f>
        <v>#N/A</v>
      </c>
      <c r="E69" s="307" t="e">
        <f t="shared" si="6"/>
        <v>#N/A</v>
      </c>
      <c r="F69" s="562" t="e">
        <f>BusPlanLocation!F69/IF(BusPlanLocation!$C$9="EUR",1,START!$E$18)</f>
        <v>#N/A</v>
      </c>
      <c r="G69" s="563"/>
      <c r="H69" s="307" t="e">
        <f t="shared" si="7"/>
        <v>#N/A</v>
      </c>
      <c r="I69" s="1278" t="e">
        <f>BusPlanLocation!I69/IF(BusPlanLocation!$C$9="EUR",1,START!$E$18)+IF($C$9="Forecast",$F69,$D69)</f>
        <v>#N/A</v>
      </c>
      <c r="J69" s="564" t="e">
        <f t="shared" si="8"/>
        <v>#N/A</v>
      </c>
      <c r="K69" s="1278" t="e">
        <f>BusPlanLocation!K69/IF(BusPlanLocation!$C$9="EUR",1,START!$E$18)+IF($C$9="Forecast",$F69,$D69)</f>
        <v>#N/A</v>
      </c>
      <c r="L69" s="307" t="e">
        <f t="shared" si="8"/>
        <v>#N/A</v>
      </c>
      <c r="M69" s="1278" t="e">
        <f>BusPlanLocation!M69/IF(BusPlanLocation!$C$9="EUR",1,START!$E$18)+IF($C$9="Forecast",$F69,$D69)</f>
        <v>#N/A</v>
      </c>
      <c r="N69" s="307" t="e">
        <f t="shared" si="8"/>
        <v>#N/A</v>
      </c>
      <c r="O69" s="1278" t="e">
        <f>BusPlanLocation!O69/IF(BusPlanLocation!$C$9="EUR",1,START!$E$18)+IF($C$9="Forecast",$F69,$D69)</f>
        <v>#N/A</v>
      </c>
      <c r="P69" s="307" t="e">
        <f t="shared" si="9"/>
        <v>#N/A</v>
      </c>
      <c r="Q69" s="1278" t="e">
        <f>BusPlanLocation!Q69/IF(BusPlanLocation!$C$9="EUR",1,START!$E$18)+IF($C$9="Forecast",$F69,$D69)</f>
        <v>#N/A</v>
      </c>
      <c r="R69" s="307" t="e">
        <f t="shared" si="9"/>
        <v>#N/A</v>
      </c>
      <c r="S69" s="1278" t="e">
        <f>BusPlanLocation!S69/IF(BusPlanLocation!$C$9="EUR",1,START!$E$18)+IF($C$9="Forecast",$F69,$D69)</f>
        <v>#N/A</v>
      </c>
      <c r="T69" s="307" t="e">
        <f t="shared" si="9"/>
        <v>#N/A</v>
      </c>
      <c r="AA69" s="525" t="str">
        <f>IF(OR(B69=0,B69=""),"",B69&amp;IF(COUNTIF(B$11:$B69,B69)&gt;1,COUNTIF(B$11:$B69,B69),""))</f>
        <v>M610</v>
      </c>
      <c r="AC69" s="577"/>
      <c r="AD69" s="578"/>
      <c r="AE69" s="578"/>
    </row>
    <row r="70" spans="1:31" ht="12.75" customHeight="1">
      <c r="A70" s="553"/>
      <c r="B70" s="554" t="s">
        <v>128</v>
      </c>
      <c r="C70" s="555" t="s">
        <v>129</v>
      </c>
      <c r="D70" s="556" t="e">
        <f>BusPlanLocation!D70/IF(BusPlanLocation!$C$9="EUR",1,START!$E$18)</f>
        <v>#N/A</v>
      </c>
      <c r="E70" s="307" t="e">
        <f t="shared" si="6"/>
        <v>#N/A</v>
      </c>
      <c r="F70" s="562" t="e">
        <f>BusPlanLocation!F70/IF(BusPlanLocation!$C$9="EUR",1,START!$E$18)</f>
        <v>#N/A</v>
      </c>
      <c r="G70" s="563"/>
      <c r="H70" s="307" t="e">
        <f t="shared" si="7"/>
        <v>#N/A</v>
      </c>
      <c r="I70" s="1278" t="e">
        <f>BusPlanLocation!I70/IF(BusPlanLocation!$C$9="EUR",1,START!$E$18)+IF($C$9="Forecast",$F70,$D70)</f>
        <v>#N/A</v>
      </c>
      <c r="J70" s="564" t="e">
        <f t="shared" si="8"/>
        <v>#N/A</v>
      </c>
      <c r="K70" s="1278" t="e">
        <f>BusPlanLocation!K70/IF(BusPlanLocation!$C$9="EUR",1,START!$E$18)+IF($C$9="Forecast",$F70,$D70)</f>
        <v>#N/A</v>
      </c>
      <c r="L70" s="307" t="e">
        <f t="shared" si="8"/>
        <v>#N/A</v>
      </c>
      <c r="M70" s="1278" t="e">
        <f>BusPlanLocation!M70/IF(BusPlanLocation!$C$9="EUR",1,START!$E$18)+IF($C$9="Forecast",$F70,$D70)</f>
        <v>#N/A</v>
      </c>
      <c r="N70" s="307" t="e">
        <f t="shared" si="8"/>
        <v>#N/A</v>
      </c>
      <c r="O70" s="1278" t="e">
        <f>BusPlanLocation!O70/IF(BusPlanLocation!$C$9="EUR",1,START!$E$18)+IF($C$9="Forecast",$F70,$D70)</f>
        <v>#N/A</v>
      </c>
      <c r="P70" s="307" t="e">
        <f t="shared" si="9"/>
        <v>#N/A</v>
      </c>
      <c r="Q70" s="1278" t="e">
        <f>BusPlanLocation!Q70/IF(BusPlanLocation!$C$9="EUR",1,START!$E$18)+IF($C$9="Forecast",$F70,$D70)</f>
        <v>#N/A</v>
      </c>
      <c r="R70" s="307" t="e">
        <f t="shared" si="9"/>
        <v>#N/A</v>
      </c>
      <c r="S70" s="1278" t="e">
        <f>BusPlanLocation!S70/IF(BusPlanLocation!$C$9="EUR",1,START!$E$18)+IF($C$9="Forecast",$F70,$D70)</f>
        <v>#N/A</v>
      </c>
      <c r="T70" s="307" t="e">
        <f t="shared" si="9"/>
        <v>#N/A</v>
      </c>
      <c r="AA70" s="525" t="str">
        <f>IF(OR(B70=0,B70=""),"",B70&amp;IF(COUNTIF(B$11:$B70,B70)&gt;1,COUNTIF(B$11:$B70,B70),""))</f>
        <v>M615</v>
      </c>
      <c r="AC70" s="577"/>
      <c r="AD70" s="578"/>
      <c r="AE70" s="578"/>
    </row>
    <row r="71" spans="1:31" ht="12.75" customHeight="1">
      <c r="A71" s="553"/>
      <c r="B71" s="554" t="s">
        <v>130</v>
      </c>
      <c r="C71" s="555" t="s">
        <v>131</v>
      </c>
      <c r="D71" s="556" t="e">
        <f>BusPlanLocation!D71/IF(BusPlanLocation!$C$9="EUR",1,START!$E$18)</f>
        <v>#N/A</v>
      </c>
      <c r="E71" s="307" t="e">
        <f t="shared" si="6"/>
        <v>#N/A</v>
      </c>
      <c r="F71" s="562" t="e">
        <f>BusPlanLocation!F71/IF(BusPlanLocation!$C$9="EUR",1,START!$E$18)</f>
        <v>#N/A</v>
      </c>
      <c r="G71" s="563"/>
      <c r="H71" s="307" t="e">
        <f t="shared" si="7"/>
        <v>#N/A</v>
      </c>
      <c r="I71" s="1278" t="e">
        <f>BusPlanLocation!I71/IF(BusPlanLocation!$C$9="EUR",1,START!$E$18)+IF($C$9="Forecast",$F71,$D71)</f>
        <v>#N/A</v>
      </c>
      <c r="J71" s="564" t="e">
        <f t="shared" si="8"/>
        <v>#N/A</v>
      </c>
      <c r="K71" s="1278" t="e">
        <f>BusPlanLocation!K71/IF(BusPlanLocation!$C$9="EUR",1,START!$E$18)+IF($C$9="Forecast",$F71,$D71)</f>
        <v>#N/A</v>
      </c>
      <c r="L71" s="307" t="e">
        <f t="shared" si="8"/>
        <v>#N/A</v>
      </c>
      <c r="M71" s="1278" t="e">
        <f>BusPlanLocation!M71/IF(BusPlanLocation!$C$9="EUR",1,START!$E$18)+IF($C$9="Forecast",$F71,$D71)</f>
        <v>#N/A</v>
      </c>
      <c r="N71" s="307" t="e">
        <f t="shared" si="8"/>
        <v>#N/A</v>
      </c>
      <c r="O71" s="1278" t="e">
        <f>BusPlanLocation!O71/IF(BusPlanLocation!$C$9="EUR",1,START!$E$18)+IF($C$9="Forecast",$F71,$D71)</f>
        <v>#N/A</v>
      </c>
      <c r="P71" s="307" t="e">
        <f t="shared" si="9"/>
        <v>#N/A</v>
      </c>
      <c r="Q71" s="1278" t="e">
        <f>BusPlanLocation!Q71/IF(BusPlanLocation!$C$9="EUR",1,START!$E$18)+IF($C$9="Forecast",$F71,$D71)</f>
        <v>#N/A</v>
      </c>
      <c r="R71" s="307" t="e">
        <f t="shared" si="9"/>
        <v>#N/A</v>
      </c>
      <c r="S71" s="1278" t="e">
        <f>BusPlanLocation!S71/IF(BusPlanLocation!$C$9="EUR",1,START!$E$18)+IF($C$9="Forecast",$F71,$D71)</f>
        <v>#N/A</v>
      </c>
      <c r="T71" s="307" t="e">
        <f t="shared" si="9"/>
        <v>#N/A</v>
      </c>
      <c r="AA71" s="525" t="str">
        <f>IF(OR(B71=0,B71=""),"",B71&amp;IF(COUNTIF(B$11:$B71,B71)&gt;1,COUNTIF(B$11:$B71,B71),""))</f>
        <v>M620</v>
      </c>
      <c r="AC71" s="577"/>
      <c r="AD71" s="578"/>
      <c r="AE71" s="578"/>
    </row>
    <row r="72" spans="1:31" ht="12.75" customHeight="1">
      <c r="A72" s="553"/>
      <c r="B72" s="554" t="s">
        <v>132</v>
      </c>
      <c r="C72" s="555" t="s">
        <v>133</v>
      </c>
      <c r="D72" s="556" t="e">
        <f>BusPlanLocation!D72/IF(BusPlanLocation!$C$9="EUR",1,START!$E$18)</f>
        <v>#N/A</v>
      </c>
      <c r="E72" s="307" t="e">
        <f t="shared" si="6"/>
        <v>#N/A</v>
      </c>
      <c r="F72" s="562" t="e">
        <f>BusPlanLocation!F72/IF(BusPlanLocation!$C$9="EUR",1,START!$E$18)</f>
        <v>#N/A</v>
      </c>
      <c r="G72" s="563"/>
      <c r="H72" s="307" t="e">
        <f t="shared" si="7"/>
        <v>#N/A</v>
      </c>
      <c r="I72" s="1278" t="e">
        <f>BusPlanLocation!I72/IF(BusPlanLocation!$C$9="EUR",1,START!$E$18)+IF($C$9="Forecast",$F72,$D72)</f>
        <v>#N/A</v>
      </c>
      <c r="J72" s="564" t="e">
        <f t="shared" si="8"/>
        <v>#N/A</v>
      </c>
      <c r="K72" s="1278" t="e">
        <f>BusPlanLocation!K72/IF(BusPlanLocation!$C$9="EUR",1,START!$E$18)+IF($C$9="Forecast",$F72,$D72)</f>
        <v>#N/A</v>
      </c>
      <c r="L72" s="307" t="e">
        <f t="shared" si="8"/>
        <v>#N/A</v>
      </c>
      <c r="M72" s="1278" t="e">
        <f>BusPlanLocation!M72/IF(BusPlanLocation!$C$9="EUR",1,START!$E$18)+IF($C$9="Forecast",$F72,$D72)</f>
        <v>#N/A</v>
      </c>
      <c r="N72" s="307" t="e">
        <f t="shared" si="8"/>
        <v>#N/A</v>
      </c>
      <c r="O72" s="1278" t="e">
        <f>BusPlanLocation!O72/IF(BusPlanLocation!$C$9="EUR",1,START!$E$18)+IF($C$9="Forecast",$F72,$D72)</f>
        <v>#N/A</v>
      </c>
      <c r="P72" s="307" t="e">
        <f t="shared" si="9"/>
        <v>#N/A</v>
      </c>
      <c r="Q72" s="1278" t="e">
        <f>BusPlanLocation!Q72/IF(BusPlanLocation!$C$9="EUR",1,START!$E$18)+IF($C$9="Forecast",$F72,$D72)</f>
        <v>#N/A</v>
      </c>
      <c r="R72" s="307" t="e">
        <f t="shared" si="9"/>
        <v>#N/A</v>
      </c>
      <c r="S72" s="1278" t="e">
        <f>BusPlanLocation!S72/IF(BusPlanLocation!$C$9="EUR",1,START!$E$18)+IF($C$9="Forecast",$F72,$D72)</f>
        <v>#N/A</v>
      </c>
      <c r="T72" s="307" t="e">
        <f t="shared" si="9"/>
        <v>#N/A</v>
      </c>
      <c r="AA72" s="525" t="str">
        <f>IF(OR(B72=0,B72=""),"",B72&amp;IF(COUNTIF(B$11:$B72,B72)&gt;1,COUNTIF(B$11:$B72,B72),""))</f>
        <v>M625</v>
      </c>
      <c r="AC72" s="577"/>
      <c r="AD72" s="578"/>
      <c r="AE72" s="578"/>
    </row>
    <row r="73" spans="1:31" ht="12.75" customHeight="1">
      <c r="A73" s="553"/>
      <c r="B73" s="554" t="s">
        <v>134</v>
      </c>
      <c r="C73" s="555" t="s">
        <v>135</v>
      </c>
      <c r="D73" s="556" t="e">
        <f>BusPlanLocation!D73/IF(BusPlanLocation!$C$9="EUR",1,START!$E$18)</f>
        <v>#N/A</v>
      </c>
      <c r="E73" s="307" t="e">
        <f t="shared" si="6"/>
        <v>#N/A</v>
      </c>
      <c r="F73" s="562" t="e">
        <f>BusPlanLocation!F73/IF(BusPlanLocation!$C$9="EUR",1,START!$E$18)</f>
        <v>#N/A</v>
      </c>
      <c r="G73" s="563"/>
      <c r="H73" s="307" t="e">
        <f t="shared" si="7"/>
        <v>#N/A</v>
      </c>
      <c r="I73" s="1278" t="e">
        <f>BusPlanLocation!I73/IF(BusPlanLocation!$C$9="EUR",1,START!$E$18)+IF($C$9="Forecast",$F73,$D73)</f>
        <v>#N/A</v>
      </c>
      <c r="J73" s="564" t="e">
        <f t="shared" si="8"/>
        <v>#N/A</v>
      </c>
      <c r="K73" s="1278" t="e">
        <f>BusPlanLocation!K73/IF(BusPlanLocation!$C$9="EUR",1,START!$E$18)+IF($C$9="Forecast",$F73,$D73)</f>
        <v>#N/A</v>
      </c>
      <c r="L73" s="307" t="e">
        <f t="shared" si="8"/>
        <v>#N/A</v>
      </c>
      <c r="M73" s="1278" t="e">
        <f>BusPlanLocation!M73/IF(BusPlanLocation!$C$9="EUR",1,START!$E$18)+IF($C$9="Forecast",$F73,$D73)</f>
        <v>#N/A</v>
      </c>
      <c r="N73" s="307" t="e">
        <f t="shared" si="8"/>
        <v>#N/A</v>
      </c>
      <c r="O73" s="1278" t="e">
        <f>BusPlanLocation!O73/IF(BusPlanLocation!$C$9="EUR",1,START!$E$18)+IF($C$9="Forecast",$F73,$D73)</f>
        <v>#N/A</v>
      </c>
      <c r="P73" s="307" t="e">
        <f t="shared" si="9"/>
        <v>#N/A</v>
      </c>
      <c r="Q73" s="1278" t="e">
        <f>BusPlanLocation!Q73/IF(BusPlanLocation!$C$9="EUR",1,START!$E$18)+IF($C$9="Forecast",$F73,$D73)</f>
        <v>#N/A</v>
      </c>
      <c r="R73" s="307" t="e">
        <f t="shared" si="9"/>
        <v>#N/A</v>
      </c>
      <c r="S73" s="1278" t="e">
        <f>BusPlanLocation!S73/IF(BusPlanLocation!$C$9="EUR",1,START!$E$18)+IF($C$9="Forecast",$F73,$D73)</f>
        <v>#N/A</v>
      </c>
      <c r="T73" s="307" t="e">
        <f t="shared" si="9"/>
        <v>#N/A</v>
      </c>
      <c r="AA73" s="525" t="str">
        <f>IF(OR(B73=0,B73=""),"",B73&amp;IF(COUNTIF(B$11:$B73,B73)&gt;1,COUNTIF(B$11:$B73,B73),""))</f>
        <v>M630</v>
      </c>
      <c r="AC73" s="577"/>
      <c r="AD73" s="578"/>
      <c r="AE73" s="578"/>
    </row>
    <row r="74" spans="1:31" ht="12.75" customHeight="1">
      <c r="A74" s="553"/>
      <c r="B74" s="554" t="s">
        <v>136</v>
      </c>
      <c r="C74" s="555" t="s">
        <v>137</v>
      </c>
      <c r="D74" s="556" t="e">
        <f>BusPlanLocation!D74/IF(BusPlanLocation!$C$9="EUR",1,START!$E$18)</f>
        <v>#N/A</v>
      </c>
      <c r="E74" s="307" t="e">
        <f t="shared" si="6"/>
        <v>#N/A</v>
      </c>
      <c r="F74" s="562" t="e">
        <f>BusPlanLocation!F74/IF(BusPlanLocation!$C$9="EUR",1,START!$E$18)</f>
        <v>#N/A</v>
      </c>
      <c r="G74" s="563"/>
      <c r="H74" s="307" t="e">
        <f t="shared" si="7"/>
        <v>#N/A</v>
      </c>
      <c r="I74" s="1278" t="e">
        <f>BusPlanLocation!I74/IF(BusPlanLocation!$C$9="EUR",1,START!$E$18)+IF($C$9="Forecast",$F74,$D74)</f>
        <v>#N/A</v>
      </c>
      <c r="J74" s="564" t="e">
        <f t="shared" si="8"/>
        <v>#N/A</v>
      </c>
      <c r="K74" s="1278" t="e">
        <f>BusPlanLocation!K74/IF(BusPlanLocation!$C$9="EUR",1,START!$E$18)+IF($C$9="Forecast",$F74,$D74)</f>
        <v>#N/A</v>
      </c>
      <c r="L74" s="307" t="e">
        <f t="shared" si="8"/>
        <v>#N/A</v>
      </c>
      <c r="M74" s="1278" t="e">
        <f>BusPlanLocation!M74/IF(BusPlanLocation!$C$9="EUR",1,START!$E$18)+IF($C$9="Forecast",$F74,$D74)</f>
        <v>#N/A</v>
      </c>
      <c r="N74" s="307" t="e">
        <f t="shared" si="8"/>
        <v>#N/A</v>
      </c>
      <c r="O74" s="1278" t="e">
        <f>BusPlanLocation!O74/IF(BusPlanLocation!$C$9="EUR",1,START!$E$18)+IF($C$9="Forecast",$F74,$D74)</f>
        <v>#N/A</v>
      </c>
      <c r="P74" s="307" t="e">
        <f t="shared" si="9"/>
        <v>#N/A</v>
      </c>
      <c r="Q74" s="1278" t="e">
        <f>BusPlanLocation!Q74/IF(BusPlanLocation!$C$9="EUR",1,START!$E$18)+IF($C$9="Forecast",$F74,$D74)</f>
        <v>#N/A</v>
      </c>
      <c r="R74" s="307" t="e">
        <f t="shared" si="9"/>
        <v>#N/A</v>
      </c>
      <c r="S74" s="1278" t="e">
        <f>BusPlanLocation!S74/IF(BusPlanLocation!$C$9="EUR",1,START!$E$18)+IF($C$9="Forecast",$F74,$D74)</f>
        <v>#N/A</v>
      </c>
      <c r="T74" s="307" t="e">
        <f t="shared" si="9"/>
        <v>#N/A</v>
      </c>
      <c r="AA74" s="525" t="str">
        <f>IF(OR(B74=0,B74=""),"",B74&amp;IF(COUNTIF(B$11:$B74,B74)&gt;1,COUNTIF(B$11:$B74,B74),""))</f>
        <v>M635</v>
      </c>
      <c r="AC74" s="577"/>
      <c r="AD74" s="578"/>
      <c r="AE74" s="578"/>
    </row>
    <row r="75" spans="1:31" ht="12.75" customHeight="1">
      <c r="A75" s="553"/>
      <c r="B75" s="554" t="s">
        <v>138</v>
      </c>
      <c r="C75" s="555" t="s">
        <v>139</v>
      </c>
      <c r="D75" s="556" t="e">
        <f>BusPlanLocation!D75/IF(BusPlanLocation!$C$9="EUR",1,START!$E$18)</f>
        <v>#N/A</v>
      </c>
      <c r="E75" s="307" t="e">
        <f t="shared" si="6"/>
        <v>#N/A</v>
      </c>
      <c r="F75" s="562" t="e">
        <f>BusPlanLocation!F75/IF(BusPlanLocation!$C$9="EUR",1,START!$E$18)</f>
        <v>#N/A</v>
      </c>
      <c r="G75" s="563"/>
      <c r="H75" s="307" t="e">
        <f t="shared" si="7"/>
        <v>#N/A</v>
      </c>
      <c r="I75" s="1278" t="e">
        <f>BusPlanLocation!I75/IF(BusPlanLocation!$C$9="EUR",1,START!$E$18)+IF($C$9="Forecast",$F75,$D75)</f>
        <v>#N/A</v>
      </c>
      <c r="J75" s="564" t="e">
        <f t="shared" si="8"/>
        <v>#N/A</v>
      </c>
      <c r="K75" s="1278" t="e">
        <f>BusPlanLocation!K75/IF(BusPlanLocation!$C$9="EUR",1,START!$E$18)+IF($C$9="Forecast",$F75,$D75)</f>
        <v>#N/A</v>
      </c>
      <c r="L75" s="307" t="e">
        <f t="shared" si="8"/>
        <v>#N/A</v>
      </c>
      <c r="M75" s="1278" t="e">
        <f>BusPlanLocation!M75/IF(BusPlanLocation!$C$9="EUR",1,START!$E$18)+IF($C$9="Forecast",$F75,$D75)</f>
        <v>#N/A</v>
      </c>
      <c r="N75" s="307" t="e">
        <f t="shared" si="8"/>
        <v>#N/A</v>
      </c>
      <c r="O75" s="1278" t="e">
        <f>BusPlanLocation!O75/IF(BusPlanLocation!$C$9="EUR",1,START!$E$18)+IF($C$9="Forecast",$F75,$D75)</f>
        <v>#N/A</v>
      </c>
      <c r="P75" s="307" t="e">
        <f t="shared" si="9"/>
        <v>#N/A</v>
      </c>
      <c r="Q75" s="1278" t="e">
        <f>BusPlanLocation!Q75/IF(BusPlanLocation!$C$9="EUR",1,START!$E$18)+IF($C$9="Forecast",$F75,$D75)</f>
        <v>#N/A</v>
      </c>
      <c r="R75" s="307" t="e">
        <f t="shared" si="9"/>
        <v>#N/A</v>
      </c>
      <c r="S75" s="1278" t="e">
        <f>BusPlanLocation!S75/IF(BusPlanLocation!$C$9="EUR",1,START!$E$18)+IF($C$9="Forecast",$F75,$D75)</f>
        <v>#N/A</v>
      </c>
      <c r="T75" s="307" t="e">
        <f t="shared" si="9"/>
        <v>#N/A</v>
      </c>
      <c r="AA75" s="525" t="str">
        <f>IF(OR(B75=0,B75=""),"",B75&amp;IF(COUNTIF(B$11:$B75,B75)&gt;1,COUNTIF(B$11:$B75,B75),""))</f>
        <v>M640</v>
      </c>
      <c r="AC75" s="577"/>
      <c r="AD75" s="578"/>
      <c r="AE75" s="578"/>
    </row>
    <row r="76" spans="1:31" ht="12.75" customHeight="1">
      <c r="A76" s="553"/>
      <c r="B76" s="554" t="s">
        <v>140</v>
      </c>
      <c r="C76" s="555" t="s">
        <v>141</v>
      </c>
      <c r="D76" s="556" t="e">
        <f>BusPlanLocation!D76/IF(BusPlanLocation!$C$9="EUR",1,START!$E$18)</f>
        <v>#N/A</v>
      </c>
      <c r="E76" s="307" t="e">
        <f t="shared" si="6"/>
        <v>#N/A</v>
      </c>
      <c r="F76" s="562" t="e">
        <f>BusPlanLocation!F76/IF(BusPlanLocation!$C$9="EUR",1,START!$E$18)</f>
        <v>#N/A</v>
      </c>
      <c r="G76" s="563"/>
      <c r="H76" s="307" t="e">
        <f t="shared" si="7"/>
        <v>#N/A</v>
      </c>
      <c r="I76" s="1278" t="e">
        <f>BusPlanLocation!I76/IF(BusPlanLocation!$C$9="EUR",1,START!$E$18)+IF($C$9="Forecast",$F76,$D76)</f>
        <v>#REF!</v>
      </c>
      <c r="J76" s="564" t="e">
        <f t="shared" si="8"/>
        <v>#REF!</v>
      </c>
      <c r="K76" s="1278" t="e">
        <f>BusPlanLocation!K76/IF(BusPlanLocation!$C$9="EUR",1,START!$E$18)+IF($C$9="Forecast",$F76,$D76)</f>
        <v>#REF!</v>
      </c>
      <c r="L76" s="307" t="e">
        <f t="shared" si="8"/>
        <v>#REF!</v>
      </c>
      <c r="M76" s="1278" t="e">
        <f>BusPlanLocation!M76/IF(BusPlanLocation!$C$9="EUR",1,START!$E$18)+IF($C$9="Forecast",$F76,$D76)</f>
        <v>#REF!</v>
      </c>
      <c r="N76" s="307" t="e">
        <f t="shared" si="8"/>
        <v>#REF!</v>
      </c>
      <c r="O76" s="1278" t="e">
        <f>BusPlanLocation!O76/IF(BusPlanLocation!$C$9="EUR",1,START!$E$18)+IF($C$9="Forecast",$F76,$D76)</f>
        <v>#N/A</v>
      </c>
      <c r="P76" s="307" t="e">
        <f t="shared" si="9"/>
        <v>#N/A</v>
      </c>
      <c r="Q76" s="1278" t="e">
        <f>BusPlanLocation!Q76/IF(BusPlanLocation!$C$9="EUR",1,START!$E$18)+IF($C$9="Forecast",$F76,$D76)</f>
        <v>#N/A</v>
      </c>
      <c r="R76" s="307" t="e">
        <f t="shared" si="9"/>
        <v>#N/A</v>
      </c>
      <c r="S76" s="1278" t="e">
        <f>BusPlanLocation!S76/IF(BusPlanLocation!$C$9="EUR",1,START!$E$18)+IF($C$9="Forecast",$F76,$D76)</f>
        <v>#N/A</v>
      </c>
      <c r="T76" s="307" t="e">
        <f t="shared" si="9"/>
        <v>#N/A</v>
      </c>
      <c r="AA76" s="525" t="str">
        <f>IF(OR(B76=0,B76=""),"",B76&amp;IF(COUNTIF(B$11:$B76,B76)&gt;1,COUNTIF(B$11:$B76,B76),""))</f>
        <v>M641</v>
      </c>
      <c r="AC76" s="577"/>
      <c r="AD76" s="578"/>
      <c r="AE76" s="578"/>
    </row>
    <row r="77" spans="1:31" ht="12.75" customHeight="1">
      <c r="A77" s="553"/>
      <c r="B77" s="554" t="s">
        <v>142</v>
      </c>
      <c r="C77" s="555" t="s">
        <v>143</v>
      </c>
      <c r="D77" s="556" t="e">
        <f>BusPlanLocation!D77/IF(BusPlanLocation!$C$9="EUR",1,START!$E$18)</f>
        <v>#N/A</v>
      </c>
      <c r="E77" s="307" t="e">
        <f t="shared" si="6"/>
        <v>#N/A</v>
      </c>
      <c r="F77" s="562" t="e">
        <f>BusPlanLocation!F77/IF(BusPlanLocation!$C$9="EUR",1,START!$E$18)</f>
        <v>#N/A</v>
      </c>
      <c r="G77" s="563"/>
      <c r="H77" s="307" t="e">
        <f t="shared" si="7"/>
        <v>#N/A</v>
      </c>
      <c r="I77" s="1278" t="e">
        <f>BusPlanLocation!I77/IF(BusPlanLocation!$C$9="EUR",1,START!$E$18)+IF($C$9="Forecast",$F77,$D77)</f>
        <v>#REF!</v>
      </c>
      <c r="J77" s="564" t="e">
        <f t="shared" si="8"/>
        <v>#REF!</v>
      </c>
      <c r="K77" s="1278" t="e">
        <f>BusPlanLocation!K77/IF(BusPlanLocation!$C$9="EUR",1,START!$E$18)+IF($C$9="Forecast",$F77,$D77)</f>
        <v>#REF!</v>
      </c>
      <c r="L77" s="307" t="e">
        <f t="shared" si="8"/>
        <v>#REF!</v>
      </c>
      <c r="M77" s="1278" t="e">
        <f>BusPlanLocation!M77/IF(BusPlanLocation!$C$9="EUR",1,START!$E$18)+IF($C$9="Forecast",$F77,$D77)</f>
        <v>#REF!</v>
      </c>
      <c r="N77" s="307" t="e">
        <f t="shared" si="8"/>
        <v>#REF!</v>
      </c>
      <c r="O77" s="1278" t="e">
        <f>BusPlanLocation!O77/IF(BusPlanLocation!$C$9="EUR",1,START!$E$18)+IF($C$9="Forecast",$F77,$D77)</f>
        <v>#N/A</v>
      </c>
      <c r="P77" s="307" t="e">
        <f t="shared" si="9"/>
        <v>#N/A</v>
      </c>
      <c r="Q77" s="1278" t="e">
        <f>BusPlanLocation!Q77/IF(BusPlanLocation!$C$9="EUR",1,START!$E$18)+IF($C$9="Forecast",$F77,$D77)</f>
        <v>#N/A</v>
      </c>
      <c r="R77" s="307" t="e">
        <f t="shared" si="9"/>
        <v>#N/A</v>
      </c>
      <c r="S77" s="1278" t="e">
        <f>BusPlanLocation!S77/IF(BusPlanLocation!$C$9="EUR",1,START!$E$18)+IF($C$9="Forecast",$F77,$D77)</f>
        <v>#N/A</v>
      </c>
      <c r="T77" s="307" t="e">
        <f t="shared" si="9"/>
        <v>#N/A</v>
      </c>
      <c r="AA77" s="525" t="str">
        <f>IF(OR(B77=0,B77=""),"",B77&amp;IF(COUNTIF(B$11:$B77,B77)&gt;1,COUNTIF(B$11:$B77,B77),""))</f>
        <v>M645</v>
      </c>
      <c r="AC77" s="577"/>
      <c r="AD77" s="578"/>
      <c r="AE77" s="578"/>
    </row>
    <row r="78" spans="1:31" ht="12.75" customHeight="1">
      <c r="A78" s="553"/>
      <c r="B78" s="554" t="s">
        <v>144</v>
      </c>
      <c r="C78" s="555" t="s">
        <v>145</v>
      </c>
      <c r="D78" s="556" t="e">
        <f>BusPlanLocation!D78/IF(BusPlanLocation!$C$9="EUR",1,START!$E$18)</f>
        <v>#N/A</v>
      </c>
      <c r="E78" s="307" t="e">
        <f t="shared" si="6"/>
        <v>#N/A</v>
      </c>
      <c r="F78" s="562" t="e">
        <f>BusPlanLocation!F78/IF(BusPlanLocation!$C$9="EUR",1,START!$E$18)</f>
        <v>#N/A</v>
      </c>
      <c r="G78" s="563"/>
      <c r="H78" s="307" t="e">
        <f t="shared" si="7"/>
        <v>#N/A</v>
      </c>
      <c r="I78" s="1278" t="e">
        <f>BusPlanLocation!I78/IF(BusPlanLocation!$C$9="EUR",1,START!$E$18)+IF($C$9="Forecast",$F78,$D78)</f>
        <v>#N/A</v>
      </c>
      <c r="J78" s="564" t="e">
        <f t="shared" si="8"/>
        <v>#N/A</v>
      </c>
      <c r="K78" s="1278" t="e">
        <f>BusPlanLocation!K78/IF(BusPlanLocation!$C$9="EUR",1,START!$E$18)+IF($C$9="Forecast",$F78,$D78)</f>
        <v>#N/A</v>
      </c>
      <c r="L78" s="307" t="e">
        <f t="shared" si="8"/>
        <v>#N/A</v>
      </c>
      <c r="M78" s="1278" t="e">
        <f>BusPlanLocation!M78/IF(BusPlanLocation!$C$9="EUR",1,START!$E$18)+IF($C$9="Forecast",$F78,$D78)</f>
        <v>#N/A</v>
      </c>
      <c r="N78" s="307" t="e">
        <f t="shared" si="8"/>
        <v>#N/A</v>
      </c>
      <c r="O78" s="1278" t="e">
        <f>BusPlanLocation!O78/IF(BusPlanLocation!$C$9="EUR",1,START!$E$18)+IF($C$9="Forecast",$F78,$D78)</f>
        <v>#N/A</v>
      </c>
      <c r="P78" s="307" t="e">
        <f t="shared" si="9"/>
        <v>#N/A</v>
      </c>
      <c r="Q78" s="1278" t="e">
        <f>BusPlanLocation!Q78/IF(BusPlanLocation!$C$9="EUR",1,START!$E$18)+IF($C$9="Forecast",$F78,$D78)</f>
        <v>#N/A</v>
      </c>
      <c r="R78" s="307" t="e">
        <f t="shared" si="9"/>
        <v>#N/A</v>
      </c>
      <c r="S78" s="1278" t="e">
        <f>BusPlanLocation!S78/IF(BusPlanLocation!$C$9="EUR",1,START!$E$18)+IF($C$9="Forecast",$F78,$D78)</f>
        <v>#N/A</v>
      </c>
      <c r="T78" s="307" t="e">
        <f t="shared" si="9"/>
        <v>#N/A</v>
      </c>
      <c r="AA78" s="525" t="str">
        <f>IF(OR(B78=0,B78=""),"",B78&amp;IF(COUNTIF(B$11:$B78,B78)&gt;1,COUNTIF(B$11:$B78,B78),""))</f>
        <v>M650</v>
      </c>
      <c r="AC78" s="577"/>
      <c r="AD78" s="578"/>
      <c r="AE78" s="578"/>
    </row>
    <row r="79" spans="1:31" ht="12.75" customHeight="1">
      <c r="A79" s="553"/>
      <c r="B79" s="554" t="s">
        <v>146</v>
      </c>
      <c r="C79" s="555" t="s">
        <v>147</v>
      </c>
      <c r="D79" s="556" t="e">
        <f>BusPlanLocation!D79/IF(BusPlanLocation!$C$9="EUR",1,START!$E$18)</f>
        <v>#N/A</v>
      </c>
      <c r="E79" s="307" t="e">
        <f t="shared" si="6"/>
        <v>#N/A</v>
      </c>
      <c r="F79" s="562" t="e">
        <f>BusPlanLocation!F79/IF(BusPlanLocation!$C$9="EUR",1,START!$E$18)</f>
        <v>#N/A</v>
      </c>
      <c r="G79" s="563"/>
      <c r="H79" s="307" t="e">
        <f t="shared" si="7"/>
        <v>#N/A</v>
      </c>
      <c r="I79" s="1278" t="e">
        <f>BusPlanLocation!I79/IF(BusPlanLocation!$C$9="EUR",1,START!$E$18)+IF($C$9="Forecast",$F79,$D79)</f>
        <v>#N/A</v>
      </c>
      <c r="J79" s="564" t="e">
        <f t="shared" si="8"/>
        <v>#N/A</v>
      </c>
      <c r="K79" s="1278" t="e">
        <f>BusPlanLocation!K79/IF(BusPlanLocation!$C$9="EUR",1,START!$E$18)+IF($C$9="Forecast",$F79,$D79)</f>
        <v>#N/A</v>
      </c>
      <c r="L79" s="307" t="e">
        <f t="shared" si="8"/>
        <v>#N/A</v>
      </c>
      <c r="M79" s="1278" t="e">
        <f>BusPlanLocation!M79/IF(BusPlanLocation!$C$9="EUR",1,START!$E$18)+IF($C$9="Forecast",$F79,$D79)</f>
        <v>#N/A</v>
      </c>
      <c r="N79" s="307" t="e">
        <f t="shared" si="8"/>
        <v>#N/A</v>
      </c>
      <c r="O79" s="1278" t="e">
        <f>BusPlanLocation!O79/IF(BusPlanLocation!$C$9="EUR",1,START!$E$18)+IF($C$9="Forecast",$F79,$D79)</f>
        <v>#N/A</v>
      </c>
      <c r="P79" s="307" t="e">
        <f t="shared" si="9"/>
        <v>#N/A</v>
      </c>
      <c r="Q79" s="1278" t="e">
        <f>BusPlanLocation!Q79/IF(BusPlanLocation!$C$9="EUR",1,START!$E$18)+IF($C$9="Forecast",$F79,$D79)</f>
        <v>#N/A</v>
      </c>
      <c r="R79" s="307" t="e">
        <f t="shared" si="9"/>
        <v>#N/A</v>
      </c>
      <c r="S79" s="1278" t="e">
        <f>BusPlanLocation!S79/IF(BusPlanLocation!$C$9="EUR",1,START!$E$18)+IF($C$9="Forecast",$F79,$D79)</f>
        <v>#N/A</v>
      </c>
      <c r="T79" s="307" t="e">
        <f t="shared" si="9"/>
        <v>#N/A</v>
      </c>
      <c r="AA79" s="525" t="str">
        <f>IF(OR(B79=0,B79=""),"",B79&amp;IF(COUNTIF(B$11:$B79,B79)&gt;1,COUNTIF(B$11:$B79,B79),""))</f>
        <v>M655</v>
      </c>
      <c r="AC79" s="577"/>
      <c r="AD79" s="578"/>
      <c r="AE79" s="578"/>
    </row>
    <row r="80" spans="1:31" ht="12.75" customHeight="1">
      <c r="A80" s="553"/>
      <c r="B80" s="554" t="s">
        <v>148</v>
      </c>
      <c r="C80" s="555" t="s">
        <v>149</v>
      </c>
      <c r="D80" s="556" t="e">
        <f>BusPlanLocation!D80/IF(BusPlanLocation!$C$9="EUR",1,START!$E$18)</f>
        <v>#N/A</v>
      </c>
      <c r="E80" s="307" t="e">
        <f t="shared" si="6"/>
        <v>#N/A</v>
      </c>
      <c r="F80" s="562" t="e">
        <f>BusPlanLocation!F80/IF(BusPlanLocation!$C$9="EUR",1,START!$E$18)</f>
        <v>#N/A</v>
      </c>
      <c r="G80" s="563"/>
      <c r="H80" s="307" t="e">
        <f t="shared" si="7"/>
        <v>#N/A</v>
      </c>
      <c r="I80" s="1278" t="e">
        <f>BusPlanLocation!I80/IF(BusPlanLocation!$C$9="EUR",1,START!$E$18)+IF($C$9="Forecast",$F80,$D80)</f>
        <v>#N/A</v>
      </c>
      <c r="J80" s="564" t="e">
        <f t="shared" si="8"/>
        <v>#N/A</v>
      </c>
      <c r="K80" s="1278" t="e">
        <f>BusPlanLocation!K80/IF(BusPlanLocation!$C$9="EUR",1,START!$E$18)+IF($C$9="Forecast",$F80,$D80)</f>
        <v>#N/A</v>
      </c>
      <c r="L80" s="307" t="e">
        <f t="shared" si="8"/>
        <v>#N/A</v>
      </c>
      <c r="M80" s="1278" t="e">
        <f>BusPlanLocation!M80/IF(BusPlanLocation!$C$9="EUR",1,START!$E$18)+IF($C$9="Forecast",$F80,$D80)</f>
        <v>#N/A</v>
      </c>
      <c r="N80" s="307" t="e">
        <f t="shared" si="8"/>
        <v>#N/A</v>
      </c>
      <c r="O80" s="1278" t="e">
        <f>BusPlanLocation!O80/IF(BusPlanLocation!$C$9="EUR",1,START!$E$18)+IF($C$9="Forecast",$F80,$D80)</f>
        <v>#N/A</v>
      </c>
      <c r="P80" s="307" t="e">
        <f t="shared" si="9"/>
        <v>#N/A</v>
      </c>
      <c r="Q80" s="1278" t="e">
        <f>BusPlanLocation!Q80/IF(BusPlanLocation!$C$9="EUR",1,START!$E$18)+IF($C$9="Forecast",$F80,$D80)</f>
        <v>#N/A</v>
      </c>
      <c r="R80" s="307" t="e">
        <f t="shared" si="9"/>
        <v>#N/A</v>
      </c>
      <c r="S80" s="1278" t="e">
        <f>BusPlanLocation!S80/IF(BusPlanLocation!$C$9="EUR",1,START!$E$18)+IF($C$9="Forecast",$F80,$D80)</f>
        <v>#N/A</v>
      </c>
      <c r="T80" s="307" t="e">
        <f t="shared" si="9"/>
        <v>#N/A</v>
      </c>
      <c r="AA80" s="525" t="str">
        <f>IF(OR(B80=0,B80=""),"",B80&amp;IF(COUNTIF(B$11:$B80,B80)&gt;1,COUNTIF(B$11:$B80,B80),""))</f>
        <v>M660</v>
      </c>
      <c r="AC80" s="577"/>
      <c r="AD80" s="578"/>
      <c r="AE80" s="578"/>
    </row>
    <row r="81" spans="1:31" ht="12.75" customHeight="1">
      <c r="A81" s="553"/>
      <c r="B81" s="554" t="s">
        <v>150</v>
      </c>
      <c r="C81" s="555" t="s">
        <v>151</v>
      </c>
      <c r="D81" s="556" t="e">
        <f>BusPlanLocation!D81/IF(BusPlanLocation!$C$9="EUR",1,START!$E$18)</f>
        <v>#N/A</v>
      </c>
      <c r="E81" s="307" t="e">
        <f t="shared" si="6"/>
        <v>#N/A</v>
      </c>
      <c r="F81" s="562" t="e">
        <f>BusPlanLocation!F81/IF(BusPlanLocation!$C$9="EUR",1,START!$E$18)</f>
        <v>#N/A</v>
      </c>
      <c r="G81" s="563"/>
      <c r="H81" s="307" t="e">
        <f t="shared" si="7"/>
        <v>#N/A</v>
      </c>
      <c r="I81" s="1278" t="e">
        <f>BusPlanLocation!I81/IF(BusPlanLocation!$C$9="EUR",1,START!$E$18)+IF($C$9="Forecast",$F81,$D81)</f>
        <v>#N/A</v>
      </c>
      <c r="J81" s="564" t="e">
        <f t="shared" si="8"/>
        <v>#N/A</v>
      </c>
      <c r="K81" s="1278" t="e">
        <f>BusPlanLocation!K81/IF(BusPlanLocation!$C$9="EUR",1,START!$E$18)+IF($C$9="Forecast",$F81,$D81)</f>
        <v>#N/A</v>
      </c>
      <c r="L81" s="307" t="e">
        <f t="shared" si="8"/>
        <v>#N/A</v>
      </c>
      <c r="M81" s="1278" t="e">
        <f>BusPlanLocation!M81/IF(BusPlanLocation!$C$9="EUR",1,START!$E$18)+IF($C$9="Forecast",$F81,$D81)</f>
        <v>#N/A</v>
      </c>
      <c r="N81" s="307" t="e">
        <f t="shared" si="8"/>
        <v>#N/A</v>
      </c>
      <c r="O81" s="1278" t="e">
        <f>BusPlanLocation!O81/IF(BusPlanLocation!$C$9="EUR",1,START!$E$18)+IF($C$9="Forecast",$F81,$D81)</f>
        <v>#N/A</v>
      </c>
      <c r="P81" s="307" t="e">
        <f t="shared" si="9"/>
        <v>#N/A</v>
      </c>
      <c r="Q81" s="1278" t="e">
        <f>BusPlanLocation!Q81/IF(BusPlanLocation!$C$9="EUR",1,START!$E$18)+IF($C$9="Forecast",$F81,$D81)</f>
        <v>#N/A</v>
      </c>
      <c r="R81" s="307" t="e">
        <f t="shared" si="9"/>
        <v>#N/A</v>
      </c>
      <c r="S81" s="1278" t="e">
        <f>BusPlanLocation!S81/IF(BusPlanLocation!$C$9="EUR",1,START!$E$18)+IF($C$9="Forecast",$F81,$D81)</f>
        <v>#N/A</v>
      </c>
      <c r="T81" s="307" t="e">
        <f t="shared" si="9"/>
        <v>#N/A</v>
      </c>
      <c r="AA81" s="525" t="str">
        <f>IF(OR(B81=0,B81=""),"",B81&amp;IF(COUNTIF(B$11:$B81,B81)&gt;1,COUNTIF(B$11:$B81,B81),""))</f>
        <v>M665</v>
      </c>
      <c r="AC81" s="577"/>
      <c r="AD81" s="578"/>
      <c r="AE81" s="578"/>
    </row>
    <row r="82" spans="1:31" ht="12.75" customHeight="1">
      <c r="A82" s="553"/>
      <c r="B82" s="565" t="s">
        <v>152</v>
      </c>
      <c r="C82" s="565" t="s">
        <v>153</v>
      </c>
      <c r="D82" s="566" t="e">
        <f>BusPlanLocation!D82/IF(BusPlanLocation!$C$9="EUR",1,START!$E$18)</f>
        <v>#N/A</v>
      </c>
      <c r="E82" s="567" t="e">
        <f t="shared" si="6"/>
        <v>#N/A</v>
      </c>
      <c r="F82" s="568" t="e">
        <f>BusPlanLocation!F82/IF(BusPlanLocation!$C$9="EUR",1,START!$E$18)</f>
        <v>#N/A</v>
      </c>
      <c r="G82" s="569"/>
      <c r="H82" s="567" t="e">
        <f t="shared" si="7"/>
        <v>#N/A</v>
      </c>
      <c r="I82" s="1279" t="e">
        <f>SUM(I67:I81)</f>
        <v>#N/A</v>
      </c>
      <c r="J82" s="570" t="e">
        <f t="shared" si="8"/>
        <v>#N/A</v>
      </c>
      <c r="K82" s="1279" t="e">
        <f>SUM(K67:K81)</f>
        <v>#N/A</v>
      </c>
      <c r="L82" s="567" t="e">
        <f t="shared" si="8"/>
        <v>#N/A</v>
      </c>
      <c r="M82" s="1279" t="e">
        <f>SUM(M67:M81)</f>
        <v>#N/A</v>
      </c>
      <c r="N82" s="567" t="e">
        <f t="shared" si="8"/>
        <v>#N/A</v>
      </c>
      <c r="O82" s="1279" t="e">
        <f>SUM(O67:O81)</f>
        <v>#N/A</v>
      </c>
      <c r="P82" s="567" t="e">
        <f t="shared" si="9"/>
        <v>#N/A</v>
      </c>
      <c r="Q82" s="1279" t="e">
        <f>SUM(Q67:Q81)</f>
        <v>#N/A</v>
      </c>
      <c r="R82" s="567" t="e">
        <f t="shared" si="9"/>
        <v>#N/A</v>
      </c>
      <c r="S82" s="1279" t="e">
        <f>SUM(S67:S81)</f>
        <v>#N/A</v>
      </c>
      <c r="T82" s="567" t="e">
        <f t="shared" si="9"/>
        <v>#N/A</v>
      </c>
      <c r="AA82" s="525" t="str">
        <f>IF(OR(B82=0,B82=""),"",B82&amp;IF(COUNTIF(B$11:$B82,B82)&gt;1,COUNTIF(B$11:$B82,B82),""))</f>
        <v>M689</v>
      </c>
      <c r="AC82" s="572"/>
      <c r="AD82" s="574"/>
      <c r="AE82" s="574"/>
    </row>
    <row r="83" spans="1:31" ht="12.75" customHeight="1">
      <c r="A83" s="553"/>
      <c r="B83" s="554" t="s">
        <v>154</v>
      </c>
      <c r="C83" s="555" t="s">
        <v>155</v>
      </c>
      <c r="D83" s="556" t="e">
        <f>BusPlanLocation!D83/IF(BusPlanLocation!$C$9="EUR",1,START!$E$18)</f>
        <v>#N/A</v>
      </c>
      <c r="E83" s="307" t="e">
        <f t="shared" si="6"/>
        <v>#N/A</v>
      </c>
      <c r="F83" s="562" t="e">
        <f>BusPlanLocation!F83/IF(BusPlanLocation!$C$9="EUR",1,START!$E$18)</f>
        <v>#N/A</v>
      </c>
      <c r="G83" s="563"/>
      <c r="H83" s="307" t="e">
        <f t="shared" si="7"/>
        <v>#N/A</v>
      </c>
      <c r="I83" s="1278" t="e">
        <f>BusPlanLocation!I83/IF(BusPlanLocation!$C$9="EUR",1,START!$E$18)+IF($C$9="Forecast",$F83,$D83)</f>
        <v>#N/A</v>
      </c>
      <c r="J83" s="564" t="e">
        <f t="shared" si="8"/>
        <v>#N/A</v>
      </c>
      <c r="K83" s="1278" t="e">
        <f>BusPlanLocation!K83/IF(BusPlanLocation!$C$9="EUR",1,START!$E$18)+IF($C$9="Forecast",$F83,$D83)</f>
        <v>#N/A</v>
      </c>
      <c r="L83" s="307" t="e">
        <f t="shared" si="8"/>
        <v>#N/A</v>
      </c>
      <c r="M83" s="1278" t="e">
        <f>BusPlanLocation!M83/IF(BusPlanLocation!$C$9="EUR",1,START!$E$18)+IF($C$9="Forecast",$F83,$D83)</f>
        <v>#N/A</v>
      </c>
      <c r="N83" s="307" t="e">
        <f t="shared" si="8"/>
        <v>#N/A</v>
      </c>
      <c r="O83" s="1278" t="e">
        <f>BusPlanLocation!O83/IF(BusPlanLocation!$C$9="EUR",1,START!$E$18)+IF($C$9="Forecast",$F83,$D83)</f>
        <v>#N/A</v>
      </c>
      <c r="P83" s="307" t="e">
        <f t="shared" si="9"/>
        <v>#N/A</v>
      </c>
      <c r="Q83" s="1278" t="e">
        <f>BusPlanLocation!Q83/IF(BusPlanLocation!$C$9="EUR",1,START!$E$18)+IF($C$9="Forecast",$F83,$D83)</f>
        <v>#N/A</v>
      </c>
      <c r="R83" s="307" t="e">
        <f t="shared" si="9"/>
        <v>#N/A</v>
      </c>
      <c r="S83" s="1278" t="e">
        <f>BusPlanLocation!S83/IF(BusPlanLocation!$C$9="EUR",1,START!$E$18)+IF($C$9="Forecast",$F83,$D83)</f>
        <v>#N/A</v>
      </c>
      <c r="T83" s="307" t="e">
        <f t="shared" si="9"/>
        <v>#N/A</v>
      </c>
      <c r="AA83" s="525" t="str">
        <f>IF(OR(B83=0,B83=""),"",B83&amp;IF(COUNTIF(B$11:$B83,B83)&gt;1,COUNTIF(B$11:$B83,B83),""))</f>
        <v>M705</v>
      </c>
      <c r="AC83" s="572"/>
      <c r="AD83" s="574"/>
      <c r="AE83" s="574"/>
    </row>
    <row r="84" spans="1:31" ht="12.75" customHeight="1">
      <c r="A84" s="553"/>
      <c r="B84" s="554" t="s">
        <v>156</v>
      </c>
      <c r="C84" s="555" t="s">
        <v>157</v>
      </c>
      <c r="D84" s="556" t="e">
        <f>BusPlanLocation!D84/IF(BusPlanLocation!$C$9="EUR",1,START!$E$18)</f>
        <v>#N/A</v>
      </c>
      <c r="E84" s="307" t="e">
        <f t="shared" si="6"/>
        <v>#N/A</v>
      </c>
      <c r="F84" s="562" t="e">
        <f>BusPlanLocation!F84/IF(BusPlanLocation!$C$9="EUR",1,START!$E$18)</f>
        <v>#N/A</v>
      </c>
      <c r="G84" s="563"/>
      <c r="H84" s="307" t="e">
        <f t="shared" si="7"/>
        <v>#N/A</v>
      </c>
      <c r="I84" s="1278" t="e">
        <f>BusPlanLocation!I84/IF(BusPlanLocation!$C$9="EUR",1,START!$E$18)+IF($C$9="Forecast",$F84,$D84)</f>
        <v>#N/A</v>
      </c>
      <c r="J84" s="564" t="e">
        <f t="shared" si="8"/>
        <v>#N/A</v>
      </c>
      <c r="K84" s="1278" t="e">
        <f>BusPlanLocation!K84/IF(BusPlanLocation!$C$9="EUR",1,START!$E$18)+IF($C$9="Forecast",$F84,$D84)</f>
        <v>#N/A</v>
      </c>
      <c r="L84" s="307" t="e">
        <f t="shared" si="8"/>
        <v>#N/A</v>
      </c>
      <c r="M84" s="1278" t="e">
        <f>BusPlanLocation!M84/IF(BusPlanLocation!$C$9="EUR",1,START!$E$18)+IF($C$9="Forecast",$F84,$D84)</f>
        <v>#N/A</v>
      </c>
      <c r="N84" s="307" t="e">
        <f t="shared" si="8"/>
        <v>#N/A</v>
      </c>
      <c r="O84" s="1278" t="e">
        <f>BusPlanLocation!O84/IF(BusPlanLocation!$C$9="EUR",1,START!$E$18)+IF($C$9="Forecast",$F84,$D84)</f>
        <v>#N/A</v>
      </c>
      <c r="P84" s="307" t="e">
        <f t="shared" si="9"/>
        <v>#N/A</v>
      </c>
      <c r="Q84" s="1278" t="e">
        <f>BusPlanLocation!Q84/IF(BusPlanLocation!$C$9="EUR",1,START!$E$18)+IF($C$9="Forecast",$F84,$D84)</f>
        <v>#N/A</v>
      </c>
      <c r="R84" s="307" t="e">
        <f t="shared" si="9"/>
        <v>#N/A</v>
      </c>
      <c r="S84" s="1278" t="e">
        <f>BusPlanLocation!S84/IF(BusPlanLocation!$C$9="EUR",1,START!$E$18)+IF($C$9="Forecast",$F84,$D84)</f>
        <v>#N/A</v>
      </c>
      <c r="T84" s="307" t="e">
        <f t="shared" si="9"/>
        <v>#N/A</v>
      </c>
      <c r="AA84" s="525" t="str">
        <f>IF(OR(B84=0,B84=""),"",B84&amp;IF(COUNTIF(B$11:$B84,B84)&gt;1,COUNTIF(B$11:$B84,B84),""))</f>
        <v>M710</v>
      </c>
      <c r="AC84" s="572"/>
      <c r="AD84" s="574"/>
      <c r="AE84" s="574"/>
    </row>
    <row r="85" spans="1:31" ht="12.75" customHeight="1">
      <c r="A85" s="553"/>
      <c r="B85" s="554" t="s">
        <v>158</v>
      </c>
      <c r="C85" s="555" t="s">
        <v>159</v>
      </c>
      <c r="D85" s="556" t="e">
        <f>BusPlanLocation!D85/IF(BusPlanLocation!$C$9="EUR",1,START!$E$18)</f>
        <v>#N/A</v>
      </c>
      <c r="E85" s="307" t="e">
        <f t="shared" si="6"/>
        <v>#N/A</v>
      </c>
      <c r="F85" s="562" t="e">
        <f>BusPlanLocation!F85/IF(BusPlanLocation!$C$9="EUR",1,START!$E$18)</f>
        <v>#N/A</v>
      </c>
      <c r="G85" s="563"/>
      <c r="H85" s="307" t="e">
        <f t="shared" si="7"/>
        <v>#N/A</v>
      </c>
      <c r="I85" s="1278" t="e">
        <f>BusPlanLocation!I85/IF(BusPlanLocation!$C$9="EUR",1,START!$E$18)+IF($C$9="Forecast",$F85,$D85)</f>
        <v>#N/A</v>
      </c>
      <c r="J85" s="564" t="e">
        <f t="shared" si="8"/>
        <v>#N/A</v>
      </c>
      <c r="K85" s="1278" t="e">
        <f>BusPlanLocation!K85/IF(BusPlanLocation!$C$9="EUR",1,START!$E$18)+IF($C$9="Forecast",$F85,$D85)</f>
        <v>#N/A</v>
      </c>
      <c r="L85" s="307" t="e">
        <f t="shared" si="8"/>
        <v>#N/A</v>
      </c>
      <c r="M85" s="1278" t="e">
        <f>BusPlanLocation!M85/IF(BusPlanLocation!$C$9="EUR",1,START!$E$18)+IF($C$9="Forecast",$F85,$D85)</f>
        <v>#N/A</v>
      </c>
      <c r="N85" s="307" t="e">
        <f t="shared" si="8"/>
        <v>#N/A</v>
      </c>
      <c r="O85" s="1278" t="e">
        <f>BusPlanLocation!O85/IF(BusPlanLocation!$C$9="EUR",1,START!$E$18)+IF($C$9="Forecast",$F85,$D85)</f>
        <v>#N/A</v>
      </c>
      <c r="P85" s="307" t="e">
        <f t="shared" si="9"/>
        <v>#N/A</v>
      </c>
      <c r="Q85" s="1278" t="e">
        <f>BusPlanLocation!Q85/IF(BusPlanLocation!$C$9="EUR",1,START!$E$18)+IF($C$9="Forecast",$F85,$D85)</f>
        <v>#N/A</v>
      </c>
      <c r="R85" s="307" t="e">
        <f t="shared" si="9"/>
        <v>#N/A</v>
      </c>
      <c r="S85" s="1278" t="e">
        <f>BusPlanLocation!S85/IF(BusPlanLocation!$C$9="EUR",1,START!$E$18)+IF($C$9="Forecast",$F85,$D85)</f>
        <v>#N/A</v>
      </c>
      <c r="T85" s="307" t="e">
        <f t="shared" si="9"/>
        <v>#N/A</v>
      </c>
      <c r="AA85" s="525" t="str">
        <f>IF(OR(B85=0,B85=""),"",B85&amp;IF(COUNTIF(B$11:$B85,B85)&gt;1,COUNTIF(B$11:$B85,B85),""))</f>
        <v>M711</v>
      </c>
      <c r="AC85" s="572"/>
      <c r="AD85" s="574"/>
      <c r="AE85" s="574"/>
    </row>
    <row r="86" spans="1:31" ht="12.75" customHeight="1">
      <c r="A86" s="553"/>
      <c r="B86" s="554" t="s">
        <v>160</v>
      </c>
      <c r="C86" s="555" t="s">
        <v>161</v>
      </c>
      <c r="D86" s="556" t="e">
        <f>BusPlanLocation!D86/IF(BusPlanLocation!$C$9="EUR",1,START!$E$18)</f>
        <v>#N/A</v>
      </c>
      <c r="E86" s="307" t="e">
        <f t="shared" si="6"/>
        <v>#N/A</v>
      </c>
      <c r="F86" s="562" t="e">
        <f>BusPlanLocation!F86/IF(BusPlanLocation!$C$9="EUR",1,START!$E$18)</f>
        <v>#N/A</v>
      </c>
      <c r="G86" s="563"/>
      <c r="H86" s="307" t="e">
        <f t="shared" si="7"/>
        <v>#N/A</v>
      </c>
      <c r="I86" s="1278" t="e">
        <f>BusPlanLocation!I86/IF(BusPlanLocation!$C$9="EUR",1,START!$E$18)+IF($C$9="Forecast",$F86,$D86)</f>
        <v>#N/A</v>
      </c>
      <c r="J86" s="564" t="e">
        <f t="shared" si="8"/>
        <v>#N/A</v>
      </c>
      <c r="K86" s="1278" t="e">
        <f>BusPlanLocation!K86/IF(BusPlanLocation!$C$9="EUR",1,START!$E$18)+IF($C$9="Forecast",$F86,$D86)</f>
        <v>#N/A</v>
      </c>
      <c r="L86" s="307" t="e">
        <f t="shared" si="8"/>
        <v>#N/A</v>
      </c>
      <c r="M86" s="1278" t="e">
        <f>BusPlanLocation!M86/IF(BusPlanLocation!$C$9="EUR",1,START!$E$18)+IF($C$9="Forecast",$F86,$D86)</f>
        <v>#N/A</v>
      </c>
      <c r="N86" s="307" t="e">
        <f t="shared" si="8"/>
        <v>#N/A</v>
      </c>
      <c r="O86" s="1278" t="e">
        <f>BusPlanLocation!O86/IF(BusPlanLocation!$C$9="EUR",1,START!$E$18)+IF($C$9="Forecast",$F86,$D86)</f>
        <v>#N/A</v>
      </c>
      <c r="P86" s="307" t="e">
        <f t="shared" si="9"/>
        <v>#N/A</v>
      </c>
      <c r="Q86" s="1278" t="e">
        <f>BusPlanLocation!Q86/IF(BusPlanLocation!$C$9="EUR",1,START!$E$18)+IF($C$9="Forecast",$F86,$D86)</f>
        <v>#N/A</v>
      </c>
      <c r="R86" s="307" t="e">
        <f t="shared" si="9"/>
        <v>#N/A</v>
      </c>
      <c r="S86" s="1278" t="e">
        <f>BusPlanLocation!S86/IF(BusPlanLocation!$C$9="EUR",1,START!$E$18)+IF($C$9="Forecast",$F86,$D86)</f>
        <v>#N/A</v>
      </c>
      <c r="T86" s="307" t="e">
        <f t="shared" si="9"/>
        <v>#N/A</v>
      </c>
      <c r="AA86" s="525" t="str">
        <f>IF(OR(B86=0,B86=""),"",B86&amp;IF(COUNTIF(B$11:$B86,B86)&gt;1,COUNTIF(B$11:$B86,B86),""))</f>
        <v>M715</v>
      </c>
      <c r="AC86" s="572"/>
      <c r="AD86" s="574"/>
      <c r="AE86" s="574"/>
    </row>
    <row r="87" spans="1:31" ht="12.75" customHeight="1">
      <c r="A87" s="553"/>
      <c r="B87" s="554" t="s">
        <v>162</v>
      </c>
      <c r="C87" s="555" t="s">
        <v>163</v>
      </c>
      <c r="D87" s="556" t="e">
        <f>BusPlanLocation!D87/IF(BusPlanLocation!$C$9="EUR",1,START!$E$18)</f>
        <v>#N/A</v>
      </c>
      <c r="E87" s="307" t="e">
        <f t="shared" si="6"/>
        <v>#N/A</v>
      </c>
      <c r="F87" s="562" t="e">
        <f>BusPlanLocation!F87/IF(BusPlanLocation!$C$9="EUR",1,START!$E$18)</f>
        <v>#N/A</v>
      </c>
      <c r="G87" s="563"/>
      <c r="H87" s="307" t="e">
        <f t="shared" si="7"/>
        <v>#N/A</v>
      </c>
      <c r="I87" s="1278" t="e">
        <f>BusPlanLocation!I87/IF(BusPlanLocation!$C$9="EUR",1,START!$E$18)+IF($C$9="Forecast",$F87,$D87)</f>
        <v>#N/A</v>
      </c>
      <c r="J87" s="564" t="e">
        <f t="shared" si="8"/>
        <v>#N/A</v>
      </c>
      <c r="K87" s="1278" t="e">
        <f>BusPlanLocation!K87/IF(BusPlanLocation!$C$9="EUR",1,START!$E$18)+IF($C$9="Forecast",$F87,$D87)</f>
        <v>#N/A</v>
      </c>
      <c r="L87" s="307" t="e">
        <f t="shared" si="8"/>
        <v>#N/A</v>
      </c>
      <c r="M87" s="1278" t="e">
        <f>BusPlanLocation!M87/IF(BusPlanLocation!$C$9="EUR",1,START!$E$18)+IF($C$9="Forecast",$F87,$D87)</f>
        <v>#N/A</v>
      </c>
      <c r="N87" s="307" t="e">
        <f t="shared" si="8"/>
        <v>#N/A</v>
      </c>
      <c r="O87" s="1278" t="e">
        <f>BusPlanLocation!O87/IF(BusPlanLocation!$C$9="EUR",1,START!$E$18)+IF($C$9="Forecast",$F87,$D87)</f>
        <v>#N/A</v>
      </c>
      <c r="P87" s="307" t="e">
        <f t="shared" si="9"/>
        <v>#N/A</v>
      </c>
      <c r="Q87" s="1278" t="e">
        <f>BusPlanLocation!Q87/IF(BusPlanLocation!$C$9="EUR",1,START!$E$18)+IF($C$9="Forecast",$F87,$D87)</f>
        <v>#N/A</v>
      </c>
      <c r="R87" s="307" t="e">
        <f t="shared" si="9"/>
        <v>#N/A</v>
      </c>
      <c r="S87" s="1278" t="e">
        <f>BusPlanLocation!S87/IF(BusPlanLocation!$C$9="EUR",1,START!$E$18)+IF($C$9="Forecast",$F87,$D87)</f>
        <v>#N/A</v>
      </c>
      <c r="T87" s="307" t="e">
        <f t="shared" si="9"/>
        <v>#N/A</v>
      </c>
      <c r="AA87" s="525" t="str">
        <f>IF(OR(B87=0,B87=""),"",B87&amp;IF(COUNTIF(B$11:$B87,B87)&gt;1,COUNTIF(B$11:$B87,B87),""))</f>
        <v>M720</v>
      </c>
      <c r="AC87" s="572"/>
      <c r="AD87" s="574"/>
      <c r="AE87" s="574"/>
    </row>
    <row r="88" spans="1:31" ht="12.75" customHeight="1">
      <c r="A88" s="553"/>
      <c r="B88" s="554" t="s">
        <v>164</v>
      </c>
      <c r="C88" s="555" t="s">
        <v>165</v>
      </c>
      <c r="D88" s="556" t="e">
        <f>BusPlanLocation!D88/IF(BusPlanLocation!$C$9="EUR",1,START!$E$18)</f>
        <v>#N/A</v>
      </c>
      <c r="E88" s="307" t="e">
        <f t="shared" si="6"/>
        <v>#N/A</v>
      </c>
      <c r="F88" s="562" t="e">
        <f>BusPlanLocation!F88/IF(BusPlanLocation!$C$9="EUR",1,START!$E$18)</f>
        <v>#N/A</v>
      </c>
      <c r="G88" s="563"/>
      <c r="H88" s="307" t="e">
        <f t="shared" si="7"/>
        <v>#N/A</v>
      </c>
      <c r="I88" s="1278" t="e">
        <f>BusPlanLocation!I88/IF(BusPlanLocation!$C$9="EUR",1,START!$E$18)+IF($C$9="Forecast",$F88,$D88)</f>
        <v>#N/A</v>
      </c>
      <c r="J88" s="564" t="e">
        <f t="shared" si="8"/>
        <v>#N/A</v>
      </c>
      <c r="K88" s="1278" t="e">
        <f>BusPlanLocation!K88/IF(BusPlanLocation!$C$9="EUR",1,START!$E$18)+IF($C$9="Forecast",$F88,$D88)</f>
        <v>#N/A</v>
      </c>
      <c r="L88" s="307" t="e">
        <f t="shared" si="8"/>
        <v>#N/A</v>
      </c>
      <c r="M88" s="1278" t="e">
        <f>BusPlanLocation!M88/IF(BusPlanLocation!$C$9="EUR",1,START!$E$18)+IF($C$9="Forecast",$F88,$D88)</f>
        <v>#N/A</v>
      </c>
      <c r="N88" s="307" t="e">
        <f t="shared" si="8"/>
        <v>#N/A</v>
      </c>
      <c r="O88" s="1278" t="e">
        <f>BusPlanLocation!O88/IF(BusPlanLocation!$C$9="EUR",1,START!$E$18)+IF($C$9="Forecast",$F88,$D88)</f>
        <v>#N/A</v>
      </c>
      <c r="P88" s="307" t="e">
        <f t="shared" si="9"/>
        <v>#N/A</v>
      </c>
      <c r="Q88" s="1278" t="e">
        <f>BusPlanLocation!Q88/IF(BusPlanLocation!$C$9="EUR",1,START!$E$18)+IF($C$9="Forecast",$F88,$D88)</f>
        <v>#N/A</v>
      </c>
      <c r="R88" s="307" t="e">
        <f t="shared" si="9"/>
        <v>#N/A</v>
      </c>
      <c r="S88" s="1278" t="e">
        <f>BusPlanLocation!S88/IF(BusPlanLocation!$C$9="EUR",1,START!$E$18)+IF($C$9="Forecast",$F88,$D88)</f>
        <v>#N/A</v>
      </c>
      <c r="T88" s="307" t="e">
        <f t="shared" si="9"/>
        <v>#N/A</v>
      </c>
      <c r="AA88" s="525" t="str">
        <f>IF(OR(B88=0,B88=""),"",B88&amp;IF(COUNTIF(B$11:$B88,B88)&gt;1,COUNTIF(B$11:$B88,B88),""))</f>
        <v>M725</v>
      </c>
      <c r="AC88" s="572"/>
      <c r="AD88" s="574"/>
      <c r="AE88" s="574"/>
    </row>
    <row r="89" spans="1:31" ht="12.75" customHeight="1">
      <c r="A89" s="553"/>
      <c r="B89" s="554" t="s">
        <v>166</v>
      </c>
      <c r="C89" s="555" t="s">
        <v>167</v>
      </c>
      <c r="D89" s="556" t="e">
        <f>BusPlanLocation!D89/IF(BusPlanLocation!$C$9="EUR",1,START!$E$18)</f>
        <v>#N/A</v>
      </c>
      <c r="E89" s="307" t="e">
        <f t="shared" si="6"/>
        <v>#N/A</v>
      </c>
      <c r="F89" s="562" t="e">
        <f>BusPlanLocation!F89/IF(BusPlanLocation!$C$9="EUR",1,START!$E$18)</f>
        <v>#N/A</v>
      </c>
      <c r="G89" s="563"/>
      <c r="H89" s="307" t="e">
        <f t="shared" si="7"/>
        <v>#N/A</v>
      </c>
      <c r="I89" s="1278" t="e">
        <f>BusPlanLocation!I89/IF(BusPlanLocation!$C$9="EUR",1,START!$E$18)+IF($C$9="Forecast",$F89,$D89)</f>
        <v>#N/A</v>
      </c>
      <c r="J89" s="564" t="e">
        <f t="shared" si="8"/>
        <v>#N/A</v>
      </c>
      <c r="K89" s="1278" t="e">
        <f>BusPlanLocation!K89/IF(BusPlanLocation!$C$9="EUR",1,START!$E$18)+IF($C$9="Forecast",$F89,$D89)</f>
        <v>#N/A</v>
      </c>
      <c r="L89" s="307" t="e">
        <f t="shared" si="8"/>
        <v>#N/A</v>
      </c>
      <c r="M89" s="1278" t="e">
        <f>BusPlanLocation!M89/IF(BusPlanLocation!$C$9="EUR",1,START!$E$18)+IF($C$9="Forecast",$F89,$D89)</f>
        <v>#N/A</v>
      </c>
      <c r="N89" s="307" t="e">
        <f t="shared" si="8"/>
        <v>#N/A</v>
      </c>
      <c r="O89" s="1278" t="e">
        <f>BusPlanLocation!O89/IF(BusPlanLocation!$C$9="EUR",1,START!$E$18)+IF($C$9="Forecast",$F89,$D89)</f>
        <v>#N/A</v>
      </c>
      <c r="P89" s="307" t="e">
        <f t="shared" si="9"/>
        <v>#N/A</v>
      </c>
      <c r="Q89" s="1278" t="e">
        <f>BusPlanLocation!Q89/IF(BusPlanLocation!$C$9="EUR",1,START!$E$18)+IF($C$9="Forecast",$F89,$D89)</f>
        <v>#N/A</v>
      </c>
      <c r="R89" s="307" t="e">
        <f t="shared" si="9"/>
        <v>#N/A</v>
      </c>
      <c r="S89" s="1278" t="e">
        <f>BusPlanLocation!S89/IF(BusPlanLocation!$C$9="EUR",1,START!$E$18)+IF($C$9="Forecast",$F89,$D89)</f>
        <v>#N/A</v>
      </c>
      <c r="T89" s="307" t="e">
        <f t="shared" si="9"/>
        <v>#N/A</v>
      </c>
      <c r="AA89" s="525" t="str">
        <f>IF(OR(B89=0,B89=""),"",B89&amp;IF(COUNTIF(B$11:$B89,B89)&gt;1,COUNTIF(B$11:$B89,B89),""))</f>
        <v>M726</v>
      </c>
      <c r="AC89" s="572"/>
      <c r="AD89" s="574"/>
      <c r="AE89" s="574"/>
    </row>
    <row r="90" spans="1:31" ht="12.75" customHeight="1">
      <c r="A90" s="553"/>
      <c r="B90" s="565" t="s">
        <v>168</v>
      </c>
      <c r="C90" s="565" t="s">
        <v>169</v>
      </c>
      <c r="D90" s="566" t="e">
        <f>BusPlanLocation!D90/IF(BusPlanLocation!$C$9="EUR",1,START!$E$18)</f>
        <v>#N/A</v>
      </c>
      <c r="E90" s="567" t="e">
        <f t="shared" si="6"/>
        <v>#N/A</v>
      </c>
      <c r="F90" s="568" t="e">
        <f>BusPlanLocation!F90/IF(BusPlanLocation!$C$9="EUR",1,START!$E$18)</f>
        <v>#N/A</v>
      </c>
      <c r="G90" s="569"/>
      <c r="H90" s="567" t="e">
        <f t="shared" si="7"/>
        <v>#N/A</v>
      </c>
      <c r="I90" s="1279" t="e">
        <f>SUM(I83:I89)</f>
        <v>#N/A</v>
      </c>
      <c r="J90" s="570" t="e">
        <f t="shared" si="8"/>
        <v>#N/A</v>
      </c>
      <c r="K90" s="1279" t="e">
        <f>SUM(K83:K89)</f>
        <v>#N/A</v>
      </c>
      <c r="L90" s="567" t="e">
        <f t="shared" si="8"/>
        <v>#N/A</v>
      </c>
      <c r="M90" s="1279" t="e">
        <f>SUM(M83:M89)</f>
        <v>#N/A</v>
      </c>
      <c r="N90" s="567" t="e">
        <f t="shared" si="8"/>
        <v>#N/A</v>
      </c>
      <c r="O90" s="1279" t="e">
        <f>SUM(O83:O89)</f>
        <v>#N/A</v>
      </c>
      <c r="P90" s="567" t="e">
        <f t="shared" si="9"/>
        <v>#N/A</v>
      </c>
      <c r="Q90" s="1279" t="e">
        <f>SUM(Q83:Q89)</f>
        <v>#N/A</v>
      </c>
      <c r="R90" s="567" t="e">
        <f t="shared" si="9"/>
        <v>#N/A</v>
      </c>
      <c r="S90" s="1279" t="e">
        <f>SUM(S83:S89)</f>
        <v>#N/A</v>
      </c>
      <c r="T90" s="567" t="e">
        <f t="shared" si="9"/>
        <v>#N/A</v>
      </c>
      <c r="AA90" s="525" t="str">
        <f>IF(OR(B90=0,B90=""),"",B90&amp;IF(COUNTIF(B$11:$B90,B90)&gt;1,COUNTIF(B$11:$B90,B90),""))</f>
        <v>M739</v>
      </c>
      <c r="AC90" s="572"/>
      <c r="AD90" s="574"/>
      <c r="AE90" s="574"/>
    </row>
    <row r="91" spans="1:31" ht="12.75" customHeight="1">
      <c r="A91" s="553"/>
      <c r="B91" s="565" t="s">
        <v>170</v>
      </c>
      <c r="C91" s="565" t="s">
        <v>171</v>
      </c>
      <c r="D91" s="566" t="e">
        <f>BusPlanLocation!D91/IF(BusPlanLocation!$C$9="EUR",1,START!$E$18)</f>
        <v>#N/A</v>
      </c>
      <c r="E91" s="567" t="e">
        <f t="shared" si="6"/>
        <v>#N/A</v>
      </c>
      <c r="F91" s="568" t="e">
        <f>BusPlanLocation!F91/IF(BusPlanLocation!$C$9="EUR",1,START!$E$18)</f>
        <v>#N/A</v>
      </c>
      <c r="G91" s="569"/>
      <c r="H91" s="567" t="e">
        <f t="shared" si="7"/>
        <v>#N/A</v>
      </c>
      <c r="I91" s="1279" t="e">
        <f>BusPlanLocation!I91/IF(BusPlanLocation!$C$9="EUR",1,START!$E$18)+IF($C$9="Forecast",$F91,$D91)</f>
        <v>#N/A</v>
      </c>
      <c r="J91" s="570" t="e">
        <f t="shared" si="8"/>
        <v>#N/A</v>
      </c>
      <c r="K91" s="1279" t="e">
        <f>BusPlanLocation!K91/IF(BusPlanLocation!$C$9="EUR",1,START!$E$18)+IF($C$9="Forecast",$F91,$D91)</f>
        <v>#N/A</v>
      </c>
      <c r="L91" s="567" t="e">
        <f t="shared" si="8"/>
        <v>#N/A</v>
      </c>
      <c r="M91" s="1279" t="e">
        <f>BusPlanLocation!M91/IF(BusPlanLocation!$C$9="EUR",1,START!$E$18)+IF($C$9="Forecast",$F91,$D91)</f>
        <v>#N/A</v>
      </c>
      <c r="N91" s="567" t="e">
        <f t="shared" si="8"/>
        <v>#N/A</v>
      </c>
      <c r="O91" s="1279" t="e">
        <f>BusPlanLocation!O91/IF(BusPlanLocation!$C$9="EUR",1,START!$E$18)+IF($C$9="Forecast",$F91,$D91)</f>
        <v>#N/A</v>
      </c>
      <c r="P91" s="567" t="e">
        <f t="shared" si="9"/>
        <v>#N/A</v>
      </c>
      <c r="Q91" s="1279" t="e">
        <f>BusPlanLocation!Q91/IF(BusPlanLocation!$C$9="EUR",1,START!$E$18)+IF($C$9="Forecast",$F91,$D91)</f>
        <v>#N/A</v>
      </c>
      <c r="R91" s="567" t="e">
        <f t="shared" si="9"/>
        <v>#N/A</v>
      </c>
      <c r="S91" s="1279" t="e">
        <f>BusPlanLocation!S91/IF(BusPlanLocation!$C$9="EUR",1,START!$E$18)+IF($C$9="Forecast",$F91,$D91)</f>
        <v>#N/A</v>
      </c>
      <c r="T91" s="567" t="e">
        <f t="shared" si="9"/>
        <v>#N/A</v>
      </c>
      <c r="AA91" s="525" t="str">
        <f>IF(OR(B91=0,B91=""),"",B91&amp;IF(COUNTIF(B$11:$B91,B91)&gt;1,COUNTIF(B$11:$B91,B91),""))</f>
        <v>M759</v>
      </c>
      <c r="AC91" s="572"/>
      <c r="AD91" s="574"/>
      <c r="AE91" s="574"/>
    </row>
    <row r="92" spans="1:31" ht="12.75" customHeight="1">
      <c r="A92" s="553"/>
      <c r="B92" s="565" t="s">
        <v>172</v>
      </c>
      <c r="C92" s="565" t="s">
        <v>173</v>
      </c>
      <c r="D92" s="566" t="e">
        <f>BusPlanLocation!D92/IF(BusPlanLocation!$C$9="EUR",1,START!$E$18)</f>
        <v>#N/A</v>
      </c>
      <c r="E92" s="567" t="e">
        <f t="shared" si="6"/>
        <v>#N/A</v>
      </c>
      <c r="F92" s="568" t="e">
        <f>BusPlanLocation!F92/IF(BusPlanLocation!$C$9="EUR",1,START!$E$18)</f>
        <v>#N/A</v>
      </c>
      <c r="G92" s="569"/>
      <c r="H92" s="567" t="e">
        <f t="shared" si="7"/>
        <v>#N/A</v>
      </c>
      <c r="I92" s="1279" t="e">
        <f>I52+I64+I56+I65+I66+I82+I90+I91</f>
        <v>#N/A</v>
      </c>
      <c r="J92" s="570" t="e">
        <f t="shared" si="8"/>
        <v>#N/A</v>
      </c>
      <c r="K92" s="1279" t="e">
        <f>K52+K64+K56+K65+K66+K82+K90+K91</f>
        <v>#N/A</v>
      </c>
      <c r="L92" s="567" t="e">
        <f t="shared" si="8"/>
        <v>#N/A</v>
      </c>
      <c r="M92" s="1279" t="e">
        <f>M52+M64+M56+M65+M66+M82+M90+M91</f>
        <v>#N/A</v>
      </c>
      <c r="N92" s="567" t="e">
        <f t="shared" si="8"/>
        <v>#N/A</v>
      </c>
      <c r="O92" s="1279" t="e">
        <f>O52+O64+O56+O65+O66+O82+O90+O91</f>
        <v>#N/A</v>
      </c>
      <c r="P92" s="567" t="e">
        <f t="shared" si="9"/>
        <v>#N/A</v>
      </c>
      <c r="Q92" s="1279" t="e">
        <f>Q52+Q64+Q56+Q65+Q66+Q82+Q90+Q91</f>
        <v>#N/A</v>
      </c>
      <c r="R92" s="567" t="e">
        <f t="shared" si="9"/>
        <v>#N/A</v>
      </c>
      <c r="S92" s="1279" t="e">
        <f>S52+S64+S56+S65+S66+S82+S90+S91</f>
        <v>#N/A</v>
      </c>
      <c r="T92" s="567" t="e">
        <f t="shared" si="9"/>
        <v>#N/A</v>
      </c>
      <c r="AA92" s="525" t="str">
        <f>IF(OR(B92=0,B92=""),"",B92&amp;IF(COUNTIF(B$11:$B92,B92)&gt;1,COUNTIF(B$11:$B92,B92),""))</f>
        <v>M769</v>
      </c>
      <c r="AC92" s="550"/>
      <c r="AD92" s="552"/>
      <c r="AE92" s="552"/>
    </row>
    <row r="93" spans="1:31" ht="12.75" customHeight="1">
      <c r="A93" s="553"/>
      <c r="B93" s="554" t="s">
        <v>174</v>
      </c>
      <c r="C93" s="555" t="s">
        <v>175</v>
      </c>
      <c r="D93" s="556" t="e">
        <f>BusPlanLocation!D93/IF(BusPlanLocation!$C$9="EUR",1,START!$E$18)</f>
        <v>#N/A</v>
      </c>
      <c r="E93" s="307" t="e">
        <f t="shared" si="6"/>
        <v>#N/A</v>
      </c>
      <c r="F93" s="562" t="e">
        <f>BusPlanLocation!F93/IF(BusPlanLocation!$C$9="EUR",1,START!$E$18)</f>
        <v>#N/A</v>
      </c>
      <c r="G93" s="563"/>
      <c r="H93" s="307" t="e">
        <f t="shared" si="7"/>
        <v>#N/A</v>
      </c>
      <c r="I93" s="1278" t="e">
        <f>BusPlanLocation!I93/IF(BusPlanLocation!$C$9="EUR",1,START!$E$18)+IF($C$9="Forecast",$F93,$D93)</f>
        <v>#N/A</v>
      </c>
      <c r="J93" s="564" t="e">
        <f t="shared" si="8"/>
        <v>#N/A</v>
      </c>
      <c r="K93" s="1278" t="e">
        <f>BusPlanLocation!K93/IF(BusPlanLocation!$C$9="EUR",1,START!$E$18)+IF($C$9="Forecast",$F93,$D93)</f>
        <v>#N/A</v>
      </c>
      <c r="L93" s="307" t="e">
        <f t="shared" si="8"/>
        <v>#N/A</v>
      </c>
      <c r="M93" s="1278" t="e">
        <f>BusPlanLocation!M93/IF(BusPlanLocation!$C$9="EUR",1,START!$E$18)+IF($C$9="Forecast",$F93,$D93)</f>
        <v>#N/A</v>
      </c>
      <c r="N93" s="307" t="e">
        <f t="shared" si="8"/>
        <v>#N/A</v>
      </c>
      <c r="O93" s="1278" t="e">
        <f>BusPlanLocation!O93/IF(BusPlanLocation!$C$9="EUR",1,START!$E$18)+IF($C$9="Forecast",$F93,$D93)</f>
        <v>#N/A</v>
      </c>
      <c r="P93" s="307" t="e">
        <f t="shared" si="9"/>
        <v>#N/A</v>
      </c>
      <c r="Q93" s="1278" t="e">
        <f>BusPlanLocation!Q93/IF(BusPlanLocation!$C$9="EUR",1,START!$E$18)+IF($C$9="Forecast",$F93,$D93)</f>
        <v>#N/A</v>
      </c>
      <c r="R93" s="307" t="e">
        <f t="shared" si="9"/>
        <v>#N/A</v>
      </c>
      <c r="S93" s="1278" t="e">
        <f>BusPlanLocation!S93/IF(BusPlanLocation!$C$9="EUR",1,START!$E$18)+IF($C$9="Forecast",$F93,$D93)</f>
        <v>#N/A</v>
      </c>
      <c r="T93" s="307" t="e">
        <f t="shared" si="9"/>
        <v>#N/A</v>
      </c>
      <c r="AA93" s="525" t="str">
        <f>IF(OR(B93=0,B93=""),"",B93&amp;IF(COUNTIF(B$11:$B93,B93)&gt;1,COUNTIF(B$11:$B93,B93),""))</f>
        <v>M775</v>
      </c>
      <c r="AC93" s="572"/>
      <c r="AD93" s="574"/>
      <c r="AE93" s="574"/>
    </row>
    <row r="94" spans="1:31" ht="12.75" customHeight="1">
      <c r="A94" s="553"/>
      <c r="B94" s="554" t="s">
        <v>176</v>
      </c>
      <c r="C94" s="555" t="s">
        <v>177</v>
      </c>
      <c r="D94" s="556" t="e">
        <f>BusPlanLocation!D94/IF(BusPlanLocation!$C$9="EUR",1,START!$E$18)</f>
        <v>#N/A</v>
      </c>
      <c r="E94" s="307" t="e">
        <f t="shared" si="6"/>
        <v>#N/A</v>
      </c>
      <c r="F94" s="562" t="e">
        <f>BusPlanLocation!F94/IF(BusPlanLocation!$C$9="EUR",1,START!$E$18)</f>
        <v>#N/A</v>
      </c>
      <c r="G94" s="563"/>
      <c r="H94" s="307" t="e">
        <f t="shared" si="7"/>
        <v>#N/A</v>
      </c>
      <c r="I94" s="1278" t="e">
        <f>BusPlanLocation!I94/IF(BusPlanLocation!$C$9="EUR",1,START!$E$18)+IF($C$9="Forecast",$F94,$D94)</f>
        <v>#N/A</v>
      </c>
      <c r="J94" s="564" t="e">
        <f t="shared" si="8"/>
        <v>#N/A</v>
      </c>
      <c r="K94" s="1278" t="e">
        <f>BusPlanLocation!K94/IF(BusPlanLocation!$C$9="EUR",1,START!$E$18)+IF($C$9="Forecast",$F94,$D94)</f>
        <v>#N/A</v>
      </c>
      <c r="L94" s="307" t="e">
        <f t="shared" si="8"/>
        <v>#N/A</v>
      </c>
      <c r="M94" s="1278" t="e">
        <f>BusPlanLocation!M94/IF(BusPlanLocation!$C$9="EUR",1,START!$E$18)+IF($C$9="Forecast",$F94,$D94)</f>
        <v>#N/A</v>
      </c>
      <c r="N94" s="307" t="e">
        <f t="shared" si="8"/>
        <v>#N/A</v>
      </c>
      <c r="O94" s="1278" t="e">
        <f>BusPlanLocation!O94/IF(BusPlanLocation!$C$9="EUR",1,START!$E$18)+IF($C$9="Forecast",$F94,$D94)</f>
        <v>#N/A</v>
      </c>
      <c r="P94" s="307" t="e">
        <f t="shared" si="9"/>
        <v>#N/A</v>
      </c>
      <c r="Q94" s="1278" t="e">
        <f>BusPlanLocation!Q94/IF(BusPlanLocation!$C$9="EUR",1,START!$E$18)+IF($C$9="Forecast",$F94,$D94)</f>
        <v>#N/A</v>
      </c>
      <c r="R94" s="307" t="e">
        <f t="shared" si="9"/>
        <v>#N/A</v>
      </c>
      <c r="S94" s="1278" t="e">
        <f>BusPlanLocation!S94/IF(BusPlanLocation!$C$9="EUR",1,START!$E$18)+IF($C$9="Forecast",$F94,$D94)</f>
        <v>#N/A</v>
      </c>
      <c r="T94" s="307" t="e">
        <f t="shared" si="9"/>
        <v>#N/A</v>
      </c>
      <c r="AA94" s="525" t="str">
        <f>IF(OR(B94=0,B94=""),"",B94&amp;IF(COUNTIF(B$11:$B94,B94)&gt;1,COUNTIF(B$11:$B94,B94),""))</f>
        <v>M780</v>
      </c>
      <c r="AC94" s="572"/>
      <c r="AD94" s="574"/>
      <c r="AE94" s="574"/>
    </row>
    <row r="95" spans="1:31" ht="12.75" customHeight="1">
      <c r="A95" s="553"/>
      <c r="B95" s="554" t="s">
        <v>178</v>
      </c>
      <c r="C95" s="555" t="s">
        <v>179</v>
      </c>
      <c r="D95" s="556" t="e">
        <f>BusPlanLocation!D95/IF(BusPlanLocation!$C$9="EUR",1,START!$E$18)</f>
        <v>#N/A</v>
      </c>
      <c r="E95" s="307" t="e">
        <f t="shared" si="6"/>
        <v>#N/A</v>
      </c>
      <c r="F95" s="562" t="e">
        <f>BusPlanLocation!F95/IF(BusPlanLocation!$C$9="EUR",1,START!$E$18)</f>
        <v>#N/A</v>
      </c>
      <c r="G95" s="563"/>
      <c r="H95" s="307" t="e">
        <f t="shared" si="7"/>
        <v>#N/A</v>
      </c>
      <c r="I95" s="1278" t="e">
        <f>BusPlanLocation!I95/IF(BusPlanLocation!$C$9="EUR",1,START!$E$18)+IF($C$9="Forecast",$F95,$D95)</f>
        <v>#N/A</v>
      </c>
      <c r="J95" s="564" t="e">
        <f t="shared" si="8"/>
        <v>#N/A</v>
      </c>
      <c r="K95" s="1278" t="e">
        <f>BusPlanLocation!K95/IF(BusPlanLocation!$C$9="EUR",1,START!$E$18)+IF($C$9="Forecast",$F95,$D95)</f>
        <v>#N/A</v>
      </c>
      <c r="L95" s="307" t="e">
        <f t="shared" si="8"/>
        <v>#N/A</v>
      </c>
      <c r="M95" s="1278" t="e">
        <f>BusPlanLocation!M95/IF(BusPlanLocation!$C$9="EUR",1,START!$E$18)+IF($C$9="Forecast",$F95,$D95)</f>
        <v>#N/A</v>
      </c>
      <c r="N95" s="307" t="e">
        <f t="shared" si="8"/>
        <v>#N/A</v>
      </c>
      <c r="O95" s="1278" t="e">
        <f>BusPlanLocation!O95/IF(BusPlanLocation!$C$9="EUR",1,START!$E$18)+IF($C$9="Forecast",$F95,$D95)</f>
        <v>#N/A</v>
      </c>
      <c r="P95" s="307" t="e">
        <f t="shared" si="9"/>
        <v>#N/A</v>
      </c>
      <c r="Q95" s="1278" t="e">
        <f>BusPlanLocation!Q95/IF(BusPlanLocation!$C$9="EUR",1,START!$E$18)+IF($C$9="Forecast",$F95,$D95)</f>
        <v>#N/A</v>
      </c>
      <c r="R95" s="307" t="e">
        <f t="shared" si="9"/>
        <v>#N/A</v>
      </c>
      <c r="S95" s="1278" t="e">
        <f>BusPlanLocation!S95/IF(BusPlanLocation!$C$9="EUR",1,START!$E$18)+IF($C$9="Forecast",$F95,$D95)</f>
        <v>#N/A</v>
      </c>
      <c r="T95" s="307" t="e">
        <f t="shared" si="9"/>
        <v>#N/A</v>
      </c>
      <c r="AA95" s="525" t="str">
        <f>IF(OR(B95=0,B95=""),"",B95&amp;IF(COUNTIF(B$11:$B95,B95)&gt;1,COUNTIF(B$11:$B95,B95),""))</f>
        <v>M785</v>
      </c>
      <c r="AC95" s="572"/>
      <c r="AD95" s="574"/>
      <c r="AE95" s="574"/>
    </row>
    <row r="96" spans="1:31" ht="12.75" customHeight="1">
      <c r="A96" s="553"/>
      <c r="B96" s="554" t="s">
        <v>180</v>
      </c>
      <c r="C96" s="555" t="s">
        <v>181</v>
      </c>
      <c r="D96" s="556" t="e">
        <f>BusPlanLocation!D96/IF(BusPlanLocation!$C$9="EUR",1,START!$E$18)</f>
        <v>#N/A</v>
      </c>
      <c r="E96" s="307" t="e">
        <f t="shared" si="6"/>
        <v>#N/A</v>
      </c>
      <c r="F96" s="562" t="e">
        <f>BusPlanLocation!F96/IF(BusPlanLocation!$C$9="EUR",1,START!$E$18)</f>
        <v>#N/A</v>
      </c>
      <c r="G96" s="563"/>
      <c r="H96" s="307" t="e">
        <f t="shared" si="7"/>
        <v>#N/A</v>
      </c>
      <c r="I96" s="1278" t="e">
        <f>BusPlanLocation!I96/IF(BusPlanLocation!$C$9="EUR",1,START!$E$18)+IF($C$9="Forecast",$F96,$D96)</f>
        <v>#N/A</v>
      </c>
      <c r="J96" s="564" t="e">
        <f t="shared" si="8"/>
        <v>#N/A</v>
      </c>
      <c r="K96" s="1278" t="e">
        <f>BusPlanLocation!K96/IF(BusPlanLocation!$C$9="EUR",1,START!$E$18)+IF($C$9="Forecast",$F96,$D96)</f>
        <v>#N/A</v>
      </c>
      <c r="L96" s="307" t="e">
        <f t="shared" si="8"/>
        <v>#N/A</v>
      </c>
      <c r="M96" s="1278" t="e">
        <f>BusPlanLocation!M96/IF(BusPlanLocation!$C$9="EUR",1,START!$E$18)+IF($C$9="Forecast",$F96,$D96)</f>
        <v>#N/A</v>
      </c>
      <c r="N96" s="307" t="e">
        <f t="shared" si="8"/>
        <v>#N/A</v>
      </c>
      <c r="O96" s="1278" t="e">
        <f>BusPlanLocation!O96/IF(BusPlanLocation!$C$9="EUR",1,START!$E$18)+IF($C$9="Forecast",$F96,$D96)</f>
        <v>#N/A</v>
      </c>
      <c r="P96" s="307" t="e">
        <f t="shared" si="9"/>
        <v>#N/A</v>
      </c>
      <c r="Q96" s="1278" t="e">
        <f>BusPlanLocation!Q96/IF(BusPlanLocation!$C$9="EUR",1,START!$E$18)+IF($C$9="Forecast",$F96,$D96)</f>
        <v>#N/A</v>
      </c>
      <c r="R96" s="307" t="e">
        <f t="shared" si="9"/>
        <v>#N/A</v>
      </c>
      <c r="S96" s="1278" t="e">
        <f>BusPlanLocation!S96/IF(BusPlanLocation!$C$9="EUR",1,START!$E$18)+IF($C$9="Forecast",$F96,$D96)</f>
        <v>#N/A</v>
      </c>
      <c r="T96" s="307" t="e">
        <f t="shared" si="9"/>
        <v>#N/A</v>
      </c>
      <c r="AA96" s="525" t="str">
        <f>IF(OR(B96=0,B96=""),"",B96&amp;IF(COUNTIF(B$11:$B96,B96)&gt;1,COUNTIF(B$11:$B96,B96),""))</f>
        <v>M787</v>
      </c>
      <c r="AC96" s="572"/>
      <c r="AD96" s="574"/>
      <c r="AE96" s="574"/>
    </row>
    <row r="97" spans="1:31" ht="12.75" customHeight="1">
      <c r="A97" s="553"/>
      <c r="B97" s="565" t="s">
        <v>182</v>
      </c>
      <c r="C97" s="565" t="s">
        <v>183</v>
      </c>
      <c r="D97" s="566" t="e">
        <f>BusPlanLocation!D97/IF(BusPlanLocation!$C$9="EUR",1,START!$E$18)</f>
        <v>#N/A</v>
      </c>
      <c r="E97" s="567" t="e">
        <f t="shared" si="6"/>
        <v>#N/A</v>
      </c>
      <c r="F97" s="568" t="e">
        <f>BusPlanLocation!F97/IF(BusPlanLocation!$C$9="EUR",1,START!$E$18)</f>
        <v>#N/A</v>
      </c>
      <c r="G97" s="569"/>
      <c r="H97" s="567" t="e">
        <f t="shared" si="7"/>
        <v>#N/A</v>
      </c>
      <c r="I97" s="1279" t="e">
        <f>SUM(I93:I96)</f>
        <v>#N/A</v>
      </c>
      <c r="J97" s="570" t="e">
        <f t="shared" si="8"/>
        <v>#N/A</v>
      </c>
      <c r="K97" s="1279" t="e">
        <f>SUM(K93:K96)</f>
        <v>#N/A</v>
      </c>
      <c r="L97" s="567" t="e">
        <f t="shared" si="8"/>
        <v>#N/A</v>
      </c>
      <c r="M97" s="1279" t="e">
        <f>SUM(M93:M96)</f>
        <v>#N/A</v>
      </c>
      <c r="N97" s="567" t="e">
        <f t="shared" si="8"/>
        <v>#N/A</v>
      </c>
      <c r="O97" s="1279" t="e">
        <f>SUM(O93:O96)</f>
        <v>#N/A</v>
      </c>
      <c r="P97" s="567" t="e">
        <f t="shared" si="9"/>
        <v>#N/A</v>
      </c>
      <c r="Q97" s="1279" t="e">
        <f>SUM(Q93:Q96)</f>
        <v>#N/A</v>
      </c>
      <c r="R97" s="567" t="e">
        <f t="shared" si="9"/>
        <v>#N/A</v>
      </c>
      <c r="S97" s="1279" t="e">
        <f>SUM(S93:S96)</f>
        <v>#N/A</v>
      </c>
      <c r="T97" s="567" t="e">
        <f t="shared" si="9"/>
        <v>#N/A</v>
      </c>
      <c r="AA97" s="525" t="str">
        <f>IF(OR(B97=0,B97=""),"",B97&amp;IF(COUNTIF(B$11:$B97,B97)&gt;1,COUNTIF(B$11:$B97,B97),""))</f>
        <v>M789</v>
      </c>
      <c r="AC97" s="572"/>
      <c r="AD97" s="574"/>
      <c r="AE97" s="574"/>
    </row>
    <row r="98" spans="1:31" ht="12.75" customHeight="1">
      <c r="A98" s="553"/>
      <c r="B98" s="565" t="s">
        <v>184</v>
      </c>
      <c r="C98" s="565" t="s">
        <v>185</v>
      </c>
      <c r="D98" s="566" t="e">
        <f>BusPlanLocation!D98/IF(BusPlanLocation!$C$9="EUR",1,START!$E$18)</f>
        <v>#N/A</v>
      </c>
      <c r="E98" s="567" t="e">
        <f t="shared" si="6"/>
        <v>#N/A</v>
      </c>
      <c r="F98" s="568" t="e">
        <f>BusPlanLocation!F98/IF(BusPlanLocation!$C$9="EUR",1,START!$E$18)</f>
        <v>#N/A</v>
      </c>
      <c r="G98" s="569"/>
      <c r="H98" s="567" t="e">
        <f t="shared" si="7"/>
        <v>#N/A</v>
      </c>
      <c r="I98" s="1279" t="e">
        <f>I92+I97</f>
        <v>#N/A</v>
      </c>
      <c r="J98" s="570" t="e">
        <f t="shared" si="8"/>
        <v>#N/A</v>
      </c>
      <c r="K98" s="1279" t="e">
        <f>K92+K97</f>
        <v>#N/A</v>
      </c>
      <c r="L98" s="567" t="e">
        <f t="shared" si="8"/>
        <v>#N/A</v>
      </c>
      <c r="M98" s="1279" t="e">
        <f>M92+M97</f>
        <v>#N/A</v>
      </c>
      <c r="N98" s="567" t="e">
        <f t="shared" si="8"/>
        <v>#N/A</v>
      </c>
      <c r="O98" s="1279" t="e">
        <f>O92+O97</f>
        <v>#N/A</v>
      </c>
      <c r="P98" s="567" t="e">
        <f t="shared" si="9"/>
        <v>#N/A</v>
      </c>
      <c r="Q98" s="1279" t="e">
        <f>Q92+Q97</f>
        <v>#N/A</v>
      </c>
      <c r="R98" s="567" t="e">
        <f t="shared" si="9"/>
        <v>#N/A</v>
      </c>
      <c r="S98" s="1279" t="e">
        <f>S92+S97</f>
        <v>#N/A</v>
      </c>
      <c r="T98" s="567" t="e">
        <f t="shared" si="9"/>
        <v>#N/A</v>
      </c>
      <c r="AA98" s="525" t="str">
        <f>IF(OR(B98=0,B98=""),"",B98&amp;IF(COUNTIF(B$11:$B98,B98)&gt;1,COUNTIF(B$11:$B98,B98),""))</f>
        <v>M799</v>
      </c>
      <c r="AC98" s="550"/>
      <c r="AD98" s="552"/>
      <c r="AE98" s="552"/>
    </row>
    <row r="99" spans="1:31" ht="12.75" customHeight="1" outlineLevel="1">
      <c r="A99" s="553"/>
      <c r="B99" s="554" t="s">
        <v>186</v>
      </c>
      <c r="C99" s="555" t="s">
        <v>187</v>
      </c>
      <c r="D99" s="556" t="e">
        <f>BusPlanLocation!D99/IF(BusPlanLocation!$C$9="EUR",1,START!$E$18)</f>
        <v>#N/A</v>
      </c>
      <c r="E99" s="307" t="e">
        <f t="shared" si="6"/>
        <v>#N/A</v>
      </c>
      <c r="F99" s="562" t="e">
        <f>BusPlanLocation!F99/IF(BusPlanLocation!$C$9="EUR",1,START!$E$18)</f>
        <v>#N/A</v>
      </c>
      <c r="G99" s="563"/>
      <c r="H99" s="307" t="e">
        <f t="shared" si="7"/>
        <v>#N/A</v>
      </c>
      <c r="I99" s="1278" t="e">
        <f>BusPlanLocation!I99/IF(BusPlanLocation!$C$9="EUR",1,START!$E$18)+IF($C$9="Forecast",$F99,$D99)</f>
        <v>#N/A</v>
      </c>
      <c r="J99" s="564" t="e">
        <f t="shared" si="8"/>
        <v>#N/A</v>
      </c>
      <c r="K99" s="1278" t="e">
        <f>BusPlanLocation!K99/IF(BusPlanLocation!$C$9="EUR",1,START!$E$18)+IF($C$9="Forecast",$F99,$D99)</f>
        <v>#N/A</v>
      </c>
      <c r="L99" s="307" t="e">
        <f t="shared" si="8"/>
        <v>#N/A</v>
      </c>
      <c r="M99" s="1278" t="e">
        <f>BusPlanLocation!M99/IF(BusPlanLocation!$C$9="EUR",1,START!$E$18)+IF($C$9="Forecast",$F99,$D99)</f>
        <v>#N/A</v>
      </c>
      <c r="N99" s="307" t="e">
        <f t="shared" si="8"/>
        <v>#N/A</v>
      </c>
      <c r="O99" s="1278" t="e">
        <f>BusPlanLocation!O99/IF(BusPlanLocation!$C$9="EUR",1,START!$E$18)+IF($C$9="Forecast",$F99,$D99)</f>
        <v>#N/A</v>
      </c>
      <c r="P99" s="307" t="e">
        <f t="shared" si="9"/>
        <v>#N/A</v>
      </c>
      <c r="Q99" s="1278" t="e">
        <f>BusPlanLocation!Q99/IF(BusPlanLocation!$C$9="EUR",1,START!$E$18)+IF($C$9="Forecast",$F99,$D99)</f>
        <v>#N/A</v>
      </c>
      <c r="R99" s="307" t="e">
        <f t="shared" si="9"/>
        <v>#N/A</v>
      </c>
      <c r="S99" s="1278" t="e">
        <f>BusPlanLocation!S99/IF(BusPlanLocation!$C$9="EUR",1,START!$E$18)+IF($C$9="Forecast",$F99,$D99)</f>
        <v>#N/A</v>
      </c>
      <c r="T99" s="307" t="e">
        <f t="shared" si="9"/>
        <v>#N/A</v>
      </c>
      <c r="AA99" s="525" t="str">
        <f>IF(OR(B99=0,B99=""),"",B99&amp;IF(COUNTIF(B$11:$B99,B99)&gt;1,COUNTIF(B$11:$B99,B99),""))</f>
        <v>M800</v>
      </c>
      <c r="AC99" s="572"/>
      <c r="AD99" s="574"/>
      <c r="AE99" s="574"/>
    </row>
    <row r="100" spans="1:31" ht="12.75" customHeight="1" outlineLevel="1">
      <c r="A100" s="553"/>
      <c r="B100" s="554" t="s">
        <v>188</v>
      </c>
      <c r="C100" s="555" t="s">
        <v>189</v>
      </c>
      <c r="D100" s="556" t="e">
        <f>BusPlanLocation!D100/IF(BusPlanLocation!$C$9="EUR",1,START!$E$18)</f>
        <v>#N/A</v>
      </c>
      <c r="E100" s="307" t="e">
        <f t="shared" si="6"/>
        <v>#N/A</v>
      </c>
      <c r="F100" s="562" t="e">
        <f>BusPlanLocation!F100/IF(BusPlanLocation!$C$9="EUR",1,START!$E$18)</f>
        <v>#N/A</v>
      </c>
      <c r="G100" s="563"/>
      <c r="H100" s="307" t="e">
        <f t="shared" si="7"/>
        <v>#N/A</v>
      </c>
      <c r="I100" s="1278" t="e">
        <f>BusPlanLocation!I100/IF(BusPlanLocation!$C$9="EUR",1,START!$E$18)+IF($C$9="Forecast",$F100,$D100)</f>
        <v>#N/A</v>
      </c>
      <c r="J100" s="564" t="e">
        <f t="shared" si="8"/>
        <v>#N/A</v>
      </c>
      <c r="K100" s="1278" t="e">
        <f>BusPlanLocation!K100/IF(BusPlanLocation!$C$9="EUR",1,START!$E$18)+IF($C$9="Forecast",$F100,$D100)</f>
        <v>#N/A</v>
      </c>
      <c r="L100" s="307" t="e">
        <f t="shared" si="8"/>
        <v>#N/A</v>
      </c>
      <c r="M100" s="1278" t="e">
        <f>BusPlanLocation!M100/IF(BusPlanLocation!$C$9="EUR",1,START!$E$18)+IF($C$9="Forecast",$F100,$D100)</f>
        <v>#N/A</v>
      </c>
      <c r="N100" s="307" t="e">
        <f t="shared" si="8"/>
        <v>#N/A</v>
      </c>
      <c r="O100" s="1278" t="e">
        <f>BusPlanLocation!O100/IF(BusPlanLocation!$C$9="EUR",1,START!$E$18)+IF($C$9="Forecast",$F100,$D100)</f>
        <v>#N/A</v>
      </c>
      <c r="P100" s="307" t="e">
        <f t="shared" si="9"/>
        <v>#N/A</v>
      </c>
      <c r="Q100" s="1278" t="e">
        <f>BusPlanLocation!Q100/IF(BusPlanLocation!$C$9="EUR",1,START!$E$18)+IF($C$9="Forecast",$F100,$D100)</f>
        <v>#N/A</v>
      </c>
      <c r="R100" s="307" t="e">
        <f t="shared" si="9"/>
        <v>#N/A</v>
      </c>
      <c r="S100" s="1278" t="e">
        <f>BusPlanLocation!S100/IF(BusPlanLocation!$C$9="EUR",1,START!$E$18)+IF($C$9="Forecast",$F100,$D100)</f>
        <v>#N/A</v>
      </c>
      <c r="T100" s="307" t="e">
        <f t="shared" si="9"/>
        <v>#N/A</v>
      </c>
      <c r="AA100" s="525" t="str">
        <f>IF(OR(B100=0,B100=""),"",B100&amp;IF(COUNTIF(B$11:$B100,B100)&gt;1,COUNTIF(B$11:$B100,B100),""))</f>
        <v>M801</v>
      </c>
      <c r="AC100" s="572"/>
      <c r="AD100" s="574"/>
      <c r="AE100" s="574"/>
    </row>
    <row r="101" spans="1:31" ht="12.75" customHeight="1" outlineLevel="1">
      <c r="A101" s="553"/>
      <c r="B101" s="554" t="s">
        <v>190</v>
      </c>
      <c r="C101" s="555" t="s">
        <v>191</v>
      </c>
      <c r="D101" s="556" t="e">
        <f>BusPlanLocation!D101/IF(BusPlanLocation!$C$9="EUR",1,START!$E$18)</f>
        <v>#N/A</v>
      </c>
      <c r="E101" s="307" t="e">
        <f t="shared" si="6"/>
        <v>#N/A</v>
      </c>
      <c r="F101" s="562" t="e">
        <f>BusPlanLocation!F101/IF(BusPlanLocation!$C$9="EUR",1,START!$E$18)</f>
        <v>#N/A</v>
      </c>
      <c r="G101" s="563"/>
      <c r="H101" s="307" t="e">
        <f t="shared" si="7"/>
        <v>#N/A</v>
      </c>
      <c r="I101" s="1278" t="e">
        <f>BusPlanLocation!I101/IF(BusPlanLocation!$C$9="EUR",1,START!$E$18)+IF($C$9="Forecast",$F101,$D101)</f>
        <v>#N/A</v>
      </c>
      <c r="J101" s="564" t="e">
        <f t="shared" si="8"/>
        <v>#N/A</v>
      </c>
      <c r="K101" s="1278" t="e">
        <f>BusPlanLocation!K101/IF(BusPlanLocation!$C$9="EUR",1,START!$E$18)+IF($C$9="Forecast",$F101,$D101)</f>
        <v>#N/A</v>
      </c>
      <c r="L101" s="307" t="e">
        <f t="shared" si="8"/>
        <v>#N/A</v>
      </c>
      <c r="M101" s="1278" t="e">
        <f>BusPlanLocation!M101/IF(BusPlanLocation!$C$9="EUR",1,START!$E$18)+IF($C$9="Forecast",$F101,$D101)</f>
        <v>#N/A</v>
      </c>
      <c r="N101" s="307" t="e">
        <f t="shared" si="8"/>
        <v>#N/A</v>
      </c>
      <c r="O101" s="1278" t="e">
        <f>BusPlanLocation!O101/IF(BusPlanLocation!$C$9="EUR",1,START!$E$18)+IF($C$9="Forecast",$F101,$D101)</f>
        <v>#N/A</v>
      </c>
      <c r="P101" s="307" t="e">
        <f t="shared" si="9"/>
        <v>#N/A</v>
      </c>
      <c r="Q101" s="1278" t="e">
        <f>BusPlanLocation!Q101/IF(BusPlanLocation!$C$9="EUR",1,START!$E$18)+IF($C$9="Forecast",$F101,$D101)</f>
        <v>#N/A</v>
      </c>
      <c r="R101" s="307" t="e">
        <f t="shared" si="9"/>
        <v>#N/A</v>
      </c>
      <c r="S101" s="1278" t="e">
        <f>BusPlanLocation!S101/IF(BusPlanLocation!$C$9="EUR",1,START!$E$18)+IF($C$9="Forecast",$F101,$D101)</f>
        <v>#N/A</v>
      </c>
      <c r="T101" s="307" t="e">
        <f t="shared" si="9"/>
        <v>#N/A</v>
      </c>
      <c r="AA101" s="525" t="str">
        <f>IF(OR(B101=0,B101=""),"",B101&amp;IF(COUNTIF(B$11:$B101,B101)&gt;1,COUNTIF(B$11:$B101,B101),""))</f>
        <v>M805</v>
      </c>
      <c r="AC101" s="572"/>
      <c r="AD101" s="574"/>
      <c r="AE101" s="574"/>
    </row>
    <row r="102" spans="1:31" ht="12.75" customHeight="1" outlineLevel="1">
      <c r="A102" s="553"/>
      <c r="B102" s="554" t="s">
        <v>192</v>
      </c>
      <c r="C102" s="555" t="s">
        <v>193</v>
      </c>
      <c r="D102" s="556" t="e">
        <f>BusPlanLocation!D102/IF(BusPlanLocation!$C$9="EUR",1,START!$E$18)</f>
        <v>#N/A</v>
      </c>
      <c r="E102" s="307" t="e">
        <f t="shared" si="6"/>
        <v>#N/A</v>
      </c>
      <c r="F102" s="562" t="e">
        <f>BusPlanLocation!F102/IF(BusPlanLocation!$C$9="EUR",1,START!$E$18)</f>
        <v>#N/A</v>
      </c>
      <c r="G102" s="563"/>
      <c r="H102" s="307" t="e">
        <f t="shared" si="7"/>
        <v>#N/A</v>
      </c>
      <c r="I102" s="1278" t="e">
        <f>BusPlanLocation!I102/IF(BusPlanLocation!$C$9="EUR",1,START!$E$18)+IF($C$9="Forecast",$F102,$D102)</f>
        <v>#N/A</v>
      </c>
      <c r="J102" s="564" t="e">
        <f t="shared" si="8"/>
        <v>#N/A</v>
      </c>
      <c r="K102" s="1278" t="e">
        <f>BusPlanLocation!K102/IF(BusPlanLocation!$C$9="EUR",1,START!$E$18)+IF($C$9="Forecast",$F102,$D102)</f>
        <v>#N/A</v>
      </c>
      <c r="L102" s="307" t="e">
        <f t="shared" si="8"/>
        <v>#N/A</v>
      </c>
      <c r="M102" s="1278" t="e">
        <f>BusPlanLocation!M102/IF(BusPlanLocation!$C$9="EUR",1,START!$E$18)+IF($C$9="Forecast",$F102,$D102)</f>
        <v>#N/A</v>
      </c>
      <c r="N102" s="307" t="e">
        <f t="shared" si="8"/>
        <v>#N/A</v>
      </c>
      <c r="O102" s="1278" t="e">
        <f>BusPlanLocation!O102/IF(BusPlanLocation!$C$9="EUR",1,START!$E$18)+IF($C$9="Forecast",$F102,$D102)</f>
        <v>#N/A</v>
      </c>
      <c r="P102" s="307" t="e">
        <f t="shared" si="9"/>
        <v>#N/A</v>
      </c>
      <c r="Q102" s="1278" t="e">
        <f>BusPlanLocation!Q102/IF(BusPlanLocation!$C$9="EUR",1,START!$E$18)+IF($C$9="Forecast",$F102,$D102)</f>
        <v>#N/A</v>
      </c>
      <c r="R102" s="307" t="e">
        <f t="shared" si="9"/>
        <v>#N/A</v>
      </c>
      <c r="S102" s="1278" t="e">
        <f>BusPlanLocation!S102/IF(BusPlanLocation!$C$9="EUR",1,START!$E$18)+IF($C$9="Forecast",$F102,$D102)</f>
        <v>#N/A</v>
      </c>
      <c r="T102" s="307" t="e">
        <f t="shared" si="9"/>
        <v>#N/A</v>
      </c>
      <c r="AA102" s="525" t="str">
        <f>IF(OR(B102=0,B102=""),"",B102&amp;IF(COUNTIF(B$11:$B102,B102)&gt;1,COUNTIF(B$11:$B102,B102),""))</f>
        <v>M806</v>
      </c>
      <c r="AC102" s="572"/>
      <c r="AD102" s="574"/>
      <c r="AE102" s="574"/>
    </row>
    <row r="103" spans="1:31" ht="12.75" customHeight="1" outlineLevel="1">
      <c r="A103" s="553"/>
      <c r="B103" s="554" t="s">
        <v>194</v>
      </c>
      <c r="C103" s="555" t="s">
        <v>195</v>
      </c>
      <c r="D103" s="556" t="e">
        <f>BusPlanLocation!D103/IF(BusPlanLocation!$C$9="EUR",1,START!$E$18)</f>
        <v>#N/A</v>
      </c>
      <c r="E103" s="307" t="e">
        <f t="shared" si="6"/>
        <v>#N/A</v>
      </c>
      <c r="F103" s="562" t="e">
        <f>BusPlanLocation!F103/IF(BusPlanLocation!$C$9="EUR",1,START!$E$18)</f>
        <v>#N/A</v>
      </c>
      <c r="G103" s="563"/>
      <c r="H103" s="307" t="e">
        <f t="shared" si="7"/>
        <v>#N/A</v>
      </c>
      <c r="I103" s="1278" t="e">
        <f>BusPlanLocation!I103/IF(BusPlanLocation!$C$9="EUR",1,START!$E$18)+IF($C$9="Forecast",$F103,$D103)</f>
        <v>#N/A</v>
      </c>
      <c r="J103" s="564" t="e">
        <f t="shared" si="8"/>
        <v>#N/A</v>
      </c>
      <c r="K103" s="1278" t="e">
        <f>BusPlanLocation!K103/IF(BusPlanLocation!$C$9="EUR",1,START!$E$18)+IF($C$9="Forecast",$F103,$D103)</f>
        <v>#N/A</v>
      </c>
      <c r="L103" s="307" t="e">
        <f t="shared" si="8"/>
        <v>#N/A</v>
      </c>
      <c r="M103" s="1278" t="e">
        <f>BusPlanLocation!M103/IF(BusPlanLocation!$C$9="EUR",1,START!$E$18)+IF($C$9="Forecast",$F103,$D103)</f>
        <v>#N/A</v>
      </c>
      <c r="N103" s="307" t="e">
        <f t="shared" si="8"/>
        <v>#N/A</v>
      </c>
      <c r="O103" s="1278" t="e">
        <f>BusPlanLocation!O103/IF(BusPlanLocation!$C$9="EUR",1,START!$E$18)+IF($C$9="Forecast",$F103,$D103)</f>
        <v>#N/A</v>
      </c>
      <c r="P103" s="307" t="e">
        <f t="shared" si="9"/>
        <v>#N/A</v>
      </c>
      <c r="Q103" s="1278" t="e">
        <f>BusPlanLocation!Q103/IF(BusPlanLocation!$C$9="EUR",1,START!$E$18)+IF($C$9="Forecast",$F103,$D103)</f>
        <v>#N/A</v>
      </c>
      <c r="R103" s="307" t="e">
        <f t="shared" si="9"/>
        <v>#N/A</v>
      </c>
      <c r="S103" s="1278" t="e">
        <f>BusPlanLocation!S103/IF(BusPlanLocation!$C$9="EUR",1,START!$E$18)+IF($C$9="Forecast",$F103,$D103)</f>
        <v>#N/A</v>
      </c>
      <c r="T103" s="307" t="e">
        <f t="shared" si="9"/>
        <v>#N/A</v>
      </c>
      <c r="AA103" s="525" t="str">
        <f>IF(OR(B103=0,B103=""),"",B103&amp;IF(COUNTIF(B$11:$B103,B103)&gt;1,COUNTIF(B$11:$B103,B103),""))</f>
        <v>M810</v>
      </c>
      <c r="AC103" s="572"/>
      <c r="AD103" s="574"/>
      <c r="AE103" s="574"/>
    </row>
    <row r="104" spans="1:31" ht="12.75" customHeight="1" outlineLevel="1">
      <c r="A104" s="553"/>
      <c r="B104" s="554" t="s">
        <v>196</v>
      </c>
      <c r="C104" s="555" t="s">
        <v>197</v>
      </c>
      <c r="D104" s="556" t="e">
        <f>BusPlanLocation!D104/IF(BusPlanLocation!$C$9="EUR",1,START!$E$18)</f>
        <v>#N/A</v>
      </c>
      <c r="E104" s="307" t="e">
        <f t="shared" si="6"/>
        <v>#N/A</v>
      </c>
      <c r="F104" s="562" t="e">
        <f>BusPlanLocation!F104/IF(BusPlanLocation!$C$9="EUR",1,START!$E$18)</f>
        <v>#N/A</v>
      </c>
      <c r="G104" s="563"/>
      <c r="H104" s="307" t="e">
        <f t="shared" si="7"/>
        <v>#N/A</v>
      </c>
      <c r="I104" s="1278" t="e">
        <f>BusPlanLocation!I104/IF(BusPlanLocation!$C$9="EUR",1,START!$E$18)+IF($C$9="Forecast",$F104,$D104)</f>
        <v>#N/A</v>
      </c>
      <c r="J104" s="564" t="e">
        <f t="shared" si="8"/>
        <v>#N/A</v>
      </c>
      <c r="K104" s="1278" t="e">
        <f>BusPlanLocation!K104/IF(BusPlanLocation!$C$9="EUR",1,START!$E$18)+IF($C$9="Forecast",$F104,$D104)</f>
        <v>#N/A</v>
      </c>
      <c r="L104" s="307" t="e">
        <f t="shared" si="8"/>
        <v>#N/A</v>
      </c>
      <c r="M104" s="1278" t="e">
        <f>BusPlanLocation!M104/IF(BusPlanLocation!$C$9="EUR",1,START!$E$18)+IF($C$9="Forecast",$F104,$D104)</f>
        <v>#N/A</v>
      </c>
      <c r="N104" s="307" t="e">
        <f t="shared" si="8"/>
        <v>#N/A</v>
      </c>
      <c r="O104" s="1278" t="e">
        <f>BusPlanLocation!O104/IF(BusPlanLocation!$C$9="EUR",1,START!$E$18)+IF($C$9="Forecast",$F104,$D104)</f>
        <v>#N/A</v>
      </c>
      <c r="P104" s="307" t="e">
        <f t="shared" si="9"/>
        <v>#N/A</v>
      </c>
      <c r="Q104" s="1278" t="e">
        <f>BusPlanLocation!Q104/IF(BusPlanLocation!$C$9="EUR",1,START!$E$18)+IF($C$9="Forecast",$F104,$D104)</f>
        <v>#N/A</v>
      </c>
      <c r="R104" s="307" t="e">
        <f t="shared" si="9"/>
        <v>#N/A</v>
      </c>
      <c r="S104" s="1278" t="e">
        <f>BusPlanLocation!S104/IF(BusPlanLocation!$C$9="EUR",1,START!$E$18)+IF($C$9="Forecast",$F104,$D104)</f>
        <v>#N/A</v>
      </c>
      <c r="T104" s="307" t="e">
        <f t="shared" si="9"/>
        <v>#N/A</v>
      </c>
      <c r="AA104" s="525" t="str">
        <f>IF(OR(B104=0,B104=""),"",B104&amp;IF(COUNTIF(B$11:$B104,B104)&gt;1,COUNTIF(B$11:$B104,B104),""))</f>
        <v>M811</v>
      </c>
      <c r="AC104" s="572"/>
      <c r="AD104" s="574"/>
      <c r="AE104" s="574"/>
    </row>
    <row r="105" spans="1:31" ht="12.75" customHeight="1" outlineLevel="1">
      <c r="A105" s="553"/>
      <c r="B105" s="554" t="s">
        <v>198</v>
      </c>
      <c r="C105" s="555" t="s">
        <v>199</v>
      </c>
      <c r="D105" s="556" t="e">
        <f>BusPlanLocation!D105/IF(BusPlanLocation!$C$9="EUR",1,START!$E$18)</f>
        <v>#N/A</v>
      </c>
      <c r="E105" s="307" t="e">
        <f t="shared" si="6"/>
        <v>#N/A</v>
      </c>
      <c r="F105" s="562" t="e">
        <f>BusPlanLocation!F105/IF(BusPlanLocation!$C$9="EUR",1,START!$E$18)</f>
        <v>#N/A</v>
      </c>
      <c r="G105" s="563"/>
      <c r="H105" s="307" t="e">
        <f t="shared" si="7"/>
        <v>#N/A</v>
      </c>
      <c r="I105" s="1278" t="e">
        <f>BusPlanLocation!I105/IF(BusPlanLocation!$C$9="EUR",1,START!$E$18)+IF($C$9="Forecast",$F105,$D105)</f>
        <v>#N/A</v>
      </c>
      <c r="J105" s="564" t="e">
        <f t="shared" si="8"/>
        <v>#N/A</v>
      </c>
      <c r="K105" s="1278" t="e">
        <f>BusPlanLocation!K105/IF(BusPlanLocation!$C$9="EUR",1,START!$E$18)+IF($C$9="Forecast",$F105,$D105)</f>
        <v>#N/A</v>
      </c>
      <c r="L105" s="307" t="e">
        <f t="shared" si="8"/>
        <v>#N/A</v>
      </c>
      <c r="M105" s="1278" t="e">
        <f>BusPlanLocation!M105/IF(BusPlanLocation!$C$9="EUR",1,START!$E$18)+IF($C$9="Forecast",$F105,$D105)</f>
        <v>#N/A</v>
      </c>
      <c r="N105" s="307" t="e">
        <f t="shared" si="8"/>
        <v>#N/A</v>
      </c>
      <c r="O105" s="1278" t="e">
        <f>BusPlanLocation!O105/IF(BusPlanLocation!$C$9="EUR",1,START!$E$18)+IF($C$9="Forecast",$F105,$D105)</f>
        <v>#N/A</v>
      </c>
      <c r="P105" s="307" t="e">
        <f t="shared" si="9"/>
        <v>#N/A</v>
      </c>
      <c r="Q105" s="1278" t="e">
        <f>BusPlanLocation!Q105/IF(BusPlanLocation!$C$9="EUR",1,START!$E$18)+IF($C$9="Forecast",$F105,$D105)</f>
        <v>#N/A</v>
      </c>
      <c r="R105" s="307" t="e">
        <f t="shared" si="9"/>
        <v>#N/A</v>
      </c>
      <c r="S105" s="1278" t="e">
        <f>BusPlanLocation!S105/IF(BusPlanLocation!$C$9="EUR",1,START!$E$18)+IF($C$9="Forecast",$F105,$D105)</f>
        <v>#N/A</v>
      </c>
      <c r="T105" s="307" t="e">
        <f t="shared" si="9"/>
        <v>#N/A</v>
      </c>
      <c r="AA105" s="525" t="str">
        <f>IF(OR(B105=0,B105=""),"",B105&amp;IF(COUNTIF(B$11:$B105,B105)&gt;1,COUNTIF(B$11:$B105,B105),""))</f>
        <v>M815</v>
      </c>
      <c r="AC105" s="572"/>
      <c r="AD105" s="574"/>
      <c r="AE105" s="574"/>
    </row>
    <row r="106" spans="1:31" ht="12.75" customHeight="1" outlineLevel="1">
      <c r="A106" s="553"/>
      <c r="B106" s="554" t="s">
        <v>200</v>
      </c>
      <c r="C106" s="555" t="s">
        <v>201</v>
      </c>
      <c r="D106" s="556" t="e">
        <f>BusPlanLocation!D106/IF(BusPlanLocation!$C$9="EUR",1,START!$E$18)</f>
        <v>#N/A</v>
      </c>
      <c r="E106" s="307" t="e">
        <f t="shared" si="6"/>
        <v>#N/A</v>
      </c>
      <c r="F106" s="562" t="e">
        <f>BusPlanLocation!F106/IF(BusPlanLocation!$C$9="EUR",1,START!$E$18)</f>
        <v>#N/A</v>
      </c>
      <c r="G106" s="563"/>
      <c r="H106" s="307" t="e">
        <f t="shared" si="7"/>
        <v>#N/A</v>
      </c>
      <c r="I106" s="1278" t="e">
        <f>BusPlanLocation!I106/IF(BusPlanLocation!$C$9="EUR",1,START!$E$18)+IF($C$9="Forecast",$F106,$D106)</f>
        <v>#N/A</v>
      </c>
      <c r="J106" s="564" t="e">
        <f t="shared" si="8"/>
        <v>#N/A</v>
      </c>
      <c r="K106" s="1278" t="e">
        <f>BusPlanLocation!K106/IF(BusPlanLocation!$C$9="EUR",1,START!$E$18)+IF($C$9="Forecast",$F106,$D106)</f>
        <v>#N/A</v>
      </c>
      <c r="L106" s="307" t="e">
        <f t="shared" si="8"/>
        <v>#N/A</v>
      </c>
      <c r="M106" s="1278" t="e">
        <f>BusPlanLocation!M106/IF(BusPlanLocation!$C$9="EUR",1,START!$E$18)+IF($C$9="Forecast",$F106,$D106)</f>
        <v>#N/A</v>
      </c>
      <c r="N106" s="307" t="e">
        <f t="shared" si="8"/>
        <v>#N/A</v>
      </c>
      <c r="O106" s="1278" t="e">
        <f>BusPlanLocation!O106/IF(BusPlanLocation!$C$9="EUR",1,START!$E$18)+IF($C$9="Forecast",$F106,$D106)</f>
        <v>#N/A</v>
      </c>
      <c r="P106" s="307" t="e">
        <f t="shared" si="9"/>
        <v>#N/A</v>
      </c>
      <c r="Q106" s="1278" t="e">
        <f>BusPlanLocation!Q106/IF(BusPlanLocation!$C$9="EUR",1,START!$E$18)+IF($C$9="Forecast",$F106,$D106)</f>
        <v>#N/A</v>
      </c>
      <c r="R106" s="307" t="e">
        <f t="shared" si="9"/>
        <v>#N/A</v>
      </c>
      <c r="S106" s="1278" t="e">
        <f>BusPlanLocation!S106/IF(BusPlanLocation!$C$9="EUR",1,START!$E$18)+IF($C$9="Forecast",$F106,$D106)</f>
        <v>#N/A</v>
      </c>
      <c r="T106" s="307" t="e">
        <f t="shared" si="9"/>
        <v>#N/A</v>
      </c>
      <c r="AA106" s="525" t="str">
        <f>IF(OR(B106=0,B106=""),"",B106&amp;IF(COUNTIF(B$11:$B106,B106)&gt;1,COUNTIF(B$11:$B106,B106),""))</f>
        <v>M816</v>
      </c>
      <c r="AC106" s="572"/>
      <c r="AD106" s="574"/>
      <c r="AE106" s="574"/>
    </row>
    <row r="107" spans="1:31" ht="12.75" customHeight="1" outlineLevel="1">
      <c r="A107" s="553"/>
      <c r="B107" s="554" t="s">
        <v>202</v>
      </c>
      <c r="C107" s="555" t="s">
        <v>203</v>
      </c>
      <c r="D107" s="556" t="e">
        <f>BusPlanLocation!D107/IF(BusPlanLocation!$C$9="EUR",1,START!$E$18)</f>
        <v>#N/A</v>
      </c>
      <c r="E107" s="307" t="e">
        <f t="shared" si="6"/>
        <v>#N/A</v>
      </c>
      <c r="F107" s="562" t="e">
        <f>BusPlanLocation!F107/IF(BusPlanLocation!$C$9="EUR",1,START!$E$18)</f>
        <v>#N/A</v>
      </c>
      <c r="G107" s="563"/>
      <c r="H107" s="307" t="e">
        <f t="shared" si="7"/>
        <v>#N/A</v>
      </c>
      <c r="I107" s="1278" t="e">
        <f>BusPlanLocation!I107/IF(BusPlanLocation!$C$9="EUR",1,START!$E$18)+IF($C$9="Forecast",$F107,$D107)</f>
        <v>#N/A</v>
      </c>
      <c r="J107" s="564" t="e">
        <f t="shared" si="8"/>
        <v>#N/A</v>
      </c>
      <c r="K107" s="1278" t="e">
        <f>BusPlanLocation!K107/IF(BusPlanLocation!$C$9="EUR",1,START!$E$18)+IF($C$9="Forecast",$F107,$D107)</f>
        <v>#N/A</v>
      </c>
      <c r="L107" s="307" t="e">
        <f t="shared" si="8"/>
        <v>#N/A</v>
      </c>
      <c r="M107" s="1278" t="e">
        <f>BusPlanLocation!M107/IF(BusPlanLocation!$C$9="EUR",1,START!$E$18)+IF($C$9="Forecast",$F107,$D107)</f>
        <v>#N/A</v>
      </c>
      <c r="N107" s="307" t="e">
        <f t="shared" si="8"/>
        <v>#N/A</v>
      </c>
      <c r="O107" s="1278" t="e">
        <f>BusPlanLocation!O107/IF(BusPlanLocation!$C$9="EUR",1,START!$E$18)+IF($C$9="Forecast",$F107,$D107)</f>
        <v>#N/A</v>
      </c>
      <c r="P107" s="307" t="e">
        <f t="shared" si="9"/>
        <v>#N/A</v>
      </c>
      <c r="Q107" s="1278" t="e">
        <f>BusPlanLocation!Q107/IF(BusPlanLocation!$C$9="EUR",1,START!$E$18)+IF($C$9="Forecast",$F107,$D107)</f>
        <v>#N/A</v>
      </c>
      <c r="R107" s="307" t="e">
        <f t="shared" si="9"/>
        <v>#N/A</v>
      </c>
      <c r="S107" s="1278" t="e">
        <f>BusPlanLocation!S107/IF(BusPlanLocation!$C$9="EUR",1,START!$E$18)+IF($C$9="Forecast",$F107,$D107)</f>
        <v>#N/A</v>
      </c>
      <c r="T107" s="307" t="e">
        <f t="shared" si="9"/>
        <v>#N/A</v>
      </c>
      <c r="AA107" s="525" t="str">
        <f>IF(OR(B107=0,B107=""),"",B107&amp;IF(COUNTIF(B$11:$B107,B107)&gt;1,COUNTIF(B$11:$B107,B107),""))</f>
        <v>M820</v>
      </c>
      <c r="AC107" s="572"/>
      <c r="AD107" s="574"/>
      <c r="AE107" s="574"/>
    </row>
    <row r="108" spans="1:31" ht="12.75" customHeight="1" outlineLevel="1">
      <c r="A108" s="553"/>
      <c r="B108" s="554" t="s">
        <v>204</v>
      </c>
      <c r="C108" s="555" t="s">
        <v>205</v>
      </c>
      <c r="D108" s="556" t="e">
        <f>BusPlanLocation!D108/IF(BusPlanLocation!$C$9="EUR",1,START!$E$18)</f>
        <v>#N/A</v>
      </c>
      <c r="E108" s="307" t="e">
        <f t="shared" si="6"/>
        <v>#N/A</v>
      </c>
      <c r="F108" s="562" t="e">
        <f>BusPlanLocation!F108/IF(BusPlanLocation!$C$9="EUR",1,START!$E$18)</f>
        <v>#N/A</v>
      </c>
      <c r="G108" s="563"/>
      <c r="H108" s="307" t="e">
        <f t="shared" si="7"/>
        <v>#N/A</v>
      </c>
      <c r="I108" s="1278" t="e">
        <f>BusPlanLocation!I108/IF(BusPlanLocation!$C$9="EUR",1,START!$E$18)+IF($C$9="Forecast",$F108,$D108)</f>
        <v>#N/A</v>
      </c>
      <c r="J108" s="564" t="e">
        <f t="shared" si="8"/>
        <v>#N/A</v>
      </c>
      <c r="K108" s="1278" t="e">
        <f>BusPlanLocation!K108/IF(BusPlanLocation!$C$9="EUR",1,START!$E$18)+IF($C$9="Forecast",$F108,$D108)</f>
        <v>#N/A</v>
      </c>
      <c r="L108" s="307" t="e">
        <f t="shared" si="8"/>
        <v>#N/A</v>
      </c>
      <c r="M108" s="1278" t="e">
        <f>BusPlanLocation!M108/IF(BusPlanLocation!$C$9="EUR",1,START!$E$18)+IF($C$9="Forecast",$F108,$D108)</f>
        <v>#N/A</v>
      </c>
      <c r="N108" s="307" t="e">
        <f t="shared" si="8"/>
        <v>#N/A</v>
      </c>
      <c r="O108" s="1278" t="e">
        <f>BusPlanLocation!O108/IF(BusPlanLocation!$C$9="EUR",1,START!$E$18)+IF($C$9="Forecast",$F108,$D108)</f>
        <v>#N/A</v>
      </c>
      <c r="P108" s="307" t="e">
        <f t="shared" si="9"/>
        <v>#N/A</v>
      </c>
      <c r="Q108" s="1278" t="e">
        <f>BusPlanLocation!Q108/IF(BusPlanLocation!$C$9="EUR",1,START!$E$18)+IF($C$9="Forecast",$F108,$D108)</f>
        <v>#N/A</v>
      </c>
      <c r="R108" s="307" t="e">
        <f t="shared" si="9"/>
        <v>#N/A</v>
      </c>
      <c r="S108" s="1278" t="e">
        <f>BusPlanLocation!S108/IF(BusPlanLocation!$C$9="EUR",1,START!$E$18)+IF($C$9="Forecast",$F108,$D108)</f>
        <v>#N/A</v>
      </c>
      <c r="T108" s="307" t="e">
        <f t="shared" si="9"/>
        <v>#N/A</v>
      </c>
      <c r="AA108" s="525" t="str">
        <f>IF(OR(B108=0,B108=""),"",B108&amp;IF(COUNTIF(B$11:$B108,B108)&gt;1,COUNTIF(B$11:$B108,B108),""))</f>
        <v>M821</v>
      </c>
      <c r="AC108" s="572"/>
      <c r="AD108" s="574"/>
      <c r="AE108" s="574"/>
    </row>
    <row r="109" spans="1:31" ht="12.75" customHeight="1" outlineLevel="1">
      <c r="A109" s="553"/>
      <c r="B109" s="554" t="s">
        <v>206</v>
      </c>
      <c r="C109" s="555" t="s">
        <v>207</v>
      </c>
      <c r="D109" s="556" t="e">
        <f>BusPlanLocation!D109/IF(BusPlanLocation!$C$9="EUR",1,START!$E$18)</f>
        <v>#N/A</v>
      </c>
      <c r="E109" s="307" t="e">
        <f t="shared" si="6"/>
        <v>#N/A</v>
      </c>
      <c r="F109" s="562" t="e">
        <f>BusPlanLocation!F109/IF(BusPlanLocation!$C$9="EUR",1,START!$E$18)</f>
        <v>#N/A</v>
      </c>
      <c r="G109" s="563"/>
      <c r="H109" s="307" t="e">
        <f t="shared" si="7"/>
        <v>#N/A</v>
      </c>
      <c r="I109" s="1278" t="e">
        <f>BusPlanLocation!I109/IF(BusPlanLocation!$C$9="EUR",1,START!$E$18)+IF($C$9="Forecast",$F109,$D109)</f>
        <v>#N/A</v>
      </c>
      <c r="J109" s="564" t="e">
        <f t="shared" si="8"/>
        <v>#N/A</v>
      </c>
      <c r="K109" s="1278" t="e">
        <f>BusPlanLocation!K109/IF(BusPlanLocation!$C$9="EUR",1,START!$E$18)+IF($C$9="Forecast",$F109,$D109)</f>
        <v>#N/A</v>
      </c>
      <c r="L109" s="307" t="e">
        <f t="shared" si="8"/>
        <v>#N/A</v>
      </c>
      <c r="M109" s="1278" t="e">
        <f>BusPlanLocation!M109/IF(BusPlanLocation!$C$9="EUR",1,START!$E$18)+IF($C$9="Forecast",$F109,$D109)</f>
        <v>#N/A</v>
      </c>
      <c r="N109" s="307" t="e">
        <f t="shared" si="8"/>
        <v>#N/A</v>
      </c>
      <c r="O109" s="1278" t="e">
        <f>BusPlanLocation!O109/IF(BusPlanLocation!$C$9="EUR",1,START!$E$18)+IF($C$9="Forecast",$F109,$D109)</f>
        <v>#N/A</v>
      </c>
      <c r="P109" s="307" t="e">
        <f t="shared" si="9"/>
        <v>#N/A</v>
      </c>
      <c r="Q109" s="1278" t="e">
        <f>BusPlanLocation!Q109/IF(BusPlanLocation!$C$9="EUR",1,START!$E$18)+IF($C$9="Forecast",$F109,$D109)</f>
        <v>#N/A</v>
      </c>
      <c r="R109" s="307" t="e">
        <f t="shared" si="9"/>
        <v>#N/A</v>
      </c>
      <c r="S109" s="1278" t="e">
        <f>BusPlanLocation!S109/IF(BusPlanLocation!$C$9="EUR",1,START!$E$18)+IF($C$9="Forecast",$F109,$D109)</f>
        <v>#N/A</v>
      </c>
      <c r="T109" s="307" t="e">
        <f t="shared" si="9"/>
        <v>#N/A</v>
      </c>
      <c r="AA109" s="525" t="str">
        <f>IF(OR(B109=0,B109=""),"",B109&amp;IF(COUNTIF(B$11:$B109,B109)&gt;1,COUNTIF(B$11:$B109,B109),""))</f>
        <v>M825</v>
      </c>
      <c r="AC109" s="572"/>
      <c r="AD109" s="574"/>
      <c r="AE109" s="574"/>
    </row>
    <row r="110" spans="1:31" ht="12.75" customHeight="1" outlineLevel="1">
      <c r="A110" s="553"/>
      <c r="B110" s="554" t="s">
        <v>208</v>
      </c>
      <c r="C110" s="555" t="s">
        <v>209</v>
      </c>
      <c r="D110" s="556" t="e">
        <f>BusPlanLocation!D110/IF(BusPlanLocation!$C$9="EUR",1,START!$E$18)</f>
        <v>#N/A</v>
      </c>
      <c r="E110" s="307" t="e">
        <f t="shared" si="6"/>
        <v>#N/A</v>
      </c>
      <c r="F110" s="562" t="e">
        <f>BusPlanLocation!F110/IF(BusPlanLocation!$C$9="EUR",1,START!$E$18)</f>
        <v>#N/A</v>
      </c>
      <c r="G110" s="563"/>
      <c r="H110" s="307" t="e">
        <f t="shared" si="7"/>
        <v>#N/A</v>
      </c>
      <c r="I110" s="1278" t="e">
        <f>BusPlanLocation!I110/IF(BusPlanLocation!$C$9="EUR",1,START!$E$18)+IF($C$9="Forecast",$F110,$D110)</f>
        <v>#N/A</v>
      </c>
      <c r="J110" s="564" t="e">
        <f t="shared" si="8"/>
        <v>#N/A</v>
      </c>
      <c r="K110" s="1278" t="e">
        <f>BusPlanLocation!K110/IF(BusPlanLocation!$C$9="EUR",1,START!$E$18)+IF($C$9="Forecast",$F110,$D110)</f>
        <v>#N/A</v>
      </c>
      <c r="L110" s="307" t="e">
        <f t="shared" si="8"/>
        <v>#N/A</v>
      </c>
      <c r="M110" s="1278" t="e">
        <f>BusPlanLocation!M110/IF(BusPlanLocation!$C$9="EUR",1,START!$E$18)+IF($C$9="Forecast",$F110,$D110)</f>
        <v>#N/A</v>
      </c>
      <c r="N110" s="307" t="e">
        <f t="shared" si="8"/>
        <v>#N/A</v>
      </c>
      <c r="O110" s="1278" t="e">
        <f>BusPlanLocation!O110/IF(BusPlanLocation!$C$9="EUR",1,START!$E$18)+IF($C$9="Forecast",$F110,$D110)</f>
        <v>#N/A</v>
      </c>
      <c r="P110" s="307" t="e">
        <f t="shared" si="9"/>
        <v>#N/A</v>
      </c>
      <c r="Q110" s="1278" t="e">
        <f>BusPlanLocation!Q110/IF(BusPlanLocation!$C$9="EUR",1,START!$E$18)+IF($C$9="Forecast",$F110,$D110)</f>
        <v>#N/A</v>
      </c>
      <c r="R110" s="307" t="e">
        <f t="shared" si="9"/>
        <v>#N/A</v>
      </c>
      <c r="S110" s="1278" t="e">
        <f>BusPlanLocation!S110/IF(BusPlanLocation!$C$9="EUR",1,START!$E$18)+IF($C$9="Forecast",$F110,$D110)</f>
        <v>#N/A</v>
      </c>
      <c r="T110" s="307" t="e">
        <f t="shared" si="9"/>
        <v>#N/A</v>
      </c>
      <c r="AA110" s="525" t="str">
        <f>IF(OR(B110=0,B110=""),"",B110&amp;IF(COUNTIF(B$11:$B110,B110)&gt;1,COUNTIF(B$11:$B110,B110),""))</f>
        <v>M827</v>
      </c>
      <c r="AC110" s="572"/>
      <c r="AD110" s="574"/>
      <c r="AE110" s="574"/>
    </row>
    <row r="111" spans="1:31" ht="12.75" customHeight="1" outlineLevel="1">
      <c r="A111" s="553"/>
      <c r="B111" s="565" t="s">
        <v>210</v>
      </c>
      <c r="C111" s="565" t="s">
        <v>211</v>
      </c>
      <c r="D111" s="566" t="e">
        <f>BusPlanLocation!D111/IF(BusPlanLocation!$C$9="EUR",1,START!$E$18)</f>
        <v>#N/A</v>
      </c>
      <c r="E111" s="567" t="e">
        <f t="shared" si="6"/>
        <v>#N/A</v>
      </c>
      <c r="F111" s="568" t="e">
        <f>BusPlanLocation!F111/IF(BusPlanLocation!$C$9="EUR",1,START!$E$18)</f>
        <v>#N/A</v>
      </c>
      <c r="G111" s="569"/>
      <c r="H111" s="567" t="e">
        <f t="shared" si="7"/>
        <v>#N/A</v>
      </c>
      <c r="I111" s="1279" t="e">
        <f>SUM(I99:I110)</f>
        <v>#N/A</v>
      </c>
      <c r="J111" s="570" t="e">
        <f t="shared" si="8"/>
        <v>#N/A</v>
      </c>
      <c r="K111" s="1279" t="e">
        <f>SUM(K99:K110)</f>
        <v>#N/A</v>
      </c>
      <c r="L111" s="567" t="e">
        <f t="shared" si="8"/>
        <v>#N/A</v>
      </c>
      <c r="M111" s="1279" t="e">
        <f>SUM(M99:M110)</f>
        <v>#N/A</v>
      </c>
      <c r="N111" s="567" t="e">
        <f t="shared" si="8"/>
        <v>#N/A</v>
      </c>
      <c r="O111" s="1279" t="e">
        <f>SUM(O99:O110)</f>
        <v>#N/A</v>
      </c>
      <c r="P111" s="567" t="e">
        <f t="shared" si="9"/>
        <v>#N/A</v>
      </c>
      <c r="Q111" s="1279" t="e">
        <f>SUM(Q99:Q110)</f>
        <v>#N/A</v>
      </c>
      <c r="R111" s="567" t="e">
        <f t="shared" si="9"/>
        <v>#N/A</v>
      </c>
      <c r="S111" s="1279" t="e">
        <f>SUM(S99:S110)</f>
        <v>#N/A</v>
      </c>
      <c r="T111" s="567" t="e">
        <f t="shared" si="9"/>
        <v>#N/A</v>
      </c>
      <c r="AA111" s="525" t="str">
        <f>IF(OR(B111=0,B111=""),"",B111&amp;IF(COUNTIF(B$11:$B111,B111)&gt;1,COUNTIF(B$11:$B111,B111),""))</f>
        <v>M829</v>
      </c>
      <c r="AC111" s="572"/>
      <c r="AD111" s="574"/>
      <c r="AE111" s="574"/>
    </row>
    <row r="112" spans="1:31" ht="12.75" customHeight="1" outlineLevel="1">
      <c r="A112" s="553"/>
      <c r="B112" s="554" t="s">
        <v>212</v>
      </c>
      <c r="C112" s="555" t="s">
        <v>213</v>
      </c>
      <c r="D112" s="556" t="e">
        <f>BusPlanLocation!D112/IF(BusPlanLocation!$C$9="EUR",1,START!$E$18)</f>
        <v>#N/A</v>
      </c>
      <c r="E112" s="307" t="e">
        <f t="shared" si="6"/>
        <v>#N/A</v>
      </c>
      <c r="F112" s="562" t="e">
        <f>BusPlanLocation!F112/IF(BusPlanLocation!$C$9="EUR",1,START!$E$18)</f>
        <v>#N/A</v>
      </c>
      <c r="G112" s="563"/>
      <c r="H112" s="307" t="e">
        <f t="shared" si="7"/>
        <v>#N/A</v>
      </c>
      <c r="I112" s="1278" t="e">
        <f>BusPlanLocation!I112/IF(BusPlanLocation!$C$9="EUR",1,START!$E$18)+IF($C$9="Forecast",$F112,$D112)</f>
        <v>#N/A</v>
      </c>
      <c r="J112" s="564" t="e">
        <f t="shared" si="8"/>
        <v>#N/A</v>
      </c>
      <c r="K112" s="1278" t="e">
        <f>BusPlanLocation!K112/IF(BusPlanLocation!$C$9="EUR",1,START!$E$18)+IF($C$9="Forecast",$F112,$D112)</f>
        <v>#N/A</v>
      </c>
      <c r="L112" s="307" t="e">
        <f t="shared" si="8"/>
        <v>#N/A</v>
      </c>
      <c r="M112" s="1278" t="e">
        <f>BusPlanLocation!M112/IF(BusPlanLocation!$C$9="EUR",1,START!$E$18)+IF($C$9="Forecast",$F112,$D112)</f>
        <v>#N/A</v>
      </c>
      <c r="N112" s="307" t="e">
        <f t="shared" si="8"/>
        <v>#N/A</v>
      </c>
      <c r="O112" s="1278" t="e">
        <f>BusPlanLocation!O112/IF(BusPlanLocation!$C$9="EUR",1,START!$E$18)+IF($C$9="Forecast",$F112,$D112)</f>
        <v>#N/A</v>
      </c>
      <c r="P112" s="307" t="e">
        <f t="shared" si="9"/>
        <v>#N/A</v>
      </c>
      <c r="Q112" s="1278" t="e">
        <f>BusPlanLocation!Q112/IF(BusPlanLocation!$C$9="EUR",1,START!$E$18)+IF($C$9="Forecast",$F112,$D112)</f>
        <v>#N/A</v>
      </c>
      <c r="R112" s="307" t="e">
        <f t="shared" si="9"/>
        <v>#N/A</v>
      </c>
      <c r="S112" s="1278" t="e">
        <f>BusPlanLocation!S112/IF(BusPlanLocation!$C$9="EUR",1,START!$E$18)+IF($C$9="Forecast",$F112,$D112)</f>
        <v>#N/A</v>
      </c>
      <c r="T112" s="307" t="e">
        <f t="shared" si="9"/>
        <v>#N/A</v>
      </c>
      <c r="AA112" s="525" t="str">
        <f>IF(OR(B112=0,B112=""),"",B112&amp;IF(COUNTIF(B$11:$B112,B112)&gt;1,COUNTIF(B$11:$B112,B112),""))</f>
        <v>M835</v>
      </c>
      <c r="AC112" s="572"/>
      <c r="AD112" s="574"/>
      <c r="AE112" s="574"/>
    </row>
    <row r="113" spans="1:31" ht="12.75" customHeight="1" outlineLevel="1">
      <c r="A113" s="553"/>
      <c r="B113" s="554" t="s">
        <v>214</v>
      </c>
      <c r="C113" s="555" t="s">
        <v>215</v>
      </c>
      <c r="D113" s="556" t="e">
        <f>BusPlanLocation!D113/IF(BusPlanLocation!$C$9="EUR",1,START!$E$18)</f>
        <v>#N/A</v>
      </c>
      <c r="E113" s="307" t="e">
        <f t="shared" si="6"/>
        <v>#N/A</v>
      </c>
      <c r="F113" s="562" t="e">
        <f>BusPlanLocation!F113/IF(BusPlanLocation!$C$9="EUR",1,START!$E$18)</f>
        <v>#N/A</v>
      </c>
      <c r="G113" s="563"/>
      <c r="H113" s="307" t="e">
        <f t="shared" si="7"/>
        <v>#N/A</v>
      </c>
      <c r="I113" s="1278" t="e">
        <f>BusPlanLocation!I113/IF(BusPlanLocation!$C$9="EUR",1,START!$E$18)+IF($C$9="Forecast",$F113,$D113)</f>
        <v>#N/A</v>
      </c>
      <c r="J113" s="564" t="e">
        <f t="shared" si="8"/>
        <v>#N/A</v>
      </c>
      <c r="K113" s="1278" t="e">
        <f>BusPlanLocation!K113/IF(BusPlanLocation!$C$9="EUR",1,START!$E$18)+IF($C$9="Forecast",$F113,$D113)</f>
        <v>#N/A</v>
      </c>
      <c r="L113" s="307" t="e">
        <f t="shared" si="8"/>
        <v>#N/A</v>
      </c>
      <c r="M113" s="1278" t="e">
        <f>BusPlanLocation!M113/IF(BusPlanLocation!$C$9="EUR",1,START!$E$18)+IF($C$9="Forecast",$F113,$D113)</f>
        <v>#N/A</v>
      </c>
      <c r="N113" s="307" t="e">
        <f t="shared" si="8"/>
        <v>#N/A</v>
      </c>
      <c r="O113" s="1278" t="e">
        <f>BusPlanLocation!O113/IF(BusPlanLocation!$C$9="EUR",1,START!$E$18)+IF($C$9="Forecast",$F113,$D113)</f>
        <v>#N/A</v>
      </c>
      <c r="P113" s="307" t="e">
        <f t="shared" si="9"/>
        <v>#N/A</v>
      </c>
      <c r="Q113" s="1278" t="e">
        <f>BusPlanLocation!Q113/IF(BusPlanLocation!$C$9="EUR",1,START!$E$18)+IF($C$9="Forecast",$F113,$D113)</f>
        <v>#N/A</v>
      </c>
      <c r="R113" s="307" t="e">
        <f t="shared" si="9"/>
        <v>#N/A</v>
      </c>
      <c r="S113" s="1278" t="e">
        <f>BusPlanLocation!S113/IF(BusPlanLocation!$C$9="EUR",1,START!$E$18)+IF($C$9="Forecast",$F113,$D113)</f>
        <v>#N/A</v>
      </c>
      <c r="T113" s="307" t="e">
        <f t="shared" si="9"/>
        <v>#N/A</v>
      </c>
      <c r="AA113" s="525" t="str">
        <f>IF(OR(B113=0,B113=""),"",B113&amp;IF(COUNTIF(B$11:$B113,B113)&gt;1,COUNTIF(B$11:$B113,B113),""))</f>
        <v>M836</v>
      </c>
      <c r="AC113" s="572"/>
      <c r="AD113" s="574"/>
      <c r="AE113" s="574"/>
    </row>
    <row r="114" spans="1:31" ht="12.75" customHeight="1" outlineLevel="1">
      <c r="A114" s="553"/>
      <c r="B114" s="554" t="s">
        <v>216</v>
      </c>
      <c r="C114" s="555" t="s">
        <v>217</v>
      </c>
      <c r="D114" s="556" t="e">
        <f>BusPlanLocation!D114/IF(BusPlanLocation!$C$9="EUR",1,START!$E$18)</f>
        <v>#N/A</v>
      </c>
      <c r="E114" s="307" t="e">
        <f t="shared" si="6"/>
        <v>#N/A</v>
      </c>
      <c r="F114" s="562" t="e">
        <f>BusPlanLocation!F114/IF(BusPlanLocation!$C$9="EUR",1,START!$E$18)</f>
        <v>#N/A</v>
      </c>
      <c r="G114" s="563"/>
      <c r="H114" s="307" t="e">
        <f t="shared" si="7"/>
        <v>#N/A</v>
      </c>
      <c r="I114" s="1278" t="e">
        <f>BusPlanLocation!I114/IF(BusPlanLocation!$C$9="EUR",1,START!$E$18)+IF($C$9="Forecast",$F114,$D114)</f>
        <v>#N/A</v>
      </c>
      <c r="J114" s="564" t="e">
        <f t="shared" si="8"/>
        <v>#N/A</v>
      </c>
      <c r="K114" s="1278" t="e">
        <f>BusPlanLocation!K114/IF(BusPlanLocation!$C$9="EUR",1,START!$E$18)+IF($C$9="Forecast",$F114,$D114)</f>
        <v>#N/A</v>
      </c>
      <c r="L114" s="307" t="e">
        <f t="shared" si="8"/>
        <v>#N/A</v>
      </c>
      <c r="M114" s="1278" t="e">
        <f>BusPlanLocation!M114/IF(BusPlanLocation!$C$9="EUR",1,START!$E$18)+IF($C$9="Forecast",$F114,$D114)</f>
        <v>#N/A</v>
      </c>
      <c r="N114" s="307" t="e">
        <f t="shared" si="8"/>
        <v>#N/A</v>
      </c>
      <c r="O114" s="1278" t="e">
        <f>BusPlanLocation!O114/IF(BusPlanLocation!$C$9="EUR",1,START!$E$18)+IF($C$9="Forecast",$F114,$D114)</f>
        <v>#N/A</v>
      </c>
      <c r="P114" s="307" t="e">
        <f t="shared" si="8"/>
        <v>#N/A</v>
      </c>
      <c r="Q114" s="1278" t="e">
        <f>BusPlanLocation!Q114/IF(BusPlanLocation!$C$9="EUR",1,START!$E$18)+IF($C$9="Forecast",$F114,$D114)</f>
        <v>#N/A</v>
      </c>
      <c r="R114" s="307" t="e">
        <f t="shared" si="8"/>
        <v>#N/A</v>
      </c>
      <c r="S114" s="1278" t="e">
        <f>BusPlanLocation!S114/IF(BusPlanLocation!$C$9="EUR",1,START!$E$18)+IF($C$9="Forecast",$F114,$D114)</f>
        <v>#N/A</v>
      </c>
      <c r="T114" s="307" t="e">
        <f t="shared" si="8"/>
        <v>#N/A</v>
      </c>
      <c r="AA114" s="525" t="str">
        <f>IF(OR(B114=0,B114=""),"",B114&amp;IF(COUNTIF(B$11:$B114,B114)&gt;1,COUNTIF(B$11:$B114,B114),""))</f>
        <v>M840</v>
      </c>
      <c r="AC114" s="572"/>
      <c r="AD114" s="574"/>
      <c r="AE114" s="574"/>
    </row>
    <row r="115" spans="1:31" ht="12.75" customHeight="1" outlineLevel="1">
      <c r="A115" s="553"/>
      <c r="B115" s="554" t="s">
        <v>218</v>
      </c>
      <c r="C115" s="555" t="s">
        <v>219</v>
      </c>
      <c r="D115" s="556" t="e">
        <f>BusPlanLocation!D115/IF(BusPlanLocation!$C$9="EUR",1,START!$E$18)</f>
        <v>#N/A</v>
      </c>
      <c r="E115" s="307" t="e">
        <f t="shared" ref="E115:E138" si="10">IF(D115=0,0,D115/D$42)</f>
        <v>#N/A</v>
      </c>
      <c r="F115" s="562" t="e">
        <f>BusPlanLocation!F115/IF(BusPlanLocation!$C$9="EUR",1,START!$E$18)</f>
        <v>#N/A</v>
      </c>
      <c r="G115" s="563"/>
      <c r="H115" s="307" t="e">
        <f t="shared" ref="H115:H138" si="11">IF(F115=0,0,F115/F$42)</f>
        <v>#N/A</v>
      </c>
      <c r="I115" s="1278" t="e">
        <f>BusPlanLocation!I115/IF(BusPlanLocation!$C$9="EUR",1,START!$E$18)+IF($C$9="Forecast",$F115,$D115)</f>
        <v>#N/A</v>
      </c>
      <c r="J115" s="564" t="e">
        <f t="shared" ref="J115:T138" si="12">IF(I115=0,0,I115/I$42)</f>
        <v>#N/A</v>
      </c>
      <c r="K115" s="1278" t="e">
        <f>BusPlanLocation!K115/IF(BusPlanLocation!$C$9="EUR",1,START!$E$18)+IF($C$9="Forecast",$F115,$D115)</f>
        <v>#N/A</v>
      </c>
      <c r="L115" s="307" t="e">
        <f t="shared" si="12"/>
        <v>#N/A</v>
      </c>
      <c r="M115" s="1278" t="e">
        <f>BusPlanLocation!M115/IF(BusPlanLocation!$C$9="EUR",1,START!$E$18)+IF($C$9="Forecast",$F115,$D115)</f>
        <v>#N/A</v>
      </c>
      <c r="N115" s="307" t="e">
        <f t="shared" si="12"/>
        <v>#N/A</v>
      </c>
      <c r="O115" s="1278" t="e">
        <f>BusPlanLocation!O115/IF(BusPlanLocation!$C$9="EUR",1,START!$E$18)+IF($C$9="Forecast",$F115,$D115)</f>
        <v>#N/A</v>
      </c>
      <c r="P115" s="307" t="e">
        <f t="shared" si="12"/>
        <v>#N/A</v>
      </c>
      <c r="Q115" s="1278" t="e">
        <f>BusPlanLocation!Q115/IF(BusPlanLocation!$C$9="EUR",1,START!$E$18)+IF($C$9="Forecast",$F115,$D115)</f>
        <v>#N/A</v>
      </c>
      <c r="R115" s="307" t="e">
        <f t="shared" si="12"/>
        <v>#N/A</v>
      </c>
      <c r="S115" s="1278" t="e">
        <f>BusPlanLocation!S115/IF(BusPlanLocation!$C$9="EUR",1,START!$E$18)+IF($C$9="Forecast",$F115,$D115)</f>
        <v>#N/A</v>
      </c>
      <c r="T115" s="307" t="e">
        <f t="shared" si="12"/>
        <v>#N/A</v>
      </c>
      <c r="AA115" s="525" t="str">
        <f>IF(OR(B115=0,B115=""),"",B115&amp;IF(COUNTIF(B$11:$B115,B115)&gt;1,COUNTIF(B$11:$B115,B115),""))</f>
        <v>M841</v>
      </c>
      <c r="AC115" s="572"/>
      <c r="AD115" s="574"/>
      <c r="AE115" s="574"/>
    </row>
    <row r="116" spans="1:31" ht="12.75" customHeight="1" outlineLevel="1">
      <c r="A116" s="553"/>
      <c r="B116" s="554" t="s">
        <v>220</v>
      </c>
      <c r="C116" s="555" t="s">
        <v>221</v>
      </c>
      <c r="D116" s="556" t="e">
        <f>BusPlanLocation!D116/IF(BusPlanLocation!$C$9="EUR",1,START!$E$18)</f>
        <v>#N/A</v>
      </c>
      <c r="E116" s="307" t="e">
        <f t="shared" si="10"/>
        <v>#N/A</v>
      </c>
      <c r="F116" s="562" t="e">
        <f>BusPlanLocation!F116/IF(BusPlanLocation!$C$9="EUR",1,START!$E$18)</f>
        <v>#N/A</v>
      </c>
      <c r="G116" s="563"/>
      <c r="H116" s="307" t="e">
        <f t="shared" si="11"/>
        <v>#N/A</v>
      </c>
      <c r="I116" s="1278" t="e">
        <f>BusPlanLocation!I116/IF(BusPlanLocation!$C$9="EUR",1,START!$E$18)+IF($C$9="Forecast",$F116,$D116)</f>
        <v>#N/A</v>
      </c>
      <c r="J116" s="564" t="e">
        <f t="shared" si="12"/>
        <v>#N/A</v>
      </c>
      <c r="K116" s="1278" t="e">
        <f>BusPlanLocation!K116/IF(BusPlanLocation!$C$9="EUR",1,START!$E$18)+IF($C$9="Forecast",$F116,$D116)</f>
        <v>#N/A</v>
      </c>
      <c r="L116" s="307" t="e">
        <f t="shared" si="12"/>
        <v>#N/A</v>
      </c>
      <c r="M116" s="1278" t="e">
        <f>BusPlanLocation!M116/IF(BusPlanLocation!$C$9="EUR",1,START!$E$18)+IF($C$9="Forecast",$F116,$D116)</f>
        <v>#N/A</v>
      </c>
      <c r="N116" s="307" t="e">
        <f t="shared" si="12"/>
        <v>#N/A</v>
      </c>
      <c r="O116" s="1278" t="e">
        <f>BusPlanLocation!O116/IF(BusPlanLocation!$C$9="EUR",1,START!$E$18)+IF($C$9="Forecast",$F116,$D116)</f>
        <v>#N/A</v>
      </c>
      <c r="P116" s="307" t="e">
        <f t="shared" si="12"/>
        <v>#N/A</v>
      </c>
      <c r="Q116" s="1278" t="e">
        <f>BusPlanLocation!Q116/IF(BusPlanLocation!$C$9="EUR",1,START!$E$18)+IF($C$9="Forecast",$F116,$D116)</f>
        <v>#N/A</v>
      </c>
      <c r="R116" s="307" t="e">
        <f t="shared" si="12"/>
        <v>#N/A</v>
      </c>
      <c r="S116" s="1278" t="e">
        <f>BusPlanLocation!S116/IF(BusPlanLocation!$C$9="EUR",1,START!$E$18)+IF($C$9="Forecast",$F116,$D116)</f>
        <v>#N/A</v>
      </c>
      <c r="T116" s="307" t="e">
        <f t="shared" si="12"/>
        <v>#N/A</v>
      </c>
      <c r="AA116" s="525" t="str">
        <f>IF(OR(B116=0,B116=""),"",B116&amp;IF(COUNTIF(B$11:$B116,B116)&gt;1,COUNTIF(B$11:$B116,B116),""))</f>
        <v>M845</v>
      </c>
      <c r="AC116" s="572"/>
      <c r="AD116" s="574"/>
      <c r="AE116" s="574"/>
    </row>
    <row r="117" spans="1:31" ht="12.75" customHeight="1" outlineLevel="1">
      <c r="A117" s="553"/>
      <c r="B117" s="554" t="s">
        <v>222</v>
      </c>
      <c r="C117" s="555" t="s">
        <v>223</v>
      </c>
      <c r="D117" s="556" t="e">
        <f>BusPlanLocation!D117/IF(BusPlanLocation!$C$9="EUR",1,START!$E$18)</f>
        <v>#N/A</v>
      </c>
      <c r="E117" s="307" t="e">
        <f t="shared" si="10"/>
        <v>#N/A</v>
      </c>
      <c r="F117" s="562" t="e">
        <f>BusPlanLocation!F117/IF(BusPlanLocation!$C$9="EUR",1,START!$E$18)</f>
        <v>#N/A</v>
      </c>
      <c r="G117" s="563"/>
      <c r="H117" s="307" t="e">
        <f t="shared" si="11"/>
        <v>#N/A</v>
      </c>
      <c r="I117" s="1278" t="e">
        <f>BusPlanLocation!I117/IF(BusPlanLocation!$C$9="EUR",1,START!$E$18)+IF($C$9="Forecast",$F117,$D117)</f>
        <v>#N/A</v>
      </c>
      <c r="J117" s="564" t="e">
        <f t="shared" si="12"/>
        <v>#N/A</v>
      </c>
      <c r="K117" s="1278" t="e">
        <f>BusPlanLocation!K117/IF(BusPlanLocation!$C$9="EUR",1,START!$E$18)+IF($C$9="Forecast",$F117,$D117)</f>
        <v>#N/A</v>
      </c>
      <c r="L117" s="307" t="e">
        <f t="shared" si="12"/>
        <v>#N/A</v>
      </c>
      <c r="M117" s="1278" t="e">
        <f>BusPlanLocation!M117/IF(BusPlanLocation!$C$9="EUR",1,START!$E$18)+IF($C$9="Forecast",$F117,$D117)</f>
        <v>#N/A</v>
      </c>
      <c r="N117" s="307" t="e">
        <f t="shared" si="12"/>
        <v>#N/A</v>
      </c>
      <c r="O117" s="1278" t="e">
        <f>BusPlanLocation!O117/IF(BusPlanLocation!$C$9="EUR",1,START!$E$18)+IF($C$9="Forecast",$F117,$D117)</f>
        <v>#N/A</v>
      </c>
      <c r="P117" s="307" t="e">
        <f t="shared" si="12"/>
        <v>#N/A</v>
      </c>
      <c r="Q117" s="1278" t="e">
        <f>BusPlanLocation!Q117/IF(BusPlanLocation!$C$9="EUR",1,START!$E$18)+IF($C$9="Forecast",$F117,$D117)</f>
        <v>#N/A</v>
      </c>
      <c r="R117" s="307" t="e">
        <f t="shared" si="12"/>
        <v>#N/A</v>
      </c>
      <c r="S117" s="1278" t="e">
        <f>BusPlanLocation!S117/IF(BusPlanLocation!$C$9="EUR",1,START!$E$18)+IF($C$9="Forecast",$F117,$D117)</f>
        <v>#N/A</v>
      </c>
      <c r="T117" s="307" t="e">
        <f t="shared" si="12"/>
        <v>#N/A</v>
      </c>
      <c r="AA117" s="525" t="str">
        <f>IF(OR(B117=0,B117=""),"",B117&amp;IF(COUNTIF(B$11:$B117,B117)&gt;1,COUNTIF(B$11:$B117,B117),""))</f>
        <v>M846</v>
      </c>
      <c r="AC117" s="572"/>
      <c r="AD117" s="574"/>
      <c r="AE117" s="574"/>
    </row>
    <row r="118" spans="1:31" ht="12.75" customHeight="1" outlineLevel="1">
      <c r="A118" s="553"/>
      <c r="B118" s="554" t="s">
        <v>224</v>
      </c>
      <c r="C118" s="555" t="s">
        <v>225</v>
      </c>
      <c r="D118" s="556" t="e">
        <f>BusPlanLocation!D118/IF(BusPlanLocation!$C$9="EUR",1,START!$E$18)</f>
        <v>#N/A</v>
      </c>
      <c r="E118" s="307" t="e">
        <f t="shared" si="10"/>
        <v>#N/A</v>
      </c>
      <c r="F118" s="562" t="e">
        <f>BusPlanLocation!F118/IF(BusPlanLocation!$C$9="EUR",1,START!$E$18)</f>
        <v>#N/A</v>
      </c>
      <c r="G118" s="563"/>
      <c r="H118" s="307" t="e">
        <f t="shared" si="11"/>
        <v>#N/A</v>
      </c>
      <c r="I118" s="1278" t="e">
        <f>BusPlanLocation!I118/IF(BusPlanLocation!$C$9="EUR",1,START!$E$18)+IF($C$9="Forecast",$F118,$D118)</f>
        <v>#N/A</v>
      </c>
      <c r="J118" s="564" t="e">
        <f t="shared" si="12"/>
        <v>#N/A</v>
      </c>
      <c r="K118" s="1278" t="e">
        <f>BusPlanLocation!K118/IF(BusPlanLocation!$C$9="EUR",1,START!$E$18)+IF($C$9="Forecast",$F118,$D118)</f>
        <v>#N/A</v>
      </c>
      <c r="L118" s="307" t="e">
        <f t="shared" si="12"/>
        <v>#N/A</v>
      </c>
      <c r="M118" s="1278" t="e">
        <f>BusPlanLocation!M118/IF(BusPlanLocation!$C$9="EUR",1,START!$E$18)+IF($C$9="Forecast",$F118,$D118)</f>
        <v>#N/A</v>
      </c>
      <c r="N118" s="307" t="e">
        <f t="shared" si="12"/>
        <v>#N/A</v>
      </c>
      <c r="O118" s="1278" t="e">
        <f>BusPlanLocation!O118/IF(BusPlanLocation!$C$9="EUR",1,START!$E$18)+IF($C$9="Forecast",$F118,$D118)</f>
        <v>#N/A</v>
      </c>
      <c r="P118" s="307" t="e">
        <f t="shared" si="12"/>
        <v>#N/A</v>
      </c>
      <c r="Q118" s="1278" t="e">
        <f>BusPlanLocation!Q118/IF(BusPlanLocation!$C$9="EUR",1,START!$E$18)+IF($C$9="Forecast",$F118,$D118)</f>
        <v>#N/A</v>
      </c>
      <c r="R118" s="307" t="e">
        <f t="shared" si="12"/>
        <v>#N/A</v>
      </c>
      <c r="S118" s="1278" t="e">
        <f>BusPlanLocation!S118/IF(BusPlanLocation!$C$9="EUR",1,START!$E$18)+IF($C$9="Forecast",$F118,$D118)</f>
        <v>#N/A</v>
      </c>
      <c r="T118" s="307" t="e">
        <f t="shared" si="12"/>
        <v>#N/A</v>
      </c>
      <c r="AA118" s="525" t="str">
        <f>IF(OR(B118=0,B118=""),"",B118&amp;IF(COUNTIF(B$11:$B118,B118)&gt;1,COUNTIF(B$11:$B118,B118),""))</f>
        <v>M850</v>
      </c>
      <c r="AC118" s="572"/>
      <c r="AD118" s="574"/>
      <c r="AE118" s="574"/>
    </row>
    <row r="119" spans="1:31" ht="12.75" customHeight="1" outlineLevel="1">
      <c r="A119" s="553"/>
      <c r="B119" s="554" t="s">
        <v>226</v>
      </c>
      <c r="C119" s="555" t="s">
        <v>227</v>
      </c>
      <c r="D119" s="556" t="e">
        <f>BusPlanLocation!D119/IF(BusPlanLocation!$C$9="EUR",1,START!$E$18)</f>
        <v>#N/A</v>
      </c>
      <c r="E119" s="307" t="e">
        <f t="shared" si="10"/>
        <v>#N/A</v>
      </c>
      <c r="F119" s="562" t="e">
        <f>BusPlanLocation!F119/IF(BusPlanLocation!$C$9="EUR",1,START!$E$18)</f>
        <v>#N/A</v>
      </c>
      <c r="G119" s="563"/>
      <c r="H119" s="307" t="e">
        <f t="shared" si="11"/>
        <v>#N/A</v>
      </c>
      <c r="I119" s="1278" t="e">
        <f>BusPlanLocation!I119/IF(BusPlanLocation!$C$9="EUR",1,START!$E$18)+IF($C$9="Forecast",$F119,$D119)</f>
        <v>#N/A</v>
      </c>
      <c r="J119" s="564" t="e">
        <f t="shared" si="12"/>
        <v>#N/A</v>
      </c>
      <c r="K119" s="1278" t="e">
        <f>BusPlanLocation!K119/IF(BusPlanLocation!$C$9="EUR",1,START!$E$18)+IF($C$9="Forecast",$F119,$D119)</f>
        <v>#N/A</v>
      </c>
      <c r="L119" s="307" t="e">
        <f t="shared" si="12"/>
        <v>#N/A</v>
      </c>
      <c r="M119" s="1278" t="e">
        <f>BusPlanLocation!M119/IF(BusPlanLocation!$C$9="EUR",1,START!$E$18)+IF($C$9="Forecast",$F119,$D119)</f>
        <v>#N/A</v>
      </c>
      <c r="N119" s="307" t="e">
        <f t="shared" si="12"/>
        <v>#N/A</v>
      </c>
      <c r="O119" s="1278" t="e">
        <f>BusPlanLocation!O119/IF(BusPlanLocation!$C$9="EUR",1,START!$E$18)+IF($C$9="Forecast",$F119,$D119)</f>
        <v>#N/A</v>
      </c>
      <c r="P119" s="307" t="e">
        <f t="shared" si="12"/>
        <v>#N/A</v>
      </c>
      <c r="Q119" s="1278" t="e">
        <f>BusPlanLocation!Q119/IF(BusPlanLocation!$C$9="EUR",1,START!$E$18)+IF($C$9="Forecast",$F119,$D119)</f>
        <v>#N/A</v>
      </c>
      <c r="R119" s="307" t="e">
        <f t="shared" si="12"/>
        <v>#N/A</v>
      </c>
      <c r="S119" s="1278" t="e">
        <f>BusPlanLocation!S119/IF(BusPlanLocation!$C$9="EUR",1,START!$E$18)+IF($C$9="Forecast",$F119,$D119)</f>
        <v>#N/A</v>
      </c>
      <c r="T119" s="307" t="e">
        <f t="shared" si="12"/>
        <v>#N/A</v>
      </c>
      <c r="AA119" s="525" t="str">
        <f>IF(OR(B119=0,B119=""),"",B119&amp;IF(COUNTIF(B$11:$B119,B119)&gt;1,COUNTIF(B$11:$B119,B119),""))</f>
        <v>M851</v>
      </c>
      <c r="AC119" s="572"/>
      <c r="AD119" s="574"/>
      <c r="AE119" s="574"/>
    </row>
    <row r="120" spans="1:31" ht="12.75" customHeight="1" outlineLevel="1">
      <c r="A120" s="553"/>
      <c r="B120" s="554" t="s">
        <v>228</v>
      </c>
      <c r="C120" s="555" t="s">
        <v>229</v>
      </c>
      <c r="D120" s="556" t="e">
        <f>BusPlanLocation!D120/IF(BusPlanLocation!$C$9="EUR",1,START!$E$18)</f>
        <v>#N/A</v>
      </c>
      <c r="E120" s="307" t="e">
        <f t="shared" si="10"/>
        <v>#N/A</v>
      </c>
      <c r="F120" s="562" t="e">
        <f>BusPlanLocation!F120/IF(BusPlanLocation!$C$9="EUR",1,START!$E$18)</f>
        <v>#N/A</v>
      </c>
      <c r="G120" s="563"/>
      <c r="H120" s="307" t="e">
        <f t="shared" si="11"/>
        <v>#N/A</v>
      </c>
      <c r="I120" s="1278" t="e">
        <f>BusPlanLocation!I120/IF(BusPlanLocation!$C$9="EUR",1,START!$E$18)+IF($C$9="Forecast",$F120,$D120)</f>
        <v>#N/A</v>
      </c>
      <c r="J120" s="564" t="e">
        <f t="shared" si="12"/>
        <v>#N/A</v>
      </c>
      <c r="K120" s="1278" t="e">
        <f>BusPlanLocation!K120/IF(BusPlanLocation!$C$9="EUR",1,START!$E$18)+IF($C$9="Forecast",$F120,$D120)</f>
        <v>#N/A</v>
      </c>
      <c r="L120" s="307" t="e">
        <f t="shared" si="12"/>
        <v>#N/A</v>
      </c>
      <c r="M120" s="1278" t="e">
        <f>BusPlanLocation!M120/IF(BusPlanLocation!$C$9="EUR",1,START!$E$18)+IF($C$9="Forecast",$F120,$D120)</f>
        <v>#N/A</v>
      </c>
      <c r="N120" s="307" t="e">
        <f t="shared" si="12"/>
        <v>#N/A</v>
      </c>
      <c r="O120" s="1278" t="e">
        <f>BusPlanLocation!O120/IF(BusPlanLocation!$C$9="EUR",1,START!$E$18)+IF($C$9="Forecast",$F120,$D120)</f>
        <v>#N/A</v>
      </c>
      <c r="P120" s="307" t="e">
        <f t="shared" si="12"/>
        <v>#N/A</v>
      </c>
      <c r="Q120" s="1278" t="e">
        <f>BusPlanLocation!Q120/IF(BusPlanLocation!$C$9="EUR",1,START!$E$18)+IF($C$9="Forecast",$F120,$D120)</f>
        <v>#N/A</v>
      </c>
      <c r="R120" s="307" t="e">
        <f t="shared" si="12"/>
        <v>#N/A</v>
      </c>
      <c r="S120" s="1278" t="e">
        <f>BusPlanLocation!S120/IF(BusPlanLocation!$C$9="EUR",1,START!$E$18)+IF($C$9="Forecast",$F120,$D120)</f>
        <v>#N/A</v>
      </c>
      <c r="T120" s="307" t="e">
        <f t="shared" si="12"/>
        <v>#N/A</v>
      </c>
      <c r="AA120" s="525" t="str">
        <f>IF(OR(B120=0,B120=""),"",B120&amp;IF(COUNTIF(B$11:$B120,B120)&gt;1,COUNTIF(B$11:$B120,B120),""))</f>
        <v>M857</v>
      </c>
      <c r="AC120" s="572"/>
      <c r="AD120" s="574"/>
      <c r="AE120" s="574"/>
    </row>
    <row r="121" spans="1:31" ht="12.75" customHeight="1" outlineLevel="1">
      <c r="A121" s="553"/>
      <c r="B121" s="565" t="s">
        <v>230</v>
      </c>
      <c r="C121" s="565" t="s">
        <v>231</v>
      </c>
      <c r="D121" s="566" t="e">
        <f>BusPlanLocation!D121/IF(BusPlanLocation!$C$9="EUR",1,START!$E$18)</f>
        <v>#N/A</v>
      </c>
      <c r="E121" s="567" t="e">
        <f t="shared" si="10"/>
        <v>#N/A</v>
      </c>
      <c r="F121" s="568" t="e">
        <f>BusPlanLocation!F121/IF(BusPlanLocation!$C$9="EUR",1,START!$E$18)</f>
        <v>#N/A</v>
      </c>
      <c r="G121" s="569"/>
      <c r="H121" s="567" t="e">
        <f t="shared" si="11"/>
        <v>#N/A</v>
      </c>
      <c r="I121" s="1279" t="e">
        <f>SUM(I112:I120)</f>
        <v>#N/A</v>
      </c>
      <c r="J121" s="570" t="e">
        <f t="shared" si="12"/>
        <v>#N/A</v>
      </c>
      <c r="K121" s="1279" t="e">
        <f>SUM(K112:K120)</f>
        <v>#N/A</v>
      </c>
      <c r="L121" s="567" t="e">
        <f t="shared" si="12"/>
        <v>#N/A</v>
      </c>
      <c r="M121" s="1279" t="e">
        <f>SUM(M112:M120)</f>
        <v>#N/A</v>
      </c>
      <c r="N121" s="567" t="e">
        <f t="shared" si="12"/>
        <v>#N/A</v>
      </c>
      <c r="O121" s="1279" t="e">
        <f>SUM(O112:O120)</f>
        <v>#N/A</v>
      </c>
      <c r="P121" s="567" t="e">
        <f t="shared" si="12"/>
        <v>#N/A</v>
      </c>
      <c r="Q121" s="1279" t="e">
        <f>SUM(Q112:Q120)</f>
        <v>#N/A</v>
      </c>
      <c r="R121" s="567" t="e">
        <f t="shared" si="12"/>
        <v>#N/A</v>
      </c>
      <c r="S121" s="1279" t="e">
        <f>SUM(S112:S120)</f>
        <v>#N/A</v>
      </c>
      <c r="T121" s="567" t="e">
        <f t="shared" si="12"/>
        <v>#N/A</v>
      </c>
      <c r="AA121" s="525" t="str">
        <f>IF(OR(B121=0,B121=""),"",B121&amp;IF(COUNTIF(B$11:$B121,B121)&gt;1,COUNTIF(B$11:$B121,B121),""))</f>
        <v>M859</v>
      </c>
      <c r="AC121" s="572"/>
      <c r="AD121" s="574"/>
      <c r="AE121" s="574"/>
    </row>
    <row r="122" spans="1:31" ht="12.75" customHeight="1" outlineLevel="1">
      <c r="A122" s="553"/>
      <c r="B122" s="565" t="s">
        <v>232</v>
      </c>
      <c r="C122" s="565" t="s">
        <v>233</v>
      </c>
      <c r="D122" s="566" t="e">
        <f>BusPlanLocation!D122/IF(BusPlanLocation!$C$9="EUR",1,START!$E$18)</f>
        <v>#N/A</v>
      </c>
      <c r="E122" s="567" t="e">
        <f t="shared" si="10"/>
        <v>#N/A</v>
      </c>
      <c r="F122" s="568" t="e">
        <f>BusPlanLocation!F122/IF(BusPlanLocation!$C$9="EUR",1,START!$E$18)</f>
        <v>#N/A</v>
      </c>
      <c r="G122" s="569"/>
      <c r="H122" s="567" t="e">
        <f t="shared" si="11"/>
        <v>#N/A</v>
      </c>
      <c r="I122" s="1279" t="e">
        <f>I111+I121</f>
        <v>#N/A</v>
      </c>
      <c r="J122" s="570" t="e">
        <f t="shared" si="12"/>
        <v>#N/A</v>
      </c>
      <c r="K122" s="1279" t="e">
        <f>K111+K121</f>
        <v>#N/A</v>
      </c>
      <c r="L122" s="567" t="e">
        <f t="shared" si="12"/>
        <v>#N/A</v>
      </c>
      <c r="M122" s="1279" t="e">
        <f>M111+M121</f>
        <v>#N/A</v>
      </c>
      <c r="N122" s="567" t="e">
        <f t="shared" si="12"/>
        <v>#N/A</v>
      </c>
      <c r="O122" s="1279" t="e">
        <f>O111+O121</f>
        <v>#N/A</v>
      </c>
      <c r="P122" s="567" t="e">
        <f t="shared" si="12"/>
        <v>#N/A</v>
      </c>
      <c r="Q122" s="1279" t="e">
        <f>Q111+Q121</f>
        <v>#N/A</v>
      </c>
      <c r="R122" s="567" t="e">
        <f t="shared" si="12"/>
        <v>#N/A</v>
      </c>
      <c r="S122" s="1279" t="e">
        <f>S111+S121</f>
        <v>#N/A</v>
      </c>
      <c r="T122" s="567" t="e">
        <f t="shared" si="12"/>
        <v>#N/A</v>
      </c>
      <c r="AA122" s="525" t="str">
        <f>IF(OR(B122=0,B122=""),"",B122&amp;IF(COUNTIF(B$11:$B122,B122)&gt;1,COUNTIF(B$11:$B122,B122),""))</f>
        <v>M869</v>
      </c>
      <c r="AC122" s="572"/>
      <c r="AD122" s="574"/>
      <c r="AE122" s="574"/>
    </row>
    <row r="123" spans="1:31" ht="12.75" customHeight="1" outlineLevel="1">
      <c r="A123" s="553"/>
      <c r="B123" s="565" t="s">
        <v>234</v>
      </c>
      <c r="C123" s="565" t="s">
        <v>235</v>
      </c>
      <c r="D123" s="566" t="e">
        <f>BusPlanLocation!D123/IF(BusPlanLocation!$C$9="EUR",1,START!$E$18)</f>
        <v>#N/A</v>
      </c>
      <c r="E123" s="567" t="e">
        <f t="shared" si="10"/>
        <v>#N/A</v>
      </c>
      <c r="F123" s="568" t="e">
        <f>BusPlanLocation!F123/IF(BusPlanLocation!$C$9="EUR",1,START!$E$18)</f>
        <v>#N/A</v>
      </c>
      <c r="G123" s="569"/>
      <c r="H123" s="567" t="e">
        <f t="shared" si="11"/>
        <v>#N/A</v>
      </c>
      <c r="I123" s="1279" t="e">
        <f>I98+I122</f>
        <v>#N/A</v>
      </c>
      <c r="J123" s="570" t="e">
        <f t="shared" si="12"/>
        <v>#N/A</v>
      </c>
      <c r="K123" s="1279" t="e">
        <f>K98+K122</f>
        <v>#N/A</v>
      </c>
      <c r="L123" s="567" t="e">
        <f t="shared" si="12"/>
        <v>#N/A</v>
      </c>
      <c r="M123" s="1279" t="e">
        <f>M98+M122</f>
        <v>#N/A</v>
      </c>
      <c r="N123" s="567" t="e">
        <f t="shared" si="12"/>
        <v>#N/A</v>
      </c>
      <c r="O123" s="1279" t="e">
        <f>O98+O122</f>
        <v>#N/A</v>
      </c>
      <c r="P123" s="567" t="e">
        <f t="shared" si="12"/>
        <v>#N/A</v>
      </c>
      <c r="Q123" s="1279" t="e">
        <f>Q98+Q122</f>
        <v>#N/A</v>
      </c>
      <c r="R123" s="567" t="e">
        <f t="shared" si="12"/>
        <v>#N/A</v>
      </c>
      <c r="S123" s="1279" t="e">
        <f>S98+S122</f>
        <v>#N/A</v>
      </c>
      <c r="T123" s="567" t="e">
        <f t="shared" si="12"/>
        <v>#N/A</v>
      </c>
      <c r="AA123" s="525" t="str">
        <f>IF(OR(B123=0,B123=""),"",B123&amp;IF(COUNTIF(B$11:$B123,B123)&gt;1,COUNTIF(B$11:$B123,B123),""))</f>
        <v>M879</v>
      </c>
      <c r="AC123" s="550"/>
      <c r="AD123" s="552"/>
      <c r="AE123" s="552"/>
    </row>
    <row r="124" spans="1:31" ht="12.75" customHeight="1" outlineLevel="1">
      <c r="A124" s="553"/>
      <c r="B124" s="554" t="s">
        <v>236</v>
      </c>
      <c r="C124" s="555" t="s">
        <v>237</v>
      </c>
      <c r="D124" s="556" t="e">
        <f>BusPlanLocation!D124/IF(BusPlanLocation!$C$9="EUR",1,START!$E$18)</f>
        <v>#N/A</v>
      </c>
      <c r="E124" s="307" t="e">
        <f t="shared" si="10"/>
        <v>#N/A</v>
      </c>
      <c r="F124" s="562" t="e">
        <f>BusPlanLocation!F124/IF(BusPlanLocation!$C$9="EUR",1,START!$E$18)</f>
        <v>#N/A</v>
      </c>
      <c r="G124" s="563"/>
      <c r="H124" s="307" t="e">
        <f t="shared" si="11"/>
        <v>#N/A</v>
      </c>
      <c r="I124" s="1278" t="e">
        <f>BusPlanLocation!I124/IF(BusPlanLocation!$C$9="EUR",1,START!$E$18)+IF($C$9="Forecast",$F124,$D124)</f>
        <v>#N/A</v>
      </c>
      <c r="J124" s="564" t="e">
        <f t="shared" si="12"/>
        <v>#N/A</v>
      </c>
      <c r="K124" s="1278" t="e">
        <f>BusPlanLocation!K124/IF(BusPlanLocation!$C$9="EUR",1,START!$E$18)+IF($C$9="Forecast",$F124,$D124)</f>
        <v>#N/A</v>
      </c>
      <c r="L124" s="307" t="e">
        <f t="shared" si="12"/>
        <v>#N/A</v>
      </c>
      <c r="M124" s="1278" t="e">
        <f>BusPlanLocation!M124/IF(BusPlanLocation!$C$9="EUR",1,START!$E$18)+IF($C$9="Forecast",$F124,$D124)</f>
        <v>#N/A</v>
      </c>
      <c r="N124" s="307" t="e">
        <f t="shared" si="12"/>
        <v>#N/A</v>
      </c>
      <c r="O124" s="1278" t="e">
        <f>BusPlanLocation!O124/IF(BusPlanLocation!$C$9="EUR",1,START!$E$18)+IF($C$9="Forecast",$F124,$D124)</f>
        <v>#N/A</v>
      </c>
      <c r="P124" s="307" t="e">
        <f t="shared" si="12"/>
        <v>#N/A</v>
      </c>
      <c r="Q124" s="1278" t="e">
        <f>BusPlanLocation!Q124/IF(BusPlanLocation!$C$9="EUR",1,START!$E$18)+IF($C$9="Forecast",$F124,$D124)</f>
        <v>#N/A</v>
      </c>
      <c r="R124" s="307" t="e">
        <f t="shared" si="12"/>
        <v>#N/A</v>
      </c>
      <c r="S124" s="1278" t="e">
        <f>BusPlanLocation!S124/IF(BusPlanLocation!$C$9="EUR",1,START!$E$18)+IF($C$9="Forecast",$F124,$D124)</f>
        <v>#N/A</v>
      </c>
      <c r="T124" s="307" t="e">
        <f t="shared" si="12"/>
        <v>#N/A</v>
      </c>
      <c r="AA124" s="525" t="str">
        <f>IF(OR(B124=0,B124=""),"",B124&amp;IF(COUNTIF(B$11:$B124,B124)&gt;1,COUNTIF(B$11:$B124,B124),""))</f>
        <v>M885</v>
      </c>
      <c r="AC124" s="572"/>
      <c r="AD124" s="574"/>
      <c r="AE124" s="574"/>
    </row>
    <row r="125" spans="1:31" ht="12.75" customHeight="1" outlineLevel="1">
      <c r="A125" s="553"/>
      <c r="B125" s="554" t="s">
        <v>238</v>
      </c>
      <c r="C125" s="555" t="s">
        <v>239</v>
      </c>
      <c r="D125" s="556" t="e">
        <f>BusPlanLocation!D125/IF(BusPlanLocation!$C$9="EUR",1,START!$E$18)</f>
        <v>#N/A</v>
      </c>
      <c r="E125" s="307" t="e">
        <f t="shared" si="10"/>
        <v>#N/A</v>
      </c>
      <c r="F125" s="562" t="e">
        <f>BusPlanLocation!F125/IF(BusPlanLocation!$C$9="EUR",1,START!$E$18)</f>
        <v>#N/A</v>
      </c>
      <c r="G125" s="563"/>
      <c r="H125" s="307" t="e">
        <f t="shared" si="11"/>
        <v>#N/A</v>
      </c>
      <c r="I125" s="1278" t="e">
        <f>BusPlanLocation!I125/IF(BusPlanLocation!$C$9="EUR",1,START!$E$18)+IF($C$9="Forecast",$F125,$D125)</f>
        <v>#N/A</v>
      </c>
      <c r="J125" s="564" t="e">
        <f t="shared" si="12"/>
        <v>#N/A</v>
      </c>
      <c r="K125" s="1278" t="e">
        <f>BusPlanLocation!K125/IF(BusPlanLocation!$C$9="EUR",1,START!$E$18)+IF($C$9="Forecast",$F125,$D125)</f>
        <v>#N/A</v>
      </c>
      <c r="L125" s="307" t="e">
        <f t="shared" si="12"/>
        <v>#N/A</v>
      </c>
      <c r="M125" s="1278" t="e">
        <f>BusPlanLocation!M125/IF(BusPlanLocation!$C$9="EUR",1,START!$E$18)+IF($C$9="Forecast",$F125,$D125)</f>
        <v>#N/A</v>
      </c>
      <c r="N125" s="307" t="e">
        <f t="shared" si="12"/>
        <v>#N/A</v>
      </c>
      <c r="O125" s="1278" t="e">
        <f>BusPlanLocation!O125/IF(BusPlanLocation!$C$9="EUR",1,START!$E$18)+IF($C$9="Forecast",$F125,$D125)</f>
        <v>#N/A</v>
      </c>
      <c r="P125" s="307" t="e">
        <f t="shared" si="12"/>
        <v>#N/A</v>
      </c>
      <c r="Q125" s="1278" t="e">
        <f>BusPlanLocation!Q125/IF(BusPlanLocation!$C$9="EUR",1,START!$E$18)+IF($C$9="Forecast",$F125,$D125)</f>
        <v>#N/A</v>
      </c>
      <c r="R125" s="307" t="e">
        <f t="shared" si="12"/>
        <v>#N/A</v>
      </c>
      <c r="S125" s="1278" t="e">
        <f>BusPlanLocation!S125/IF(BusPlanLocation!$C$9="EUR",1,START!$E$18)+IF($C$9="Forecast",$F125,$D125)</f>
        <v>#N/A</v>
      </c>
      <c r="T125" s="307" t="e">
        <f t="shared" si="12"/>
        <v>#N/A</v>
      </c>
      <c r="AA125" s="525" t="str">
        <f>IF(OR(B125=0,B125=""),"",B125&amp;IF(COUNTIF(B$11:$B125,B125)&gt;1,COUNTIF(B$11:$B125,B125),""))</f>
        <v>M887</v>
      </c>
      <c r="AC125" s="572"/>
      <c r="AD125" s="574"/>
      <c r="AE125" s="574"/>
    </row>
    <row r="126" spans="1:31" ht="12.75" customHeight="1" outlineLevel="1">
      <c r="A126" s="553"/>
      <c r="B126" s="565" t="s">
        <v>240</v>
      </c>
      <c r="C126" s="565" t="s">
        <v>241</v>
      </c>
      <c r="D126" s="566" t="e">
        <f>BusPlanLocation!D126/IF(BusPlanLocation!$C$9="EUR",1,START!$E$18)</f>
        <v>#N/A</v>
      </c>
      <c r="E126" s="567" t="e">
        <f t="shared" si="10"/>
        <v>#N/A</v>
      </c>
      <c r="F126" s="568" t="e">
        <f>BusPlanLocation!F126/IF(BusPlanLocation!$C$9="EUR",1,START!$E$18)</f>
        <v>#N/A</v>
      </c>
      <c r="G126" s="569"/>
      <c r="H126" s="567" t="e">
        <f t="shared" si="11"/>
        <v>#N/A</v>
      </c>
      <c r="I126" s="1279" t="e">
        <f>SUM(I124:I125)</f>
        <v>#N/A</v>
      </c>
      <c r="J126" s="570" t="e">
        <f t="shared" si="12"/>
        <v>#N/A</v>
      </c>
      <c r="K126" s="1279" t="e">
        <f>SUM(K124:K125)</f>
        <v>#N/A</v>
      </c>
      <c r="L126" s="567" t="e">
        <f t="shared" si="12"/>
        <v>#N/A</v>
      </c>
      <c r="M126" s="1279" t="e">
        <f>SUM(M124:M125)</f>
        <v>#N/A</v>
      </c>
      <c r="N126" s="567" t="e">
        <f t="shared" si="12"/>
        <v>#N/A</v>
      </c>
      <c r="O126" s="1279" t="e">
        <f>SUM(O124:O125)</f>
        <v>#N/A</v>
      </c>
      <c r="P126" s="567" t="e">
        <f t="shared" si="12"/>
        <v>#N/A</v>
      </c>
      <c r="Q126" s="1279" t="e">
        <f>SUM(Q124:Q125)</f>
        <v>#N/A</v>
      </c>
      <c r="R126" s="567" t="e">
        <f t="shared" si="12"/>
        <v>#N/A</v>
      </c>
      <c r="S126" s="1279" t="e">
        <f>SUM(S124:S125)</f>
        <v>#N/A</v>
      </c>
      <c r="T126" s="567" t="e">
        <f t="shared" si="12"/>
        <v>#N/A</v>
      </c>
      <c r="AA126" s="525" t="str">
        <f>IF(OR(B126=0,B126=""),"",B126&amp;IF(COUNTIF(B$11:$B126,B126)&gt;1,COUNTIF(B$11:$B126,B126),""))</f>
        <v>M889</v>
      </c>
      <c r="AC126" s="572"/>
      <c r="AD126" s="574"/>
      <c r="AE126" s="574"/>
    </row>
    <row r="127" spans="1:31" ht="12.75" customHeight="1" outlineLevel="1">
      <c r="A127" s="553"/>
      <c r="B127" s="565" t="s">
        <v>242</v>
      </c>
      <c r="C127" s="565" t="s">
        <v>243</v>
      </c>
      <c r="D127" s="566" t="e">
        <f>BusPlanLocation!D127/IF(BusPlanLocation!$C$9="EUR",1,START!$E$18)</f>
        <v>#N/A</v>
      </c>
      <c r="E127" s="567" t="e">
        <f t="shared" si="10"/>
        <v>#N/A</v>
      </c>
      <c r="F127" s="568" t="e">
        <f>BusPlanLocation!F127/IF(BusPlanLocation!$C$9="EUR",1,START!$E$18)</f>
        <v>#N/A</v>
      </c>
      <c r="G127" s="569"/>
      <c r="H127" s="567" t="e">
        <f t="shared" si="11"/>
        <v>#N/A</v>
      </c>
      <c r="I127" s="1279" t="e">
        <f>I123+I126</f>
        <v>#N/A</v>
      </c>
      <c r="J127" s="570" t="e">
        <f t="shared" si="12"/>
        <v>#N/A</v>
      </c>
      <c r="K127" s="1279" t="e">
        <f>K123+K126</f>
        <v>#N/A</v>
      </c>
      <c r="L127" s="567" t="e">
        <f t="shared" si="12"/>
        <v>#N/A</v>
      </c>
      <c r="M127" s="1279" t="e">
        <f>M123+M126</f>
        <v>#N/A</v>
      </c>
      <c r="N127" s="567" t="e">
        <f t="shared" si="12"/>
        <v>#N/A</v>
      </c>
      <c r="O127" s="1279" t="e">
        <f>O123+O126</f>
        <v>#N/A</v>
      </c>
      <c r="P127" s="567" t="e">
        <f t="shared" si="12"/>
        <v>#N/A</v>
      </c>
      <c r="Q127" s="1279" t="e">
        <f>Q123+Q126</f>
        <v>#N/A</v>
      </c>
      <c r="R127" s="567" t="e">
        <f t="shared" si="12"/>
        <v>#N/A</v>
      </c>
      <c r="S127" s="1279" t="e">
        <f>S123+S126</f>
        <v>#N/A</v>
      </c>
      <c r="T127" s="567" t="e">
        <f t="shared" si="12"/>
        <v>#N/A</v>
      </c>
      <c r="AA127" s="525" t="str">
        <f>IF(OR(B127=0,B127=""),"",B127&amp;IF(COUNTIF(B$11:$B127,B127)&gt;1,COUNTIF(B$11:$B127,B127),""))</f>
        <v>M899</v>
      </c>
      <c r="AC127" s="550"/>
      <c r="AD127" s="552"/>
      <c r="AE127" s="552"/>
    </row>
    <row r="128" spans="1:31" ht="12.75" customHeight="1" outlineLevel="1">
      <c r="A128" s="553"/>
      <c r="B128" s="565" t="s">
        <v>244</v>
      </c>
      <c r="C128" s="565" t="s">
        <v>245</v>
      </c>
      <c r="D128" s="566" t="e">
        <f>BusPlanLocation!D128/IF(BusPlanLocation!$C$9="EUR",1,START!$E$18)</f>
        <v>#N/A</v>
      </c>
      <c r="E128" s="567" t="e">
        <f t="shared" si="10"/>
        <v>#N/A</v>
      </c>
      <c r="F128" s="568" t="e">
        <f>BusPlanLocation!F128/IF(BusPlanLocation!$C$9="EUR",1,START!$E$18)</f>
        <v>#N/A</v>
      </c>
      <c r="G128" s="569"/>
      <c r="H128" s="567" t="e">
        <f t="shared" si="11"/>
        <v>#N/A</v>
      </c>
      <c r="I128" s="1279" t="e">
        <f>BusPlanLocation!I128/IF(BusPlanLocation!$C$9="EUR",1,START!$E$18)+IF($C$9="Forecast",$F128,$D128)</f>
        <v>#N/A</v>
      </c>
      <c r="J128" s="570" t="e">
        <f t="shared" si="12"/>
        <v>#N/A</v>
      </c>
      <c r="K128" s="1279" t="e">
        <f>BusPlanLocation!K128/IF(BusPlanLocation!$C$9="EUR",1,START!$E$18)+IF($C$9="Forecast",$F128,$D128)</f>
        <v>#N/A</v>
      </c>
      <c r="L128" s="567" t="e">
        <f t="shared" si="12"/>
        <v>#N/A</v>
      </c>
      <c r="M128" s="1279" t="e">
        <f>BusPlanLocation!M128/IF(BusPlanLocation!$C$9="EUR",1,START!$E$18)+IF($C$9="Forecast",$F128,$D128)</f>
        <v>#N/A</v>
      </c>
      <c r="N128" s="567" t="e">
        <f t="shared" si="12"/>
        <v>#N/A</v>
      </c>
      <c r="O128" s="1279" t="e">
        <f>BusPlanLocation!O128/IF(BusPlanLocation!$C$9="EUR",1,START!$E$18)+IF($C$9="Forecast",$F128,$D128)</f>
        <v>#N/A</v>
      </c>
      <c r="P128" s="567" t="e">
        <f t="shared" si="12"/>
        <v>#N/A</v>
      </c>
      <c r="Q128" s="1279" t="e">
        <f>BusPlanLocation!Q128/IF(BusPlanLocation!$C$9="EUR",1,START!$E$18)+IF($C$9="Forecast",$F128,$D128)</f>
        <v>#N/A</v>
      </c>
      <c r="R128" s="567" t="e">
        <f t="shared" si="12"/>
        <v>#N/A</v>
      </c>
      <c r="S128" s="1279" t="e">
        <f>BusPlanLocation!S128/IF(BusPlanLocation!$C$9="EUR",1,START!$E$18)+IF($C$9="Forecast",$F128,$D128)</f>
        <v>#N/A</v>
      </c>
      <c r="T128" s="567" t="e">
        <f t="shared" si="12"/>
        <v>#N/A</v>
      </c>
      <c r="AA128" s="525" t="str">
        <f>IF(OR(B128=0,B128=""),"",B128&amp;IF(COUNTIF(B$11:$B128,B128)&gt;1,COUNTIF(B$11:$B128,B128),""))</f>
        <v>M909</v>
      </c>
      <c r="AC128" s="572"/>
      <c r="AD128" s="574"/>
      <c r="AE128" s="574"/>
    </row>
    <row r="129" spans="1:31" ht="12.75" customHeight="1" outlineLevel="1">
      <c r="A129" s="553"/>
      <c r="B129" s="565" t="s">
        <v>246</v>
      </c>
      <c r="C129" s="565" t="s">
        <v>247</v>
      </c>
      <c r="D129" s="566" t="e">
        <f>BusPlanLocation!D129/IF(BusPlanLocation!$C$9="EUR",1,START!$E$18)</f>
        <v>#N/A</v>
      </c>
      <c r="E129" s="567" t="e">
        <f t="shared" si="10"/>
        <v>#N/A</v>
      </c>
      <c r="F129" s="568" t="e">
        <f>BusPlanLocation!F129/IF(BusPlanLocation!$C$9="EUR",1,START!$E$18)</f>
        <v>#N/A</v>
      </c>
      <c r="G129" s="569"/>
      <c r="H129" s="567" t="e">
        <f t="shared" si="11"/>
        <v>#N/A</v>
      </c>
      <c r="I129" s="1279" t="e">
        <f>I127+I128</f>
        <v>#N/A</v>
      </c>
      <c r="J129" s="570" t="e">
        <f t="shared" si="12"/>
        <v>#N/A</v>
      </c>
      <c r="K129" s="1279" t="e">
        <f>K127+K128</f>
        <v>#N/A</v>
      </c>
      <c r="L129" s="567" t="e">
        <f t="shared" si="12"/>
        <v>#N/A</v>
      </c>
      <c r="M129" s="1279" t="e">
        <f>M127+M128</f>
        <v>#N/A</v>
      </c>
      <c r="N129" s="567" t="e">
        <f t="shared" si="12"/>
        <v>#N/A</v>
      </c>
      <c r="O129" s="1279" t="e">
        <f>O127+O128</f>
        <v>#N/A</v>
      </c>
      <c r="P129" s="567" t="e">
        <f t="shared" si="12"/>
        <v>#N/A</v>
      </c>
      <c r="Q129" s="1279" t="e">
        <f>Q127+Q128</f>
        <v>#N/A</v>
      </c>
      <c r="R129" s="567" t="e">
        <f t="shared" si="12"/>
        <v>#N/A</v>
      </c>
      <c r="S129" s="1279" t="e">
        <f>S127+S128</f>
        <v>#N/A</v>
      </c>
      <c r="T129" s="567" t="e">
        <f t="shared" si="12"/>
        <v>#N/A</v>
      </c>
      <c r="AA129" s="525" t="str">
        <f>IF(OR(B129=0,B129=""),"",B129&amp;IF(COUNTIF(B$11:$B129,B129)&gt;1,COUNTIF(B$11:$B129,B129),""))</f>
        <v>M919</v>
      </c>
      <c r="AC129" s="550"/>
      <c r="AD129" s="552"/>
      <c r="AE129" s="552"/>
    </row>
    <row r="130" spans="1:31" ht="12.75" customHeight="1" outlineLevel="1">
      <c r="A130" s="553"/>
      <c r="B130" s="554" t="s">
        <v>248</v>
      </c>
      <c r="C130" s="555" t="s">
        <v>249</v>
      </c>
      <c r="D130" s="556" t="e">
        <f>BusPlanLocation!D130/IF(BusPlanLocation!$C$9="EUR",1,START!$E$18)</f>
        <v>#N/A</v>
      </c>
      <c r="E130" s="307" t="e">
        <f t="shared" si="10"/>
        <v>#N/A</v>
      </c>
      <c r="F130" s="562" t="e">
        <f>BusPlanLocation!F130/IF(BusPlanLocation!$C$9="EUR",1,START!$E$18)</f>
        <v>#N/A</v>
      </c>
      <c r="G130" s="563"/>
      <c r="H130" s="307" t="e">
        <f t="shared" si="11"/>
        <v>#N/A</v>
      </c>
      <c r="I130" s="1278" t="e">
        <f>BusPlanLocation!I130/IF(BusPlanLocation!$C$9="EUR",1,START!$E$18)+IF($C$9="Forecast",$F130,$D130)</f>
        <v>#N/A</v>
      </c>
      <c r="J130" s="564" t="e">
        <f t="shared" si="12"/>
        <v>#N/A</v>
      </c>
      <c r="K130" s="1278" t="e">
        <f>BusPlanLocation!K130/IF(BusPlanLocation!$C$9="EUR",1,START!$E$18)+IF($C$9="Forecast",$F130,$D130)</f>
        <v>#N/A</v>
      </c>
      <c r="L130" s="307" t="e">
        <f t="shared" si="12"/>
        <v>#N/A</v>
      </c>
      <c r="M130" s="1278" t="e">
        <f>BusPlanLocation!M130/IF(BusPlanLocation!$C$9="EUR",1,START!$E$18)+IF($C$9="Forecast",$F130,$D130)</f>
        <v>#N/A</v>
      </c>
      <c r="N130" s="307" t="e">
        <f t="shared" si="12"/>
        <v>#N/A</v>
      </c>
      <c r="O130" s="1278" t="e">
        <f>BusPlanLocation!O130/IF(BusPlanLocation!$C$9="EUR",1,START!$E$18)+IF($C$9="Forecast",$F130,$D130)</f>
        <v>#N/A</v>
      </c>
      <c r="P130" s="307" t="e">
        <f t="shared" si="12"/>
        <v>#N/A</v>
      </c>
      <c r="Q130" s="1278" t="e">
        <f>BusPlanLocation!Q130/IF(BusPlanLocation!$C$9="EUR",1,START!$E$18)+IF($C$9="Forecast",$F130,$D130)</f>
        <v>#N/A</v>
      </c>
      <c r="R130" s="307" t="e">
        <f t="shared" si="12"/>
        <v>#N/A</v>
      </c>
      <c r="S130" s="1278" t="e">
        <f>BusPlanLocation!S130/IF(BusPlanLocation!$C$9="EUR",1,START!$E$18)+IF($C$9="Forecast",$F130,$D130)</f>
        <v>#N/A</v>
      </c>
      <c r="T130" s="307" t="e">
        <f t="shared" si="12"/>
        <v>#N/A</v>
      </c>
      <c r="AA130" s="525" t="str">
        <f>IF(OR(B130=0,B130=""),"",B130&amp;IF(COUNTIF(B$11:$B130,B130)&gt;1,COUNTIF(B$11:$B130,B130),""))</f>
        <v>M930</v>
      </c>
      <c r="AC130" s="579"/>
      <c r="AD130" s="580"/>
      <c r="AE130" s="580"/>
    </row>
    <row r="131" spans="1:31" ht="12.75" customHeight="1" outlineLevel="1">
      <c r="A131" s="553"/>
      <c r="B131" s="554" t="s">
        <v>250</v>
      </c>
      <c r="C131" s="555" t="s">
        <v>251</v>
      </c>
      <c r="D131" s="556" t="e">
        <f>BusPlanLocation!D131/IF(BusPlanLocation!$C$9="EUR",1,START!$E$18)</f>
        <v>#N/A</v>
      </c>
      <c r="E131" s="307" t="e">
        <f t="shared" si="10"/>
        <v>#N/A</v>
      </c>
      <c r="F131" s="562" t="e">
        <f>BusPlanLocation!F131/IF(BusPlanLocation!$C$9="EUR",1,START!$E$18)</f>
        <v>#N/A</v>
      </c>
      <c r="G131" s="563"/>
      <c r="H131" s="307" t="e">
        <f t="shared" si="11"/>
        <v>#N/A</v>
      </c>
      <c r="I131" s="1278" t="e">
        <f>BusPlanLocation!I131/IF(BusPlanLocation!$C$9="EUR",1,START!$E$18)+IF($C$9="Forecast",$F131,$D131)</f>
        <v>#N/A</v>
      </c>
      <c r="J131" s="564" t="e">
        <f t="shared" si="12"/>
        <v>#N/A</v>
      </c>
      <c r="K131" s="1278" t="e">
        <f>BusPlanLocation!K131/IF(BusPlanLocation!$C$9="EUR",1,START!$E$18)+IF($C$9="Forecast",$F131,$D131)</f>
        <v>#N/A</v>
      </c>
      <c r="L131" s="307" t="e">
        <f t="shared" si="12"/>
        <v>#N/A</v>
      </c>
      <c r="M131" s="1278" t="e">
        <f>BusPlanLocation!M131/IF(BusPlanLocation!$C$9="EUR",1,START!$E$18)+IF($C$9="Forecast",$F131,$D131)</f>
        <v>#N/A</v>
      </c>
      <c r="N131" s="307" t="e">
        <f t="shared" si="12"/>
        <v>#N/A</v>
      </c>
      <c r="O131" s="1278" t="e">
        <f>BusPlanLocation!O131/IF(BusPlanLocation!$C$9="EUR",1,START!$E$18)+IF($C$9="Forecast",$F131,$D131)</f>
        <v>#N/A</v>
      </c>
      <c r="P131" s="307" t="e">
        <f t="shared" si="12"/>
        <v>#N/A</v>
      </c>
      <c r="Q131" s="1278" t="e">
        <f>BusPlanLocation!Q131/IF(BusPlanLocation!$C$9="EUR",1,START!$E$18)+IF($C$9="Forecast",$F131,$D131)</f>
        <v>#N/A</v>
      </c>
      <c r="R131" s="307" t="e">
        <f t="shared" si="12"/>
        <v>#N/A</v>
      </c>
      <c r="S131" s="1278" t="e">
        <f>BusPlanLocation!S131/IF(BusPlanLocation!$C$9="EUR",1,START!$E$18)+IF($C$9="Forecast",$F131,$D131)</f>
        <v>#N/A</v>
      </c>
      <c r="T131" s="307" t="e">
        <f t="shared" si="12"/>
        <v>#N/A</v>
      </c>
      <c r="AA131" s="525" t="str">
        <f>IF(OR(B131=0,B131=""),"",B131&amp;IF(COUNTIF(B$11:$B131,B131)&gt;1,COUNTIF(B$11:$B131,B131),""))</f>
        <v>M935</v>
      </c>
      <c r="AC131" s="579"/>
      <c r="AD131" s="580"/>
      <c r="AE131" s="580"/>
    </row>
    <row r="132" spans="1:31" ht="12.75" customHeight="1" outlineLevel="1">
      <c r="A132" s="553"/>
      <c r="B132" s="554" t="s">
        <v>252</v>
      </c>
      <c r="C132" s="555" t="s">
        <v>253</v>
      </c>
      <c r="D132" s="556" t="e">
        <f>BusPlanLocation!D132/IF(BusPlanLocation!$C$9="EUR",1,START!$E$18)</f>
        <v>#N/A</v>
      </c>
      <c r="E132" s="307" t="e">
        <f t="shared" si="10"/>
        <v>#N/A</v>
      </c>
      <c r="F132" s="562" t="e">
        <f>BusPlanLocation!F132/IF(BusPlanLocation!$C$9="EUR",1,START!$E$18)</f>
        <v>#N/A</v>
      </c>
      <c r="G132" s="563"/>
      <c r="H132" s="307" t="e">
        <f t="shared" si="11"/>
        <v>#N/A</v>
      </c>
      <c r="I132" s="1278" t="e">
        <f>BusPlanLocation!I132/IF(BusPlanLocation!$C$9="EUR",1,START!$E$18)+IF($C$9="Forecast",$F132,$D132)</f>
        <v>#N/A</v>
      </c>
      <c r="J132" s="564" t="e">
        <f t="shared" si="12"/>
        <v>#N/A</v>
      </c>
      <c r="K132" s="1278" t="e">
        <f>BusPlanLocation!K132/IF(BusPlanLocation!$C$9="EUR",1,START!$E$18)+IF($C$9="Forecast",$F132,$D132)</f>
        <v>#N/A</v>
      </c>
      <c r="L132" s="307" t="e">
        <f t="shared" si="12"/>
        <v>#N/A</v>
      </c>
      <c r="M132" s="1278" t="e">
        <f>BusPlanLocation!M132/IF(BusPlanLocation!$C$9="EUR",1,START!$E$18)+IF($C$9="Forecast",$F132,$D132)</f>
        <v>#N/A</v>
      </c>
      <c r="N132" s="307" t="e">
        <f t="shared" si="12"/>
        <v>#N/A</v>
      </c>
      <c r="O132" s="1278" t="e">
        <f>BusPlanLocation!O132/IF(BusPlanLocation!$C$9="EUR",1,START!$E$18)+IF($C$9="Forecast",$F132,$D132)</f>
        <v>#N/A</v>
      </c>
      <c r="P132" s="307" t="e">
        <f t="shared" si="12"/>
        <v>#N/A</v>
      </c>
      <c r="Q132" s="1278" t="e">
        <f>BusPlanLocation!Q132/IF(BusPlanLocation!$C$9="EUR",1,START!$E$18)+IF($C$9="Forecast",$F132,$D132)</f>
        <v>#N/A</v>
      </c>
      <c r="R132" s="307" t="e">
        <f t="shared" si="12"/>
        <v>#N/A</v>
      </c>
      <c r="S132" s="1278" t="e">
        <f>BusPlanLocation!S132/IF(BusPlanLocation!$C$9="EUR",1,START!$E$18)+IF($C$9="Forecast",$F132,$D132)</f>
        <v>#N/A</v>
      </c>
      <c r="T132" s="307" t="e">
        <f t="shared" si="12"/>
        <v>#N/A</v>
      </c>
      <c r="AA132" s="525" t="str">
        <f>IF(OR(B132=0,B132=""),"",B132&amp;IF(COUNTIF(B$11:$B132,B132)&gt;1,COUNTIF(B$11:$B132,B132),""))</f>
        <v>M940</v>
      </c>
      <c r="AC132" s="579"/>
      <c r="AD132" s="580"/>
      <c r="AE132" s="580"/>
    </row>
    <row r="133" spans="1:31" ht="12.75" customHeight="1" outlineLevel="1">
      <c r="A133" s="553"/>
      <c r="B133" s="554" t="s">
        <v>254</v>
      </c>
      <c r="C133" s="555" t="s">
        <v>255</v>
      </c>
      <c r="D133" s="556" t="e">
        <f>BusPlanLocation!D133/IF(BusPlanLocation!$C$9="EUR",1,START!$E$18)</f>
        <v>#N/A</v>
      </c>
      <c r="E133" s="307" t="e">
        <f t="shared" si="10"/>
        <v>#N/A</v>
      </c>
      <c r="F133" s="562" t="e">
        <f>BusPlanLocation!F133/IF(BusPlanLocation!$C$9="EUR",1,START!$E$18)</f>
        <v>#N/A</v>
      </c>
      <c r="G133" s="563"/>
      <c r="H133" s="307" t="e">
        <f t="shared" si="11"/>
        <v>#N/A</v>
      </c>
      <c r="I133" s="1278" t="e">
        <f>BusPlanLocation!I133/IF(BusPlanLocation!$C$9="EUR",1,START!$E$18)+IF($C$9="Forecast",$F133,$D133)</f>
        <v>#N/A</v>
      </c>
      <c r="J133" s="564" t="e">
        <f t="shared" si="12"/>
        <v>#N/A</v>
      </c>
      <c r="K133" s="1278" t="e">
        <f>BusPlanLocation!K133/IF(BusPlanLocation!$C$9="EUR",1,START!$E$18)+IF($C$9="Forecast",$F133,$D133)</f>
        <v>#N/A</v>
      </c>
      <c r="L133" s="307" t="e">
        <f t="shared" si="12"/>
        <v>#N/A</v>
      </c>
      <c r="M133" s="1278" t="e">
        <f>BusPlanLocation!M133/IF(BusPlanLocation!$C$9="EUR",1,START!$E$18)+IF($C$9="Forecast",$F133,$D133)</f>
        <v>#N/A</v>
      </c>
      <c r="N133" s="307" t="e">
        <f t="shared" si="12"/>
        <v>#N/A</v>
      </c>
      <c r="O133" s="1278" t="e">
        <f>BusPlanLocation!O133/IF(BusPlanLocation!$C$9="EUR",1,START!$E$18)+IF($C$9="Forecast",$F133,$D133)</f>
        <v>#N/A</v>
      </c>
      <c r="P133" s="307" t="e">
        <f t="shared" si="12"/>
        <v>#N/A</v>
      </c>
      <c r="Q133" s="1278" t="e">
        <f>BusPlanLocation!Q133/IF(BusPlanLocation!$C$9="EUR",1,START!$E$18)+IF($C$9="Forecast",$F133,$D133)</f>
        <v>#N/A</v>
      </c>
      <c r="R133" s="307" t="e">
        <f t="shared" si="12"/>
        <v>#N/A</v>
      </c>
      <c r="S133" s="1278" t="e">
        <f>BusPlanLocation!S133/IF(BusPlanLocation!$C$9="EUR",1,START!$E$18)+IF($C$9="Forecast",$F133,$D133)</f>
        <v>#N/A</v>
      </c>
      <c r="T133" s="307" t="e">
        <f t="shared" si="12"/>
        <v>#N/A</v>
      </c>
      <c r="AA133" s="525" t="str">
        <f>IF(OR(B133=0,B133=""),"",B133&amp;IF(COUNTIF(B$11:$B133,B133)&gt;1,COUNTIF(B$11:$B133,B133),""))</f>
        <v>M950</v>
      </c>
      <c r="AC133" s="579"/>
      <c r="AD133" s="580"/>
      <c r="AE133" s="580"/>
    </row>
    <row r="134" spans="1:31" ht="12.75" customHeight="1" outlineLevel="1">
      <c r="A134" s="553"/>
      <c r="B134" s="554" t="s">
        <v>256</v>
      </c>
      <c r="C134" s="555" t="s">
        <v>257</v>
      </c>
      <c r="D134" s="556" t="e">
        <f>BusPlanLocation!D134/IF(BusPlanLocation!$C$9="EUR",1,START!$E$18)</f>
        <v>#N/A</v>
      </c>
      <c r="E134" s="307" t="e">
        <f t="shared" si="10"/>
        <v>#N/A</v>
      </c>
      <c r="F134" s="562" t="e">
        <f>BusPlanLocation!F134/IF(BusPlanLocation!$C$9="EUR",1,START!$E$18)</f>
        <v>#N/A</v>
      </c>
      <c r="G134" s="563"/>
      <c r="H134" s="307" t="e">
        <f t="shared" si="11"/>
        <v>#N/A</v>
      </c>
      <c r="I134" s="1278" t="e">
        <f>BusPlanLocation!I134/IF(BusPlanLocation!$C$9="EUR",1,START!$E$18)+IF($C$9="Forecast",$F134,$D134)</f>
        <v>#N/A</v>
      </c>
      <c r="J134" s="564" t="e">
        <f t="shared" si="12"/>
        <v>#N/A</v>
      </c>
      <c r="K134" s="1278" t="e">
        <f>BusPlanLocation!K134/IF(BusPlanLocation!$C$9="EUR",1,START!$E$18)+IF($C$9="Forecast",$F134,$D134)</f>
        <v>#N/A</v>
      </c>
      <c r="L134" s="307" t="e">
        <f t="shared" si="12"/>
        <v>#N/A</v>
      </c>
      <c r="M134" s="1278" t="e">
        <f>BusPlanLocation!M134/IF(BusPlanLocation!$C$9="EUR",1,START!$E$18)+IF($C$9="Forecast",$F134,$D134)</f>
        <v>#N/A</v>
      </c>
      <c r="N134" s="307" t="e">
        <f t="shared" si="12"/>
        <v>#N/A</v>
      </c>
      <c r="O134" s="1278" t="e">
        <f>BusPlanLocation!O134/IF(BusPlanLocation!$C$9="EUR",1,START!$E$18)+IF($C$9="Forecast",$F134,$D134)</f>
        <v>#N/A</v>
      </c>
      <c r="P134" s="307" t="e">
        <f t="shared" si="12"/>
        <v>#N/A</v>
      </c>
      <c r="Q134" s="1278" t="e">
        <f>BusPlanLocation!Q134/IF(BusPlanLocation!$C$9="EUR",1,START!$E$18)+IF($C$9="Forecast",$F134,$D134)</f>
        <v>#N/A</v>
      </c>
      <c r="R134" s="307" t="e">
        <f t="shared" si="12"/>
        <v>#N/A</v>
      </c>
      <c r="S134" s="1278" t="e">
        <f>BusPlanLocation!S134/IF(BusPlanLocation!$C$9="EUR",1,START!$E$18)+IF($C$9="Forecast",$F134,$D134)</f>
        <v>#N/A</v>
      </c>
      <c r="T134" s="307" t="e">
        <f t="shared" si="12"/>
        <v>#N/A</v>
      </c>
      <c r="AA134" s="525" t="str">
        <f>IF(OR(B134=0,B134=""),"",B134&amp;IF(COUNTIF(B$11:$B134,B134)&gt;1,COUNTIF(B$11:$B134,B134),""))</f>
        <v>M955</v>
      </c>
      <c r="AC134" s="579"/>
      <c r="AD134" s="580"/>
      <c r="AE134" s="580"/>
    </row>
    <row r="135" spans="1:31" ht="12.75" customHeight="1" outlineLevel="1">
      <c r="A135" s="553"/>
      <c r="B135" s="565" t="s">
        <v>258</v>
      </c>
      <c r="C135" s="565" t="s">
        <v>259</v>
      </c>
      <c r="D135" s="566" t="e">
        <f>BusPlanLocation!D135/IF(BusPlanLocation!$C$9="EUR",1,START!$E$18)</f>
        <v>#N/A</v>
      </c>
      <c r="E135" s="567" t="e">
        <f t="shared" si="10"/>
        <v>#N/A</v>
      </c>
      <c r="F135" s="568" t="e">
        <f>BusPlanLocation!F135/IF(BusPlanLocation!$C$9="EUR",1,START!$E$18)</f>
        <v>#N/A</v>
      </c>
      <c r="G135" s="569"/>
      <c r="H135" s="567" t="e">
        <f t="shared" si="11"/>
        <v>#N/A</v>
      </c>
      <c r="I135" s="1279" t="e">
        <f>SUM(I130:I134)</f>
        <v>#N/A</v>
      </c>
      <c r="J135" s="570" t="e">
        <f t="shared" si="12"/>
        <v>#N/A</v>
      </c>
      <c r="K135" s="1279" t="e">
        <f>SUM(K130:K134)</f>
        <v>#N/A</v>
      </c>
      <c r="L135" s="567" t="e">
        <f t="shared" si="12"/>
        <v>#N/A</v>
      </c>
      <c r="M135" s="1279" t="e">
        <f>SUM(M130:M134)</f>
        <v>#N/A</v>
      </c>
      <c r="N135" s="567" t="e">
        <f t="shared" si="12"/>
        <v>#N/A</v>
      </c>
      <c r="O135" s="1279" t="e">
        <f>SUM(O130:O134)</f>
        <v>#N/A</v>
      </c>
      <c r="P135" s="567" t="e">
        <f t="shared" si="12"/>
        <v>#N/A</v>
      </c>
      <c r="Q135" s="1279" t="e">
        <f>SUM(Q130:Q134)</f>
        <v>#N/A</v>
      </c>
      <c r="R135" s="567" t="e">
        <f t="shared" si="12"/>
        <v>#N/A</v>
      </c>
      <c r="S135" s="1279" t="e">
        <f>SUM(S130:S134)</f>
        <v>#N/A</v>
      </c>
      <c r="T135" s="567" t="e">
        <f t="shared" si="12"/>
        <v>#N/A</v>
      </c>
      <c r="AA135" s="525" t="str">
        <f>IF(OR(B135=0,B135=""),"",B135&amp;IF(COUNTIF(B$11:$B135,B135)&gt;1,COUNTIF(B$11:$B135,B135),""))</f>
        <v>M959</v>
      </c>
      <c r="AC135" s="579"/>
      <c r="AD135" s="580"/>
      <c r="AE135" s="580"/>
    </row>
    <row r="136" spans="1:31" ht="12.75" customHeight="1" outlineLevel="1">
      <c r="A136" s="553"/>
      <c r="B136" s="554" t="s">
        <v>260</v>
      </c>
      <c r="C136" s="555" t="s">
        <v>261</v>
      </c>
      <c r="D136" s="556" t="e">
        <f>BusPlanLocation!D136/IF(BusPlanLocation!$C$9="EUR",1,START!$E$18)</f>
        <v>#N/A</v>
      </c>
      <c r="E136" s="307" t="e">
        <f t="shared" si="10"/>
        <v>#N/A</v>
      </c>
      <c r="F136" s="562" t="e">
        <f>BusPlanLocation!F136/IF(BusPlanLocation!$C$9="EUR",1,START!$E$18)</f>
        <v>#N/A</v>
      </c>
      <c r="G136" s="563"/>
      <c r="H136" s="307" t="e">
        <f t="shared" si="11"/>
        <v>#N/A</v>
      </c>
      <c r="I136" s="1278" t="e">
        <f>BusPlanLocation!I136/IF(BusPlanLocation!$C$9="EUR",1,START!$E$18)+IF($C$9="Forecast",$F136,$D136)</f>
        <v>#N/A</v>
      </c>
      <c r="J136" s="564" t="e">
        <f t="shared" si="12"/>
        <v>#N/A</v>
      </c>
      <c r="K136" s="1278" t="e">
        <f>BusPlanLocation!K136/IF(BusPlanLocation!$C$9="EUR",1,START!$E$18)+IF($C$9="Forecast",$F136,$D136)</f>
        <v>#N/A</v>
      </c>
      <c r="L136" s="307" t="e">
        <f t="shared" si="12"/>
        <v>#N/A</v>
      </c>
      <c r="M136" s="1278" t="e">
        <f>BusPlanLocation!M136/IF(BusPlanLocation!$C$9="EUR",1,START!$E$18)+IF($C$9="Forecast",$F136,$D136)</f>
        <v>#N/A</v>
      </c>
      <c r="N136" s="307" t="e">
        <f t="shared" si="12"/>
        <v>#N/A</v>
      </c>
      <c r="O136" s="1278" t="e">
        <f>BusPlanLocation!O136/IF(BusPlanLocation!$C$9="EUR",1,START!$E$18)+IF($C$9="Forecast",$F136,$D136)</f>
        <v>#N/A</v>
      </c>
      <c r="P136" s="307" t="e">
        <f t="shared" si="12"/>
        <v>#N/A</v>
      </c>
      <c r="Q136" s="1278" t="e">
        <f>BusPlanLocation!Q136/IF(BusPlanLocation!$C$9="EUR",1,START!$E$18)+IF($C$9="Forecast",$F136,$D136)</f>
        <v>#N/A</v>
      </c>
      <c r="R136" s="307" t="e">
        <f t="shared" si="12"/>
        <v>#N/A</v>
      </c>
      <c r="S136" s="1278" t="e">
        <f>BusPlanLocation!S136/IF(BusPlanLocation!$C$9="EUR",1,START!$E$18)+IF($C$9="Forecast",$F136,$D136)</f>
        <v>#N/A</v>
      </c>
      <c r="T136" s="307" t="e">
        <f t="shared" si="12"/>
        <v>#N/A</v>
      </c>
      <c r="AA136" s="525" t="str">
        <f>IF(OR(B136=0,B136=""),"",B136&amp;IF(COUNTIF(B$11:$B136,B136)&gt;1,COUNTIF(B$11:$B136,B136),""))</f>
        <v>M960</v>
      </c>
      <c r="AC136" s="579"/>
      <c r="AD136" s="580"/>
      <c r="AE136" s="580"/>
    </row>
    <row r="137" spans="1:31" ht="12.75" customHeight="1" outlineLevel="1">
      <c r="A137" s="553"/>
      <c r="B137" s="554" t="s">
        <v>262</v>
      </c>
      <c r="C137" s="555" t="s">
        <v>263</v>
      </c>
      <c r="D137" s="556" t="e">
        <f>BusPlanLocation!D137/IF(BusPlanLocation!$C$9="EUR",1,START!$E$18)</f>
        <v>#N/A</v>
      </c>
      <c r="E137" s="307" t="e">
        <f t="shared" si="10"/>
        <v>#N/A</v>
      </c>
      <c r="F137" s="562" t="e">
        <f>BusPlanLocation!F137/IF(BusPlanLocation!$C$9="EUR",1,START!$E$18)</f>
        <v>#N/A</v>
      </c>
      <c r="G137" s="563"/>
      <c r="H137" s="307" t="e">
        <f t="shared" si="11"/>
        <v>#N/A</v>
      </c>
      <c r="I137" s="1278" t="e">
        <f>BusPlanLocation!I137/IF(BusPlanLocation!$C$9="EUR",1,START!$E$18)+IF($C$9="Forecast",$F137,$D137)</f>
        <v>#N/A</v>
      </c>
      <c r="J137" s="564" t="e">
        <f t="shared" si="12"/>
        <v>#N/A</v>
      </c>
      <c r="K137" s="1278" t="e">
        <f>BusPlanLocation!K137/IF(BusPlanLocation!$C$9="EUR",1,START!$E$18)+IF($C$9="Forecast",$F137,$D137)</f>
        <v>#N/A</v>
      </c>
      <c r="L137" s="307" t="e">
        <f t="shared" si="12"/>
        <v>#N/A</v>
      </c>
      <c r="M137" s="1278" t="e">
        <f>BusPlanLocation!M137/IF(BusPlanLocation!$C$9="EUR",1,START!$E$18)+IF($C$9="Forecast",$F137,$D137)</f>
        <v>#N/A</v>
      </c>
      <c r="N137" s="307" t="e">
        <f t="shared" si="12"/>
        <v>#N/A</v>
      </c>
      <c r="O137" s="1278" t="e">
        <f>BusPlanLocation!O137/IF(BusPlanLocation!$C$9="EUR",1,START!$E$18)+IF($C$9="Forecast",$F137,$D137)</f>
        <v>#N/A</v>
      </c>
      <c r="P137" s="307" t="e">
        <f t="shared" si="12"/>
        <v>#N/A</v>
      </c>
      <c r="Q137" s="1278" t="e">
        <f>BusPlanLocation!Q137/IF(BusPlanLocation!$C$9="EUR",1,START!$E$18)+IF($C$9="Forecast",$F137,$D137)</f>
        <v>#N/A</v>
      </c>
      <c r="R137" s="307" t="e">
        <f t="shared" si="12"/>
        <v>#N/A</v>
      </c>
      <c r="S137" s="1278" t="e">
        <f>BusPlanLocation!S137/IF(BusPlanLocation!$C$9="EUR",1,START!$E$18)+IF($C$9="Forecast",$F137,$D137)</f>
        <v>#N/A</v>
      </c>
      <c r="T137" s="307" t="e">
        <f t="shared" si="12"/>
        <v>#N/A</v>
      </c>
      <c r="AA137" s="525" t="str">
        <f>IF(OR(B137=0,B137=""),"",B137&amp;IF(COUNTIF(B$11:$B137,B137)&gt;1,COUNTIF(B$11:$B137,B137),""))</f>
        <v>M970</v>
      </c>
      <c r="AC137" s="579"/>
      <c r="AD137" s="580"/>
      <c r="AE137" s="580"/>
    </row>
    <row r="138" spans="1:31" ht="12.75" customHeight="1" outlineLevel="1">
      <c r="A138" s="553"/>
      <c r="B138" s="565" t="s">
        <v>264</v>
      </c>
      <c r="C138" s="565" t="s">
        <v>265</v>
      </c>
      <c r="D138" s="566" t="e">
        <f>BusPlanLocation!D139/IF(BusPlanLocation!$C$9="EUR",1,START!$E$18)</f>
        <v>#N/A</v>
      </c>
      <c r="E138" s="567" t="e">
        <f t="shared" si="10"/>
        <v>#N/A</v>
      </c>
      <c r="F138" s="568">
        <f>BusPlanLocation!F139/IF(BusPlanLocation!$C$9="EUR",1,START!$E$18)</f>
        <v>0</v>
      </c>
      <c r="G138" s="569"/>
      <c r="H138" s="567">
        <f t="shared" si="11"/>
        <v>0</v>
      </c>
      <c r="I138" s="1279" t="e">
        <f>I129+SUM(I135:I137)</f>
        <v>#N/A</v>
      </c>
      <c r="J138" s="570" t="e">
        <f t="shared" si="12"/>
        <v>#N/A</v>
      </c>
      <c r="K138" s="1279" t="e">
        <f>K129+SUM(K135:K137)</f>
        <v>#N/A</v>
      </c>
      <c r="L138" s="567" t="e">
        <f t="shared" si="12"/>
        <v>#N/A</v>
      </c>
      <c r="M138" s="1279" t="e">
        <f>M129+SUM(M135:M137)</f>
        <v>#N/A</v>
      </c>
      <c r="N138" s="567" t="e">
        <f t="shared" si="12"/>
        <v>#N/A</v>
      </c>
      <c r="O138" s="1279" t="e">
        <f>O129+SUM(O135:O137)</f>
        <v>#N/A</v>
      </c>
      <c r="P138" s="567" t="e">
        <f t="shared" si="12"/>
        <v>#N/A</v>
      </c>
      <c r="Q138" s="1279" t="e">
        <f>Q129+SUM(Q135:Q137)</f>
        <v>#N/A</v>
      </c>
      <c r="R138" s="567" t="e">
        <f t="shared" si="12"/>
        <v>#N/A</v>
      </c>
      <c r="S138" s="1279" t="e">
        <f>S129+SUM(S135:S137)</f>
        <v>#N/A</v>
      </c>
      <c r="T138" s="567" t="e">
        <f t="shared" si="12"/>
        <v>#N/A</v>
      </c>
      <c r="AA138" s="525" t="str">
        <f>IF(OR(B138=0,B138=""),"",B138&amp;IF(COUNTIF(B$11:$B138,B138)&gt;1,COUNTIF(B$11:$B138,B138),""))</f>
        <v>M999</v>
      </c>
      <c r="AC138" s="586"/>
      <c r="AD138" s="587"/>
      <c r="AE138" s="587"/>
    </row>
    <row r="139" spans="1:31" s="596" customFormat="1" outlineLevel="1">
      <c r="A139" s="588"/>
      <c r="B139" s="589"/>
      <c r="C139" s="589"/>
      <c r="D139" s="590"/>
      <c r="E139" s="591"/>
      <c r="F139" s="592"/>
      <c r="G139" s="593"/>
      <c r="H139" s="591"/>
      <c r="I139" s="1280"/>
      <c r="J139" s="594"/>
      <c r="K139" s="1285"/>
      <c r="L139" s="591"/>
      <c r="M139" s="1285"/>
      <c r="N139" s="591"/>
      <c r="O139" s="1285"/>
      <c r="P139" s="591"/>
      <c r="Q139" s="1285"/>
      <c r="R139" s="591"/>
      <c r="S139" s="1285"/>
      <c r="T139" s="591"/>
      <c r="U139" s="595"/>
      <c r="V139" s="595"/>
      <c r="W139" s="595"/>
      <c r="X139" s="595"/>
      <c r="Y139" s="595"/>
      <c r="AA139" s="525"/>
      <c r="AC139" s="550"/>
      <c r="AD139" s="597"/>
      <c r="AE139" s="597"/>
    </row>
    <row r="140" spans="1:31" outlineLevel="1">
      <c r="A140" s="553"/>
      <c r="B140" s="565" t="s">
        <v>266</v>
      </c>
      <c r="C140" s="598" t="s">
        <v>267</v>
      </c>
      <c r="D140" s="599" t="e">
        <f>BusPlanLocation!D140</f>
        <v>#N/A</v>
      </c>
      <c r="E140" s="360"/>
      <c r="F140" s="600">
        <f>BusPlanLocation!F140</f>
        <v>0</v>
      </c>
      <c r="G140" s="601"/>
      <c r="H140" s="360"/>
      <c r="I140" s="1281"/>
      <c r="J140" s="602"/>
      <c r="K140" s="1286"/>
      <c r="L140" s="360"/>
      <c r="M140" s="1286"/>
      <c r="N140" s="360"/>
      <c r="O140" s="1286"/>
      <c r="P140" s="360"/>
      <c r="Q140" s="1286"/>
      <c r="R140" s="360"/>
      <c r="S140" s="1286"/>
      <c r="T140" s="360"/>
      <c r="AA140" s="525" t="str">
        <f>IF(OR(B140=0,B140=""),"",B140&amp;IF(COUNTIF(B$11:$B140,B140)&gt;1,COUNTIF(B$11:$B140,B140),""))</f>
        <v>S</v>
      </c>
      <c r="AC140" s="551"/>
      <c r="AD140" s="575"/>
      <c r="AE140" s="575"/>
    </row>
    <row r="141" spans="1:31" outlineLevel="1">
      <c r="A141" s="553"/>
      <c r="B141" s="1134"/>
      <c r="C141" s="1135"/>
      <c r="D141" s="1136"/>
      <c r="E141" s="345"/>
      <c r="F141" s="1137"/>
      <c r="G141" s="1138"/>
      <c r="H141" s="345"/>
      <c r="I141" s="1282"/>
      <c r="J141" s="585"/>
      <c r="K141" s="1287"/>
      <c r="L141" s="345"/>
      <c r="M141" s="1287"/>
      <c r="N141" s="345"/>
      <c r="O141" s="1287"/>
      <c r="P141" s="345"/>
      <c r="Q141" s="1287"/>
      <c r="R141" s="345"/>
      <c r="S141" s="1287"/>
      <c r="T141" s="345"/>
      <c r="AC141" s="551"/>
      <c r="AD141" s="575"/>
      <c r="AE141" s="575"/>
    </row>
    <row r="142" spans="1:31" outlineLevel="1">
      <c r="A142" s="553"/>
      <c r="B142" s="1134"/>
      <c r="C142" s="1135"/>
      <c r="D142" s="1136"/>
      <c r="E142" s="345"/>
      <c r="F142" s="1137"/>
      <c r="G142" s="1138"/>
      <c r="H142" s="345"/>
      <c r="I142" s="1282"/>
      <c r="J142" s="585"/>
      <c r="K142" s="1287"/>
      <c r="L142" s="345"/>
      <c r="M142" s="1287"/>
      <c r="N142" s="345"/>
      <c r="O142" s="1287"/>
      <c r="P142" s="345"/>
      <c r="Q142" s="1287"/>
      <c r="R142" s="345"/>
      <c r="S142" s="1287"/>
      <c r="T142" s="345"/>
      <c r="AC142" s="551"/>
      <c r="AD142" s="575"/>
      <c r="AE142" s="575"/>
    </row>
    <row r="143" spans="1:31" outlineLevel="1">
      <c r="A143" s="553"/>
      <c r="B143" s="528"/>
      <c r="C143" s="528"/>
      <c r="D143" s="603"/>
      <c r="E143" s="604"/>
      <c r="F143" s="605"/>
      <c r="G143" s="606"/>
      <c r="H143" s="604"/>
      <c r="I143" s="1283"/>
      <c r="J143" s="607"/>
      <c r="K143" s="1288"/>
      <c r="L143" s="604"/>
      <c r="M143" s="1288"/>
      <c r="N143" s="604"/>
      <c r="O143" s="1288"/>
      <c r="P143" s="604"/>
      <c r="Q143" s="1288"/>
      <c r="R143" s="604"/>
      <c r="S143" s="1288"/>
      <c r="T143" s="604"/>
      <c r="AA143" s="525" t="str">
        <f>IF(OR(B143=0,B143=""),"",B143&amp;IF(COUNTIF(B$11:$B143,B143)&gt;1,COUNTIF(B$11:$B143,B143),""))</f>
        <v/>
      </c>
      <c r="AC143" s="577"/>
      <c r="AD143" s="577"/>
      <c r="AE143" s="608"/>
    </row>
    <row r="144" spans="1:31" outlineLevel="1">
      <c r="A144" s="553"/>
      <c r="B144" s="528"/>
      <c r="C144" s="528"/>
      <c r="D144" s="603"/>
      <c r="E144" s="604"/>
      <c r="F144" s="605"/>
      <c r="G144" s="606"/>
      <c r="H144" s="604"/>
      <c r="I144" s="1327"/>
      <c r="J144" s="607"/>
      <c r="K144" s="1328"/>
      <c r="L144" s="604"/>
      <c r="M144" s="1328"/>
      <c r="N144" s="604"/>
      <c r="O144" s="1328"/>
      <c r="P144" s="604"/>
      <c r="Q144" s="1328"/>
      <c r="R144" s="604"/>
      <c r="S144" s="1328"/>
      <c r="T144" s="604"/>
      <c r="AC144" s="577"/>
      <c r="AD144" s="577"/>
      <c r="AE144" s="608"/>
    </row>
    <row r="145" spans="1:31" ht="12.75" customHeight="1" outlineLevel="1">
      <c r="A145" s="553"/>
      <c r="B145" s="609" t="s">
        <v>282</v>
      </c>
      <c r="C145" s="598"/>
      <c r="D145" s="599" t="e">
        <f>BusPlanLocation!D145</f>
        <v>#N/A</v>
      </c>
      <c r="E145" s="360" t="e">
        <f t="shared" ref="E145:E176" si="13">IF(D$205=0,"",D145/D$205)</f>
        <v>#N/A</v>
      </c>
      <c r="F145" s="600" t="e">
        <f>BusPlanLocation!F145</f>
        <v>#N/A</v>
      </c>
      <c r="G145" s="601"/>
      <c r="H145" s="360" t="e">
        <f t="shared" ref="H145:H176" si="14">IF(F$205=0,"",F145/F$205)</f>
        <v>#N/A</v>
      </c>
      <c r="I145" s="599" t="e">
        <f>BusPlanLocation!I145/IF(BusPlanLocation!$C$9="EUR",1,START!$E$18)+IF($C$9="Forecast",$F145,$D145)</f>
        <v>#REF!</v>
      </c>
      <c r="J145" s="360" t="e">
        <f t="shared" ref="J145:J176" si="15">IF(I$205=0,"",I145/I$205)</f>
        <v>#REF!</v>
      </c>
      <c r="K145" s="599" t="e">
        <f>BusPlanLocation!K145/IF(BusPlanLocation!$C$9="EUR",1,START!$E$18)+IF($C$9="Forecast",$F145,$D145)</f>
        <v>#N/A</v>
      </c>
      <c r="L145" s="360" t="e">
        <f t="shared" ref="L145:L176" si="16">IF(K$205=0,"",K145/K$205)</f>
        <v>#N/A</v>
      </c>
      <c r="M145" s="599" t="e">
        <f>BusPlanLocation!M145/IF(BusPlanLocation!$C$9="EUR",1,START!$E$18)+IF($C$9="Forecast",$F145,$D145)</f>
        <v>#N/A</v>
      </c>
      <c r="N145" s="360" t="e">
        <f t="shared" ref="N145:N176" si="17">IF(M$205=0,"",M145/M$205)</f>
        <v>#N/A</v>
      </c>
      <c r="O145" s="599" t="e">
        <f>BusPlanLocation!O145/IF(BusPlanLocation!$C$9="EUR",1,START!$E$18)+IF($C$9="Forecast",$F145,$D145)</f>
        <v>#N/A</v>
      </c>
      <c r="P145" s="360" t="e">
        <f t="shared" ref="P145:P176" si="18">IF(O$205=0,"",O145/O$205)</f>
        <v>#N/A</v>
      </c>
      <c r="Q145" s="599" t="e">
        <f>BusPlanLocation!Q145/IF(BusPlanLocation!$C$9="EUR",1,START!$E$18)+IF($C$9="Forecast",$F145,$D145)</f>
        <v>#N/A</v>
      </c>
      <c r="R145" s="360" t="e">
        <f t="shared" ref="R145:R176" si="19">IF(Q$205=0,"",Q145/Q$205)</f>
        <v>#N/A</v>
      </c>
      <c r="S145" s="599" t="e">
        <f>BusPlanLocation!S145/IF(BusPlanLocation!$C$9="EUR",1,START!$E$18)+IF($C$9="Forecast",$F145,$D145)</f>
        <v>#N/A</v>
      </c>
      <c r="T145" s="360" t="e">
        <f t="shared" ref="T145:T176" si="20">IF(S$205=0,"",S145/S$205)</f>
        <v>#N/A</v>
      </c>
      <c r="AA145" s="525" t="str">
        <f>IF(OR(B145=0,B145=""),"",B145&amp;IF(COUNTIF(B$11:$B145,B145)&gt;1,COUNTIF(B$11:$B145,B145),""))</f>
        <v>All Business Types</v>
      </c>
      <c r="AC145" s="577"/>
      <c r="AD145" s="577"/>
      <c r="AE145" s="608"/>
    </row>
    <row r="146" spans="1:31" ht="12.75" customHeight="1" outlineLevel="1">
      <c r="A146" s="553"/>
      <c r="B146" s="554" t="s">
        <v>269</v>
      </c>
      <c r="C146" s="555"/>
      <c r="D146" s="556" t="e">
        <f>BusPlanLocation!D146</f>
        <v>#N/A</v>
      </c>
      <c r="E146" s="307" t="e">
        <f t="shared" si="13"/>
        <v>#N/A</v>
      </c>
      <c r="F146" s="562" t="e">
        <f>BusPlanLocation!F146</f>
        <v>#N/A</v>
      </c>
      <c r="G146" s="563"/>
      <c r="H146" s="307" t="e">
        <f t="shared" si="14"/>
        <v>#N/A</v>
      </c>
      <c r="I146" s="556" t="e">
        <f>BusPlanLocation!I146/IF(BusPlanLocation!$C$9="EUR",1,START!$E$18)+IF($C$9="Forecast",$F146,$D146)</f>
        <v>#N/A</v>
      </c>
      <c r="J146" s="307" t="e">
        <f t="shared" si="15"/>
        <v>#REF!</v>
      </c>
      <c r="K146" s="556" t="e">
        <f>BusPlanLocation!K146/IF(BusPlanLocation!$C$9="EUR",1,START!$E$18)+IF($C$9="Forecast",$F146,$D146)</f>
        <v>#N/A</v>
      </c>
      <c r="L146" s="307" t="e">
        <f t="shared" si="16"/>
        <v>#N/A</v>
      </c>
      <c r="M146" s="556" t="e">
        <f>BusPlanLocation!M146/IF(BusPlanLocation!$C$9="EUR",1,START!$E$18)+IF($C$9="Forecast",$F146,$D146)</f>
        <v>#N/A</v>
      </c>
      <c r="N146" s="307" t="e">
        <f t="shared" si="17"/>
        <v>#N/A</v>
      </c>
      <c r="O146" s="556" t="e">
        <f>BusPlanLocation!O146/IF(BusPlanLocation!$C$9="EUR",1,START!$E$18)+IF($C$9="Forecast",$F146,$D146)</f>
        <v>#N/A</v>
      </c>
      <c r="P146" s="307" t="e">
        <f t="shared" si="18"/>
        <v>#N/A</v>
      </c>
      <c r="Q146" s="556" t="e">
        <f>BusPlanLocation!Q146/IF(BusPlanLocation!$C$9="EUR",1,START!$E$18)+IF($C$9="Forecast",$F146,$D146)</f>
        <v>#N/A</v>
      </c>
      <c r="R146" s="307" t="e">
        <f t="shared" si="19"/>
        <v>#N/A</v>
      </c>
      <c r="S146" s="556" t="e">
        <f>BusPlanLocation!S146/IF(BusPlanLocation!$C$9="EUR",1,START!$E$18)+IF($C$9="Forecast",$F146,$D146)</f>
        <v>#N/A</v>
      </c>
      <c r="T146" s="307" t="e">
        <f t="shared" si="20"/>
        <v>#N/A</v>
      </c>
      <c r="AA146" s="525" t="str">
        <f>IF(OR(B146=0,B146=""),"",B146&amp;IF(COUNTIF(B$11:$B146,B146)&gt;1,COUNTIF(B$11:$B146,B146),""))</f>
        <v>Papers</v>
      </c>
      <c r="AC146" s="577"/>
      <c r="AD146" s="577"/>
      <c r="AE146" s="608"/>
    </row>
    <row r="147" spans="1:31" ht="12.75" customHeight="1" outlineLevel="1">
      <c r="A147" s="553"/>
      <c r="B147" s="554" t="s">
        <v>270</v>
      </c>
      <c r="C147" s="555"/>
      <c r="D147" s="556" t="e">
        <f>BusPlanLocation!D147</f>
        <v>#N/A</v>
      </c>
      <c r="E147" s="307" t="e">
        <f t="shared" si="13"/>
        <v>#N/A</v>
      </c>
      <c r="F147" s="562" t="e">
        <f>BusPlanLocation!F147</f>
        <v>#N/A</v>
      </c>
      <c r="G147" s="563"/>
      <c r="H147" s="307" t="e">
        <f t="shared" si="14"/>
        <v>#N/A</v>
      </c>
      <c r="I147" s="556" t="e">
        <f>BusPlanLocation!I147/IF(BusPlanLocation!$C$9="EUR",1,START!$E$18)+IF($C$9="Forecast",$F147,$D147)</f>
        <v>#REF!</v>
      </c>
      <c r="J147" s="307" t="e">
        <f t="shared" si="15"/>
        <v>#REF!</v>
      </c>
      <c r="K147" s="556" t="e">
        <f>BusPlanLocation!K147/IF(BusPlanLocation!$C$9="EUR",1,START!$E$18)+IF($C$9="Forecast",$F147,$D147)</f>
        <v>#N/A</v>
      </c>
      <c r="L147" s="307" t="e">
        <f t="shared" si="16"/>
        <v>#N/A</v>
      </c>
      <c r="M147" s="556" t="e">
        <f>BusPlanLocation!M147/IF(BusPlanLocation!$C$9="EUR",1,START!$E$18)+IF($C$9="Forecast",$F147,$D147)</f>
        <v>#N/A</v>
      </c>
      <c r="N147" s="307" t="e">
        <f t="shared" si="17"/>
        <v>#N/A</v>
      </c>
      <c r="O147" s="556" t="e">
        <f>BusPlanLocation!O147/IF(BusPlanLocation!$C$9="EUR",1,START!$E$18)+IF($C$9="Forecast",$F147,$D147)</f>
        <v>#N/A</v>
      </c>
      <c r="P147" s="307" t="e">
        <f t="shared" si="18"/>
        <v>#N/A</v>
      </c>
      <c r="Q147" s="556" t="e">
        <f>BusPlanLocation!Q147/IF(BusPlanLocation!$C$9="EUR",1,START!$E$18)+IF($C$9="Forecast",$F147,$D147)</f>
        <v>#N/A</v>
      </c>
      <c r="R147" s="307" t="e">
        <f t="shared" si="19"/>
        <v>#N/A</v>
      </c>
      <c r="S147" s="556" t="e">
        <f>BusPlanLocation!S147/IF(BusPlanLocation!$C$9="EUR",1,START!$E$18)+IF($C$9="Forecast",$F147,$D147)</f>
        <v>#N/A</v>
      </c>
      <c r="T147" s="307" t="e">
        <f t="shared" si="20"/>
        <v>#N/A</v>
      </c>
      <c r="AA147" s="525" t="str">
        <f>IF(OR(B147=0,B147=""),"",B147&amp;IF(COUNTIF(B$11:$B147,B147)&gt;1,COUNTIF(B$11:$B147,B147),""))</f>
        <v>Plastics</v>
      </c>
      <c r="AC147" s="577"/>
      <c r="AD147" s="577"/>
      <c r="AE147" s="608"/>
    </row>
    <row r="148" spans="1:31" ht="12.75" customHeight="1" outlineLevel="1">
      <c r="A148" s="553"/>
      <c r="B148" s="554" t="s">
        <v>271</v>
      </c>
      <c r="C148" s="555"/>
      <c r="D148" s="556" t="e">
        <f>BusPlanLocation!D148</f>
        <v>#N/A</v>
      </c>
      <c r="E148" s="307" t="e">
        <f t="shared" si="13"/>
        <v>#N/A</v>
      </c>
      <c r="F148" s="562" t="e">
        <f>BusPlanLocation!F148</f>
        <v>#N/A</v>
      </c>
      <c r="G148" s="563"/>
      <c r="H148" s="307" t="e">
        <f t="shared" si="14"/>
        <v>#N/A</v>
      </c>
      <c r="I148" s="556" t="e">
        <f>BusPlanLocation!I148/IF(BusPlanLocation!$C$9="EUR",1,START!$E$18)+IF($C$9="Forecast",$F148,$D148)</f>
        <v>#N/A</v>
      </c>
      <c r="J148" s="307" t="e">
        <f t="shared" si="15"/>
        <v>#REF!</v>
      </c>
      <c r="K148" s="556" t="e">
        <f>BusPlanLocation!K148/IF(BusPlanLocation!$C$9="EUR",1,START!$E$18)+IF($C$9="Forecast",$F148,$D148)</f>
        <v>#N/A</v>
      </c>
      <c r="L148" s="307" t="e">
        <f t="shared" si="16"/>
        <v>#N/A</v>
      </c>
      <c r="M148" s="556" t="e">
        <f>BusPlanLocation!M148/IF(BusPlanLocation!$C$9="EUR",1,START!$E$18)+IF($C$9="Forecast",$F148,$D148)</f>
        <v>#N/A</v>
      </c>
      <c r="N148" s="307" t="e">
        <f t="shared" si="17"/>
        <v>#N/A</v>
      </c>
      <c r="O148" s="556" t="e">
        <f>BusPlanLocation!O148/IF(BusPlanLocation!$C$9="EUR",1,START!$E$18)+IF($C$9="Forecast",$F148,$D148)</f>
        <v>#N/A</v>
      </c>
      <c r="P148" s="307" t="e">
        <f t="shared" si="18"/>
        <v>#N/A</v>
      </c>
      <c r="Q148" s="556" t="e">
        <f>BusPlanLocation!Q148/IF(BusPlanLocation!$C$9="EUR",1,START!$E$18)+IF($C$9="Forecast",$F148,$D148)</f>
        <v>#N/A</v>
      </c>
      <c r="R148" s="307" t="e">
        <f t="shared" si="19"/>
        <v>#N/A</v>
      </c>
      <c r="S148" s="556" t="e">
        <f>BusPlanLocation!S148/IF(BusPlanLocation!$C$9="EUR",1,START!$E$18)+IF($C$9="Forecast",$F148,$D148)</f>
        <v>#N/A</v>
      </c>
      <c r="T148" s="307" t="e">
        <f t="shared" si="20"/>
        <v>#N/A</v>
      </c>
      <c r="AA148" s="525" t="str">
        <f>IF(OR(B148=0,B148=""),"",B148&amp;IF(COUNTIF(B$11:$B148,B148)&gt;1,COUNTIF(B$11:$B148,B148),""))</f>
        <v>Refuse Derived Fuels</v>
      </c>
      <c r="AC148" s="577"/>
      <c r="AD148" s="577"/>
      <c r="AE148" s="608"/>
    </row>
    <row r="149" spans="1:31" ht="12.75" customHeight="1" outlineLevel="1">
      <c r="A149" s="553"/>
      <c r="B149" s="554" t="s">
        <v>272</v>
      </c>
      <c r="C149" s="555"/>
      <c r="D149" s="556" t="e">
        <f>BusPlanLocation!D149</f>
        <v>#N/A</v>
      </c>
      <c r="E149" s="307" t="e">
        <f t="shared" si="13"/>
        <v>#N/A</v>
      </c>
      <c r="F149" s="562" t="e">
        <f>BusPlanLocation!F149</f>
        <v>#N/A</v>
      </c>
      <c r="G149" s="563"/>
      <c r="H149" s="307" t="e">
        <f t="shared" si="14"/>
        <v>#N/A</v>
      </c>
      <c r="I149" s="556" t="e">
        <f>BusPlanLocation!I149/IF(BusPlanLocation!$C$9="EUR",1,START!$E$18)+IF($C$9="Forecast",$F149,$D149)</f>
        <v>#REF!</v>
      </c>
      <c r="J149" s="307" t="e">
        <f t="shared" si="15"/>
        <v>#REF!</v>
      </c>
      <c r="K149" s="556" t="e">
        <f>BusPlanLocation!K149/IF(BusPlanLocation!$C$9="EUR",1,START!$E$18)+IF($C$9="Forecast",$F149,$D149)</f>
        <v>#N/A</v>
      </c>
      <c r="L149" s="307" t="e">
        <f t="shared" si="16"/>
        <v>#N/A</v>
      </c>
      <c r="M149" s="556" t="e">
        <f>BusPlanLocation!M149/IF(BusPlanLocation!$C$9="EUR",1,START!$E$18)+IF($C$9="Forecast",$F149,$D149)</f>
        <v>#N/A</v>
      </c>
      <c r="N149" s="307" t="e">
        <f t="shared" si="17"/>
        <v>#N/A</v>
      </c>
      <c r="O149" s="556" t="e">
        <f>BusPlanLocation!O149/IF(BusPlanLocation!$C$9="EUR",1,START!$E$18)+IF($C$9="Forecast",$F149,$D149)</f>
        <v>#N/A</v>
      </c>
      <c r="P149" s="307" t="e">
        <f t="shared" si="18"/>
        <v>#N/A</v>
      </c>
      <c r="Q149" s="556" t="e">
        <f>BusPlanLocation!Q149/IF(BusPlanLocation!$C$9="EUR",1,START!$E$18)+IF($C$9="Forecast",$F149,$D149)</f>
        <v>#N/A</v>
      </c>
      <c r="R149" s="307" t="e">
        <f t="shared" si="19"/>
        <v>#N/A</v>
      </c>
      <c r="S149" s="556" t="e">
        <f>BusPlanLocation!S149/IF(BusPlanLocation!$C$9="EUR",1,START!$E$18)+IF($C$9="Forecast",$F149,$D149)</f>
        <v>#N/A</v>
      </c>
      <c r="T149" s="307" t="e">
        <f t="shared" si="20"/>
        <v>#N/A</v>
      </c>
      <c r="AA149" s="525" t="str">
        <f>IF(OR(B149=0,B149=""),"",B149&amp;IF(COUNTIF(B$11:$B149,B149)&gt;1,COUNTIF(B$11:$B149,B149),""))</f>
        <v>Metals</v>
      </c>
      <c r="AC149" s="577"/>
      <c r="AD149" s="577"/>
      <c r="AE149" s="608"/>
    </row>
    <row r="150" spans="1:31" ht="12.75" customHeight="1" outlineLevel="1">
      <c r="A150" s="553"/>
      <c r="B150" s="554" t="s">
        <v>273</v>
      </c>
      <c r="C150" s="555"/>
      <c r="D150" s="556" t="e">
        <f>BusPlanLocation!D150</f>
        <v>#N/A</v>
      </c>
      <c r="E150" s="307" t="e">
        <f t="shared" si="13"/>
        <v>#N/A</v>
      </c>
      <c r="F150" s="562" t="e">
        <f>BusPlanLocation!F150</f>
        <v>#N/A</v>
      </c>
      <c r="G150" s="563"/>
      <c r="H150" s="307" t="e">
        <f t="shared" si="14"/>
        <v>#N/A</v>
      </c>
      <c r="I150" s="556" t="e">
        <f>BusPlanLocation!I150/IF(BusPlanLocation!$C$9="EUR",1,START!$E$18)+IF($C$9="Forecast",$F150,$D150)</f>
        <v>#REF!</v>
      </c>
      <c r="J150" s="307" t="e">
        <f t="shared" si="15"/>
        <v>#REF!</v>
      </c>
      <c r="K150" s="556" t="e">
        <f>BusPlanLocation!K150/IF(BusPlanLocation!$C$9="EUR",1,START!$E$18)+IF($C$9="Forecast",$F150,$D150)</f>
        <v>#N/A</v>
      </c>
      <c r="L150" s="307" t="e">
        <f t="shared" si="16"/>
        <v>#N/A</v>
      </c>
      <c r="M150" s="556" t="e">
        <f>BusPlanLocation!M150/IF(BusPlanLocation!$C$9="EUR",1,START!$E$18)+IF($C$9="Forecast",$F150,$D150)</f>
        <v>#N/A</v>
      </c>
      <c r="N150" s="307" t="e">
        <f t="shared" si="17"/>
        <v>#N/A</v>
      </c>
      <c r="O150" s="556" t="e">
        <f>BusPlanLocation!O150/IF(BusPlanLocation!$C$9="EUR",1,START!$E$18)+IF($C$9="Forecast",$F150,$D150)</f>
        <v>#N/A</v>
      </c>
      <c r="P150" s="307" t="e">
        <f t="shared" si="18"/>
        <v>#N/A</v>
      </c>
      <c r="Q150" s="556" t="e">
        <f>BusPlanLocation!Q150/IF(BusPlanLocation!$C$9="EUR",1,START!$E$18)+IF($C$9="Forecast",$F150,$D150)</f>
        <v>#N/A</v>
      </c>
      <c r="R150" s="307" t="e">
        <f t="shared" si="19"/>
        <v>#N/A</v>
      </c>
      <c r="S150" s="556" t="e">
        <f>BusPlanLocation!S150/IF(BusPlanLocation!$C$9="EUR",1,START!$E$18)+IF($C$9="Forecast",$F150,$D150)</f>
        <v>#N/A</v>
      </c>
      <c r="T150" s="307" t="e">
        <f t="shared" si="20"/>
        <v>#N/A</v>
      </c>
      <c r="AA150" s="525" t="str">
        <f>IF(OR(B150=0,B150=""),"",B150&amp;IF(COUNTIF(B$11:$B150,B150)&gt;1,COUNTIF(B$11:$B150,B150),""))</f>
        <v>Glass</v>
      </c>
      <c r="AC150" s="577"/>
      <c r="AD150" s="577"/>
      <c r="AE150" s="608"/>
    </row>
    <row r="151" spans="1:31" ht="12.75" customHeight="1" outlineLevel="1">
      <c r="A151" s="553"/>
      <c r="B151" s="554" t="s">
        <v>274</v>
      </c>
      <c r="C151" s="555"/>
      <c r="D151" s="556" t="e">
        <f>BusPlanLocation!D151</f>
        <v>#N/A</v>
      </c>
      <c r="E151" s="307" t="e">
        <f t="shared" si="13"/>
        <v>#N/A</v>
      </c>
      <c r="F151" s="562" t="e">
        <f>BusPlanLocation!F151</f>
        <v>#N/A</v>
      </c>
      <c r="G151" s="563"/>
      <c r="H151" s="307" t="e">
        <f t="shared" si="14"/>
        <v>#N/A</v>
      </c>
      <c r="I151" s="556" t="e">
        <f>BusPlanLocation!I151/IF(BusPlanLocation!$C$9="EUR",1,START!$E$18)+IF($C$9="Forecast",$F151,$D151)</f>
        <v>#N/A</v>
      </c>
      <c r="J151" s="307" t="e">
        <f t="shared" si="15"/>
        <v>#REF!</v>
      </c>
      <c r="K151" s="556" t="e">
        <f>BusPlanLocation!K151/IF(BusPlanLocation!$C$9="EUR",1,START!$E$18)+IF($C$9="Forecast",$F151,$D151)</f>
        <v>#N/A</v>
      </c>
      <c r="L151" s="307" t="e">
        <f t="shared" si="16"/>
        <v>#N/A</v>
      </c>
      <c r="M151" s="556" t="e">
        <f>BusPlanLocation!M151/IF(BusPlanLocation!$C$9="EUR",1,START!$E$18)+IF($C$9="Forecast",$F151,$D151)</f>
        <v>#N/A</v>
      </c>
      <c r="N151" s="307" t="e">
        <f t="shared" si="17"/>
        <v>#N/A</v>
      </c>
      <c r="O151" s="556" t="e">
        <f>BusPlanLocation!O151/IF(BusPlanLocation!$C$9="EUR",1,START!$E$18)+IF($C$9="Forecast",$F151,$D151)</f>
        <v>#N/A</v>
      </c>
      <c r="P151" s="307" t="e">
        <f t="shared" si="18"/>
        <v>#N/A</v>
      </c>
      <c r="Q151" s="556" t="e">
        <f>BusPlanLocation!Q151/IF(BusPlanLocation!$C$9="EUR",1,START!$E$18)+IF($C$9="Forecast",$F151,$D151)</f>
        <v>#N/A</v>
      </c>
      <c r="R151" s="307" t="e">
        <f t="shared" si="19"/>
        <v>#N/A</v>
      </c>
      <c r="S151" s="556" t="e">
        <f>BusPlanLocation!S151/IF(BusPlanLocation!$C$9="EUR",1,START!$E$18)+IF($C$9="Forecast",$F151,$D151)</f>
        <v>#N/A</v>
      </c>
      <c r="T151" s="307" t="e">
        <f t="shared" si="20"/>
        <v>#N/A</v>
      </c>
      <c r="AA151" s="525" t="str">
        <f>IF(OR(B151=0,B151=""),"",B151&amp;IF(COUNTIF(B$11:$B151,B151)&gt;1,COUNTIF(B$11:$B151,B151),""))</f>
        <v>Wood</v>
      </c>
      <c r="AC151" s="577"/>
      <c r="AD151" s="577"/>
      <c r="AE151" s="608"/>
    </row>
    <row r="152" spans="1:31" ht="12.75" customHeight="1" outlineLevel="1">
      <c r="A152" s="553"/>
      <c r="B152" s="554" t="s">
        <v>275</v>
      </c>
      <c r="C152" s="555"/>
      <c r="D152" s="556" t="e">
        <f>BusPlanLocation!D152</f>
        <v>#N/A</v>
      </c>
      <c r="E152" s="307" t="e">
        <f t="shared" si="13"/>
        <v>#N/A</v>
      </c>
      <c r="F152" s="562" t="e">
        <f>BusPlanLocation!F152</f>
        <v>#N/A</v>
      </c>
      <c r="G152" s="563"/>
      <c r="H152" s="307" t="e">
        <f t="shared" si="14"/>
        <v>#N/A</v>
      </c>
      <c r="I152" s="556" t="e">
        <f>BusPlanLocation!I152/IF(BusPlanLocation!$C$9="EUR",1,START!$E$18)+IF($C$9="Forecast",$F152,$D152)</f>
        <v>#N/A</v>
      </c>
      <c r="J152" s="307" t="e">
        <f t="shared" si="15"/>
        <v>#REF!</v>
      </c>
      <c r="K152" s="556" t="e">
        <f>BusPlanLocation!K152/IF(BusPlanLocation!$C$9="EUR",1,START!$E$18)+IF($C$9="Forecast",$F152,$D152)</f>
        <v>#N/A</v>
      </c>
      <c r="L152" s="307" t="e">
        <f t="shared" si="16"/>
        <v>#N/A</v>
      </c>
      <c r="M152" s="556" t="e">
        <f>BusPlanLocation!M152/IF(BusPlanLocation!$C$9="EUR",1,START!$E$18)+IF($C$9="Forecast",$F152,$D152)</f>
        <v>#N/A</v>
      </c>
      <c r="N152" s="307" t="e">
        <f t="shared" si="17"/>
        <v>#N/A</v>
      </c>
      <c r="O152" s="556" t="e">
        <f>BusPlanLocation!O152/IF(BusPlanLocation!$C$9="EUR",1,START!$E$18)+IF($C$9="Forecast",$F152,$D152)</f>
        <v>#N/A</v>
      </c>
      <c r="P152" s="307" t="e">
        <f t="shared" si="18"/>
        <v>#N/A</v>
      </c>
      <c r="Q152" s="556" t="e">
        <f>BusPlanLocation!Q152/IF(BusPlanLocation!$C$9="EUR",1,START!$E$18)+IF($C$9="Forecast",$F152,$D152)</f>
        <v>#N/A</v>
      </c>
      <c r="R152" s="307" t="e">
        <f t="shared" si="19"/>
        <v>#N/A</v>
      </c>
      <c r="S152" s="556" t="e">
        <f>BusPlanLocation!S152/IF(BusPlanLocation!$C$9="EUR",1,START!$E$18)+IF($C$9="Forecast",$F152,$D152)</f>
        <v>#N/A</v>
      </c>
      <c r="T152" s="307" t="e">
        <f t="shared" si="20"/>
        <v>#N/A</v>
      </c>
      <c r="AA152" s="525" t="str">
        <f>IF(OR(B152=0,B152=""),"",B152&amp;IF(COUNTIF(B$11:$B152,B152)&gt;1,COUNTIF(B$11:$B152,B152),""))</f>
        <v>Final Goods</v>
      </c>
      <c r="AC152" s="610"/>
      <c r="AD152" s="577"/>
      <c r="AE152" s="608"/>
    </row>
    <row r="153" spans="1:31" ht="12.75" customHeight="1" outlineLevel="1">
      <c r="A153" s="553"/>
      <c r="B153" s="554" t="s">
        <v>276</v>
      </c>
      <c r="C153" s="555"/>
      <c r="D153" s="556" t="e">
        <f>BusPlanLocation!D153</f>
        <v>#N/A</v>
      </c>
      <c r="E153" s="307" t="e">
        <f t="shared" si="13"/>
        <v>#N/A</v>
      </c>
      <c r="F153" s="562" t="e">
        <f>BusPlanLocation!F153</f>
        <v>#N/A</v>
      </c>
      <c r="G153" s="563"/>
      <c r="H153" s="307" t="e">
        <f t="shared" si="14"/>
        <v>#N/A</v>
      </c>
      <c r="I153" s="556" t="e">
        <f>BusPlanLocation!I153/IF(BusPlanLocation!$C$9="EUR",1,START!$E$18)+IF($C$9="Forecast",$F153,$D153)</f>
        <v>#N/A</v>
      </c>
      <c r="J153" s="307" t="e">
        <f t="shared" si="15"/>
        <v>#REF!</v>
      </c>
      <c r="K153" s="556" t="e">
        <f>BusPlanLocation!K153/IF(BusPlanLocation!$C$9="EUR",1,START!$E$18)+IF($C$9="Forecast",$F153,$D153)</f>
        <v>#N/A</v>
      </c>
      <c r="L153" s="307" t="e">
        <f t="shared" si="16"/>
        <v>#N/A</v>
      </c>
      <c r="M153" s="556" t="e">
        <f>BusPlanLocation!M153/IF(BusPlanLocation!$C$9="EUR",1,START!$E$18)+IF($C$9="Forecast",$F153,$D153)</f>
        <v>#N/A</v>
      </c>
      <c r="N153" s="307" t="e">
        <f t="shared" si="17"/>
        <v>#N/A</v>
      </c>
      <c r="O153" s="556" t="e">
        <f>BusPlanLocation!O153/IF(BusPlanLocation!$C$9="EUR",1,START!$E$18)+IF($C$9="Forecast",$F153,$D153)</f>
        <v>#N/A</v>
      </c>
      <c r="P153" s="307" t="e">
        <f t="shared" si="18"/>
        <v>#N/A</v>
      </c>
      <c r="Q153" s="556" t="e">
        <f>BusPlanLocation!Q153/IF(BusPlanLocation!$C$9="EUR",1,START!$E$18)+IF($C$9="Forecast",$F153,$D153)</f>
        <v>#N/A</v>
      </c>
      <c r="R153" s="307" t="e">
        <f t="shared" si="19"/>
        <v>#N/A</v>
      </c>
      <c r="S153" s="556" t="e">
        <f>BusPlanLocation!S153/IF(BusPlanLocation!$C$9="EUR",1,START!$E$18)+IF($C$9="Forecast",$F153,$D153)</f>
        <v>#N/A</v>
      </c>
      <c r="T153" s="307" t="e">
        <f t="shared" si="20"/>
        <v>#N/A</v>
      </c>
      <c r="AA153" s="525" t="str">
        <f>IF(OR(B153=0,B153=""),"",B153&amp;IF(COUNTIF(B$11:$B153,B153)&gt;1,COUNTIF(B$11:$B153,B153),""))</f>
        <v>Compound</v>
      </c>
      <c r="AC153" s="610"/>
      <c r="AD153" s="577"/>
      <c r="AE153" s="608"/>
    </row>
    <row r="154" spans="1:31" ht="12.75" customHeight="1" outlineLevel="1">
      <c r="A154" s="553"/>
      <c r="B154" s="554" t="s">
        <v>277</v>
      </c>
      <c r="C154" s="555"/>
      <c r="D154" s="556" t="e">
        <f>BusPlanLocation!D154</f>
        <v>#N/A</v>
      </c>
      <c r="E154" s="307" t="e">
        <f t="shared" si="13"/>
        <v>#N/A</v>
      </c>
      <c r="F154" s="562" t="e">
        <f>BusPlanLocation!F154</f>
        <v>#N/A</v>
      </c>
      <c r="G154" s="563"/>
      <c r="H154" s="307" t="e">
        <f t="shared" si="14"/>
        <v>#N/A</v>
      </c>
      <c r="I154" s="556" t="e">
        <f>BusPlanLocation!I154/IF(BusPlanLocation!$C$9="EUR",1,START!$E$18)+IF($C$9="Forecast",$F154,$D154)</f>
        <v>#N/A</v>
      </c>
      <c r="J154" s="307" t="e">
        <f t="shared" si="15"/>
        <v>#REF!</v>
      </c>
      <c r="K154" s="556" t="e">
        <f>BusPlanLocation!K154/IF(BusPlanLocation!$C$9="EUR",1,START!$E$18)+IF($C$9="Forecast",$F154,$D154)</f>
        <v>#N/A</v>
      </c>
      <c r="L154" s="307" t="e">
        <f t="shared" si="16"/>
        <v>#N/A</v>
      </c>
      <c r="M154" s="556" t="e">
        <f>BusPlanLocation!M154/IF(BusPlanLocation!$C$9="EUR",1,START!$E$18)+IF($C$9="Forecast",$F154,$D154)</f>
        <v>#N/A</v>
      </c>
      <c r="N154" s="307" t="e">
        <f t="shared" si="17"/>
        <v>#N/A</v>
      </c>
      <c r="O154" s="556" t="e">
        <f>BusPlanLocation!O154/IF(BusPlanLocation!$C$9="EUR",1,START!$E$18)+IF($C$9="Forecast",$F154,$D154)</f>
        <v>#N/A</v>
      </c>
      <c r="P154" s="307" t="e">
        <f t="shared" si="18"/>
        <v>#N/A</v>
      </c>
      <c r="Q154" s="556" t="e">
        <f>BusPlanLocation!Q154/IF(BusPlanLocation!$C$9="EUR",1,START!$E$18)+IF($C$9="Forecast",$F154,$D154)</f>
        <v>#N/A</v>
      </c>
      <c r="R154" s="307" t="e">
        <f t="shared" si="19"/>
        <v>#N/A</v>
      </c>
      <c r="S154" s="556" t="e">
        <f>BusPlanLocation!S154/IF(BusPlanLocation!$C$9="EUR",1,START!$E$18)+IF($C$9="Forecast",$F154,$D154)</f>
        <v>#N/A</v>
      </c>
      <c r="T154" s="307" t="e">
        <f t="shared" si="20"/>
        <v>#N/A</v>
      </c>
      <c r="AA154" s="525" t="str">
        <f>IF(OR(B154=0,B154=""),"",B154&amp;IF(COUNTIF(B$11:$B154,B154)&gt;1,COUNTIF(B$11:$B154,B154),""))</f>
        <v>Waste</v>
      </c>
      <c r="AC154" s="610"/>
      <c r="AD154" s="577"/>
      <c r="AE154" s="608"/>
    </row>
    <row r="155" spans="1:31" ht="12.75" customHeight="1" outlineLevel="1">
      <c r="A155" s="553"/>
      <c r="B155" s="609" t="s">
        <v>268</v>
      </c>
      <c r="C155" s="598"/>
      <c r="D155" s="599" t="e">
        <f>BusPlanLocation!D155</f>
        <v>#N/A</v>
      </c>
      <c r="E155" s="360" t="e">
        <f t="shared" si="13"/>
        <v>#N/A</v>
      </c>
      <c r="F155" s="600" t="e">
        <f>BusPlanLocation!F155</f>
        <v>#N/A</v>
      </c>
      <c r="G155" s="601"/>
      <c r="H155" s="360" t="e">
        <f t="shared" si="14"/>
        <v>#N/A</v>
      </c>
      <c r="I155" s="599" t="e">
        <f>BusPlanLocation!I155/IF(BusPlanLocation!$C$9="EUR",1,START!$E$18)+IF($C$9="Forecast",$F155,$D155)</f>
        <v>#REF!</v>
      </c>
      <c r="J155" s="360" t="e">
        <f t="shared" si="15"/>
        <v>#REF!</v>
      </c>
      <c r="K155" s="599" t="e">
        <f>BusPlanLocation!K155/IF(BusPlanLocation!$C$9="EUR",1,START!$E$18)+IF($C$9="Forecast",$F155,$D155)</f>
        <v>#N/A</v>
      </c>
      <c r="L155" s="360" t="e">
        <f t="shared" si="16"/>
        <v>#N/A</v>
      </c>
      <c r="M155" s="599" t="e">
        <f>BusPlanLocation!M155/IF(BusPlanLocation!$C$9="EUR",1,START!$E$18)+IF($C$9="Forecast",$F155,$D155)</f>
        <v>#N/A</v>
      </c>
      <c r="N155" s="360" t="e">
        <f t="shared" si="17"/>
        <v>#N/A</v>
      </c>
      <c r="O155" s="599" t="e">
        <f>BusPlanLocation!O155/IF(BusPlanLocation!$C$9="EUR",1,START!$E$18)+IF($C$9="Forecast",$F155,$D155)</f>
        <v>#N/A</v>
      </c>
      <c r="P155" s="360" t="e">
        <f t="shared" si="18"/>
        <v>#N/A</v>
      </c>
      <c r="Q155" s="599" t="e">
        <f>BusPlanLocation!Q155/IF(BusPlanLocation!$C$9="EUR",1,START!$E$18)+IF($C$9="Forecast",$F155,$D155)</f>
        <v>#N/A</v>
      </c>
      <c r="R155" s="360" t="e">
        <f t="shared" si="19"/>
        <v>#N/A</v>
      </c>
      <c r="S155" s="599" t="e">
        <f>BusPlanLocation!S155/IF(BusPlanLocation!$C$9="EUR",1,START!$E$18)+IF($C$9="Forecast",$F155,$D155)</f>
        <v>#N/A</v>
      </c>
      <c r="T155" s="360" t="e">
        <f t="shared" si="20"/>
        <v>#N/A</v>
      </c>
      <c r="AA155" s="525" t="str">
        <f>IF(OR(B155=0,B155=""),"",B155&amp;IF(COUNTIF(B$11:$B155,B155)&gt;1,COUNTIF(B$11:$B155,B155),""))</f>
        <v>Collection</v>
      </c>
      <c r="AC155" s="550"/>
      <c r="AD155" s="552"/>
      <c r="AE155" s="552"/>
    </row>
    <row r="156" spans="1:31" ht="12.75" customHeight="1" outlineLevel="1">
      <c r="A156" s="553"/>
      <c r="B156" s="554" t="s">
        <v>269</v>
      </c>
      <c r="C156" s="555"/>
      <c r="D156" s="556" t="e">
        <f>BusPlanLocation!D156</f>
        <v>#N/A</v>
      </c>
      <c r="E156" s="307" t="e">
        <f t="shared" si="13"/>
        <v>#N/A</v>
      </c>
      <c r="F156" s="562" t="e">
        <f>BusPlanLocation!F156</f>
        <v>#N/A</v>
      </c>
      <c r="G156" s="563"/>
      <c r="H156" s="307" t="e">
        <f t="shared" si="14"/>
        <v>#N/A</v>
      </c>
      <c r="I156" s="556" t="e">
        <f>BusPlanLocation!I156/IF(BusPlanLocation!$C$9="EUR",1,START!$E$18)+IF($C$9="Forecast",$F156,$D156)</f>
        <v>#N/A</v>
      </c>
      <c r="J156" s="307" t="e">
        <f t="shared" si="15"/>
        <v>#REF!</v>
      </c>
      <c r="K156" s="556" t="e">
        <f>BusPlanLocation!K156/IF(BusPlanLocation!$C$9="EUR",1,START!$E$18)+IF($C$9="Forecast",$F156,$D156)</f>
        <v>#N/A</v>
      </c>
      <c r="L156" s="307" t="e">
        <f t="shared" si="16"/>
        <v>#N/A</v>
      </c>
      <c r="M156" s="556" t="e">
        <f>BusPlanLocation!M156/IF(BusPlanLocation!$C$9="EUR",1,START!$E$18)+IF($C$9="Forecast",$F156,$D156)</f>
        <v>#N/A</v>
      </c>
      <c r="N156" s="307" t="e">
        <f t="shared" si="17"/>
        <v>#N/A</v>
      </c>
      <c r="O156" s="556" t="e">
        <f>BusPlanLocation!O156/IF(BusPlanLocation!$C$9="EUR",1,START!$E$18)+IF($C$9="Forecast",$F156,$D156)</f>
        <v>#N/A</v>
      </c>
      <c r="P156" s="307" t="e">
        <f t="shared" si="18"/>
        <v>#N/A</v>
      </c>
      <c r="Q156" s="556" t="e">
        <f>BusPlanLocation!Q156/IF(BusPlanLocation!$C$9="EUR",1,START!$E$18)+IF($C$9="Forecast",$F156,$D156)</f>
        <v>#N/A</v>
      </c>
      <c r="R156" s="307" t="e">
        <f t="shared" si="19"/>
        <v>#N/A</v>
      </c>
      <c r="S156" s="556" t="e">
        <f>BusPlanLocation!S156/IF(BusPlanLocation!$C$9="EUR",1,START!$E$18)+IF($C$9="Forecast",$F156,$D156)</f>
        <v>#N/A</v>
      </c>
      <c r="T156" s="307" t="e">
        <f t="shared" si="20"/>
        <v>#N/A</v>
      </c>
      <c r="AA156" s="525" t="str">
        <f>IF(OR(B156=0,B156=""),"",B156&amp;IF(COUNTIF(B$11:$B156,B156)&gt;1,COUNTIF(B$11:$B156,B156),""))</f>
        <v>Papers2</v>
      </c>
      <c r="AC156" s="577"/>
      <c r="AD156" s="577"/>
      <c r="AE156" s="608"/>
    </row>
    <row r="157" spans="1:31" ht="12.75" customHeight="1" outlineLevel="1">
      <c r="A157" s="553"/>
      <c r="B157" s="554" t="s">
        <v>270</v>
      </c>
      <c r="C157" s="555"/>
      <c r="D157" s="556" t="e">
        <f>BusPlanLocation!D157</f>
        <v>#N/A</v>
      </c>
      <c r="E157" s="307" t="e">
        <f t="shared" si="13"/>
        <v>#N/A</v>
      </c>
      <c r="F157" s="562" t="e">
        <f>BusPlanLocation!F157</f>
        <v>#N/A</v>
      </c>
      <c r="G157" s="563"/>
      <c r="H157" s="307" t="e">
        <f t="shared" si="14"/>
        <v>#N/A</v>
      </c>
      <c r="I157" s="556" t="e">
        <f>BusPlanLocation!I157/IF(BusPlanLocation!$C$9="EUR",1,START!$E$18)+IF($C$9="Forecast",$F157,$D157)</f>
        <v>#REF!</v>
      </c>
      <c r="J157" s="307" t="e">
        <f t="shared" si="15"/>
        <v>#REF!</v>
      </c>
      <c r="K157" s="556" t="e">
        <f>BusPlanLocation!K157/IF(BusPlanLocation!$C$9="EUR",1,START!$E$18)+IF($C$9="Forecast",$F157,$D157)</f>
        <v>#N/A</v>
      </c>
      <c r="L157" s="307" t="e">
        <f t="shared" si="16"/>
        <v>#N/A</v>
      </c>
      <c r="M157" s="556" t="e">
        <f>BusPlanLocation!M157/IF(BusPlanLocation!$C$9="EUR",1,START!$E$18)+IF($C$9="Forecast",$F157,$D157)</f>
        <v>#N/A</v>
      </c>
      <c r="N157" s="307" t="e">
        <f t="shared" si="17"/>
        <v>#N/A</v>
      </c>
      <c r="O157" s="556" t="e">
        <f>BusPlanLocation!O157/IF(BusPlanLocation!$C$9="EUR",1,START!$E$18)+IF($C$9="Forecast",$F157,$D157)</f>
        <v>#N/A</v>
      </c>
      <c r="P157" s="307" t="e">
        <f t="shared" si="18"/>
        <v>#N/A</v>
      </c>
      <c r="Q157" s="556" t="e">
        <f>BusPlanLocation!Q157/IF(BusPlanLocation!$C$9="EUR",1,START!$E$18)+IF($C$9="Forecast",$F157,$D157)</f>
        <v>#N/A</v>
      </c>
      <c r="R157" s="307" t="e">
        <f t="shared" si="19"/>
        <v>#N/A</v>
      </c>
      <c r="S157" s="556" t="e">
        <f>BusPlanLocation!S157/IF(BusPlanLocation!$C$9="EUR",1,START!$E$18)+IF($C$9="Forecast",$F157,$D157)</f>
        <v>#N/A</v>
      </c>
      <c r="T157" s="307" t="e">
        <f t="shared" si="20"/>
        <v>#N/A</v>
      </c>
      <c r="AA157" s="525" t="str">
        <f>IF(OR(B157=0,B157=""),"",B157&amp;IF(COUNTIF(B$11:$B157,B157)&gt;1,COUNTIF(B$11:$B157,B157),""))</f>
        <v>Plastics2</v>
      </c>
      <c r="AC157" s="577"/>
      <c r="AD157" s="577"/>
      <c r="AE157" s="608"/>
    </row>
    <row r="158" spans="1:31" ht="12.75" customHeight="1" outlineLevel="1">
      <c r="A158" s="553"/>
      <c r="B158" s="554" t="s">
        <v>271</v>
      </c>
      <c r="C158" s="555"/>
      <c r="D158" s="556" t="e">
        <f>BusPlanLocation!D158</f>
        <v>#N/A</v>
      </c>
      <c r="E158" s="307" t="e">
        <f t="shared" si="13"/>
        <v>#N/A</v>
      </c>
      <c r="F158" s="562" t="e">
        <f>BusPlanLocation!F158</f>
        <v>#N/A</v>
      </c>
      <c r="G158" s="563"/>
      <c r="H158" s="307" t="e">
        <f t="shared" si="14"/>
        <v>#N/A</v>
      </c>
      <c r="I158" s="556" t="e">
        <f>BusPlanLocation!I158/IF(BusPlanLocation!$C$9="EUR",1,START!$E$18)+IF($C$9="Forecast",$F158,$D158)</f>
        <v>#N/A</v>
      </c>
      <c r="J158" s="307" t="e">
        <f t="shared" si="15"/>
        <v>#REF!</v>
      </c>
      <c r="K158" s="556" t="e">
        <f>BusPlanLocation!K158/IF(BusPlanLocation!$C$9="EUR",1,START!$E$18)+IF($C$9="Forecast",$F158,$D158)</f>
        <v>#N/A</v>
      </c>
      <c r="L158" s="307" t="e">
        <f t="shared" si="16"/>
        <v>#N/A</v>
      </c>
      <c r="M158" s="556" t="e">
        <f>BusPlanLocation!M158/IF(BusPlanLocation!$C$9="EUR",1,START!$E$18)+IF($C$9="Forecast",$F158,$D158)</f>
        <v>#N/A</v>
      </c>
      <c r="N158" s="307" t="e">
        <f t="shared" si="17"/>
        <v>#N/A</v>
      </c>
      <c r="O158" s="556" t="e">
        <f>BusPlanLocation!O158/IF(BusPlanLocation!$C$9="EUR",1,START!$E$18)+IF($C$9="Forecast",$F158,$D158)</f>
        <v>#N/A</v>
      </c>
      <c r="P158" s="307" t="e">
        <f t="shared" si="18"/>
        <v>#N/A</v>
      </c>
      <c r="Q158" s="556" t="e">
        <f>BusPlanLocation!Q158/IF(BusPlanLocation!$C$9="EUR",1,START!$E$18)+IF($C$9="Forecast",$F158,$D158)</f>
        <v>#N/A</v>
      </c>
      <c r="R158" s="307" t="e">
        <f t="shared" si="19"/>
        <v>#N/A</v>
      </c>
      <c r="S158" s="556" t="e">
        <f>BusPlanLocation!S158/IF(BusPlanLocation!$C$9="EUR",1,START!$E$18)+IF($C$9="Forecast",$F158,$D158)</f>
        <v>#N/A</v>
      </c>
      <c r="T158" s="307" t="e">
        <f t="shared" si="20"/>
        <v>#N/A</v>
      </c>
      <c r="AA158" s="525" t="str">
        <f>IF(OR(B158=0,B158=""),"",B158&amp;IF(COUNTIF(B$11:$B158,B158)&gt;1,COUNTIF(B$11:$B158,B158),""))</f>
        <v>Refuse Derived Fuels2</v>
      </c>
      <c r="AC158" s="577"/>
      <c r="AD158" s="577"/>
      <c r="AE158" s="608"/>
    </row>
    <row r="159" spans="1:31" ht="12.75" customHeight="1" outlineLevel="1">
      <c r="A159" s="553"/>
      <c r="B159" s="554" t="s">
        <v>272</v>
      </c>
      <c r="C159" s="555"/>
      <c r="D159" s="556" t="e">
        <f>BusPlanLocation!D159</f>
        <v>#N/A</v>
      </c>
      <c r="E159" s="307" t="e">
        <f t="shared" si="13"/>
        <v>#N/A</v>
      </c>
      <c r="F159" s="562" t="e">
        <f>BusPlanLocation!F159</f>
        <v>#N/A</v>
      </c>
      <c r="G159" s="563"/>
      <c r="H159" s="307" t="e">
        <f t="shared" si="14"/>
        <v>#N/A</v>
      </c>
      <c r="I159" s="556" t="e">
        <f>BusPlanLocation!I159/IF(BusPlanLocation!$C$9="EUR",1,START!$E$18)+IF($C$9="Forecast",$F159,$D159)</f>
        <v>#REF!</v>
      </c>
      <c r="J159" s="307" t="e">
        <f t="shared" si="15"/>
        <v>#REF!</v>
      </c>
      <c r="K159" s="556" t="e">
        <f>BusPlanLocation!K159/IF(BusPlanLocation!$C$9="EUR",1,START!$E$18)+IF($C$9="Forecast",$F159,$D159)</f>
        <v>#N/A</v>
      </c>
      <c r="L159" s="307" t="e">
        <f t="shared" si="16"/>
        <v>#N/A</v>
      </c>
      <c r="M159" s="556" t="e">
        <f>BusPlanLocation!M159/IF(BusPlanLocation!$C$9="EUR",1,START!$E$18)+IF($C$9="Forecast",$F159,$D159)</f>
        <v>#N/A</v>
      </c>
      <c r="N159" s="307" t="e">
        <f t="shared" si="17"/>
        <v>#N/A</v>
      </c>
      <c r="O159" s="556" t="e">
        <f>BusPlanLocation!O159/IF(BusPlanLocation!$C$9="EUR",1,START!$E$18)+IF($C$9="Forecast",$F159,$D159)</f>
        <v>#N/A</v>
      </c>
      <c r="P159" s="307" t="e">
        <f t="shared" si="18"/>
        <v>#N/A</v>
      </c>
      <c r="Q159" s="556" t="e">
        <f>BusPlanLocation!Q159/IF(BusPlanLocation!$C$9="EUR",1,START!$E$18)+IF($C$9="Forecast",$F159,$D159)</f>
        <v>#N/A</v>
      </c>
      <c r="R159" s="307" t="e">
        <f t="shared" si="19"/>
        <v>#N/A</v>
      </c>
      <c r="S159" s="556" t="e">
        <f>BusPlanLocation!S159/IF(BusPlanLocation!$C$9="EUR",1,START!$E$18)+IF($C$9="Forecast",$F159,$D159)</f>
        <v>#N/A</v>
      </c>
      <c r="T159" s="307" t="e">
        <f t="shared" si="20"/>
        <v>#N/A</v>
      </c>
      <c r="AA159" s="525" t="str">
        <f>IF(OR(B159=0,B159=""),"",B159&amp;IF(COUNTIF(B$11:$B159,B159)&gt;1,COUNTIF(B$11:$B159,B159),""))</f>
        <v>Metals2</v>
      </c>
      <c r="AC159" s="577"/>
      <c r="AD159" s="577"/>
      <c r="AE159" s="608"/>
    </row>
    <row r="160" spans="1:31" ht="12.75" customHeight="1" outlineLevel="1">
      <c r="A160" s="553"/>
      <c r="B160" s="554" t="s">
        <v>273</v>
      </c>
      <c r="C160" s="555"/>
      <c r="D160" s="556" t="e">
        <f>BusPlanLocation!D160</f>
        <v>#N/A</v>
      </c>
      <c r="E160" s="307" t="e">
        <f t="shared" si="13"/>
        <v>#N/A</v>
      </c>
      <c r="F160" s="562" t="e">
        <f>BusPlanLocation!F160</f>
        <v>#N/A</v>
      </c>
      <c r="G160" s="563"/>
      <c r="H160" s="307" t="e">
        <f t="shared" si="14"/>
        <v>#N/A</v>
      </c>
      <c r="I160" s="556" t="e">
        <f>BusPlanLocation!I160/IF(BusPlanLocation!$C$9="EUR",1,START!$E$18)+IF($C$9="Forecast",$F160,$D160)</f>
        <v>#REF!</v>
      </c>
      <c r="J160" s="307" t="e">
        <f t="shared" si="15"/>
        <v>#REF!</v>
      </c>
      <c r="K160" s="556" t="e">
        <f>BusPlanLocation!K160/IF(BusPlanLocation!$C$9="EUR",1,START!$E$18)+IF($C$9="Forecast",$F160,$D160)</f>
        <v>#N/A</v>
      </c>
      <c r="L160" s="307" t="e">
        <f t="shared" si="16"/>
        <v>#N/A</v>
      </c>
      <c r="M160" s="556" t="e">
        <f>BusPlanLocation!M160/IF(BusPlanLocation!$C$9="EUR",1,START!$E$18)+IF($C$9="Forecast",$F160,$D160)</f>
        <v>#N/A</v>
      </c>
      <c r="N160" s="307" t="e">
        <f t="shared" si="17"/>
        <v>#N/A</v>
      </c>
      <c r="O160" s="556" t="e">
        <f>BusPlanLocation!O160/IF(BusPlanLocation!$C$9="EUR",1,START!$E$18)+IF($C$9="Forecast",$F160,$D160)</f>
        <v>#N/A</v>
      </c>
      <c r="P160" s="307" t="e">
        <f t="shared" si="18"/>
        <v>#N/A</v>
      </c>
      <c r="Q160" s="556" t="e">
        <f>BusPlanLocation!Q160/IF(BusPlanLocation!$C$9="EUR",1,START!$E$18)+IF($C$9="Forecast",$F160,$D160)</f>
        <v>#N/A</v>
      </c>
      <c r="R160" s="307" t="e">
        <f t="shared" si="19"/>
        <v>#N/A</v>
      </c>
      <c r="S160" s="556" t="e">
        <f>BusPlanLocation!S160/IF(BusPlanLocation!$C$9="EUR",1,START!$E$18)+IF($C$9="Forecast",$F160,$D160)</f>
        <v>#N/A</v>
      </c>
      <c r="T160" s="307" t="e">
        <f t="shared" si="20"/>
        <v>#N/A</v>
      </c>
      <c r="AA160" s="525" t="str">
        <f>IF(OR(B160=0,B160=""),"",B160&amp;IF(COUNTIF(B$11:$B160,B160)&gt;1,COUNTIF(B$11:$B160,B160),""))</f>
        <v>Glass2</v>
      </c>
      <c r="AC160" s="577"/>
      <c r="AD160" s="577"/>
      <c r="AE160" s="608"/>
    </row>
    <row r="161" spans="1:31" ht="12.75" customHeight="1" outlineLevel="1">
      <c r="A161" s="553"/>
      <c r="B161" s="554" t="s">
        <v>274</v>
      </c>
      <c r="C161" s="555"/>
      <c r="D161" s="556" t="e">
        <f>BusPlanLocation!D161</f>
        <v>#N/A</v>
      </c>
      <c r="E161" s="307" t="e">
        <f t="shared" si="13"/>
        <v>#N/A</v>
      </c>
      <c r="F161" s="562" t="e">
        <f>BusPlanLocation!F161</f>
        <v>#N/A</v>
      </c>
      <c r="G161" s="563"/>
      <c r="H161" s="307" t="e">
        <f t="shared" si="14"/>
        <v>#N/A</v>
      </c>
      <c r="I161" s="556" t="e">
        <f>BusPlanLocation!I161/IF(BusPlanLocation!$C$9="EUR",1,START!$E$18)+IF($C$9="Forecast",$F161,$D161)</f>
        <v>#N/A</v>
      </c>
      <c r="J161" s="307" t="e">
        <f t="shared" si="15"/>
        <v>#REF!</v>
      </c>
      <c r="K161" s="556" t="e">
        <f>BusPlanLocation!K161/IF(BusPlanLocation!$C$9="EUR",1,START!$E$18)+IF($C$9="Forecast",$F161,$D161)</f>
        <v>#N/A</v>
      </c>
      <c r="L161" s="307" t="e">
        <f t="shared" si="16"/>
        <v>#N/A</v>
      </c>
      <c r="M161" s="556" t="e">
        <f>BusPlanLocation!M161/IF(BusPlanLocation!$C$9="EUR",1,START!$E$18)+IF($C$9="Forecast",$F161,$D161)</f>
        <v>#N/A</v>
      </c>
      <c r="N161" s="307" t="e">
        <f t="shared" si="17"/>
        <v>#N/A</v>
      </c>
      <c r="O161" s="556" t="e">
        <f>BusPlanLocation!O161/IF(BusPlanLocation!$C$9="EUR",1,START!$E$18)+IF($C$9="Forecast",$F161,$D161)</f>
        <v>#N/A</v>
      </c>
      <c r="P161" s="307" t="e">
        <f t="shared" si="18"/>
        <v>#N/A</v>
      </c>
      <c r="Q161" s="556" t="e">
        <f>BusPlanLocation!Q161/IF(BusPlanLocation!$C$9="EUR",1,START!$E$18)+IF($C$9="Forecast",$F161,$D161)</f>
        <v>#N/A</v>
      </c>
      <c r="R161" s="307" t="e">
        <f t="shared" si="19"/>
        <v>#N/A</v>
      </c>
      <c r="S161" s="556" t="e">
        <f>BusPlanLocation!S161/IF(BusPlanLocation!$C$9="EUR",1,START!$E$18)+IF($C$9="Forecast",$F161,$D161)</f>
        <v>#N/A</v>
      </c>
      <c r="T161" s="307" t="e">
        <f t="shared" si="20"/>
        <v>#N/A</v>
      </c>
      <c r="AA161" s="525" t="str">
        <f>IF(OR(B161=0,B161=""),"",B161&amp;IF(COUNTIF(B$11:$B161,B161)&gt;1,COUNTIF(B$11:$B161,B161),""))</f>
        <v>Wood2</v>
      </c>
      <c r="AC161" s="577"/>
      <c r="AD161" s="577"/>
      <c r="AE161" s="608"/>
    </row>
    <row r="162" spans="1:31" ht="12.75" customHeight="1" outlineLevel="1">
      <c r="A162" s="553"/>
      <c r="B162" s="554" t="s">
        <v>275</v>
      </c>
      <c r="C162" s="555"/>
      <c r="D162" s="556" t="e">
        <f>BusPlanLocation!D162</f>
        <v>#N/A</v>
      </c>
      <c r="E162" s="307" t="e">
        <f t="shared" si="13"/>
        <v>#N/A</v>
      </c>
      <c r="F162" s="562" t="e">
        <f>BusPlanLocation!F162</f>
        <v>#N/A</v>
      </c>
      <c r="G162" s="563"/>
      <c r="H162" s="307" t="e">
        <f t="shared" si="14"/>
        <v>#N/A</v>
      </c>
      <c r="I162" s="556" t="e">
        <f>BusPlanLocation!I162/IF(BusPlanLocation!$C$9="EUR",1,START!$E$18)+IF($C$9="Forecast",$F162,$D162)</f>
        <v>#N/A</v>
      </c>
      <c r="J162" s="307" t="e">
        <f t="shared" si="15"/>
        <v>#REF!</v>
      </c>
      <c r="K162" s="556" t="e">
        <f>BusPlanLocation!K162/IF(BusPlanLocation!$C$9="EUR",1,START!$E$18)+IF($C$9="Forecast",$F162,$D162)</f>
        <v>#N/A</v>
      </c>
      <c r="L162" s="307" t="e">
        <f t="shared" si="16"/>
        <v>#N/A</v>
      </c>
      <c r="M162" s="556" t="e">
        <f>BusPlanLocation!M162/IF(BusPlanLocation!$C$9="EUR",1,START!$E$18)+IF($C$9="Forecast",$F162,$D162)</f>
        <v>#N/A</v>
      </c>
      <c r="N162" s="307" t="e">
        <f t="shared" si="17"/>
        <v>#N/A</v>
      </c>
      <c r="O162" s="556" t="e">
        <f>BusPlanLocation!O162/IF(BusPlanLocation!$C$9="EUR",1,START!$E$18)+IF($C$9="Forecast",$F162,$D162)</f>
        <v>#N/A</v>
      </c>
      <c r="P162" s="307" t="e">
        <f t="shared" si="18"/>
        <v>#N/A</v>
      </c>
      <c r="Q162" s="556" t="e">
        <f>BusPlanLocation!Q162/IF(BusPlanLocation!$C$9="EUR",1,START!$E$18)+IF($C$9="Forecast",$F162,$D162)</f>
        <v>#N/A</v>
      </c>
      <c r="R162" s="307" t="e">
        <f t="shared" si="19"/>
        <v>#N/A</v>
      </c>
      <c r="S162" s="556" t="e">
        <f>BusPlanLocation!S162/IF(BusPlanLocation!$C$9="EUR",1,START!$E$18)+IF($C$9="Forecast",$F162,$D162)</f>
        <v>#N/A</v>
      </c>
      <c r="T162" s="307" t="e">
        <f t="shared" si="20"/>
        <v>#N/A</v>
      </c>
      <c r="AA162" s="525" t="str">
        <f>IF(OR(B162=0,B162=""),"",B162&amp;IF(COUNTIF(B$11:$B162,B162)&gt;1,COUNTIF(B$11:$B162,B162),""))</f>
        <v>Final Goods2</v>
      </c>
      <c r="AC162" s="610"/>
      <c r="AD162" s="577"/>
      <c r="AE162" s="608"/>
    </row>
    <row r="163" spans="1:31" ht="12.75" customHeight="1" outlineLevel="1">
      <c r="A163" s="553"/>
      <c r="B163" s="554" t="s">
        <v>276</v>
      </c>
      <c r="C163" s="555"/>
      <c r="D163" s="556" t="e">
        <f>BusPlanLocation!D163</f>
        <v>#N/A</v>
      </c>
      <c r="E163" s="307" t="e">
        <f t="shared" si="13"/>
        <v>#N/A</v>
      </c>
      <c r="F163" s="562" t="e">
        <f>BusPlanLocation!F163</f>
        <v>#N/A</v>
      </c>
      <c r="G163" s="563"/>
      <c r="H163" s="307" t="e">
        <f t="shared" si="14"/>
        <v>#N/A</v>
      </c>
      <c r="I163" s="556" t="e">
        <f>BusPlanLocation!I163/IF(BusPlanLocation!$C$9="EUR",1,START!$E$18)+IF($C$9="Forecast",$F163,$D163)</f>
        <v>#N/A</v>
      </c>
      <c r="J163" s="307" t="e">
        <f t="shared" si="15"/>
        <v>#REF!</v>
      </c>
      <c r="K163" s="556" t="e">
        <f>BusPlanLocation!K163/IF(BusPlanLocation!$C$9="EUR",1,START!$E$18)+IF($C$9="Forecast",$F163,$D163)</f>
        <v>#N/A</v>
      </c>
      <c r="L163" s="307" t="e">
        <f t="shared" si="16"/>
        <v>#N/A</v>
      </c>
      <c r="M163" s="556" t="e">
        <f>BusPlanLocation!M163/IF(BusPlanLocation!$C$9="EUR",1,START!$E$18)+IF($C$9="Forecast",$F163,$D163)</f>
        <v>#N/A</v>
      </c>
      <c r="N163" s="307" t="e">
        <f t="shared" si="17"/>
        <v>#N/A</v>
      </c>
      <c r="O163" s="556" t="e">
        <f>BusPlanLocation!O163/IF(BusPlanLocation!$C$9="EUR",1,START!$E$18)+IF($C$9="Forecast",$F163,$D163)</f>
        <v>#N/A</v>
      </c>
      <c r="P163" s="307" t="e">
        <f t="shared" si="18"/>
        <v>#N/A</v>
      </c>
      <c r="Q163" s="556" t="e">
        <f>BusPlanLocation!Q163/IF(BusPlanLocation!$C$9="EUR",1,START!$E$18)+IF($C$9="Forecast",$F163,$D163)</f>
        <v>#N/A</v>
      </c>
      <c r="R163" s="307" t="e">
        <f t="shared" si="19"/>
        <v>#N/A</v>
      </c>
      <c r="S163" s="556" t="e">
        <f>BusPlanLocation!S163/IF(BusPlanLocation!$C$9="EUR",1,START!$E$18)+IF($C$9="Forecast",$F163,$D163)</f>
        <v>#N/A</v>
      </c>
      <c r="T163" s="307" t="e">
        <f t="shared" si="20"/>
        <v>#N/A</v>
      </c>
      <c r="AA163" s="525" t="str">
        <f>IF(OR(B163=0,B163=""),"",B163&amp;IF(COUNTIF(B$11:$B163,B163)&gt;1,COUNTIF(B$11:$B163,B163),""))</f>
        <v>Compound2</v>
      </c>
      <c r="AC163" s="610"/>
      <c r="AD163" s="577"/>
      <c r="AE163" s="608"/>
    </row>
    <row r="164" spans="1:31" ht="12.75" customHeight="1" outlineLevel="1">
      <c r="A164" s="553"/>
      <c r="B164" s="554" t="s">
        <v>277</v>
      </c>
      <c r="C164" s="555"/>
      <c r="D164" s="556" t="e">
        <f>BusPlanLocation!D164</f>
        <v>#N/A</v>
      </c>
      <c r="E164" s="307" t="e">
        <f t="shared" si="13"/>
        <v>#N/A</v>
      </c>
      <c r="F164" s="562" t="e">
        <f>BusPlanLocation!F164</f>
        <v>#N/A</v>
      </c>
      <c r="G164" s="563"/>
      <c r="H164" s="307" t="e">
        <f t="shared" si="14"/>
        <v>#N/A</v>
      </c>
      <c r="I164" s="556" t="e">
        <f>BusPlanLocation!I164/IF(BusPlanLocation!$C$9="EUR",1,START!$E$18)+IF($C$9="Forecast",$F164,$D164)</f>
        <v>#N/A</v>
      </c>
      <c r="J164" s="307" t="e">
        <f t="shared" si="15"/>
        <v>#REF!</v>
      </c>
      <c r="K164" s="556" t="e">
        <f>BusPlanLocation!K164/IF(BusPlanLocation!$C$9="EUR",1,START!$E$18)+IF($C$9="Forecast",$F164,$D164)</f>
        <v>#N/A</v>
      </c>
      <c r="L164" s="307" t="e">
        <f t="shared" si="16"/>
        <v>#N/A</v>
      </c>
      <c r="M164" s="556" t="e">
        <f>BusPlanLocation!M164/IF(BusPlanLocation!$C$9="EUR",1,START!$E$18)+IF($C$9="Forecast",$F164,$D164)</f>
        <v>#N/A</v>
      </c>
      <c r="N164" s="307" t="e">
        <f t="shared" si="17"/>
        <v>#N/A</v>
      </c>
      <c r="O164" s="556" t="e">
        <f>BusPlanLocation!O164/IF(BusPlanLocation!$C$9="EUR",1,START!$E$18)+IF($C$9="Forecast",$F164,$D164)</f>
        <v>#N/A</v>
      </c>
      <c r="P164" s="307" t="e">
        <f t="shared" si="18"/>
        <v>#N/A</v>
      </c>
      <c r="Q164" s="556" t="e">
        <f>BusPlanLocation!Q164/IF(BusPlanLocation!$C$9="EUR",1,START!$E$18)+IF($C$9="Forecast",$F164,$D164)</f>
        <v>#N/A</v>
      </c>
      <c r="R164" s="307" t="e">
        <f t="shared" si="19"/>
        <v>#N/A</v>
      </c>
      <c r="S164" s="556" t="e">
        <f>BusPlanLocation!S164/IF(BusPlanLocation!$C$9="EUR",1,START!$E$18)+IF($C$9="Forecast",$F164,$D164)</f>
        <v>#N/A</v>
      </c>
      <c r="T164" s="307" t="e">
        <f t="shared" si="20"/>
        <v>#N/A</v>
      </c>
      <c r="AA164" s="525" t="str">
        <f>IF(OR(B164=0,B164=""),"",B164&amp;IF(COUNTIF(B$11:$B164,B164)&gt;1,COUNTIF(B$11:$B164,B164),""))</f>
        <v>Waste2</v>
      </c>
      <c r="AC164" s="610"/>
      <c r="AD164" s="577"/>
      <c r="AE164" s="608"/>
    </row>
    <row r="165" spans="1:31" ht="12.75" customHeight="1" outlineLevel="1">
      <c r="A165" s="553"/>
      <c r="B165" s="609" t="s">
        <v>278</v>
      </c>
      <c r="C165" s="598"/>
      <c r="D165" s="599" t="e">
        <f>BusPlanLocation!D165</f>
        <v>#N/A</v>
      </c>
      <c r="E165" s="360" t="e">
        <f t="shared" si="13"/>
        <v>#N/A</v>
      </c>
      <c r="F165" s="600" t="e">
        <f>BusPlanLocation!F165</f>
        <v>#N/A</v>
      </c>
      <c r="G165" s="601"/>
      <c r="H165" s="360" t="e">
        <f t="shared" si="14"/>
        <v>#N/A</v>
      </c>
      <c r="I165" s="599" t="e">
        <f>BusPlanLocation!I165/IF(BusPlanLocation!$C$9="EUR",1,START!$E$18)+IF($C$9="Forecast",$F165,$D165)</f>
        <v>#N/A</v>
      </c>
      <c r="J165" s="360" t="e">
        <f t="shared" si="15"/>
        <v>#REF!</v>
      </c>
      <c r="K165" s="599" t="e">
        <f>BusPlanLocation!K165/IF(BusPlanLocation!$C$9="EUR",1,START!$E$18)+IF($C$9="Forecast",$F165,$D165)</f>
        <v>#N/A</v>
      </c>
      <c r="L165" s="360" t="e">
        <f t="shared" si="16"/>
        <v>#N/A</v>
      </c>
      <c r="M165" s="599" t="e">
        <f>BusPlanLocation!M165/IF(BusPlanLocation!$C$9="EUR",1,START!$E$18)+IF($C$9="Forecast",$F165,$D165)</f>
        <v>#N/A</v>
      </c>
      <c r="N165" s="360" t="e">
        <f t="shared" si="17"/>
        <v>#N/A</v>
      </c>
      <c r="O165" s="599" t="e">
        <f>BusPlanLocation!O165/IF(BusPlanLocation!$C$9="EUR",1,START!$E$18)+IF($C$9="Forecast",$F165,$D165)</f>
        <v>#N/A</v>
      </c>
      <c r="P165" s="360" t="e">
        <f t="shared" si="18"/>
        <v>#N/A</v>
      </c>
      <c r="Q165" s="599" t="e">
        <f>BusPlanLocation!Q165/IF(BusPlanLocation!$C$9="EUR",1,START!$E$18)+IF($C$9="Forecast",$F165,$D165)</f>
        <v>#N/A</v>
      </c>
      <c r="R165" s="360" t="e">
        <f t="shared" si="19"/>
        <v>#N/A</v>
      </c>
      <c r="S165" s="599" t="e">
        <f>BusPlanLocation!S165/IF(BusPlanLocation!$C$9="EUR",1,START!$E$18)+IF($C$9="Forecast",$F165,$D165)</f>
        <v>#N/A</v>
      </c>
      <c r="T165" s="360" t="e">
        <f t="shared" si="20"/>
        <v>#N/A</v>
      </c>
      <c r="AA165" s="525" t="str">
        <f>IF(OR(B165=0,B165=""),"",B165&amp;IF(COUNTIF(B$11:$B165,B165)&gt;1,COUNTIF(B$11:$B165,B165),""))</f>
        <v>Trade</v>
      </c>
      <c r="AC165" s="550"/>
      <c r="AD165" s="552"/>
      <c r="AE165" s="552"/>
    </row>
    <row r="166" spans="1:31" ht="12.75" customHeight="1" outlineLevel="1">
      <c r="A166" s="553"/>
      <c r="B166" s="554" t="s">
        <v>269</v>
      </c>
      <c r="C166" s="555"/>
      <c r="D166" s="556" t="e">
        <f>BusPlanLocation!D166</f>
        <v>#N/A</v>
      </c>
      <c r="E166" s="307" t="e">
        <f t="shared" si="13"/>
        <v>#N/A</v>
      </c>
      <c r="F166" s="562" t="e">
        <f>BusPlanLocation!F166</f>
        <v>#N/A</v>
      </c>
      <c r="G166" s="563"/>
      <c r="H166" s="307" t="e">
        <f t="shared" si="14"/>
        <v>#N/A</v>
      </c>
      <c r="I166" s="556" t="e">
        <f>BusPlanLocation!I166/IF(BusPlanLocation!$C$9="EUR",1,START!$E$18)+IF($C$9="Forecast",$F166,$D166)</f>
        <v>#N/A</v>
      </c>
      <c r="J166" s="307" t="e">
        <f t="shared" si="15"/>
        <v>#REF!</v>
      </c>
      <c r="K166" s="556" t="e">
        <f>BusPlanLocation!K166/IF(BusPlanLocation!$C$9="EUR",1,START!$E$18)+IF($C$9="Forecast",$F166,$D166)</f>
        <v>#N/A</v>
      </c>
      <c r="L166" s="307" t="e">
        <f t="shared" si="16"/>
        <v>#N/A</v>
      </c>
      <c r="M166" s="556" t="e">
        <f>BusPlanLocation!M166/IF(BusPlanLocation!$C$9="EUR",1,START!$E$18)+IF($C$9="Forecast",$F166,$D166)</f>
        <v>#N/A</v>
      </c>
      <c r="N166" s="307" t="e">
        <f t="shared" si="17"/>
        <v>#N/A</v>
      </c>
      <c r="O166" s="556" t="e">
        <f>BusPlanLocation!O166/IF(BusPlanLocation!$C$9="EUR",1,START!$E$18)+IF($C$9="Forecast",$F166,$D166)</f>
        <v>#N/A</v>
      </c>
      <c r="P166" s="307" t="e">
        <f t="shared" si="18"/>
        <v>#N/A</v>
      </c>
      <c r="Q166" s="556" t="e">
        <f>BusPlanLocation!Q166/IF(BusPlanLocation!$C$9="EUR",1,START!$E$18)+IF($C$9="Forecast",$F166,$D166)</f>
        <v>#N/A</v>
      </c>
      <c r="R166" s="307" t="e">
        <f t="shared" si="19"/>
        <v>#N/A</v>
      </c>
      <c r="S166" s="556" t="e">
        <f>BusPlanLocation!S166/IF(BusPlanLocation!$C$9="EUR",1,START!$E$18)+IF($C$9="Forecast",$F166,$D166)</f>
        <v>#N/A</v>
      </c>
      <c r="T166" s="307" t="e">
        <f t="shared" si="20"/>
        <v>#N/A</v>
      </c>
      <c r="AA166" s="525" t="str">
        <f>IF(OR(B166=0,B166=""),"",B166&amp;IF(COUNTIF(B$11:$B166,B166)&gt;1,COUNTIF(B$11:$B166,B166),""))</f>
        <v>Papers3</v>
      </c>
      <c r="AC166" s="577"/>
      <c r="AD166" s="577"/>
      <c r="AE166" s="608"/>
    </row>
    <row r="167" spans="1:31" ht="12.75" customHeight="1" outlineLevel="1">
      <c r="A167" s="553"/>
      <c r="B167" s="554" t="s">
        <v>270</v>
      </c>
      <c r="C167" s="555"/>
      <c r="D167" s="556" t="e">
        <f>BusPlanLocation!D167</f>
        <v>#N/A</v>
      </c>
      <c r="E167" s="307" t="e">
        <f t="shared" si="13"/>
        <v>#N/A</v>
      </c>
      <c r="F167" s="562" t="e">
        <f>BusPlanLocation!F167</f>
        <v>#N/A</v>
      </c>
      <c r="G167" s="563"/>
      <c r="H167" s="307" t="e">
        <f t="shared" si="14"/>
        <v>#N/A</v>
      </c>
      <c r="I167" s="556" t="e">
        <f>BusPlanLocation!I167/IF(BusPlanLocation!$C$9="EUR",1,START!$E$18)+IF($C$9="Forecast",$F167,$D167)</f>
        <v>#N/A</v>
      </c>
      <c r="J167" s="307" t="e">
        <f t="shared" si="15"/>
        <v>#REF!</v>
      </c>
      <c r="K167" s="556" t="e">
        <f>BusPlanLocation!K167/IF(BusPlanLocation!$C$9="EUR",1,START!$E$18)+IF($C$9="Forecast",$F167,$D167)</f>
        <v>#N/A</v>
      </c>
      <c r="L167" s="307" t="e">
        <f t="shared" si="16"/>
        <v>#N/A</v>
      </c>
      <c r="M167" s="556" t="e">
        <f>BusPlanLocation!M167/IF(BusPlanLocation!$C$9="EUR",1,START!$E$18)+IF($C$9="Forecast",$F167,$D167)</f>
        <v>#N/A</v>
      </c>
      <c r="N167" s="307" t="e">
        <f t="shared" si="17"/>
        <v>#N/A</v>
      </c>
      <c r="O167" s="556" t="e">
        <f>BusPlanLocation!O167/IF(BusPlanLocation!$C$9="EUR",1,START!$E$18)+IF($C$9="Forecast",$F167,$D167)</f>
        <v>#N/A</v>
      </c>
      <c r="P167" s="307" t="e">
        <f t="shared" si="18"/>
        <v>#N/A</v>
      </c>
      <c r="Q167" s="556" t="e">
        <f>BusPlanLocation!Q167/IF(BusPlanLocation!$C$9="EUR",1,START!$E$18)+IF($C$9="Forecast",$F167,$D167)</f>
        <v>#N/A</v>
      </c>
      <c r="R167" s="307" t="e">
        <f t="shared" si="19"/>
        <v>#N/A</v>
      </c>
      <c r="S167" s="556" t="e">
        <f>BusPlanLocation!S167/IF(BusPlanLocation!$C$9="EUR",1,START!$E$18)+IF($C$9="Forecast",$F167,$D167)</f>
        <v>#N/A</v>
      </c>
      <c r="T167" s="307" t="e">
        <f t="shared" si="20"/>
        <v>#N/A</v>
      </c>
      <c r="AA167" s="525" t="str">
        <f>IF(OR(B167=0,B167=""),"",B167&amp;IF(COUNTIF(B$11:$B167,B167)&gt;1,COUNTIF(B$11:$B167,B167),""))</f>
        <v>Plastics3</v>
      </c>
      <c r="AC167" s="577"/>
      <c r="AD167" s="577"/>
      <c r="AE167" s="608"/>
    </row>
    <row r="168" spans="1:31" ht="12.75" customHeight="1" outlineLevel="1">
      <c r="A168" s="553"/>
      <c r="B168" s="554" t="s">
        <v>271</v>
      </c>
      <c r="C168" s="555"/>
      <c r="D168" s="556" t="e">
        <f>BusPlanLocation!D168</f>
        <v>#N/A</v>
      </c>
      <c r="E168" s="307" t="e">
        <f t="shared" si="13"/>
        <v>#N/A</v>
      </c>
      <c r="F168" s="562" t="e">
        <f>BusPlanLocation!F168</f>
        <v>#N/A</v>
      </c>
      <c r="G168" s="563"/>
      <c r="H168" s="307" t="e">
        <f t="shared" si="14"/>
        <v>#N/A</v>
      </c>
      <c r="I168" s="556" t="e">
        <f>BusPlanLocation!I168/IF(BusPlanLocation!$C$9="EUR",1,START!$E$18)+IF($C$9="Forecast",$F168,$D168)</f>
        <v>#N/A</v>
      </c>
      <c r="J168" s="307" t="e">
        <f t="shared" si="15"/>
        <v>#REF!</v>
      </c>
      <c r="K168" s="556" t="e">
        <f>BusPlanLocation!K168/IF(BusPlanLocation!$C$9="EUR",1,START!$E$18)+IF($C$9="Forecast",$F168,$D168)</f>
        <v>#N/A</v>
      </c>
      <c r="L168" s="307" t="e">
        <f t="shared" si="16"/>
        <v>#N/A</v>
      </c>
      <c r="M168" s="556" t="e">
        <f>BusPlanLocation!M168/IF(BusPlanLocation!$C$9="EUR",1,START!$E$18)+IF($C$9="Forecast",$F168,$D168)</f>
        <v>#N/A</v>
      </c>
      <c r="N168" s="307" t="e">
        <f t="shared" si="17"/>
        <v>#N/A</v>
      </c>
      <c r="O168" s="556" t="e">
        <f>BusPlanLocation!O168/IF(BusPlanLocation!$C$9="EUR",1,START!$E$18)+IF($C$9="Forecast",$F168,$D168)</f>
        <v>#N/A</v>
      </c>
      <c r="P168" s="307" t="e">
        <f t="shared" si="18"/>
        <v>#N/A</v>
      </c>
      <c r="Q168" s="556" t="e">
        <f>BusPlanLocation!Q168/IF(BusPlanLocation!$C$9="EUR",1,START!$E$18)+IF($C$9="Forecast",$F168,$D168)</f>
        <v>#N/A</v>
      </c>
      <c r="R168" s="307" t="e">
        <f t="shared" si="19"/>
        <v>#N/A</v>
      </c>
      <c r="S168" s="556" t="e">
        <f>BusPlanLocation!S168/IF(BusPlanLocation!$C$9="EUR",1,START!$E$18)+IF($C$9="Forecast",$F168,$D168)</f>
        <v>#N/A</v>
      </c>
      <c r="T168" s="307" t="e">
        <f t="shared" si="20"/>
        <v>#N/A</v>
      </c>
      <c r="AA168" s="525" t="str">
        <f>IF(OR(B168=0,B168=""),"",B168&amp;IF(COUNTIF(B$11:$B168,B168)&gt;1,COUNTIF(B$11:$B168,B168),""))</f>
        <v>Refuse Derived Fuels3</v>
      </c>
      <c r="AC168" s="577"/>
      <c r="AD168" s="577"/>
      <c r="AE168" s="608"/>
    </row>
    <row r="169" spans="1:31" ht="12.75" customHeight="1" outlineLevel="1">
      <c r="A169" s="553"/>
      <c r="B169" s="554" t="s">
        <v>272</v>
      </c>
      <c r="C169" s="555"/>
      <c r="D169" s="556" t="e">
        <f>BusPlanLocation!D169</f>
        <v>#N/A</v>
      </c>
      <c r="E169" s="307" t="e">
        <f t="shared" si="13"/>
        <v>#N/A</v>
      </c>
      <c r="F169" s="562" t="e">
        <f>BusPlanLocation!F169</f>
        <v>#N/A</v>
      </c>
      <c r="G169" s="563"/>
      <c r="H169" s="307" t="e">
        <f t="shared" si="14"/>
        <v>#N/A</v>
      </c>
      <c r="I169" s="556" t="e">
        <f>BusPlanLocation!I169/IF(BusPlanLocation!$C$9="EUR",1,START!$E$18)+IF($C$9="Forecast",$F169,$D169)</f>
        <v>#N/A</v>
      </c>
      <c r="J169" s="307" t="e">
        <f t="shared" si="15"/>
        <v>#REF!</v>
      </c>
      <c r="K169" s="556" t="e">
        <f>BusPlanLocation!K169/IF(BusPlanLocation!$C$9="EUR",1,START!$E$18)+IF($C$9="Forecast",$F169,$D169)</f>
        <v>#N/A</v>
      </c>
      <c r="L169" s="307" t="e">
        <f t="shared" si="16"/>
        <v>#N/A</v>
      </c>
      <c r="M169" s="556" t="e">
        <f>BusPlanLocation!M169/IF(BusPlanLocation!$C$9="EUR",1,START!$E$18)+IF($C$9="Forecast",$F169,$D169)</f>
        <v>#N/A</v>
      </c>
      <c r="N169" s="307" t="e">
        <f t="shared" si="17"/>
        <v>#N/A</v>
      </c>
      <c r="O169" s="556" t="e">
        <f>BusPlanLocation!O169/IF(BusPlanLocation!$C$9="EUR",1,START!$E$18)+IF($C$9="Forecast",$F169,$D169)</f>
        <v>#N/A</v>
      </c>
      <c r="P169" s="307" t="e">
        <f t="shared" si="18"/>
        <v>#N/A</v>
      </c>
      <c r="Q169" s="556" t="e">
        <f>BusPlanLocation!Q169/IF(BusPlanLocation!$C$9="EUR",1,START!$E$18)+IF($C$9="Forecast",$F169,$D169)</f>
        <v>#N/A</v>
      </c>
      <c r="R169" s="307" t="e">
        <f t="shared" si="19"/>
        <v>#N/A</v>
      </c>
      <c r="S169" s="556" t="e">
        <f>BusPlanLocation!S169/IF(BusPlanLocation!$C$9="EUR",1,START!$E$18)+IF($C$9="Forecast",$F169,$D169)</f>
        <v>#N/A</v>
      </c>
      <c r="T169" s="307" t="e">
        <f t="shared" si="20"/>
        <v>#N/A</v>
      </c>
      <c r="AA169" s="525" t="str">
        <f>IF(OR(B169=0,B169=""),"",B169&amp;IF(COUNTIF(B$11:$B169,B169)&gt;1,COUNTIF(B$11:$B169,B169),""))</f>
        <v>Metals3</v>
      </c>
      <c r="AC169" s="577"/>
      <c r="AD169" s="577"/>
      <c r="AE169" s="608"/>
    </row>
    <row r="170" spans="1:31" ht="12.75" customHeight="1" outlineLevel="1">
      <c r="A170" s="553"/>
      <c r="B170" s="554" t="s">
        <v>273</v>
      </c>
      <c r="C170" s="555"/>
      <c r="D170" s="556" t="e">
        <f>BusPlanLocation!D170</f>
        <v>#N/A</v>
      </c>
      <c r="E170" s="307" t="e">
        <f t="shared" si="13"/>
        <v>#N/A</v>
      </c>
      <c r="F170" s="562" t="e">
        <f>BusPlanLocation!F170</f>
        <v>#N/A</v>
      </c>
      <c r="G170" s="563"/>
      <c r="H170" s="307" t="e">
        <f t="shared" si="14"/>
        <v>#N/A</v>
      </c>
      <c r="I170" s="556" t="e">
        <f>BusPlanLocation!I170/IF(BusPlanLocation!$C$9="EUR",1,START!$E$18)+IF($C$9="Forecast",$F170,$D170)</f>
        <v>#N/A</v>
      </c>
      <c r="J170" s="307" t="e">
        <f t="shared" si="15"/>
        <v>#REF!</v>
      </c>
      <c r="K170" s="556" t="e">
        <f>BusPlanLocation!K170/IF(BusPlanLocation!$C$9="EUR",1,START!$E$18)+IF($C$9="Forecast",$F170,$D170)</f>
        <v>#N/A</v>
      </c>
      <c r="L170" s="307" t="e">
        <f t="shared" si="16"/>
        <v>#N/A</v>
      </c>
      <c r="M170" s="556" t="e">
        <f>BusPlanLocation!M170/IF(BusPlanLocation!$C$9="EUR",1,START!$E$18)+IF($C$9="Forecast",$F170,$D170)</f>
        <v>#N/A</v>
      </c>
      <c r="N170" s="307" t="e">
        <f t="shared" si="17"/>
        <v>#N/A</v>
      </c>
      <c r="O170" s="556" t="e">
        <f>BusPlanLocation!O170/IF(BusPlanLocation!$C$9="EUR",1,START!$E$18)+IF($C$9="Forecast",$F170,$D170)</f>
        <v>#N/A</v>
      </c>
      <c r="P170" s="307" t="e">
        <f t="shared" si="18"/>
        <v>#N/A</v>
      </c>
      <c r="Q170" s="556" t="e">
        <f>BusPlanLocation!Q170/IF(BusPlanLocation!$C$9="EUR",1,START!$E$18)+IF($C$9="Forecast",$F170,$D170)</f>
        <v>#N/A</v>
      </c>
      <c r="R170" s="307" t="e">
        <f t="shared" si="19"/>
        <v>#N/A</v>
      </c>
      <c r="S170" s="556" t="e">
        <f>BusPlanLocation!S170/IF(BusPlanLocation!$C$9="EUR",1,START!$E$18)+IF($C$9="Forecast",$F170,$D170)</f>
        <v>#N/A</v>
      </c>
      <c r="T170" s="307" t="e">
        <f t="shared" si="20"/>
        <v>#N/A</v>
      </c>
      <c r="AA170" s="525" t="str">
        <f>IF(OR(B170=0,B170=""),"",B170&amp;IF(COUNTIF(B$11:$B170,B170)&gt;1,COUNTIF(B$11:$B170,B170),""))</f>
        <v>Glass3</v>
      </c>
      <c r="AC170" s="577"/>
      <c r="AD170" s="577"/>
      <c r="AE170" s="608"/>
    </row>
    <row r="171" spans="1:31" ht="12.75" customHeight="1" outlineLevel="1">
      <c r="A171" s="553"/>
      <c r="B171" s="554" t="s">
        <v>274</v>
      </c>
      <c r="C171" s="555"/>
      <c r="D171" s="556" t="e">
        <f>BusPlanLocation!D171</f>
        <v>#N/A</v>
      </c>
      <c r="E171" s="307" t="e">
        <f t="shared" si="13"/>
        <v>#N/A</v>
      </c>
      <c r="F171" s="562" t="e">
        <f>BusPlanLocation!F171</f>
        <v>#N/A</v>
      </c>
      <c r="G171" s="563"/>
      <c r="H171" s="307" t="e">
        <f t="shared" si="14"/>
        <v>#N/A</v>
      </c>
      <c r="I171" s="556" t="e">
        <f>BusPlanLocation!I171/IF(BusPlanLocation!$C$9="EUR",1,START!$E$18)+IF($C$9="Forecast",$F171,$D171)</f>
        <v>#N/A</v>
      </c>
      <c r="J171" s="307" t="e">
        <f t="shared" si="15"/>
        <v>#REF!</v>
      </c>
      <c r="K171" s="556" t="e">
        <f>BusPlanLocation!K171/IF(BusPlanLocation!$C$9="EUR",1,START!$E$18)+IF($C$9="Forecast",$F171,$D171)</f>
        <v>#N/A</v>
      </c>
      <c r="L171" s="307" t="e">
        <f t="shared" si="16"/>
        <v>#N/A</v>
      </c>
      <c r="M171" s="556" t="e">
        <f>BusPlanLocation!M171/IF(BusPlanLocation!$C$9="EUR",1,START!$E$18)+IF($C$9="Forecast",$F171,$D171)</f>
        <v>#N/A</v>
      </c>
      <c r="N171" s="307" t="e">
        <f t="shared" si="17"/>
        <v>#N/A</v>
      </c>
      <c r="O171" s="556" t="e">
        <f>BusPlanLocation!O171/IF(BusPlanLocation!$C$9="EUR",1,START!$E$18)+IF($C$9="Forecast",$F171,$D171)</f>
        <v>#N/A</v>
      </c>
      <c r="P171" s="307" t="e">
        <f t="shared" si="18"/>
        <v>#N/A</v>
      </c>
      <c r="Q171" s="556" t="e">
        <f>BusPlanLocation!Q171/IF(BusPlanLocation!$C$9="EUR",1,START!$E$18)+IF($C$9="Forecast",$F171,$D171)</f>
        <v>#N/A</v>
      </c>
      <c r="R171" s="307" t="e">
        <f t="shared" si="19"/>
        <v>#N/A</v>
      </c>
      <c r="S171" s="556" t="e">
        <f>BusPlanLocation!S171/IF(BusPlanLocation!$C$9="EUR",1,START!$E$18)+IF($C$9="Forecast",$F171,$D171)</f>
        <v>#N/A</v>
      </c>
      <c r="T171" s="307" t="e">
        <f t="shared" si="20"/>
        <v>#N/A</v>
      </c>
      <c r="AA171" s="525" t="str">
        <f>IF(OR(B171=0,B171=""),"",B171&amp;IF(COUNTIF(B$11:$B171,B171)&gt;1,COUNTIF(B$11:$B171,B171),""))</f>
        <v>Wood3</v>
      </c>
      <c r="AC171" s="577"/>
      <c r="AD171" s="577"/>
      <c r="AE171" s="608"/>
    </row>
    <row r="172" spans="1:31" ht="12.75" customHeight="1" outlineLevel="1">
      <c r="A172" s="553"/>
      <c r="B172" s="554" t="s">
        <v>275</v>
      </c>
      <c r="C172" s="555"/>
      <c r="D172" s="556" t="e">
        <f>BusPlanLocation!D172</f>
        <v>#N/A</v>
      </c>
      <c r="E172" s="307" t="e">
        <f t="shared" si="13"/>
        <v>#N/A</v>
      </c>
      <c r="F172" s="562" t="e">
        <f>BusPlanLocation!F172</f>
        <v>#N/A</v>
      </c>
      <c r="G172" s="563"/>
      <c r="H172" s="307" t="e">
        <f t="shared" si="14"/>
        <v>#N/A</v>
      </c>
      <c r="I172" s="556" t="e">
        <f>BusPlanLocation!I172/IF(BusPlanLocation!$C$9="EUR",1,START!$E$18)+IF($C$9="Forecast",$F172,$D172)</f>
        <v>#N/A</v>
      </c>
      <c r="J172" s="307" t="e">
        <f t="shared" si="15"/>
        <v>#REF!</v>
      </c>
      <c r="K172" s="556" t="e">
        <f>BusPlanLocation!K172/IF(BusPlanLocation!$C$9="EUR",1,START!$E$18)+IF($C$9="Forecast",$F172,$D172)</f>
        <v>#N/A</v>
      </c>
      <c r="L172" s="307" t="e">
        <f t="shared" si="16"/>
        <v>#N/A</v>
      </c>
      <c r="M172" s="556" t="e">
        <f>BusPlanLocation!M172/IF(BusPlanLocation!$C$9="EUR",1,START!$E$18)+IF($C$9="Forecast",$F172,$D172)</f>
        <v>#N/A</v>
      </c>
      <c r="N172" s="307" t="e">
        <f t="shared" si="17"/>
        <v>#N/A</v>
      </c>
      <c r="O172" s="556" t="e">
        <f>BusPlanLocation!O172/IF(BusPlanLocation!$C$9="EUR",1,START!$E$18)+IF($C$9="Forecast",$F172,$D172)</f>
        <v>#N/A</v>
      </c>
      <c r="P172" s="307" t="e">
        <f t="shared" si="18"/>
        <v>#N/A</v>
      </c>
      <c r="Q172" s="556" t="e">
        <f>BusPlanLocation!Q172/IF(BusPlanLocation!$C$9="EUR",1,START!$E$18)+IF($C$9="Forecast",$F172,$D172)</f>
        <v>#N/A</v>
      </c>
      <c r="R172" s="307" t="e">
        <f t="shared" si="19"/>
        <v>#N/A</v>
      </c>
      <c r="S172" s="556" t="e">
        <f>BusPlanLocation!S172/IF(BusPlanLocation!$C$9="EUR",1,START!$E$18)+IF($C$9="Forecast",$F172,$D172)</f>
        <v>#N/A</v>
      </c>
      <c r="T172" s="307" t="e">
        <f t="shared" si="20"/>
        <v>#N/A</v>
      </c>
      <c r="AA172" s="525" t="str">
        <f>IF(OR(B172=0,B172=""),"",B172&amp;IF(COUNTIF(B$11:$B172,B172)&gt;1,COUNTIF(B$11:$B172,B172),""))</f>
        <v>Final Goods3</v>
      </c>
      <c r="AC172" s="610"/>
      <c r="AD172" s="577"/>
      <c r="AE172" s="608"/>
    </row>
    <row r="173" spans="1:31" ht="12.75" customHeight="1" outlineLevel="1">
      <c r="A173" s="553"/>
      <c r="B173" s="554" t="s">
        <v>276</v>
      </c>
      <c r="C173" s="555"/>
      <c r="D173" s="556" t="e">
        <f>BusPlanLocation!D173</f>
        <v>#N/A</v>
      </c>
      <c r="E173" s="307" t="e">
        <f t="shared" si="13"/>
        <v>#N/A</v>
      </c>
      <c r="F173" s="562" t="e">
        <f>BusPlanLocation!F173</f>
        <v>#N/A</v>
      </c>
      <c r="G173" s="563"/>
      <c r="H173" s="307" t="e">
        <f t="shared" si="14"/>
        <v>#N/A</v>
      </c>
      <c r="I173" s="556" t="e">
        <f>BusPlanLocation!I173/IF(BusPlanLocation!$C$9="EUR",1,START!$E$18)+IF($C$9="Forecast",$F173,$D173)</f>
        <v>#N/A</v>
      </c>
      <c r="J173" s="307" t="e">
        <f t="shared" si="15"/>
        <v>#REF!</v>
      </c>
      <c r="K173" s="556" t="e">
        <f>BusPlanLocation!K173/IF(BusPlanLocation!$C$9="EUR",1,START!$E$18)+IF($C$9="Forecast",$F173,$D173)</f>
        <v>#N/A</v>
      </c>
      <c r="L173" s="307" t="e">
        <f t="shared" si="16"/>
        <v>#N/A</v>
      </c>
      <c r="M173" s="556" t="e">
        <f>BusPlanLocation!M173/IF(BusPlanLocation!$C$9="EUR",1,START!$E$18)+IF($C$9="Forecast",$F173,$D173)</f>
        <v>#N/A</v>
      </c>
      <c r="N173" s="307" t="e">
        <f t="shared" si="17"/>
        <v>#N/A</v>
      </c>
      <c r="O173" s="556" t="e">
        <f>BusPlanLocation!O173/IF(BusPlanLocation!$C$9="EUR",1,START!$E$18)+IF($C$9="Forecast",$F173,$D173)</f>
        <v>#N/A</v>
      </c>
      <c r="P173" s="307" t="e">
        <f t="shared" si="18"/>
        <v>#N/A</v>
      </c>
      <c r="Q173" s="556" t="e">
        <f>BusPlanLocation!Q173/IF(BusPlanLocation!$C$9="EUR",1,START!$E$18)+IF($C$9="Forecast",$F173,$D173)</f>
        <v>#N/A</v>
      </c>
      <c r="R173" s="307" t="e">
        <f t="shared" si="19"/>
        <v>#N/A</v>
      </c>
      <c r="S173" s="556" t="e">
        <f>BusPlanLocation!S173/IF(BusPlanLocation!$C$9="EUR",1,START!$E$18)+IF($C$9="Forecast",$F173,$D173)</f>
        <v>#N/A</v>
      </c>
      <c r="T173" s="307" t="e">
        <f t="shared" si="20"/>
        <v>#N/A</v>
      </c>
      <c r="AA173" s="525" t="str">
        <f>IF(OR(B173=0,B173=""),"",B173&amp;IF(COUNTIF(B$11:$B173,B173)&gt;1,COUNTIF(B$11:$B173,B173),""))</f>
        <v>Compound3</v>
      </c>
      <c r="AC173" s="610"/>
      <c r="AD173" s="577"/>
      <c r="AE173" s="608"/>
    </row>
    <row r="174" spans="1:31" ht="12.75" customHeight="1" outlineLevel="1">
      <c r="A174" s="553"/>
      <c r="B174" s="554" t="s">
        <v>277</v>
      </c>
      <c r="C174" s="555"/>
      <c r="D174" s="556" t="e">
        <f>BusPlanLocation!D174</f>
        <v>#N/A</v>
      </c>
      <c r="E174" s="307" t="e">
        <f t="shared" si="13"/>
        <v>#N/A</v>
      </c>
      <c r="F174" s="562" t="e">
        <f>BusPlanLocation!F174</f>
        <v>#N/A</v>
      </c>
      <c r="G174" s="563"/>
      <c r="H174" s="307" t="e">
        <f t="shared" si="14"/>
        <v>#N/A</v>
      </c>
      <c r="I174" s="556" t="e">
        <f>BusPlanLocation!I174/IF(BusPlanLocation!$C$9="EUR",1,START!$E$18)+IF($C$9="Forecast",$F174,$D174)</f>
        <v>#N/A</v>
      </c>
      <c r="J174" s="307" t="e">
        <f t="shared" si="15"/>
        <v>#REF!</v>
      </c>
      <c r="K174" s="556" t="e">
        <f>BusPlanLocation!K174/IF(BusPlanLocation!$C$9="EUR",1,START!$E$18)+IF($C$9="Forecast",$F174,$D174)</f>
        <v>#N/A</v>
      </c>
      <c r="L174" s="307" t="e">
        <f t="shared" si="16"/>
        <v>#N/A</v>
      </c>
      <c r="M174" s="556" t="e">
        <f>BusPlanLocation!M174/IF(BusPlanLocation!$C$9="EUR",1,START!$E$18)+IF($C$9="Forecast",$F174,$D174)</f>
        <v>#N/A</v>
      </c>
      <c r="N174" s="307" t="e">
        <f t="shared" si="17"/>
        <v>#N/A</v>
      </c>
      <c r="O174" s="556" t="e">
        <f>BusPlanLocation!O174/IF(BusPlanLocation!$C$9="EUR",1,START!$E$18)+IF($C$9="Forecast",$F174,$D174)</f>
        <v>#N/A</v>
      </c>
      <c r="P174" s="307" t="e">
        <f t="shared" si="18"/>
        <v>#N/A</v>
      </c>
      <c r="Q174" s="556" t="e">
        <f>BusPlanLocation!Q174/IF(BusPlanLocation!$C$9="EUR",1,START!$E$18)+IF($C$9="Forecast",$F174,$D174)</f>
        <v>#N/A</v>
      </c>
      <c r="R174" s="307" t="e">
        <f t="shared" si="19"/>
        <v>#N/A</v>
      </c>
      <c r="S174" s="556" t="e">
        <f>BusPlanLocation!S174/IF(BusPlanLocation!$C$9="EUR",1,START!$E$18)+IF($C$9="Forecast",$F174,$D174)</f>
        <v>#N/A</v>
      </c>
      <c r="T174" s="307" t="e">
        <f t="shared" si="20"/>
        <v>#N/A</v>
      </c>
      <c r="AA174" s="525" t="str">
        <f>IF(OR(B174=0,B174=""),"",B174&amp;IF(COUNTIF(B$11:$B174,B174)&gt;1,COUNTIF(B$11:$B174,B174),""))</f>
        <v>Waste3</v>
      </c>
      <c r="AC174" s="610"/>
      <c r="AD174" s="577"/>
      <c r="AE174" s="608"/>
    </row>
    <row r="175" spans="1:31" ht="12.75" customHeight="1" outlineLevel="1">
      <c r="A175" s="553"/>
      <c r="B175" s="609" t="s">
        <v>279</v>
      </c>
      <c r="C175" s="598"/>
      <c r="D175" s="599" t="e">
        <f>BusPlanLocation!D175</f>
        <v>#N/A</v>
      </c>
      <c r="E175" s="360" t="e">
        <f t="shared" si="13"/>
        <v>#N/A</v>
      </c>
      <c r="F175" s="600" t="e">
        <f>BusPlanLocation!F175</f>
        <v>#N/A</v>
      </c>
      <c r="G175" s="601"/>
      <c r="H175" s="360" t="e">
        <f t="shared" si="14"/>
        <v>#N/A</v>
      </c>
      <c r="I175" s="599" t="e">
        <f>BusPlanLocation!I175/IF(BusPlanLocation!$C$9="EUR",1,START!$E$18)+IF($C$9="Forecast",$F175,$D175)</f>
        <v>#N/A</v>
      </c>
      <c r="J175" s="360" t="e">
        <f t="shared" si="15"/>
        <v>#REF!</v>
      </c>
      <c r="K175" s="599" t="e">
        <f>BusPlanLocation!K175/IF(BusPlanLocation!$C$9="EUR",1,START!$E$18)+IF($C$9="Forecast",$F175,$D175)</f>
        <v>#N/A</v>
      </c>
      <c r="L175" s="360" t="e">
        <f t="shared" si="16"/>
        <v>#N/A</v>
      </c>
      <c r="M175" s="599" t="e">
        <f>BusPlanLocation!M175/IF(BusPlanLocation!$C$9="EUR",1,START!$E$18)+IF($C$9="Forecast",$F175,$D175)</f>
        <v>#N/A</v>
      </c>
      <c r="N175" s="360" t="e">
        <f t="shared" si="17"/>
        <v>#N/A</v>
      </c>
      <c r="O175" s="599" t="e">
        <f>BusPlanLocation!O175/IF(BusPlanLocation!$C$9="EUR",1,START!$E$18)+IF($C$9="Forecast",$F175,$D175)</f>
        <v>#N/A</v>
      </c>
      <c r="P175" s="360" t="e">
        <f t="shared" si="18"/>
        <v>#N/A</v>
      </c>
      <c r="Q175" s="599" t="e">
        <f>BusPlanLocation!Q175/IF(BusPlanLocation!$C$9="EUR",1,START!$E$18)+IF($C$9="Forecast",$F175,$D175)</f>
        <v>#N/A</v>
      </c>
      <c r="R175" s="360" t="e">
        <f t="shared" si="19"/>
        <v>#N/A</v>
      </c>
      <c r="S175" s="599" t="e">
        <f>BusPlanLocation!S175/IF(BusPlanLocation!$C$9="EUR",1,START!$E$18)+IF($C$9="Forecast",$F175,$D175)</f>
        <v>#N/A</v>
      </c>
      <c r="T175" s="360" t="e">
        <f t="shared" si="20"/>
        <v>#N/A</v>
      </c>
      <c r="AA175" s="525" t="str">
        <f>IF(OR(B175=0,B175=""),"",B175&amp;IF(COUNTIF(B$11:$B175,B175)&gt;1,COUNTIF(B$11:$B175,B175),""))</f>
        <v>Bartering</v>
      </c>
      <c r="AC175" s="550"/>
      <c r="AD175" s="552"/>
      <c r="AE175" s="552"/>
    </row>
    <row r="176" spans="1:31" ht="12.75" customHeight="1" outlineLevel="1">
      <c r="A176" s="553"/>
      <c r="B176" s="554" t="s">
        <v>269</v>
      </c>
      <c r="C176" s="555"/>
      <c r="D176" s="556" t="e">
        <f>BusPlanLocation!D176</f>
        <v>#N/A</v>
      </c>
      <c r="E176" s="307" t="e">
        <f t="shared" si="13"/>
        <v>#N/A</v>
      </c>
      <c r="F176" s="562" t="e">
        <f>BusPlanLocation!F176</f>
        <v>#N/A</v>
      </c>
      <c r="G176" s="563"/>
      <c r="H176" s="307" t="e">
        <f t="shared" si="14"/>
        <v>#N/A</v>
      </c>
      <c r="I176" s="556" t="e">
        <f>BusPlanLocation!I176/IF(BusPlanLocation!$C$9="EUR",1,START!$E$18)+IF($C$9="Forecast",$F176,$D176)</f>
        <v>#N/A</v>
      </c>
      <c r="J176" s="307" t="e">
        <f t="shared" si="15"/>
        <v>#REF!</v>
      </c>
      <c r="K176" s="556" t="e">
        <f>BusPlanLocation!K176/IF(BusPlanLocation!$C$9="EUR",1,START!$E$18)+IF($C$9="Forecast",$F176,$D176)</f>
        <v>#N/A</v>
      </c>
      <c r="L176" s="307" t="e">
        <f t="shared" si="16"/>
        <v>#N/A</v>
      </c>
      <c r="M176" s="556" t="e">
        <f>BusPlanLocation!M176/IF(BusPlanLocation!$C$9="EUR",1,START!$E$18)+IF($C$9="Forecast",$F176,$D176)</f>
        <v>#N/A</v>
      </c>
      <c r="N176" s="307" t="e">
        <f t="shared" si="17"/>
        <v>#N/A</v>
      </c>
      <c r="O176" s="556" t="e">
        <f>BusPlanLocation!O176/IF(BusPlanLocation!$C$9="EUR",1,START!$E$18)+IF($C$9="Forecast",$F176,$D176)</f>
        <v>#N/A</v>
      </c>
      <c r="P176" s="307" t="e">
        <f t="shared" si="18"/>
        <v>#N/A</v>
      </c>
      <c r="Q176" s="556" t="e">
        <f>BusPlanLocation!Q176/IF(BusPlanLocation!$C$9="EUR",1,START!$E$18)+IF($C$9="Forecast",$F176,$D176)</f>
        <v>#N/A</v>
      </c>
      <c r="R176" s="307" t="e">
        <f t="shared" si="19"/>
        <v>#N/A</v>
      </c>
      <c r="S176" s="556" t="e">
        <f>BusPlanLocation!S176/IF(BusPlanLocation!$C$9="EUR",1,START!$E$18)+IF($C$9="Forecast",$F176,$D176)</f>
        <v>#N/A</v>
      </c>
      <c r="T176" s="307" t="e">
        <f t="shared" si="20"/>
        <v>#N/A</v>
      </c>
      <c r="AA176" s="525" t="str">
        <f>IF(OR(B176=0,B176=""),"",B176&amp;IF(COUNTIF(B$11:$B176,B176)&gt;1,COUNTIF(B$11:$B176,B176),""))</f>
        <v>Papers4</v>
      </c>
      <c r="AC176" s="577"/>
      <c r="AD176" s="577"/>
      <c r="AE176" s="608"/>
    </row>
    <row r="177" spans="1:31" ht="12.75" customHeight="1" outlineLevel="1">
      <c r="A177" s="553"/>
      <c r="B177" s="554" t="s">
        <v>270</v>
      </c>
      <c r="C177" s="555"/>
      <c r="D177" s="556" t="e">
        <f>BusPlanLocation!D177</f>
        <v>#N/A</v>
      </c>
      <c r="E177" s="307" t="e">
        <f t="shared" ref="E177:E208" si="21">IF(D$205=0,"",D177/D$205)</f>
        <v>#N/A</v>
      </c>
      <c r="F177" s="562" t="e">
        <f>BusPlanLocation!F177</f>
        <v>#N/A</v>
      </c>
      <c r="G177" s="563"/>
      <c r="H177" s="307" t="e">
        <f t="shared" ref="H177:H208" si="22">IF(F$205=0,"",F177/F$205)</f>
        <v>#N/A</v>
      </c>
      <c r="I177" s="556" t="e">
        <f>BusPlanLocation!I177/IF(BusPlanLocation!$C$9="EUR",1,START!$E$18)+IF($C$9="Forecast",$F177,$D177)</f>
        <v>#N/A</v>
      </c>
      <c r="J177" s="307" t="e">
        <f t="shared" ref="J177:J208" si="23">IF(I$205=0,"",I177/I$205)</f>
        <v>#REF!</v>
      </c>
      <c r="K177" s="556" t="e">
        <f>BusPlanLocation!K177/IF(BusPlanLocation!$C$9="EUR",1,START!$E$18)+IF($C$9="Forecast",$F177,$D177)</f>
        <v>#N/A</v>
      </c>
      <c r="L177" s="307" t="e">
        <f t="shared" ref="L177:L208" si="24">IF(K$205=0,"",K177/K$205)</f>
        <v>#N/A</v>
      </c>
      <c r="M177" s="556" t="e">
        <f>BusPlanLocation!M177/IF(BusPlanLocation!$C$9="EUR",1,START!$E$18)+IF($C$9="Forecast",$F177,$D177)</f>
        <v>#N/A</v>
      </c>
      <c r="N177" s="307" t="e">
        <f t="shared" ref="N177:N208" si="25">IF(M$205=0,"",M177/M$205)</f>
        <v>#N/A</v>
      </c>
      <c r="O177" s="556" t="e">
        <f>BusPlanLocation!O177/IF(BusPlanLocation!$C$9="EUR",1,START!$E$18)+IF($C$9="Forecast",$F177,$D177)</f>
        <v>#N/A</v>
      </c>
      <c r="P177" s="307" t="e">
        <f t="shared" ref="P177:P208" si="26">IF(O$205=0,"",O177/O$205)</f>
        <v>#N/A</v>
      </c>
      <c r="Q177" s="556" t="e">
        <f>BusPlanLocation!Q177/IF(BusPlanLocation!$C$9="EUR",1,START!$E$18)+IF($C$9="Forecast",$F177,$D177)</f>
        <v>#N/A</v>
      </c>
      <c r="R177" s="307" t="e">
        <f t="shared" ref="R177:R208" si="27">IF(Q$205=0,"",Q177/Q$205)</f>
        <v>#N/A</v>
      </c>
      <c r="S177" s="556" t="e">
        <f>BusPlanLocation!S177/IF(BusPlanLocation!$C$9="EUR",1,START!$E$18)+IF($C$9="Forecast",$F177,$D177)</f>
        <v>#N/A</v>
      </c>
      <c r="T177" s="307" t="e">
        <f t="shared" ref="T177:T208" si="28">IF(S$205=0,"",S177/S$205)</f>
        <v>#N/A</v>
      </c>
      <c r="AA177" s="525" t="str">
        <f>IF(OR(B177=0,B177=""),"",B177&amp;IF(COUNTIF(B$11:$B177,B177)&gt;1,COUNTIF(B$11:$B177,B177),""))</f>
        <v>Plastics4</v>
      </c>
      <c r="AC177" s="577"/>
      <c r="AD177" s="577"/>
      <c r="AE177" s="608"/>
    </row>
    <row r="178" spans="1:31" ht="12.75" customHeight="1" outlineLevel="1">
      <c r="A178" s="553"/>
      <c r="B178" s="554" t="s">
        <v>271</v>
      </c>
      <c r="C178" s="555"/>
      <c r="D178" s="556" t="e">
        <f>BusPlanLocation!D178</f>
        <v>#N/A</v>
      </c>
      <c r="E178" s="307" t="e">
        <f t="shared" si="21"/>
        <v>#N/A</v>
      </c>
      <c r="F178" s="562" t="e">
        <f>BusPlanLocation!F178</f>
        <v>#N/A</v>
      </c>
      <c r="G178" s="563"/>
      <c r="H178" s="307" t="e">
        <f t="shared" si="22"/>
        <v>#N/A</v>
      </c>
      <c r="I178" s="556" t="e">
        <f>BusPlanLocation!I178/IF(BusPlanLocation!$C$9="EUR",1,START!$E$18)+IF($C$9="Forecast",$F178,$D178)</f>
        <v>#N/A</v>
      </c>
      <c r="J178" s="307" t="e">
        <f t="shared" si="23"/>
        <v>#REF!</v>
      </c>
      <c r="K178" s="556" t="e">
        <f>BusPlanLocation!K178/IF(BusPlanLocation!$C$9="EUR",1,START!$E$18)+IF($C$9="Forecast",$F178,$D178)</f>
        <v>#N/A</v>
      </c>
      <c r="L178" s="307" t="e">
        <f t="shared" si="24"/>
        <v>#N/A</v>
      </c>
      <c r="M178" s="556" t="e">
        <f>BusPlanLocation!M178/IF(BusPlanLocation!$C$9="EUR",1,START!$E$18)+IF($C$9="Forecast",$F178,$D178)</f>
        <v>#N/A</v>
      </c>
      <c r="N178" s="307" t="e">
        <f t="shared" si="25"/>
        <v>#N/A</v>
      </c>
      <c r="O178" s="556" t="e">
        <f>BusPlanLocation!O178/IF(BusPlanLocation!$C$9="EUR",1,START!$E$18)+IF($C$9="Forecast",$F178,$D178)</f>
        <v>#N/A</v>
      </c>
      <c r="P178" s="307" t="e">
        <f t="shared" si="26"/>
        <v>#N/A</v>
      </c>
      <c r="Q178" s="556" t="e">
        <f>BusPlanLocation!Q178/IF(BusPlanLocation!$C$9="EUR",1,START!$E$18)+IF($C$9="Forecast",$F178,$D178)</f>
        <v>#N/A</v>
      </c>
      <c r="R178" s="307" t="e">
        <f t="shared" si="27"/>
        <v>#N/A</v>
      </c>
      <c r="S178" s="556" t="e">
        <f>BusPlanLocation!S178/IF(BusPlanLocation!$C$9="EUR",1,START!$E$18)+IF($C$9="Forecast",$F178,$D178)</f>
        <v>#N/A</v>
      </c>
      <c r="T178" s="307" t="e">
        <f t="shared" si="28"/>
        <v>#N/A</v>
      </c>
      <c r="AA178" s="525" t="str">
        <f>IF(OR(B178=0,B178=""),"",B178&amp;IF(COUNTIF(B$11:$B178,B178)&gt;1,COUNTIF(B$11:$B178,B178),""))</f>
        <v>Refuse Derived Fuels4</v>
      </c>
      <c r="AC178" s="577"/>
      <c r="AD178" s="577"/>
      <c r="AE178" s="608"/>
    </row>
    <row r="179" spans="1:31" ht="12.75" customHeight="1" outlineLevel="1">
      <c r="A179" s="553"/>
      <c r="B179" s="554" t="s">
        <v>272</v>
      </c>
      <c r="C179" s="555"/>
      <c r="D179" s="556" t="e">
        <f>BusPlanLocation!D179</f>
        <v>#N/A</v>
      </c>
      <c r="E179" s="307" t="e">
        <f t="shared" si="21"/>
        <v>#N/A</v>
      </c>
      <c r="F179" s="562" t="e">
        <f>BusPlanLocation!F179</f>
        <v>#N/A</v>
      </c>
      <c r="G179" s="563"/>
      <c r="H179" s="307" t="e">
        <f t="shared" si="22"/>
        <v>#N/A</v>
      </c>
      <c r="I179" s="556" t="e">
        <f>BusPlanLocation!I179/IF(BusPlanLocation!$C$9="EUR",1,START!$E$18)+IF($C$9="Forecast",$F179,$D179)</f>
        <v>#N/A</v>
      </c>
      <c r="J179" s="307" t="e">
        <f t="shared" si="23"/>
        <v>#REF!</v>
      </c>
      <c r="K179" s="556" t="e">
        <f>BusPlanLocation!K179/IF(BusPlanLocation!$C$9="EUR",1,START!$E$18)+IF($C$9="Forecast",$F179,$D179)</f>
        <v>#N/A</v>
      </c>
      <c r="L179" s="307" t="e">
        <f t="shared" si="24"/>
        <v>#N/A</v>
      </c>
      <c r="M179" s="556" t="e">
        <f>BusPlanLocation!M179/IF(BusPlanLocation!$C$9="EUR",1,START!$E$18)+IF($C$9="Forecast",$F179,$D179)</f>
        <v>#N/A</v>
      </c>
      <c r="N179" s="307" t="e">
        <f t="shared" si="25"/>
        <v>#N/A</v>
      </c>
      <c r="O179" s="556" t="e">
        <f>BusPlanLocation!O179/IF(BusPlanLocation!$C$9="EUR",1,START!$E$18)+IF($C$9="Forecast",$F179,$D179)</f>
        <v>#N/A</v>
      </c>
      <c r="P179" s="307" t="e">
        <f t="shared" si="26"/>
        <v>#N/A</v>
      </c>
      <c r="Q179" s="556" t="e">
        <f>BusPlanLocation!Q179/IF(BusPlanLocation!$C$9="EUR",1,START!$E$18)+IF($C$9="Forecast",$F179,$D179)</f>
        <v>#N/A</v>
      </c>
      <c r="R179" s="307" t="e">
        <f t="shared" si="27"/>
        <v>#N/A</v>
      </c>
      <c r="S179" s="556" t="e">
        <f>BusPlanLocation!S179/IF(BusPlanLocation!$C$9="EUR",1,START!$E$18)+IF($C$9="Forecast",$F179,$D179)</f>
        <v>#N/A</v>
      </c>
      <c r="T179" s="307" t="e">
        <f t="shared" si="28"/>
        <v>#N/A</v>
      </c>
      <c r="AA179" s="525" t="str">
        <f>IF(OR(B179=0,B179=""),"",B179&amp;IF(COUNTIF(B$11:$B179,B179)&gt;1,COUNTIF(B$11:$B179,B179),""))</f>
        <v>Metals4</v>
      </c>
      <c r="AC179" s="577"/>
      <c r="AD179" s="577"/>
      <c r="AE179" s="608"/>
    </row>
    <row r="180" spans="1:31" ht="12.75" customHeight="1" outlineLevel="1">
      <c r="A180" s="553"/>
      <c r="B180" s="554" t="s">
        <v>273</v>
      </c>
      <c r="C180" s="555"/>
      <c r="D180" s="556" t="e">
        <f>BusPlanLocation!D180</f>
        <v>#N/A</v>
      </c>
      <c r="E180" s="307" t="e">
        <f t="shared" si="21"/>
        <v>#N/A</v>
      </c>
      <c r="F180" s="562" t="e">
        <f>BusPlanLocation!F180</f>
        <v>#N/A</v>
      </c>
      <c r="G180" s="563"/>
      <c r="H180" s="307" t="e">
        <f t="shared" si="22"/>
        <v>#N/A</v>
      </c>
      <c r="I180" s="556" t="e">
        <f>BusPlanLocation!I180/IF(BusPlanLocation!$C$9="EUR",1,START!$E$18)+IF($C$9="Forecast",$F180,$D180)</f>
        <v>#N/A</v>
      </c>
      <c r="J180" s="307" t="e">
        <f t="shared" si="23"/>
        <v>#REF!</v>
      </c>
      <c r="K180" s="556" t="e">
        <f>BusPlanLocation!K180/IF(BusPlanLocation!$C$9="EUR",1,START!$E$18)+IF($C$9="Forecast",$F180,$D180)</f>
        <v>#N/A</v>
      </c>
      <c r="L180" s="307" t="e">
        <f t="shared" si="24"/>
        <v>#N/A</v>
      </c>
      <c r="M180" s="556" t="e">
        <f>BusPlanLocation!M180/IF(BusPlanLocation!$C$9="EUR",1,START!$E$18)+IF($C$9="Forecast",$F180,$D180)</f>
        <v>#N/A</v>
      </c>
      <c r="N180" s="307" t="e">
        <f t="shared" si="25"/>
        <v>#N/A</v>
      </c>
      <c r="O180" s="556" t="e">
        <f>BusPlanLocation!O180/IF(BusPlanLocation!$C$9="EUR",1,START!$E$18)+IF($C$9="Forecast",$F180,$D180)</f>
        <v>#N/A</v>
      </c>
      <c r="P180" s="307" t="e">
        <f t="shared" si="26"/>
        <v>#N/A</v>
      </c>
      <c r="Q180" s="556" t="e">
        <f>BusPlanLocation!Q180/IF(BusPlanLocation!$C$9="EUR",1,START!$E$18)+IF($C$9="Forecast",$F180,$D180)</f>
        <v>#N/A</v>
      </c>
      <c r="R180" s="307" t="e">
        <f t="shared" si="27"/>
        <v>#N/A</v>
      </c>
      <c r="S180" s="556" t="e">
        <f>BusPlanLocation!S180/IF(BusPlanLocation!$C$9="EUR",1,START!$E$18)+IF($C$9="Forecast",$F180,$D180)</f>
        <v>#N/A</v>
      </c>
      <c r="T180" s="307" t="e">
        <f t="shared" si="28"/>
        <v>#N/A</v>
      </c>
      <c r="AA180" s="525" t="str">
        <f>IF(OR(B180=0,B180=""),"",B180&amp;IF(COUNTIF(B$11:$B180,B180)&gt;1,COUNTIF(B$11:$B180,B180),""))</f>
        <v>Glass4</v>
      </c>
      <c r="AC180" s="577"/>
      <c r="AD180" s="577"/>
      <c r="AE180" s="608"/>
    </row>
    <row r="181" spans="1:31" ht="12.75" customHeight="1" outlineLevel="1">
      <c r="A181" s="553"/>
      <c r="B181" s="554" t="s">
        <v>274</v>
      </c>
      <c r="C181" s="555"/>
      <c r="D181" s="556" t="e">
        <f>BusPlanLocation!D181</f>
        <v>#N/A</v>
      </c>
      <c r="E181" s="307" t="e">
        <f t="shared" si="21"/>
        <v>#N/A</v>
      </c>
      <c r="F181" s="562" t="e">
        <f>BusPlanLocation!F181</f>
        <v>#N/A</v>
      </c>
      <c r="G181" s="563"/>
      <c r="H181" s="307" t="e">
        <f t="shared" si="22"/>
        <v>#N/A</v>
      </c>
      <c r="I181" s="556" t="e">
        <f>BusPlanLocation!I181/IF(BusPlanLocation!$C$9="EUR",1,START!$E$18)+IF($C$9="Forecast",$F181,$D181)</f>
        <v>#N/A</v>
      </c>
      <c r="J181" s="307" t="e">
        <f t="shared" si="23"/>
        <v>#REF!</v>
      </c>
      <c r="K181" s="556" t="e">
        <f>BusPlanLocation!K181/IF(BusPlanLocation!$C$9="EUR",1,START!$E$18)+IF($C$9="Forecast",$F181,$D181)</f>
        <v>#N/A</v>
      </c>
      <c r="L181" s="307" t="e">
        <f t="shared" si="24"/>
        <v>#N/A</v>
      </c>
      <c r="M181" s="556" t="e">
        <f>BusPlanLocation!M181/IF(BusPlanLocation!$C$9="EUR",1,START!$E$18)+IF($C$9="Forecast",$F181,$D181)</f>
        <v>#N/A</v>
      </c>
      <c r="N181" s="307" t="e">
        <f t="shared" si="25"/>
        <v>#N/A</v>
      </c>
      <c r="O181" s="556" t="e">
        <f>BusPlanLocation!O181/IF(BusPlanLocation!$C$9="EUR",1,START!$E$18)+IF($C$9="Forecast",$F181,$D181)</f>
        <v>#N/A</v>
      </c>
      <c r="P181" s="307" t="e">
        <f t="shared" si="26"/>
        <v>#N/A</v>
      </c>
      <c r="Q181" s="556" t="e">
        <f>BusPlanLocation!Q181/IF(BusPlanLocation!$C$9="EUR",1,START!$E$18)+IF($C$9="Forecast",$F181,$D181)</f>
        <v>#N/A</v>
      </c>
      <c r="R181" s="307" t="e">
        <f t="shared" si="27"/>
        <v>#N/A</v>
      </c>
      <c r="S181" s="556" t="e">
        <f>BusPlanLocation!S181/IF(BusPlanLocation!$C$9="EUR",1,START!$E$18)+IF($C$9="Forecast",$F181,$D181)</f>
        <v>#N/A</v>
      </c>
      <c r="T181" s="307" t="e">
        <f t="shared" si="28"/>
        <v>#N/A</v>
      </c>
      <c r="AA181" s="525" t="str">
        <f>IF(OR(B181=0,B181=""),"",B181&amp;IF(COUNTIF(B$11:$B181,B181)&gt;1,COUNTIF(B$11:$B181,B181),""))</f>
        <v>Wood4</v>
      </c>
      <c r="AC181" s="577"/>
      <c r="AD181" s="577"/>
      <c r="AE181" s="608"/>
    </row>
    <row r="182" spans="1:31" ht="12.75" customHeight="1" outlineLevel="1">
      <c r="A182" s="553"/>
      <c r="B182" s="554" t="s">
        <v>275</v>
      </c>
      <c r="C182" s="555"/>
      <c r="D182" s="556" t="e">
        <f>BusPlanLocation!D182</f>
        <v>#N/A</v>
      </c>
      <c r="E182" s="307" t="e">
        <f t="shared" si="21"/>
        <v>#N/A</v>
      </c>
      <c r="F182" s="562" t="e">
        <f>BusPlanLocation!F182</f>
        <v>#N/A</v>
      </c>
      <c r="G182" s="563"/>
      <c r="H182" s="307" t="e">
        <f t="shared" si="22"/>
        <v>#N/A</v>
      </c>
      <c r="I182" s="556" t="e">
        <f>BusPlanLocation!I182/IF(BusPlanLocation!$C$9="EUR",1,START!$E$18)+IF($C$9="Forecast",$F182,$D182)</f>
        <v>#N/A</v>
      </c>
      <c r="J182" s="307" t="e">
        <f t="shared" si="23"/>
        <v>#REF!</v>
      </c>
      <c r="K182" s="556" t="e">
        <f>BusPlanLocation!K182/IF(BusPlanLocation!$C$9="EUR",1,START!$E$18)+IF($C$9="Forecast",$F182,$D182)</f>
        <v>#N/A</v>
      </c>
      <c r="L182" s="307" t="e">
        <f t="shared" si="24"/>
        <v>#N/A</v>
      </c>
      <c r="M182" s="556" t="e">
        <f>BusPlanLocation!M182/IF(BusPlanLocation!$C$9="EUR",1,START!$E$18)+IF($C$9="Forecast",$F182,$D182)</f>
        <v>#N/A</v>
      </c>
      <c r="N182" s="307" t="e">
        <f t="shared" si="25"/>
        <v>#N/A</v>
      </c>
      <c r="O182" s="556" t="e">
        <f>BusPlanLocation!O182/IF(BusPlanLocation!$C$9="EUR",1,START!$E$18)+IF($C$9="Forecast",$F182,$D182)</f>
        <v>#N/A</v>
      </c>
      <c r="P182" s="307" t="e">
        <f t="shared" si="26"/>
        <v>#N/A</v>
      </c>
      <c r="Q182" s="556" t="e">
        <f>BusPlanLocation!Q182/IF(BusPlanLocation!$C$9="EUR",1,START!$E$18)+IF($C$9="Forecast",$F182,$D182)</f>
        <v>#N/A</v>
      </c>
      <c r="R182" s="307" t="e">
        <f t="shared" si="27"/>
        <v>#N/A</v>
      </c>
      <c r="S182" s="556" t="e">
        <f>BusPlanLocation!S182/IF(BusPlanLocation!$C$9="EUR",1,START!$E$18)+IF($C$9="Forecast",$F182,$D182)</f>
        <v>#N/A</v>
      </c>
      <c r="T182" s="307" t="e">
        <f t="shared" si="28"/>
        <v>#N/A</v>
      </c>
      <c r="AA182" s="525" t="str">
        <f>IF(OR(B182=0,B182=""),"",B182&amp;IF(COUNTIF(B$11:$B182,B182)&gt;1,COUNTIF(B$11:$B182,B182),""))</f>
        <v>Final Goods4</v>
      </c>
      <c r="AC182" s="610"/>
      <c r="AD182" s="577"/>
      <c r="AE182" s="608"/>
    </row>
    <row r="183" spans="1:31" ht="12.75" customHeight="1" outlineLevel="1">
      <c r="A183" s="553"/>
      <c r="B183" s="554" t="s">
        <v>276</v>
      </c>
      <c r="C183" s="555"/>
      <c r="D183" s="556" t="e">
        <f>BusPlanLocation!D183</f>
        <v>#N/A</v>
      </c>
      <c r="E183" s="307" t="e">
        <f t="shared" si="21"/>
        <v>#N/A</v>
      </c>
      <c r="F183" s="562" t="e">
        <f>BusPlanLocation!F183</f>
        <v>#N/A</v>
      </c>
      <c r="G183" s="563"/>
      <c r="H183" s="307" t="e">
        <f t="shared" si="22"/>
        <v>#N/A</v>
      </c>
      <c r="I183" s="556" t="e">
        <f>BusPlanLocation!I183/IF(BusPlanLocation!$C$9="EUR",1,START!$E$18)+IF($C$9="Forecast",$F183,$D183)</f>
        <v>#N/A</v>
      </c>
      <c r="J183" s="307" t="e">
        <f t="shared" si="23"/>
        <v>#REF!</v>
      </c>
      <c r="K183" s="556" t="e">
        <f>BusPlanLocation!K183/IF(BusPlanLocation!$C$9="EUR",1,START!$E$18)+IF($C$9="Forecast",$F183,$D183)</f>
        <v>#N/A</v>
      </c>
      <c r="L183" s="307" t="e">
        <f t="shared" si="24"/>
        <v>#N/A</v>
      </c>
      <c r="M183" s="556" t="e">
        <f>BusPlanLocation!M183/IF(BusPlanLocation!$C$9="EUR",1,START!$E$18)+IF($C$9="Forecast",$F183,$D183)</f>
        <v>#N/A</v>
      </c>
      <c r="N183" s="307" t="e">
        <f t="shared" si="25"/>
        <v>#N/A</v>
      </c>
      <c r="O183" s="556" t="e">
        <f>BusPlanLocation!O183/IF(BusPlanLocation!$C$9="EUR",1,START!$E$18)+IF($C$9="Forecast",$F183,$D183)</f>
        <v>#N/A</v>
      </c>
      <c r="P183" s="307" t="e">
        <f t="shared" si="26"/>
        <v>#N/A</v>
      </c>
      <c r="Q183" s="556" t="e">
        <f>BusPlanLocation!Q183/IF(BusPlanLocation!$C$9="EUR",1,START!$E$18)+IF($C$9="Forecast",$F183,$D183)</f>
        <v>#N/A</v>
      </c>
      <c r="R183" s="307" t="e">
        <f t="shared" si="27"/>
        <v>#N/A</v>
      </c>
      <c r="S183" s="556" t="e">
        <f>BusPlanLocation!S183/IF(BusPlanLocation!$C$9="EUR",1,START!$E$18)+IF($C$9="Forecast",$F183,$D183)</f>
        <v>#N/A</v>
      </c>
      <c r="T183" s="307" t="e">
        <f t="shared" si="28"/>
        <v>#N/A</v>
      </c>
      <c r="AA183" s="525" t="str">
        <f>IF(OR(B183=0,B183=""),"",B183&amp;IF(COUNTIF(B$11:$B183,B183)&gt;1,COUNTIF(B$11:$B183,B183),""))</f>
        <v>Compound4</v>
      </c>
      <c r="AC183" s="610"/>
      <c r="AD183" s="577"/>
      <c r="AE183" s="608"/>
    </row>
    <row r="184" spans="1:31" ht="12.75" customHeight="1" outlineLevel="1">
      <c r="A184" s="553"/>
      <c r="B184" s="554" t="s">
        <v>277</v>
      </c>
      <c r="C184" s="555"/>
      <c r="D184" s="556" t="e">
        <f>BusPlanLocation!D184</f>
        <v>#N/A</v>
      </c>
      <c r="E184" s="307" t="e">
        <f t="shared" si="21"/>
        <v>#N/A</v>
      </c>
      <c r="F184" s="562" t="e">
        <f>BusPlanLocation!F184</f>
        <v>#N/A</v>
      </c>
      <c r="G184" s="563"/>
      <c r="H184" s="307" t="e">
        <f t="shared" si="22"/>
        <v>#N/A</v>
      </c>
      <c r="I184" s="556" t="e">
        <f>BusPlanLocation!I184/IF(BusPlanLocation!$C$9="EUR",1,START!$E$18)+IF($C$9="Forecast",$F184,$D184)</f>
        <v>#N/A</v>
      </c>
      <c r="J184" s="307" t="e">
        <f t="shared" si="23"/>
        <v>#REF!</v>
      </c>
      <c r="K184" s="556" t="e">
        <f>BusPlanLocation!K184/IF(BusPlanLocation!$C$9="EUR",1,START!$E$18)+IF($C$9="Forecast",$F184,$D184)</f>
        <v>#N/A</v>
      </c>
      <c r="L184" s="307" t="e">
        <f t="shared" si="24"/>
        <v>#N/A</v>
      </c>
      <c r="M184" s="556" t="e">
        <f>BusPlanLocation!M184/IF(BusPlanLocation!$C$9="EUR",1,START!$E$18)+IF($C$9="Forecast",$F184,$D184)</f>
        <v>#N/A</v>
      </c>
      <c r="N184" s="307" t="e">
        <f t="shared" si="25"/>
        <v>#N/A</v>
      </c>
      <c r="O184" s="556" t="e">
        <f>BusPlanLocation!O184/IF(BusPlanLocation!$C$9="EUR",1,START!$E$18)+IF($C$9="Forecast",$F184,$D184)</f>
        <v>#N/A</v>
      </c>
      <c r="P184" s="307" t="e">
        <f t="shared" si="26"/>
        <v>#N/A</v>
      </c>
      <c r="Q184" s="556" t="e">
        <f>BusPlanLocation!Q184/IF(BusPlanLocation!$C$9="EUR",1,START!$E$18)+IF($C$9="Forecast",$F184,$D184)</f>
        <v>#N/A</v>
      </c>
      <c r="R184" s="307" t="e">
        <f t="shared" si="27"/>
        <v>#N/A</v>
      </c>
      <c r="S184" s="556" t="e">
        <f>BusPlanLocation!S184/IF(BusPlanLocation!$C$9="EUR",1,START!$E$18)+IF($C$9="Forecast",$F184,$D184)</f>
        <v>#N/A</v>
      </c>
      <c r="T184" s="307" t="e">
        <f t="shared" si="28"/>
        <v>#N/A</v>
      </c>
      <c r="AA184" s="525" t="str">
        <f>IF(OR(B184=0,B184=""),"",B184&amp;IF(COUNTIF(B$11:$B184,B184)&gt;1,COUNTIF(B$11:$B184,B184),""))</f>
        <v>Waste4</v>
      </c>
      <c r="AC184" s="610"/>
      <c r="AD184" s="577"/>
      <c r="AE184" s="608"/>
    </row>
    <row r="185" spans="1:31" ht="12.75" customHeight="1" outlineLevel="1">
      <c r="A185" s="553"/>
      <c r="B185" s="609" t="s">
        <v>280</v>
      </c>
      <c r="C185" s="598"/>
      <c r="D185" s="599" t="e">
        <f>BusPlanLocation!D185</f>
        <v>#N/A</v>
      </c>
      <c r="E185" s="360" t="e">
        <f t="shared" si="21"/>
        <v>#N/A</v>
      </c>
      <c r="F185" s="600" t="e">
        <f>BusPlanLocation!F185</f>
        <v>#N/A</v>
      </c>
      <c r="G185" s="601"/>
      <c r="H185" s="360" t="e">
        <f t="shared" si="22"/>
        <v>#N/A</v>
      </c>
      <c r="I185" s="599" t="e">
        <f>BusPlanLocation!I185/IF(BusPlanLocation!$C$9="EUR",1,START!$E$18)+IF($C$9="Forecast",$F185,$D185)</f>
        <v>#N/A</v>
      </c>
      <c r="J185" s="360" t="e">
        <f t="shared" si="23"/>
        <v>#REF!</v>
      </c>
      <c r="K185" s="599" t="e">
        <f>BusPlanLocation!K185/IF(BusPlanLocation!$C$9="EUR",1,START!$E$18)+IF($C$9="Forecast",$F185,$D185)</f>
        <v>#N/A</v>
      </c>
      <c r="L185" s="360" t="e">
        <f t="shared" si="24"/>
        <v>#N/A</v>
      </c>
      <c r="M185" s="599" t="e">
        <f>BusPlanLocation!M185/IF(BusPlanLocation!$C$9="EUR",1,START!$E$18)+IF($C$9="Forecast",$F185,$D185)</f>
        <v>#N/A</v>
      </c>
      <c r="N185" s="360" t="e">
        <f t="shared" si="25"/>
        <v>#N/A</v>
      </c>
      <c r="O185" s="599" t="e">
        <f>BusPlanLocation!O185/IF(BusPlanLocation!$C$9="EUR",1,START!$E$18)+IF($C$9="Forecast",$F185,$D185)</f>
        <v>#N/A</v>
      </c>
      <c r="P185" s="360" t="e">
        <f t="shared" si="26"/>
        <v>#N/A</v>
      </c>
      <c r="Q185" s="599" t="e">
        <f>BusPlanLocation!Q185/IF(BusPlanLocation!$C$9="EUR",1,START!$E$18)+IF($C$9="Forecast",$F185,$D185)</f>
        <v>#N/A</v>
      </c>
      <c r="R185" s="360" t="e">
        <f t="shared" si="27"/>
        <v>#N/A</v>
      </c>
      <c r="S185" s="599" t="e">
        <f>BusPlanLocation!S185/IF(BusPlanLocation!$C$9="EUR",1,START!$E$18)+IF($C$9="Forecast",$F185,$D185)</f>
        <v>#N/A</v>
      </c>
      <c r="T185" s="360" t="e">
        <f t="shared" si="28"/>
        <v>#N/A</v>
      </c>
      <c r="AA185" s="525" t="str">
        <f>IF(OR(B185=0,B185=""),"",B185&amp;IF(COUNTIF(B$11:$B185,B185)&gt;1,COUNTIF(B$11:$B185,B185),""))</f>
        <v>Commission &amp; Service</v>
      </c>
      <c r="AC185" s="550"/>
      <c r="AD185" s="552"/>
      <c r="AE185" s="552"/>
    </row>
    <row r="186" spans="1:31" ht="12.75" customHeight="1" outlineLevel="1">
      <c r="A186" s="553"/>
      <c r="B186" s="554" t="s">
        <v>269</v>
      </c>
      <c r="C186" s="555"/>
      <c r="D186" s="556" t="e">
        <f>BusPlanLocation!D186</f>
        <v>#N/A</v>
      </c>
      <c r="E186" s="307" t="e">
        <f t="shared" si="21"/>
        <v>#N/A</v>
      </c>
      <c r="F186" s="562" t="e">
        <f>BusPlanLocation!F186</f>
        <v>#N/A</v>
      </c>
      <c r="G186" s="563"/>
      <c r="H186" s="307" t="e">
        <f t="shared" si="22"/>
        <v>#N/A</v>
      </c>
      <c r="I186" s="556" t="e">
        <f>BusPlanLocation!I186/IF(BusPlanLocation!$C$9="EUR",1,START!$E$18)+IF($C$9="Forecast",$F186,$D186)</f>
        <v>#N/A</v>
      </c>
      <c r="J186" s="307" t="e">
        <f t="shared" si="23"/>
        <v>#REF!</v>
      </c>
      <c r="K186" s="556" t="e">
        <f>BusPlanLocation!K186/IF(BusPlanLocation!$C$9="EUR",1,START!$E$18)+IF($C$9="Forecast",$F186,$D186)</f>
        <v>#N/A</v>
      </c>
      <c r="L186" s="307" t="e">
        <f t="shared" si="24"/>
        <v>#N/A</v>
      </c>
      <c r="M186" s="556" t="e">
        <f>BusPlanLocation!M186/IF(BusPlanLocation!$C$9="EUR",1,START!$E$18)+IF($C$9="Forecast",$F186,$D186)</f>
        <v>#N/A</v>
      </c>
      <c r="N186" s="307" t="e">
        <f t="shared" si="25"/>
        <v>#N/A</v>
      </c>
      <c r="O186" s="556" t="e">
        <f>BusPlanLocation!O186/IF(BusPlanLocation!$C$9="EUR",1,START!$E$18)+IF($C$9="Forecast",$F186,$D186)</f>
        <v>#N/A</v>
      </c>
      <c r="P186" s="307" t="e">
        <f t="shared" si="26"/>
        <v>#N/A</v>
      </c>
      <c r="Q186" s="556" t="e">
        <f>BusPlanLocation!Q186/IF(BusPlanLocation!$C$9="EUR",1,START!$E$18)+IF($C$9="Forecast",$F186,$D186)</f>
        <v>#N/A</v>
      </c>
      <c r="R186" s="307" t="e">
        <f t="shared" si="27"/>
        <v>#N/A</v>
      </c>
      <c r="S186" s="556" t="e">
        <f>BusPlanLocation!S186/IF(BusPlanLocation!$C$9="EUR",1,START!$E$18)+IF($C$9="Forecast",$F186,$D186)</f>
        <v>#N/A</v>
      </c>
      <c r="T186" s="307" t="e">
        <f t="shared" si="28"/>
        <v>#N/A</v>
      </c>
      <c r="AA186" s="525" t="str">
        <f>IF(OR(B186=0,B186=""),"",B186&amp;IF(COUNTIF(B$11:$B186,B186)&gt;1,COUNTIF(B$11:$B186,B186),""))</f>
        <v>Papers5</v>
      </c>
      <c r="AC186" s="577"/>
      <c r="AD186" s="577"/>
      <c r="AE186" s="608"/>
    </row>
    <row r="187" spans="1:31" ht="12.75" customHeight="1" outlineLevel="1">
      <c r="A187" s="553"/>
      <c r="B187" s="554" t="s">
        <v>270</v>
      </c>
      <c r="C187" s="555"/>
      <c r="D187" s="556" t="e">
        <f>BusPlanLocation!D187</f>
        <v>#N/A</v>
      </c>
      <c r="E187" s="307" t="e">
        <f t="shared" si="21"/>
        <v>#N/A</v>
      </c>
      <c r="F187" s="562" t="e">
        <f>BusPlanLocation!F187</f>
        <v>#N/A</v>
      </c>
      <c r="G187" s="563"/>
      <c r="H187" s="307" t="e">
        <f t="shared" si="22"/>
        <v>#N/A</v>
      </c>
      <c r="I187" s="556" t="e">
        <f>BusPlanLocation!I187/IF(BusPlanLocation!$C$9="EUR",1,START!$E$18)+IF($C$9="Forecast",$F187,$D187)</f>
        <v>#N/A</v>
      </c>
      <c r="J187" s="307" t="e">
        <f t="shared" si="23"/>
        <v>#REF!</v>
      </c>
      <c r="K187" s="556" t="e">
        <f>BusPlanLocation!K187/IF(BusPlanLocation!$C$9="EUR",1,START!$E$18)+IF($C$9="Forecast",$F187,$D187)</f>
        <v>#N/A</v>
      </c>
      <c r="L187" s="307" t="e">
        <f t="shared" si="24"/>
        <v>#N/A</v>
      </c>
      <c r="M187" s="556" t="e">
        <f>BusPlanLocation!M187/IF(BusPlanLocation!$C$9="EUR",1,START!$E$18)+IF($C$9="Forecast",$F187,$D187)</f>
        <v>#N/A</v>
      </c>
      <c r="N187" s="307" t="e">
        <f t="shared" si="25"/>
        <v>#N/A</v>
      </c>
      <c r="O187" s="556" t="e">
        <f>BusPlanLocation!O187/IF(BusPlanLocation!$C$9="EUR",1,START!$E$18)+IF($C$9="Forecast",$F187,$D187)</f>
        <v>#N/A</v>
      </c>
      <c r="P187" s="307" t="e">
        <f t="shared" si="26"/>
        <v>#N/A</v>
      </c>
      <c r="Q187" s="556" t="e">
        <f>BusPlanLocation!Q187/IF(BusPlanLocation!$C$9="EUR",1,START!$E$18)+IF($C$9="Forecast",$F187,$D187)</f>
        <v>#N/A</v>
      </c>
      <c r="R187" s="307" t="e">
        <f t="shared" si="27"/>
        <v>#N/A</v>
      </c>
      <c r="S187" s="556" t="e">
        <f>BusPlanLocation!S187/IF(BusPlanLocation!$C$9="EUR",1,START!$E$18)+IF($C$9="Forecast",$F187,$D187)</f>
        <v>#N/A</v>
      </c>
      <c r="T187" s="307" t="e">
        <f t="shared" si="28"/>
        <v>#N/A</v>
      </c>
      <c r="AA187" s="525" t="str">
        <f>IF(OR(B187=0,B187=""),"",B187&amp;IF(COUNTIF(B$11:$B187,B187)&gt;1,COUNTIF(B$11:$B187,B187),""))</f>
        <v>Plastics5</v>
      </c>
      <c r="AC187" s="577"/>
      <c r="AD187" s="577"/>
      <c r="AE187" s="608"/>
    </row>
    <row r="188" spans="1:31" ht="12.75" customHeight="1" outlineLevel="1">
      <c r="A188" s="553"/>
      <c r="B188" s="554" t="s">
        <v>271</v>
      </c>
      <c r="C188" s="555"/>
      <c r="D188" s="556" t="e">
        <f>BusPlanLocation!D188</f>
        <v>#N/A</v>
      </c>
      <c r="E188" s="307" t="e">
        <f t="shared" si="21"/>
        <v>#N/A</v>
      </c>
      <c r="F188" s="562" t="e">
        <f>BusPlanLocation!F188</f>
        <v>#N/A</v>
      </c>
      <c r="G188" s="563"/>
      <c r="H188" s="307" t="e">
        <f t="shared" si="22"/>
        <v>#N/A</v>
      </c>
      <c r="I188" s="556" t="e">
        <f>BusPlanLocation!I188/IF(BusPlanLocation!$C$9="EUR",1,START!$E$18)+IF($C$9="Forecast",$F188,$D188)</f>
        <v>#N/A</v>
      </c>
      <c r="J188" s="307" t="e">
        <f t="shared" si="23"/>
        <v>#REF!</v>
      </c>
      <c r="K188" s="556" t="e">
        <f>BusPlanLocation!K188/IF(BusPlanLocation!$C$9="EUR",1,START!$E$18)+IF($C$9="Forecast",$F188,$D188)</f>
        <v>#N/A</v>
      </c>
      <c r="L188" s="307" t="e">
        <f t="shared" si="24"/>
        <v>#N/A</v>
      </c>
      <c r="M188" s="556" t="e">
        <f>BusPlanLocation!M188/IF(BusPlanLocation!$C$9="EUR",1,START!$E$18)+IF($C$9="Forecast",$F188,$D188)</f>
        <v>#N/A</v>
      </c>
      <c r="N188" s="307" t="e">
        <f t="shared" si="25"/>
        <v>#N/A</v>
      </c>
      <c r="O188" s="556" t="e">
        <f>BusPlanLocation!O188/IF(BusPlanLocation!$C$9="EUR",1,START!$E$18)+IF($C$9="Forecast",$F188,$D188)</f>
        <v>#N/A</v>
      </c>
      <c r="P188" s="307" t="e">
        <f t="shared" si="26"/>
        <v>#N/A</v>
      </c>
      <c r="Q188" s="556" t="e">
        <f>BusPlanLocation!Q188/IF(BusPlanLocation!$C$9="EUR",1,START!$E$18)+IF($C$9="Forecast",$F188,$D188)</f>
        <v>#N/A</v>
      </c>
      <c r="R188" s="307" t="e">
        <f t="shared" si="27"/>
        <v>#N/A</v>
      </c>
      <c r="S188" s="556" t="e">
        <f>BusPlanLocation!S188/IF(BusPlanLocation!$C$9="EUR",1,START!$E$18)+IF($C$9="Forecast",$F188,$D188)</f>
        <v>#N/A</v>
      </c>
      <c r="T188" s="307" t="e">
        <f t="shared" si="28"/>
        <v>#N/A</v>
      </c>
      <c r="AA188" s="525" t="str">
        <f>IF(OR(B188=0,B188=""),"",B188&amp;IF(COUNTIF(B$11:$B188,B188)&gt;1,COUNTIF(B$11:$B188,B188),""))</f>
        <v>Refuse Derived Fuels5</v>
      </c>
      <c r="AC188" s="577"/>
      <c r="AD188" s="577"/>
      <c r="AE188" s="608"/>
    </row>
    <row r="189" spans="1:31" ht="12.75" customHeight="1" outlineLevel="1">
      <c r="A189" s="553"/>
      <c r="B189" s="554" t="s">
        <v>272</v>
      </c>
      <c r="C189" s="555"/>
      <c r="D189" s="556" t="e">
        <f>BusPlanLocation!D189</f>
        <v>#N/A</v>
      </c>
      <c r="E189" s="307" t="e">
        <f t="shared" si="21"/>
        <v>#N/A</v>
      </c>
      <c r="F189" s="562" t="e">
        <f>BusPlanLocation!F189</f>
        <v>#N/A</v>
      </c>
      <c r="G189" s="563"/>
      <c r="H189" s="307" t="e">
        <f t="shared" si="22"/>
        <v>#N/A</v>
      </c>
      <c r="I189" s="556" t="e">
        <f>BusPlanLocation!I189/IF(BusPlanLocation!$C$9="EUR",1,START!$E$18)+IF($C$9="Forecast",$F189,$D189)</f>
        <v>#N/A</v>
      </c>
      <c r="J189" s="307" t="e">
        <f t="shared" si="23"/>
        <v>#REF!</v>
      </c>
      <c r="K189" s="556" t="e">
        <f>BusPlanLocation!K189/IF(BusPlanLocation!$C$9="EUR",1,START!$E$18)+IF($C$9="Forecast",$F189,$D189)</f>
        <v>#N/A</v>
      </c>
      <c r="L189" s="307" t="e">
        <f t="shared" si="24"/>
        <v>#N/A</v>
      </c>
      <c r="M189" s="556" t="e">
        <f>BusPlanLocation!M189/IF(BusPlanLocation!$C$9="EUR",1,START!$E$18)+IF($C$9="Forecast",$F189,$D189)</f>
        <v>#N/A</v>
      </c>
      <c r="N189" s="307" t="e">
        <f t="shared" si="25"/>
        <v>#N/A</v>
      </c>
      <c r="O189" s="556" t="e">
        <f>BusPlanLocation!O189/IF(BusPlanLocation!$C$9="EUR",1,START!$E$18)+IF($C$9="Forecast",$F189,$D189)</f>
        <v>#N/A</v>
      </c>
      <c r="P189" s="307" t="e">
        <f t="shared" si="26"/>
        <v>#N/A</v>
      </c>
      <c r="Q189" s="556" t="e">
        <f>BusPlanLocation!Q189/IF(BusPlanLocation!$C$9="EUR",1,START!$E$18)+IF($C$9="Forecast",$F189,$D189)</f>
        <v>#N/A</v>
      </c>
      <c r="R189" s="307" t="e">
        <f t="shared" si="27"/>
        <v>#N/A</v>
      </c>
      <c r="S189" s="556" t="e">
        <f>BusPlanLocation!S189/IF(BusPlanLocation!$C$9="EUR",1,START!$E$18)+IF($C$9="Forecast",$F189,$D189)</f>
        <v>#N/A</v>
      </c>
      <c r="T189" s="307" t="e">
        <f t="shared" si="28"/>
        <v>#N/A</v>
      </c>
      <c r="AA189" s="525" t="str">
        <f>IF(OR(B189=0,B189=""),"",B189&amp;IF(COUNTIF(B$11:$B189,B189)&gt;1,COUNTIF(B$11:$B189,B189),""))</f>
        <v>Metals5</v>
      </c>
      <c r="AC189" s="577"/>
      <c r="AD189" s="577"/>
      <c r="AE189" s="608"/>
    </row>
    <row r="190" spans="1:31" ht="12.75" customHeight="1" outlineLevel="1">
      <c r="A190" s="553"/>
      <c r="B190" s="554" t="s">
        <v>273</v>
      </c>
      <c r="C190" s="555"/>
      <c r="D190" s="556" t="e">
        <f>BusPlanLocation!D190</f>
        <v>#N/A</v>
      </c>
      <c r="E190" s="307" t="e">
        <f t="shared" si="21"/>
        <v>#N/A</v>
      </c>
      <c r="F190" s="562" t="e">
        <f>BusPlanLocation!F190</f>
        <v>#N/A</v>
      </c>
      <c r="G190" s="563"/>
      <c r="H190" s="307" t="e">
        <f t="shared" si="22"/>
        <v>#N/A</v>
      </c>
      <c r="I190" s="556" t="e">
        <f>BusPlanLocation!I190/IF(BusPlanLocation!$C$9="EUR",1,START!$E$18)+IF($C$9="Forecast",$F190,$D190)</f>
        <v>#N/A</v>
      </c>
      <c r="J190" s="307" t="e">
        <f t="shared" si="23"/>
        <v>#REF!</v>
      </c>
      <c r="K190" s="556" t="e">
        <f>BusPlanLocation!K190/IF(BusPlanLocation!$C$9="EUR",1,START!$E$18)+IF($C$9="Forecast",$F190,$D190)</f>
        <v>#N/A</v>
      </c>
      <c r="L190" s="307" t="e">
        <f t="shared" si="24"/>
        <v>#N/A</v>
      </c>
      <c r="M190" s="556" t="e">
        <f>BusPlanLocation!M190/IF(BusPlanLocation!$C$9="EUR",1,START!$E$18)+IF($C$9="Forecast",$F190,$D190)</f>
        <v>#N/A</v>
      </c>
      <c r="N190" s="307" t="e">
        <f t="shared" si="25"/>
        <v>#N/A</v>
      </c>
      <c r="O190" s="556" t="e">
        <f>BusPlanLocation!O190/IF(BusPlanLocation!$C$9="EUR",1,START!$E$18)+IF($C$9="Forecast",$F190,$D190)</f>
        <v>#N/A</v>
      </c>
      <c r="P190" s="307" t="e">
        <f t="shared" si="26"/>
        <v>#N/A</v>
      </c>
      <c r="Q190" s="556" t="e">
        <f>BusPlanLocation!Q190/IF(BusPlanLocation!$C$9="EUR",1,START!$E$18)+IF($C$9="Forecast",$F190,$D190)</f>
        <v>#N/A</v>
      </c>
      <c r="R190" s="307" t="e">
        <f t="shared" si="27"/>
        <v>#N/A</v>
      </c>
      <c r="S190" s="556" t="e">
        <f>BusPlanLocation!S190/IF(BusPlanLocation!$C$9="EUR",1,START!$E$18)+IF($C$9="Forecast",$F190,$D190)</f>
        <v>#N/A</v>
      </c>
      <c r="T190" s="307" t="e">
        <f t="shared" si="28"/>
        <v>#N/A</v>
      </c>
      <c r="AA190" s="525" t="str">
        <f>IF(OR(B190=0,B190=""),"",B190&amp;IF(COUNTIF(B$11:$B190,B190)&gt;1,COUNTIF(B$11:$B190,B190),""))</f>
        <v>Glass5</v>
      </c>
      <c r="AC190" s="577"/>
      <c r="AD190" s="577"/>
      <c r="AE190" s="608"/>
    </row>
    <row r="191" spans="1:31" ht="12.75" customHeight="1" outlineLevel="1">
      <c r="A191" s="553"/>
      <c r="B191" s="554" t="s">
        <v>274</v>
      </c>
      <c r="C191" s="555"/>
      <c r="D191" s="556" t="e">
        <f>BusPlanLocation!D191</f>
        <v>#N/A</v>
      </c>
      <c r="E191" s="307" t="e">
        <f t="shared" si="21"/>
        <v>#N/A</v>
      </c>
      <c r="F191" s="562" t="e">
        <f>BusPlanLocation!F191</f>
        <v>#N/A</v>
      </c>
      <c r="G191" s="563"/>
      <c r="H191" s="307" t="e">
        <f t="shared" si="22"/>
        <v>#N/A</v>
      </c>
      <c r="I191" s="556" t="e">
        <f>BusPlanLocation!I191/IF(BusPlanLocation!$C$9="EUR",1,START!$E$18)+IF($C$9="Forecast",$F191,$D191)</f>
        <v>#N/A</v>
      </c>
      <c r="J191" s="307" t="e">
        <f t="shared" si="23"/>
        <v>#REF!</v>
      </c>
      <c r="K191" s="556" t="e">
        <f>BusPlanLocation!K191/IF(BusPlanLocation!$C$9="EUR",1,START!$E$18)+IF($C$9="Forecast",$F191,$D191)</f>
        <v>#N/A</v>
      </c>
      <c r="L191" s="307" t="e">
        <f t="shared" si="24"/>
        <v>#N/A</v>
      </c>
      <c r="M191" s="556" t="e">
        <f>BusPlanLocation!M191/IF(BusPlanLocation!$C$9="EUR",1,START!$E$18)+IF($C$9="Forecast",$F191,$D191)</f>
        <v>#N/A</v>
      </c>
      <c r="N191" s="307" t="e">
        <f t="shared" si="25"/>
        <v>#N/A</v>
      </c>
      <c r="O191" s="556" t="e">
        <f>BusPlanLocation!O191/IF(BusPlanLocation!$C$9="EUR",1,START!$E$18)+IF($C$9="Forecast",$F191,$D191)</f>
        <v>#N/A</v>
      </c>
      <c r="P191" s="307" t="e">
        <f t="shared" si="26"/>
        <v>#N/A</v>
      </c>
      <c r="Q191" s="556" t="e">
        <f>BusPlanLocation!Q191/IF(BusPlanLocation!$C$9="EUR",1,START!$E$18)+IF($C$9="Forecast",$F191,$D191)</f>
        <v>#N/A</v>
      </c>
      <c r="R191" s="307" t="e">
        <f t="shared" si="27"/>
        <v>#N/A</v>
      </c>
      <c r="S191" s="556" t="e">
        <f>BusPlanLocation!S191/IF(BusPlanLocation!$C$9="EUR",1,START!$E$18)+IF($C$9="Forecast",$F191,$D191)</f>
        <v>#N/A</v>
      </c>
      <c r="T191" s="307" t="e">
        <f t="shared" si="28"/>
        <v>#N/A</v>
      </c>
      <c r="AA191" s="525" t="str">
        <f>IF(OR(B191=0,B191=""),"",B191&amp;IF(COUNTIF(B$11:$B191,B191)&gt;1,COUNTIF(B$11:$B191,B191),""))</f>
        <v>Wood5</v>
      </c>
      <c r="AC191" s="577"/>
      <c r="AD191" s="577"/>
      <c r="AE191" s="608"/>
    </row>
    <row r="192" spans="1:31" ht="12.75" customHeight="1" outlineLevel="1">
      <c r="A192" s="553"/>
      <c r="B192" s="554" t="s">
        <v>275</v>
      </c>
      <c r="C192" s="555"/>
      <c r="D192" s="556" t="e">
        <f>BusPlanLocation!D192</f>
        <v>#N/A</v>
      </c>
      <c r="E192" s="307" t="e">
        <f t="shared" si="21"/>
        <v>#N/A</v>
      </c>
      <c r="F192" s="562" t="e">
        <f>BusPlanLocation!F192</f>
        <v>#N/A</v>
      </c>
      <c r="G192" s="563"/>
      <c r="H192" s="307" t="e">
        <f t="shared" si="22"/>
        <v>#N/A</v>
      </c>
      <c r="I192" s="556" t="e">
        <f>BusPlanLocation!I192/IF(BusPlanLocation!$C$9="EUR",1,START!$E$18)+IF($C$9="Forecast",$F192,$D192)</f>
        <v>#N/A</v>
      </c>
      <c r="J192" s="307" t="e">
        <f t="shared" si="23"/>
        <v>#REF!</v>
      </c>
      <c r="K192" s="556" t="e">
        <f>BusPlanLocation!K192/IF(BusPlanLocation!$C$9="EUR",1,START!$E$18)+IF($C$9="Forecast",$F192,$D192)</f>
        <v>#N/A</v>
      </c>
      <c r="L192" s="307" t="e">
        <f t="shared" si="24"/>
        <v>#N/A</v>
      </c>
      <c r="M192" s="556" t="e">
        <f>BusPlanLocation!M192/IF(BusPlanLocation!$C$9="EUR",1,START!$E$18)+IF($C$9="Forecast",$F192,$D192)</f>
        <v>#N/A</v>
      </c>
      <c r="N192" s="307" t="e">
        <f t="shared" si="25"/>
        <v>#N/A</v>
      </c>
      <c r="O192" s="556" t="e">
        <f>BusPlanLocation!O192/IF(BusPlanLocation!$C$9="EUR",1,START!$E$18)+IF($C$9="Forecast",$F192,$D192)</f>
        <v>#N/A</v>
      </c>
      <c r="P192" s="307" t="e">
        <f t="shared" si="26"/>
        <v>#N/A</v>
      </c>
      <c r="Q192" s="556" t="e">
        <f>BusPlanLocation!Q192/IF(BusPlanLocation!$C$9="EUR",1,START!$E$18)+IF($C$9="Forecast",$F192,$D192)</f>
        <v>#N/A</v>
      </c>
      <c r="R192" s="307" t="e">
        <f t="shared" si="27"/>
        <v>#N/A</v>
      </c>
      <c r="S192" s="556" t="e">
        <f>BusPlanLocation!S192/IF(BusPlanLocation!$C$9="EUR",1,START!$E$18)+IF($C$9="Forecast",$F192,$D192)</f>
        <v>#N/A</v>
      </c>
      <c r="T192" s="307" t="e">
        <f t="shared" si="28"/>
        <v>#N/A</v>
      </c>
      <c r="AA192" s="525" t="str">
        <f>IF(OR(B192=0,B192=""),"",B192&amp;IF(COUNTIF(B$11:$B192,B192)&gt;1,COUNTIF(B$11:$B192,B192),""))</f>
        <v>Final Goods5</v>
      </c>
      <c r="AC192" s="610"/>
      <c r="AD192" s="577"/>
      <c r="AE192" s="608"/>
    </row>
    <row r="193" spans="1:31" ht="12.75" customHeight="1" outlineLevel="1">
      <c r="A193" s="553"/>
      <c r="B193" s="554" t="s">
        <v>276</v>
      </c>
      <c r="C193" s="555"/>
      <c r="D193" s="556" t="e">
        <f>BusPlanLocation!D193</f>
        <v>#N/A</v>
      </c>
      <c r="E193" s="307" t="e">
        <f t="shared" si="21"/>
        <v>#N/A</v>
      </c>
      <c r="F193" s="562" t="e">
        <f>BusPlanLocation!F193</f>
        <v>#N/A</v>
      </c>
      <c r="G193" s="563"/>
      <c r="H193" s="307" t="e">
        <f t="shared" si="22"/>
        <v>#N/A</v>
      </c>
      <c r="I193" s="556" t="e">
        <f>BusPlanLocation!I193/IF(BusPlanLocation!$C$9="EUR",1,START!$E$18)+IF($C$9="Forecast",$F193,$D193)</f>
        <v>#N/A</v>
      </c>
      <c r="J193" s="307" t="e">
        <f t="shared" si="23"/>
        <v>#REF!</v>
      </c>
      <c r="K193" s="556" t="e">
        <f>BusPlanLocation!K193/IF(BusPlanLocation!$C$9="EUR",1,START!$E$18)+IF($C$9="Forecast",$F193,$D193)</f>
        <v>#N/A</v>
      </c>
      <c r="L193" s="307" t="e">
        <f t="shared" si="24"/>
        <v>#N/A</v>
      </c>
      <c r="M193" s="556" t="e">
        <f>BusPlanLocation!M193/IF(BusPlanLocation!$C$9="EUR",1,START!$E$18)+IF($C$9="Forecast",$F193,$D193)</f>
        <v>#N/A</v>
      </c>
      <c r="N193" s="307" t="e">
        <f t="shared" si="25"/>
        <v>#N/A</v>
      </c>
      <c r="O193" s="556" t="e">
        <f>BusPlanLocation!O193/IF(BusPlanLocation!$C$9="EUR",1,START!$E$18)+IF($C$9="Forecast",$F193,$D193)</f>
        <v>#N/A</v>
      </c>
      <c r="P193" s="307" t="e">
        <f t="shared" si="26"/>
        <v>#N/A</v>
      </c>
      <c r="Q193" s="556" t="e">
        <f>BusPlanLocation!Q193/IF(BusPlanLocation!$C$9="EUR",1,START!$E$18)+IF($C$9="Forecast",$F193,$D193)</f>
        <v>#N/A</v>
      </c>
      <c r="R193" s="307" t="e">
        <f t="shared" si="27"/>
        <v>#N/A</v>
      </c>
      <c r="S193" s="556" t="e">
        <f>BusPlanLocation!S193/IF(BusPlanLocation!$C$9="EUR",1,START!$E$18)+IF($C$9="Forecast",$F193,$D193)</f>
        <v>#N/A</v>
      </c>
      <c r="T193" s="307" t="e">
        <f t="shared" si="28"/>
        <v>#N/A</v>
      </c>
      <c r="AA193" s="525" t="str">
        <f>IF(OR(B193=0,B193=""),"",B193&amp;IF(COUNTIF(B$11:$B193,B193)&gt;1,COUNTIF(B$11:$B193,B193),""))</f>
        <v>Compound5</v>
      </c>
      <c r="AC193" s="610"/>
      <c r="AD193" s="577"/>
      <c r="AE193" s="608"/>
    </row>
    <row r="194" spans="1:31" ht="12.75" customHeight="1" outlineLevel="1">
      <c r="A194" s="553"/>
      <c r="B194" s="554" t="s">
        <v>277</v>
      </c>
      <c r="C194" s="555"/>
      <c r="D194" s="556" t="e">
        <f>BusPlanLocation!D194</f>
        <v>#N/A</v>
      </c>
      <c r="E194" s="307" t="e">
        <f t="shared" si="21"/>
        <v>#N/A</v>
      </c>
      <c r="F194" s="562" t="e">
        <f>BusPlanLocation!F194</f>
        <v>#N/A</v>
      </c>
      <c r="G194" s="563"/>
      <c r="H194" s="307" t="e">
        <f t="shared" si="22"/>
        <v>#N/A</v>
      </c>
      <c r="I194" s="556" t="e">
        <f>BusPlanLocation!I194/IF(BusPlanLocation!$C$9="EUR",1,START!$E$18)+IF($C$9="Forecast",$F194,$D194)</f>
        <v>#N/A</v>
      </c>
      <c r="J194" s="307" t="e">
        <f t="shared" si="23"/>
        <v>#REF!</v>
      </c>
      <c r="K194" s="556" t="e">
        <f>BusPlanLocation!K194/IF(BusPlanLocation!$C$9="EUR",1,START!$E$18)+IF($C$9="Forecast",$F194,$D194)</f>
        <v>#N/A</v>
      </c>
      <c r="L194" s="307" t="e">
        <f t="shared" si="24"/>
        <v>#N/A</v>
      </c>
      <c r="M194" s="556" t="e">
        <f>BusPlanLocation!M194/IF(BusPlanLocation!$C$9="EUR",1,START!$E$18)+IF($C$9="Forecast",$F194,$D194)</f>
        <v>#N/A</v>
      </c>
      <c r="N194" s="307" t="e">
        <f t="shared" si="25"/>
        <v>#N/A</v>
      </c>
      <c r="O194" s="556" t="e">
        <f>BusPlanLocation!O194/IF(BusPlanLocation!$C$9="EUR",1,START!$E$18)+IF($C$9="Forecast",$F194,$D194)</f>
        <v>#N/A</v>
      </c>
      <c r="P194" s="307" t="e">
        <f t="shared" si="26"/>
        <v>#N/A</v>
      </c>
      <c r="Q194" s="556" t="e">
        <f>BusPlanLocation!Q194/IF(BusPlanLocation!$C$9="EUR",1,START!$E$18)+IF($C$9="Forecast",$F194,$D194)</f>
        <v>#N/A</v>
      </c>
      <c r="R194" s="307" t="e">
        <f t="shared" si="27"/>
        <v>#N/A</v>
      </c>
      <c r="S194" s="556" t="e">
        <f>BusPlanLocation!S194/IF(BusPlanLocation!$C$9="EUR",1,START!$E$18)+IF($C$9="Forecast",$F194,$D194)</f>
        <v>#N/A</v>
      </c>
      <c r="T194" s="307" t="e">
        <f t="shared" si="28"/>
        <v>#N/A</v>
      </c>
      <c r="AA194" s="525" t="str">
        <f>IF(OR(B194=0,B194=""),"",B194&amp;IF(COUNTIF(B$11:$B194,B194)&gt;1,COUNTIF(B$11:$B194,B194),""))</f>
        <v>Waste5</v>
      </c>
      <c r="AC194" s="610"/>
      <c r="AD194" s="577"/>
      <c r="AE194" s="608"/>
    </row>
    <row r="195" spans="1:31" ht="12.75" customHeight="1" outlineLevel="1">
      <c r="A195" s="553"/>
      <c r="B195" s="609" t="s">
        <v>281</v>
      </c>
      <c r="C195" s="598"/>
      <c r="D195" s="599" t="e">
        <f>BusPlanLocation!D195</f>
        <v>#N/A</v>
      </c>
      <c r="E195" s="360" t="e">
        <f t="shared" si="21"/>
        <v>#N/A</v>
      </c>
      <c r="F195" s="600" t="e">
        <f>BusPlanLocation!F195</f>
        <v>#N/A</v>
      </c>
      <c r="G195" s="601"/>
      <c r="H195" s="360" t="e">
        <f t="shared" si="22"/>
        <v>#N/A</v>
      </c>
      <c r="I195" s="599" t="e">
        <f>BusPlanLocation!I195/IF(BusPlanLocation!$C$9="EUR",1,START!$E$18)+IF($C$9="Forecast",$F195,$D195)</f>
        <v>#N/A</v>
      </c>
      <c r="J195" s="360" t="e">
        <f t="shared" si="23"/>
        <v>#REF!</v>
      </c>
      <c r="K195" s="599" t="e">
        <f>BusPlanLocation!K195/IF(BusPlanLocation!$C$9="EUR",1,START!$E$18)+IF($C$9="Forecast",$F195,$D195)</f>
        <v>#N/A</v>
      </c>
      <c r="L195" s="360" t="e">
        <f t="shared" si="24"/>
        <v>#N/A</v>
      </c>
      <c r="M195" s="599" t="e">
        <f>BusPlanLocation!M195/IF(BusPlanLocation!$C$9="EUR",1,START!$E$18)+IF($C$9="Forecast",$F195,$D195)</f>
        <v>#N/A</v>
      </c>
      <c r="N195" s="360" t="e">
        <f t="shared" si="25"/>
        <v>#N/A</v>
      </c>
      <c r="O195" s="599" t="e">
        <f>BusPlanLocation!O195/IF(BusPlanLocation!$C$9="EUR",1,START!$E$18)+IF($C$9="Forecast",$F195,$D195)</f>
        <v>#N/A</v>
      </c>
      <c r="P195" s="360" t="e">
        <f t="shared" si="26"/>
        <v>#N/A</v>
      </c>
      <c r="Q195" s="599" t="e">
        <f>BusPlanLocation!Q195/IF(BusPlanLocation!$C$9="EUR",1,START!$E$18)+IF($C$9="Forecast",$F195,$D195)</f>
        <v>#N/A</v>
      </c>
      <c r="R195" s="360" t="e">
        <f t="shared" si="27"/>
        <v>#N/A</v>
      </c>
      <c r="S195" s="599" t="e">
        <f>BusPlanLocation!S195/IF(BusPlanLocation!$C$9="EUR",1,START!$E$18)+IF($C$9="Forecast",$F195,$D195)</f>
        <v>#N/A</v>
      </c>
      <c r="T195" s="360" t="e">
        <f t="shared" si="28"/>
        <v>#N/A</v>
      </c>
      <c r="AA195" s="525" t="str">
        <f>IF(OR(B195=0,B195=""),"",B195&amp;IF(COUNTIF(B$11:$B195,B195)&gt;1,COUNTIF(B$11:$B195,B195),""))</f>
        <v>Others</v>
      </c>
      <c r="AC195" s="550"/>
      <c r="AD195" s="552"/>
      <c r="AE195" s="552"/>
    </row>
    <row r="196" spans="1:31" ht="12.75" customHeight="1" outlineLevel="1">
      <c r="A196" s="553"/>
      <c r="B196" s="554" t="s">
        <v>269</v>
      </c>
      <c r="C196" s="555"/>
      <c r="D196" s="556" t="e">
        <f>BusPlanLocation!D196</f>
        <v>#N/A</v>
      </c>
      <c r="E196" s="307" t="e">
        <f t="shared" si="21"/>
        <v>#N/A</v>
      </c>
      <c r="F196" s="562" t="e">
        <f>BusPlanLocation!F196</f>
        <v>#N/A</v>
      </c>
      <c r="G196" s="563"/>
      <c r="H196" s="307" t="e">
        <f t="shared" si="22"/>
        <v>#N/A</v>
      </c>
      <c r="I196" s="556" t="e">
        <f>BusPlanLocation!I196/IF(BusPlanLocation!$C$9="EUR",1,START!$E$18)+IF($C$9="Forecast",$F196,$D196)</f>
        <v>#N/A</v>
      </c>
      <c r="J196" s="307" t="e">
        <f t="shared" si="23"/>
        <v>#REF!</v>
      </c>
      <c r="K196" s="556" t="e">
        <f>BusPlanLocation!K196/IF(BusPlanLocation!$C$9="EUR",1,START!$E$18)+IF($C$9="Forecast",$F196,$D196)</f>
        <v>#N/A</v>
      </c>
      <c r="L196" s="307" t="e">
        <f t="shared" si="24"/>
        <v>#N/A</v>
      </c>
      <c r="M196" s="556" t="e">
        <f>BusPlanLocation!M196/IF(BusPlanLocation!$C$9="EUR",1,START!$E$18)+IF($C$9="Forecast",$F196,$D196)</f>
        <v>#N/A</v>
      </c>
      <c r="N196" s="307" t="e">
        <f t="shared" si="25"/>
        <v>#N/A</v>
      </c>
      <c r="O196" s="556" t="e">
        <f>BusPlanLocation!O196/IF(BusPlanLocation!$C$9="EUR",1,START!$E$18)+IF($C$9="Forecast",$F196,$D196)</f>
        <v>#N/A</v>
      </c>
      <c r="P196" s="307" t="e">
        <f t="shared" si="26"/>
        <v>#N/A</v>
      </c>
      <c r="Q196" s="556" t="e">
        <f>BusPlanLocation!Q196/IF(BusPlanLocation!$C$9="EUR",1,START!$E$18)+IF($C$9="Forecast",$F196,$D196)</f>
        <v>#N/A</v>
      </c>
      <c r="R196" s="307" t="e">
        <f t="shared" si="27"/>
        <v>#N/A</v>
      </c>
      <c r="S196" s="556" t="e">
        <f>BusPlanLocation!S196/IF(BusPlanLocation!$C$9="EUR",1,START!$E$18)+IF($C$9="Forecast",$F196,$D196)</f>
        <v>#N/A</v>
      </c>
      <c r="T196" s="307" t="e">
        <f t="shared" si="28"/>
        <v>#N/A</v>
      </c>
      <c r="AA196" s="525" t="str">
        <f>IF(OR(B196=0,B196=""),"",B196&amp;IF(COUNTIF(B$11:$B196,B196)&gt;1,COUNTIF(B$11:$B196,B196),""))</f>
        <v>Papers6</v>
      </c>
      <c r="AC196" s="550"/>
      <c r="AD196" s="552"/>
      <c r="AE196" s="552"/>
    </row>
    <row r="197" spans="1:31" ht="12.75" customHeight="1" outlineLevel="1">
      <c r="A197" s="553"/>
      <c r="B197" s="554" t="s">
        <v>270</v>
      </c>
      <c r="C197" s="555"/>
      <c r="D197" s="556" t="e">
        <f>BusPlanLocation!D197</f>
        <v>#N/A</v>
      </c>
      <c r="E197" s="307" t="e">
        <f t="shared" si="21"/>
        <v>#N/A</v>
      </c>
      <c r="F197" s="562" t="e">
        <f>BusPlanLocation!F197</f>
        <v>#N/A</v>
      </c>
      <c r="G197" s="563"/>
      <c r="H197" s="307" t="e">
        <f t="shared" si="22"/>
        <v>#N/A</v>
      </c>
      <c r="I197" s="556" t="e">
        <f>BusPlanLocation!I197/IF(BusPlanLocation!$C$9="EUR",1,START!$E$18)+IF($C$9="Forecast",$F197,$D197)</f>
        <v>#N/A</v>
      </c>
      <c r="J197" s="307" t="e">
        <f t="shared" si="23"/>
        <v>#REF!</v>
      </c>
      <c r="K197" s="556" t="e">
        <f>BusPlanLocation!K197/IF(BusPlanLocation!$C$9="EUR",1,START!$E$18)+IF($C$9="Forecast",$F197,$D197)</f>
        <v>#N/A</v>
      </c>
      <c r="L197" s="307" t="e">
        <f t="shared" si="24"/>
        <v>#N/A</v>
      </c>
      <c r="M197" s="556" t="e">
        <f>BusPlanLocation!M197/IF(BusPlanLocation!$C$9="EUR",1,START!$E$18)+IF($C$9="Forecast",$F197,$D197)</f>
        <v>#N/A</v>
      </c>
      <c r="N197" s="307" t="e">
        <f t="shared" si="25"/>
        <v>#N/A</v>
      </c>
      <c r="O197" s="556" t="e">
        <f>BusPlanLocation!O197/IF(BusPlanLocation!$C$9="EUR",1,START!$E$18)+IF($C$9="Forecast",$F197,$D197)</f>
        <v>#N/A</v>
      </c>
      <c r="P197" s="307" t="e">
        <f t="shared" si="26"/>
        <v>#N/A</v>
      </c>
      <c r="Q197" s="556" t="e">
        <f>BusPlanLocation!Q197/IF(BusPlanLocation!$C$9="EUR",1,START!$E$18)+IF($C$9="Forecast",$F197,$D197)</f>
        <v>#N/A</v>
      </c>
      <c r="R197" s="307" t="e">
        <f t="shared" si="27"/>
        <v>#N/A</v>
      </c>
      <c r="S197" s="556" t="e">
        <f>BusPlanLocation!S197/IF(BusPlanLocation!$C$9="EUR",1,START!$E$18)+IF($C$9="Forecast",$F197,$D197)</f>
        <v>#N/A</v>
      </c>
      <c r="T197" s="307" t="e">
        <f t="shared" si="28"/>
        <v>#N/A</v>
      </c>
      <c r="AA197" s="525" t="str">
        <f>IF(OR(B197=0,B197=""),"",B197&amp;IF(COUNTIF(B$11:$B197,B197)&gt;1,COUNTIF(B$11:$B197,B197),""))</f>
        <v>Plastics6</v>
      </c>
      <c r="AC197" s="550"/>
      <c r="AD197" s="552"/>
      <c r="AE197" s="552"/>
    </row>
    <row r="198" spans="1:31" ht="12.75" customHeight="1" outlineLevel="1">
      <c r="A198" s="553"/>
      <c r="B198" s="554" t="s">
        <v>271</v>
      </c>
      <c r="C198" s="555"/>
      <c r="D198" s="556" t="e">
        <f>BusPlanLocation!D198</f>
        <v>#N/A</v>
      </c>
      <c r="E198" s="307" t="e">
        <f t="shared" si="21"/>
        <v>#N/A</v>
      </c>
      <c r="F198" s="562" t="e">
        <f>BusPlanLocation!F198</f>
        <v>#N/A</v>
      </c>
      <c r="G198" s="563"/>
      <c r="H198" s="307" t="e">
        <f t="shared" si="22"/>
        <v>#N/A</v>
      </c>
      <c r="I198" s="556" t="e">
        <f>BusPlanLocation!I198/IF(BusPlanLocation!$C$9="EUR",1,START!$E$18)+IF($C$9="Forecast",$F198,$D198)</f>
        <v>#N/A</v>
      </c>
      <c r="J198" s="307" t="e">
        <f t="shared" si="23"/>
        <v>#REF!</v>
      </c>
      <c r="K198" s="556" t="e">
        <f>BusPlanLocation!K198/IF(BusPlanLocation!$C$9="EUR",1,START!$E$18)+IF($C$9="Forecast",$F198,$D198)</f>
        <v>#N/A</v>
      </c>
      <c r="L198" s="307" t="e">
        <f t="shared" si="24"/>
        <v>#N/A</v>
      </c>
      <c r="M198" s="556" t="e">
        <f>BusPlanLocation!M198/IF(BusPlanLocation!$C$9="EUR",1,START!$E$18)+IF($C$9="Forecast",$F198,$D198)</f>
        <v>#N/A</v>
      </c>
      <c r="N198" s="307" t="e">
        <f t="shared" si="25"/>
        <v>#N/A</v>
      </c>
      <c r="O198" s="556" t="e">
        <f>BusPlanLocation!O198/IF(BusPlanLocation!$C$9="EUR",1,START!$E$18)+IF($C$9="Forecast",$F198,$D198)</f>
        <v>#N/A</v>
      </c>
      <c r="P198" s="307" t="e">
        <f t="shared" si="26"/>
        <v>#N/A</v>
      </c>
      <c r="Q198" s="556" t="e">
        <f>BusPlanLocation!Q198/IF(BusPlanLocation!$C$9="EUR",1,START!$E$18)+IF($C$9="Forecast",$F198,$D198)</f>
        <v>#N/A</v>
      </c>
      <c r="R198" s="307" t="e">
        <f t="shared" si="27"/>
        <v>#N/A</v>
      </c>
      <c r="S198" s="556" t="e">
        <f>BusPlanLocation!S198/IF(BusPlanLocation!$C$9="EUR",1,START!$E$18)+IF($C$9="Forecast",$F198,$D198)</f>
        <v>#N/A</v>
      </c>
      <c r="T198" s="307" t="e">
        <f t="shared" si="28"/>
        <v>#N/A</v>
      </c>
      <c r="AA198" s="525" t="str">
        <f>IF(OR(B198=0,B198=""),"",B198&amp;IF(COUNTIF(B$11:$B198,B198)&gt;1,COUNTIF(B$11:$B198,B198),""))</f>
        <v>Refuse Derived Fuels6</v>
      </c>
      <c r="AC198" s="550"/>
      <c r="AD198" s="552"/>
      <c r="AE198" s="552"/>
    </row>
    <row r="199" spans="1:31" ht="12.75" customHeight="1" outlineLevel="1">
      <c r="A199" s="553"/>
      <c r="B199" s="554" t="s">
        <v>272</v>
      </c>
      <c r="C199" s="555"/>
      <c r="D199" s="556" t="e">
        <f>BusPlanLocation!D199</f>
        <v>#N/A</v>
      </c>
      <c r="E199" s="307" t="e">
        <f t="shared" si="21"/>
        <v>#N/A</v>
      </c>
      <c r="F199" s="562" t="e">
        <f>BusPlanLocation!F199</f>
        <v>#N/A</v>
      </c>
      <c r="G199" s="563"/>
      <c r="H199" s="307" t="e">
        <f t="shared" si="22"/>
        <v>#N/A</v>
      </c>
      <c r="I199" s="556" t="e">
        <f>BusPlanLocation!I199/IF(BusPlanLocation!$C$9="EUR",1,START!$E$18)+IF($C$9="Forecast",$F199,$D199)</f>
        <v>#N/A</v>
      </c>
      <c r="J199" s="307" t="e">
        <f t="shared" si="23"/>
        <v>#REF!</v>
      </c>
      <c r="K199" s="556" t="e">
        <f>BusPlanLocation!K199/IF(BusPlanLocation!$C$9="EUR",1,START!$E$18)+IF($C$9="Forecast",$F199,$D199)</f>
        <v>#N/A</v>
      </c>
      <c r="L199" s="307" t="e">
        <f t="shared" si="24"/>
        <v>#N/A</v>
      </c>
      <c r="M199" s="556" t="e">
        <f>BusPlanLocation!M199/IF(BusPlanLocation!$C$9="EUR",1,START!$E$18)+IF($C$9="Forecast",$F199,$D199)</f>
        <v>#N/A</v>
      </c>
      <c r="N199" s="307" t="e">
        <f t="shared" si="25"/>
        <v>#N/A</v>
      </c>
      <c r="O199" s="556" t="e">
        <f>BusPlanLocation!O199/IF(BusPlanLocation!$C$9="EUR",1,START!$E$18)+IF($C$9="Forecast",$F199,$D199)</f>
        <v>#N/A</v>
      </c>
      <c r="P199" s="307" t="e">
        <f t="shared" si="26"/>
        <v>#N/A</v>
      </c>
      <c r="Q199" s="556" t="e">
        <f>BusPlanLocation!Q199/IF(BusPlanLocation!$C$9="EUR",1,START!$E$18)+IF($C$9="Forecast",$F199,$D199)</f>
        <v>#N/A</v>
      </c>
      <c r="R199" s="307" t="e">
        <f t="shared" si="27"/>
        <v>#N/A</v>
      </c>
      <c r="S199" s="556" t="e">
        <f>BusPlanLocation!S199/IF(BusPlanLocation!$C$9="EUR",1,START!$E$18)+IF($C$9="Forecast",$F199,$D199)</f>
        <v>#N/A</v>
      </c>
      <c r="T199" s="307" t="e">
        <f t="shared" si="28"/>
        <v>#N/A</v>
      </c>
      <c r="AA199" s="525" t="str">
        <f>IF(OR(B199=0,B199=""),"",B199&amp;IF(COUNTIF(B$11:$B199,B199)&gt;1,COUNTIF(B$11:$B199,B199),""))</f>
        <v>Metals6</v>
      </c>
      <c r="AC199" s="550"/>
      <c r="AD199" s="552"/>
      <c r="AE199" s="552"/>
    </row>
    <row r="200" spans="1:31" ht="12.75" customHeight="1" outlineLevel="1">
      <c r="A200" s="553"/>
      <c r="B200" s="554" t="s">
        <v>273</v>
      </c>
      <c r="C200" s="555"/>
      <c r="D200" s="556" t="e">
        <f>BusPlanLocation!D200</f>
        <v>#N/A</v>
      </c>
      <c r="E200" s="307" t="e">
        <f t="shared" si="21"/>
        <v>#N/A</v>
      </c>
      <c r="F200" s="562" t="e">
        <f>BusPlanLocation!F200</f>
        <v>#N/A</v>
      </c>
      <c r="G200" s="563"/>
      <c r="H200" s="307" t="e">
        <f t="shared" si="22"/>
        <v>#N/A</v>
      </c>
      <c r="I200" s="556" t="e">
        <f>BusPlanLocation!I200/IF(BusPlanLocation!$C$9="EUR",1,START!$E$18)+IF($C$9="Forecast",$F200,$D200)</f>
        <v>#N/A</v>
      </c>
      <c r="J200" s="307" t="e">
        <f t="shared" si="23"/>
        <v>#REF!</v>
      </c>
      <c r="K200" s="556" t="e">
        <f>BusPlanLocation!K200/IF(BusPlanLocation!$C$9="EUR",1,START!$E$18)+IF($C$9="Forecast",$F200,$D200)</f>
        <v>#N/A</v>
      </c>
      <c r="L200" s="307" t="e">
        <f t="shared" si="24"/>
        <v>#N/A</v>
      </c>
      <c r="M200" s="556" t="e">
        <f>BusPlanLocation!M200/IF(BusPlanLocation!$C$9="EUR",1,START!$E$18)+IF($C$9="Forecast",$F200,$D200)</f>
        <v>#N/A</v>
      </c>
      <c r="N200" s="307" t="e">
        <f t="shared" si="25"/>
        <v>#N/A</v>
      </c>
      <c r="O200" s="556" t="e">
        <f>BusPlanLocation!O200/IF(BusPlanLocation!$C$9="EUR",1,START!$E$18)+IF($C$9="Forecast",$F200,$D200)</f>
        <v>#N/A</v>
      </c>
      <c r="P200" s="307" t="e">
        <f t="shared" si="26"/>
        <v>#N/A</v>
      </c>
      <c r="Q200" s="556" t="e">
        <f>BusPlanLocation!Q200/IF(BusPlanLocation!$C$9="EUR",1,START!$E$18)+IF($C$9="Forecast",$F200,$D200)</f>
        <v>#N/A</v>
      </c>
      <c r="R200" s="307" t="e">
        <f t="shared" si="27"/>
        <v>#N/A</v>
      </c>
      <c r="S200" s="556" t="e">
        <f>BusPlanLocation!S200/IF(BusPlanLocation!$C$9="EUR",1,START!$E$18)+IF($C$9="Forecast",$F200,$D200)</f>
        <v>#N/A</v>
      </c>
      <c r="T200" s="307" t="e">
        <f t="shared" si="28"/>
        <v>#N/A</v>
      </c>
      <c r="AA200" s="525" t="str">
        <f>IF(OR(B200=0,B200=""),"",B200&amp;IF(COUNTIF(B$11:$B200,B200)&gt;1,COUNTIF(B$11:$B200,B200),""))</f>
        <v>Glass6</v>
      </c>
      <c r="AC200" s="550"/>
      <c r="AD200" s="552"/>
      <c r="AE200" s="552"/>
    </row>
    <row r="201" spans="1:31" ht="12.75" customHeight="1" outlineLevel="1">
      <c r="A201" s="553"/>
      <c r="B201" s="554" t="s">
        <v>274</v>
      </c>
      <c r="C201" s="555"/>
      <c r="D201" s="556" t="e">
        <f>BusPlanLocation!D201</f>
        <v>#N/A</v>
      </c>
      <c r="E201" s="307" t="e">
        <f t="shared" si="21"/>
        <v>#N/A</v>
      </c>
      <c r="F201" s="562" t="e">
        <f>BusPlanLocation!F201</f>
        <v>#N/A</v>
      </c>
      <c r="G201" s="563"/>
      <c r="H201" s="307" t="e">
        <f t="shared" si="22"/>
        <v>#N/A</v>
      </c>
      <c r="I201" s="556" t="e">
        <f>BusPlanLocation!I201/IF(BusPlanLocation!$C$9="EUR",1,START!$E$18)+IF($C$9="Forecast",$F201,$D201)</f>
        <v>#N/A</v>
      </c>
      <c r="J201" s="307" t="e">
        <f t="shared" si="23"/>
        <v>#REF!</v>
      </c>
      <c r="K201" s="556" t="e">
        <f>BusPlanLocation!K201/IF(BusPlanLocation!$C$9="EUR",1,START!$E$18)+IF($C$9="Forecast",$F201,$D201)</f>
        <v>#N/A</v>
      </c>
      <c r="L201" s="307" t="e">
        <f t="shared" si="24"/>
        <v>#N/A</v>
      </c>
      <c r="M201" s="556" t="e">
        <f>BusPlanLocation!M201/IF(BusPlanLocation!$C$9="EUR",1,START!$E$18)+IF($C$9="Forecast",$F201,$D201)</f>
        <v>#N/A</v>
      </c>
      <c r="N201" s="307" t="e">
        <f t="shared" si="25"/>
        <v>#N/A</v>
      </c>
      <c r="O201" s="556" t="e">
        <f>BusPlanLocation!O201/IF(BusPlanLocation!$C$9="EUR",1,START!$E$18)+IF($C$9="Forecast",$F201,$D201)</f>
        <v>#N/A</v>
      </c>
      <c r="P201" s="307" t="e">
        <f t="shared" si="26"/>
        <v>#N/A</v>
      </c>
      <c r="Q201" s="556" t="e">
        <f>BusPlanLocation!Q201/IF(BusPlanLocation!$C$9="EUR",1,START!$E$18)+IF($C$9="Forecast",$F201,$D201)</f>
        <v>#N/A</v>
      </c>
      <c r="R201" s="307" t="e">
        <f t="shared" si="27"/>
        <v>#N/A</v>
      </c>
      <c r="S201" s="556" t="e">
        <f>BusPlanLocation!S201/IF(BusPlanLocation!$C$9="EUR",1,START!$E$18)+IF($C$9="Forecast",$F201,$D201)</f>
        <v>#N/A</v>
      </c>
      <c r="T201" s="307" t="e">
        <f t="shared" si="28"/>
        <v>#N/A</v>
      </c>
      <c r="AA201" s="525" t="str">
        <f>IF(OR(B201=0,B201=""),"",B201&amp;IF(COUNTIF(B$11:$B201,B201)&gt;1,COUNTIF(B$11:$B201,B201),""))</f>
        <v>Wood6</v>
      </c>
      <c r="AC201" s="550"/>
      <c r="AD201" s="552"/>
      <c r="AE201" s="552"/>
    </row>
    <row r="202" spans="1:31" ht="12.75" customHeight="1" outlineLevel="1">
      <c r="A202" s="553"/>
      <c r="B202" s="554" t="s">
        <v>275</v>
      </c>
      <c r="C202" s="555"/>
      <c r="D202" s="556" t="e">
        <f>BusPlanLocation!D202</f>
        <v>#N/A</v>
      </c>
      <c r="E202" s="307" t="e">
        <f t="shared" si="21"/>
        <v>#N/A</v>
      </c>
      <c r="F202" s="562" t="e">
        <f>BusPlanLocation!F202</f>
        <v>#N/A</v>
      </c>
      <c r="G202" s="563"/>
      <c r="H202" s="307" t="e">
        <f t="shared" si="22"/>
        <v>#N/A</v>
      </c>
      <c r="I202" s="556" t="e">
        <f>BusPlanLocation!I202/IF(BusPlanLocation!$C$9="EUR",1,START!$E$18)+IF($C$9="Forecast",$F202,$D202)</f>
        <v>#N/A</v>
      </c>
      <c r="J202" s="307" t="e">
        <f t="shared" si="23"/>
        <v>#REF!</v>
      </c>
      <c r="K202" s="556" t="e">
        <f>BusPlanLocation!K202/IF(BusPlanLocation!$C$9="EUR",1,START!$E$18)+IF($C$9="Forecast",$F202,$D202)</f>
        <v>#N/A</v>
      </c>
      <c r="L202" s="307" t="e">
        <f t="shared" si="24"/>
        <v>#N/A</v>
      </c>
      <c r="M202" s="556" t="e">
        <f>BusPlanLocation!M202/IF(BusPlanLocation!$C$9="EUR",1,START!$E$18)+IF($C$9="Forecast",$F202,$D202)</f>
        <v>#N/A</v>
      </c>
      <c r="N202" s="307" t="e">
        <f t="shared" si="25"/>
        <v>#N/A</v>
      </c>
      <c r="O202" s="556" t="e">
        <f>BusPlanLocation!O202/IF(BusPlanLocation!$C$9="EUR",1,START!$E$18)+IF($C$9="Forecast",$F202,$D202)</f>
        <v>#N/A</v>
      </c>
      <c r="P202" s="307" t="e">
        <f t="shared" si="26"/>
        <v>#N/A</v>
      </c>
      <c r="Q202" s="556" t="e">
        <f>BusPlanLocation!Q202/IF(BusPlanLocation!$C$9="EUR",1,START!$E$18)+IF($C$9="Forecast",$F202,$D202)</f>
        <v>#N/A</v>
      </c>
      <c r="R202" s="307" t="e">
        <f t="shared" si="27"/>
        <v>#N/A</v>
      </c>
      <c r="S202" s="556" t="e">
        <f>BusPlanLocation!S202/IF(BusPlanLocation!$C$9="EUR",1,START!$E$18)+IF($C$9="Forecast",$F202,$D202)</f>
        <v>#N/A</v>
      </c>
      <c r="T202" s="307" t="e">
        <f t="shared" si="28"/>
        <v>#N/A</v>
      </c>
      <c r="AA202" s="525" t="str">
        <f>IF(OR(B202=0,B202=""),"",B202&amp;IF(COUNTIF(B$11:$B202,B202)&gt;1,COUNTIF(B$11:$B202,B202),""))</f>
        <v>Final Goods6</v>
      </c>
      <c r="AC202" s="550"/>
      <c r="AD202" s="552"/>
      <c r="AE202" s="552"/>
    </row>
    <row r="203" spans="1:31" ht="12.75" customHeight="1" outlineLevel="1">
      <c r="A203" s="553"/>
      <c r="B203" s="554" t="s">
        <v>276</v>
      </c>
      <c r="C203" s="555"/>
      <c r="D203" s="556" t="e">
        <f>BusPlanLocation!D203</f>
        <v>#N/A</v>
      </c>
      <c r="E203" s="307" t="e">
        <f t="shared" si="21"/>
        <v>#N/A</v>
      </c>
      <c r="F203" s="562" t="e">
        <f>BusPlanLocation!F203</f>
        <v>#N/A</v>
      </c>
      <c r="G203" s="563"/>
      <c r="H203" s="307" t="e">
        <f t="shared" si="22"/>
        <v>#N/A</v>
      </c>
      <c r="I203" s="556" t="e">
        <f>BusPlanLocation!I203/IF(BusPlanLocation!$C$9="EUR",1,START!$E$18)+IF($C$9="Forecast",$F203,$D203)</f>
        <v>#N/A</v>
      </c>
      <c r="J203" s="307" t="e">
        <f t="shared" si="23"/>
        <v>#REF!</v>
      </c>
      <c r="K203" s="556" t="e">
        <f>BusPlanLocation!K203/IF(BusPlanLocation!$C$9="EUR",1,START!$E$18)+IF($C$9="Forecast",$F203,$D203)</f>
        <v>#N/A</v>
      </c>
      <c r="L203" s="307" t="e">
        <f t="shared" si="24"/>
        <v>#N/A</v>
      </c>
      <c r="M203" s="556" t="e">
        <f>BusPlanLocation!M203/IF(BusPlanLocation!$C$9="EUR",1,START!$E$18)+IF($C$9="Forecast",$F203,$D203)</f>
        <v>#N/A</v>
      </c>
      <c r="N203" s="307" t="e">
        <f t="shared" si="25"/>
        <v>#N/A</v>
      </c>
      <c r="O203" s="556" t="e">
        <f>BusPlanLocation!O203/IF(BusPlanLocation!$C$9="EUR",1,START!$E$18)+IF($C$9="Forecast",$F203,$D203)</f>
        <v>#N/A</v>
      </c>
      <c r="P203" s="307" t="e">
        <f t="shared" si="26"/>
        <v>#N/A</v>
      </c>
      <c r="Q203" s="556" t="e">
        <f>BusPlanLocation!Q203/IF(BusPlanLocation!$C$9="EUR",1,START!$E$18)+IF($C$9="Forecast",$F203,$D203)</f>
        <v>#N/A</v>
      </c>
      <c r="R203" s="307" t="e">
        <f t="shared" si="27"/>
        <v>#N/A</v>
      </c>
      <c r="S203" s="556" t="e">
        <f>BusPlanLocation!S203/IF(BusPlanLocation!$C$9="EUR",1,START!$E$18)+IF($C$9="Forecast",$F203,$D203)</f>
        <v>#N/A</v>
      </c>
      <c r="T203" s="307" t="e">
        <f t="shared" si="28"/>
        <v>#N/A</v>
      </c>
      <c r="AA203" s="525" t="str">
        <f>IF(OR(B203=0,B203=""),"",B203&amp;IF(COUNTIF(B$11:$B203,B203)&gt;1,COUNTIF(B$11:$B203,B203),""))</f>
        <v>Compound6</v>
      </c>
      <c r="AC203" s="550"/>
      <c r="AD203" s="552"/>
      <c r="AE203" s="552"/>
    </row>
    <row r="204" spans="1:31" ht="12.75" customHeight="1" outlineLevel="1" thickBot="1">
      <c r="A204" s="553"/>
      <c r="B204" s="611" t="s">
        <v>277</v>
      </c>
      <c r="C204" s="581"/>
      <c r="D204" s="582" t="e">
        <f>BusPlanLocation!D204</f>
        <v>#N/A</v>
      </c>
      <c r="E204" s="345" t="e">
        <f t="shared" si="21"/>
        <v>#N/A</v>
      </c>
      <c r="F204" s="583" t="e">
        <f>BusPlanLocation!F204</f>
        <v>#N/A</v>
      </c>
      <c r="G204" s="584"/>
      <c r="H204" s="345" t="e">
        <f t="shared" si="22"/>
        <v>#N/A</v>
      </c>
      <c r="I204" s="582" t="e">
        <f>BusPlanLocation!I204/IF(BusPlanLocation!$C$9="EUR",1,START!$E$18)+IF($C$9="Forecast",$F204,$D204)</f>
        <v>#N/A</v>
      </c>
      <c r="J204" s="345" t="e">
        <f t="shared" si="23"/>
        <v>#REF!</v>
      </c>
      <c r="K204" s="582" t="e">
        <f>BusPlanLocation!K204/IF(BusPlanLocation!$C$9="EUR",1,START!$E$18)+IF($C$9="Forecast",$F204,$D204)</f>
        <v>#N/A</v>
      </c>
      <c r="L204" s="345" t="e">
        <f t="shared" si="24"/>
        <v>#N/A</v>
      </c>
      <c r="M204" s="582" t="e">
        <f>BusPlanLocation!M204/IF(BusPlanLocation!$C$9="EUR",1,START!$E$18)+IF($C$9="Forecast",$F204,$D204)</f>
        <v>#N/A</v>
      </c>
      <c r="N204" s="345" t="e">
        <f t="shared" si="25"/>
        <v>#N/A</v>
      </c>
      <c r="O204" s="582" t="e">
        <f>BusPlanLocation!O204/IF(BusPlanLocation!$C$9="EUR",1,START!$E$18)+IF($C$9="Forecast",$F204,$D204)</f>
        <v>#N/A</v>
      </c>
      <c r="P204" s="345" t="e">
        <f t="shared" si="26"/>
        <v>#N/A</v>
      </c>
      <c r="Q204" s="582" t="e">
        <f>BusPlanLocation!Q204/IF(BusPlanLocation!$C$9="EUR",1,START!$E$18)+IF($C$9="Forecast",$F204,$D204)</f>
        <v>#N/A</v>
      </c>
      <c r="R204" s="345" t="e">
        <f t="shared" si="27"/>
        <v>#N/A</v>
      </c>
      <c r="S204" s="582" t="e">
        <f>BusPlanLocation!S204/IF(BusPlanLocation!$C$9="EUR",1,START!$E$18)+IF($C$9="Forecast",$F204,$D204)</f>
        <v>#N/A</v>
      </c>
      <c r="T204" s="345" t="e">
        <f t="shared" si="28"/>
        <v>#N/A</v>
      </c>
      <c r="AA204" s="525" t="str">
        <f>IF(OR(B204=0,B204=""),"",B204&amp;IF(COUNTIF(B$11:$B204,B204)&gt;1,COUNTIF(B$11:$B204,B204),""))</f>
        <v>Waste6</v>
      </c>
      <c r="AC204" s="550"/>
      <c r="AD204" s="552"/>
      <c r="AE204" s="552"/>
    </row>
    <row r="205" spans="1:31" ht="12.75" customHeight="1" outlineLevel="1">
      <c r="A205" s="553"/>
      <c r="B205" s="612" t="s">
        <v>282</v>
      </c>
      <c r="C205" s="613"/>
      <c r="D205" s="614" t="e">
        <f>BusPlanLocation!D205</f>
        <v>#N/A</v>
      </c>
      <c r="E205" s="385" t="e">
        <f t="shared" si="21"/>
        <v>#N/A</v>
      </c>
      <c r="F205" s="615" t="e">
        <f>BusPlanLocation!F205</f>
        <v>#N/A</v>
      </c>
      <c r="G205" s="616"/>
      <c r="H205" s="385" t="e">
        <f t="shared" si="22"/>
        <v>#N/A</v>
      </c>
      <c r="I205" s="614" t="e">
        <f>BusPlanLocation!I205/IF(BusPlanLocation!$C$9="EUR",1,START!$E$18)+IF($C$9="Forecast",$F205,$D205)</f>
        <v>#REF!</v>
      </c>
      <c r="J205" s="385" t="e">
        <f t="shared" si="23"/>
        <v>#REF!</v>
      </c>
      <c r="K205" s="614" t="e">
        <f>BusPlanLocation!K205/IF(BusPlanLocation!$C$9="EUR",1,START!$E$18)+IF($C$9="Forecast",$F205,$D205)</f>
        <v>#N/A</v>
      </c>
      <c r="L205" s="385" t="e">
        <f t="shared" si="24"/>
        <v>#N/A</v>
      </c>
      <c r="M205" s="614" t="e">
        <f>BusPlanLocation!M205/IF(BusPlanLocation!$C$9="EUR",1,START!$E$18)+IF($C$9="Forecast",$F205,$D205)</f>
        <v>#N/A</v>
      </c>
      <c r="N205" s="385" t="e">
        <f t="shared" si="25"/>
        <v>#N/A</v>
      </c>
      <c r="O205" s="614" t="e">
        <f>BusPlanLocation!O205/IF(BusPlanLocation!$C$9="EUR",1,START!$E$18)+IF($C$9="Forecast",$F205,$D205)</f>
        <v>#N/A</v>
      </c>
      <c r="P205" s="385" t="e">
        <f t="shared" si="26"/>
        <v>#N/A</v>
      </c>
      <c r="Q205" s="614" t="e">
        <f>BusPlanLocation!Q205/IF(BusPlanLocation!$C$9="EUR",1,START!$E$18)+IF($C$9="Forecast",$F205,$D205)</f>
        <v>#N/A</v>
      </c>
      <c r="R205" s="385" t="e">
        <f t="shared" si="27"/>
        <v>#N/A</v>
      </c>
      <c r="S205" s="614" t="e">
        <f>BusPlanLocation!S205/IF(BusPlanLocation!$C$9="EUR",1,START!$E$18)+IF($C$9="Forecast",$F205,$D205)</f>
        <v>#N/A</v>
      </c>
      <c r="T205" s="385" t="e">
        <f t="shared" si="28"/>
        <v>#N/A</v>
      </c>
      <c r="AA205" s="525" t="str">
        <f>IF(OR(B205=0,B205=""),"",B205&amp;IF(COUNTIF(B$11:$B205,B205)&gt;1,COUNTIF(B$11:$B205,B205),""))</f>
        <v>All Business Types2</v>
      </c>
      <c r="AC205" s="617"/>
      <c r="AD205" s="618"/>
      <c r="AE205" s="618"/>
    </row>
    <row r="206" spans="1:31" ht="12.75" customHeight="1" outlineLevel="1">
      <c r="A206" s="553"/>
      <c r="B206" s="554" t="s">
        <v>283</v>
      </c>
      <c r="C206" s="555"/>
      <c r="D206" s="556" t="e">
        <f>BusPlanLocation!D206</f>
        <v>#N/A</v>
      </c>
      <c r="E206" s="307" t="e">
        <f t="shared" si="21"/>
        <v>#N/A</v>
      </c>
      <c r="F206" s="562" t="e">
        <f>BusPlanLocation!F206</f>
        <v>#N/A</v>
      </c>
      <c r="G206" s="563"/>
      <c r="H206" s="307" t="e">
        <f t="shared" si="22"/>
        <v>#N/A</v>
      </c>
      <c r="I206" s="556" t="e">
        <f>BusPlanLocation!I206/IF(BusPlanLocation!$C$9="EUR",1,START!$E$18)+IF($C$9="Forecast",$F206,$D206)</f>
        <v>#REF!</v>
      </c>
      <c r="J206" s="307" t="e">
        <f t="shared" si="23"/>
        <v>#REF!</v>
      </c>
      <c r="K206" s="556" t="e">
        <f>BusPlanLocation!K206/IF(BusPlanLocation!$C$9="EUR",1,START!$E$18)+IF($C$9="Forecast",$F206,$D206)</f>
        <v>#N/A</v>
      </c>
      <c r="L206" s="307" t="e">
        <f t="shared" si="24"/>
        <v>#N/A</v>
      </c>
      <c r="M206" s="556" t="e">
        <f>BusPlanLocation!M206/IF(BusPlanLocation!$C$9="EUR",1,START!$E$18)+IF($C$9="Forecast",$F206,$D206)</f>
        <v>#N/A</v>
      </c>
      <c r="N206" s="307" t="e">
        <f t="shared" si="25"/>
        <v>#N/A</v>
      </c>
      <c r="O206" s="556" t="e">
        <f>BusPlanLocation!O206/IF(BusPlanLocation!$C$9="EUR",1,START!$E$18)+IF($C$9="Forecast",$F206,$D206)</f>
        <v>#N/A</v>
      </c>
      <c r="P206" s="307" t="e">
        <f t="shared" si="26"/>
        <v>#N/A</v>
      </c>
      <c r="Q206" s="556" t="e">
        <f>BusPlanLocation!Q206/IF(BusPlanLocation!$C$9="EUR",1,START!$E$18)+IF($C$9="Forecast",$F206,$D206)</f>
        <v>#N/A</v>
      </c>
      <c r="R206" s="307" t="e">
        <f t="shared" si="27"/>
        <v>#N/A</v>
      </c>
      <c r="S206" s="556" t="e">
        <f>BusPlanLocation!S206/IF(BusPlanLocation!$C$9="EUR",1,START!$E$18)+IF($C$9="Forecast",$F206,$D206)</f>
        <v>#N/A</v>
      </c>
      <c r="T206" s="307" t="e">
        <f t="shared" si="28"/>
        <v>#N/A</v>
      </c>
      <c r="AA206" s="525" t="str">
        <f>IF(OR(B206=0,B206=""),"",B206&amp;IF(COUNTIF(B$11:$B206,B206)&gt;1,COUNTIF(B$11:$B206,B206),""))</f>
        <v xml:space="preserve">External Customers </v>
      </c>
      <c r="AC206" s="551"/>
      <c r="AD206" s="575"/>
      <c r="AE206" s="575"/>
    </row>
    <row r="207" spans="1:31" ht="12.75" customHeight="1" outlineLevel="1">
      <c r="A207" s="553"/>
      <c r="B207" s="554" t="s">
        <v>284</v>
      </c>
      <c r="C207" s="555"/>
      <c r="D207" s="556" t="e">
        <f>BusPlanLocation!D207</f>
        <v>#N/A</v>
      </c>
      <c r="E207" s="307" t="e">
        <f t="shared" si="21"/>
        <v>#N/A</v>
      </c>
      <c r="F207" s="562" t="e">
        <f>BusPlanLocation!F207</f>
        <v>#N/A</v>
      </c>
      <c r="G207" s="563"/>
      <c r="H207" s="307" t="e">
        <f t="shared" si="22"/>
        <v>#N/A</v>
      </c>
      <c r="I207" s="556" t="e">
        <f>BusPlanLocation!I207/IF(BusPlanLocation!$C$9="EUR",1,START!$E$18)+IF($C$9="Forecast",$F207,$D207)</f>
        <v>#N/A</v>
      </c>
      <c r="J207" s="307" t="e">
        <f t="shared" si="23"/>
        <v>#REF!</v>
      </c>
      <c r="K207" s="556" t="e">
        <f>BusPlanLocation!K207/IF(BusPlanLocation!$C$9="EUR",1,START!$E$18)+IF($C$9="Forecast",$F207,$D207)</f>
        <v>#N/A</v>
      </c>
      <c r="L207" s="307" t="e">
        <f t="shared" si="24"/>
        <v>#N/A</v>
      </c>
      <c r="M207" s="556" t="e">
        <f>BusPlanLocation!M207/IF(BusPlanLocation!$C$9="EUR",1,START!$E$18)+IF($C$9="Forecast",$F207,$D207)</f>
        <v>#N/A</v>
      </c>
      <c r="N207" s="307" t="e">
        <f t="shared" si="25"/>
        <v>#N/A</v>
      </c>
      <c r="O207" s="556" t="e">
        <f>BusPlanLocation!O207/IF(BusPlanLocation!$C$9="EUR",1,START!$E$18)+IF($C$9="Forecast",$F207,$D207)</f>
        <v>#N/A</v>
      </c>
      <c r="P207" s="307" t="e">
        <f t="shared" si="26"/>
        <v>#N/A</v>
      </c>
      <c r="Q207" s="556" t="e">
        <f>BusPlanLocation!Q207/IF(BusPlanLocation!$C$9="EUR",1,START!$E$18)+IF($C$9="Forecast",$F207,$D207)</f>
        <v>#N/A</v>
      </c>
      <c r="R207" s="307" t="e">
        <f t="shared" si="27"/>
        <v>#N/A</v>
      </c>
      <c r="S207" s="556" t="e">
        <f>BusPlanLocation!S207/IF(BusPlanLocation!$C$9="EUR",1,START!$E$18)+IF($C$9="Forecast",$F207,$D207)</f>
        <v>#N/A</v>
      </c>
      <c r="T207" s="307" t="e">
        <f t="shared" si="28"/>
        <v>#N/A</v>
      </c>
      <c r="AA207" s="525" t="str">
        <f>IF(OR(B207=0,B207=""),"",B207&amp;IF(COUNTIF(B$11:$B207,B207)&gt;1,COUNTIF(B$11:$B207,B207),""))</f>
        <v xml:space="preserve">Intra-Divisional </v>
      </c>
      <c r="AC207" s="577"/>
      <c r="AD207" s="577"/>
      <c r="AE207" s="608"/>
    </row>
    <row r="208" spans="1:31" ht="12.75" customHeight="1" outlineLevel="1">
      <c r="A208" s="553"/>
      <c r="B208" s="554" t="s">
        <v>285</v>
      </c>
      <c r="C208" s="555"/>
      <c r="D208" s="556" t="e">
        <f>BusPlanLocation!D208</f>
        <v>#N/A</v>
      </c>
      <c r="E208" s="307" t="e">
        <f t="shared" si="21"/>
        <v>#N/A</v>
      </c>
      <c r="F208" s="562" t="e">
        <f>BusPlanLocation!F208</f>
        <v>#N/A</v>
      </c>
      <c r="G208" s="563"/>
      <c r="H208" s="307" t="e">
        <f t="shared" si="22"/>
        <v>#N/A</v>
      </c>
      <c r="I208" s="556" t="e">
        <f>BusPlanLocation!I208/IF(BusPlanLocation!$C$9="EUR",1,START!$E$18)+IF($C$9="Forecast",$F208,$D208)</f>
        <v>#N/A</v>
      </c>
      <c r="J208" s="307" t="e">
        <f t="shared" si="23"/>
        <v>#REF!</v>
      </c>
      <c r="K208" s="556" t="e">
        <f>BusPlanLocation!K208/IF(BusPlanLocation!$C$9="EUR",1,START!$E$18)+IF($C$9="Forecast",$F208,$D208)</f>
        <v>#N/A</v>
      </c>
      <c r="L208" s="307" t="e">
        <f t="shared" si="24"/>
        <v>#N/A</v>
      </c>
      <c r="M208" s="556" t="e">
        <f>BusPlanLocation!M208/IF(BusPlanLocation!$C$9="EUR",1,START!$E$18)+IF($C$9="Forecast",$F208,$D208)</f>
        <v>#N/A</v>
      </c>
      <c r="N208" s="307" t="e">
        <f t="shared" si="25"/>
        <v>#N/A</v>
      </c>
      <c r="O208" s="556" t="e">
        <f>BusPlanLocation!O208/IF(BusPlanLocation!$C$9="EUR",1,START!$E$18)+IF($C$9="Forecast",$F208,$D208)</f>
        <v>#N/A</v>
      </c>
      <c r="P208" s="307" t="e">
        <f t="shared" si="26"/>
        <v>#N/A</v>
      </c>
      <c r="Q208" s="556" t="e">
        <f>BusPlanLocation!Q208/IF(BusPlanLocation!$C$9="EUR",1,START!$E$18)+IF($C$9="Forecast",$F208,$D208)</f>
        <v>#N/A</v>
      </c>
      <c r="R208" s="307" t="e">
        <f t="shared" si="27"/>
        <v>#N/A</v>
      </c>
      <c r="S208" s="556" t="e">
        <f>BusPlanLocation!S208/IF(BusPlanLocation!$C$9="EUR",1,START!$E$18)+IF($C$9="Forecast",$F208,$D208)</f>
        <v>#N/A</v>
      </c>
      <c r="T208" s="307" t="e">
        <f t="shared" si="28"/>
        <v>#N/A</v>
      </c>
      <c r="AA208" s="525" t="str">
        <f>IF(OR(B208=0,B208=""),"",B208&amp;IF(COUNTIF(B$11:$B208,B208)&gt;1,COUNTIF(B$11:$B208,B208),""))</f>
        <v xml:space="preserve">Inter-Divisional </v>
      </c>
      <c r="AC208" s="577"/>
      <c r="AD208" s="577"/>
      <c r="AE208" s="608"/>
    </row>
    <row r="209" spans="1:31" ht="12.75" customHeight="1" outlineLevel="1">
      <c r="A209" s="553"/>
      <c r="B209" s="609" t="s">
        <v>268</v>
      </c>
      <c r="C209" s="598"/>
      <c r="D209" s="599" t="e">
        <f>BusPlanLocation!D209</f>
        <v>#N/A</v>
      </c>
      <c r="E209" s="360" t="e">
        <f t="shared" ref="E209:E228" si="29">IF(D$205=0,"",D209/D$205)</f>
        <v>#N/A</v>
      </c>
      <c r="F209" s="600" t="e">
        <f>BusPlanLocation!F209</f>
        <v>#N/A</v>
      </c>
      <c r="G209" s="601"/>
      <c r="H209" s="360" t="e">
        <f t="shared" ref="H209:H228" si="30">IF(F$205=0,"",F209/F$205)</f>
        <v>#N/A</v>
      </c>
      <c r="I209" s="599" t="e">
        <f>BusPlanLocation!I209/IF(BusPlanLocation!$C$9="EUR",1,START!$E$18)+IF($C$9="Forecast",$F209,$D209)</f>
        <v>#REF!</v>
      </c>
      <c r="J209" s="360" t="e">
        <f t="shared" ref="J209:J228" si="31">IF(I$205=0,"",I209/I$205)</f>
        <v>#REF!</v>
      </c>
      <c r="K209" s="599" t="e">
        <f>BusPlanLocation!K209/IF(BusPlanLocation!$C$9="EUR",1,START!$E$18)+IF($C$9="Forecast",$F209,$D209)</f>
        <v>#N/A</v>
      </c>
      <c r="L209" s="360" t="e">
        <f t="shared" ref="L209:L228" si="32">IF(K$205=0,"",K209/K$205)</f>
        <v>#N/A</v>
      </c>
      <c r="M209" s="599" t="e">
        <f>BusPlanLocation!M209/IF(BusPlanLocation!$C$9="EUR",1,START!$E$18)+IF($C$9="Forecast",$F209,$D209)</f>
        <v>#N/A</v>
      </c>
      <c r="N209" s="360" t="e">
        <f t="shared" ref="N209:N228" si="33">IF(M$205=0,"",M209/M$205)</f>
        <v>#N/A</v>
      </c>
      <c r="O209" s="599" t="e">
        <f>BusPlanLocation!O209/IF(BusPlanLocation!$C$9="EUR",1,START!$E$18)+IF($C$9="Forecast",$F209,$D209)</f>
        <v>#N/A</v>
      </c>
      <c r="P209" s="360" t="e">
        <f t="shared" ref="P209:P228" si="34">IF(O$205=0,"",O209/O$205)</f>
        <v>#N/A</v>
      </c>
      <c r="Q209" s="599" t="e">
        <f>BusPlanLocation!Q209/IF(BusPlanLocation!$C$9="EUR",1,START!$E$18)+IF($C$9="Forecast",$F209,$D209)</f>
        <v>#N/A</v>
      </c>
      <c r="R209" s="360" t="e">
        <f t="shared" ref="R209:R228" si="35">IF(Q$205=0,"",Q209/Q$205)</f>
        <v>#N/A</v>
      </c>
      <c r="S209" s="599" t="e">
        <f>BusPlanLocation!S209/IF(BusPlanLocation!$C$9="EUR",1,START!$E$18)+IF($C$9="Forecast",$F209,$D209)</f>
        <v>#N/A</v>
      </c>
      <c r="T209" s="360" t="e">
        <f t="shared" ref="T209:T228" si="36">IF(S$205=0,"",S209/S$205)</f>
        <v>#N/A</v>
      </c>
      <c r="AA209" s="525" t="str">
        <f>IF(OR(B209=0,B209=""),"",B209&amp;IF(COUNTIF(B$11:$B209,B209)&gt;1,COUNTIF(B$11:$B209,B209),""))</f>
        <v>Collection2</v>
      </c>
      <c r="AC209" s="577"/>
      <c r="AD209" s="577"/>
      <c r="AE209" s="608"/>
    </row>
    <row r="210" spans="1:31" ht="12.75" customHeight="1" outlineLevel="1">
      <c r="A210" s="553"/>
      <c r="B210" s="554" t="s">
        <v>283</v>
      </c>
      <c r="C210" s="555"/>
      <c r="D210" s="556" t="e">
        <f>BusPlanLocation!D210</f>
        <v>#N/A</v>
      </c>
      <c r="E210" s="307" t="e">
        <f t="shared" si="29"/>
        <v>#N/A</v>
      </c>
      <c r="F210" s="562" t="e">
        <f>BusPlanLocation!F210</f>
        <v>#N/A</v>
      </c>
      <c r="G210" s="563"/>
      <c r="H210" s="307" t="e">
        <f t="shared" si="30"/>
        <v>#N/A</v>
      </c>
      <c r="I210" s="556" t="e">
        <f>BusPlanLocation!I210/IF(BusPlanLocation!$C$9="EUR",1,START!$E$18)+IF($C$9="Forecast",$F210,$D210)</f>
        <v>#REF!</v>
      </c>
      <c r="J210" s="307" t="e">
        <f t="shared" si="31"/>
        <v>#REF!</v>
      </c>
      <c r="K210" s="556" t="e">
        <f>BusPlanLocation!K210/IF(BusPlanLocation!$C$9="EUR",1,START!$E$18)+IF($C$9="Forecast",$F210,$D210)</f>
        <v>#N/A</v>
      </c>
      <c r="L210" s="307" t="e">
        <f t="shared" si="32"/>
        <v>#N/A</v>
      </c>
      <c r="M210" s="556" t="e">
        <f>BusPlanLocation!M210/IF(BusPlanLocation!$C$9="EUR",1,START!$E$18)+IF($C$9="Forecast",$F210,$D210)</f>
        <v>#N/A</v>
      </c>
      <c r="N210" s="307" t="e">
        <f t="shared" si="33"/>
        <v>#N/A</v>
      </c>
      <c r="O210" s="556" t="e">
        <f>BusPlanLocation!O210/IF(BusPlanLocation!$C$9="EUR",1,START!$E$18)+IF($C$9="Forecast",$F210,$D210)</f>
        <v>#N/A</v>
      </c>
      <c r="P210" s="307" t="e">
        <f t="shared" si="34"/>
        <v>#N/A</v>
      </c>
      <c r="Q210" s="556" t="e">
        <f>BusPlanLocation!Q210/IF(BusPlanLocation!$C$9="EUR",1,START!$E$18)+IF($C$9="Forecast",$F210,$D210)</f>
        <v>#N/A</v>
      </c>
      <c r="R210" s="307" t="e">
        <f t="shared" si="35"/>
        <v>#N/A</v>
      </c>
      <c r="S210" s="556" t="e">
        <f>BusPlanLocation!S210/IF(BusPlanLocation!$C$9="EUR",1,START!$E$18)+IF($C$9="Forecast",$F210,$D210)</f>
        <v>#N/A</v>
      </c>
      <c r="T210" s="307" t="e">
        <f t="shared" si="36"/>
        <v>#N/A</v>
      </c>
      <c r="AA210" s="525" t="str">
        <f>IF(OR(B210=0,B210=""),"",B210&amp;IF(COUNTIF(B$11:$B210,B210)&gt;1,COUNTIF(B$11:$B210,B210),""))</f>
        <v>External Customers 2</v>
      </c>
      <c r="AC210" s="577"/>
      <c r="AD210" s="577"/>
      <c r="AE210" s="608"/>
    </row>
    <row r="211" spans="1:31" ht="12.75" customHeight="1" outlineLevel="1">
      <c r="A211" s="553"/>
      <c r="B211" s="554" t="s">
        <v>284</v>
      </c>
      <c r="C211" s="555"/>
      <c r="D211" s="556" t="e">
        <f>BusPlanLocation!D211</f>
        <v>#N/A</v>
      </c>
      <c r="E211" s="307" t="e">
        <f t="shared" si="29"/>
        <v>#N/A</v>
      </c>
      <c r="F211" s="562" t="e">
        <f>BusPlanLocation!F211</f>
        <v>#N/A</v>
      </c>
      <c r="G211" s="563"/>
      <c r="H211" s="307" t="e">
        <f t="shared" si="30"/>
        <v>#N/A</v>
      </c>
      <c r="I211" s="556" t="e">
        <f>BusPlanLocation!I211/IF(BusPlanLocation!$C$9="EUR",1,START!$E$18)+IF($C$9="Forecast",$F211,$D211)</f>
        <v>#N/A</v>
      </c>
      <c r="J211" s="307" t="e">
        <f t="shared" si="31"/>
        <v>#REF!</v>
      </c>
      <c r="K211" s="556" t="e">
        <f>BusPlanLocation!K211/IF(BusPlanLocation!$C$9="EUR",1,START!$E$18)+IF($C$9="Forecast",$F211,$D211)</f>
        <v>#N/A</v>
      </c>
      <c r="L211" s="307" t="e">
        <f t="shared" si="32"/>
        <v>#N/A</v>
      </c>
      <c r="M211" s="556" t="e">
        <f>BusPlanLocation!M211/IF(BusPlanLocation!$C$9="EUR",1,START!$E$18)+IF($C$9="Forecast",$F211,$D211)</f>
        <v>#N/A</v>
      </c>
      <c r="N211" s="307" t="e">
        <f t="shared" si="33"/>
        <v>#N/A</v>
      </c>
      <c r="O211" s="556" t="e">
        <f>BusPlanLocation!O211/IF(BusPlanLocation!$C$9="EUR",1,START!$E$18)+IF($C$9="Forecast",$F211,$D211)</f>
        <v>#N/A</v>
      </c>
      <c r="P211" s="307" t="e">
        <f t="shared" si="34"/>
        <v>#N/A</v>
      </c>
      <c r="Q211" s="556" t="e">
        <f>BusPlanLocation!Q211/IF(BusPlanLocation!$C$9="EUR",1,START!$E$18)+IF($C$9="Forecast",$F211,$D211)</f>
        <v>#N/A</v>
      </c>
      <c r="R211" s="307" t="e">
        <f t="shared" si="35"/>
        <v>#N/A</v>
      </c>
      <c r="S211" s="556" t="e">
        <f>BusPlanLocation!S211/IF(BusPlanLocation!$C$9="EUR",1,START!$E$18)+IF($C$9="Forecast",$F211,$D211)</f>
        <v>#N/A</v>
      </c>
      <c r="T211" s="307" t="e">
        <f t="shared" si="36"/>
        <v>#N/A</v>
      </c>
      <c r="AA211" s="525" t="str">
        <f>IF(OR(B211=0,B211=""),"",B211&amp;IF(COUNTIF(B$11:$B211,B211)&gt;1,COUNTIF(B$11:$B211,B211),""))</f>
        <v>Intra-Divisional 2</v>
      </c>
      <c r="AC211" s="577"/>
      <c r="AD211" s="577"/>
      <c r="AE211" s="608"/>
    </row>
    <row r="212" spans="1:31" ht="12.75" customHeight="1" outlineLevel="1">
      <c r="A212" s="553"/>
      <c r="B212" s="554" t="s">
        <v>285</v>
      </c>
      <c r="C212" s="555"/>
      <c r="D212" s="556" t="e">
        <f>BusPlanLocation!D212</f>
        <v>#N/A</v>
      </c>
      <c r="E212" s="307" t="e">
        <f t="shared" si="29"/>
        <v>#N/A</v>
      </c>
      <c r="F212" s="562" t="e">
        <f>BusPlanLocation!F212</f>
        <v>#N/A</v>
      </c>
      <c r="G212" s="563"/>
      <c r="H212" s="307" t="e">
        <f t="shared" si="30"/>
        <v>#N/A</v>
      </c>
      <c r="I212" s="556" t="e">
        <f>BusPlanLocation!I212/IF(BusPlanLocation!$C$9="EUR",1,START!$E$18)+IF($C$9="Forecast",$F212,$D212)</f>
        <v>#N/A</v>
      </c>
      <c r="J212" s="307" t="e">
        <f t="shared" si="31"/>
        <v>#REF!</v>
      </c>
      <c r="K212" s="556" t="e">
        <f>BusPlanLocation!K212/IF(BusPlanLocation!$C$9="EUR",1,START!$E$18)+IF($C$9="Forecast",$F212,$D212)</f>
        <v>#N/A</v>
      </c>
      <c r="L212" s="307" t="e">
        <f t="shared" si="32"/>
        <v>#N/A</v>
      </c>
      <c r="M212" s="556" t="e">
        <f>BusPlanLocation!M212/IF(BusPlanLocation!$C$9="EUR",1,START!$E$18)+IF($C$9="Forecast",$F212,$D212)</f>
        <v>#N/A</v>
      </c>
      <c r="N212" s="307" t="e">
        <f t="shared" si="33"/>
        <v>#N/A</v>
      </c>
      <c r="O212" s="556" t="e">
        <f>BusPlanLocation!O212/IF(BusPlanLocation!$C$9="EUR",1,START!$E$18)+IF($C$9="Forecast",$F212,$D212)</f>
        <v>#N/A</v>
      </c>
      <c r="P212" s="307" t="e">
        <f t="shared" si="34"/>
        <v>#N/A</v>
      </c>
      <c r="Q212" s="556" t="e">
        <f>BusPlanLocation!Q212/IF(BusPlanLocation!$C$9="EUR",1,START!$E$18)+IF($C$9="Forecast",$F212,$D212)</f>
        <v>#N/A</v>
      </c>
      <c r="R212" s="307" t="e">
        <f t="shared" si="35"/>
        <v>#N/A</v>
      </c>
      <c r="S212" s="556" t="e">
        <f>BusPlanLocation!S212/IF(BusPlanLocation!$C$9="EUR",1,START!$E$18)+IF($C$9="Forecast",$F212,$D212)</f>
        <v>#N/A</v>
      </c>
      <c r="T212" s="307" t="e">
        <f t="shared" si="36"/>
        <v>#N/A</v>
      </c>
      <c r="AA212" s="525" t="str">
        <f>IF(OR(B212=0,B212=""),"",B212&amp;IF(COUNTIF(B$11:$B212,B212)&gt;1,COUNTIF(B$11:$B212,B212),""))</f>
        <v>Inter-Divisional 2</v>
      </c>
      <c r="AC212" s="577"/>
      <c r="AD212" s="577"/>
      <c r="AE212" s="608"/>
    </row>
    <row r="213" spans="1:31" ht="12.75" customHeight="1" outlineLevel="1">
      <c r="A213" s="553"/>
      <c r="B213" s="609" t="s">
        <v>278</v>
      </c>
      <c r="C213" s="598"/>
      <c r="D213" s="599" t="e">
        <f>BusPlanLocation!D213</f>
        <v>#N/A</v>
      </c>
      <c r="E213" s="360" t="e">
        <f t="shared" si="29"/>
        <v>#N/A</v>
      </c>
      <c r="F213" s="600" t="e">
        <f>BusPlanLocation!F213</f>
        <v>#N/A</v>
      </c>
      <c r="G213" s="601"/>
      <c r="H213" s="360" t="e">
        <f t="shared" si="30"/>
        <v>#N/A</v>
      </c>
      <c r="I213" s="599" t="e">
        <f>BusPlanLocation!I213/IF(BusPlanLocation!$C$9="EUR",1,START!$E$18)+IF($C$9="Forecast",$F213,$D213)</f>
        <v>#N/A</v>
      </c>
      <c r="J213" s="360" t="e">
        <f t="shared" si="31"/>
        <v>#REF!</v>
      </c>
      <c r="K213" s="599" t="e">
        <f>BusPlanLocation!K213/IF(BusPlanLocation!$C$9="EUR",1,START!$E$18)+IF($C$9="Forecast",$F213,$D213)</f>
        <v>#N/A</v>
      </c>
      <c r="L213" s="360" t="e">
        <f t="shared" si="32"/>
        <v>#N/A</v>
      </c>
      <c r="M213" s="599" t="e">
        <f>BusPlanLocation!M213/IF(BusPlanLocation!$C$9="EUR",1,START!$E$18)+IF($C$9="Forecast",$F213,$D213)</f>
        <v>#N/A</v>
      </c>
      <c r="N213" s="360" t="e">
        <f t="shared" si="33"/>
        <v>#N/A</v>
      </c>
      <c r="O213" s="599" t="e">
        <f>BusPlanLocation!O213/IF(BusPlanLocation!$C$9="EUR",1,START!$E$18)+IF($C$9="Forecast",$F213,$D213)</f>
        <v>#N/A</v>
      </c>
      <c r="P213" s="360" t="e">
        <f t="shared" si="34"/>
        <v>#N/A</v>
      </c>
      <c r="Q213" s="599" t="e">
        <f>BusPlanLocation!Q213/IF(BusPlanLocation!$C$9="EUR",1,START!$E$18)+IF($C$9="Forecast",$F213,$D213)</f>
        <v>#N/A</v>
      </c>
      <c r="R213" s="360" t="e">
        <f t="shared" si="35"/>
        <v>#N/A</v>
      </c>
      <c r="S213" s="599" t="e">
        <f>BusPlanLocation!S213/IF(BusPlanLocation!$C$9="EUR",1,START!$E$18)+IF($C$9="Forecast",$F213,$D213)</f>
        <v>#N/A</v>
      </c>
      <c r="T213" s="360" t="e">
        <f t="shared" si="36"/>
        <v>#N/A</v>
      </c>
      <c r="AA213" s="525" t="str">
        <f>IF(OR(B213=0,B213=""),"",B213&amp;IF(COUNTIF(B$11:$B213,B213)&gt;1,COUNTIF(B$11:$B213,B213),""))</f>
        <v>Trade2</v>
      </c>
      <c r="AC213" s="610"/>
      <c r="AD213" s="577"/>
      <c r="AE213" s="608"/>
    </row>
    <row r="214" spans="1:31" ht="12.75" customHeight="1" outlineLevel="1">
      <c r="A214" s="553"/>
      <c r="B214" s="554" t="s">
        <v>283</v>
      </c>
      <c r="C214" s="555"/>
      <c r="D214" s="556" t="e">
        <f>BusPlanLocation!D214</f>
        <v>#N/A</v>
      </c>
      <c r="E214" s="307" t="e">
        <f t="shared" si="29"/>
        <v>#N/A</v>
      </c>
      <c r="F214" s="562" t="e">
        <f>BusPlanLocation!F214</f>
        <v>#N/A</v>
      </c>
      <c r="G214" s="563"/>
      <c r="H214" s="307" t="e">
        <f t="shared" si="30"/>
        <v>#N/A</v>
      </c>
      <c r="I214" s="556" t="e">
        <f>BusPlanLocation!I214/IF(BusPlanLocation!$C$9="EUR",1,START!$E$18)+IF($C$9="Forecast",$F214,$D214)</f>
        <v>#N/A</v>
      </c>
      <c r="J214" s="307" t="e">
        <f t="shared" si="31"/>
        <v>#REF!</v>
      </c>
      <c r="K214" s="556" t="e">
        <f>BusPlanLocation!K214/IF(BusPlanLocation!$C$9="EUR",1,START!$E$18)+IF($C$9="Forecast",$F214,$D214)</f>
        <v>#N/A</v>
      </c>
      <c r="L214" s="307" t="e">
        <f t="shared" si="32"/>
        <v>#N/A</v>
      </c>
      <c r="M214" s="556" t="e">
        <f>BusPlanLocation!M214/IF(BusPlanLocation!$C$9="EUR",1,START!$E$18)+IF($C$9="Forecast",$F214,$D214)</f>
        <v>#N/A</v>
      </c>
      <c r="N214" s="307" t="e">
        <f t="shared" si="33"/>
        <v>#N/A</v>
      </c>
      <c r="O214" s="556" t="e">
        <f>BusPlanLocation!O214/IF(BusPlanLocation!$C$9="EUR",1,START!$E$18)+IF($C$9="Forecast",$F214,$D214)</f>
        <v>#N/A</v>
      </c>
      <c r="P214" s="307" t="e">
        <f t="shared" si="34"/>
        <v>#N/A</v>
      </c>
      <c r="Q214" s="556" t="e">
        <f>BusPlanLocation!Q214/IF(BusPlanLocation!$C$9="EUR",1,START!$E$18)+IF($C$9="Forecast",$F214,$D214)</f>
        <v>#N/A</v>
      </c>
      <c r="R214" s="307" t="e">
        <f t="shared" si="35"/>
        <v>#N/A</v>
      </c>
      <c r="S214" s="556" t="e">
        <f>BusPlanLocation!S214/IF(BusPlanLocation!$C$9="EUR",1,START!$E$18)+IF($C$9="Forecast",$F214,$D214)</f>
        <v>#N/A</v>
      </c>
      <c r="T214" s="307" t="e">
        <f t="shared" si="36"/>
        <v>#N/A</v>
      </c>
      <c r="AA214" s="525" t="str">
        <f>IF(OR(B214=0,B214=""),"",B214&amp;IF(COUNTIF(B$11:$B214,B214)&gt;1,COUNTIF(B$11:$B214,B214),""))</f>
        <v>External Customers 3</v>
      </c>
      <c r="AC214" s="610"/>
      <c r="AD214" s="577"/>
      <c r="AE214" s="608"/>
    </row>
    <row r="215" spans="1:31" ht="12.75" customHeight="1" outlineLevel="1">
      <c r="A215" s="553"/>
      <c r="B215" s="554" t="s">
        <v>284</v>
      </c>
      <c r="C215" s="555"/>
      <c r="D215" s="556" t="e">
        <f>BusPlanLocation!D215</f>
        <v>#N/A</v>
      </c>
      <c r="E215" s="307" t="e">
        <f t="shared" si="29"/>
        <v>#N/A</v>
      </c>
      <c r="F215" s="562" t="e">
        <f>BusPlanLocation!F215</f>
        <v>#N/A</v>
      </c>
      <c r="G215" s="563"/>
      <c r="H215" s="307" t="e">
        <f t="shared" si="30"/>
        <v>#N/A</v>
      </c>
      <c r="I215" s="556" t="e">
        <f>BusPlanLocation!I215/IF(BusPlanLocation!$C$9="EUR",1,START!$E$18)+IF($C$9="Forecast",$F215,$D215)</f>
        <v>#N/A</v>
      </c>
      <c r="J215" s="307" t="e">
        <f t="shared" si="31"/>
        <v>#REF!</v>
      </c>
      <c r="K215" s="556" t="e">
        <f>BusPlanLocation!K215/IF(BusPlanLocation!$C$9="EUR",1,START!$E$18)+IF($C$9="Forecast",$F215,$D215)</f>
        <v>#N/A</v>
      </c>
      <c r="L215" s="307" t="e">
        <f t="shared" si="32"/>
        <v>#N/A</v>
      </c>
      <c r="M215" s="556" t="e">
        <f>BusPlanLocation!M215/IF(BusPlanLocation!$C$9="EUR",1,START!$E$18)+IF($C$9="Forecast",$F215,$D215)</f>
        <v>#N/A</v>
      </c>
      <c r="N215" s="307" t="e">
        <f t="shared" si="33"/>
        <v>#N/A</v>
      </c>
      <c r="O215" s="556" t="e">
        <f>BusPlanLocation!O215/IF(BusPlanLocation!$C$9="EUR",1,START!$E$18)+IF($C$9="Forecast",$F215,$D215)</f>
        <v>#N/A</v>
      </c>
      <c r="P215" s="307" t="e">
        <f t="shared" si="34"/>
        <v>#N/A</v>
      </c>
      <c r="Q215" s="556" t="e">
        <f>BusPlanLocation!Q215/IF(BusPlanLocation!$C$9="EUR",1,START!$E$18)+IF($C$9="Forecast",$F215,$D215)</f>
        <v>#N/A</v>
      </c>
      <c r="R215" s="307" t="e">
        <f t="shared" si="35"/>
        <v>#N/A</v>
      </c>
      <c r="S215" s="556" t="e">
        <f>BusPlanLocation!S215/IF(BusPlanLocation!$C$9="EUR",1,START!$E$18)+IF($C$9="Forecast",$F215,$D215)</f>
        <v>#N/A</v>
      </c>
      <c r="T215" s="307" t="e">
        <f t="shared" si="36"/>
        <v>#N/A</v>
      </c>
      <c r="AA215" s="525" t="str">
        <f>IF(OR(B215=0,B215=""),"",B215&amp;IF(COUNTIF(B$11:$B215,B215)&gt;1,COUNTIF(B$11:$B215,B215),""))</f>
        <v>Intra-Divisional 3</v>
      </c>
      <c r="AC215" s="610"/>
      <c r="AD215" s="552"/>
      <c r="AE215" s="552"/>
    </row>
    <row r="216" spans="1:31" ht="12.75" customHeight="1" outlineLevel="1">
      <c r="A216" s="553"/>
      <c r="B216" s="554" t="s">
        <v>285</v>
      </c>
      <c r="C216" s="555"/>
      <c r="D216" s="556" t="e">
        <f>BusPlanLocation!D216</f>
        <v>#N/A</v>
      </c>
      <c r="E216" s="307" t="e">
        <f t="shared" si="29"/>
        <v>#N/A</v>
      </c>
      <c r="F216" s="562" t="e">
        <f>BusPlanLocation!F216</f>
        <v>#N/A</v>
      </c>
      <c r="G216" s="563"/>
      <c r="H216" s="307" t="e">
        <f t="shared" si="30"/>
        <v>#N/A</v>
      </c>
      <c r="I216" s="556" t="e">
        <f>BusPlanLocation!I216/IF(BusPlanLocation!$C$9="EUR",1,START!$E$18)+IF($C$9="Forecast",$F216,$D216)</f>
        <v>#N/A</v>
      </c>
      <c r="J216" s="307" t="e">
        <f t="shared" si="31"/>
        <v>#REF!</v>
      </c>
      <c r="K216" s="556" t="e">
        <f>BusPlanLocation!K216/IF(BusPlanLocation!$C$9="EUR",1,START!$E$18)+IF($C$9="Forecast",$F216,$D216)</f>
        <v>#N/A</v>
      </c>
      <c r="L216" s="307" t="e">
        <f t="shared" si="32"/>
        <v>#N/A</v>
      </c>
      <c r="M216" s="556" t="e">
        <f>BusPlanLocation!M216/IF(BusPlanLocation!$C$9="EUR",1,START!$E$18)+IF($C$9="Forecast",$F216,$D216)</f>
        <v>#N/A</v>
      </c>
      <c r="N216" s="307" t="e">
        <f t="shared" si="33"/>
        <v>#N/A</v>
      </c>
      <c r="O216" s="556" t="e">
        <f>BusPlanLocation!O216/IF(BusPlanLocation!$C$9="EUR",1,START!$E$18)+IF($C$9="Forecast",$F216,$D216)</f>
        <v>#N/A</v>
      </c>
      <c r="P216" s="307" t="e">
        <f t="shared" si="34"/>
        <v>#N/A</v>
      </c>
      <c r="Q216" s="556" t="e">
        <f>BusPlanLocation!Q216/IF(BusPlanLocation!$C$9="EUR",1,START!$E$18)+IF($C$9="Forecast",$F216,$D216)</f>
        <v>#N/A</v>
      </c>
      <c r="R216" s="307" t="e">
        <f t="shared" si="35"/>
        <v>#N/A</v>
      </c>
      <c r="S216" s="556" t="e">
        <f>BusPlanLocation!S216/IF(BusPlanLocation!$C$9="EUR",1,START!$E$18)+IF($C$9="Forecast",$F216,$D216)</f>
        <v>#N/A</v>
      </c>
      <c r="T216" s="307" t="e">
        <f t="shared" si="36"/>
        <v>#N/A</v>
      </c>
      <c r="AA216" s="525" t="str">
        <f>IF(OR(B216=0,B216=""),"",B216&amp;IF(COUNTIF(B$11:$B216,B216)&gt;1,COUNTIF(B$11:$B216,B216),""))</f>
        <v>Inter-Divisional 3</v>
      </c>
      <c r="AC216" s="577"/>
      <c r="AD216" s="577"/>
      <c r="AE216" s="608"/>
    </row>
    <row r="217" spans="1:31" ht="12.75" customHeight="1" outlineLevel="1">
      <c r="A217" s="553"/>
      <c r="B217" s="609" t="s">
        <v>279</v>
      </c>
      <c r="C217" s="598"/>
      <c r="D217" s="599" t="e">
        <f>BusPlanLocation!D217</f>
        <v>#N/A</v>
      </c>
      <c r="E217" s="360" t="e">
        <f t="shared" si="29"/>
        <v>#N/A</v>
      </c>
      <c r="F217" s="600" t="e">
        <f>BusPlanLocation!F217</f>
        <v>#N/A</v>
      </c>
      <c r="G217" s="601"/>
      <c r="H217" s="360" t="e">
        <f t="shared" si="30"/>
        <v>#N/A</v>
      </c>
      <c r="I217" s="599" t="e">
        <f>BusPlanLocation!I217/IF(BusPlanLocation!$C$9="EUR",1,START!$E$18)+IF($C$9="Forecast",$F217,$D217)</f>
        <v>#N/A</v>
      </c>
      <c r="J217" s="360" t="e">
        <f t="shared" si="31"/>
        <v>#REF!</v>
      </c>
      <c r="K217" s="599" t="e">
        <f>BusPlanLocation!K217/IF(BusPlanLocation!$C$9="EUR",1,START!$E$18)+IF($C$9="Forecast",$F217,$D217)</f>
        <v>#N/A</v>
      </c>
      <c r="L217" s="360" t="e">
        <f t="shared" si="32"/>
        <v>#N/A</v>
      </c>
      <c r="M217" s="599" t="e">
        <f>BusPlanLocation!M217/IF(BusPlanLocation!$C$9="EUR",1,START!$E$18)+IF($C$9="Forecast",$F217,$D217)</f>
        <v>#N/A</v>
      </c>
      <c r="N217" s="360" t="e">
        <f t="shared" si="33"/>
        <v>#N/A</v>
      </c>
      <c r="O217" s="599" t="e">
        <f>BusPlanLocation!O217/IF(BusPlanLocation!$C$9="EUR",1,START!$E$18)+IF($C$9="Forecast",$F217,$D217)</f>
        <v>#N/A</v>
      </c>
      <c r="P217" s="360" t="e">
        <f t="shared" si="34"/>
        <v>#N/A</v>
      </c>
      <c r="Q217" s="599" t="e">
        <f>BusPlanLocation!Q217/IF(BusPlanLocation!$C$9="EUR",1,START!$E$18)+IF($C$9="Forecast",$F217,$D217)</f>
        <v>#N/A</v>
      </c>
      <c r="R217" s="360" t="e">
        <f t="shared" si="35"/>
        <v>#N/A</v>
      </c>
      <c r="S217" s="599" t="e">
        <f>BusPlanLocation!S217/IF(BusPlanLocation!$C$9="EUR",1,START!$E$18)+IF($C$9="Forecast",$F217,$D217)</f>
        <v>#N/A</v>
      </c>
      <c r="T217" s="360" t="e">
        <f t="shared" si="36"/>
        <v>#N/A</v>
      </c>
      <c r="AA217" s="525" t="str">
        <f>IF(OR(B217=0,B217=""),"",B217&amp;IF(COUNTIF(B$11:$B217,B217)&gt;1,COUNTIF(B$11:$B217,B217),""))</f>
        <v>Bartering2</v>
      </c>
      <c r="AC217" s="577"/>
      <c r="AD217" s="577"/>
      <c r="AE217" s="608"/>
    </row>
    <row r="218" spans="1:31" ht="14.25" customHeight="1" outlineLevel="1">
      <c r="A218" s="553"/>
      <c r="B218" s="554" t="s">
        <v>283</v>
      </c>
      <c r="C218" s="555"/>
      <c r="D218" s="556" t="e">
        <f>BusPlanLocation!D218</f>
        <v>#N/A</v>
      </c>
      <c r="E218" s="307" t="e">
        <f t="shared" si="29"/>
        <v>#N/A</v>
      </c>
      <c r="F218" s="562" t="e">
        <f>BusPlanLocation!F218</f>
        <v>#N/A</v>
      </c>
      <c r="G218" s="563"/>
      <c r="H218" s="307" t="e">
        <f t="shared" si="30"/>
        <v>#N/A</v>
      </c>
      <c r="I218" s="556" t="e">
        <f>BusPlanLocation!I218/IF(BusPlanLocation!$C$9="EUR",1,START!$E$18)+IF($C$9="Forecast",$F218,$D218)</f>
        <v>#N/A</v>
      </c>
      <c r="J218" s="307" t="e">
        <f t="shared" si="31"/>
        <v>#REF!</v>
      </c>
      <c r="K218" s="556" t="e">
        <f>BusPlanLocation!K218/IF(BusPlanLocation!$C$9="EUR",1,START!$E$18)+IF($C$9="Forecast",$F218,$D218)</f>
        <v>#N/A</v>
      </c>
      <c r="L218" s="307" t="e">
        <f t="shared" si="32"/>
        <v>#N/A</v>
      </c>
      <c r="M218" s="556" t="e">
        <f>BusPlanLocation!M218/IF(BusPlanLocation!$C$9="EUR",1,START!$E$18)+IF($C$9="Forecast",$F218,$D218)</f>
        <v>#N/A</v>
      </c>
      <c r="N218" s="307" t="e">
        <f t="shared" si="33"/>
        <v>#N/A</v>
      </c>
      <c r="O218" s="556" t="e">
        <f>BusPlanLocation!O218/IF(BusPlanLocation!$C$9="EUR",1,START!$E$18)+IF($C$9="Forecast",$F218,$D218)</f>
        <v>#N/A</v>
      </c>
      <c r="P218" s="307" t="e">
        <f t="shared" si="34"/>
        <v>#N/A</v>
      </c>
      <c r="Q218" s="556" t="e">
        <f>BusPlanLocation!Q218/IF(BusPlanLocation!$C$9="EUR",1,START!$E$18)+IF($C$9="Forecast",$F218,$D218)</f>
        <v>#N/A</v>
      </c>
      <c r="R218" s="307" t="e">
        <f t="shared" si="35"/>
        <v>#N/A</v>
      </c>
      <c r="S218" s="556" t="e">
        <f>BusPlanLocation!S218/IF(BusPlanLocation!$C$9="EUR",1,START!$E$18)+IF($C$9="Forecast",$F218,$D218)</f>
        <v>#N/A</v>
      </c>
      <c r="T218" s="307" t="e">
        <f t="shared" si="36"/>
        <v>#N/A</v>
      </c>
      <c r="AA218" s="525" t="str">
        <f>IF(OR(B218=0,B218=""),"",B218&amp;IF(COUNTIF(B$11:$B218,B218)&gt;1,COUNTIF(B$11:$B218,B218),""))</f>
        <v>External Customers 4</v>
      </c>
      <c r="AC218" s="577"/>
      <c r="AD218" s="577"/>
      <c r="AE218" s="608"/>
    </row>
    <row r="219" spans="1:31" ht="14.25" customHeight="1" outlineLevel="1">
      <c r="A219" s="553"/>
      <c r="B219" s="554" t="s">
        <v>284</v>
      </c>
      <c r="C219" s="555"/>
      <c r="D219" s="556" t="e">
        <f>BusPlanLocation!D219</f>
        <v>#N/A</v>
      </c>
      <c r="E219" s="307" t="e">
        <f t="shared" si="29"/>
        <v>#N/A</v>
      </c>
      <c r="F219" s="562" t="e">
        <f>BusPlanLocation!F219</f>
        <v>#N/A</v>
      </c>
      <c r="G219" s="563"/>
      <c r="H219" s="307" t="e">
        <f t="shared" si="30"/>
        <v>#N/A</v>
      </c>
      <c r="I219" s="556" t="e">
        <f>BusPlanLocation!I219/IF(BusPlanLocation!$C$9="EUR",1,START!$E$18)+IF($C$9="Forecast",$F219,$D219)</f>
        <v>#N/A</v>
      </c>
      <c r="J219" s="307" t="e">
        <f t="shared" si="31"/>
        <v>#REF!</v>
      </c>
      <c r="K219" s="556" t="e">
        <f>BusPlanLocation!K219/IF(BusPlanLocation!$C$9="EUR",1,START!$E$18)+IF($C$9="Forecast",$F219,$D219)</f>
        <v>#N/A</v>
      </c>
      <c r="L219" s="307" t="e">
        <f t="shared" si="32"/>
        <v>#N/A</v>
      </c>
      <c r="M219" s="556" t="e">
        <f>BusPlanLocation!M219/IF(BusPlanLocation!$C$9="EUR",1,START!$E$18)+IF($C$9="Forecast",$F219,$D219)</f>
        <v>#N/A</v>
      </c>
      <c r="N219" s="307" t="e">
        <f t="shared" si="33"/>
        <v>#N/A</v>
      </c>
      <c r="O219" s="556" t="e">
        <f>BusPlanLocation!O219/IF(BusPlanLocation!$C$9="EUR",1,START!$E$18)+IF($C$9="Forecast",$F219,$D219)</f>
        <v>#N/A</v>
      </c>
      <c r="P219" s="307" t="e">
        <f t="shared" si="34"/>
        <v>#N/A</v>
      </c>
      <c r="Q219" s="556" t="e">
        <f>BusPlanLocation!Q219/IF(BusPlanLocation!$C$9="EUR",1,START!$E$18)+IF($C$9="Forecast",$F219,$D219)</f>
        <v>#N/A</v>
      </c>
      <c r="R219" s="307" t="e">
        <f t="shared" si="35"/>
        <v>#N/A</v>
      </c>
      <c r="S219" s="556" t="e">
        <f>BusPlanLocation!S219/IF(BusPlanLocation!$C$9="EUR",1,START!$E$18)+IF($C$9="Forecast",$F219,$D219)</f>
        <v>#N/A</v>
      </c>
      <c r="T219" s="307" t="e">
        <f t="shared" si="36"/>
        <v>#N/A</v>
      </c>
      <c r="AA219" s="525" t="str">
        <f>IF(OR(B219=0,B219=""),"",B219&amp;IF(COUNTIF(B$11:$B219,B219)&gt;1,COUNTIF(B$11:$B219,B219),""))</f>
        <v>Intra-Divisional 4</v>
      </c>
      <c r="AC219" s="577"/>
      <c r="AD219" s="577"/>
      <c r="AE219" s="608"/>
    </row>
    <row r="220" spans="1:31" ht="14.25" customHeight="1" outlineLevel="1">
      <c r="A220" s="553"/>
      <c r="B220" s="554" t="s">
        <v>285</v>
      </c>
      <c r="C220" s="555"/>
      <c r="D220" s="556" t="e">
        <f>BusPlanLocation!D220</f>
        <v>#N/A</v>
      </c>
      <c r="E220" s="307" t="e">
        <f t="shared" si="29"/>
        <v>#N/A</v>
      </c>
      <c r="F220" s="562" t="e">
        <f>BusPlanLocation!F220</f>
        <v>#N/A</v>
      </c>
      <c r="G220" s="563"/>
      <c r="H220" s="307" t="e">
        <f t="shared" si="30"/>
        <v>#N/A</v>
      </c>
      <c r="I220" s="556" t="e">
        <f>BusPlanLocation!I220/IF(BusPlanLocation!$C$9="EUR",1,START!$E$18)+IF($C$9="Forecast",$F220,$D220)</f>
        <v>#N/A</v>
      </c>
      <c r="J220" s="307" t="e">
        <f t="shared" si="31"/>
        <v>#REF!</v>
      </c>
      <c r="K220" s="556" t="e">
        <f>BusPlanLocation!K220/IF(BusPlanLocation!$C$9="EUR",1,START!$E$18)+IF($C$9="Forecast",$F220,$D220)</f>
        <v>#N/A</v>
      </c>
      <c r="L220" s="307" t="e">
        <f t="shared" si="32"/>
        <v>#N/A</v>
      </c>
      <c r="M220" s="556" t="e">
        <f>BusPlanLocation!M220/IF(BusPlanLocation!$C$9="EUR",1,START!$E$18)+IF($C$9="Forecast",$F220,$D220)</f>
        <v>#N/A</v>
      </c>
      <c r="N220" s="307" t="e">
        <f t="shared" si="33"/>
        <v>#N/A</v>
      </c>
      <c r="O220" s="556" t="e">
        <f>BusPlanLocation!O220/IF(BusPlanLocation!$C$9="EUR",1,START!$E$18)+IF($C$9="Forecast",$F220,$D220)</f>
        <v>#N/A</v>
      </c>
      <c r="P220" s="307" t="e">
        <f t="shared" si="34"/>
        <v>#N/A</v>
      </c>
      <c r="Q220" s="556" t="e">
        <f>BusPlanLocation!Q220/IF(BusPlanLocation!$C$9="EUR",1,START!$E$18)+IF($C$9="Forecast",$F220,$D220)</f>
        <v>#N/A</v>
      </c>
      <c r="R220" s="307" t="e">
        <f t="shared" si="35"/>
        <v>#N/A</v>
      </c>
      <c r="S220" s="556" t="e">
        <f>BusPlanLocation!S220/IF(BusPlanLocation!$C$9="EUR",1,START!$E$18)+IF($C$9="Forecast",$F220,$D220)</f>
        <v>#N/A</v>
      </c>
      <c r="T220" s="307" t="e">
        <f t="shared" si="36"/>
        <v>#N/A</v>
      </c>
      <c r="AA220" s="525" t="str">
        <f>IF(OR(B220=0,B220=""),"",B220&amp;IF(COUNTIF(B$11:$B220,B220)&gt;1,COUNTIF(B$11:$B220,B220),""))</f>
        <v>Inter-Divisional 4</v>
      </c>
      <c r="AC220" s="577"/>
      <c r="AD220" s="577"/>
      <c r="AE220" s="608"/>
    </row>
    <row r="221" spans="1:31" ht="14.25" customHeight="1" outlineLevel="1">
      <c r="A221" s="553"/>
      <c r="B221" s="609" t="s">
        <v>280</v>
      </c>
      <c r="C221" s="598"/>
      <c r="D221" s="599" t="e">
        <f>BusPlanLocation!D221</f>
        <v>#N/A</v>
      </c>
      <c r="E221" s="360" t="e">
        <f t="shared" si="29"/>
        <v>#N/A</v>
      </c>
      <c r="F221" s="600" t="e">
        <f>BusPlanLocation!F221</f>
        <v>#N/A</v>
      </c>
      <c r="G221" s="601"/>
      <c r="H221" s="360" t="e">
        <f t="shared" si="30"/>
        <v>#N/A</v>
      </c>
      <c r="I221" s="599" t="e">
        <f>BusPlanLocation!I221/IF(BusPlanLocation!$C$9="EUR",1,START!$E$18)+IF($C$9="Forecast",$F221,$D221)</f>
        <v>#N/A</v>
      </c>
      <c r="J221" s="360" t="e">
        <f t="shared" si="31"/>
        <v>#REF!</v>
      </c>
      <c r="K221" s="599" t="e">
        <f>BusPlanLocation!K221/IF(BusPlanLocation!$C$9="EUR",1,START!$E$18)+IF($C$9="Forecast",$F221,$D221)</f>
        <v>#N/A</v>
      </c>
      <c r="L221" s="360" t="e">
        <f t="shared" si="32"/>
        <v>#N/A</v>
      </c>
      <c r="M221" s="599" t="e">
        <f>BusPlanLocation!M221/IF(BusPlanLocation!$C$9="EUR",1,START!$E$18)+IF($C$9="Forecast",$F221,$D221)</f>
        <v>#N/A</v>
      </c>
      <c r="N221" s="360" t="e">
        <f t="shared" si="33"/>
        <v>#N/A</v>
      </c>
      <c r="O221" s="599" t="e">
        <f>BusPlanLocation!O221/IF(BusPlanLocation!$C$9="EUR",1,START!$E$18)+IF($C$9="Forecast",$F221,$D221)</f>
        <v>#N/A</v>
      </c>
      <c r="P221" s="360" t="e">
        <f t="shared" si="34"/>
        <v>#N/A</v>
      </c>
      <c r="Q221" s="599" t="e">
        <f>BusPlanLocation!Q221/IF(BusPlanLocation!$C$9="EUR",1,START!$E$18)+IF($C$9="Forecast",$F221,$D221)</f>
        <v>#N/A</v>
      </c>
      <c r="R221" s="360" t="e">
        <f t="shared" si="35"/>
        <v>#N/A</v>
      </c>
      <c r="S221" s="599" t="e">
        <f>BusPlanLocation!S221/IF(BusPlanLocation!$C$9="EUR",1,START!$E$18)+IF($C$9="Forecast",$F221,$D221)</f>
        <v>#N/A</v>
      </c>
      <c r="T221" s="360" t="e">
        <f t="shared" si="36"/>
        <v>#N/A</v>
      </c>
      <c r="AA221" s="525" t="str">
        <f>IF(OR(B221=0,B221=""),"",B221&amp;IF(COUNTIF(B$11:$B221,B221)&gt;1,COUNTIF(B$11:$B221,B221),""))</f>
        <v>Commission &amp; Service2</v>
      </c>
      <c r="AC221" s="577"/>
      <c r="AD221" s="577"/>
      <c r="AE221" s="608"/>
    </row>
    <row r="222" spans="1:31" ht="14.25" customHeight="1" outlineLevel="1">
      <c r="A222" s="553"/>
      <c r="B222" s="554" t="s">
        <v>283</v>
      </c>
      <c r="C222" s="555"/>
      <c r="D222" s="556" t="e">
        <f>BusPlanLocation!D222</f>
        <v>#N/A</v>
      </c>
      <c r="E222" s="307" t="e">
        <f t="shared" si="29"/>
        <v>#N/A</v>
      </c>
      <c r="F222" s="562" t="e">
        <f>BusPlanLocation!F222</f>
        <v>#N/A</v>
      </c>
      <c r="G222" s="563"/>
      <c r="H222" s="307" t="e">
        <f t="shared" si="30"/>
        <v>#N/A</v>
      </c>
      <c r="I222" s="556" t="e">
        <f>BusPlanLocation!I222/IF(BusPlanLocation!$C$9="EUR",1,START!$E$18)+IF($C$9="Forecast",$F222,$D222)</f>
        <v>#N/A</v>
      </c>
      <c r="J222" s="307" t="e">
        <f t="shared" si="31"/>
        <v>#REF!</v>
      </c>
      <c r="K222" s="556" t="e">
        <f>BusPlanLocation!K222/IF(BusPlanLocation!$C$9="EUR",1,START!$E$18)+IF($C$9="Forecast",$F222,$D222)</f>
        <v>#N/A</v>
      </c>
      <c r="L222" s="307" t="e">
        <f t="shared" si="32"/>
        <v>#N/A</v>
      </c>
      <c r="M222" s="556" t="e">
        <f>BusPlanLocation!M222/IF(BusPlanLocation!$C$9="EUR",1,START!$E$18)+IF($C$9="Forecast",$F222,$D222)</f>
        <v>#N/A</v>
      </c>
      <c r="N222" s="307" t="e">
        <f t="shared" si="33"/>
        <v>#N/A</v>
      </c>
      <c r="O222" s="556" t="e">
        <f>BusPlanLocation!O222/IF(BusPlanLocation!$C$9="EUR",1,START!$E$18)+IF($C$9="Forecast",$F222,$D222)</f>
        <v>#N/A</v>
      </c>
      <c r="P222" s="307" t="e">
        <f t="shared" si="34"/>
        <v>#N/A</v>
      </c>
      <c r="Q222" s="556" t="e">
        <f>BusPlanLocation!Q222/IF(BusPlanLocation!$C$9="EUR",1,START!$E$18)+IF($C$9="Forecast",$F222,$D222)</f>
        <v>#N/A</v>
      </c>
      <c r="R222" s="307" t="e">
        <f t="shared" si="35"/>
        <v>#N/A</v>
      </c>
      <c r="S222" s="556" t="e">
        <f>BusPlanLocation!S222/IF(BusPlanLocation!$C$9="EUR",1,START!$E$18)+IF($C$9="Forecast",$F222,$D222)</f>
        <v>#N/A</v>
      </c>
      <c r="T222" s="307" t="e">
        <f t="shared" si="36"/>
        <v>#N/A</v>
      </c>
      <c r="AA222" s="525" t="str">
        <f>IF(OR(B222=0,B222=""),"",B222&amp;IF(COUNTIF(B$11:$B222,B222)&gt;1,COUNTIF(B$11:$B222,B222),""))</f>
        <v>External Customers 5</v>
      </c>
      <c r="AC222" s="610"/>
      <c r="AD222" s="577"/>
      <c r="AE222" s="608"/>
    </row>
    <row r="223" spans="1:31" ht="14.25" customHeight="1" outlineLevel="1">
      <c r="A223" s="553"/>
      <c r="B223" s="554" t="s">
        <v>284</v>
      </c>
      <c r="C223" s="555"/>
      <c r="D223" s="556" t="e">
        <f>BusPlanLocation!D223</f>
        <v>#N/A</v>
      </c>
      <c r="E223" s="307" t="e">
        <f t="shared" si="29"/>
        <v>#N/A</v>
      </c>
      <c r="F223" s="562" t="e">
        <f>BusPlanLocation!F223</f>
        <v>#N/A</v>
      </c>
      <c r="G223" s="563"/>
      <c r="H223" s="307" t="e">
        <f t="shared" si="30"/>
        <v>#N/A</v>
      </c>
      <c r="I223" s="556" t="e">
        <f>BusPlanLocation!I223/IF(BusPlanLocation!$C$9="EUR",1,START!$E$18)+IF($C$9="Forecast",$F223,$D223)</f>
        <v>#N/A</v>
      </c>
      <c r="J223" s="307" t="e">
        <f t="shared" si="31"/>
        <v>#REF!</v>
      </c>
      <c r="K223" s="556" t="e">
        <f>BusPlanLocation!K223/IF(BusPlanLocation!$C$9="EUR",1,START!$E$18)+IF($C$9="Forecast",$F223,$D223)</f>
        <v>#N/A</v>
      </c>
      <c r="L223" s="307" t="e">
        <f t="shared" si="32"/>
        <v>#N/A</v>
      </c>
      <c r="M223" s="556" t="e">
        <f>BusPlanLocation!M223/IF(BusPlanLocation!$C$9="EUR",1,START!$E$18)+IF($C$9="Forecast",$F223,$D223)</f>
        <v>#N/A</v>
      </c>
      <c r="N223" s="307" t="e">
        <f t="shared" si="33"/>
        <v>#N/A</v>
      </c>
      <c r="O223" s="556" t="e">
        <f>BusPlanLocation!O223/IF(BusPlanLocation!$C$9="EUR",1,START!$E$18)+IF($C$9="Forecast",$F223,$D223)</f>
        <v>#N/A</v>
      </c>
      <c r="P223" s="307" t="e">
        <f t="shared" si="34"/>
        <v>#N/A</v>
      </c>
      <c r="Q223" s="556" t="e">
        <f>BusPlanLocation!Q223/IF(BusPlanLocation!$C$9="EUR",1,START!$E$18)+IF($C$9="Forecast",$F223,$D223)</f>
        <v>#N/A</v>
      </c>
      <c r="R223" s="307" t="e">
        <f t="shared" si="35"/>
        <v>#N/A</v>
      </c>
      <c r="S223" s="556" t="e">
        <f>BusPlanLocation!S223/IF(BusPlanLocation!$C$9="EUR",1,START!$E$18)+IF($C$9="Forecast",$F223,$D223)</f>
        <v>#N/A</v>
      </c>
      <c r="T223" s="307" t="e">
        <f t="shared" si="36"/>
        <v>#N/A</v>
      </c>
      <c r="AA223" s="525" t="str">
        <f>IF(OR(B223=0,B223=""),"",B223&amp;IF(COUNTIF(B$11:$B223,B223)&gt;1,COUNTIF(B$11:$B223,B223),""))</f>
        <v>Intra-Divisional 5</v>
      </c>
      <c r="AC223" s="610"/>
      <c r="AD223" s="577"/>
      <c r="AE223" s="608"/>
    </row>
    <row r="224" spans="1:31" ht="14.25" customHeight="1" outlineLevel="1">
      <c r="A224" s="553"/>
      <c r="B224" s="554" t="s">
        <v>285</v>
      </c>
      <c r="C224" s="555"/>
      <c r="D224" s="556" t="e">
        <f>BusPlanLocation!D224</f>
        <v>#N/A</v>
      </c>
      <c r="E224" s="307" t="e">
        <f t="shared" si="29"/>
        <v>#N/A</v>
      </c>
      <c r="F224" s="562" t="e">
        <f>BusPlanLocation!F224</f>
        <v>#N/A</v>
      </c>
      <c r="G224" s="563"/>
      <c r="H224" s="307" t="e">
        <f t="shared" si="30"/>
        <v>#N/A</v>
      </c>
      <c r="I224" s="556" t="e">
        <f>BusPlanLocation!I224/IF(BusPlanLocation!$C$9="EUR",1,START!$E$18)+IF($C$9="Forecast",$F224,$D224)</f>
        <v>#N/A</v>
      </c>
      <c r="J224" s="307" t="e">
        <f t="shared" si="31"/>
        <v>#REF!</v>
      </c>
      <c r="K224" s="556" t="e">
        <f>BusPlanLocation!K224/IF(BusPlanLocation!$C$9="EUR",1,START!$E$18)+IF($C$9="Forecast",$F224,$D224)</f>
        <v>#N/A</v>
      </c>
      <c r="L224" s="307" t="e">
        <f t="shared" si="32"/>
        <v>#N/A</v>
      </c>
      <c r="M224" s="556" t="e">
        <f>BusPlanLocation!M224/IF(BusPlanLocation!$C$9="EUR",1,START!$E$18)+IF($C$9="Forecast",$F224,$D224)</f>
        <v>#N/A</v>
      </c>
      <c r="N224" s="307" t="e">
        <f t="shared" si="33"/>
        <v>#N/A</v>
      </c>
      <c r="O224" s="556" t="e">
        <f>BusPlanLocation!O224/IF(BusPlanLocation!$C$9="EUR",1,START!$E$18)+IF($C$9="Forecast",$F224,$D224)</f>
        <v>#N/A</v>
      </c>
      <c r="P224" s="307" t="e">
        <f t="shared" si="34"/>
        <v>#N/A</v>
      </c>
      <c r="Q224" s="556" t="e">
        <f>BusPlanLocation!Q224/IF(BusPlanLocation!$C$9="EUR",1,START!$E$18)+IF($C$9="Forecast",$F224,$D224)</f>
        <v>#N/A</v>
      </c>
      <c r="R224" s="307" t="e">
        <f t="shared" si="35"/>
        <v>#N/A</v>
      </c>
      <c r="S224" s="556" t="e">
        <f>BusPlanLocation!S224/IF(BusPlanLocation!$C$9="EUR",1,START!$E$18)+IF($C$9="Forecast",$F224,$D224)</f>
        <v>#N/A</v>
      </c>
      <c r="T224" s="307" t="e">
        <f t="shared" si="36"/>
        <v>#N/A</v>
      </c>
      <c r="AA224" s="525" t="str">
        <f>IF(OR(B224=0,B224=""),"",B224&amp;IF(COUNTIF(B$11:$B224,B224)&gt;1,COUNTIF(B$11:$B224,B224),""))</f>
        <v>Inter-Divisional 5</v>
      </c>
      <c r="AC224" s="550"/>
      <c r="AD224" s="552"/>
      <c r="AE224" s="552"/>
    </row>
    <row r="225" spans="1:31" ht="14.25" customHeight="1" outlineLevel="1">
      <c r="A225" s="553"/>
      <c r="B225" s="609" t="s">
        <v>281</v>
      </c>
      <c r="C225" s="598"/>
      <c r="D225" s="599" t="e">
        <f>BusPlanLocation!D225</f>
        <v>#N/A</v>
      </c>
      <c r="E225" s="360" t="e">
        <f t="shared" si="29"/>
        <v>#N/A</v>
      </c>
      <c r="F225" s="600" t="e">
        <f>BusPlanLocation!F225</f>
        <v>#N/A</v>
      </c>
      <c r="G225" s="601"/>
      <c r="H225" s="360" t="e">
        <f t="shared" si="30"/>
        <v>#N/A</v>
      </c>
      <c r="I225" s="599" t="e">
        <f>BusPlanLocation!I225/IF(BusPlanLocation!$C$9="EUR",1,START!$E$18)+IF($C$9="Forecast",$F225,$D225)</f>
        <v>#N/A</v>
      </c>
      <c r="J225" s="360" t="e">
        <f t="shared" si="31"/>
        <v>#REF!</v>
      </c>
      <c r="K225" s="599" t="e">
        <f>BusPlanLocation!K225/IF(BusPlanLocation!$C$9="EUR",1,START!$E$18)+IF($C$9="Forecast",$F225,$D225)</f>
        <v>#N/A</v>
      </c>
      <c r="L225" s="360" t="e">
        <f t="shared" si="32"/>
        <v>#N/A</v>
      </c>
      <c r="M225" s="599" t="e">
        <f>BusPlanLocation!M225/IF(BusPlanLocation!$C$9="EUR",1,START!$E$18)+IF($C$9="Forecast",$F225,$D225)</f>
        <v>#N/A</v>
      </c>
      <c r="N225" s="360" t="e">
        <f t="shared" si="33"/>
        <v>#N/A</v>
      </c>
      <c r="O225" s="599" t="e">
        <f>BusPlanLocation!O225/IF(BusPlanLocation!$C$9="EUR",1,START!$E$18)+IF($C$9="Forecast",$F225,$D225)</f>
        <v>#N/A</v>
      </c>
      <c r="P225" s="360" t="e">
        <f t="shared" si="34"/>
        <v>#N/A</v>
      </c>
      <c r="Q225" s="599" t="e">
        <f>BusPlanLocation!Q225/IF(BusPlanLocation!$C$9="EUR",1,START!$E$18)+IF($C$9="Forecast",$F225,$D225)</f>
        <v>#N/A</v>
      </c>
      <c r="R225" s="360" t="e">
        <f t="shared" si="35"/>
        <v>#N/A</v>
      </c>
      <c r="S225" s="599" t="e">
        <f>BusPlanLocation!S225/IF(BusPlanLocation!$C$9="EUR",1,START!$E$18)+IF($C$9="Forecast",$F225,$D225)</f>
        <v>#N/A</v>
      </c>
      <c r="T225" s="360" t="e">
        <f t="shared" si="36"/>
        <v>#N/A</v>
      </c>
      <c r="AA225" s="525" t="str">
        <f>IF(OR(B225=0,B225=""),"",B225&amp;IF(COUNTIF(B$11:$B225,B225)&gt;1,COUNTIF(B$11:$B225,B225),""))</f>
        <v>Others2</v>
      </c>
      <c r="AC225" s="577"/>
      <c r="AD225" s="577"/>
      <c r="AE225" s="608"/>
    </row>
    <row r="226" spans="1:31" ht="14.25" customHeight="1" outlineLevel="1">
      <c r="A226" s="553"/>
      <c r="B226" s="554" t="s">
        <v>283</v>
      </c>
      <c r="C226" s="555"/>
      <c r="D226" s="556" t="e">
        <f>BusPlanLocation!D226</f>
        <v>#N/A</v>
      </c>
      <c r="E226" s="307" t="e">
        <f t="shared" si="29"/>
        <v>#N/A</v>
      </c>
      <c r="F226" s="562" t="e">
        <f>BusPlanLocation!F226</f>
        <v>#N/A</v>
      </c>
      <c r="G226" s="563"/>
      <c r="H226" s="307" t="e">
        <f t="shared" si="30"/>
        <v>#N/A</v>
      </c>
      <c r="I226" s="556" t="e">
        <f>BusPlanLocation!I226/IF(BusPlanLocation!$C$9="EUR",1,START!$E$18)+IF($C$9="Forecast",$F226,$D226)</f>
        <v>#N/A</v>
      </c>
      <c r="J226" s="307" t="e">
        <f t="shared" si="31"/>
        <v>#REF!</v>
      </c>
      <c r="K226" s="556" t="e">
        <f>BusPlanLocation!K226/IF(BusPlanLocation!$C$9="EUR",1,START!$E$18)+IF($C$9="Forecast",$F226,$D226)</f>
        <v>#N/A</v>
      </c>
      <c r="L226" s="307" t="e">
        <f t="shared" si="32"/>
        <v>#N/A</v>
      </c>
      <c r="M226" s="556" t="e">
        <f>BusPlanLocation!M226/IF(BusPlanLocation!$C$9="EUR",1,START!$E$18)+IF($C$9="Forecast",$F226,$D226)</f>
        <v>#N/A</v>
      </c>
      <c r="N226" s="307" t="e">
        <f t="shared" si="33"/>
        <v>#N/A</v>
      </c>
      <c r="O226" s="556" t="e">
        <f>BusPlanLocation!O226/IF(BusPlanLocation!$C$9="EUR",1,START!$E$18)+IF($C$9="Forecast",$F226,$D226)</f>
        <v>#N/A</v>
      </c>
      <c r="P226" s="307" t="e">
        <f t="shared" si="34"/>
        <v>#N/A</v>
      </c>
      <c r="Q226" s="556" t="e">
        <f>BusPlanLocation!Q226/IF(BusPlanLocation!$C$9="EUR",1,START!$E$18)+IF($C$9="Forecast",$F226,$D226)</f>
        <v>#N/A</v>
      </c>
      <c r="R226" s="307" t="e">
        <f t="shared" si="35"/>
        <v>#N/A</v>
      </c>
      <c r="S226" s="556" t="e">
        <f>BusPlanLocation!S226/IF(BusPlanLocation!$C$9="EUR",1,START!$E$18)+IF($C$9="Forecast",$F226,$D226)</f>
        <v>#N/A</v>
      </c>
      <c r="T226" s="307" t="e">
        <f t="shared" si="36"/>
        <v>#N/A</v>
      </c>
      <c r="AA226" s="525" t="str">
        <f>IF(OR(B226=0,B226=""),"",B226&amp;IF(COUNTIF(B$11:$B226,B226)&gt;1,COUNTIF(B$11:$B226,B226),""))</f>
        <v>External Customers 6</v>
      </c>
      <c r="AC226" s="577"/>
      <c r="AD226" s="577"/>
      <c r="AE226" s="608"/>
    </row>
    <row r="227" spans="1:31" ht="14.25" customHeight="1" outlineLevel="1">
      <c r="A227" s="553"/>
      <c r="B227" s="554" t="s">
        <v>284</v>
      </c>
      <c r="C227" s="555"/>
      <c r="D227" s="556" t="e">
        <f>BusPlanLocation!D227</f>
        <v>#N/A</v>
      </c>
      <c r="E227" s="307" t="e">
        <f t="shared" si="29"/>
        <v>#N/A</v>
      </c>
      <c r="F227" s="562" t="e">
        <f>BusPlanLocation!F227</f>
        <v>#N/A</v>
      </c>
      <c r="G227" s="563"/>
      <c r="H227" s="307" t="e">
        <f t="shared" si="30"/>
        <v>#N/A</v>
      </c>
      <c r="I227" s="556" t="e">
        <f>BusPlanLocation!I227/IF(BusPlanLocation!$C$9="EUR",1,START!$E$18)+IF($C$9="Forecast",$F227,$D227)</f>
        <v>#N/A</v>
      </c>
      <c r="J227" s="307" t="e">
        <f t="shared" si="31"/>
        <v>#REF!</v>
      </c>
      <c r="K227" s="556" t="e">
        <f>BusPlanLocation!K227/IF(BusPlanLocation!$C$9="EUR",1,START!$E$18)+IF($C$9="Forecast",$F227,$D227)</f>
        <v>#N/A</v>
      </c>
      <c r="L227" s="307" t="e">
        <f t="shared" si="32"/>
        <v>#N/A</v>
      </c>
      <c r="M227" s="556" t="e">
        <f>BusPlanLocation!M227/IF(BusPlanLocation!$C$9="EUR",1,START!$E$18)+IF($C$9="Forecast",$F227,$D227)</f>
        <v>#N/A</v>
      </c>
      <c r="N227" s="307" t="e">
        <f t="shared" si="33"/>
        <v>#N/A</v>
      </c>
      <c r="O227" s="556" t="e">
        <f>BusPlanLocation!O227/IF(BusPlanLocation!$C$9="EUR",1,START!$E$18)+IF($C$9="Forecast",$F227,$D227)</f>
        <v>#N/A</v>
      </c>
      <c r="P227" s="307" t="e">
        <f t="shared" si="34"/>
        <v>#N/A</v>
      </c>
      <c r="Q227" s="556" t="e">
        <f>BusPlanLocation!Q227/IF(BusPlanLocation!$C$9="EUR",1,START!$E$18)+IF($C$9="Forecast",$F227,$D227)</f>
        <v>#N/A</v>
      </c>
      <c r="R227" s="307" t="e">
        <f t="shared" si="35"/>
        <v>#N/A</v>
      </c>
      <c r="S227" s="556" t="e">
        <f>BusPlanLocation!S227/IF(BusPlanLocation!$C$9="EUR",1,START!$E$18)+IF($C$9="Forecast",$F227,$D227)</f>
        <v>#N/A</v>
      </c>
      <c r="T227" s="307" t="e">
        <f t="shared" si="36"/>
        <v>#N/A</v>
      </c>
      <c r="AA227" s="525" t="str">
        <f>IF(OR(B227=0,B227=""),"",B227&amp;IF(COUNTIF(B$11:$B227,B227)&gt;1,COUNTIF(B$11:$B227,B227),""))</f>
        <v>Intra-Divisional 6</v>
      </c>
      <c r="AC227" s="577"/>
      <c r="AD227" s="577"/>
      <c r="AE227" s="608"/>
    </row>
    <row r="228" spans="1:31" ht="14.25" customHeight="1" outlineLevel="1">
      <c r="A228" s="553"/>
      <c r="B228" s="554" t="s">
        <v>285</v>
      </c>
      <c r="C228" s="555"/>
      <c r="D228" s="556" t="e">
        <f>BusPlanLocation!D228</f>
        <v>#N/A</v>
      </c>
      <c r="E228" s="307" t="e">
        <f t="shared" si="29"/>
        <v>#N/A</v>
      </c>
      <c r="F228" s="562" t="e">
        <f>BusPlanLocation!F228</f>
        <v>#N/A</v>
      </c>
      <c r="G228" s="563"/>
      <c r="H228" s="307" t="e">
        <f t="shared" si="30"/>
        <v>#N/A</v>
      </c>
      <c r="I228" s="556" t="e">
        <f>BusPlanLocation!I228/IF(BusPlanLocation!$C$9="EUR",1,START!$E$18)+IF($C$9="Forecast",$F228,$D228)</f>
        <v>#N/A</v>
      </c>
      <c r="J228" s="307" t="e">
        <f t="shared" si="31"/>
        <v>#REF!</v>
      </c>
      <c r="K228" s="556" t="e">
        <f>BusPlanLocation!K228/IF(BusPlanLocation!$C$9="EUR",1,START!$E$18)+IF($C$9="Forecast",$F228,$D228)</f>
        <v>#N/A</v>
      </c>
      <c r="L228" s="307" t="e">
        <f t="shared" si="32"/>
        <v>#N/A</v>
      </c>
      <c r="M228" s="556" t="e">
        <f>BusPlanLocation!M228/IF(BusPlanLocation!$C$9="EUR",1,START!$E$18)+IF($C$9="Forecast",$F228,$D228)</f>
        <v>#N/A</v>
      </c>
      <c r="N228" s="307" t="e">
        <f t="shared" si="33"/>
        <v>#N/A</v>
      </c>
      <c r="O228" s="556" t="e">
        <f>BusPlanLocation!O228/IF(BusPlanLocation!$C$9="EUR",1,START!$E$18)+IF($C$9="Forecast",$F228,$D228)</f>
        <v>#N/A</v>
      </c>
      <c r="P228" s="307" t="e">
        <f t="shared" si="34"/>
        <v>#N/A</v>
      </c>
      <c r="Q228" s="556" t="e">
        <f>BusPlanLocation!Q228/IF(BusPlanLocation!$C$9="EUR",1,START!$E$18)+IF($C$9="Forecast",$F228,$D228)</f>
        <v>#N/A</v>
      </c>
      <c r="R228" s="307" t="e">
        <f t="shared" si="35"/>
        <v>#N/A</v>
      </c>
      <c r="S228" s="556" t="e">
        <f>BusPlanLocation!S228/IF(BusPlanLocation!$C$9="EUR",1,START!$E$18)+IF($C$9="Forecast",$F228,$D228)</f>
        <v>#N/A</v>
      </c>
      <c r="T228" s="307" t="e">
        <f t="shared" si="36"/>
        <v>#N/A</v>
      </c>
      <c r="AA228" s="525" t="str">
        <f>IF(OR(B228=0,B228=""),"",B228&amp;IF(COUNTIF(B$11:$B228,B228)&gt;1,COUNTIF(B$11:$B228,B228),""))</f>
        <v>Inter-Divisional 6</v>
      </c>
      <c r="AC228" s="577"/>
      <c r="AD228" s="577"/>
      <c r="AE228" s="608"/>
    </row>
    <row r="229" spans="1:31" ht="14.25" customHeight="1" outlineLevel="1">
      <c r="A229" s="553"/>
      <c r="B229" s="528"/>
      <c r="C229" s="528"/>
      <c r="D229" s="619"/>
      <c r="E229" s="620"/>
      <c r="F229" s="621"/>
      <c r="G229" s="622"/>
      <c r="H229" s="620"/>
      <c r="I229" s="1284"/>
      <c r="J229" s="623"/>
      <c r="K229" s="1284"/>
      <c r="L229" s="620"/>
      <c r="M229" s="1284"/>
      <c r="N229" s="620"/>
      <c r="O229" s="1284"/>
      <c r="P229" s="620"/>
      <c r="Q229" s="1284"/>
      <c r="R229" s="620"/>
      <c r="S229" s="1284"/>
      <c r="T229" s="620"/>
      <c r="AA229" s="525" t="str">
        <f>IF(OR(B229=0,B229=""),"",B229&amp;IF(COUNTIF(B$11:$B229,B229)&gt;1,COUNTIF(B$11:$B229,B229),""))</f>
        <v/>
      </c>
      <c r="AC229" s="577"/>
      <c r="AD229" s="577"/>
      <c r="AE229" s="608"/>
    </row>
    <row r="230" spans="1:31" ht="14.25" customHeight="1" outlineLevel="1">
      <c r="B230" s="624" t="s">
        <v>286</v>
      </c>
      <c r="C230" s="624"/>
      <c r="D230" s="625"/>
      <c r="E230" s="626"/>
      <c r="F230" s="627"/>
      <c r="G230" s="628"/>
      <c r="H230" s="626"/>
      <c r="I230" s="629"/>
      <c r="J230" s="626"/>
      <c r="K230" s="629"/>
      <c r="L230" s="626"/>
      <c r="M230" s="629"/>
      <c r="N230" s="626"/>
      <c r="O230" s="629"/>
      <c r="P230" s="626"/>
      <c r="Q230" s="629"/>
      <c r="R230" s="626"/>
      <c r="S230" s="629"/>
      <c r="T230" s="626"/>
      <c r="AA230" s="525" t="str">
        <f>IF(OR(B230=0,B230=""),"",B230&amp;IF(COUNTIF(B$11:$B230,B230)&gt;1,COUNTIF(B$11:$B230,B230),""))</f>
        <v>Keyfigures Collection [per ton]</v>
      </c>
      <c r="AC230" s="577"/>
      <c r="AD230" s="577"/>
      <c r="AE230" s="608"/>
    </row>
    <row r="231" spans="1:31" s="528" customFormat="1" ht="14.25" customHeight="1" outlineLevel="1">
      <c r="A231" s="630"/>
      <c r="B231" s="554" t="s">
        <v>287</v>
      </c>
      <c r="C231" s="555"/>
      <c r="D231" s="631" t="e">
        <f>BusPlanLocation!D231</f>
        <v>#N/A</v>
      </c>
      <c r="E231" s="307"/>
      <c r="F231" s="632" t="e">
        <f>BusPlanLocation!F231</f>
        <v>#N/A</v>
      </c>
      <c r="G231" s="633"/>
      <c r="H231" s="307"/>
      <c r="I231" s="631" t="e">
        <f>+I209</f>
        <v>#REF!</v>
      </c>
      <c r="J231" s="307"/>
      <c r="K231" s="631" t="e">
        <f>+K209</f>
        <v>#N/A</v>
      </c>
      <c r="L231" s="307"/>
      <c r="M231" s="631" t="e">
        <f>+M209</f>
        <v>#N/A</v>
      </c>
      <c r="N231" s="307"/>
      <c r="O231" s="631" t="e">
        <f>+O209</f>
        <v>#N/A</v>
      </c>
      <c r="P231" s="307"/>
      <c r="Q231" s="631" t="e">
        <f>+Q209</f>
        <v>#N/A</v>
      </c>
      <c r="R231" s="307"/>
      <c r="S231" s="631" t="e">
        <f>+S209</f>
        <v>#N/A</v>
      </c>
      <c r="T231" s="307"/>
      <c r="AA231" s="525" t="str">
        <f>IF(OR(B231=0,B231=""),"",B231&amp;IF(COUNTIF(B$11:$B231,B231)&gt;1,COUNTIF(B$11:$B231,B231),""))</f>
        <v>Sales in tons</v>
      </c>
      <c r="AC231" s="634"/>
      <c r="AD231" s="635"/>
      <c r="AE231" s="636"/>
    </row>
    <row r="232" spans="1:31" s="528" customFormat="1" ht="14.25" customHeight="1" outlineLevel="1">
      <c r="A232" s="630"/>
      <c r="B232" s="554" t="s">
        <v>288</v>
      </c>
      <c r="C232" s="555"/>
      <c r="D232" s="637" t="e">
        <f>BusPlanLocation!D232/IF(BusPlanLocation!$C$9="EUR",1,START!$E$18)</f>
        <v>#N/A</v>
      </c>
      <c r="E232" s="307"/>
      <c r="F232" s="638" t="e">
        <f>BusPlanLocation!F232/IF(BusPlanLocation!$C$9="EUR",1,START!$E$18)</f>
        <v>#N/A</v>
      </c>
      <c r="G232" s="633"/>
      <c r="H232" s="307"/>
      <c r="I232" s="637" t="e">
        <f>IF(I231&lt;&gt;0,(+I13/I231)*1000,"")</f>
        <v>#REF!</v>
      </c>
      <c r="J232" s="307"/>
      <c r="K232" s="637" t="e">
        <f>IF(K231&lt;&gt;0,(+K13/K231)*1000,"")</f>
        <v>#N/A</v>
      </c>
      <c r="L232" s="307"/>
      <c r="M232" s="637" t="e">
        <f>IF(M231&lt;&gt;0,(+M13/M231)*1000,"")</f>
        <v>#N/A</v>
      </c>
      <c r="N232" s="307"/>
      <c r="O232" s="637" t="e">
        <f>IF(O231&lt;&gt;0,(+O13/O231)*1000,"")</f>
        <v>#N/A</v>
      </c>
      <c r="P232" s="307"/>
      <c r="Q232" s="637" t="e">
        <f>IF(Q231&lt;&gt;0,(+Q13/Q231)*1000,"")</f>
        <v>#N/A</v>
      </c>
      <c r="R232" s="307"/>
      <c r="S232" s="637" t="e">
        <f>IF(S231&lt;&gt;0,(+S13/S231)*1000,"")</f>
        <v>#N/A</v>
      </c>
      <c r="T232" s="307"/>
      <c r="AA232" s="525" t="str">
        <f>IF(OR(B232=0,B232=""),"",B232&amp;IF(COUNTIF(B$11:$B232,B232)&gt;1,COUNTIF(B$11:$B232,B232),""))</f>
        <v>Operating Income - Collection</v>
      </c>
      <c r="AC232" s="634"/>
      <c r="AD232" s="635"/>
      <c r="AE232" s="636"/>
    </row>
    <row r="233" spans="1:31" s="528" customFormat="1" ht="14.25" customHeight="1" outlineLevel="1">
      <c r="A233" s="630"/>
      <c r="B233" s="554" t="s">
        <v>71</v>
      </c>
      <c r="C233" s="555"/>
      <c r="D233" s="637" t="e">
        <f>BusPlanLocation!D233/IF(BusPlanLocation!$C$9="EUR",1,START!$E$18)</f>
        <v>#N/A</v>
      </c>
      <c r="E233" s="307"/>
      <c r="F233" s="638" t="e">
        <f>BusPlanLocation!F233/IF(BusPlanLocation!$C$9="EUR",1,START!$E$18)</f>
        <v>#N/A</v>
      </c>
      <c r="G233" s="633"/>
      <c r="H233" s="307"/>
      <c r="I233" s="637" t="e">
        <f>IF(I231&lt;&gt;0,(+I41/I231)*1000,"")</f>
        <v>#REF!</v>
      </c>
      <c r="J233" s="307"/>
      <c r="K233" s="637" t="e">
        <f>IF(K231&lt;&gt;0,(+K41/K231)*1000,"")</f>
        <v>#N/A</v>
      </c>
      <c r="L233" s="307"/>
      <c r="M233" s="637" t="e">
        <f>IF(M231&lt;&gt;0,(+M41/M231)*1000,"")</f>
        <v>#N/A</v>
      </c>
      <c r="N233" s="307"/>
      <c r="O233" s="637" t="e">
        <f>IF(O231&lt;&gt;0,(+O41/O231)*1000,"")</f>
        <v>#N/A</v>
      </c>
      <c r="P233" s="307"/>
      <c r="Q233" s="637" t="e">
        <f>IF(Q231&lt;&gt;0,(+Q41/Q231)*1000,"")</f>
        <v>#N/A</v>
      </c>
      <c r="R233" s="307"/>
      <c r="S233" s="637" t="e">
        <f>IF(S231&lt;&gt;0,(+S41/S231)*1000,"")</f>
        <v>#N/A</v>
      </c>
      <c r="T233" s="307"/>
      <c r="AA233" s="525" t="str">
        <f>IF(OR(B233=0,B233=""),"",B233&amp;IF(COUNTIF(B$11:$B233,B233)&gt;1,COUNTIF(B$11:$B233,B233),""))</f>
        <v>Shipping expenses</v>
      </c>
      <c r="AC233" s="635"/>
      <c r="AD233" s="639"/>
      <c r="AE233" s="639"/>
    </row>
    <row r="234" spans="1:31" s="1240" customFormat="1" ht="14.25" customHeight="1" outlineLevel="1">
      <c r="A234" s="1234"/>
      <c r="B234" s="1235" t="s">
        <v>289</v>
      </c>
      <c r="C234" s="1236"/>
      <c r="D234" s="1237" t="e">
        <f>BusPlanLocation!D234/IF(BusPlanLocation!$C$9="EUR",1,START!$E$18)</f>
        <v>#N/A</v>
      </c>
      <c r="E234" s="439"/>
      <c r="F234" s="1238" t="e">
        <f>BusPlanLocation!F234/IF(BusPlanLocation!$C$9="EUR",1,START!$E$18)</f>
        <v>#N/A</v>
      </c>
      <c r="G234" s="1239"/>
      <c r="H234" s="439"/>
      <c r="I234" s="1237"/>
      <c r="J234" s="439"/>
      <c r="K234" s="1237"/>
      <c r="L234" s="439"/>
      <c r="M234" s="1237"/>
      <c r="N234" s="439"/>
      <c r="O234" s="1237"/>
      <c r="P234" s="439"/>
      <c r="Q234" s="1237"/>
      <c r="R234" s="439"/>
      <c r="S234" s="1237"/>
      <c r="T234" s="439"/>
      <c r="AA234" s="1241" t="str">
        <f>IF(OR(B234=0,B234=""),"",B234&amp;IF(COUNTIF(B$11:$B234,B234)&gt;1,COUNTIF(B$11:$B234,B234),""))</f>
        <v xml:space="preserve">     Shipping expenses (FCA)</v>
      </c>
      <c r="AC234" s="1242"/>
      <c r="AD234" s="1242"/>
      <c r="AE234" s="1243"/>
    </row>
    <row r="235" spans="1:31" s="528" customFormat="1" ht="14.25" customHeight="1" outlineLevel="1">
      <c r="A235" s="630"/>
      <c r="B235" s="554" t="s">
        <v>290</v>
      </c>
      <c r="C235" s="555"/>
      <c r="D235" s="637" t="e">
        <f>BusPlanLocation!D235/IF(BusPlanLocation!$C$9="EUR",1,START!$E$18)</f>
        <v>#N/A</v>
      </c>
      <c r="E235" s="307"/>
      <c r="F235" s="638" t="e">
        <f>BusPlanLocation!F235/IF(BusPlanLocation!$C$9="EUR",1,START!$E$18)</f>
        <v>#N/A</v>
      </c>
      <c r="G235" s="633"/>
      <c r="H235" s="307"/>
      <c r="I235" s="637" t="e">
        <f>IF(I231&lt;&gt;0,(+I39/I231)*1000,"")</f>
        <v>#REF!</v>
      </c>
      <c r="J235" s="307"/>
      <c r="K235" s="637" t="e">
        <f>IF(K231&lt;&gt;0,(+K39/K231)*1000,"")</f>
        <v>#N/A</v>
      </c>
      <c r="L235" s="307"/>
      <c r="M235" s="637" t="e">
        <f>IF(M231&lt;&gt;0,(+M39/M231)*1000,"")</f>
        <v>#N/A</v>
      </c>
      <c r="N235" s="307"/>
      <c r="O235" s="637" t="e">
        <f>IF(O231&lt;&gt;0,(+O39/O231)*1000,"")</f>
        <v>#N/A</v>
      </c>
      <c r="P235" s="307"/>
      <c r="Q235" s="637" t="e">
        <f>IF(Q231&lt;&gt;0,(+Q39/Q231)*1000,"")</f>
        <v>#N/A</v>
      </c>
      <c r="R235" s="307"/>
      <c r="S235" s="637" t="e">
        <f>IF(S231&lt;&gt;0,(+S39/S231)*1000,"")</f>
        <v>#N/A</v>
      </c>
      <c r="T235" s="307"/>
      <c r="AA235" s="525" t="str">
        <f>IF(OR(B235=0,B235=""),"",B235&amp;IF(COUNTIF(B$11:$B235,B235)&gt;1,COUNTIF(B$11:$B235,B235),""))</f>
        <v>Other Sales expenses</v>
      </c>
      <c r="AC235" s="635"/>
      <c r="AD235" s="639"/>
      <c r="AE235" s="639"/>
    </row>
    <row r="236" spans="1:31" s="528" customFormat="1" ht="14.25" customHeight="1" outlineLevel="1">
      <c r="A236" s="630"/>
      <c r="B236" s="565" t="s">
        <v>291</v>
      </c>
      <c r="C236" s="565"/>
      <c r="D236" s="640" t="e">
        <f>BusPlanLocation!D236/IF(BusPlanLocation!$C$9="EUR",1,START!$E$18)</f>
        <v>#N/A</v>
      </c>
      <c r="E236" s="567"/>
      <c r="F236" s="641" t="e">
        <f>BusPlanLocation!F236/IF(BusPlanLocation!$C$9="EUR",1,START!$E$18)</f>
        <v>#N/A</v>
      </c>
      <c r="G236" s="642"/>
      <c r="H236" s="567"/>
      <c r="I236" s="640" t="e">
        <f>IF(I231&lt;&gt;0,(+I232+I233+I235),"")</f>
        <v>#REF!</v>
      </c>
      <c r="J236" s="567"/>
      <c r="K236" s="640" t="e">
        <f>IF(K231&lt;&gt;0,(+K232+K233+K235),"")</f>
        <v>#N/A</v>
      </c>
      <c r="L236" s="567"/>
      <c r="M236" s="640" t="e">
        <f>IF(M231&lt;&gt;0,(+M232+M233+M235),"")</f>
        <v>#N/A</v>
      </c>
      <c r="N236" s="567"/>
      <c r="O236" s="640" t="e">
        <f>IF(O231&lt;&gt;0,(+O232+O233+O235),"")</f>
        <v>#N/A</v>
      </c>
      <c r="P236" s="567"/>
      <c r="Q236" s="640" t="e">
        <f>IF(Q231&lt;&gt;0,(+Q232+Q233+Q235),"")</f>
        <v>#N/A</v>
      </c>
      <c r="R236" s="567"/>
      <c r="S236" s="640" t="e">
        <f>IF(S231&lt;&gt;0,(+S232+S233+S235),"")</f>
        <v>#N/A</v>
      </c>
      <c r="T236" s="567"/>
      <c r="AA236" s="525" t="str">
        <f>IF(OR(B236=0,B236=""),"",B236&amp;IF(COUNTIF(B$11:$B236,B236)&gt;1,COUNTIF(B$11:$B236,B236),""))</f>
        <v xml:space="preserve">Net Revenue Production (ex works) </v>
      </c>
      <c r="AC236" s="635"/>
      <c r="AD236" s="635"/>
      <c r="AE236" s="636"/>
    </row>
    <row r="237" spans="1:31" s="528" customFormat="1" ht="14.25" customHeight="1" outlineLevel="1">
      <c r="A237" s="630"/>
      <c r="B237" s="565" t="s">
        <v>292</v>
      </c>
      <c r="C237" s="565"/>
      <c r="D237" s="640" t="e">
        <f>BusPlanLocation!D237/IF(BusPlanLocation!$C$9="EUR",1,START!$E$18)</f>
        <v>#N/A</v>
      </c>
      <c r="E237" s="567"/>
      <c r="F237" s="641" t="e">
        <f>BusPlanLocation!F237/IF(BusPlanLocation!$C$9="EUR",1,START!$E$18)</f>
        <v>#N/A</v>
      </c>
      <c r="G237" s="642"/>
      <c r="H237" s="567"/>
      <c r="I237" s="640" t="e">
        <f>IF(I231&lt;&gt;0,I43/I231*1000,"")</f>
        <v>#REF!</v>
      </c>
      <c r="J237" s="567"/>
      <c r="K237" s="640" t="e">
        <f>IF(K231&lt;&gt;0,K43/K231*1000,"")</f>
        <v>#N/A</v>
      </c>
      <c r="L237" s="567"/>
      <c r="M237" s="640" t="e">
        <f>IF(M231&lt;&gt;0,M43/M231*1000,"")</f>
        <v>#N/A</v>
      </c>
      <c r="N237" s="567"/>
      <c r="O237" s="640" t="e">
        <f>IF(O231&lt;&gt;0,O43/O231*1000,"")</f>
        <v>#N/A</v>
      </c>
      <c r="P237" s="567"/>
      <c r="Q237" s="640" t="e">
        <f>IF(Q231&lt;&gt;0,Q43/Q231*1000,"")</f>
        <v>#N/A</v>
      </c>
      <c r="R237" s="567"/>
      <c r="S237" s="640" t="e">
        <f>IF(S231&lt;&gt;0,S43/S231*1000,"")</f>
        <v>#N/A</v>
      </c>
      <c r="T237" s="567"/>
      <c r="AA237" s="525" t="str">
        <f>IF(OR(B237=0,B237=""),"",B237&amp;IF(COUNTIF(B$11:$B237,B237)&gt;1,COUNTIF(B$11:$B237,B237),""))</f>
        <v>Raw Materials</v>
      </c>
      <c r="AC237" s="635"/>
      <c r="AD237" s="635"/>
      <c r="AE237" s="636"/>
    </row>
    <row r="238" spans="1:31" s="528" customFormat="1" ht="14.25" customHeight="1" outlineLevel="1">
      <c r="A238" s="630"/>
      <c r="B238" s="565" t="s">
        <v>293</v>
      </c>
      <c r="C238" s="565"/>
      <c r="D238" s="640" t="e">
        <f>BusPlanLocation!D238/IF(BusPlanLocation!$C$9="EUR",1,START!$E$18)</f>
        <v>#N/A</v>
      </c>
      <c r="E238" s="567"/>
      <c r="F238" s="641" t="e">
        <f>BusPlanLocation!F238/IF(BusPlanLocation!$C$9="EUR",1,START!$E$18)</f>
        <v>#N/A</v>
      </c>
      <c r="G238" s="642"/>
      <c r="H238" s="567"/>
      <c r="I238" s="640" t="e">
        <f>IF(I231&lt;&gt;0,(+I236+I237),0)</f>
        <v>#REF!</v>
      </c>
      <c r="J238" s="567"/>
      <c r="K238" s="640" t="e">
        <f>IF(K231&lt;&gt;0,(+K236+K237),0)</f>
        <v>#N/A</v>
      </c>
      <c r="L238" s="567"/>
      <c r="M238" s="640" t="e">
        <f>IF(M231&lt;&gt;0,(+M236+M237),0)</f>
        <v>#N/A</v>
      </c>
      <c r="N238" s="567"/>
      <c r="O238" s="640" t="e">
        <f>IF(O231&lt;&gt;0,(+O236+O237),0)</f>
        <v>#N/A</v>
      </c>
      <c r="P238" s="567"/>
      <c r="Q238" s="640" t="e">
        <f>IF(Q231&lt;&gt;0,(+Q236+Q237),0)</f>
        <v>#N/A</v>
      </c>
      <c r="R238" s="567"/>
      <c r="S238" s="640" t="e">
        <f>IF(S231&lt;&gt;0,(+S236+S237),0)</f>
        <v>#N/A</v>
      </c>
      <c r="T238" s="567"/>
      <c r="AA238" s="525" t="str">
        <f>IF(OR(B238=0,B238=""),"",B238&amp;IF(COUNTIF(B$11:$B238,B238)&gt;1,COUNTIF(B$11:$B238,B238),""))</f>
        <v>Gross Margin I</v>
      </c>
      <c r="AC238" s="635"/>
      <c r="AD238" s="635"/>
      <c r="AE238" s="636"/>
    </row>
    <row r="239" spans="1:31" s="528" customFormat="1" ht="14.25" customHeight="1" outlineLevel="1">
      <c r="A239" s="630"/>
      <c r="B239" s="565" t="s">
        <v>294</v>
      </c>
      <c r="C239" s="565"/>
      <c r="D239" s="640" t="e">
        <f>BusPlanLocation!D239/IF(BusPlanLocation!$C$9="EUR",1,START!$E$18)</f>
        <v>#N/A</v>
      </c>
      <c r="E239" s="567"/>
      <c r="F239" s="641" t="e">
        <f>BusPlanLocation!F239/IF(BusPlanLocation!$C$9="EUR",1,START!$E$18)</f>
        <v>#N/A</v>
      </c>
      <c r="G239" s="642"/>
      <c r="H239" s="567"/>
      <c r="I239" s="640">
        <v>0</v>
      </c>
      <c r="J239" s="567"/>
      <c r="K239" s="640">
        <v>0</v>
      </c>
      <c r="L239" s="567"/>
      <c r="M239" s="640">
        <v>0</v>
      </c>
      <c r="N239" s="567"/>
      <c r="O239" s="640">
        <v>0</v>
      </c>
      <c r="P239" s="567"/>
      <c r="Q239" s="640">
        <v>0</v>
      </c>
      <c r="R239" s="567"/>
      <c r="S239" s="640">
        <v>0</v>
      </c>
      <c r="T239" s="567"/>
      <c r="AA239" s="525" t="str">
        <f>IF(OR(B239=0,B239=""),"",B239&amp;IF(COUNTIF(B$11:$B239,B239)&gt;1,COUNTIF(B$11:$B239,B239),""))</f>
        <v>Freight inbound external</v>
      </c>
      <c r="AC239" s="635"/>
      <c r="AD239" s="635"/>
      <c r="AE239" s="636"/>
    </row>
    <row r="240" spans="1:31" s="528" customFormat="1" ht="14.25" hidden="1" customHeight="1" outlineLevel="2">
      <c r="A240" s="630"/>
      <c r="B240" s="554" t="s">
        <v>117</v>
      </c>
      <c r="C240" s="555"/>
      <c r="D240" s="637" t="e">
        <f>BusPlanLocation!D240/IF(BusPlanLocation!$C$9="EUR",1,START!$E$18)</f>
        <v>#N/A</v>
      </c>
      <c r="E240" s="307"/>
      <c r="F240" s="638" t="e">
        <f>BusPlanLocation!F240/IF(BusPlanLocation!$C$9="EUR",1,START!$E$18)</f>
        <v>#N/A</v>
      </c>
      <c r="G240" s="633"/>
      <c r="H240" s="307"/>
      <c r="I240" s="637">
        <v>0</v>
      </c>
      <c r="J240" s="307"/>
      <c r="K240" s="637">
        <v>0</v>
      </c>
      <c r="L240" s="307"/>
      <c r="M240" s="637">
        <v>0</v>
      </c>
      <c r="N240" s="307"/>
      <c r="O240" s="637">
        <v>0</v>
      </c>
      <c r="P240" s="307"/>
      <c r="Q240" s="637">
        <v>0</v>
      </c>
      <c r="R240" s="307"/>
      <c r="S240" s="637">
        <v>0</v>
      </c>
      <c r="T240" s="307"/>
      <c r="AA240" s="525" t="str">
        <f>IF(OR(B240=0,B240=""),"",B240&amp;IF(COUNTIF(B$11:$B240,B240)&gt;1,COUNTIF(B$11:$B240,B240),""))</f>
        <v>Personnel expenses</v>
      </c>
      <c r="AC240" s="634"/>
      <c r="AD240" s="635"/>
      <c r="AE240" s="636"/>
    </row>
    <row r="241" spans="1:31" s="528" customFormat="1" ht="14.25" hidden="1" customHeight="1" outlineLevel="2">
      <c r="A241" s="630"/>
      <c r="B241" s="554" t="s">
        <v>295</v>
      </c>
      <c r="C241" s="555"/>
      <c r="D241" s="637" t="e">
        <f>BusPlanLocation!D241/IF(BusPlanLocation!$C$9="EUR",1,START!$E$18)</f>
        <v>#N/A</v>
      </c>
      <c r="E241" s="307"/>
      <c r="F241" s="638" t="e">
        <f>BusPlanLocation!F241/IF(BusPlanLocation!$C$9="EUR",1,START!$E$18)</f>
        <v>#N/A</v>
      </c>
      <c r="G241" s="633"/>
      <c r="H241" s="307"/>
      <c r="I241" s="637">
        <v>0</v>
      </c>
      <c r="J241" s="307"/>
      <c r="K241" s="637">
        <v>0</v>
      </c>
      <c r="L241" s="307"/>
      <c r="M241" s="637">
        <v>0</v>
      </c>
      <c r="N241" s="307"/>
      <c r="O241" s="637">
        <v>0</v>
      </c>
      <c r="P241" s="307"/>
      <c r="Q241" s="637">
        <v>0</v>
      </c>
      <c r="R241" s="307"/>
      <c r="S241" s="637">
        <v>0</v>
      </c>
      <c r="T241" s="307"/>
      <c r="AA241" s="525" t="str">
        <f>IF(OR(B241=0,B241=""),"",B241&amp;IF(COUNTIF(B$11:$B241,B241)&gt;1,COUNTIF(B$11:$B241,B241),""))</f>
        <v>Third Party Services</v>
      </c>
      <c r="AC241" s="634"/>
      <c r="AD241" s="635"/>
      <c r="AE241" s="636"/>
    </row>
    <row r="242" spans="1:31" s="528" customFormat="1" ht="14.25" hidden="1" customHeight="1" outlineLevel="2">
      <c r="A242" s="630"/>
      <c r="B242" s="554" t="s">
        <v>296</v>
      </c>
      <c r="C242" s="555"/>
      <c r="D242" s="637" t="e">
        <f>BusPlanLocation!D242/IF(BusPlanLocation!$C$9="EUR",1,START!$E$18)</f>
        <v>#N/A</v>
      </c>
      <c r="E242" s="307"/>
      <c r="F242" s="638" t="e">
        <f>BusPlanLocation!F242/IF(BusPlanLocation!$C$9="EUR",1,START!$E$18)</f>
        <v>#N/A</v>
      </c>
      <c r="G242" s="633"/>
      <c r="H242" s="307"/>
      <c r="I242" s="637">
        <v>0</v>
      </c>
      <c r="J242" s="307"/>
      <c r="K242" s="637">
        <v>0</v>
      </c>
      <c r="L242" s="307"/>
      <c r="M242" s="637">
        <v>0</v>
      </c>
      <c r="N242" s="307"/>
      <c r="O242" s="637">
        <v>0</v>
      </c>
      <c r="P242" s="307"/>
      <c r="Q242" s="637">
        <v>0</v>
      </c>
      <c r="R242" s="307"/>
      <c r="S242" s="637">
        <v>0</v>
      </c>
      <c r="T242" s="307"/>
      <c r="AA242" s="525" t="str">
        <f>IF(OR(B242=0,B242=""),"",B242&amp;IF(COUNTIF(B$11:$B242,B242)&gt;1,COUNTIF(B$11:$B242,B242),""))</f>
        <v>Fuel</v>
      </c>
      <c r="AC242" s="635"/>
      <c r="AD242" s="639"/>
      <c r="AE242" s="639"/>
    </row>
    <row r="243" spans="1:31" s="528" customFormat="1" ht="14.25" hidden="1" customHeight="1" outlineLevel="2">
      <c r="A243" s="630"/>
      <c r="B243" s="554" t="s">
        <v>297</v>
      </c>
      <c r="C243" s="555"/>
      <c r="D243" s="637" t="e">
        <f>BusPlanLocation!D243/IF(BusPlanLocation!$C$9="EUR",1,START!$E$18)</f>
        <v>#N/A</v>
      </c>
      <c r="E243" s="307"/>
      <c r="F243" s="638" t="e">
        <f>BusPlanLocation!F243/IF(BusPlanLocation!$C$9="EUR",1,START!$E$18)</f>
        <v>#N/A</v>
      </c>
      <c r="G243" s="633"/>
      <c r="H243" s="307"/>
      <c r="I243" s="637">
        <v>0</v>
      </c>
      <c r="J243" s="307"/>
      <c r="K243" s="637">
        <v>0</v>
      </c>
      <c r="L243" s="307"/>
      <c r="M243" s="637">
        <v>0</v>
      </c>
      <c r="N243" s="307"/>
      <c r="O243" s="637">
        <v>0</v>
      </c>
      <c r="P243" s="307"/>
      <c r="Q243" s="637">
        <v>0</v>
      </c>
      <c r="R243" s="307"/>
      <c r="S243" s="637">
        <v>0</v>
      </c>
      <c r="T243" s="307"/>
      <c r="AA243" s="525" t="str">
        <f>IF(OR(B243=0,B243=""),"",B243&amp;IF(COUNTIF(B$11:$B243,B243)&gt;1,COUNTIF(B$11:$B243,B243),""))</f>
        <v>Maintenance (foreign maintenance +  other auxiliary and operation material</v>
      </c>
      <c r="AC243" s="635"/>
      <c r="AD243" s="635"/>
      <c r="AE243" s="636"/>
    </row>
    <row r="244" spans="1:31" s="528" customFormat="1" ht="14.25" hidden="1" customHeight="1" outlineLevel="2">
      <c r="A244" s="630"/>
      <c r="B244" s="554" t="s">
        <v>298</v>
      </c>
      <c r="C244" s="555"/>
      <c r="D244" s="637" t="e">
        <f>BusPlanLocation!D244/IF(BusPlanLocation!$C$9="EUR",1,START!$E$18)</f>
        <v>#N/A</v>
      </c>
      <c r="E244" s="307"/>
      <c r="F244" s="638" t="e">
        <f>BusPlanLocation!F244/IF(BusPlanLocation!$C$9="EUR",1,START!$E$18)</f>
        <v>#N/A</v>
      </c>
      <c r="G244" s="633"/>
      <c r="H244" s="307"/>
      <c r="I244" s="637">
        <v>0</v>
      </c>
      <c r="J244" s="307"/>
      <c r="K244" s="637">
        <v>0</v>
      </c>
      <c r="L244" s="307"/>
      <c r="M244" s="637">
        <v>0</v>
      </c>
      <c r="N244" s="307"/>
      <c r="O244" s="637">
        <v>0</v>
      </c>
      <c r="P244" s="307"/>
      <c r="Q244" s="637">
        <v>0</v>
      </c>
      <c r="R244" s="307"/>
      <c r="S244" s="637">
        <v>0</v>
      </c>
      <c r="T244" s="307"/>
      <c r="AA244" s="525" t="str">
        <f>IF(OR(B244=0,B244=""),"",B244&amp;IF(COUNTIF(B$11:$B244,B244)&gt;1,COUNTIF(B$11:$B244,B244),""))</f>
        <v>Insurance</v>
      </c>
      <c r="AC244" s="635"/>
      <c r="AD244" s="635"/>
      <c r="AE244" s="636"/>
    </row>
    <row r="245" spans="1:31" s="528" customFormat="1" ht="14.25" hidden="1" customHeight="1" outlineLevel="2">
      <c r="A245" s="630"/>
      <c r="B245" s="554" t="s">
        <v>299</v>
      </c>
      <c r="C245" s="555"/>
      <c r="D245" s="637" t="e">
        <f>BusPlanLocation!D245/IF(BusPlanLocation!$C$9="EUR",1,START!$E$18)</f>
        <v>#N/A</v>
      </c>
      <c r="E245" s="307"/>
      <c r="F245" s="638" t="e">
        <f>BusPlanLocation!F245/IF(BusPlanLocation!$C$9="EUR",1,START!$E$18)</f>
        <v>#N/A</v>
      </c>
      <c r="G245" s="633"/>
      <c r="H245" s="307"/>
      <c r="I245" s="637">
        <v>0</v>
      </c>
      <c r="J245" s="307"/>
      <c r="K245" s="637">
        <v>0</v>
      </c>
      <c r="L245" s="307"/>
      <c r="M245" s="637">
        <v>0</v>
      </c>
      <c r="N245" s="307"/>
      <c r="O245" s="637">
        <v>0</v>
      </c>
      <c r="P245" s="307"/>
      <c r="Q245" s="637">
        <v>0</v>
      </c>
      <c r="R245" s="307"/>
      <c r="S245" s="637">
        <v>0</v>
      </c>
      <c r="T245" s="307"/>
      <c r="AA245" s="525" t="str">
        <f>IF(OR(B245=0,B245=""),"",B245&amp;IF(COUNTIF(B$11:$B245,B245)&gt;1,COUNTIF(B$11:$B245,B245),""))</f>
        <v>Taxes</v>
      </c>
      <c r="AC245" s="635"/>
      <c r="AD245" s="639"/>
      <c r="AE245" s="639"/>
    </row>
    <row r="246" spans="1:31" s="528" customFormat="1" ht="14.25" hidden="1" customHeight="1" outlineLevel="2">
      <c r="A246" s="630"/>
      <c r="B246" s="554" t="s">
        <v>183</v>
      </c>
      <c r="C246" s="555"/>
      <c r="D246" s="637" t="e">
        <f>BusPlanLocation!D246/IF(BusPlanLocation!$C$9="EUR",1,START!$E$18)</f>
        <v>#N/A</v>
      </c>
      <c r="E246" s="307"/>
      <c r="F246" s="638" t="e">
        <f>BusPlanLocation!F246/IF(BusPlanLocation!$C$9="EUR",1,START!$E$18)</f>
        <v>#N/A</v>
      </c>
      <c r="G246" s="633"/>
      <c r="H246" s="307"/>
      <c r="I246" s="637">
        <v>0</v>
      </c>
      <c r="J246" s="307"/>
      <c r="K246" s="637">
        <v>0</v>
      </c>
      <c r="L246" s="307"/>
      <c r="M246" s="637">
        <v>0</v>
      </c>
      <c r="N246" s="307"/>
      <c r="O246" s="637">
        <v>0</v>
      </c>
      <c r="P246" s="307"/>
      <c r="Q246" s="637">
        <v>0</v>
      </c>
      <c r="R246" s="307"/>
      <c r="S246" s="637">
        <v>0</v>
      </c>
      <c r="T246" s="307"/>
      <c r="AA246" s="525" t="str">
        <f>IF(OR(B246=0,B246=""),"",B246&amp;IF(COUNTIF(B$11:$B246,B246)&gt;1,COUNTIF(B$11:$B246,B246),""))</f>
        <v>Depreciation</v>
      </c>
      <c r="AC246" s="635"/>
      <c r="AD246" s="635"/>
      <c r="AE246" s="636"/>
    </row>
    <row r="247" spans="1:31" s="528" customFormat="1" ht="14.25" hidden="1" customHeight="1" outlineLevel="2">
      <c r="A247" s="630"/>
      <c r="B247" s="554" t="s">
        <v>281</v>
      </c>
      <c r="C247" s="555"/>
      <c r="D247" s="637" t="e">
        <f>BusPlanLocation!D247/IF(BusPlanLocation!$C$9="EUR",1,START!$E$18)</f>
        <v>#N/A</v>
      </c>
      <c r="E247" s="307"/>
      <c r="F247" s="638" t="e">
        <f>BusPlanLocation!F247/IF(BusPlanLocation!$C$9="EUR",1,START!$E$18)</f>
        <v>#N/A</v>
      </c>
      <c r="G247" s="633"/>
      <c r="H247" s="307"/>
      <c r="I247" s="637">
        <v>0</v>
      </c>
      <c r="J247" s="307"/>
      <c r="K247" s="637">
        <v>0</v>
      </c>
      <c r="L247" s="307"/>
      <c r="M247" s="637">
        <v>0</v>
      </c>
      <c r="N247" s="307"/>
      <c r="O247" s="637">
        <v>0</v>
      </c>
      <c r="P247" s="307"/>
      <c r="Q247" s="637">
        <v>0</v>
      </c>
      <c r="R247" s="307"/>
      <c r="S247" s="637">
        <v>0</v>
      </c>
      <c r="T247" s="307"/>
      <c r="AA247" s="525" t="str">
        <f>IF(OR(B247=0,B247=""),"",B247&amp;IF(COUNTIF(B$11:$B247,B247)&gt;1,COUNTIF(B$11:$B247,B247),""))</f>
        <v>Others3</v>
      </c>
      <c r="AC247" s="635"/>
      <c r="AD247" s="635"/>
      <c r="AE247" s="636"/>
    </row>
    <row r="248" spans="1:31" s="528" customFormat="1" ht="14.25" hidden="1" customHeight="1" outlineLevel="2">
      <c r="A248" s="630"/>
      <c r="B248" s="565" t="s">
        <v>300</v>
      </c>
      <c r="C248" s="565"/>
      <c r="D248" s="640" t="e">
        <f>BusPlanLocation!D248/IF(BusPlanLocation!$C$9="EUR",1,START!$E$18)</f>
        <v>#N/A</v>
      </c>
      <c r="E248" s="567"/>
      <c r="F248" s="641" t="e">
        <f>BusPlanLocation!F248/IF(BusPlanLocation!$C$9="EUR",1,START!$E$18)</f>
        <v>#N/A</v>
      </c>
      <c r="G248" s="642"/>
      <c r="H248" s="567"/>
      <c r="I248" s="640">
        <v>0</v>
      </c>
      <c r="J248" s="567"/>
      <c r="K248" s="640">
        <v>0</v>
      </c>
      <c r="L248" s="567"/>
      <c r="M248" s="640">
        <v>0</v>
      </c>
      <c r="N248" s="567"/>
      <c r="O248" s="640">
        <v>0</v>
      </c>
      <c r="P248" s="567"/>
      <c r="Q248" s="640">
        <v>0</v>
      </c>
      <c r="R248" s="567"/>
      <c r="S248" s="640">
        <v>0</v>
      </c>
      <c r="T248" s="567"/>
      <c r="AA248" s="525" t="str">
        <f>IF(OR(B248=0,B248=""),"",B248&amp;IF(COUNTIF(B$11:$B248,B248)&gt;1,COUNTIF(B$11:$B248,B248),""))</f>
        <v>Freight inbound internal</v>
      </c>
      <c r="AC248" s="635"/>
      <c r="AD248" s="635"/>
      <c r="AE248" s="636"/>
    </row>
    <row r="249" spans="1:31" s="528" customFormat="1" ht="14.25" hidden="1" customHeight="1" outlineLevel="2">
      <c r="A249" s="630"/>
      <c r="B249" s="565" t="s">
        <v>301</v>
      </c>
      <c r="C249" s="565"/>
      <c r="D249" s="640" t="e">
        <f>BusPlanLocation!D249/IF(BusPlanLocation!$C$9="EUR",1,START!$E$18)</f>
        <v>#N/A</v>
      </c>
      <c r="E249" s="567"/>
      <c r="F249" s="641" t="e">
        <f>BusPlanLocation!F249/IF(BusPlanLocation!$C$9="EUR",1,START!$E$18)</f>
        <v>#N/A</v>
      </c>
      <c r="G249" s="642"/>
      <c r="H249" s="567"/>
      <c r="I249" s="640" t="e">
        <f>(+I238+I239+I248)</f>
        <v>#REF!</v>
      </c>
      <c r="J249" s="567"/>
      <c r="K249" s="640" t="e">
        <f>(+K238+K239+K248)</f>
        <v>#N/A</v>
      </c>
      <c r="L249" s="567"/>
      <c r="M249" s="640" t="e">
        <f>(+M238+M239+M248)</f>
        <v>#N/A</v>
      </c>
      <c r="N249" s="567"/>
      <c r="O249" s="640" t="e">
        <f>(+O238+O239+O248)</f>
        <v>#N/A</v>
      </c>
      <c r="P249" s="567"/>
      <c r="Q249" s="640" t="e">
        <f>(+Q238+Q239+Q248)</f>
        <v>#N/A</v>
      </c>
      <c r="R249" s="567"/>
      <c r="S249" s="640" t="e">
        <f>(+S238+S239+S248)</f>
        <v>#N/A</v>
      </c>
      <c r="T249" s="567"/>
      <c r="AA249" s="525" t="str">
        <f>IF(OR(B249=0,B249=""),"",B249&amp;IF(COUNTIF(B$11:$B249,B249)&gt;1,COUNTIF(B$11:$B249,B249),""))</f>
        <v>Gross Margin II</v>
      </c>
      <c r="AC249" s="635"/>
      <c r="AD249" s="635"/>
      <c r="AE249" s="636"/>
    </row>
    <row r="250" spans="1:31" s="528" customFormat="1" ht="14.25" customHeight="1" outlineLevel="1" collapsed="1">
      <c r="A250" s="630"/>
      <c r="B250" s="565" t="s">
        <v>302</v>
      </c>
      <c r="C250" s="565"/>
      <c r="D250" s="640" t="e">
        <f>BusPlanLocation!D250/IF(BusPlanLocation!$C$9="EUR",1,START!$E$18)</f>
        <v>#N/A</v>
      </c>
      <c r="E250" s="567"/>
      <c r="F250" s="641" t="e">
        <f>BusPlanLocation!F250/IF(BusPlanLocation!$C$9="EUR",1,START!$E$18)</f>
        <v>#N/A</v>
      </c>
      <c r="G250" s="642"/>
      <c r="H250" s="567"/>
      <c r="I250" s="640" t="e">
        <f>IF(I231&lt;&gt;0,((+I48-I43)/I231)*1000,"")</f>
        <v>#REF!</v>
      </c>
      <c r="J250" s="567"/>
      <c r="K250" s="640" t="e">
        <f>IF(K231&lt;&gt;0,((+K48-K43)/K231)*1000,"")</f>
        <v>#N/A</v>
      </c>
      <c r="L250" s="567"/>
      <c r="M250" s="640" t="e">
        <f>IF(M231&lt;&gt;0,((+M48-M43)/M231)*1000,"")</f>
        <v>#N/A</v>
      </c>
      <c r="N250" s="567"/>
      <c r="O250" s="640" t="e">
        <f>IF(O231&lt;&gt;0,((+O48-O43)/O231)*1000,"")</f>
        <v>#N/A</v>
      </c>
      <c r="P250" s="567"/>
      <c r="Q250" s="640" t="e">
        <f>IF(Q231&lt;&gt;0,((+Q48-Q43)/Q231)*1000,"")</f>
        <v>#N/A</v>
      </c>
      <c r="R250" s="567"/>
      <c r="S250" s="640" t="e">
        <f>IF(S231&lt;&gt;0,((+S48-S43)/S231)*1000,"")</f>
        <v>#N/A</v>
      </c>
      <c r="T250" s="567"/>
      <c r="AA250" s="525" t="str">
        <f>IF(OR(B250=0,B250=""),"",B250&amp;IF(COUNTIF(B$11:$B250,B250)&gt;1,COUNTIF(B$11:$B250,B250),""))</f>
        <v>Other auxiliary and consumables &amp; Wire - felt</v>
      </c>
      <c r="AC250" s="635"/>
      <c r="AD250" s="635"/>
      <c r="AE250" s="636"/>
    </row>
    <row r="251" spans="1:31" s="528" customFormat="1" ht="14.25" customHeight="1" outlineLevel="1">
      <c r="A251" s="630"/>
      <c r="B251" s="565" t="s">
        <v>101</v>
      </c>
      <c r="C251" s="565"/>
      <c r="D251" s="640" t="e">
        <f>BusPlanLocation!D251/IF(BusPlanLocation!$C$9="EUR",1,START!$E$18)</f>
        <v>#N/A</v>
      </c>
      <c r="E251" s="567"/>
      <c r="F251" s="641" t="e">
        <f>BusPlanLocation!F251/IF(BusPlanLocation!$C$9="EUR",1,START!$E$18)</f>
        <v>#N/A</v>
      </c>
      <c r="G251" s="642"/>
      <c r="H251" s="567"/>
      <c r="I251" s="640" t="e">
        <f>IF(I231&lt;&gt;0,(+I56/I231)*1000,"")</f>
        <v>#REF!</v>
      </c>
      <c r="J251" s="567"/>
      <c r="K251" s="640" t="e">
        <f>IF(K231&lt;&gt;0,(+K56/K231)*1000,"")</f>
        <v>#N/A</v>
      </c>
      <c r="L251" s="567"/>
      <c r="M251" s="640" t="e">
        <f>IF(M231&lt;&gt;0,(+M56/M231)*1000,"")</f>
        <v>#N/A</v>
      </c>
      <c r="N251" s="567"/>
      <c r="O251" s="640" t="e">
        <f>IF(O231&lt;&gt;0,(+O56/O231)*1000,"")</f>
        <v>#N/A</v>
      </c>
      <c r="P251" s="567"/>
      <c r="Q251" s="640" t="e">
        <f>IF(Q231&lt;&gt;0,(+Q56/Q231)*1000,"")</f>
        <v>#N/A</v>
      </c>
      <c r="R251" s="567"/>
      <c r="S251" s="640" t="e">
        <f>IF(S231&lt;&gt;0,(+S56/S231)*1000,"")</f>
        <v>#N/A</v>
      </c>
      <c r="T251" s="567"/>
      <c r="AA251" s="525"/>
      <c r="AC251" s="635"/>
      <c r="AD251" s="635"/>
      <c r="AE251" s="636"/>
    </row>
    <row r="252" spans="1:31" s="528" customFormat="1" ht="14.25" customHeight="1" outlineLevel="1">
      <c r="A252" s="630"/>
      <c r="B252" s="554" t="s">
        <v>103</v>
      </c>
      <c r="C252" s="555"/>
      <c r="D252" s="637" t="e">
        <f>BusPlanLocation!D252/IF(BusPlanLocation!$C$9="EUR",1,START!$E$18)</f>
        <v>#N/A</v>
      </c>
      <c r="E252" s="307"/>
      <c r="F252" s="638" t="e">
        <f>BusPlanLocation!F252/IF(BusPlanLocation!$C$9="EUR",1,START!$E$18)</f>
        <v>#N/A</v>
      </c>
      <c r="G252" s="633"/>
      <c r="H252" s="307"/>
      <c r="I252" s="637" t="e">
        <f>IF(I231&lt;&gt;0,((+I57+I58)/I231)*1000,"")</f>
        <v>#REF!</v>
      </c>
      <c r="J252" s="307"/>
      <c r="K252" s="637" t="e">
        <f>IF(K231&lt;&gt;0,((+K57+K58)/K231)*1000,"")</f>
        <v>#N/A</v>
      </c>
      <c r="L252" s="307"/>
      <c r="M252" s="637" t="e">
        <f>IF(M231&lt;&gt;0,((+M57+M58)/M231)*1000,"")</f>
        <v>#N/A</v>
      </c>
      <c r="N252" s="307"/>
      <c r="O252" s="637" t="e">
        <f>IF(O231&lt;&gt;0,((+O57+O58)/O231)*1000,"")</f>
        <v>#N/A</v>
      </c>
      <c r="P252" s="307"/>
      <c r="Q252" s="637" t="e">
        <f>IF(Q231&lt;&gt;0,((+Q57+Q58)/Q231)*1000,"")</f>
        <v>#N/A</v>
      </c>
      <c r="R252" s="307"/>
      <c r="S252" s="637" t="e">
        <f>IF(S231&lt;&gt;0,((+S57+S58)/S231)*1000,"")</f>
        <v>#N/A</v>
      </c>
      <c r="T252" s="307"/>
      <c r="AA252" s="525"/>
      <c r="AC252" s="634"/>
      <c r="AD252" s="635"/>
      <c r="AE252" s="636"/>
    </row>
    <row r="253" spans="1:31" s="528" customFormat="1" ht="14.25" customHeight="1" outlineLevel="1">
      <c r="A253" s="630"/>
      <c r="B253" s="554" t="s">
        <v>107</v>
      </c>
      <c r="C253" s="555"/>
      <c r="D253" s="637" t="e">
        <f>BusPlanLocation!D253/IF(BusPlanLocation!$C$9="EUR",1,START!$E$18)</f>
        <v>#N/A</v>
      </c>
      <c r="E253" s="307"/>
      <c r="F253" s="638" t="e">
        <f>BusPlanLocation!F253/IF(BusPlanLocation!$C$9="EUR",1,START!$E$18)</f>
        <v>#N/A</v>
      </c>
      <c r="G253" s="633"/>
      <c r="H253" s="307"/>
      <c r="I253" s="637" t="e">
        <f>IF(I231&lt;&gt;0,((I59+I60)/I231)*1000,"")</f>
        <v>#REF!</v>
      </c>
      <c r="J253" s="307"/>
      <c r="K253" s="637" t="e">
        <f>IF(K231&lt;&gt;0,((K59+K60)/K231)*1000,"")</f>
        <v>#N/A</v>
      </c>
      <c r="L253" s="307"/>
      <c r="M253" s="637" t="e">
        <f>IF(M231&lt;&gt;0,((M59+M60)/M231)*1000,"")</f>
        <v>#N/A</v>
      </c>
      <c r="N253" s="307"/>
      <c r="O253" s="637" t="e">
        <f>IF(O231&lt;&gt;0,((O59+O60)/O231)*1000,"")</f>
        <v>#N/A</v>
      </c>
      <c r="P253" s="307"/>
      <c r="Q253" s="637" t="e">
        <f>IF(Q231&lt;&gt;0,((Q59+Q60)/Q231)*1000,"")</f>
        <v>#N/A</v>
      </c>
      <c r="R253" s="307"/>
      <c r="S253" s="637" t="e">
        <f>IF(S231&lt;&gt;0,((S59+S60)/S231)*1000,"")</f>
        <v>#N/A</v>
      </c>
      <c r="T253" s="307"/>
      <c r="AA253" s="525"/>
      <c r="AC253" s="634"/>
      <c r="AD253" s="635"/>
      <c r="AE253" s="636"/>
    </row>
    <row r="254" spans="1:31" s="528" customFormat="1" ht="14.25" customHeight="1" outlineLevel="1">
      <c r="A254" s="630"/>
      <c r="B254" s="554" t="s">
        <v>303</v>
      </c>
      <c r="C254" s="555"/>
      <c r="D254" s="637" t="e">
        <f>BusPlanLocation!D254/IF(BusPlanLocation!$C$9="EUR",1,START!$E$18)</f>
        <v>#N/A</v>
      </c>
      <c r="E254" s="307"/>
      <c r="F254" s="638" t="e">
        <f>BusPlanLocation!F254/IF(BusPlanLocation!$C$9="EUR",1,START!$E$18)</f>
        <v>#N/A</v>
      </c>
      <c r="G254" s="633"/>
      <c r="H254" s="307"/>
      <c r="I254" s="637" t="e">
        <f>IF(I231&lt;&gt;0,((+I63+I62+I61)/I231)*1000,"")</f>
        <v>#REF!</v>
      </c>
      <c r="J254" s="307"/>
      <c r="K254" s="637" t="e">
        <f>IF(K231&lt;&gt;0,((+K63+K62+K61)/K231)*1000,"")</f>
        <v>#N/A</v>
      </c>
      <c r="L254" s="307"/>
      <c r="M254" s="637" t="e">
        <f>IF(M231&lt;&gt;0,((+M63+M62+M61)/M231)*1000,"")</f>
        <v>#N/A</v>
      </c>
      <c r="N254" s="307"/>
      <c r="O254" s="637" t="e">
        <f>IF(O231&lt;&gt;0,((+O63+O62+O61)/O231)*1000,"")</f>
        <v>#N/A</v>
      </c>
      <c r="P254" s="307"/>
      <c r="Q254" s="637" t="e">
        <f>IF(Q231&lt;&gt;0,((+Q63+Q62+Q61)/Q231)*1000,"")</f>
        <v>#N/A</v>
      </c>
      <c r="R254" s="307"/>
      <c r="S254" s="637" t="e">
        <f>IF(S231&lt;&gt;0,((+S63+S62+S61)/S231)*1000,"")</f>
        <v>#N/A</v>
      </c>
      <c r="T254" s="307"/>
      <c r="AA254" s="525"/>
      <c r="AC254" s="634"/>
      <c r="AD254" s="635"/>
      <c r="AE254" s="636"/>
    </row>
    <row r="255" spans="1:31" s="528" customFormat="1" ht="14.25" customHeight="1" outlineLevel="1">
      <c r="A255" s="630"/>
      <c r="B255" s="554" t="s">
        <v>304</v>
      </c>
      <c r="C255" s="555"/>
      <c r="D255" s="637" t="e">
        <f>BusPlanLocation!D255/IF(BusPlanLocation!$C$9="EUR",1,START!$E$18)</f>
        <v>#N/A</v>
      </c>
      <c r="E255" s="307"/>
      <c r="F255" s="638" t="e">
        <f>BusPlanLocation!F255/IF(BusPlanLocation!$C$9="EUR",1,START!$E$18)</f>
        <v>#N/A</v>
      </c>
      <c r="G255" s="633"/>
      <c r="H255" s="307"/>
      <c r="I255" s="637" t="e">
        <f>IF(I231&lt;&gt;0,((+I67)/I231)*1000,"")</f>
        <v>#REF!</v>
      </c>
      <c r="J255" s="307"/>
      <c r="K255" s="637" t="e">
        <f>IF(K231&lt;&gt;0,((+K67)/K231)*1000,"")</f>
        <v>#N/A</v>
      </c>
      <c r="L255" s="307"/>
      <c r="M255" s="637" t="e">
        <f>IF(M231&lt;&gt;0,((+M67)/M231)*1000,"")</f>
        <v>#N/A</v>
      </c>
      <c r="N255" s="307"/>
      <c r="O255" s="637" t="e">
        <f>IF(O231&lt;&gt;0,((+O67)/O231)*1000,"")</f>
        <v>#N/A</v>
      </c>
      <c r="P255" s="307"/>
      <c r="Q255" s="637" t="e">
        <f>IF(Q231&lt;&gt;0,((+Q67)/Q231)*1000,"")</f>
        <v>#N/A</v>
      </c>
      <c r="R255" s="307"/>
      <c r="S255" s="637" t="e">
        <f>IF(S231&lt;&gt;0,((+S67)/S231)*1000,"")</f>
        <v>#N/A</v>
      </c>
      <c r="T255" s="307"/>
      <c r="AA255" s="525"/>
      <c r="AC255" s="634"/>
      <c r="AD255" s="635"/>
      <c r="AE255" s="636"/>
    </row>
    <row r="256" spans="1:31" s="528" customFormat="1" ht="14.25" customHeight="1" outlineLevel="1">
      <c r="A256" s="630"/>
      <c r="B256" s="565" t="s">
        <v>305</v>
      </c>
      <c r="C256" s="565"/>
      <c r="D256" s="640" t="e">
        <f>BusPlanLocation!D256/IF(BusPlanLocation!$C$9="EUR",1,START!$E$18)</f>
        <v>#N/A</v>
      </c>
      <c r="E256" s="567"/>
      <c r="F256" s="641" t="e">
        <f>BusPlanLocation!F256/IF(BusPlanLocation!$C$9="EUR",1,START!$E$18)</f>
        <v>#N/A</v>
      </c>
      <c r="G256" s="642"/>
      <c r="H256" s="567"/>
      <c r="I256" s="640" t="e">
        <f>IF(I231&lt;&gt;0,(+SUM(I252:I255)),"")</f>
        <v>#REF!</v>
      </c>
      <c r="J256" s="567"/>
      <c r="K256" s="640" t="e">
        <f>IF(K231&lt;&gt;0,(+SUM(K252:K255)),"")</f>
        <v>#N/A</v>
      </c>
      <c r="L256" s="567"/>
      <c r="M256" s="640" t="e">
        <f>IF(M231&lt;&gt;0,(+SUM(M252:M255)),"")</f>
        <v>#N/A</v>
      </c>
      <c r="N256" s="567"/>
      <c r="O256" s="640" t="e">
        <f>IF(O231&lt;&gt;0,(+SUM(O252:O255)),"")</f>
        <v>#N/A</v>
      </c>
      <c r="P256" s="567"/>
      <c r="Q256" s="640" t="e">
        <f>IF(Q231&lt;&gt;0,(+SUM(Q252:Q255)),"")</f>
        <v>#N/A</v>
      </c>
      <c r="R256" s="567"/>
      <c r="S256" s="640" t="e">
        <f>IF(S231&lt;&gt;0,(+SUM(S252:S255)),"")</f>
        <v>#N/A</v>
      </c>
      <c r="T256" s="567"/>
      <c r="AA256" s="525"/>
      <c r="AC256" s="635"/>
      <c r="AD256" s="639"/>
      <c r="AE256" s="639"/>
    </row>
    <row r="257" spans="1:31" s="528" customFormat="1" ht="14.25" customHeight="1" outlineLevel="1">
      <c r="A257" s="630"/>
      <c r="B257" s="554" t="s">
        <v>119</v>
      </c>
      <c r="C257" s="555"/>
      <c r="D257" s="637" t="e">
        <f>BusPlanLocation!D257/IF(BusPlanLocation!$C$9="EUR",1,START!$E$18)</f>
        <v>#N/A</v>
      </c>
      <c r="E257" s="307"/>
      <c r="F257" s="638" t="e">
        <f>BusPlanLocation!F257/IF(BusPlanLocation!$C$9="EUR",1,START!$E$18)</f>
        <v>#N/A</v>
      </c>
      <c r="G257" s="633"/>
      <c r="H257" s="307"/>
      <c r="I257" s="637" t="e">
        <f>IF(I231&lt;&gt;0,(+I65/I231)*1000,"")</f>
        <v>#REF!</v>
      </c>
      <c r="J257" s="307"/>
      <c r="K257" s="637" t="e">
        <f>IF(K231&lt;&gt;0,(+K65/K231)*1000,"")</f>
        <v>#N/A</v>
      </c>
      <c r="L257" s="307"/>
      <c r="M257" s="637" t="e">
        <f>IF(M231&lt;&gt;0,(+M65/M231)*1000,"")</f>
        <v>#N/A</v>
      </c>
      <c r="N257" s="307"/>
      <c r="O257" s="637" t="e">
        <f>IF(O231&lt;&gt;0,(+O65/O231)*1000,"")</f>
        <v>#N/A</v>
      </c>
      <c r="P257" s="307"/>
      <c r="Q257" s="637" t="e">
        <f>IF(Q231&lt;&gt;0,(+Q65/Q231)*1000,"")</f>
        <v>#N/A</v>
      </c>
      <c r="R257" s="307"/>
      <c r="S257" s="637" t="e">
        <f>IF(S231&lt;&gt;0,(+S65/S231)*1000,"")</f>
        <v>#N/A</v>
      </c>
      <c r="T257" s="307"/>
      <c r="AA257" s="525" t="str">
        <f>IF(OR(B257=0,B257=""),"",B257&amp;IF(COUNTIF(B$11:$B257,B257)&gt;1,COUNTIF(B$11:$B257,B257),""))</f>
        <v>Maintenance costs</v>
      </c>
      <c r="AC257" s="635"/>
      <c r="AD257" s="639"/>
      <c r="AE257" s="639"/>
    </row>
    <row r="258" spans="1:31" s="528" customFormat="1" ht="14.25" customHeight="1" outlineLevel="1">
      <c r="A258" s="630"/>
      <c r="B258" s="554" t="s">
        <v>127</v>
      </c>
      <c r="C258" s="555"/>
      <c r="D258" s="637" t="e">
        <f>BusPlanLocation!D258/IF(BusPlanLocation!$C$9="EUR",1,START!$E$18)</f>
        <v>#N/A</v>
      </c>
      <c r="E258" s="307"/>
      <c r="F258" s="638" t="e">
        <f>BusPlanLocation!F258/IF(BusPlanLocation!$C$9="EUR",1,START!$E$18)</f>
        <v>#N/A</v>
      </c>
      <c r="G258" s="633"/>
      <c r="H258" s="307"/>
      <c r="I258" s="637" t="e">
        <f>IF(I231&lt;&gt;0,(+I69/I231)*1000,"")</f>
        <v>#REF!</v>
      </c>
      <c r="J258" s="307"/>
      <c r="K258" s="637" t="e">
        <f>IF(K231&lt;&gt;0,(+K69/K231)*1000,"")</f>
        <v>#N/A</v>
      </c>
      <c r="L258" s="307"/>
      <c r="M258" s="637" t="e">
        <f>IF(M231&lt;&gt;0,(+M69/M231)*1000,"")</f>
        <v>#N/A</v>
      </c>
      <c r="N258" s="307"/>
      <c r="O258" s="637" t="e">
        <f>IF(O231&lt;&gt;0,(+O69/O231)*1000,"")</f>
        <v>#N/A</v>
      </c>
      <c r="P258" s="307"/>
      <c r="Q258" s="637" t="e">
        <f>IF(Q231&lt;&gt;0,(+Q69/Q231)*1000,"")</f>
        <v>#N/A</v>
      </c>
      <c r="R258" s="307"/>
      <c r="S258" s="637" t="e">
        <f>IF(S231&lt;&gt;0,(+S69/S231)*1000,"")</f>
        <v>#N/A</v>
      </c>
      <c r="T258" s="307"/>
      <c r="AA258" s="525" t="str">
        <f>IF(OR(B258=0,B258=""),"",B258&amp;IF(COUNTIF(B$11:$B258,B258)&gt;1,COUNTIF(B$11:$B258,B258),""))</f>
        <v>Rental charges</v>
      </c>
      <c r="AC258" s="635"/>
      <c r="AD258" s="639"/>
      <c r="AE258" s="639"/>
    </row>
    <row r="259" spans="1:31" s="528" customFormat="1" ht="14.25" customHeight="1" outlineLevel="1">
      <c r="A259" s="630"/>
      <c r="B259" s="554" t="s">
        <v>306</v>
      </c>
      <c r="C259" s="555"/>
      <c r="D259" s="637" t="e">
        <f>BusPlanLocation!D259/IF(BusPlanLocation!$C$9="EUR",1,START!$E$18)</f>
        <v>#N/A</v>
      </c>
      <c r="E259" s="307"/>
      <c r="F259" s="638" t="e">
        <f>BusPlanLocation!F259/IF(BusPlanLocation!$C$9="EUR",1,START!$E$18)</f>
        <v>#N/A</v>
      </c>
      <c r="G259" s="633"/>
      <c r="H259" s="307"/>
      <c r="I259" s="637" t="e">
        <f>IF(I231&lt;&gt;0,((+I66+(I82-I67-I69))/I231)*1000,"")</f>
        <v>#REF!</v>
      </c>
      <c r="J259" s="307"/>
      <c r="K259" s="637" t="e">
        <f>IF(K231&lt;&gt;0,((+K66+(K82-K67-K69))/K231)*1000,"")</f>
        <v>#N/A</v>
      </c>
      <c r="L259" s="307"/>
      <c r="M259" s="637" t="e">
        <f>IF(M231&lt;&gt;0,((+M66+(M82-M67-M69))/M231)*1000,"")</f>
        <v>#N/A</v>
      </c>
      <c r="N259" s="307"/>
      <c r="O259" s="637" t="e">
        <f>IF(O231&lt;&gt;0,((+O66+(O82-O67-O69))/O231)*1000,"")</f>
        <v>#N/A</v>
      </c>
      <c r="P259" s="307"/>
      <c r="Q259" s="637" t="e">
        <f>IF(Q231&lt;&gt;0,((+Q66+(Q82-Q67-Q69))/Q231)*1000,"")</f>
        <v>#N/A</v>
      </c>
      <c r="R259" s="307"/>
      <c r="S259" s="637" t="e">
        <f>IF(S231&lt;&gt;0,((+S66+(S82-S67-S69))/S231)*1000,"")</f>
        <v>#N/A</v>
      </c>
      <c r="T259" s="307"/>
      <c r="AA259" s="525" t="str">
        <f>IF(OR(B259=0,B259=""),"",B259&amp;IF(COUNTIF(B$11:$B259,B259)&gt;1,COUNTIF(B$11:$B259,B259),""))</f>
        <v>Other costs</v>
      </c>
      <c r="AC259" s="635"/>
      <c r="AD259" s="639"/>
      <c r="AE259" s="639"/>
    </row>
    <row r="260" spans="1:31" s="528" customFormat="1" ht="14.25" customHeight="1" outlineLevel="1">
      <c r="A260" s="630"/>
      <c r="B260" s="565" t="s">
        <v>183</v>
      </c>
      <c r="C260" s="565"/>
      <c r="D260" s="640" t="e">
        <f>BusPlanLocation!D260/IF(BusPlanLocation!$C$9="EUR",1,START!$E$18)</f>
        <v>#N/A</v>
      </c>
      <c r="E260" s="567"/>
      <c r="F260" s="641" t="e">
        <f>BusPlanLocation!F260/IF(BusPlanLocation!$C$9="EUR",1,START!$E$18)</f>
        <v>#N/A</v>
      </c>
      <c r="G260" s="642"/>
      <c r="H260" s="567"/>
      <c r="I260" s="640" t="e">
        <f>IF(I231&lt;&gt;0,(+I259+I258+I257),"")</f>
        <v>#REF!</v>
      </c>
      <c r="J260" s="567"/>
      <c r="K260" s="640" t="e">
        <f>IF(K231&lt;&gt;0,(+K259+K258+K257),"")</f>
        <v>#N/A</v>
      </c>
      <c r="L260" s="567"/>
      <c r="M260" s="640" t="e">
        <f>IF(M231&lt;&gt;0,(+M259+M258+M257),"")</f>
        <v>#N/A</v>
      </c>
      <c r="N260" s="567"/>
      <c r="O260" s="640" t="e">
        <f>IF(O231&lt;&gt;0,(+O259+O258+O257),"")</f>
        <v>#N/A</v>
      </c>
      <c r="P260" s="567"/>
      <c r="Q260" s="640" t="e">
        <f>IF(Q231&lt;&gt;0,(+Q259+Q258+Q257),"")</f>
        <v>#N/A</v>
      </c>
      <c r="R260" s="567"/>
      <c r="S260" s="640" t="e">
        <f>IF(S231&lt;&gt;0,(+S259+S258+S257),"")</f>
        <v>#N/A</v>
      </c>
      <c r="T260" s="567"/>
      <c r="AA260" s="525" t="str">
        <f>IF(OR(B260=0,B260=""),"",B260&amp;IF(COUNTIF(B$11:$B260,B260)&gt;1,COUNTIF(B$11:$B260,B260),""))</f>
        <v>Depreciation2</v>
      </c>
      <c r="AC260" s="635"/>
      <c r="AD260" s="639"/>
      <c r="AE260" s="639"/>
    </row>
    <row r="261" spans="1:31" s="528" customFormat="1" ht="14.25" customHeight="1" outlineLevel="1">
      <c r="A261" s="630"/>
      <c r="B261" s="554" t="s">
        <v>153</v>
      </c>
      <c r="C261" s="555"/>
      <c r="D261" s="637" t="e">
        <f>BusPlanLocation!D261/IF(BusPlanLocation!$C$9="EUR",1,START!$E$18)</f>
        <v>#N/A</v>
      </c>
      <c r="E261" s="307"/>
      <c r="F261" s="638" t="e">
        <f>BusPlanLocation!F261/IF(BusPlanLocation!$C$9="EUR",1,START!$E$18)</f>
        <v>#N/A</v>
      </c>
      <c r="G261" s="633"/>
      <c r="H261" s="307"/>
      <c r="I261" s="637" t="e">
        <f>IF(I231&lt;&gt;0,(+I97/I231)*1000,"")</f>
        <v>#REF!</v>
      </c>
      <c r="J261" s="307"/>
      <c r="K261" s="637" t="e">
        <f>IF(K231&lt;&gt;0,(+K97/K231)*1000,"")</f>
        <v>#N/A</v>
      </c>
      <c r="L261" s="307"/>
      <c r="M261" s="637" t="e">
        <f>IF(M231&lt;&gt;0,(+M97/M231)*1000,"")</f>
        <v>#N/A</v>
      </c>
      <c r="N261" s="307"/>
      <c r="O261" s="637" t="e">
        <f>IF(O231&lt;&gt;0,(+O97/O231)*1000,"")</f>
        <v>#N/A</v>
      </c>
      <c r="P261" s="307"/>
      <c r="Q261" s="637" t="e">
        <f>IF(Q231&lt;&gt;0,(+Q97/Q231)*1000,"")</f>
        <v>#N/A</v>
      </c>
      <c r="R261" s="307"/>
      <c r="S261" s="637" t="e">
        <f>IF(S231&lt;&gt;0,(+S97/S231)*1000,"")</f>
        <v>#N/A</v>
      </c>
      <c r="T261" s="307"/>
      <c r="AA261" s="525" t="str">
        <f>IF(OR(B261=0,B261=""),"",B261&amp;IF(COUNTIF(B$11:$B261,B261)&gt;1,COUNTIF(B$11:$B261,B261),""))</f>
        <v>Other expenditures</v>
      </c>
      <c r="AC261" s="635"/>
      <c r="AD261" s="639"/>
      <c r="AE261" s="639"/>
    </row>
    <row r="262" spans="1:31" s="528" customFormat="1" ht="14.25" customHeight="1" outlineLevel="1">
      <c r="A262" s="630"/>
      <c r="B262" s="565" t="s">
        <v>307</v>
      </c>
      <c r="C262" s="565"/>
      <c r="D262" s="640" t="e">
        <f>BusPlanLocation!D262/IF(BusPlanLocation!$C$9="EUR",1,START!$E$18)</f>
        <v>#N/A</v>
      </c>
      <c r="E262" s="567"/>
      <c r="F262" s="641" t="e">
        <f>BusPlanLocation!F262/IF(BusPlanLocation!$C$9="EUR",1,START!$E$18)</f>
        <v>#N/A</v>
      </c>
      <c r="G262" s="642"/>
      <c r="H262" s="567"/>
      <c r="I262" s="640" t="e">
        <f>IF(I231&lt;&gt;0,(+I250+I251+I256+I260),"")</f>
        <v>#REF!</v>
      </c>
      <c r="J262" s="567"/>
      <c r="K262" s="640" t="e">
        <f>IF(K231&lt;&gt;0,(+K250+K251+K256+K260),"")</f>
        <v>#N/A</v>
      </c>
      <c r="L262" s="567"/>
      <c r="M262" s="640" t="e">
        <f>IF(M231&lt;&gt;0,(+M250+M251+M256+M260),"")</f>
        <v>#N/A</v>
      </c>
      <c r="N262" s="567"/>
      <c r="O262" s="640" t="e">
        <f>IF(O231&lt;&gt;0,(+O250+O251+O256+O260),"")</f>
        <v>#N/A</v>
      </c>
      <c r="P262" s="567"/>
      <c r="Q262" s="640" t="e">
        <f>IF(Q231&lt;&gt;0,(+Q250+Q251+Q256+Q260),"")</f>
        <v>#N/A</v>
      </c>
      <c r="R262" s="567"/>
      <c r="S262" s="640" t="e">
        <f>IF(S231&lt;&gt;0,(+S250+S251+S256+S260),"")</f>
        <v>#N/A</v>
      </c>
      <c r="T262" s="567"/>
      <c r="AA262" s="525" t="str">
        <f>IF(OR(B262=0,B262=""),"",B262&amp;IF(COUNTIF(B$11:$B262,B262)&gt;1,COUNTIF(B$11:$B262,B262),""))</f>
        <v>Average Production Costs (APC)</v>
      </c>
      <c r="AC262" s="635"/>
      <c r="AD262" s="639"/>
      <c r="AE262" s="639"/>
    </row>
    <row r="263" spans="1:31" s="528" customFormat="1" ht="14.25" customHeight="1" outlineLevel="1">
      <c r="A263" s="630"/>
      <c r="B263" s="565" t="s">
        <v>308</v>
      </c>
      <c r="C263" s="565"/>
      <c r="D263" s="640" t="e">
        <f>BusPlanLocation!D263/IF(BusPlanLocation!$C$9="EUR",1,START!$E$18)</f>
        <v>#N/A</v>
      </c>
      <c r="E263" s="567"/>
      <c r="F263" s="641" t="e">
        <f>BusPlanLocation!F263/IF(BusPlanLocation!$C$9="EUR",1,START!$E$18)</f>
        <v>#N/A</v>
      </c>
      <c r="G263" s="642"/>
      <c r="H263" s="567"/>
      <c r="I263" s="640" t="e">
        <f>IF(I231&lt;&gt;0,((I91+I122+I126)/I231)*1000,"")</f>
        <v>#REF!</v>
      </c>
      <c r="J263" s="567"/>
      <c r="K263" s="640" t="e">
        <f>IF(K231&lt;&gt;0,((K91+K122+K126)/K231)*1000,"")</f>
        <v>#N/A</v>
      </c>
      <c r="L263" s="567"/>
      <c r="M263" s="640" t="e">
        <f>IF(M231&lt;&gt;0,((M91+M122+M126)/M231)*1000,"")</f>
        <v>#N/A</v>
      </c>
      <c r="N263" s="567"/>
      <c r="O263" s="640" t="e">
        <f>IF(O231&lt;&gt;0,((O91+O122+O126)/O231)*1000,"")</f>
        <v>#N/A</v>
      </c>
      <c r="P263" s="567"/>
      <c r="Q263" s="640" t="e">
        <f>IF(Q231&lt;&gt;0,((Q91+Q122+Q126)/Q231)*1000,"")</f>
        <v>#N/A</v>
      </c>
      <c r="R263" s="567"/>
      <c r="S263" s="640" t="e">
        <f>IF(S231&lt;&gt;0,((S91+S122+S126)/S231)*1000,"")</f>
        <v>#N/A</v>
      </c>
      <c r="T263" s="567"/>
      <c r="AA263" s="525" t="str">
        <f>IF(OR(B263=0,B263=""),"",B263&amp;IF(COUNTIF(B$11:$B263,B263)&gt;1,COUNTIF(B$11:$B263,B263),""))</f>
        <v>Other Income/Expenses</v>
      </c>
      <c r="AC263" s="635"/>
      <c r="AD263" s="639"/>
      <c r="AE263" s="639"/>
    </row>
    <row r="264" spans="1:31" s="528" customFormat="1" ht="14.25" customHeight="1" outlineLevel="1">
      <c r="A264" s="630"/>
      <c r="B264" s="565" t="s">
        <v>1663</v>
      </c>
      <c r="C264" s="565"/>
      <c r="D264" s="640" t="e">
        <f>BusPlanLocation!D264/IF(BusPlanLocation!$C$9="EUR",1,START!$E$18)</f>
        <v>#N/A</v>
      </c>
      <c r="E264" s="567"/>
      <c r="F264" s="641" t="e">
        <f>BusPlanLocation!F264/IF(BusPlanLocation!$C$9="EUR",1,START!$E$18)</f>
        <v>#N/A</v>
      </c>
      <c r="G264" s="642"/>
      <c r="H264" s="567"/>
      <c r="I264" s="640" t="e">
        <f>IF(I231&lt;&gt;0,(+I90/I231)*1000,"")</f>
        <v>#REF!</v>
      </c>
      <c r="J264" s="567"/>
      <c r="K264" s="640" t="e">
        <f>IF(K231&lt;&gt;0,(+K90/K231)*1000,"")</f>
        <v>#N/A</v>
      </c>
      <c r="L264" s="567"/>
      <c r="M264" s="640" t="e">
        <f>IF(M231&lt;&gt;0,(+M90/M231)*1000,"")</f>
        <v>#N/A</v>
      </c>
      <c r="N264" s="567"/>
      <c r="O264" s="640" t="e">
        <f>IF(O231&lt;&gt;0,(+O90/O231)*1000,"")</f>
        <v>#N/A</v>
      </c>
      <c r="P264" s="567"/>
      <c r="Q264" s="640" t="e">
        <f>IF(Q231&lt;&gt;0,(+Q90/Q231)*1000,"")</f>
        <v>#N/A</v>
      </c>
      <c r="R264" s="567"/>
      <c r="S264" s="640" t="e">
        <f>IF(S231&lt;&gt;0,(+S90/S231)*1000,"")</f>
        <v>#N/A</v>
      </c>
      <c r="T264" s="567"/>
      <c r="AA264" s="525" t="str">
        <f>IF(OR(B264=0,B264=""),"",B264&amp;IF(COUNTIF(B$11:$B264,B264)&gt;1,COUNTIF(B$11:$B264,B264),""))</f>
        <v>Allocation</v>
      </c>
      <c r="AC264" s="635"/>
      <c r="AD264" s="639"/>
      <c r="AE264" s="639"/>
    </row>
    <row r="265" spans="1:31" s="528" customFormat="1" ht="14.25" customHeight="1" outlineLevel="1">
      <c r="A265" s="630"/>
      <c r="B265" s="554" t="s">
        <v>173</v>
      </c>
      <c r="C265" s="555"/>
      <c r="D265" s="637" t="e">
        <f>BusPlanLocation!D265/IF(BusPlanLocation!$C$9="EUR",1,START!$E$18)</f>
        <v>#N/A</v>
      </c>
      <c r="E265" s="307"/>
      <c r="F265" s="638" t="e">
        <f>BusPlanLocation!F265/IF(BusPlanLocation!$C$9="EUR",1,START!$E$18)</f>
        <v>#N/A</v>
      </c>
      <c r="G265" s="633"/>
      <c r="H265" s="307"/>
      <c r="I265" s="637" t="e">
        <f>IF(I231&lt;&gt;0,(+I92/I231)*1000,"")</f>
        <v>#REF!</v>
      </c>
      <c r="J265" s="307"/>
      <c r="K265" s="637" t="e">
        <f>IF(K231&lt;&gt;0,(+K92/K231)*1000,"")</f>
        <v>#N/A</v>
      </c>
      <c r="L265" s="307"/>
      <c r="M265" s="637" t="e">
        <f>IF(M231&lt;&gt;0,(+M92/M231)*1000,"")</f>
        <v>#N/A</v>
      </c>
      <c r="N265" s="307"/>
      <c r="O265" s="637" t="e">
        <f>IF(O231&lt;&gt;0,(+O92/O231)*1000,"")</f>
        <v>#N/A</v>
      </c>
      <c r="P265" s="307"/>
      <c r="Q265" s="637" t="e">
        <f>IF(Q231&lt;&gt;0,(+Q92/Q231)*1000,"")</f>
        <v>#N/A</v>
      </c>
      <c r="R265" s="307"/>
      <c r="S265" s="637" t="e">
        <f>IF(S231&lt;&gt;0,(+S92/S231)*1000,"")</f>
        <v>#N/A</v>
      </c>
      <c r="T265" s="307"/>
      <c r="AA265" s="525" t="str">
        <f>IF(OR(B265=0,B265=""),"",B265&amp;IF(COUNTIF(B$11:$B265,B265)&gt;1,COUNTIF(B$11:$B265,B265),""))</f>
        <v>EBITDA</v>
      </c>
      <c r="AC265" s="635"/>
      <c r="AD265" s="639"/>
      <c r="AE265" s="639"/>
    </row>
    <row r="266" spans="1:31" s="528" customFormat="1" ht="14.25" customHeight="1" outlineLevel="1">
      <c r="A266" s="630"/>
      <c r="B266" s="554" t="s">
        <v>185</v>
      </c>
      <c r="C266" s="555"/>
      <c r="D266" s="637" t="e">
        <f>BusPlanLocation!D266/IF(BusPlanLocation!$C$9="EUR",1,START!$E$18)</f>
        <v>#N/A</v>
      </c>
      <c r="E266" s="307"/>
      <c r="F266" s="638" t="e">
        <f>BusPlanLocation!F266/IF(BusPlanLocation!$C$9="EUR",1,START!$E$18)</f>
        <v>#N/A</v>
      </c>
      <c r="G266" s="633"/>
      <c r="H266" s="307"/>
      <c r="I266" s="637" t="e">
        <f>IF(I231&lt;&gt;0,(+I98/I231)*1000,"")</f>
        <v>#REF!</v>
      </c>
      <c r="J266" s="307"/>
      <c r="K266" s="637" t="e">
        <f>IF(K231&lt;&gt;0,(+K98/K231)*1000,"")</f>
        <v>#N/A</v>
      </c>
      <c r="L266" s="307"/>
      <c r="M266" s="637" t="e">
        <f>IF(M231&lt;&gt;0,(+M98/M231)*1000,"")</f>
        <v>#N/A</v>
      </c>
      <c r="N266" s="307"/>
      <c r="O266" s="637" t="e">
        <f>IF(O231&lt;&gt;0,(+O98/O231)*1000,"")</f>
        <v>#N/A</v>
      </c>
      <c r="P266" s="307"/>
      <c r="Q266" s="637" t="e">
        <f>IF(Q231&lt;&gt;0,(+Q98/Q231)*1000,"")</f>
        <v>#N/A</v>
      </c>
      <c r="R266" s="307"/>
      <c r="S266" s="637" t="e">
        <f>IF(S231&lt;&gt;0,(+S98/S231)*1000,"")</f>
        <v>#N/A</v>
      </c>
      <c r="T266" s="307"/>
      <c r="AA266" s="525" t="str">
        <f>IF(OR(B266=0,B266=""),"",B266&amp;IF(COUNTIF(B$11:$B266,B266)&gt;1,COUNTIF(B$11:$B266,B266),""))</f>
        <v>EBIT</v>
      </c>
      <c r="AC266" s="635"/>
      <c r="AD266" s="639"/>
      <c r="AE266" s="639"/>
    </row>
    <row r="267" spans="1:31" s="528" customFormat="1" ht="14.25" customHeight="1" outlineLevel="1">
      <c r="A267" s="630"/>
      <c r="B267" s="554" t="s">
        <v>243</v>
      </c>
      <c r="C267" s="555"/>
      <c r="D267" s="637" t="e">
        <f>BusPlanLocation!D267/IF(BusPlanLocation!$C$9="EUR",1,START!$E$18)</f>
        <v>#N/A</v>
      </c>
      <c r="E267" s="307"/>
      <c r="F267" s="638" t="e">
        <f>BusPlanLocation!F267/IF(BusPlanLocation!$C$9="EUR",1,START!$E$18)</f>
        <v>#N/A</v>
      </c>
      <c r="G267" s="633"/>
      <c r="H267" s="307"/>
      <c r="I267" s="637" t="e">
        <f>IF(I231&lt;&gt;0,(+I127/I231)*1000,"")</f>
        <v>#REF!</v>
      </c>
      <c r="J267" s="307"/>
      <c r="K267" s="637" t="e">
        <f>IF(K231&lt;&gt;0,(+K127/K231)*1000,"")</f>
        <v>#N/A</v>
      </c>
      <c r="L267" s="307"/>
      <c r="M267" s="637" t="e">
        <f>IF(M231&lt;&gt;0,(+M127/M231)*1000,"")</f>
        <v>#N/A</v>
      </c>
      <c r="N267" s="307"/>
      <c r="O267" s="637" t="e">
        <f>IF(O231&lt;&gt;0,(+O127/O231)*1000,"")</f>
        <v>#N/A</v>
      </c>
      <c r="P267" s="307"/>
      <c r="Q267" s="637" t="e">
        <f>IF(Q231&lt;&gt;0,(+Q127/Q231)*1000,"")</f>
        <v>#N/A</v>
      </c>
      <c r="R267" s="307"/>
      <c r="S267" s="637" t="e">
        <f>IF(S231&lt;&gt;0,(+S127/S231)*1000,"")</f>
        <v>#N/A</v>
      </c>
      <c r="T267" s="307"/>
      <c r="AA267" s="525" t="str">
        <f>IF(OR(B267=0,B267=""),"",B267&amp;IF(COUNTIF(B$11:$B267,B267)&gt;1,COUNTIF(B$11:$B267,B267),""))</f>
        <v>EBT</v>
      </c>
      <c r="AC267" s="643"/>
      <c r="AD267" s="644"/>
      <c r="AE267" s="644"/>
    </row>
    <row r="268" spans="1:31" s="528" customFormat="1" ht="14.25" customHeight="1" outlineLevel="1">
      <c r="A268" s="630"/>
      <c r="B268" s="554" t="s">
        <v>309</v>
      </c>
      <c r="C268" s="555"/>
      <c r="D268" s="1292" t="e">
        <f>BusPlanLocation!D268</f>
        <v>#N/A</v>
      </c>
      <c r="E268" s="1293"/>
      <c r="F268" s="1294" t="e">
        <f>BusPlanLocation!F268</f>
        <v>#N/A</v>
      </c>
      <c r="G268" s="1295"/>
      <c r="H268" s="1293"/>
      <c r="I268" s="1292" t="e">
        <f>IF(I231&lt;&gt;0,(+I267/I236),"")</f>
        <v>#REF!</v>
      </c>
      <c r="J268" s="1293"/>
      <c r="K268" s="1292" t="e">
        <f>IF(K231&lt;&gt;0,(+K267/K236),"")</f>
        <v>#N/A</v>
      </c>
      <c r="L268" s="1293"/>
      <c r="M268" s="1292" t="e">
        <f>IF(M231&lt;&gt;0,(+M267/M236),"")</f>
        <v>#N/A</v>
      </c>
      <c r="N268" s="1293"/>
      <c r="O268" s="1292" t="e">
        <f>IF(O231&lt;&gt;0,(+O267/O236),"")</f>
        <v>#N/A</v>
      </c>
      <c r="P268" s="1293"/>
      <c r="Q268" s="1292" t="e">
        <f>IF(Q231&lt;&gt;0,(+Q267/Q236),"")</f>
        <v>#N/A</v>
      </c>
      <c r="R268" s="1293"/>
      <c r="S268" s="1292" t="e">
        <f>IF(S231&lt;&gt;0,(+S267/S236),"")</f>
        <v>#N/A</v>
      </c>
      <c r="T268" s="307"/>
      <c r="AA268" s="525" t="str">
        <f>IF(OR(B268=0,B268=""),"",B268&amp;IF(COUNTIF(B$11:$B268,B268)&gt;1,COUNTIF(B$11:$B268,B268),""))</f>
        <v>EBT % Net revenue</v>
      </c>
      <c r="AC268" s="635"/>
      <c r="AD268" s="639"/>
      <c r="AE268" s="639"/>
    </row>
    <row r="269" spans="1:31" ht="14.25" customHeight="1" outlineLevel="1">
      <c r="B269" s="624" t="s">
        <v>310</v>
      </c>
      <c r="C269" s="624"/>
      <c r="D269" s="625" t="e">
        <f>BusPlanLocation!D269</f>
        <v>#N/A</v>
      </c>
      <c r="E269" s="626"/>
      <c r="F269" s="627">
        <f>BusPlanLocation!F269</f>
        <v>0</v>
      </c>
      <c r="G269" s="628"/>
      <c r="H269" s="626"/>
      <c r="I269" s="629"/>
      <c r="J269" s="626"/>
      <c r="K269" s="629"/>
      <c r="L269" s="626"/>
      <c r="M269" s="629"/>
      <c r="N269" s="626"/>
      <c r="O269" s="629"/>
      <c r="P269" s="626"/>
      <c r="Q269" s="629"/>
      <c r="R269" s="626"/>
      <c r="S269" s="629"/>
      <c r="T269" s="626"/>
      <c r="AA269" s="525" t="str">
        <f>IF(OR(B269=0,B269=""),"",B269&amp;IF(COUNTIF(B$11:$B269,B269)&gt;1,COUNTIF(B$11:$B269,B269),""))</f>
        <v>Keyfigures Trade [per ton]</v>
      </c>
      <c r="AC269" s="550"/>
      <c r="AD269" s="552"/>
      <c r="AE269" s="552"/>
    </row>
    <row r="270" spans="1:31" s="528" customFormat="1" ht="14.25" customHeight="1" outlineLevel="1">
      <c r="A270" s="630"/>
      <c r="B270" s="554" t="s">
        <v>287</v>
      </c>
      <c r="C270" s="555"/>
      <c r="D270" s="631" t="e">
        <f>BusPlanLocation!D270</f>
        <v>#N/A</v>
      </c>
      <c r="E270" s="307"/>
      <c r="F270" s="632" t="e">
        <f>BusPlanLocation!F270</f>
        <v>#N/A</v>
      </c>
      <c r="G270" s="633"/>
      <c r="H270" s="307"/>
      <c r="I270" s="631" t="e">
        <f>+I213</f>
        <v>#N/A</v>
      </c>
      <c r="J270" s="307"/>
      <c r="K270" s="631" t="e">
        <f>+K213</f>
        <v>#N/A</v>
      </c>
      <c r="L270" s="307"/>
      <c r="M270" s="631" t="e">
        <f>+M213</f>
        <v>#N/A</v>
      </c>
      <c r="N270" s="307"/>
      <c r="O270" s="631" t="e">
        <f>+O213</f>
        <v>#N/A</v>
      </c>
      <c r="P270" s="307"/>
      <c r="Q270" s="631" t="e">
        <f>+Q213</f>
        <v>#N/A</v>
      </c>
      <c r="R270" s="307"/>
      <c r="S270" s="631" t="e">
        <f>+S213</f>
        <v>#N/A</v>
      </c>
      <c r="T270" s="307"/>
      <c r="AA270" s="525" t="str">
        <f>IF(OR(B270=0,B270=""),"",B270&amp;IF(COUNTIF(B$11:$B270,B270)&gt;1,COUNTIF(B$11:$B270,B270),""))</f>
        <v>Sales in tons2</v>
      </c>
      <c r="AC270" s="635"/>
      <c r="AD270" s="639"/>
      <c r="AE270" s="639"/>
    </row>
    <row r="271" spans="1:31" s="528" customFormat="1" ht="14.25" customHeight="1" outlineLevel="1">
      <c r="A271" s="630"/>
      <c r="B271" s="554" t="s">
        <v>311</v>
      </c>
      <c r="C271" s="555"/>
      <c r="D271" s="637" t="e">
        <f>BusPlanLocation!D271/IF(BusPlanLocation!$C$9="EUR",1,START!$E$18)</f>
        <v>#N/A</v>
      </c>
      <c r="E271" s="307"/>
      <c r="F271" s="638" t="e">
        <f>BusPlanLocation!F271/IF(BusPlanLocation!$C$9="EUR",1,START!$E$18)</f>
        <v>#N/A</v>
      </c>
      <c r="G271" s="633"/>
      <c r="H271" s="307"/>
      <c r="I271" s="637" t="e">
        <f>IF(I270&lt;&gt;0,(+I25/I270)*1000,"")</f>
        <v>#N/A</v>
      </c>
      <c r="J271" s="307"/>
      <c r="K271" s="637" t="e">
        <f>IF(K270&lt;&gt;0,(+K25/K270)*1000,"")</f>
        <v>#N/A</v>
      </c>
      <c r="L271" s="307"/>
      <c r="M271" s="637" t="e">
        <f>IF(M270&lt;&gt;0,(+M25/M270)*1000,"")</f>
        <v>#N/A</v>
      </c>
      <c r="N271" s="307"/>
      <c r="O271" s="637" t="e">
        <f>IF(O270&lt;&gt;0,(+O25/O270)*1000,"")</f>
        <v>#N/A</v>
      </c>
      <c r="P271" s="307"/>
      <c r="Q271" s="637" t="e">
        <f>IF(Q270&lt;&gt;0,(+Q25/Q270)*1000,"")</f>
        <v>#N/A</v>
      </c>
      <c r="R271" s="307"/>
      <c r="S271" s="637" t="e">
        <f>IF(S270&lt;&gt;0,(+S25/S270)*1000,"")</f>
        <v>#N/A</v>
      </c>
      <c r="T271" s="307"/>
      <c r="AA271" s="525" t="str">
        <f>IF(OR(B271=0,B271=""),"",B271&amp;IF(COUNTIF(B$11:$B271,B271)&gt;1,COUNTIF(B$11:$B271,B271),""))</f>
        <v>Operating Income - Trade</v>
      </c>
      <c r="AC271" s="643"/>
      <c r="AD271" s="644"/>
      <c r="AE271" s="644"/>
    </row>
    <row r="272" spans="1:31" s="528" customFormat="1" ht="14.25" customHeight="1" outlineLevel="1">
      <c r="A272" s="630"/>
      <c r="B272" s="554" t="s">
        <v>71</v>
      </c>
      <c r="C272" s="555"/>
      <c r="D272" s="637" t="e">
        <f>BusPlanLocation!D272/IF(BusPlanLocation!$C$9="EUR",1,START!$E$18)</f>
        <v>#N/A</v>
      </c>
      <c r="E272" s="307"/>
      <c r="F272" s="638" t="e">
        <f>BusPlanLocation!F272/IF(BusPlanLocation!$C$9="EUR",1,START!$E$18)</f>
        <v>#N/A</v>
      </c>
      <c r="G272" s="633"/>
      <c r="H272" s="307"/>
      <c r="I272" s="637">
        <v>0</v>
      </c>
      <c r="J272" s="307"/>
      <c r="K272" s="637">
        <v>0</v>
      </c>
      <c r="L272" s="307"/>
      <c r="M272" s="637">
        <v>0</v>
      </c>
      <c r="N272" s="307"/>
      <c r="O272" s="637">
        <v>0</v>
      </c>
      <c r="P272" s="307"/>
      <c r="Q272" s="637">
        <v>0</v>
      </c>
      <c r="R272" s="307"/>
      <c r="S272" s="637">
        <v>0</v>
      </c>
      <c r="T272" s="307"/>
      <c r="AA272" s="525" t="str">
        <f>IF(OR(B272=0,B272=""),"",B272&amp;IF(COUNTIF(B$11:$B272,B272)&gt;1,COUNTIF(B$11:$B272,B272),""))</f>
        <v>Shipping expenses2</v>
      </c>
      <c r="AC272" s="635"/>
      <c r="AD272" s="639"/>
      <c r="AE272" s="639"/>
    </row>
    <row r="273" spans="1:31" s="1240" customFormat="1" ht="14.25" customHeight="1" outlineLevel="1">
      <c r="A273" s="1234"/>
      <c r="B273" s="1235" t="s">
        <v>312</v>
      </c>
      <c r="C273" s="1236"/>
      <c r="D273" s="1237" t="e">
        <f>BusPlanLocation!D273/IF(BusPlanLocation!$C$9="EUR",1,START!$E$18)</f>
        <v>#N/A</v>
      </c>
      <c r="E273" s="439"/>
      <c r="F273" s="1238" t="e">
        <f>BusPlanLocation!F273/IF(BusPlanLocation!$C$9="EUR",1,START!$E$18)</f>
        <v>#N/A</v>
      </c>
      <c r="G273" s="1239"/>
      <c r="H273" s="439"/>
      <c r="I273" s="1237"/>
      <c r="J273" s="439"/>
      <c r="K273" s="1237"/>
      <c r="L273" s="439"/>
      <c r="M273" s="1237"/>
      <c r="N273" s="439"/>
      <c r="O273" s="1237"/>
      <c r="P273" s="439"/>
      <c r="Q273" s="1237"/>
      <c r="R273" s="439"/>
      <c r="S273" s="1237"/>
      <c r="T273" s="439"/>
      <c r="AA273" s="1241"/>
      <c r="AC273" s="1242"/>
      <c r="AD273" s="1252"/>
      <c r="AE273" s="1252"/>
    </row>
    <row r="274" spans="1:31" s="528" customFormat="1" ht="14.25" customHeight="1" outlineLevel="1">
      <c r="A274" s="630"/>
      <c r="B274" s="554" t="s">
        <v>290</v>
      </c>
      <c r="C274" s="555"/>
      <c r="D274" s="637" t="e">
        <f>BusPlanLocation!D274/IF(BusPlanLocation!$C$9="EUR",1,START!$E$18)</f>
        <v>#N/A</v>
      </c>
      <c r="E274" s="307"/>
      <c r="F274" s="638" t="e">
        <f>BusPlanLocation!F274/IF(BusPlanLocation!$C$9="EUR",1,START!$E$18)</f>
        <v>#N/A</v>
      </c>
      <c r="G274" s="633"/>
      <c r="H274" s="307"/>
      <c r="I274" s="637">
        <v>0</v>
      </c>
      <c r="J274" s="307"/>
      <c r="K274" s="637">
        <v>0</v>
      </c>
      <c r="L274" s="307"/>
      <c r="M274" s="637">
        <v>0</v>
      </c>
      <c r="N274" s="307"/>
      <c r="O274" s="637">
        <v>0</v>
      </c>
      <c r="P274" s="307"/>
      <c r="Q274" s="637">
        <v>0</v>
      </c>
      <c r="R274" s="307"/>
      <c r="S274" s="637">
        <v>0</v>
      </c>
      <c r="T274" s="307"/>
      <c r="AA274" s="525"/>
      <c r="AC274" s="635"/>
      <c r="AD274" s="639"/>
      <c r="AE274" s="639"/>
    </row>
    <row r="275" spans="1:31" s="528" customFormat="1" ht="14.25" customHeight="1" outlineLevel="1">
      <c r="A275" s="630"/>
      <c r="B275" s="1345" t="s">
        <v>313</v>
      </c>
      <c r="C275" s="1346"/>
      <c r="D275" s="1347" t="e">
        <f>BusPlanLocation!D275/IF(BusPlanLocation!$C$9="EUR",1,START!$E$18)</f>
        <v>#N/A</v>
      </c>
      <c r="E275" s="1340"/>
      <c r="F275" s="1348" t="e">
        <f>BusPlanLocation!F275/IF(BusPlanLocation!$C$9="EUR",1,START!$E$18)</f>
        <v>#N/A</v>
      </c>
      <c r="G275" s="1349"/>
      <c r="H275" s="1340"/>
      <c r="I275" s="1347" t="e">
        <f>IF(I270&lt;&gt;0,(+I271+I272+I274),"")</f>
        <v>#N/A</v>
      </c>
      <c r="J275" s="1340"/>
      <c r="K275" s="1347" t="e">
        <f>IF(K270&lt;&gt;0,(+K271+K272+K274),"")</f>
        <v>#N/A</v>
      </c>
      <c r="L275" s="1340"/>
      <c r="M275" s="1347" t="e">
        <f>IF(M270&lt;&gt;0,(+M271+M272+M274),"")</f>
        <v>#N/A</v>
      </c>
      <c r="N275" s="1340"/>
      <c r="O275" s="1347" t="e">
        <f>IF(O270&lt;&gt;0,(+O271+O272+O274),"")</f>
        <v>#N/A</v>
      </c>
      <c r="P275" s="1340"/>
      <c r="Q275" s="1347" t="e">
        <f>IF(Q270&lt;&gt;0,(+Q271+Q272+Q274),"")</f>
        <v>#N/A</v>
      </c>
      <c r="R275" s="1340"/>
      <c r="S275" s="1347" t="e">
        <f>IF(S270&lt;&gt;0,(+S271+S272+S274),"")</f>
        <v>#N/A</v>
      </c>
      <c r="T275" s="1340"/>
      <c r="AA275" s="525" t="str">
        <f>IF(OR(B275=0,B275=""),"",B275&amp;IF(COUNTIF(B$11:$B275,B275)&gt;1,COUNTIF(B$11:$B275,B275),""))</f>
        <v xml:space="preserve">Net Revenue Trade (ex works) </v>
      </c>
      <c r="AC275" s="635"/>
      <c r="AD275" s="639"/>
      <c r="AE275" s="639"/>
    </row>
    <row r="276" spans="1:31" s="528" customFormat="1" ht="14.25" customHeight="1" outlineLevel="1">
      <c r="A276" s="630"/>
      <c r="B276" s="565" t="s">
        <v>91</v>
      </c>
      <c r="C276" s="565"/>
      <c r="D276" s="640" t="e">
        <f>BusPlanLocation!D276/IF(BusPlanLocation!$C$9="EUR",1,START!$E$18)</f>
        <v>#N/A</v>
      </c>
      <c r="E276" s="567"/>
      <c r="F276" s="641" t="e">
        <f>BusPlanLocation!F276/IF(BusPlanLocation!$C$9="EUR",1,START!$E$18)</f>
        <v>#N/A</v>
      </c>
      <c r="G276" s="642"/>
      <c r="H276" s="567"/>
      <c r="I276" s="640" t="e">
        <f>IF(I270&lt;&gt;0,(+I49/I270)*1000,"")</f>
        <v>#N/A</v>
      </c>
      <c r="J276" s="567"/>
      <c r="K276" s="640" t="e">
        <f>IF(K270&lt;&gt;0,(+K49/K270)*1000,"")</f>
        <v>#N/A</v>
      </c>
      <c r="L276" s="567"/>
      <c r="M276" s="640" t="e">
        <f>IF(M270&lt;&gt;0,(+M49/M270)*1000,"")</f>
        <v>#N/A</v>
      </c>
      <c r="N276" s="567"/>
      <c r="O276" s="640" t="e">
        <f>IF(O270&lt;&gt;0,(+O49/O270)*1000,"")</f>
        <v>#N/A</v>
      </c>
      <c r="P276" s="567"/>
      <c r="Q276" s="640" t="e">
        <f>IF(Q270&lt;&gt;0,(+Q49/Q270)*1000,"")</f>
        <v>#N/A</v>
      </c>
      <c r="R276" s="567"/>
      <c r="S276" s="640" t="e">
        <f>IF(S270&lt;&gt;0,(+S49/S270)*1000,"")</f>
        <v>#N/A</v>
      </c>
      <c r="T276" s="567"/>
      <c r="AA276" s="525" t="str">
        <f>IF(OR(B276=0,B276=""),"",B276&amp;IF(COUNTIF(B$11:$B276,B276)&gt;1,COUNTIF(B$11:$B276,B276),""))</f>
        <v>Material expenditure - TOTAL</v>
      </c>
      <c r="AC276" s="635"/>
      <c r="AD276" s="639"/>
      <c r="AE276" s="639"/>
    </row>
    <row r="277" spans="1:31" s="528" customFormat="1" ht="14.25" customHeight="1" outlineLevel="1">
      <c r="A277" s="630"/>
      <c r="B277" s="565" t="s">
        <v>314</v>
      </c>
      <c r="C277" s="565"/>
      <c r="D277" s="640" t="e">
        <f>BusPlanLocation!D277/IF(BusPlanLocation!$C$9="EUR",1,START!$E$18)</f>
        <v>#N/A</v>
      </c>
      <c r="E277" s="567"/>
      <c r="F277" s="641" t="e">
        <f>BusPlanLocation!F277/IF(BusPlanLocation!$C$9="EUR",1,START!$E$18)</f>
        <v>#N/A</v>
      </c>
      <c r="G277" s="642"/>
      <c r="H277" s="567"/>
      <c r="I277" s="640" t="e">
        <f>IF(I270&lt;&gt;0,(+I271+I276),"")</f>
        <v>#N/A</v>
      </c>
      <c r="J277" s="567"/>
      <c r="K277" s="640" t="e">
        <f>IF(K270&lt;&gt;0,(+K271+K276),"")</f>
        <v>#N/A</v>
      </c>
      <c r="L277" s="567"/>
      <c r="M277" s="640" t="e">
        <f>IF(M270&lt;&gt;0,(+M271+M276),"")</f>
        <v>#N/A</v>
      </c>
      <c r="N277" s="567"/>
      <c r="O277" s="640" t="e">
        <f>IF(O270&lt;&gt;0,(+O271+O276),"")</f>
        <v>#N/A</v>
      </c>
      <c r="P277" s="567"/>
      <c r="Q277" s="640" t="e">
        <f>IF(Q270&lt;&gt;0,(+Q271+Q276),"")</f>
        <v>#N/A</v>
      </c>
      <c r="R277" s="567"/>
      <c r="S277" s="640" t="e">
        <f>IF(S270&lt;&gt;0,(+S271+S276),"")</f>
        <v>#N/A</v>
      </c>
      <c r="T277" s="567"/>
      <c r="AA277" s="525" t="str">
        <f>IF(OR(B277=0,B277=""),"",B277&amp;IF(COUNTIF(B$11:$B277,B277)&gt;1,COUNTIF(B$11:$B277,B277),""))</f>
        <v>Contribution Margin I</v>
      </c>
      <c r="AC277" s="635"/>
      <c r="AD277" s="639"/>
      <c r="AE277" s="639"/>
    </row>
    <row r="278" spans="1:31" s="528" customFormat="1" ht="14.25" customHeight="1">
      <c r="A278" s="630"/>
      <c r="B278" s="565" t="s">
        <v>308</v>
      </c>
      <c r="C278" s="565"/>
      <c r="D278" s="640" t="e">
        <f>BusPlanLocation!D278/IF(BusPlanLocation!$C$9="EUR",1,START!$E$18)</f>
        <v>#N/A</v>
      </c>
      <c r="E278" s="567"/>
      <c r="F278" s="641" t="e">
        <f>BusPlanLocation!F278/IF(BusPlanLocation!$C$9="EUR",1,START!$E$18)</f>
        <v>#N/A</v>
      </c>
      <c r="G278" s="642"/>
      <c r="H278" s="567"/>
      <c r="I278" s="640" t="s">
        <v>1380</v>
      </c>
      <c r="J278" s="567"/>
      <c r="K278" s="640" t="s">
        <v>1380</v>
      </c>
      <c r="L278" s="567"/>
      <c r="M278" s="640" t="s">
        <v>1380</v>
      </c>
      <c r="N278" s="567"/>
      <c r="O278" s="640" t="s">
        <v>1380</v>
      </c>
      <c r="P278" s="567"/>
      <c r="Q278" s="640" t="s">
        <v>1380</v>
      </c>
      <c r="R278" s="567"/>
      <c r="S278" s="640" t="s">
        <v>1380</v>
      </c>
      <c r="T278" s="567"/>
      <c r="AA278" s="525" t="str">
        <f>IF(OR(B278=0,B278=""),"",B278&amp;IF(COUNTIF(B$11:$B278,B278)&gt;1,COUNTIF(B$11:$B278,B278),""))</f>
        <v>Other Income/Expenses2</v>
      </c>
      <c r="AC278" s="634"/>
      <c r="AD278" s="649"/>
      <c r="AE278" s="649"/>
    </row>
    <row r="279" spans="1:31" s="528" customFormat="1" ht="14.25" hidden="1" customHeight="1" outlineLevel="1">
      <c r="A279" s="630"/>
      <c r="B279" s="554" t="s">
        <v>1663</v>
      </c>
      <c r="C279" s="555"/>
      <c r="D279" s="637" t="e">
        <f>BusPlanLocation!D279/IF(BusPlanLocation!$C$9="EUR",1,START!$E$18)</f>
        <v>#N/A</v>
      </c>
      <c r="E279" s="307"/>
      <c r="F279" s="638" t="e">
        <f>BusPlanLocation!F279/IF(BusPlanLocation!$C$9="EUR",1,START!$E$18)</f>
        <v>#N/A</v>
      </c>
      <c r="G279" s="633"/>
      <c r="H279" s="307"/>
      <c r="I279" s="637" t="s">
        <v>1380</v>
      </c>
      <c r="J279" s="307"/>
      <c r="K279" s="637" t="s">
        <v>1380</v>
      </c>
      <c r="L279" s="307"/>
      <c r="M279" s="637" t="s">
        <v>1380</v>
      </c>
      <c r="N279" s="307"/>
      <c r="O279" s="637" t="s">
        <v>1380</v>
      </c>
      <c r="P279" s="307"/>
      <c r="Q279" s="637" t="s">
        <v>1380</v>
      </c>
      <c r="R279" s="307"/>
      <c r="S279" s="637" t="s">
        <v>1380</v>
      </c>
      <c r="T279" s="307"/>
      <c r="AA279" s="525" t="str">
        <f>IF(OR(B279=0,B279=""),"",B279&amp;IF(COUNTIF(B$11:$B279,B279)&gt;1,COUNTIF(B$11:$B279,B279),""))</f>
        <v>Allocation2</v>
      </c>
      <c r="AC279" s="634"/>
      <c r="AD279" s="649"/>
      <c r="AE279" s="649"/>
    </row>
    <row r="280" spans="1:31" s="528" customFormat="1" ht="14.25" hidden="1" customHeight="1" outlineLevel="1">
      <c r="A280" s="630"/>
      <c r="B280" s="554" t="s">
        <v>173</v>
      </c>
      <c r="C280" s="555"/>
      <c r="D280" s="637" t="e">
        <f>BusPlanLocation!D280/IF(BusPlanLocation!$C$9="EUR",1,START!$E$18)</f>
        <v>#N/A</v>
      </c>
      <c r="E280" s="307"/>
      <c r="F280" s="638" t="e">
        <f>BusPlanLocation!F280/IF(BusPlanLocation!$C$9="EUR",1,START!$E$18)</f>
        <v>#N/A</v>
      </c>
      <c r="G280" s="633"/>
      <c r="H280" s="307"/>
      <c r="I280" s="637" t="s">
        <v>1380</v>
      </c>
      <c r="J280" s="307"/>
      <c r="K280" s="637" t="s">
        <v>1380</v>
      </c>
      <c r="L280" s="307"/>
      <c r="M280" s="637" t="s">
        <v>1380</v>
      </c>
      <c r="N280" s="307"/>
      <c r="O280" s="637" t="s">
        <v>1380</v>
      </c>
      <c r="P280" s="307"/>
      <c r="Q280" s="637" t="s">
        <v>1380</v>
      </c>
      <c r="R280" s="307"/>
      <c r="S280" s="637" t="s">
        <v>1380</v>
      </c>
      <c r="T280" s="307"/>
      <c r="AA280" s="525" t="str">
        <f>IF(OR(B280=0,B280=""),"",B280&amp;IF(COUNTIF(B$11:$B280,B280)&gt;1,COUNTIF(B$11:$B280,B280),""))</f>
        <v>EBITDA2</v>
      </c>
      <c r="AC280" s="634"/>
      <c r="AD280" s="649"/>
      <c r="AE280" s="649"/>
    </row>
    <row r="281" spans="1:31" s="528" customFormat="1" ht="14.25" hidden="1" customHeight="1" outlineLevel="1">
      <c r="A281" s="630"/>
      <c r="B281" s="554" t="s">
        <v>185</v>
      </c>
      <c r="C281" s="555"/>
      <c r="D281" s="637" t="e">
        <f>BusPlanLocation!D281/IF(BusPlanLocation!$C$9="EUR",1,START!$E$18)</f>
        <v>#N/A</v>
      </c>
      <c r="E281" s="307"/>
      <c r="F281" s="638" t="e">
        <f>BusPlanLocation!F281/IF(BusPlanLocation!$C$9="EUR",1,START!$E$18)</f>
        <v>#N/A</v>
      </c>
      <c r="G281" s="633"/>
      <c r="H281" s="307"/>
      <c r="I281" s="637" t="s">
        <v>1380</v>
      </c>
      <c r="J281" s="307"/>
      <c r="K281" s="637" t="s">
        <v>1380</v>
      </c>
      <c r="L281" s="307"/>
      <c r="M281" s="637" t="s">
        <v>1380</v>
      </c>
      <c r="N281" s="307"/>
      <c r="O281" s="637" t="s">
        <v>1380</v>
      </c>
      <c r="P281" s="307"/>
      <c r="Q281" s="637" t="s">
        <v>1380</v>
      </c>
      <c r="R281" s="307"/>
      <c r="S281" s="637" t="s">
        <v>1380</v>
      </c>
      <c r="T281" s="307"/>
      <c r="AA281" s="525" t="str">
        <f>IF(OR(B281=0,B281=""),"",B281&amp;IF(COUNTIF(B$11:$B281,B281)&gt;1,COUNTIF(B$11:$B281,B281),""))</f>
        <v>EBIT2</v>
      </c>
      <c r="AC281" s="634"/>
      <c r="AD281" s="649"/>
      <c r="AE281" s="649"/>
    </row>
    <row r="282" spans="1:31" s="528" customFormat="1" ht="14.25" hidden="1" customHeight="1" outlineLevel="1">
      <c r="A282" s="630"/>
      <c r="B282" s="554" t="s">
        <v>243</v>
      </c>
      <c r="C282" s="555"/>
      <c r="D282" s="637" t="e">
        <f>BusPlanLocation!D282/IF(BusPlanLocation!$C$9="EUR",1,START!$E$18)</f>
        <v>#N/A</v>
      </c>
      <c r="E282" s="307"/>
      <c r="F282" s="638" t="e">
        <f>BusPlanLocation!F282/IF(BusPlanLocation!$C$9="EUR",1,START!$E$18)</f>
        <v>#N/A</v>
      </c>
      <c r="G282" s="633"/>
      <c r="H282" s="307"/>
      <c r="I282" s="637" t="s">
        <v>1380</v>
      </c>
      <c r="J282" s="307"/>
      <c r="K282" s="637" t="s">
        <v>1380</v>
      </c>
      <c r="L282" s="307"/>
      <c r="M282" s="637" t="s">
        <v>1380</v>
      </c>
      <c r="N282" s="307"/>
      <c r="O282" s="637" t="s">
        <v>1380</v>
      </c>
      <c r="P282" s="307"/>
      <c r="Q282" s="637" t="s">
        <v>1380</v>
      </c>
      <c r="R282" s="307"/>
      <c r="S282" s="637" t="s">
        <v>1380</v>
      </c>
      <c r="T282" s="307"/>
      <c r="AA282" s="525" t="str">
        <f>IF(OR(B282=0,B282=""),"",B282&amp;IF(COUNTIF(B$11:$B282,B282)&gt;1,COUNTIF(B$11:$B282,B282),""))</f>
        <v>EBT2</v>
      </c>
      <c r="AC282" s="634"/>
      <c r="AD282" s="649"/>
      <c r="AE282" s="649"/>
    </row>
    <row r="283" spans="1:31" s="528" customFormat="1" ht="14.25" hidden="1" customHeight="1" outlineLevel="1">
      <c r="A283" s="630"/>
      <c r="B283" s="554" t="s">
        <v>309</v>
      </c>
      <c r="C283" s="555"/>
      <c r="D283" s="645" t="e">
        <f>BusPlanLocation!D283</f>
        <v>#N/A</v>
      </c>
      <c r="E283" s="646"/>
      <c r="F283" s="645" t="e">
        <f>BusPlanLocation!F283</f>
        <v>#N/A</v>
      </c>
      <c r="G283" s="648"/>
      <c r="H283" s="646"/>
      <c r="I283" s="645" t="s">
        <v>1380</v>
      </c>
      <c r="J283" s="646"/>
      <c r="K283" s="645" t="s">
        <v>1380</v>
      </c>
      <c r="L283" s="646"/>
      <c r="M283" s="645" t="s">
        <v>1380</v>
      </c>
      <c r="N283" s="646"/>
      <c r="O283" s="645" t="s">
        <v>1380</v>
      </c>
      <c r="P283" s="646"/>
      <c r="Q283" s="645" t="s">
        <v>1380</v>
      </c>
      <c r="R283" s="646"/>
      <c r="S283" s="645" t="s">
        <v>1380</v>
      </c>
      <c r="T283" s="646"/>
      <c r="AA283" s="525" t="str">
        <f>IF(OR(B283=0,B283=""),"",B283&amp;IF(COUNTIF(B$11:$B283,B283)&gt;1,COUNTIF(B$11:$B283,B283),""))</f>
        <v>EBT % Net revenue2</v>
      </c>
      <c r="AC283" s="634"/>
      <c r="AD283" s="649"/>
      <c r="AE283" s="649"/>
    </row>
    <row r="284" spans="1:31" ht="14.25" hidden="1" customHeight="1" outlineLevel="1">
      <c r="B284" s="624" t="s">
        <v>315</v>
      </c>
      <c r="C284" s="624"/>
      <c r="D284" s="625" t="e">
        <f>BusPlanLocation!D284</f>
        <v>#N/A</v>
      </c>
      <c r="E284" s="626"/>
      <c r="F284" s="627" t="e">
        <f>BusPlanLocation!F284</f>
        <v>#N/A</v>
      </c>
      <c r="G284" s="628"/>
      <c r="H284" s="626"/>
      <c r="I284" s="629"/>
      <c r="J284" s="626"/>
      <c r="K284" s="629"/>
      <c r="L284" s="626"/>
      <c r="M284" s="629"/>
      <c r="N284" s="626"/>
      <c r="O284" s="629"/>
      <c r="P284" s="626"/>
      <c r="Q284" s="629"/>
      <c r="R284" s="626"/>
      <c r="S284" s="629"/>
      <c r="T284" s="626"/>
      <c r="AA284" s="525" t="str">
        <f>IF(OR(B284=0,B284=""),"",B284&amp;IF(COUNTIF(B$11:$B284,B284)&gt;1,COUNTIF(B$11:$B284,B284),""))</f>
        <v>Keyfigures Bartering [per ton]</v>
      </c>
      <c r="AC284" s="650"/>
      <c r="AD284" s="651"/>
      <c r="AE284" s="651"/>
    </row>
    <row r="285" spans="1:31" s="528" customFormat="1" ht="14.25" hidden="1" customHeight="1" outlineLevel="1">
      <c r="A285" s="630"/>
      <c r="B285" s="554" t="s">
        <v>287</v>
      </c>
      <c r="C285" s="555"/>
      <c r="D285" s="631" t="e">
        <f>BusPlanLocation!D285</f>
        <v>#N/A</v>
      </c>
      <c r="E285" s="307"/>
      <c r="F285" s="632" t="e">
        <f>BusPlanLocation!F285</f>
        <v>#N/A</v>
      </c>
      <c r="G285" s="633"/>
      <c r="H285" s="307"/>
      <c r="I285" s="631" t="e">
        <f>+I217</f>
        <v>#N/A</v>
      </c>
      <c r="J285" s="307"/>
      <c r="K285" s="631" t="e">
        <f>+K217</f>
        <v>#N/A</v>
      </c>
      <c r="L285" s="307"/>
      <c r="M285" s="631" t="e">
        <f>+M217</f>
        <v>#N/A</v>
      </c>
      <c r="N285" s="307"/>
      <c r="O285" s="631" t="e">
        <f>+O217</f>
        <v>#N/A</v>
      </c>
      <c r="P285" s="307"/>
      <c r="Q285" s="631" t="e">
        <f>+Q217</f>
        <v>#N/A</v>
      </c>
      <c r="R285" s="307"/>
      <c r="S285" s="631" t="e">
        <f>+S217</f>
        <v>#N/A</v>
      </c>
      <c r="T285" s="307"/>
      <c r="AA285" s="525" t="str">
        <f>IF(OR(B285=0,B285=""),"",B285&amp;IF(COUNTIF(B$11:$B285,B285)&gt;1,COUNTIF(B$11:$B285,B285),""))</f>
        <v>Sales in tons3</v>
      </c>
      <c r="AC285" s="634"/>
      <c r="AD285" s="649"/>
      <c r="AE285" s="649"/>
    </row>
    <row r="286" spans="1:31" s="528" customFormat="1" ht="14.25" hidden="1" customHeight="1" outlineLevel="1">
      <c r="A286" s="630"/>
      <c r="B286" s="554" t="s">
        <v>316</v>
      </c>
      <c r="C286" s="555"/>
      <c r="D286" s="637" t="e">
        <f>BusPlanLocation!D286/IF(BusPlanLocation!$C$9="EUR",1,START!$E$18)</f>
        <v>#N/A</v>
      </c>
      <c r="E286" s="307"/>
      <c r="F286" s="638" t="e">
        <f>BusPlanLocation!F286/IF(BusPlanLocation!$C$9="EUR",1,START!$E$18)</f>
        <v>#N/A</v>
      </c>
      <c r="G286" s="633"/>
      <c r="H286" s="307"/>
      <c r="I286" s="637" t="s">
        <v>1380</v>
      </c>
      <c r="J286" s="307"/>
      <c r="K286" s="637" t="s">
        <v>1380</v>
      </c>
      <c r="L286" s="307"/>
      <c r="M286" s="637" t="s">
        <v>1380</v>
      </c>
      <c r="N286" s="307"/>
      <c r="O286" s="637" t="s">
        <v>1380</v>
      </c>
      <c r="P286" s="307"/>
      <c r="Q286" s="637" t="s">
        <v>1380</v>
      </c>
      <c r="R286" s="307"/>
      <c r="S286" s="637" t="s">
        <v>1380</v>
      </c>
      <c r="T286" s="307"/>
      <c r="AA286" s="525" t="str">
        <f>IF(OR(B286=0,B286=""),"",B286&amp;IF(COUNTIF(B$11:$B286,B286)&gt;1,COUNTIF(B$11:$B286,B286),""))</f>
        <v>Operating Income - Bartering</v>
      </c>
      <c r="AC286" s="634"/>
      <c r="AD286" s="649"/>
      <c r="AE286" s="649"/>
    </row>
    <row r="287" spans="1:31" s="528" customFormat="1" ht="14.25" hidden="1" customHeight="1" outlineLevel="1">
      <c r="A287" s="630"/>
      <c r="B287" s="554" t="s">
        <v>71</v>
      </c>
      <c r="C287" s="555"/>
      <c r="D287" s="637" t="e">
        <f>BusPlanLocation!D287/IF(BusPlanLocation!$C$9="EUR",1,START!$E$18)</f>
        <v>#N/A</v>
      </c>
      <c r="E287" s="307"/>
      <c r="F287" s="638" t="e">
        <f>BusPlanLocation!F287/IF(BusPlanLocation!$C$9="EUR",1,START!$E$18)</f>
        <v>#N/A</v>
      </c>
      <c r="G287" s="633"/>
      <c r="H287" s="307"/>
      <c r="I287" s="637" t="s">
        <v>1380</v>
      </c>
      <c r="J287" s="307"/>
      <c r="K287" s="637" t="s">
        <v>1380</v>
      </c>
      <c r="L287" s="307"/>
      <c r="M287" s="637" t="s">
        <v>1380</v>
      </c>
      <c r="N287" s="307"/>
      <c r="O287" s="637" t="s">
        <v>1380</v>
      </c>
      <c r="P287" s="307"/>
      <c r="Q287" s="637" t="s">
        <v>1380</v>
      </c>
      <c r="R287" s="307"/>
      <c r="S287" s="637" t="s">
        <v>1380</v>
      </c>
      <c r="T287" s="307"/>
      <c r="AA287" s="525" t="str">
        <f>IF(OR(B287=0,B287=""),"",B287&amp;IF(COUNTIF(B$11:$B287,B287)&gt;1,COUNTIF(B$11:$B287,B287),""))</f>
        <v>Shipping expenses3</v>
      </c>
      <c r="AC287" s="634"/>
      <c r="AD287" s="649"/>
      <c r="AE287" s="649"/>
    </row>
    <row r="288" spans="1:31" s="528" customFormat="1" ht="14.25" hidden="1" customHeight="1" outlineLevel="1">
      <c r="A288" s="630"/>
      <c r="B288" s="554" t="s">
        <v>290</v>
      </c>
      <c r="C288" s="555"/>
      <c r="D288" s="637" t="e">
        <f>BusPlanLocation!D288/IF(BusPlanLocation!$C$9="EUR",1,START!$E$18)</f>
        <v>#N/A</v>
      </c>
      <c r="E288" s="307"/>
      <c r="F288" s="638" t="e">
        <f>BusPlanLocation!F288/IF(BusPlanLocation!$C$9="EUR",1,START!$E$18)</f>
        <v>#N/A</v>
      </c>
      <c r="G288" s="633"/>
      <c r="H288" s="307"/>
      <c r="I288" s="637" t="s">
        <v>1380</v>
      </c>
      <c r="J288" s="307"/>
      <c r="K288" s="637" t="s">
        <v>1380</v>
      </c>
      <c r="L288" s="307"/>
      <c r="M288" s="637" t="s">
        <v>1380</v>
      </c>
      <c r="N288" s="307"/>
      <c r="O288" s="637" t="s">
        <v>1380</v>
      </c>
      <c r="P288" s="307"/>
      <c r="Q288" s="637" t="s">
        <v>1380</v>
      </c>
      <c r="R288" s="307"/>
      <c r="S288" s="637" t="s">
        <v>1380</v>
      </c>
      <c r="T288" s="307"/>
      <c r="AA288" s="525"/>
      <c r="AC288" s="634"/>
      <c r="AD288" s="649"/>
      <c r="AE288" s="649"/>
    </row>
    <row r="289" spans="1:31" s="528" customFormat="1" ht="14.25" hidden="1" customHeight="1" outlineLevel="1">
      <c r="A289" s="630"/>
      <c r="B289" s="565" t="s">
        <v>317</v>
      </c>
      <c r="C289" s="565"/>
      <c r="D289" s="640" t="e">
        <f>BusPlanLocation!D289/IF(BusPlanLocation!$C$9="EUR",1,START!$E$18)</f>
        <v>#N/A</v>
      </c>
      <c r="E289" s="567"/>
      <c r="F289" s="641" t="e">
        <f>BusPlanLocation!F289/IF(BusPlanLocation!$C$9="EUR",1,START!$E$18)</f>
        <v>#N/A</v>
      </c>
      <c r="G289" s="642"/>
      <c r="H289" s="567"/>
      <c r="I289" s="640" t="s">
        <v>1380</v>
      </c>
      <c r="J289" s="567"/>
      <c r="K289" s="640" t="s">
        <v>1380</v>
      </c>
      <c r="L289" s="567"/>
      <c r="M289" s="640" t="s">
        <v>1380</v>
      </c>
      <c r="N289" s="567"/>
      <c r="O289" s="640" t="s">
        <v>1380</v>
      </c>
      <c r="P289" s="567"/>
      <c r="Q289" s="640" t="s">
        <v>1380</v>
      </c>
      <c r="R289" s="567"/>
      <c r="S289" s="640" t="s">
        <v>1380</v>
      </c>
      <c r="T289" s="567"/>
      <c r="AA289" s="525" t="str">
        <f>IF(OR(B289=0,B289=""),"",B289&amp;IF(COUNTIF(B$11:$B289,B289)&gt;1,COUNTIF(B$11:$B289,B289),""))</f>
        <v xml:space="preserve">Net Revenue Bartering (ex works) </v>
      </c>
      <c r="AC289" s="634"/>
      <c r="AD289" s="649"/>
      <c r="AE289" s="649"/>
    </row>
    <row r="290" spans="1:31" s="528" customFormat="1" ht="14.25" hidden="1" customHeight="1" outlineLevel="1">
      <c r="A290" s="630"/>
      <c r="B290" s="565" t="s">
        <v>117</v>
      </c>
      <c r="C290" s="565"/>
      <c r="D290" s="640" t="e">
        <f>BusPlanLocation!D290/IF(BusPlanLocation!$C$9="EUR",1,START!$E$18)</f>
        <v>#N/A</v>
      </c>
      <c r="E290" s="567"/>
      <c r="F290" s="641" t="e">
        <f>BusPlanLocation!F290/IF(BusPlanLocation!$C$9="EUR",1,START!$E$18)</f>
        <v>#N/A</v>
      </c>
      <c r="G290" s="642"/>
      <c r="H290" s="567"/>
      <c r="I290" s="640" t="s">
        <v>1380</v>
      </c>
      <c r="J290" s="567"/>
      <c r="K290" s="640" t="s">
        <v>1380</v>
      </c>
      <c r="L290" s="567"/>
      <c r="M290" s="640" t="s">
        <v>1380</v>
      </c>
      <c r="N290" s="567"/>
      <c r="O290" s="640" t="s">
        <v>1380</v>
      </c>
      <c r="P290" s="567"/>
      <c r="Q290" s="640" t="s">
        <v>1380</v>
      </c>
      <c r="R290" s="567"/>
      <c r="S290" s="640" t="s">
        <v>1380</v>
      </c>
      <c r="T290" s="567"/>
      <c r="AA290" s="525" t="str">
        <f>IF(OR(B290=0,B290=""),"",B290&amp;IF(COUNTIF(B$11:$B290,B290)&gt;1,COUNTIF(B$11:$B290,B290),""))</f>
        <v>Personnel expenses2</v>
      </c>
      <c r="AC290" s="634"/>
      <c r="AD290" s="649"/>
      <c r="AE290" s="649"/>
    </row>
    <row r="291" spans="1:31" s="528" customFormat="1" ht="14.25" hidden="1" customHeight="1" outlineLevel="1">
      <c r="A291" s="630"/>
      <c r="B291" s="565" t="s">
        <v>314</v>
      </c>
      <c r="C291" s="565"/>
      <c r="D291" s="640" t="e">
        <f>BusPlanLocation!D291/IF(BusPlanLocation!$C$9="EUR",1,START!$E$18)</f>
        <v>#N/A</v>
      </c>
      <c r="E291" s="567"/>
      <c r="F291" s="641" t="e">
        <f>BusPlanLocation!F291/IF(BusPlanLocation!$C$9="EUR",1,START!$E$18)</f>
        <v>#N/A</v>
      </c>
      <c r="G291" s="642"/>
      <c r="H291" s="567"/>
      <c r="I291" s="640" t="s">
        <v>1380</v>
      </c>
      <c r="J291" s="567"/>
      <c r="K291" s="640" t="s">
        <v>1380</v>
      </c>
      <c r="L291" s="567"/>
      <c r="M291" s="640" t="s">
        <v>1380</v>
      </c>
      <c r="N291" s="567"/>
      <c r="O291" s="640" t="s">
        <v>1380</v>
      </c>
      <c r="P291" s="567"/>
      <c r="Q291" s="640" t="s">
        <v>1380</v>
      </c>
      <c r="R291" s="567"/>
      <c r="S291" s="640" t="s">
        <v>1380</v>
      </c>
      <c r="T291" s="567"/>
      <c r="AA291" s="525" t="str">
        <f>IF(OR(B291=0,B291=""),"",B291&amp;IF(COUNTIF(B$11:$B291,B291)&gt;1,COUNTIF(B$11:$B291,B291),""))</f>
        <v>Contribution Margin I2</v>
      </c>
      <c r="AC291" s="634"/>
      <c r="AD291" s="649"/>
      <c r="AE291" s="649"/>
    </row>
    <row r="292" spans="1:31" s="528" customFormat="1" ht="14.25" hidden="1" customHeight="1" outlineLevel="1">
      <c r="A292" s="630"/>
      <c r="B292" s="565" t="s">
        <v>308</v>
      </c>
      <c r="C292" s="565"/>
      <c r="D292" s="640" t="e">
        <f>BusPlanLocation!D292/IF(BusPlanLocation!$C$9="EUR",1,START!$E$18)</f>
        <v>#N/A</v>
      </c>
      <c r="E292" s="567"/>
      <c r="F292" s="641" t="e">
        <f>BusPlanLocation!F292/IF(BusPlanLocation!$C$9="EUR",1,START!$E$18)</f>
        <v>#N/A</v>
      </c>
      <c r="G292" s="642"/>
      <c r="H292" s="567"/>
      <c r="I292" s="640" t="s">
        <v>1380</v>
      </c>
      <c r="J292" s="567"/>
      <c r="K292" s="640" t="s">
        <v>1380</v>
      </c>
      <c r="L292" s="567"/>
      <c r="M292" s="640" t="s">
        <v>1380</v>
      </c>
      <c r="N292" s="567"/>
      <c r="O292" s="640" t="s">
        <v>1380</v>
      </c>
      <c r="P292" s="567"/>
      <c r="Q292" s="640" t="s">
        <v>1380</v>
      </c>
      <c r="R292" s="567"/>
      <c r="S292" s="640" t="s">
        <v>1380</v>
      </c>
      <c r="T292" s="567"/>
      <c r="AA292" s="525" t="str">
        <f>IF(OR(B292=0,B292=""),"",B292&amp;IF(COUNTIF(B$11:$B292,B292)&gt;1,COUNTIF(B$11:$B292,B292),""))</f>
        <v>Other Income/Expenses3</v>
      </c>
      <c r="AC292" s="634"/>
      <c r="AD292" s="649"/>
      <c r="AE292" s="649"/>
    </row>
    <row r="293" spans="1:31" s="528" customFormat="1" ht="14.25" hidden="1" customHeight="1" outlineLevel="1">
      <c r="A293" s="630"/>
      <c r="B293" s="554" t="s">
        <v>1663</v>
      </c>
      <c r="C293" s="555"/>
      <c r="D293" s="637" t="e">
        <f>BusPlanLocation!D293/IF(BusPlanLocation!$C$9="EUR",1,START!$E$18)</f>
        <v>#N/A</v>
      </c>
      <c r="E293" s="307"/>
      <c r="F293" s="638" t="e">
        <f>BusPlanLocation!F293/IF(BusPlanLocation!$C$9="EUR",1,START!$E$18)</f>
        <v>#N/A</v>
      </c>
      <c r="G293" s="633"/>
      <c r="H293" s="307"/>
      <c r="I293" s="637" t="s">
        <v>1380</v>
      </c>
      <c r="J293" s="307"/>
      <c r="K293" s="637" t="s">
        <v>1380</v>
      </c>
      <c r="L293" s="307"/>
      <c r="M293" s="637" t="s">
        <v>1380</v>
      </c>
      <c r="N293" s="307"/>
      <c r="O293" s="637" t="s">
        <v>1380</v>
      </c>
      <c r="P293" s="307"/>
      <c r="Q293" s="637" t="s">
        <v>1380</v>
      </c>
      <c r="R293" s="307"/>
      <c r="S293" s="637" t="s">
        <v>1380</v>
      </c>
      <c r="T293" s="307"/>
      <c r="AA293" s="525" t="str">
        <f>IF(OR(B293=0,B293=""),"",B293&amp;IF(COUNTIF(B$11:$B293,B293)&gt;1,COUNTIF(B$11:$B293,B293),""))</f>
        <v>Allocation3</v>
      </c>
      <c r="AC293" s="634"/>
      <c r="AD293" s="649"/>
      <c r="AE293" s="649"/>
    </row>
    <row r="294" spans="1:31" s="528" customFormat="1" ht="14.25" hidden="1" customHeight="1" outlineLevel="1">
      <c r="A294" s="630"/>
      <c r="B294" s="554" t="s">
        <v>173</v>
      </c>
      <c r="C294" s="555"/>
      <c r="D294" s="637" t="e">
        <f>BusPlanLocation!D294/IF(BusPlanLocation!$C$9="EUR",1,START!$E$18)</f>
        <v>#N/A</v>
      </c>
      <c r="E294" s="307"/>
      <c r="F294" s="638" t="e">
        <f>BusPlanLocation!F294/IF(BusPlanLocation!$C$9="EUR",1,START!$E$18)</f>
        <v>#N/A</v>
      </c>
      <c r="G294" s="633"/>
      <c r="H294" s="307"/>
      <c r="I294" s="637" t="s">
        <v>1380</v>
      </c>
      <c r="J294" s="307"/>
      <c r="K294" s="637" t="s">
        <v>1380</v>
      </c>
      <c r="L294" s="307"/>
      <c r="M294" s="637" t="s">
        <v>1380</v>
      </c>
      <c r="N294" s="307"/>
      <c r="O294" s="637" t="s">
        <v>1380</v>
      </c>
      <c r="P294" s="307"/>
      <c r="Q294" s="637" t="s">
        <v>1380</v>
      </c>
      <c r="R294" s="307"/>
      <c r="S294" s="637" t="s">
        <v>1380</v>
      </c>
      <c r="T294" s="307"/>
      <c r="AA294" s="525" t="str">
        <f>IF(OR(B294=0,B294=""),"",B294&amp;IF(COUNTIF(B$11:$B294,B294)&gt;1,COUNTIF(B$11:$B294,B294),""))</f>
        <v>EBITDA3</v>
      </c>
      <c r="AC294" s="634"/>
      <c r="AD294" s="649"/>
      <c r="AE294" s="649"/>
    </row>
    <row r="295" spans="1:31" s="528" customFormat="1" ht="14.25" hidden="1" customHeight="1" outlineLevel="1">
      <c r="A295" s="630"/>
      <c r="B295" s="554" t="s">
        <v>185</v>
      </c>
      <c r="C295" s="555"/>
      <c r="D295" s="637" t="e">
        <f>BusPlanLocation!D295/IF(BusPlanLocation!$C$9="EUR",1,START!$E$18)</f>
        <v>#N/A</v>
      </c>
      <c r="E295" s="307"/>
      <c r="F295" s="638" t="e">
        <f>BusPlanLocation!F295/IF(BusPlanLocation!$C$9="EUR",1,START!$E$18)</f>
        <v>#N/A</v>
      </c>
      <c r="G295" s="633"/>
      <c r="H295" s="307"/>
      <c r="I295" s="637" t="s">
        <v>1380</v>
      </c>
      <c r="J295" s="307"/>
      <c r="K295" s="637" t="s">
        <v>1380</v>
      </c>
      <c r="L295" s="307"/>
      <c r="M295" s="637" t="s">
        <v>1380</v>
      </c>
      <c r="N295" s="307"/>
      <c r="O295" s="637" t="s">
        <v>1380</v>
      </c>
      <c r="P295" s="307"/>
      <c r="Q295" s="637" t="s">
        <v>1380</v>
      </c>
      <c r="R295" s="307"/>
      <c r="S295" s="637" t="s">
        <v>1380</v>
      </c>
      <c r="T295" s="307"/>
      <c r="AA295" s="525" t="str">
        <f>IF(OR(B295=0,B295=""),"",B295&amp;IF(COUNTIF(B$11:$B295,B295)&gt;1,COUNTIF(B$11:$B295,B295),""))</f>
        <v>EBIT3</v>
      </c>
      <c r="AC295" s="634"/>
      <c r="AD295" s="649"/>
      <c r="AE295" s="649"/>
    </row>
    <row r="296" spans="1:31" s="528" customFormat="1" ht="14.25" hidden="1" customHeight="1" outlineLevel="1">
      <c r="A296" s="630"/>
      <c r="B296" s="554" t="s">
        <v>243</v>
      </c>
      <c r="C296" s="555"/>
      <c r="D296" s="637" t="e">
        <f>BusPlanLocation!D296/IF(BusPlanLocation!$C$9="EUR",1,START!$E$18)</f>
        <v>#N/A</v>
      </c>
      <c r="E296" s="307"/>
      <c r="F296" s="638" t="e">
        <f>BusPlanLocation!F296/IF(BusPlanLocation!$C$9="EUR",1,START!$E$18)</f>
        <v>#N/A</v>
      </c>
      <c r="G296" s="633"/>
      <c r="H296" s="307"/>
      <c r="I296" s="637" t="s">
        <v>1380</v>
      </c>
      <c r="J296" s="307"/>
      <c r="K296" s="637" t="s">
        <v>1380</v>
      </c>
      <c r="L296" s="307"/>
      <c r="M296" s="637" t="s">
        <v>1380</v>
      </c>
      <c r="N296" s="307"/>
      <c r="O296" s="637" t="s">
        <v>1380</v>
      </c>
      <c r="P296" s="307"/>
      <c r="Q296" s="637" t="s">
        <v>1380</v>
      </c>
      <c r="R296" s="307"/>
      <c r="S296" s="637" t="s">
        <v>1380</v>
      </c>
      <c r="T296" s="307"/>
      <c r="AA296" s="525" t="str">
        <f>IF(OR(B296=0,B296=""),"",B296&amp;IF(COUNTIF(B$11:$B296,B296)&gt;1,COUNTIF(B$11:$B296,B296),""))</f>
        <v>EBT3</v>
      </c>
      <c r="AC296" s="634"/>
      <c r="AD296" s="649"/>
      <c r="AE296" s="649"/>
    </row>
    <row r="297" spans="1:31" s="528" customFormat="1" ht="14.25" hidden="1" customHeight="1" outlineLevel="1">
      <c r="A297" s="630"/>
      <c r="B297" s="554" t="s">
        <v>309</v>
      </c>
      <c r="C297" s="555"/>
      <c r="D297" s="645" t="e">
        <f>BusPlanLocation!D297</f>
        <v>#N/A</v>
      </c>
      <c r="E297" s="646"/>
      <c r="F297" s="647" t="e">
        <f>BusPlanLocation!F297</f>
        <v>#N/A</v>
      </c>
      <c r="G297" s="648"/>
      <c r="H297" s="646"/>
      <c r="I297" s="645" t="s">
        <v>1380</v>
      </c>
      <c r="J297" s="646"/>
      <c r="K297" s="645" t="s">
        <v>1380</v>
      </c>
      <c r="L297" s="646"/>
      <c r="M297" s="645" t="s">
        <v>1380</v>
      </c>
      <c r="N297" s="646"/>
      <c r="O297" s="645" t="s">
        <v>1380</v>
      </c>
      <c r="P297" s="646"/>
      <c r="Q297" s="645" t="s">
        <v>1380</v>
      </c>
      <c r="R297" s="646"/>
      <c r="S297" s="645" t="s">
        <v>1380</v>
      </c>
      <c r="T297" s="646"/>
      <c r="AA297" s="525" t="str">
        <f>IF(OR(B297=0,B297=""),"",B297&amp;IF(COUNTIF(B$11:$B297,B297)&gt;1,COUNTIF(B$11:$B297,B297),""))</f>
        <v>EBT % Net revenue3</v>
      </c>
      <c r="AC297" s="634"/>
      <c r="AD297" s="649"/>
      <c r="AE297" s="649"/>
    </row>
    <row r="298" spans="1:31" ht="14.25" hidden="1" customHeight="1" outlineLevel="1">
      <c r="B298" s="624" t="s">
        <v>1664</v>
      </c>
      <c r="C298" s="624"/>
      <c r="D298" s="625" t="e">
        <f>BusPlanLocation!D298</f>
        <v>#N/A</v>
      </c>
      <c r="E298" s="626"/>
      <c r="F298" s="627" t="e">
        <f>BusPlanLocation!F298</f>
        <v>#N/A</v>
      </c>
      <c r="G298" s="628"/>
      <c r="H298" s="626"/>
      <c r="I298" s="629"/>
      <c r="J298" s="626"/>
      <c r="K298" s="629"/>
      <c r="L298" s="626"/>
      <c r="M298" s="629"/>
      <c r="N298" s="626"/>
      <c r="O298" s="629"/>
      <c r="P298" s="626"/>
      <c r="Q298" s="629"/>
      <c r="R298" s="626"/>
      <c r="S298" s="629"/>
      <c r="T298" s="626"/>
      <c r="AA298" s="525" t="str">
        <f>IF(OR(B298=0,B298=""),"",B298&amp;IF(COUNTIF(B$11:$B298,B298)&gt;1,COUNTIF(B$11:$B298,B298),""))</f>
        <v>Keyfigures Commission [per ton]</v>
      </c>
      <c r="AC298" s="650"/>
      <c r="AD298" s="651"/>
      <c r="AE298" s="651"/>
    </row>
    <row r="299" spans="1:31" s="528" customFormat="1" ht="14.25" hidden="1" customHeight="1" outlineLevel="1">
      <c r="A299" s="630"/>
      <c r="B299" s="554" t="s">
        <v>287</v>
      </c>
      <c r="C299" s="555"/>
      <c r="D299" s="631" t="e">
        <f>BusPlanLocation!D299</f>
        <v>#N/A</v>
      </c>
      <c r="E299" s="307"/>
      <c r="F299" s="632" t="e">
        <f>BusPlanLocation!F299</f>
        <v>#N/A</v>
      </c>
      <c r="G299" s="633"/>
      <c r="H299" s="307"/>
      <c r="I299" s="631" t="e">
        <f>+I221</f>
        <v>#N/A</v>
      </c>
      <c r="J299" s="307"/>
      <c r="K299" s="631" t="e">
        <f>+K221</f>
        <v>#N/A</v>
      </c>
      <c r="L299" s="307"/>
      <c r="M299" s="631" t="e">
        <f>+M221</f>
        <v>#N/A</v>
      </c>
      <c r="N299" s="307"/>
      <c r="O299" s="631" t="e">
        <f>+O221</f>
        <v>#N/A</v>
      </c>
      <c r="P299" s="307"/>
      <c r="Q299" s="631" t="e">
        <f>+Q221</f>
        <v>#N/A</v>
      </c>
      <c r="R299" s="307"/>
      <c r="S299" s="631" t="e">
        <f>+S221</f>
        <v>#N/A</v>
      </c>
      <c r="T299" s="307"/>
      <c r="AA299" s="525" t="str">
        <f>IF(OR(B299=0,B299=""),"",B299&amp;IF(COUNTIF(B$11:$B299,B299)&gt;1,COUNTIF(B$11:$B299,B299),""))</f>
        <v>Sales in tons4</v>
      </c>
      <c r="AC299" s="634"/>
      <c r="AD299" s="649"/>
      <c r="AE299" s="649"/>
    </row>
    <row r="300" spans="1:31" s="528" customFormat="1" ht="14.25" hidden="1" customHeight="1" outlineLevel="1">
      <c r="A300" s="630"/>
      <c r="B300" s="554" t="s">
        <v>318</v>
      </c>
      <c r="C300" s="555"/>
      <c r="D300" s="631" t="e">
        <f>BusPlanLocation!D300/IF(BusPlanLocation!$C$9="EUR",1,START!$E$18)</f>
        <v>#N/A</v>
      </c>
      <c r="E300" s="307"/>
      <c r="F300" s="632" t="e">
        <f>BusPlanLocation!F300/IF(BusPlanLocation!$C$9="EUR",1,START!$E$18)</f>
        <v>#N/A</v>
      </c>
      <c r="G300" s="633"/>
      <c r="H300" s="307"/>
      <c r="I300" s="631" t="e">
        <f>IF(I299&lt;&gt;0,(+I28/I299)*1000,"")</f>
        <v>#N/A</v>
      </c>
      <c r="J300" s="307"/>
      <c r="K300" s="631" t="e">
        <f>IF(K299&lt;&gt;0,(+K28/K299)*1000,"")</f>
        <v>#N/A</v>
      </c>
      <c r="L300" s="307"/>
      <c r="M300" s="631" t="e">
        <f>IF(M299&lt;&gt;0,(+M28/M299)*1000,"")</f>
        <v>#N/A</v>
      </c>
      <c r="N300" s="307"/>
      <c r="O300" s="631" t="e">
        <f>IF(O299&lt;&gt;0,(+O28/O299)*1000,"")</f>
        <v>#N/A</v>
      </c>
      <c r="P300" s="307"/>
      <c r="Q300" s="631" t="e">
        <f>IF(Q299&lt;&gt;0,(+Q28/Q299)*1000,"")</f>
        <v>#N/A</v>
      </c>
      <c r="R300" s="307"/>
      <c r="S300" s="631" t="e">
        <f>IF(S299&lt;&gt;0,(+S28/S299)*1000,"")</f>
        <v>#N/A</v>
      </c>
      <c r="T300" s="307"/>
      <c r="AA300" s="525"/>
      <c r="AC300" s="634"/>
      <c r="AD300" s="649"/>
      <c r="AE300" s="649"/>
    </row>
    <row r="301" spans="1:31" s="528" customFormat="1" hidden="1" outlineLevel="1">
      <c r="A301" s="630"/>
      <c r="B301" s="554" t="s">
        <v>314</v>
      </c>
      <c r="C301" s="555"/>
      <c r="D301" s="637" t="e">
        <f>BusPlanLocation!D301/IF(BusPlanLocation!$C$9="EUR",1,START!$E$18)</f>
        <v>#N/A</v>
      </c>
      <c r="E301" s="307"/>
      <c r="F301" s="638" t="e">
        <f>BusPlanLocation!F301/IF(BusPlanLocation!$C$9="EUR",1,START!$E$18)</f>
        <v>#N/A</v>
      </c>
      <c r="G301" s="633"/>
      <c r="H301" s="307"/>
      <c r="I301" s="637" t="e">
        <f>IF(I299&lt;&gt;0,((+I28+I50)/I299)*1000,"")</f>
        <v>#N/A</v>
      </c>
      <c r="J301" s="307"/>
      <c r="K301" s="637" t="e">
        <f>IF(K299&lt;&gt;0,((+K28+K50)/K299)*1000,"")</f>
        <v>#N/A</v>
      </c>
      <c r="L301" s="307"/>
      <c r="M301" s="637" t="e">
        <f>IF(M299&lt;&gt;0,((+M28+M50)/M299)*1000,"")</f>
        <v>#N/A</v>
      </c>
      <c r="N301" s="307"/>
      <c r="O301" s="637" t="e">
        <f>IF(O299&lt;&gt;0,((+O28+O50)/O299)*1000,"")</f>
        <v>#N/A</v>
      </c>
      <c r="P301" s="307"/>
      <c r="Q301" s="637" t="e">
        <f>IF(Q299&lt;&gt;0,((+Q28+Q50)/Q299)*1000,"")</f>
        <v>#N/A</v>
      </c>
      <c r="R301" s="307"/>
      <c r="S301" s="637" t="e">
        <f>IF(S299&lt;&gt;0,((+S28+S50)/S299)*1000,"")</f>
        <v>#N/A</v>
      </c>
      <c r="T301" s="307"/>
      <c r="AA301" s="525" t="str">
        <f>IF(OR(B301=0,B301=""),"",B301&amp;IF(COUNTIF(B$11:$B301,B301)&gt;1,COUNTIF(B$11:$B301,B301),""))</f>
        <v>Contribution Margin I3</v>
      </c>
      <c r="AC301" s="634"/>
      <c r="AD301" s="649"/>
      <c r="AE301" s="649"/>
    </row>
    <row r="302" spans="1:31" s="528" customFormat="1" hidden="1" outlineLevel="1">
      <c r="A302" s="630"/>
      <c r="B302" s="554" t="s">
        <v>308</v>
      </c>
      <c r="C302" s="555"/>
      <c r="D302" s="637" t="e">
        <f>BusPlanLocation!D302/IF(BusPlanLocation!$C$9="EUR",1,START!$E$18)</f>
        <v>#N/A</v>
      </c>
      <c r="E302" s="307"/>
      <c r="F302" s="638" t="e">
        <f>BusPlanLocation!F302/IF(BusPlanLocation!$C$9="EUR",1,START!$E$18)</f>
        <v>#N/A</v>
      </c>
      <c r="G302" s="633"/>
      <c r="H302" s="307"/>
      <c r="I302" s="637" t="s">
        <v>1380</v>
      </c>
      <c r="J302" s="307"/>
      <c r="K302" s="637" t="s">
        <v>1380</v>
      </c>
      <c r="L302" s="307"/>
      <c r="M302" s="637" t="s">
        <v>1380</v>
      </c>
      <c r="N302" s="307"/>
      <c r="O302" s="637" t="s">
        <v>1380</v>
      </c>
      <c r="P302" s="307"/>
      <c r="Q302" s="637" t="s">
        <v>1380</v>
      </c>
      <c r="R302" s="307"/>
      <c r="S302" s="637" t="s">
        <v>1380</v>
      </c>
      <c r="T302" s="307"/>
      <c r="AA302" s="525" t="str">
        <f>IF(OR(B302=0,B302=""),"",B302&amp;IF(COUNTIF(B$11:$B302,B302)&gt;1,COUNTIF(B$11:$B302,B302),""))</f>
        <v>Other Income/Expenses4</v>
      </c>
      <c r="AC302" s="634"/>
      <c r="AD302" s="649"/>
      <c r="AE302" s="649"/>
    </row>
    <row r="303" spans="1:31" s="528" customFormat="1" hidden="1" outlineLevel="1">
      <c r="A303" s="630"/>
      <c r="B303" s="554" t="s">
        <v>1663</v>
      </c>
      <c r="C303" s="555"/>
      <c r="D303" s="637" t="e">
        <f>BusPlanLocation!D303/IF(BusPlanLocation!$C$9="EUR",1,START!$E$18)</f>
        <v>#N/A</v>
      </c>
      <c r="E303" s="307"/>
      <c r="F303" s="638" t="e">
        <f>BusPlanLocation!F303/IF(BusPlanLocation!$C$9="EUR",1,START!$E$18)</f>
        <v>#N/A</v>
      </c>
      <c r="G303" s="633"/>
      <c r="H303" s="307"/>
      <c r="I303" s="637" t="s">
        <v>1380</v>
      </c>
      <c r="J303" s="307"/>
      <c r="K303" s="637" t="s">
        <v>1380</v>
      </c>
      <c r="L303" s="307"/>
      <c r="M303" s="637" t="s">
        <v>1380</v>
      </c>
      <c r="N303" s="307"/>
      <c r="O303" s="637" t="s">
        <v>1380</v>
      </c>
      <c r="P303" s="307"/>
      <c r="Q303" s="637" t="s">
        <v>1380</v>
      </c>
      <c r="R303" s="307"/>
      <c r="S303" s="637" t="s">
        <v>1380</v>
      </c>
      <c r="T303" s="307"/>
      <c r="AA303" s="525" t="str">
        <f>IF(OR(B303=0,B303=""),"",B303&amp;IF(COUNTIF(B$11:$B303,B303)&gt;1,COUNTIF(B$11:$B303,B303),""))</f>
        <v>Allocation4</v>
      </c>
      <c r="AC303" s="634"/>
      <c r="AD303" s="649"/>
      <c r="AE303" s="649"/>
    </row>
    <row r="304" spans="1:31" s="528" customFormat="1" hidden="1" outlineLevel="1">
      <c r="A304" s="630"/>
      <c r="B304" s="554" t="s">
        <v>173</v>
      </c>
      <c r="C304" s="555"/>
      <c r="D304" s="637" t="e">
        <f>BusPlanLocation!D304/IF(BusPlanLocation!$C$9="EUR",1,START!$E$18)</f>
        <v>#N/A</v>
      </c>
      <c r="E304" s="307"/>
      <c r="F304" s="638" t="e">
        <f>BusPlanLocation!F304/IF(BusPlanLocation!$C$9="EUR",1,START!$E$18)</f>
        <v>#N/A</v>
      </c>
      <c r="G304" s="633"/>
      <c r="H304" s="307"/>
      <c r="I304" s="637" t="s">
        <v>1380</v>
      </c>
      <c r="J304" s="307"/>
      <c r="K304" s="637" t="s">
        <v>1380</v>
      </c>
      <c r="L304" s="307"/>
      <c r="M304" s="637" t="s">
        <v>1380</v>
      </c>
      <c r="N304" s="307"/>
      <c r="O304" s="637" t="s">
        <v>1380</v>
      </c>
      <c r="P304" s="307"/>
      <c r="Q304" s="637" t="s">
        <v>1380</v>
      </c>
      <c r="R304" s="307"/>
      <c r="S304" s="637" t="s">
        <v>1380</v>
      </c>
      <c r="T304" s="307"/>
      <c r="AA304" s="525" t="str">
        <f>IF(OR(B304=0,B304=""),"",B304&amp;IF(COUNTIF(B$11:$B304,B304)&gt;1,COUNTIF(B$11:$B304,B304),""))</f>
        <v>EBITDA4</v>
      </c>
      <c r="AC304" s="634"/>
      <c r="AD304" s="649"/>
      <c r="AE304" s="649"/>
    </row>
    <row r="305" spans="1:31" s="528" customFormat="1" hidden="1" outlineLevel="1">
      <c r="A305" s="630"/>
      <c r="B305" s="554" t="s">
        <v>185</v>
      </c>
      <c r="C305" s="555"/>
      <c r="D305" s="637" t="e">
        <f>BusPlanLocation!D305/IF(BusPlanLocation!$C$9="EUR",1,START!$E$18)</f>
        <v>#N/A</v>
      </c>
      <c r="E305" s="307"/>
      <c r="F305" s="638" t="e">
        <f>BusPlanLocation!F305/IF(BusPlanLocation!$C$9="EUR",1,START!$E$18)</f>
        <v>#N/A</v>
      </c>
      <c r="G305" s="633"/>
      <c r="H305" s="307"/>
      <c r="I305" s="637" t="s">
        <v>1380</v>
      </c>
      <c r="J305" s="307"/>
      <c r="K305" s="637" t="s">
        <v>1380</v>
      </c>
      <c r="L305" s="307"/>
      <c r="M305" s="637" t="s">
        <v>1380</v>
      </c>
      <c r="N305" s="307"/>
      <c r="O305" s="637" t="s">
        <v>1380</v>
      </c>
      <c r="P305" s="307"/>
      <c r="Q305" s="637" t="s">
        <v>1380</v>
      </c>
      <c r="R305" s="307"/>
      <c r="S305" s="637" t="s">
        <v>1380</v>
      </c>
      <c r="T305" s="307"/>
      <c r="AA305" s="525" t="str">
        <f>IF(OR(B305=0,B305=""),"",B305&amp;IF(COUNTIF(B$11:$B305,B305)&gt;1,COUNTIF(B$11:$B305,B305),""))</f>
        <v>EBIT4</v>
      </c>
      <c r="AC305" s="634"/>
      <c r="AD305" s="649"/>
      <c r="AE305" s="649"/>
    </row>
    <row r="306" spans="1:31" s="528" customFormat="1" hidden="1" outlineLevel="1">
      <c r="A306" s="630"/>
      <c r="B306" s="554" t="s">
        <v>243</v>
      </c>
      <c r="C306" s="555"/>
      <c r="D306" s="637" t="e">
        <f>BusPlanLocation!D306/IF(BusPlanLocation!$C$9="EUR",1,START!$E$18)</f>
        <v>#N/A</v>
      </c>
      <c r="E306" s="307"/>
      <c r="F306" s="638" t="e">
        <f>BusPlanLocation!F306/IF(BusPlanLocation!$C$9="EUR",1,START!$E$18)</f>
        <v>#N/A</v>
      </c>
      <c r="G306" s="633"/>
      <c r="H306" s="307"/>
      <c r="I306" s="637" t="s">
        <v>1380</v>
      </c>
      <c r="J306" s="307"/>
      <c r="K306" s="637" t="s">
        <v>1380</v>
      </c>
      <c r="L306" s="307"/>
      <c r="M306" s="637" t="s">
        <v>1380</v>
      </c>
      <c r="N306" s="307"/>
      <c r="O306" s="637" t="s">
        <v>1380</v>
      </c>
      <c r="P306" s="307"/>
      <c r="Q306" s="637" t="s">
        <v>1380</v>
      </c>
      <c r="R306" s="307"/>
      <c r="S306" s="637" t="s">
        <v>1380</v>
      </c>
      <c r="T306" s="307"/>
      <c r="AA306" s="525" t="str">
        <f>IF(OR(B306=0,B306=""),"",B306&amp;IF(COUNTIF(B$11:$B306,B306)&gt;1,COUNTIF(B$11:$B306,B306),""))</f>
        <v>EBT4</v>
      </c>
      <c r="AC306" s="634"/>
      <c r="AD306" s="649"/>
      <c r="AE306" s="649"/>
    </row>
    <row r="307" spans="1:31" s="528" customFormat="1" hidden="1" outlineLevel="1">
      <c r="A307" s="630"/>
      <c r="B307" s="554" t="s">
        <v>309</v>
      </c>
      <c r="C307" s="555"/>
      <c r="D307" s="645" t="e">
        <f>BusPlanLocation!D307</f>
        <v>#N/A</v>
      </c>
      <c r="E307" s="646"/>
      <c r="F307" s="647" t="e">
        <f>BusPlanLocation!F307</f>
        <v>#N/A</v>
      </c>
      <c r="G307" s="648"/>
      <c r="H307" s="646"/>
      <c r="I307" s="645" t="s">
        <v>1380</v>
      </c>
      <c r="J307" s="646"/>
      <c r="K307" s="645" t="s">
        <v>1380</v>
      </c>
      <c r="L307" s="646"/>
      <c r="M307" s="645" t="s">
        <v>1380</v>
      </c>
      <c r="N307" s="646"/>
      <c r="O307" s="645" t="s">
        <v>1380</v>
      </c>
      <c r="P307" s="646"/>
      <c r="Q307" s="645" t="s">
        <v>1380</v>
      </c>
      <c r="R307" s="646"/>
      <c r="S307" s="645" t="s">
        <v>1380</v>
      </c>
      <c r="T307" s="646"/>
      <c r="AA307" s="525" t="str">
        <f>IF(OR(B307=0,B307=""),"",B307&amp;IF(COUNTIF(B$11:$B307,B307)&gt;1,COUNTIF(B$11:$B307,B307),""))</f>
        <v>EBT % Net revenue4</v>
      </c>
      <c r="AC307" s="634"/>
      <c r="AD307" s="649"/>
      <c r="AE307" s="649"/>
    </row>
    <row r="308" spans="1:31" ht="14.25" hidden="1" customHeight="1" outlineLevel="1">
      <c r="B308" s="624" t="s">
        <v>1665</v>
      </c>
      <c r="C308" s="624"/>
      <c r="D308" s="625" t="e">
        <f>BusPlanLocation!D308</f>
        <v>#N/A</v>
      </c>
      <c r="E308" s="626"/>
      <c r="F308" s="627" t="e">
        <f>BusPlanLocation!F308</f>
        <v>#N/A</v>
      </c>
      <c r="G308" s="628"/>
      <c r="H308" s="626"/>
      <c r="I308" s="629"/>
      <c r="J308" s="626"/>
      <c r="K308" s="629"/>
      <c r="L308" s="626"/>
      <c r="M308" s="629"/>
      <c r="N308" s="626"/>
      <c r="O308" s="629"/>
      <c r="P308" s="626"/>
      <c r="Q308" s="629"/>
      <c r="R308" s="626"/>
      <c r="S308" s="629"/>
      <c r="T308" s="626"/>
      <c r="AA308" s="525" t="str">
        <f>IF(OR(B308=0,B308=""),"",B308&amp;IF(COUNTIF(B$11:$B308,B308)&gt;1,COUNTIF(B$11:$B308,B308),""))</f>
        <v>Keyfigures Others [per ton]</v>
      </c>
      <c r="AC308" s="650"/>
      <c r="AD308" s="651"/>
      <c r="AE308" s="651"/>
    </row>
    <row r="309" spans="1:31" s="528" customFormat="1" ht="14.25" hidden="1" customHeight="1" outlineLevel="1">
      <c r="A309" s="630"/>
      <c r="B309" s="554" t="s">
        <v>287</v>
      </c>
      <c r="C309" s="555"/>
      <c r="D309" s="631" t="e">
        <f>BusPlanLocation!D309</f>
        <v>#N/A</v>
      </c>
      <c r="E309" s="307"/>
      <c r="F309" s="632" t="e">
        <f>BusPlanLocation!F309</f>
        <v>#N/A</v>
      </c>
      <c r="G309" s="633"/>
      <c r="H309" s="307"/>
      <c r="I309" s="631" t="e">
        <f>+I225</f>
        <v>#N/A</v>
      </c>
      <c r="J309" s="307"/>
      <c r="K309" s="631" t="e">
        <f>+K225</f>
        <v>#N/A</v>
      </c>
      <c r="L309" s="307"/>
      <c r="M309" s="631" t="e">
        <f>+M225</f>
        <v>#N/A</v>
      </c>
      <c r="N309" s="307"/>
      <c r="O309" s="631" t="e">
        <f>+O225</f>
        <v>#N/A</v>
      </c>
      <c r="P309" s="307"/>
      <c r="Q309" s="631" t="e">
        <f>+Q225</f>
        <v>#N/A</v>
      </c>
      <c r="R309" s="307"/>
      <c r="S309" s="631" t="e">
        <f>+S225</f>
        <v>#N/A</v>
      </c>
      <c r="T309" s="307"/>
      <c r="AA309" s="525" t="str">
        <f>IF(OR(B309=0,B309=""),"",B309&amp;IF(COUNTIF(B$11:$B309,B309)&gt;1,COUNTIF(B$11:$B309,B309),""))</f>
        <v>Sales in tons5</v>
      </c>
      <c r="AC309" s="634"/>
      <c r="AD309" s="649"/>
      <c r="AE309" s="649"/>
    </row>
    <row r="310" spans="1:31" s="528" customFormat="1" ht="14.25" hidden="1" customHeight="1" outlineLevel="1">
      <c r="A310" s="630"/>
      <c r="B310" s="554" t="s">
        <v>1666</v>
      </c>
      <c r="C310" s="555"/>
      <c r="D310" s="631" t="e">
        <f>BusPlanLocation!D310/IF(BusPlanLocation!$C$9="EUR",1,START!$E$18)</f>
        <v>#N/A</v>
      </c>
      <c r="E310" s="307"/>
      <c r="F310" s="632" t="e">
        <f>BusPlanLocation!F310/IF(BusPlanLocation!$C$9="EUR",1,START!$E$18)</f>
        <v>#N/A</v>
      </c>
      <c r="G310" s="633"/>
      <c r="H310" s="307"/>
      <c r="I310" s="631" t="e">
        <f>IF(I309&lt;&gt;0,(+I38/I309)*1000,"")</f>
        <v>#N/A</v>
      </c>
      <c r="J310" s="307"/>
      <c r="K310" s="631" t="e">
        <f>IF(K309&lt;&gt;0,(+K38/K309)*1000,"")</f>
        <v>#N/A</v>
      </c>
      <c r="L310" s="307"/>
      <c r="M310" s="631" t="e">
        <f>IF(M309&lt;&gt;0,(+M38/M309)*1000,"")</f>
        <v>#N/A</v>
      </c>
      <c r="N310" s="307"/>
      <c r="O310" s="631" t="e">
        <f>IF(O309&lt;&gt;0,(+O38/O309)*1000,"")</f>
        <v>#N/A</v>
      </c>
      <c r="P310" s="307"/>
      <c r="Q310" s="631" t="e">
        <f>IF(Q309&lt;&gt;0,(+Q38/Q309)*1000,"")</f>
        <v>#N/A</v>
      </c>
      <c r="R310" s="307"/>
      <c r="S310" s="631" t="e">
        <f>IF(S309&lt;&gt;0,(+S38/S309)*1000,"")</f>
        <v>#N/A</v>
      </c>
      <c r="T310" s="307"/>
      <c r="AA310" s="525"/>
      <c r="AC310" s="634"/>
      <c r="AD310" s="649"/>
      <c r="AE310" s="649"/>
    </row>
    <row r="311" spans="1:31" s="528" customFormat="1" hidden="1" outlineLevel="1">
      <c r="A311" s="630"/>
      <c r="B311" s="554" t="s">
        <v>314</v>
      </c>
      <c r="C311" s="555"/>
      <c r="D311" s="637" t="e">
        <f>BusPlanLocation!D311/IF(BusPlanLocation!$C$9="EUR",1,START!$E$18)</f>
        <v>#N/A</v>
      </c>
      <c r="E311" s="307"/>
      <c r="F311" s="638" t="e">
        <f>BusPlanLocation!F311/IF(BusPlanLocation!$C$9="EUR",1,START!$E$18)</f>
        <v>#N/A</v>
      </c>
      <c r="G311" s="633"/>
      <c r="H311" s="307"/>
      <c r="I311" s="637" t="e">
        <f>IF(I309&lt;&gt;0,((+I38+I60)/I309)*1000,"")</f>
        <v>#N/A</v>
      </c>
      <c r="J311" s="307"/>
      <c r="K311" s="637" t="e">
        <f>IF(K309&lt;&gt;0,((+K38+K60)/K309)*1000,"")</f>
        <v>#N/A</v>
      </c>
      <c r="L311" s="307"/>
      <c r="M311" s="637" t="e">
        <f>IF(M309&lt;&gt;0,((+M38+M60)/M309)*1000,"")</f>
        <v>#N/A</v>
      </c>
      <c r="N311" s="307"/>
      <c r="O311" s="637" t="e">
        <f>IF(O309&lt;&gt;0,((+O38+O60)/O309)*1000,"")</f>
        <v>#N/A</v>
      </c>
      <c r="P311" s="307"/>
      <c r="Q311" s="637" t="e">
        <f>IF(Q309&lt;&gt;0,((+Q38+Q60)/Q309)*1000,"")</f>
        <v>#N/A</v>
      </c>
      <c r="R311" s="307"/>
      <c r="S311" s="637" t="e">
        <f>IF(S309&lt;&gt;0,((+S38+S60)/S309)*1000,"")</f>
        <v>#N/A</v>
      </c>
      <c r="T311" s="307"/>
      <c r="AA311" s="525" t="str">
        <f>IF(OR(B311=0,B311=""),"",B311&amp;IF(COUNTIF(B$11:$B311,B311)&gt;1,COUNTIF(B$11:$B311,B311),""))</f>
        <v>Contribution Margin I4</v>
      </c>
      <c r="AC311" s="634"/>
      <c r="AD311" s="649"/>
      <c r="AE311" s="649"/>
    </row>
    <row r="312" spans="1:31" s="528" customFormat="1" hidden="1" outlineLevel="1">
      <c r="A312" s="630"/>
      <c r="B312" s="554" t="s">
        <v>308</v>
      </c>
      <c r="C312" s="555"/>
      <c r="D312" s="637" t="e">
        <f>BusPlanLocation!D312/IF(BusPlanLocation!$C$9="EUR",1,START!$E$18)</f>
        <v>#N/A</v>
      </c>
      <c r="E312" s="307"/>
      <c r="F312" s="638" t="e">
        <f>BusPlanLocation!F312/IF(BusPlanLocation!$C$9="EUR",1,START!$E$18)</f>
        <v>#N/A</v>
      </c>
      <c r="G312" s="633"/>
      <c r="H312" s="307"/>
      <c r="I312" s="637" t="s">
        <v>1380</v>
      </c>
      <c r="J312" s="307"/>
      <c r="K312" s="637" t="s">
        <v>1380</v>
      </c>
      <c r="L312" s="307"/>
      <c r="M312" s="637" t="s">
        <v>1380</v>
      </c>
      <c r="N312" s="307"/>
      <c r="O312" s="637" t="s">
        <v>1380</v>
      </c>
      <c r="P312" s="307"/>
      <c r="Q312" s="637" t="s">
        <v>1380</v>
      </c>
      <c r="R312" s="307"/>
      <c r="S312" s="637" t="s">
        <v>1380</v>
      </c>
      <c r="T312" s="307"/>
      <c r="AA312" s="525" t="str">
        <f>IF(OR(B312=0,B312=""),"",B312&amp;IF(COUNTIF(B$11:$B312,B312)&gt;1,COUNTIF(B$11:$B312,B312),""))</f>
        <v>Other Income/Expenses5</v>
      </c>
      <c r="AC312" s="634"/>
      <c r="AD312" s="649"/>
      <c r="AE312" s="649"/>
    </row>
    <row r="313" spans="1:31" s="528" customFormat="1" hidden="1" outlineLevel="1">
      <c r="A313" s="630"/>
      <c r="B313" s="554" t="s">
        <v>1663</v>
      </c>
      <c r="C313" s="555"/>
      <c r="D313" s="637" t="e">
        <f>BusPlanLocation!D313/IF(BusPlanLocation!$C$9="EUR",1,START!$E$18)</f>
        <v>#N/A</v>
      </c>
      <c r="E313" s="307"/>
      <c r="F313" s="638" t="e">
        <f>BusPlanLocation!F313/IF(BusPlanLocation!$C$9="EUR",1,START!$E$18)</f>
        <v>#N/A</v>
      </c>
      <c r="G313" s="633"/>
      <c r="H313" s="307"/>
      <c r="I313" s="637" t="s">
        <v>1380</v>
      </c>
      <c r="J313" s="307"/>
      <c r="K313" s="637" t="s">
        <v>1380</v>
      </c>
      <c r="L313" s="307"/>
      <c r="M313" s="637" t="s">
        <v>1380</v>
      </c>
      <c r="N313" s="307"/>
      <c r="O313" s="637" t="s">
        <v>1380</v>
      </c>
      <c r="P313" s="307"/>
      <c r="Q313" s="637" t="s">
        <v>1380</v>
      </c>
      <c r="R313" s="307"/>
      <c r="S313" s="637" t="s">
        <v>1380</v>
      </c>
      <c r="T313" s="307"/>
      <c r="AA313" s="525" t="str">
        <f>IF(OR(B313=0,B313=""),"",B313&amp;IF(COUNTIF(B$11:$B313,B313)&gt;1,COUNTIF(B$11:$B313,B313),""))</f>
        <v>Allocation5</v>
      </c>
      <c r="AC313" s="634"/>
      <c r="AD313" s="649"/>
      <c r="AE313" s="649"/>
    </row>
    <row r="314" spans="1:31" s="528" customFormat="1" hidden="1" outlineLevel="1">
      <c r="A314" s="630"/>
      <c r="B314" s="554" t="s">
        <v>173</v>
      </c>
      <c r="C314" s="555"/>
      <c r="D314" s="637" t="e">
        <f>BusPlanLocation!D314/IF(BusPlanLocation!$C$9="EUR",1,START!$E$18)</f>
        <v>#N/A</v>
      </c>
      <c r="E314" s="307"/>
      <c r="F314" s="638" t="e">
        <f>BusPlanLocation!F314/IF(BusPlanLocation!$C$9="EUR",1,START!$E$18)</f>
        <v>#N/A</v>
      </c>
      <c r="G314" s="633"/>
      <c r="H314" s="307"/>
      <c r="I314" s="637" t="s">
        <v>1380</v>
      </c>
      <c r="J314" s="307"/>
      <c r="K314" s="637" t="s">
        <v>1380</v>
      </c>
      <c r="L314" s="307"/>
      <c r="M314" s="637" t="s">
        <v>1380</v>
      </c>
      <c r="N314" s="307"/>
      <c r="O314" s="637" t="s">
        <v>1380</v>
      </c>
      <c r="P314" s="307"/>
      <c r="Q314" s="637" t="s">
        <v>1380</v>
      </c>
      <c r="R314" s="307"/>
      <c r="S314" s="637" t="s">
        <v>1380</v>
      </c>
      <c r="T314" s="307"/>
      <c r="AA314" s="525" t="str">
        <f>IF(OR(B314=0,B314=""),"",B314&amp;IF(COUNTIF(B$11:$B314,B314)&gt;1,COUNTIF(B$11:$B314,B314),""))</f>
        <v>EBITDA5</v>
      </c>
      <c r="AC314" s="634"/>
      <c r="AD314" s="649"/>
      <c r="AE314" s="649"/>
    </row>
    <row r="315" spans="1:31" s="528" customFormat="1" hidden="1" outlineLevel="1">
      <c r="A315" s="630"/>
      <c r="B315" s="554" t="s">
        <v>185</v>
      </c>
      <c r="C315" s="555"/>
      <c r="D315" s="637" t="e">
        <f>BusPlanLocation!D315/IF(BusPlanLocation!$C$9="EUR",1,START!$E$18)</f>
        <v>#N/A</v>
      </c>
      <c r="E315" s="307"/>
      <c r="F315" s="638" t="e">
        <f>BusPlanLocation!F315/IF(BusPlanLocation!$C$9="EUR",1,START!$E$18)</f>
        <v>#N/A</v>
      </c>
      <c r="G315" s="633"/>
      <c r="H315" s="307"/>
      <c r="I315" s="637" t="s">
        <v>1380</v>
      </c>
      <c r="J315" s="307"/>
      <c r="K315" s="637" t="s">
        <v>1380</v>
      </c>
      <c r="L315" s="307"/>
      <c r="M315" s="637" t="s">
        <v>1380</v>
      </c>
      <c r="N315" s="307"/>
      <c r="O315" s="637" t="s">
        <v>1380</v>
      </c>
      <c r="P315" s="307"/>
      <c r="Q315" s="637" t="s">
        <v>1380</v>
      </c>
      <c r="R315" s="307"/>
      <c r="S315" s="637" t="s">
        <v>1380</v>
      </c>
      <c r="T315" s="307"/>
      <c r="AA315" s="525" t="str">
        <f>IF(OR(B315=0,B315=""),"",B315&amp;IF(COUNTIF(B$11:$B315,B315)&gt;1,COUNTIF(B$11:$B315,B315),""))</f>
        <v>EBIT5</v>
      </c>
      <c r="AC315" s="634"/>
      <c r="AD315" s="649"/>
      <c r="AE315" s="649"/>
    </row>
    <row r="316" spans="1:31" s="528" customFormat="1" hidden="1" outlineLevel="1">
      <c r="A316" s="630"/>
      <c r="B316" s="554" t="s">
        <v>243</v>
      </c>
      <c r="C316" s="555"/>
      <c r="D316" s="637" t="e">
        <f>BusPlanLocation!D316/IF(BusPlanLocation!$C$9="EUR",1,START!$E$18)</f>
        <v>#N/A</v>
      </c>
      <c r="E316" s="307"/>
      <c r="F316" s="638" t="e">
        <f>BusPlanLocation!F316/IF(BusPlanLocation!$C$9="EUR",1,START!$E$18)</f>
        <v>#N/A</v>
      </c>
      <c r="G316" s="633"/>
      <c r="H316" s="307"/>
      <c r="I316" s="637" t="s">
        <v>1380</v>
      </c>
      <c r="J316" s="307"/>
      <c r="K316" s="637" t="s">
        <v>1380</v>
      </c>
      <c r="L316" s="307"/>
      <c r="M316" s="637" t="s">
        <v>1380</v>
      </c>
      <c r="N316" s="307"/>
      <c r="O316" s="637" t="s">
        <v>1380</v>
      </c>
      <c r="P316" s="307"/>
      <c r="Q316" s="637" t="s">
        <v>1380</v>
      </c>
      <c r="R316" s="307"/>
      <c r="S316" s="637" t="s">
        <v>1380</v>
      </c>
      <c r="T316" s="307"/>
      <c r="AA316" s="525" t="str">
        <f>IF(OR(B316=0,B316=""),"",B316&amp;IF(COUNTIF(B$11:$B316,B316)&gt;1,COUNTIF(B$11:$B316,B316),""))</f>
        <v>EBT5</v>
      </c>
      <c r="AC316" s="634"/>
      <c r="AD316" s="649"/>
      <c r="AE316" s="649"/>
    </row>
    <row r="317" spans="1:31" s="528" customFormat="1" hidden="1" outlineLevel="1">
      <c r="A317" s="630"/>
      <c r="B317" s="554" t="s">
        <v>309</v>
      </c>
      <c r="C317" s="555"/>
      <c r="D317" s="645" t="e">
        <f>BusPlanLocation!D317</f>
        <v>#N/A</v>
      </c>
      <c r="E317" s="646"/>
      <c r="F317" s="645" t="e">
        <f>BusPlanLocation!F317</f>
        <v>#N/A</v>
      </c>
      <c r="G317" s="648"/>
      <c r="H317" s="646"/>
      <c r="I317" s="645" t="s">
        <v>1380</v>
      </c>
      <c r="J317" s="646"/>
      <c r="K317" s="645" t="s">
        <v>1380</v>
      </c>
      <c r="L317" s="646"/>
      <c r="M317" s="645" t="s">
        <v>1380</v>
      </c>
      <c r="N317" s="646"/>
      <c r="O317" s="645" t="s">
        <v>1380</v>
      </c>
      <c r="P317" s="646"/>
      <c r="Q317" s="645" t="s">
        <v>1380</v>
      </c>
      <c r="R317" s="646"/>
      <c r="S317" s="645" t="s">
        <v>1380</v>
      </c>
      <c r="T317" s="646"/>
      <c r="AA317" s="525" t="str">
        <f>IF(OR(B317=0,B317=""),"",B317&amp;IF(COUNTIF(B$11:$B317,B317)&gt;1,COUNTIF(B$11:$B317,B317),""))</f>
        <v>EBT % Net revenue5</v>
      </c>
      <c r="AC317" s="634"/>
      <c r="AD317" s="649"/>
      <c r="AE317" s="649"/>
    </row>
    <row r="318" spans="1:31" hidden="1" outlineLevel="1">
      <c r="B318" s="624" t="s">
        <v>319</v>
      </c>
      <c r="C318" s="624"/>
      <c r="D318" s="625" t="e">
        <f>BusPlanLocation!D318</f>
        <v>#N/A</v>
      </c>
      <c r="E318" s="626"/>
      <c r="F318" s="627" t="e">
        <f>BusPlanLocation!F318</f>
        <v>#N/A</v>
      </c>
      <c r="G318" s="628"/>
      <c r="H318" s="626"/>
      <c r="I318" s="629"/>
      <c r="J318" s="626"/>
      <c r="K318" s="629"/>
      <c r="L318" s="626"/>
      <c r="M318" s="629"/>
      <c r="N318" s="626"/>
      <c r="O318" s="629"/>
      <c r="P318" s="626"/>
      <c r="Q318" s="629"/>
      <c r="R318" s="626"/>
      <c r="S318" s="629"/>
      <c r="T318" s="626"/>
      <c r="AA318" s="525" t="str">
        <f>IF(OR(B318=0,B318=""),"",B318&amp;IF(COUNTIF(B$11:$B318,B318)&gt;1,COUNTIF(B$11:$B318,B318),""))</f>
        <v>Keyfigures TOTAL  [per ton]</v>
      </c>
      <c r="AC318" s="650"/>
      <c r="AD318" s="651"/>
      <c r="AE318" s="651"/>
    </row>
    <row r="319" spans="1:31" s="528" customFormat="1" hidden="1" outlineLevel="1">
      <c r="A319" s="630"/>
      <c r="B319" s="554" t="s">
        <v>287</v>
      </c>
      <c r="C319" s="555"/>
      <c r="D319" s="631" t="e">
        <f>BusPlanLocation!D319</f>
        <v>#N/A</v>
      </c>
      <c r="E319" s="307"/>
      <c r="F319" s="632" t="e">
        <f>BusPlanLocation!F319</f>
        <v>#N/A</v>
      </c>
      <c r="G319" s="633"/>
      <c r="H319" s="307"/>
      <c r="I319" s="631" t="e">
        <f>+I205</f>
        <v>#REF!</v>
      </c>
      <c r="J319" s="307"/>
      <c r="K319" s="631" t="e">
        <f>+K205</f>
        <v>#N/A</v>
      </c>
      <c r="L319" s="307"/>
      <c r="M319" s="631" t="e">
        <f>+M205</f>
        <v>#N/A</v>
      </c>
      <c r="N319" s="307"/>
      <c r="O319" s="631" t="e">
        <f>+O205</f>
        <v>#N/A</v>
      </c>
      <c r="P319" s="307"/>
      <c r="Q319" s="631" t="e">
        <f>+Q205</f>
        <v>#N/A</v>
      </c>
      <c r="R319" s="307"/>
      <c r="S319" s="631" t="e">
        <f>+S205</f>
        <v>#N/A</v>
      </c>
      <c r="T319" s="307"/>
      <c r="AA319" s="525" t="str">
        <f>IF(OR(B319=0,B319=""),"",B319&amp;IF(COUNTIF(B$11:$B319,B319)&gt;1,COUNTIF(B$11:$B319,B319),""))</f>
        <v>Sales in tons6</v>
      </c>
      <c r="AC319" s="634"/>
      <c r="AD319" s="649"/>
      <c r="AE319" s="649"/>
    </row>
    <row r="320" spans="1:31" s="528" customFormat="1" hidden="1" outlineLevel="1">
      <c r="A320" s="630"/>
      <c r="B320" s="554" t="s">
        <v>320</v>
      </c>
      <c r="C320" s="555"/>
      <c r="D320" s="637" t="e">
        <f>BusPlanLocation!D320/IF(BusPlanLocation!$C$9="EUR",1,START!$E$18)</f>
        <v>#N/A</v>
      </c>
      <c r="E320" s="307"/>
      <c r="F320" s="638" t="e">
        <f>BusPlanLocation!F320/IF(BusPlanLocation!$C$9="EUR",1,START!$E$18)</f>
        <v>#N/A</v>
      </c>
      <c r="G320" s="633"/>
      <c r="H320" s="307"/>
      <c r="I320" s="637" t="e">
        <f>IF(I319&lt;&gt;0,(+I42/I319)*1000,"")</f>
        <v>#REF!</v>
      </c>
      <c r="J320" s="307"/>
      <c r="K320" s="637" t="e">
        <f>IF(K319&lt;&gt;0,(+K42/K319)*1000,"")</f>
        <v>#N/A</v>
      </c>
      <c r="L320" s="307"/>
      <c r="M320" s="637" t="e">
        <f>IF(M319&lt;&gt;0,(+M42/M319)*1000,"")</f>
        <v>#N/A</v>
      </c>
      <c r="N320" s="307"/>
      <c r="O320" s="637" t="e">
        <f>IF(O319&lt;&gt;0,(+O42/O319)*1000,"")</f>
        <v>#N/A</v>
      </c>
      <c r="P320" s="307"/>
      <c r="Q320" s="637" t="e">
        <f>IF(Q319&lt;&gt;0,(+Q42/Q319)*1000,"")</f>
        <v>#N/A</v>
      </c>
      <c r="R320" s="307"/>
      <c r="S320" s="637" t="e">
        <f>IF(S319&lt;&gt;0,(+S42/S319)*1000,"")</f>
        <v>#N/A</v>
      </c>
      <c r="T320" s="307"/>
      <c r="AA320" s="525" t="str">
        <f>IF(OR(B320=0,B320=""),"",B320&amp;IF(COUNTIF(B$11:$B320,B320)&gt;1,COUNTIF(B$11:$B320,B320),""))</f>
        <v>Net Revenue Total</v>
      </c>
      <c r="AC320" s="643"/>
      <c r="AD320" s="644"/>
      <c r="AE320" s="644"/>
    </row>
    <row r="321" spans="1:31" s="528" customFormat="1" hidden="1" outlineLevel="1">
      <c r="A321" s="630"/>
      <c r="B321" s="554" t="s">
        <v>314</v>
      </c>
      <c r="C321" s="555"/>
      <c r="D321" s="637" t="e">
        <f>BusPlanLocation!D321/IF(BusPlanLocation!$C$9="EUR",1,START!$E$18)</f>
        <v>#N/A</v>
      </c>
      <c r="E321" s="307"/>
      <c r="F321" s="638" t="e">
        <f>BusPlanLocation!F321/IF(BusPlanLocation!$C$9="EUR",1,START!$E$18)</f>
        <v>#N/A</v>
      </c>
      <c r="G321" s="633"/>
      <c r="H321" s="307"/>
      <c r="I321" s="637" t="e">
        <f>IF(I319&lt;&gt;0,(+I52/I319)*1000,"")</f>
        <v>#REF!</v>
      </c>
      <c r="J321" s="307"/>
      <c r="K321" s="637" t="e">
        <f>IF(K319&lt;&gt;0,(+K52/K319)*1000,"")</f>
        <v>#N/A</v>
      </c>
      <c r="L321" s="307"/>
      <c r="M321" s="637" t="e">
        <f>IF(M319&lt;&gt;0,(+M52/M319)*1000,"")</f>
        <v>#N/A</v>
      </c>
      <c r="N321" s="307"/>
      <c r="O321" s="637" t="e">
        <f>IF(O319&lt;&gt;0,(+O52/O319)*1000,"")</f>
        <v>#N/A</v>
      </c>
      <c r="P321" s="307"/>
      <c r="Q321" s="637" t="e">
        <f>IF(Q319&lt;&gt;0,(+Q52/Q319)*1000,"")</f>
        <v>#N/A</v>
      </c>
      <c r="R321" s="307"/>
      <c r="S321" s="637" t="e">
        <f>IF(S319&lt;&gt;0,(+S52/S319)*1000,"")</f>
        <v>#N/A</v>
      </c>
      <c r="T321" s="307"/>
      <c r="AA321" s="525" t="str">
        <f>IF(OR(B321=0,B321=""),"",B321&amp;IF(COUNTIF(B$11:$B321,B321)&gt;1,COUNTIF(B$11:$B321,B321),""))</f>
        <v>Contribution Margin I5</v>
      </c>
      <c r="AC321" s="634"/>
      <c r="AD321" s="649"/>
      <c r="AE321" s="649"/>
    </row>
    <row r="322" spans="1:31" s="528" customFormat="1" hidden="1" outlineLevel="1">
      <c r="A322" s="630"/>
      <c r="B322" s="554" t="s">
        <v>173</v>
      </c>
      <c r="C322" s="555"/>
      <c r="D322" s="637" t="e">
        <f>BusPlanLocation!D322/IF(BusPlanLocation!$C$9="EUR",1,START!$E$18)</f>
        <v>#N/A</v>
      </c>
      <c r="E322" s="307"/>
      <c r="F322" s="638" t="e">
        <f>BusPlanLocation!F322/IF(BusPlanLocation!$C$9="EUR",1,START!$E$18)</f>
        <v>#N/A</v>
      </c>
      <c r="G322" s="633"/>
      <c r="H322" s="307"/>
      <c r="I322" s="637" t="e">
        <f>IF(I319&lt;&gt;0,(+I92/I319)*1000,"")</f>
        <v>#REF!</v>
      </c>
      <c r="J322" s="307"/>
      <c r="K322" s="637" t="e">
        <f>IF(K319&lt;&gt;0,(+K92/K319)*1000,"")</f>
        <v>#N/A</v>
      </c>
      <c r="L322" s="307"/>
      <c r="M322" s="637" t="e">
        <f>IF(M319&lt;&gt;0,(+M92/M319)*1000,"")</f>
        <v>#N/A</v>
      </c>
      <c r="N322" s="307"/>
      <c r="O322" s="637" t="e">
        <f>IF(O319&lt;&gt;0,(+O92/O319)*1000,"")</f>
        <v>#N/A</v>
      </c>
      <c r="P322" s="307"/>
      <c r="Q322" s="637" t="e">
        <f>IF(Q319&lt;&gt;0,(+Q92/Q319)*1000,"")</f>
        <v>#N/A</v>
      </c>
      <c r="R322" s="307"/>
      <c r="S322" s="637" t="e">
        <f>IF(S319&lt;&gt;0,(+S92/S319)*1000,"")</f>
        <v>#N/A</v>
      </c>
      <c r="T322" s="307"/>
      <c r="AA322" s="525" t="str">
        <f>IF(OR(B322=0,B322=""),"",B322&amp;IF(COUNTIF(B$11:$B322,B322)&gt;1,COUNTIF(B$11:$B322,B322),""))</f>
        <v>EBITDA6</v>
      </c>
      <c r="AC322" s="634"/>
      <c r="AD322" s="649"/>
      <c r="AE322" s="649"/>
    </row>
    <row r="323" spans="1:31" s="528" customFormat="1" hidden="1" outlineLevel="1">
      <c r="A323" s="630"/>
      <c r="B323" s="554" t="s">
        <v>185</v>
      </c>
      <c r="C323" s="555"/>
      <c r="D323" s="637" t="e">
        <f>BusPlanLocation!D323/IF(BusPlanLocation!$C$9="EUR",1,START!$E$18)</f>
        <v>#N/A</v>
      </c>
      <c r="E323" s="307"/>
      <c r="F323" s="638" t="e">
        <f>BusPlanLocation!F323/IF(BusPlanLocation!$C$9="EUR",1,START!$E$18)</f>
        <v>#N/A</v>
      </c>
      <c r="G323" s="633"/>
      <c r="H323" s="307"/>
      <c r="I323" s="637" t="e">
        <f>IF(I319&lt;&gt;0,(+I98/I319)*1000,"")</f>
        <v>#REF!</v>
      </c>
      <c r="J323" s="307"/>
      <c r="K323" s="637" t="e">
        <f>IF(K319&lt;&gt;0,(+K98/K319)*1000,"")</f>
        <v>#N/A</v>
      </c>
      <c r="L323" s="307"/>
      <c r="M323" s="637" t="e">
        <f>IF(M319&lt;&gt;0,(+M98/M319)*1000,"")</f>
        <v>#N/A</v>
      </c>
      <c r="N323" s="307"/>
      <c r="O323" s="637" t="e">
        <f>IF(O319&lt;&gt;0,(+O98/O319)*1000,"")</f>
        <v>#N/A</v>
      </c>
      <c r="P323" s="307"/>
      <c r="Q323" s="637" t="e">
        <f>IF(Q319&lt;&gt;0,(+Q98/Q319)*1000,"")</f>
        <v>#N/A</v>
      </c>
      <c r="R323" s="307"/>
      <c r="S323" s="637" t="e">
        <f>IF(S319&lt;&gt;0,(+S98/S319)*1000,"")</f>
        <v>#N/A</v>
      </c>
      <c r="T323" s="307"/>
      <c r="AA323" s="525" t="str">
        <f>IF(OR(B323=0,B323=""),"",B323&amp;IF(COUNTIF(B$11:$B323,B323)&gt;1,COUNTIF(B$11:$B323,B323),""))</f>
        <v>EBIT6</v>
      </c>
      <c r="AC323" s="634"/>
      <c r="AD323" s="649"/>
      <c r="AE323" s="649"/>
    </row>
    <row r="324" spans="1:31" s="528" customFormat="1" hidden="1" outlineLevel="1">
      <c r="A324" s="630"/>
      <c r="B324" s="554" t="s">
        <v>243</v>
      </c>
      <c r="C324" s="555"/>
      <c r="D324" s="637" t="e">
        <f>BusPlanLocation!D324/IF(BusPlanLocation!$C$9="EUR",1,START!$E$18)</f>
        <v>#N/A</v>
      </c>
      <c r="E324" s="307"/>
      <c r="F324" s="638" t="e">
        <f>BusPlanLocation!F324/IF(BusPlanLocation!$C$9="EUR",1,START!$E$18)</f>
        <v>#N/A</v>
      </c>
      <c r="G324" s="633"/>
      <c r="H324" s="307"/>
      <c r="I324" s="637" t="e">
        <f>IF(I319&lt;&gt;0,(+I127/I319)*1000,"")</f>
        <v>#REF!</v>
      </c>
      <c r="J324" s="307"/>
      <c r="K324" s="637" t="e">
        <f>IF(K319&lt;&gt;0,(+K127/K319)*1000,"")</f>
        <v>#N/A</v>
      </c>
      <c r="L324" s="307"/>
      <c r="M324" s="637" t="e">
        <f>IF(M319&lt;&gt;0,(+M127/M319)*1000,"")</f>
        <v>#N/A</v>
      </c>
      <c r="N324" s="307"/>
      <c r="O324" s="637" t="e">
        <f>IF(O319&lt;&gt;0,(+O127/O319)*1000,"")</f>
        <v>#N/A</v>
      </c>
      <c r="P324" s="307"/>
      <c r="Q324" s="637" t="e">
        <f>IF(Q319&lt;&gt;0,(+Q127/Q319)*1000,"")</f>
        <v>#N/A</v>
      </c>
      <c r="R324" s="307"/>
      <c r="S324" s="637" t="e">
        <f>IF(S319&lt;&gt;0,(+S127/S319)*1000,"")</f>
        <v>#N/A</v>
      </c>
      <c r="T324" s="307"/>
      <c r="AA324" s="525" t="str">
        <f>IF(OR(B324=0,B324=""),"",B324&amp;IF(COUNTIF(B$11:$B324,B324)&gt;1,COUNTIF(B$11:$B324,B324),""))</f>
        <v>EBT6</v>
      </c>
      <c r="AC324" s="634"/>
      <c r="AD324" s="649"/>
      <c r="AE324" s="649"/>
    </row>
    <row r="325" spans="1:31" s="528" customFormat="1" hidden="1" outlineLevel="1">
      <c r="A325" s="630"/>
      <c r="B325" s="554" t="s">
        <v>309</v>
      </c>
      <c r="C325" s="555"/>
      <c r="D325" s="645" t="e">
        <f>BusPlanLocation!D325</f>
        <v>#N/A</v>
      </c>
      <c r="E325" s="646"/>
      <c r="F325" s="647" t="e">
        <f>BusPlanLocation!F325</f>
        <v>#N/A</v>
      </c>
      <c r="G325" s="648"/>
      <c r="H325" s="646"/>
      <c r="I325" s="645" t="e">
        <f>IF(I319&lt;&gt;0,+I324/I320,0)*100</f>
        <v>#REF!</v>
      </c>
      <c r="J325" s="646"/>
      <c r="K325" s="645" t="e">
        <f>IF(K319&lt;&gt;0,+K324/K320,0)*100</f>
        <v>#N/A</v>
      </c>
      <c r="L325" s="646"/>
      <c r="M325" s="645" t="e">
        <f>IF(M319&lt;&gt;0,+M324/M320,0)*100</f>
        <v>#N/A</v>
      </c>
      <c r="N325" s="646"/>
      <c r="O325" s="645" t="e">
        <f>IF(O319&lt;&gt;0,+O324/O320,0)*100</f>
        <v>#N/A</v>
      </c>
      <c r="P325" s="646"/>
      <c r="Q325" s="645" t="e">
        <f>IF(Q319&lt;&gt;0,+Q324/Q320,0)*100</f>
        <v>#N/A</v>
      </c>
      <c r="R325" s="646"/>
      <c r="S325" s="645" t="e">
        <f>IF(S319&lt;&gt;0,+S324/S320,0)*100</f>
        <v>#N/A</v>
      </c>
      <c r="T325" s="646"/>
      <c r="AA325" s="525" t="str">
        <f>IF(OR(B325=0,B325=""),"",B325&amp;IF(COUNTIF(B$11:$B325,B325)&gt;1,COUNTIF(B$11:$B325,B325),""))</f>
        <v>EBT % Net revenue6</v>
      </c>
      <c r="AC325" s="634"/>
      <c r="AD325" s="649"/>
      <c r="AE325" s="649"/>
    </row>
    <row r="326" spans="1:31" s="528" customFormat="1" hidden="1" outlineLevel="1">
      <c r="A326" s="630"/>
      <c r="B326" s="554"/>
      <c r="C326" s="555"/>
      <c r="D326" s="645"/>
      <c r="E326" s="646"/>
      <c r="F326" s="647"/>
      <c r="G326" s="648"/>
      <c r="H326" s="646"/>
      <c r="I326" s="645"/>
      <c r="J326" s="646"/>
      <c r="K326" s="645"/>
      <c r="L326" s="646"/>
      <c r="M326" s="645"/>
      <c r="N326" s="646"/>
      <c r="O326" s="645"/>
      <c r="P326" s="646"/>
      <c r="Q326" s="645"/>
      <c r="R326" s="646"/>
      <c r="S326" s="645"/>
      <c r="T326" s="646"/>
      <c r="AA326" s="525" t="str">
        <f>IF(OR(B326=0,B326=""),"",B326&amp;IF(COUNTIF(B$11:$B326,B326)&gt;1,COUNTIF(B$11:$B326,B326),""))</f>
        <v/>
      </c>
      <c r="AC326" s="634"/>
      <c r="AD326" s="649"/>
      <c r="AE326" s="649"/>
    </row>
    <row r="327" spans="1:31" s="528" customFormat="1" hidden="1" outlineLevel="1">
      <c r="A327" s="630"/>
      <c r="B327" s="554"/>
      <c r="C327" s="555"/>
      <c r="D327" s="645" t="e">
        <f>BusPlanLocation!D326/IF(BusPlanLocation!$C$9="EUR",1,START!$E$18)</f>
        <v>#N/A</v>
      </c>
      <c r="E327" s="646"/>
      <c r="F327" s="647" t="e">
        <f>BusPlanLocation!F326/IF(BusPlanLocation!$C$9="EUR",1,START!$E$18)</f>
        <v>#N/A</v>
      </c>
      <c r="G327" s="648"/>
      <c r="H327" s="646"/>
      <c r="I327" s="645"/>
      <c r="J327" s="646"/>
      <c r="K327" s="645"/>
      <c r="L327" s="646"/>
      <c r="M327" s="645"/>
      <c r="N327" s="646"/>
      <c r="O327" s="645"/>
      <c r="P327" s="646"/>
      <c r="Q327" s="645"/>
      <c r="R327" s="646"/>
      <c r="S327" s="645"/>
      <c r="T327" s="646"/>
      <c r="AA327" s="525" t="str">
        <f>IF(OR(B327=0,B327=""),"",B327&amp;IF(COUNTIF(B$11:$B327,B327)&gt;1,COUNTIF(B$11:$B327,B327),""))</f>
        <v/>
      </c>
      <c r="AC327" s="634"/>
      <c r="AD327" s="649"/>
      <c r="AE327" s="649"/>
    </row>
    <row r="328" spans="1:31" s="528" customFormat="1" hidden="1" outlineLevel="1">
      <c r="A328" s="630"/>
      <c r="B328" s="554"/>
      <c r="C328" s="555"/>
      <c r="D328" s="645" t="e">
        <f>BusPlanLocation!D327/IF(BusPlanLocation!$C$9="EUR",1,START!$E$18)</f>
        <v>#N/A</v>
      </c>
      <c r="E328" s="646"/>
      <c r="F328" s="647" t="e">
        <f>BusPlanLocation!F327/IF(BusPlanLocation!$C$9="EUR",1,START!$E$18)</f>
        <v>#N/A</v>
      </c>
      <c r="G328" s="648"/>
      <c r="H328" s="646"/>
      <c r="I328" s="645"/>
      <c r="J328" s="646"/>
      <c r="K328" s="645"/>
      <c r="L328" s="646"/>
      <c r="M328" s="645"/>
      <c r="N328" s="646"/>
      <c r="O328" s="645"/>
      <c r="P328" s="646"/>
      <c r="Q328" s="645"/>
      <c r="R328" s="646"/>
      <c r="S328" s="645"/>
      <c r="T328" s="646"/>
      <c r="AA328" s="525" t="str">
        <f>IF(OR(B328=0,B328=""),"",B328&amp;IF(COUNTIF(B$11:$B328,B328)&gt;1,COUNTIF(B$11:$B328,B328),""))</f>
        <v/>
      </c>
      <c r="AC328" s="634"/>
      <c r="AD328" s="649"/>
      <c r="AE328" s="649"/>
    </row>
    <row r="329" spans="1:31" s="528" customFormat="1" hidden="1" outlineLevel="1">
      <c r="A329" s="630"/>
      <c r="B329" s="554"/>
      <c r="C329" s="555"/>
      <c r="D329" s="645" t="e">
        <f>BusPlanLocation!D328/IF(BusPlanLocation!$C$9="EUR",1,START!$E$18)</f>
        <v>#N/A</v>
      </c>
      <c r="E329" s="646"/>
      <c r="F329" s="647" t="e">
        <f>BusPlanLocation!F328/IF(BusPlanLocation!$C$9="EUR",1,START!$E$18)</f>
        <v>#N/A</v>
      </c>
      <c r="G329" s="648"/>
      <c r="H329" s="646"/>
      <c r="I329" s="645"/>
      <c r="J329" s="646"/>
      <c r="K329" s="645"/>
      <c r="L329" s="646"/>
      <c r="M329" s="645"/>
      <c r="N329" s="646"/>
      <c r="O329" s="645"/>
      <c r="P329" s="646"/>
      <c r="Q329" s="645"/>
      <c r="R329" s="646"/>
      <c r="S329" s="645"/>
      <c r="T329" s="646"/>
      <c r="AA329" s="525" t="str">
        <f>IF(OR(B329=0,B329=""),"",B329&amp;IF(COUNTIF(B$11:$B329,B329)&gt;1,COUNTIF(B$11:$B329,B329),""))</f>
        <v/>
      </c>
      <c r="AC329" s="634"/>
      <c r="AD329" s="649"/>
      <c r="AE329" s="649"/>
    </row>
    <row r="330" spans="1:31" s="528" customFormat="1" hidden="1" outlineLevel="1">
      <c r="A330" s="630"/>
      <c r="B330" s="554"/>
      <c r="C330" s="555"/>
      <c r="D330" s="645" t="e">
        <f>BusPlanLocation!D329/IF(BusPlanLocation!$C$9="EUR",1,START!$E$18)</f>
        <v>#N/A</v>
      </c>
      <c r="E330" s="646"/>
      <c r="F330" s="647" t="e">
        <f>BusPlanLocation!F329/IF(BusPlanLocation!$C$9="EUR",1,START!$E$18)</f>
        <v>#N/A</v>
      </c>
      <c r="G330" s="648"/>
      <c r="H330" s="646"/>
      <c r="I330" s="645"/>
      <c r="J330" s="646"/>
      <c r="K330" s="645"/>
      <c r="L330" s="646"/>
      <c r="M330" s="645"/>
      <c r="N330" s="646"/>
      <c r="O330" s="645"/>
      <c r="P330" s="646"/>
      <c r="Q330" s="645"/>
      <c r="R330" s="646"/>
      <c r="S330" s="645"/>
      <c r="T330" s="646"/>
      <c r="AA330" s="525" t="str">
        <f>IF(OR(B330=0,B330=""),"",B330&amp;IF(COUNTIF(B$11:$B330,B330)&gt;1,COUNTIF(B$11:$B330,B330),""))</f>
        <v/>
      </c>
      <c r="AC330" s="634"/>
      <c r="AD330" s="649"/>
      <c r="AE330" s="649"/>
    </row>
    <row r="331" spans="1:31" s="528" customFormat="1" hidden="1" outlineLevel="1">
      <c r="A331" s="630"/>
      <c r="B331" s="554"/>
      <c r="C331" s="555"/>
      <c r="D331" s="645" t="e">
        <f>BusPlanLocation!D330/IF(BusPlanLocation!$C$9="EUR",1,START!$E$18)</f>
        <v>#N/A</v>
      </c>
      <c r="E331" s="646"/>
      <c r="F331" s="647" t="e">
        <f>BusPlanLocation!F330/IF(BusPlanLocation!$C$9="EUR",1,START!$E$18)</f>
        <v>#N/A</v>
      </c>
      <c r="G331" s="648"/>
      <c r="H331" s="646"/>
      <c r="I331" s="645"/>
      <c r="J331" s="646"/>
      <c r="K331" s="645"/>
      <c r="L331" s="646"/>
      <c r="M331" s="645"/>
      <c r="N331" s="646"/>
      <c r="O331" s="645"/>
      <c r="P331" s="646"/>
      <c r="Q331" s="645"/>
      <c r="R331" s="646"/>
      <c r="S331" s="645"/>
      <c r="T331" s="646"/>
      <c r="AA331" s="525" t="str">
        <f>IF(OR(B331=0,B331=""),"",B331&amp;IF(COUNTIF(B$11:$B331,B331)&gt;1,COUNTIF(B$11:$B331,B331),""))</f>
        <v/>
      </c>
      <c r="AC331" s="634"/>
      <c r="AD331" s="649"/>
      <c r="AE331" s="649"/>
    </row>
    <row r="332" spans="1:31" s="528" customFormat="1" hidden="1" outlineLevel="1">
      <c r="A332" s="630"/>
      <c r="B332" s="554"/>
      <c r="C332" s="555"/>
      <c r="D332" s="645" t="e">
        <f>BusPlanLocation!D331/IF(BusPlanLocation!$C$9="EUR",1,START!$E$18)</f>
        <v>#N/A</v>
      </c>
      <c r="E332" s="646"/>
      <c r="F332" s="647" t="e">
        <f>BusPlanLocation!F331/IF(BusPlanLocation!$C$9="EUR",1,START!$E$18)</f>
        <v>#N/A</v>
      </c>
      <c r="G332" s="648"/>
      <c r="H332" s="646"/>
      <c r="I332" s="645"/>
      <c r="J332" s="646"/>
      <c r="K332" s="645"/>
      <c r="L332" s="646"/>
      <c r="M332" s="645"/>
      <c r="N332" s="646"/>
      <c r="O332" s="645"/>
      <c r="P332" s="646"/>
      <c r="Q332" s="645"/>
      <c r="R332" s="646"/>
      <c r="S332" s="645"/>
      <c r="T332" s="646"/>
      <c r="AA332" s="525" t="str">
        <f>IF(OR(B332=0,B332=""),"",B332&amp;IF(COUNTIF(B$11:$B332,B332)&gt;1,COUNTIF(B$11:$B332,B332),""))</f>
        <v/>
      </c>
      <c r="AC332" s="634"/>
      <c r="AD332" s="649"/>
      <c r="AE332" s="649"/>
    </row>
    <row r="333" spans="1:31" s="528" customFormat="1" hidden="1" outlineLevel="1">
      <c r="A333" s="630"/>
      <c r="B333" s="554"/>
      <c r="C333" s="555"/>
      <c r="D333" s="645" t="e">
        <f>BusPlanLocation!D332/IF(BusPlanLocation!$C$9="EUR",1,START!$E$18)</f>
        <v>#N/A</v>
      </c>
      <c r="E333" s="646"/>
      <c r="F333" s="647" t="e">
        <f>BusPlanLocation!F332/IF(BusPlanLocation!$C$9="EUR",1,START!$E$18)</f>
        <v>#N/A</v>
      </c>
      <c r="G333" s="648"/>
      <c r="H333" s="646"/>
      <c r="I333" s="645"/>
      <c r="J333" s="646"/>
      <c r="K333" s="645"/>
      <c r="L333" s="646"/>
      <c r="M333" s="645"/>
      <c r="N333" s="646"/>
      <c r="O333" s="645"/>
      <c r="P333" s="646"/>
      <c r="Q333" s="645"/>
      <c r="R333" s="646"/>
      <c r="S333" s="645"/>
      <c r="T333" s="646"/>
      <c r="AA333" s="525" t="str">
        <f>IF(OR(B333=0,B333=""),"",B333&amp;IF(COUNTIF(B$11:$B333,B333)&gt;1,COUNTIF(B$11:$B333,B333),""))</f>
        <v/>
      </c>
      <c r="AC333" s="634"/>
      <c r="AD333" s="649"/>
      <c r="AE333" s="649"/>
    </row>
    <row r="334" spans="1:31" s="528" customFormat="1" hidden="1" outlineLevel="1">
      <c r="A334" s="630"/>
      <c r="B334" s="554"/>
      <c r="C334" s="555"/>
      <c r="D334" s="645" t="e">
        <f>BusPlanLocation!D333/IF(BusPlanLocation!$C$9="EUR",1,START!$E$18)</f>
        <v>#N/A</v>
      </c>
      <c r="E334" s="646"/>
      <c r="F334" s="647" t="e">
        <f>BusPlanLocation!F333/IF(BusPlanLocation!$C$9="EUR",1,START!$E$18)</f>
        <v>#N/A</v>
      </c>
      <c r="G334" s="648"/>
      <c r="H334" s="646"/>
      <c r="I334" s="645"/>
      <c r="J334" s="646"/>
      <c r="K334" s="645"/>
      <c r="L334" s="646"/>
      <c r="M334" s="645"/>
      <c r="N334" s="646"/>
      <c r="O334" s="645"/>
      <c r="P334" s="646"/>
      <c r="Q334" s="645"/>
      <c r="R334" s="646"/>
      <c r="S334" s="645"/>
      <c r="T334" s="646"/>
      <c r="AA334" s="525" t="str">
        <f>IF(OR(B334=0,B334=""),"",B334&amp;IF(COUNTIF(B$11:$B334,B334)&gt;1,COUNTIF(B$11:$B334,B334),""))</f>
        <v/>
      </c>
      <c r="AC334" s="634"/>
      <c r="AD334" s="649"/>
      <c r="AE334" s="649"/>
    </row>
    <row r="335" spans="1:31" s="528" customFormat="1" hidden="1" outlineLevel="1">
      <c r="A335" s="630"/>
      <c r="B335" s="554"/>
      <c r="C335" s="555"/>
      <c r="D335" s="645" t="e">
        <f>BusPlanLocation!D334/IF(BusPlanLocation!$C$9="EUR",1,START!$E$18)</f>
        <v>#N/A</v>
      </c>
      <c r="E335" s="646"/>
      <c r="F335" s="647" t="e">
        <f>BusPlanLocation!F334/IF(BusPlanLocation!$C$9="EUR",1,START!$E$18)</f>
        <v>#N/A</v>
      </c>
      <c r="G335" s="648"/>
      <c r="H335" s="646"/>
      <c r="I335" s="645"/>
      <c r="J335" s="646"/>
      <c r="K335" s="645"/>
      <c r="L335" s="646"/>
      <c r="M335" s="645"/>
      <c r="N335" s="646"/>
      <c r="O335" s="645"/>
      <c r="P335" s="646"/>
      <c r="Q335" s="645"/>
      <c r="R335" s="646"/>
      <c r="S335" s="645"/>
      <c r="T335" s="646"/>
      <c r="AA335" s="525" t="str">
        <f>IF(OR(B335=0,B335=""),"",B335&amp;IF(COUNTIF(B$11:$B335,B335)&gt;1,COUNTIF(B$11:$B335,B335),""))</f>
        <v/>
      </c>
      <c r="AC335" s="634"/>
      <c r="AD335" s="649"/>
      <c r="AE335" s="649"/>
    </row>
    <row r="336" spans="1:31" s="528" customFormat="1" hidden="1" outlineLevel="1">
      <c r="A336" s="630"/>
      <c r="B336" s="554"/>
      <c r="C336" s="555"/>
      <c r="D336" s="645" t="e">
        <f>BusPlanLocation!D335/IF(BusPlanLocation!$C$9="EUR",1,START!$E$18)</f>
        <v>#N/A</v>
      </c>
      <c r="E336" s="646"/>
      <c r="F336" s="647" t="e">
        <f>BusPlanLocation!F335/IF(BusPlanLocation!$C$9="EUR",1,START!$E$18)</f>
        <v>#N/A</v>
      </c>
      <c r="G336" s="648"/>
      <c r="H336" s="646"/>
      <c r="I336" s="645"/>
      <c r="J336" s="646"/>
      <c r="K336" s="645"/>
      <c r="L336" s="646"/>
      <c r="M336" s="645"/>
      <c r="N336" s="646"/>
      <c r="O336" s="645"/>
      <c r="P336" s="646"/>
      <c r="Q336" s="645"/>
      <c r="R336" s="646"/>
      <c r="S336" s="645"/>
      <c r="T336" s="646"/>
      <c r="AA336" s="525" t="str">
        <f>IF(OR(B336=0,B336=""),"",B336&amp;IF(COUNTIF(B$11:$B336,B336)&gt;1,COUNTIF(B$11:$B336,B336),""))</f>
        <v/>
      </c>
      <c r="AC336" s="634"/>
      <c r="AD336" s="649"/>
      <c r="AE336" s="649"/>
    </row>
    <row r="337" spans="1:31" s="528" customFormat="1" hidden="1" outlineLevel="1">
      <c r="A337" s="630"/>
      <c r="B337" s="554"/>
      <c r="C337" s="555"/>
      <c r="D337" s="645" t="e">
        <f>BusPlanLocation!D336/IF(BusPlanLocation!$C$9="EUR",1,START!$E$18)</f>
        <v>#N/A</v>
      </c>
      <c r="E337" s="646"/>
      <c r="F337" s="647" t="e">
        <f>BusPlanLocation!F336/IF(BusPlanLocation!$C$9="EUR",1,START!$E$18)</f>
        <v>#N/A</v>
      </c>
      <c r="G337" s="648"/>
      <c r="H337" s="646"/>
      <c r="I337" s="645"/>
      <c r="J337" s="646"/>
      <c r="K337" s="645"/>
      <c r="L337" s="646"/>
      <c r="M337" s="645"/>
      <c r="N337" s="646"/>
      <c r="O337" s="645"/>
      <c r="P337" s="646"/>
      <c r="Q337" s="645"/>
      <c r="R337" s="646"/>
      <c r="S337" s="645"/>
      <c r="T337" s="646"/>
      <c r="AA337" s="525" t="str">
        <f>IF(OR(B337=0,B337=""),"",B337&amp;IF(COUNTIF(B$11:$B337,B337)&gt;1,COUNTIF(B$11:$B337,B337),""))</f>
        <v/>
      </c>
      <c r="AC337" s="634"/>
      <c r="AD337" s="649"/>
      <c r="AE337" s="649"/>
    </row>
    <row r="338" spans="1:31" s="528" customFormat="1" hidden="1" outlineLevel="1">
      <c r="A338" s="630"/>
      <c r="B338" s="554"/>
      <c r="C338" s="555"/>
      <c r="D338" s="645" t="e">
        <f>BusPlanLocation!D337/IF(BusPlanLocation!$C$9="EUR",1,START!$E$18)</f>
        <v>#N/A</v>
      </c>
      <c r="E338" s="646"/>
      <c r="F338" s="647" t="e">
        <f>BusPlanLocation!F337/IF(BusPlanLocation!$C$9="EUR",1,START!$E$18)</f>
        <v>#N/A</v>
      </c>
      <c r="G338" s="648"/>
      <c r="H338" s="646"/>
      <c r="I338" s="645"/>
      <c r="J338" s="646"/>
      <c r="K338" s="645"/>
      <c r="L338" s="646"/>
      <c r="M338" s="645"/>
      <c r="N338" s="646"/>
      <c r="O338" s="645"/>
      <c r="P338" s="646"/>
      <c r="Q338" s="645"/>
      <c r="R338" s="646"/>
      <c r="S338" s="645"/>
      <c r="T338" s="646"/>
      <c r="AA338" s="525" t="str">
        <f>IF(OR(B338=0,B338=""),"",B338&amp;IF(COUNTIF(B$11:$B338,B338)&gt;1,COUNTIF(B$11:$B338,B338),""))</f>
        <v/>
      </c>
      <c r="AC338" s="634"/>
      <c r="AD338" s="649"/>
      <c r="AE338" s="649"/>
    </row>
    <row r="339" spans="1:31" s="528" customFormat="1" hidden="1" outlineLevel="1">
      <c r="A339" s="630"/>
      <c r="B339" s="554"/>
      <c r="C339" s="555"/>
      <c r="D339" s="645" t="e">
        <f>BusPlanLocation!D338/IF(BusPlanLocation!$C$9="EUR",1,START!$E$18)</f>
        <v>#N/A</v>
      </c>
      <c r="E339" s="646"/>
      <c r="F339" s="647" t="e">
        <f>BusPlanLocation!F338/IF(BusPlanLocation!$C$9="EUR",1,START!$E$18)</f>
        <v>#N/A</v>
      </c>
      <c r="G339" s="648"/>
      <c r="H339" s="646"/>
      <c r="I339" s="645"/>
      <c r="J339" s="646"/>
      <c r="K339" s="645"/>
      <c r="L339" s="646"/>
      <c r="M339" s="645"/>
      <c r="N339" s="646"/>
      <c r="O339" s="645"/>
      <c r="P339" s="646"/>
      <c r="Q339" s="645"/>
      <c r="R339" s="646"/>
      <c r="S339" s="645"/>
      <c r="T339" s="646"/>
      <c r="AA339" s="525" t="str">
        <f>IF(OR(B339=0,B339=""),"",B339&amp;IF(COUNTIF(B$11:$B339,B339)&gt;1,COUNTIF(B$11:$B339,B339),""))</f>
        <v/>
      </c>
      <c r="AC339" s="634"/>
      <c r="AD339" s="649"/>
      <c r="AE339" s="649"/>
    </row>
    <row r="340" spans="1:31" s="528" customFormat="1" hidden="1" outlineLevel="1">
      <c r="A340" s="630"/>
      <c r="B340" s="554"/>
      <c r="C340" s="555"/>
      <c r="D340" s="645" t="e">
        <f>BusPlanLocation!D339/IF(BusPlanLocation!$C$9="EUR",1,START!$E$18)</f>
        <v>#N/A</v>
      </c>
      <c r="E340" s="646"/>
      <c r="F340" s="647" t="e">
        <f>BusPlanLocation!F339/IF(BusPlanLocation!$C$9="EUR",1,START!$E$18)</f>
        <v>#N/A</v>
      </c>
      <c r="G340" s="648"/>
      <c r="H340" s="646"/>
      <c r="I340" s="645"/>
      <c r="J340" s="646"/>
      <c r="K340" s="645"/>
      <c r="L340" s="646"/>
      <c r="M340" s="645"/>
      <c r="N340" s="646"/>
      <c r="O340" s="645"/>
      <c r="P340" s="646"/>
      <c r="Q340" s="645"/>
      <c r="R340" s="646"/>
      <c r="S340" s="645"/>
      <c r="T340" s="646"/>
      <c r="AA340" s="525" t="str">
        <f>IF(OR(B340=0,B340=""),"",B340&amp;IF(COUNTIF(B$11:$B340,B340)&gt;1,COUNTIF(B$11:$B340,B340),""))</f>
        <v/>
      </c>
      <c r="AC340" s="634"/>
      <c r="AD340" s="649"/>
      <c r="AE340" s="649"/>
    </row>
    <row r="341" spans="1:31" s="528" customFormat="1" hidden="1" outlineLevel="1">
      <c r="A341" s="630"/>
      <c r="B341" s="554"/>
      <c r="C341" s="555"/>
      <c r="D341" s="645" t="e">
        <f>BusPlanLocation!D340/IF(BusPlanLocation!$C$9="EUR",1,START!$E$18)</f>
        <v>#N/A</v>
      </c>
      <c r="E341" s="646"/>
      <c r="F341" s="647" t="e">
        <f>BusPlanLocation!F340/IF(BusPlanLocation!$C$9="EUR",1,START!$E$18)</f>
        <v>#N/A</v>
      </c>
      <c r="G341" s="648"/>
      <c r="H341" s="646"/>
      <c r="I341" s="645"/>
      <c r="J341" s="646"/>
      <c r="K341" s="645"/>
      <c r="L341" s="646"/>
      <c r="M341" s="645"/>
      <c r="N341" s="646"/>
      <c r="O341" s="645"/>
      <c r="P341" s="646"/>
      <c r="Q341" s="645"/>
      <c r="R341" s="646"/>
      <c r="S341" s="645"/>
      <c r="T341" s="646"/>
      <c r="AA341" s="525" t="str">
        <f>IF(OR(B341=0,B341=""),"",B341&amp;IF(COUNTIF(B$11:$B341,B341)&gt;1,COUNTIF(B$11:$B341,B341),""))</f>
        <v/>
      </c>
      <c r="AC341" s="634"/>
      <c r="AD341" s="649"/>
      <c r="AE341" s="649"/>
    </row>
    <row r="342" spans="1:31" collapsed="1">
      <c r="AA342" s="525" t="str">
        <f>IF(OR(B342=0,B342=""),"",B342&amp;IF(COUNTIF(B$11:$B342,B342)&gt;1,COUNTIF(B$11:$B342,B342),""))</f>
        <v/>
      </c>
      <c r="AC342" s="650"/>
      <c r="AD342" s="651"/>
      <c r="AE342" s="651"/>
    </row>
    <row r="343" spans="1:31">
      <c r="AA343" s="525" t="str">
        <f>IF(OR(B343=0,B343=""),"",B343&amp;IF(COUNTIF(B$11:$B343,B343)&gt;1,COUNTIF(B$11:$B343,B343),""))</f>
        <v/>
      </c>
      <c r="AC343" s="650"/>
      <c r="AD343" s="651"/>
      <c r="AE343" s="651"/>
    </row>
    <row r="344" spans="1:31">
      <c r="AA344" s="525" t="str">
        <f>IF(OR(B344=0,B344=""),"",B344&amp;IF(COUNTIF(B$11:$B344,B344)&gt;1,COUNTIF(B$11:$B344,B344),""))</f>
        <v/>
      </c>
      <c r="AC344" s="650"/>
      <c r="AD344" s="651"/>
      <c r="AE344" s="651"/>
    </row>
    <row r="345" spans="1:31">
      <c r="AA345" s="525" t="str">
        <f>IF(OR(B345=0,B345=""),"",B345&amp;IF(COUNTIF(B$11:$B345,B345)&gt;1,COUNTIF(B$11:$B345,B345),""))</f>
        <v/>
      </c>
      <c r="AC345" s="650"/>
      <c r="AD345" s="651"/>
      <c r="AE345" s="651"/>
    </row>
    <row r="346" spans="1:31">
      <c r="AA346" s="525" t="str">
        <f>IF(OR(B346=0,B346=""),"",B346&amp;IF(COUNTIF(B$11:$B346,B346)&gt;1,COUNTIF(B$11:$B346,B346),""))</f>
        <v/>
      </c>
      <c r="AC346" s="551"/>
      <c r="AD346" s="575"/>
      <c r="AE346" s="575"/>
    </row>
    <row r="347" spans="1:31">
      <c r="AA347" s="525" t="str">
        <f>IF(OR(B347=0,B347=""),"",B347&amp;IF(COUNTIF(B$11:$B347,B347)&gt;1,COUNTIF(B$11:$B347,B347),""))</f>
        <v/>
      </c>
      <c r="AC347" s="650"/>
      <c r="AD347" s="651"/>
      <c r="AE347" s="651"/>
    </row>
    <row r="348" spans="1:31">
      <c r="AA348" s="525" t="str">
        <f>IF(OR(B348=0,B348=""),"",B348&amp;IF(COUNTIF(B$11:$B348,B348)&gt;1,COUNTIF(B$11:$B348,B348),""))</f>
        <v/>
      </c>
      <c r="AC348" s="650"/>
      <c r="AD348" s="651"/>
      <c r="AE348" s="651"/>
    </row>
    <row r="349" spans="1:31">
      <c r="AA349" s="525" t="str">
        <f>IF(OR(B349=0,B349=""),"",B349&amp;IF(COUNTIF(B$11:$B349,B349)&gt;1,COUNTIF(B$11:$B349,B349),""))</f>
        <v/>
      </c>
      <c r="AC349" s="650"/>
      <c r="AD349" s="651"/>
      <c r="AE349" s="651"/>
    </row>
    <row r="350" spans="1:31">
      <c r="AA350" s="525" t="str">
        <f>IF(OR(B350=0,B350=""),"",B350&amp;IF(COUNTIF(B$11:$B350,B350)&gt;1,COUNTIF(B$11:$B350,B350),""))</f>
        <v/>
      </c>
    </row>
    <row r="351" spans="1:31">
      <c r="AA351" s="525" t="str">
        <f>IF(OR(B351=0,B351=""),"",B351&amp;IF(COUNTIF(B$11:$B351,B351)&gt;1,COUNTIF(B$11:$B351,B351),""))</f>
        <v/>
      </c>
    </row>
    <row r="352" spans="1:31">
      <c r="AA352" s="525" t="str">
        <f>IF(OR(B352=0,B352=""),"",B352&amp;IF(COUNTIF(B$11:$B352,B352)&gt;1,COUNTIF(B$11:$B352,B352),""))</f>
        <v/>
      </c>
    </row>
    <row r="353" spans="27:27">
      <c r="AA353" s="525" t="str">
        <f>IF(OR(B353=0,B353=""),"",B353&amp;IF(COUNTIF(B$11:$B353,B353)&gt;1,COUNTIF(B$11:$B353,B353),""))</f>
        <v/>
      </c>
    </row>
  </sheetData>
  <mergeCells count="18">
    <mergeCell ref="Q9:R9"/>
    <mergeCell ref="S9:T9"/>
    <mergeCell ref="M8:N8"/>
    <mergeCell ref="O8:P8"/>
    <mergeCell ref="Q8:R8"/>
    <mergeCell ref="S8:T8"/>
    <mergeCell ref="O9:P9"/>
    <mergeCell ref="D9:E9"/>
    <mergeCell ref="F9:H9"/>
    <mergeCell ref="I9:J9"/>
    <mergeCell ref="K9:L9"/>
    <mergeCell ref="M9:N9"/>
    <mergeCell ref="K8:L8"/>
    <mergeCell ref="D7:E7"/>
    <mergeCell ref="F7:H7"/>
    <mergeCell ref="D8:E8"/>
    <mergeCell ref="F8:H8"/>
    <mergeCell ref="I8:J8"/>
  </mergeCells>
  <conditionalFormatting sqref="D10:D234 D236:D237 D240:D255 D257:D258 D261 D263:D264 D266:D278 D318:D325 D280:D301 D303:D307">
    <cfRule type="expression" dxfId="57" priority="31">
      <formula>IF($C$9="Forecast",TRUE,FALSE)</formula>
    </cfRule>
  </conditionalFormatting>
  <conditionalFormatting sqref="D7:E9">
    <cfRule type="expression" dxfId="56" priority="30">
      <formula>IF($C$9="Forecast",TRUE,FALSE)</formula>
    </cfRule>
  </conditionalFormatting>
  <conditionalFormatting sqref="F10:F234 F236:F237 F240:F255 F257:F258 F261 F263:F264 F266:F278 F318:F325 F280:F282 F303:F307 F284:F301">
    <cfRule type="expression" dxfId="55" priority="29">
      <formula>IF($C$9="Forecast",TRUE,FALSE)</formula>
    </cfRule>
  </conditionalFormatting>
  <conditionalFormatting sqref="F7:H9">
    <cfRule type="expression" dxfId="54" priority="28">
      <formula>IF($C$9="Forecast",TRUE,FALSE)</formula>
    </cfRule>
  </conditionalFormatting>
  <conditionalFormatting sqref="I139">
    <cfRule type="expression" dxfId="53" priority="27">
      <formula>IF($C$9="Forecast",TRUE,FALSE)</formula>
    </cfRule>
  </conditionalFormatting>
  <conditionalFormatting sqref="D235">
    <cfRule type="expression" dxfId="52" priority="26">
      <formula>IF($C$9="Forecast",TRUE,FALSE)</formula>
    </cfRule>
  </conditionalFormatting>
  <conditionalFormatting sqref="F235">
    <cfRule type="expression" dxfId="51" priority="25">
      <formula>IF($C$9="Forecast",TRUE,FALSE)</formula>
    </cfRule>
  </conditionalFormatting>
  <conditionalFormatting sqref="D238:D239">
    <cfRule type="expression" dxfId="50" priority="24">
      <formula>IF($C$9="Forecast",TRUE,FALSE)</formula>
    </cfRule>
  </conditionalFormatting>
  <conditionalFormatting sqref="F238:F239">
    <cfRule type="expression" dxfId="49" priority="23">
      <formula>IF($C$9="Forecast",TRUE,FALSE)</formula>
    </cfRule>
  </conditionalFormatting>
  <conditionalFormatting sqref="D256">
    <cfRule type="expression" dxfId="48" priority="22">
      <formula>IF($C$9="Forecast",TRUE,FALSE)</formula>
    </cfRule>
  </conditionalFormatting>
  <conditionalFormatting sqref="F256">
    <cfRule type="expression" dxfId="47" priority="21">
      <formula>IF($C$9="Forecast",TRUE,FALSE)</formula>
    </cfRule>
  </conditionalFormatting>
  <conditionalFormatting sqref="D259">
    <cfRule type="expression" dxfId="46" priority="20">
      <formula>IF($C$9="Forecast",TRUE,FALSE)</formula>
    </cfRule>
  </conditionalFormatting>
  <conditionalFormatting sqref="F259">
    <cfRule type="expression" dxfId="45" priority="19">
      <formula>IF($C$9="Forecast",TRUE,FALSE)</formula>
    </cfRule>
  </conditionalFormatting>
  <conditionalFormatting sqref="D260">
    <cfRule type="expression" dxfId="44" priority="18">
      <formula>IF($C$9="Forecast",TRUE,FALSE)</formula>
    </cfRule>
  </conditionalFormatting>
  <conditionalFormatting sqref="F260">
    <cfRule type="expression" dxfId="43" priority="17">
      <formula>IF($C$9="Forecast",TRUE,FALSE)</formula>
    </cfRule>
  </conditionalFormatting>
  <conditionalFormatting sqref="D265">
    <cfRule type="expression" dxfId="42" priority="16">
      <formula>IF($C$9="Forecast",TRUE,FALSE)</formula>
    </cfRule>
  </conditionalFormatting>
  <conditionalFormatting sqref="F265">
    <cfRule type="expression" dxfId="41" priority="15">
      <formula>IF($C$9="Forecast",TRUE,FALSE)</formula>
    </cfRule>
  </conditionalFormatting>
  <conditionalFormatting sqref="D262">
    <cfRule type="expression" dxfId="40" priority="14">
      <formula>IF($C$9="Forecast",TRUE,FALSE)</formula>
    </cfRule>
  </conditionalFormatting>
  <conditionalFormatting sqref="F262">
    <cfRule type="expression" dxfId="39" priority="13">
      <formula>IF($C$9="Forecast",TRUE,FALSE)</formula>
    </cfRule>
  </conditionalFormatting>
  <conditionalFormatting sqref="D279">
    <cfRule type="expression" dxfId="38" priority="12">
      <formula>IF($C$9="Forecast",TRUE,FALSE)</formula>
    </cfRule>
  </conditionalFormatting>
  <conditionalFormatting sqref="F279">
    <cfRule type="expression" dxfId="37" priority="11">
      <formula>IF($C$9="Forecast",TRUE,FALSE)</formula>
    </cfRule>
  </conditionalFormatting>
  <conditionalFormatting sqref="D326:D341">
    <cfRule type="expression" dxfId="36" priority="10">
      <formula>IF($C$9="Forecast",TRUE,FALSE)</formula>
    </cfRule>
  </conditionalFormatting>
  <conditionalFormatting sqref="F326:F341">
    <cfRule type="expression" dxfId="35" priority="9">
      <formula>IF($C$9="Forecast",TRUE,FALSE)</formula>
    </cfRule>
  </conditionalFormatting>
  <conditionalFormatting sqref="D302">
    <cfRule type="expression" dxfId="34" priority="8">
      <formula>IF($C$9="Forecast",TRUE,FALSE)</formula>
    </cfRule>
  </conditionalFormatting>
  <conditionalFormatting sqref="F302">
    <cfRule type="expression" dxfId="33" priority="7">
      <formula>IF($C$9="Forecast",TRUE,FALSE)</formula>
    </cfRule>
  </conditionalFormatting>
  <conditionalFormatting sqref="D308:D311 D313:D317">
    <cfRule type="expression" dxfId="32" priority="6">
      <formula>IF($C$9="Forecast",TRUE,FALSE)</formula>
    </cfRule>
  </conditionalFormatting>
  <conditionalFormatting sqref="F308:F311 F313:F316">
    <cfRule type="expression" dxfId="31" priority="5">
      <formula>IF($C$9="Forecast",TRUE,FALSE)</formula>
    </cfRule>
  </conditionalFormatting>
  <conditionalFormatting sqref="D312">
    <cfRule type="expression" dxfId="30" priority="4">
      <formula>IF($C$9="Forecast",TRUE,FALSE)</formula>
    </cfRule>
  </conditionalFormatting>
  <conditionalFormatting sqref="F312">
    <cfRule type="expression" dxfId="29" priority="3">
      <formula>IF($C$9="Forecast",TRUE,FALSE)</formula>
    </cfRule>
  </conditionalFormatting>
  <conditionalFormatting sqref="F317">
    <cfRule type="expression" dxfId="28" priority="2">
      <formula>IF($C$9="Forecast",TRUE,FALSE)</formula>
    </cfRule>
  </conditionalFormatting>
  <conditionalFormatting sqref="F283">
    <cfRule type="expression" dxfId="27" priority="1">
      <formula>IF($C$9="Forecast",TRUE,FALSE)</formula>
    </cfRule>
  </conditionalFormatting>
  <pageMargins left="0.7" right="0.7" top="0.78740157499999996" bottom="0.78740157499999996"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DropDownLists!$I$2:$I$3</xm:f>
          </x14:formula1>
          <xm:sqref>C9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B7953"/>
  </sheetPr>
  <dimension ref="A1:I39"/>
  <sheetViews>
    <sheetView workbookViewId="0">
      <selection activeCell="C8" sqref="C8"/>
    </sheetView>
  </sheetViews>
  <sheetFormatPr defaultColWidth="11.5703125" defaultRowHeight="15"/>
  <cols>
    <col min="1" max="1" width="51" style="781" customWidth="1"/>
    <col min="2" max="2" width="38.5703125" style="781" hidden="1" customWidth="1"/>
    <col min="3" max="8" width="20.7109375" style="782" customWidth="1"/>
    <col min="9" max="9" width="1.85546875" style="781" customWidth="1"/>
  </cols>
  <sheetData>
    <row r="1" spans="1:8" s="783" customFormat="1" ht="18">
      <c r="A1" s="780" t="s">
        <v>1620</v>
      </c>
      <c r="B1" s="781"/>
      <c r="C1" s="782"/>
      <c r="D1" s="782"/>
      <c r="E1" s="782"/>
      <c r="F1" s="782"/>
      <c r="G1" s="782"/>
      <c r="H1" s="782"/>
    </row>
    <row r="2" spans="1:8" s="783" customFormat="1" ht="12.75">
      <c r="A2" s="784"/>
      <c r="C2" s="785"/>
      <c r="D2" s="785"/>
      <c r="E2" s="785"/>
      <c r="F2" s="785"/>
      <c r="G2" s="785"/>
      <c r="H2" s="785"/>
    </row>
    <row r="3" spans="1:8" s="783" customFormat="1" ht="20.25" customHeight="1">
      <c r="A3" s="786" t="str">
        <f>+BusPlanLocationEUR!C7</f>
        <v>166101 Bornova</v>
      </c>
      <c r="B3" s="781"/>
      <c r="C3" s="1646" t="s">
        <v>1359</v>
      </c>
      <c r="D3" s="1647"/>
      <c r="E3" s="1647"/>
      <c r="F3" s="1647"/>
      <c r="G3" s="1647"/>
      <c r="H3" s="1648"/>
    </row>
    <row r="4" spans="1:8" s="783" customFormat="1" ht="15.75" customHeight="1">
      <c r="A4" s="787" t="s">
        <v>1363</v>
      </c>
      <c r="B4" s="781"/>
      <c r="C4" s="788">
        <f>START!$C$14</f>
        <v>2021</v>
      </c>
      <c r="D4" s="789">
        <f>C4+1</f>
        <v>2022</v>
      </c>
      <c r="E4" s="789">
        <f>D4+1</f>
        <v>2023</v>
      </c>
      <c r="F4" s="789">
        <f>E4+1</f>
        <v>2024</v>
      </c>
      <c r="G4" s="789">
        <f>F4+1</f>
        <v>2025</v>
      </c>
      <c r="H4" s="790">
        <f>G4+1</f>
        <v>2026</v>
      </c>
    </row>
    <row r="5" spans="1:8" s="783" customFormat="1" ht="15.75" customHeight="1">
      <c r="A5" s="791" t="s">
        <v>1264</v>
      </c>
      <c r="B5" s="781"/>
      <c r="C5" s="792" t="str">
        <f>+BusPlanLocationEUR!I9</f>
        <v>FC+Adapt.+BusPlan</v>
      </c>
      <c r="D5" s="793" t="str">
        <f>+BusPlanLocationEUR!K9</f>
        <v>FC+Adapt.+BusPlan</v>
      </c>
      <c r="E5" s="793" t="str">
        <f>+BusPlanLocationEUR!M9</f>
        <v>FC+Adapt.+BusPlan</v>
      </c>
      <c r="F5" s="793" t="str">
        <f>+BusPlanLocationEUR!O9</f>
        <v>FC+Adapt.+BusPlan</v>
      </c>
      <c r="G5" s="793" t="str">
        <f>+BusPlanLocationEUR!Q9</f>
        <v>FC+Adapt.+BusPlan</v>
      </c>
      <c r="H5" s="794" t="str">
        <f>+BusPlanLocationEUR!S9</f>
        <v>FC+Adapt.+BusPlan</v>
      </c>
    </row>
    <row r="6" spans="1:8" s="783" customFormat="1" ht="15.75" customHeight="1">
      <c r="A6" s="795"/>
      <c r="B6" s="795"/>
      <c r="C6" s="796" t="str">
        <f>+BusPlanLocationEUR!I10</f>
        <v>in 1.000 EUR</v>
      </c>
      <c r="D6" s="797" t="str">
        <f>+BusPlanLocationEUR!K10</f>
        <v>in 1.000 EUR</v>
      </c>
      <c r="E6" s="797" t="str">
        <f>+BusPlanLocationEUR!M10</f>
        <v>in 1.000 EUR</v>
      </c>
      <c r="F6" s="797" t="str">
        <f>+BusPlanLocationEUR!O10</f>
        <v>in 1.000 EUR</v>
      </c>
      <c r="G6" s="797" t="str">
        <f>+BusPlanLocationEUR!Q10</f>
        <v>in 1.000 EUR</v>
      </c>
      <c r="H6" s="798" t="str">
        <f>+BusPlanLocationEUR!S10</f>
        <v>in 1.000 EUR</v>
      </c>
    </row>
    <row r="7" spans="1:8" s="783" customFormat="1" ht="15.75" customHeight="1">
      <c r="A7" s="799" t="s">
        <v>1596</v>
      </c>
      <c r="B7" s="800"/>
      <c r="C7" s="801"/>
      <c r="D7" s="801"/>
      <c r="E7" s="801"/>
      <c r="F7" s="801"/>
      <c r="G7" s="801"/>
      <c r="H7" s="802"/>
    </row>
    <row r="8" spans="1:8" s="783" customFormat="1" ht="15.75" customHeight="1">
      <c r="A8" s="803" t="s">
        <v>173</v>
      </c>
      <c r="B8" s="804"/>
      <c r="C8" s="805" t="e">
        <f>+BusPlanLocationEUR!I92</f>
        <v>#N/A</v>
      </c>
      <c r="D8" s="806" t="e">
        <f>+BusPlanLocationEUR!K92</f>
        <v>#N/A</v>
      </c>
      <c r="E8" s="806" t="e">
        <f>+BusPlanLocationEUR!M92</f>
        <v>#N/A</v>
      </c>
      <c r="F8" s="806" t="e">
        <f>+BusPlanLocationEUR!O92</f>
        <v>#N/A</v>
      </c>
      <c r="G8" s="806" t="e">
        <f>+BusPlanLocationEUR!Q92</f>
        <v>#N/A</v>
      </c>
      <c r="H8" s="807" t="e">
        <f>+BusPlanLocationEUR!S92</f>
        <v>#N/A</v>
      </c>
    </row>
    <row r="9" spans="1:8" s="783" customFormat="1" ht="15.75" customHeight="1">
      <c r="A9" s="803" t="s">
        <v>185</v>
      </c>
      <c r="B9" s="804"/>
      <c r="C9" s="805" t="e">
        <f>+BusPlanLocationEUR!I98</f>
        <v>#N/A</v>
      </c>
      <c r="D9" s="806" t="e">
        <f>+BusPlanLocationEUR!K98</f>
        <v>#N/A</v>
      </c>
      <c r="E9" s="806" t="e">
        <f>+BusPlanLocationEUR!M98</f>
        <v>#N/A</v>
      </c>
      <c r="F9" s="806" t="e">
        <f>+BusPlanLocationEUR!O98</f>
        <v>#N/A</v>
      </c>
      <c r="G9" s="806" t="e">
        <f>+BusPlanLocationEUR!Q98</f>
        <v>#N/A</v>
      </c>
      <c r="H9" s="807" t="e">
        <f>+BusPlanLocationEUR!S98</f>
        <v>#N/A</v>
      </c>
    </row>
    <row r="10" spans="1:8" s="783" customFormat="1" ht="15.75" customHeight="1">
      <c r="A10" s="803" t="s">
        <v>243</v>
      </c>
      <c r="B10" s="804"/>
      <c r="C10" s="805" t="e">
        <f>+BusPlanLocationEUR!I127</f>
        <v>#N/A</v>
      </c>
      <c r="D10" s="806" t="e">
        <f>+BusPlanLocationEUR!K127</f>
        <v>#N/A</v>
      </c>
      <c r="E10" s="806" t="e">
        <f>+BusPlanLocationEUR!M127</f>
        <v>#N/A</v>
      </c>
      <c r="F10" s="806" t="e">
        <f>+BusPlanLocationEUR!O127</f>
        <v>#N/A</v>
      </c>
      <c r="G10" s="806" t="e">
        <f>+BusPlanLocationEUR!Q127</f>
        <v>#N/A</v>
      </c>
      <c r="H10" s="807" t="e">
        <f>+BusPlanLocationEUR!S127</f>
        <v>#N/A</v>
      </c>
    </row>
    <row r="11" spans="1:8" s="783" customFormat="1" ht="15.75" customHeight="1">
      <c r="A11" s="799" t="s">
        <v>287</v>
      </c>
      <c r="B11" s="800"/>
      <c r="C11" s="808"/>
      <c r="D11" s="808"/>
      <c r="E11" s="808"/>
      <c r="F11" s="808"/>
      <c r="G11" s="808"/>
      <c r="H11" s="809"/>
    </row>
    <row r="12" spans="1:8" s="783" customFormat="1" ht="15.75" customHeight="1">
      <c r="A12" s="810" t="s">
        <v>1597</v>
      </c>
      <c r="B12" s="804"/>
      <c r="C12" s="805" t="e">
        <f>+BusPlanLocationEUR!I145</f>
        <v>#REF!</v>
      </c>
      <c r="D12" s="806" t="e">
        <f>+BusPlanLocationEUR!K145</f>
        <v>#N/A</v>
      </c>
      <c r="E12" s="806" t="e">
        <f>+BusPlanLocationEUR!M145</f>
        <v>#N/A</v>
      </c>
      <c r="F12" s="806" t="e">
        <f>+BusPlanLocationEUR!O145</f>
        <v>#N/A</v>
      </c>
      <c r="G12" s="806" t="e">
        <f>+BusPlanLocationEUR!Q145</f>
        <v>#N/A</v>
      </c>
      <c r="H12" s="807" t="e">
        <f>+BusPlanLocationEUR!S145</f>
        <v>#N/A</v>
      </c>
    </row>
    <row r="13" spans="1:8" s="783" customFormat="1" ht="15.75" customHeight="1">
      <c r="A13" s="795" t="s">
        <v>1598</v>
      </c>
      <c r="B13" s="793"/>
      <c r="C13" s="811" t="e">
        <f>+BusPlanLocationEUR!I155</f>
        <v>#REF!</v>
      </c>
      <c r="D13" s="812" t="e">
        <f>+BusPlanLocationEUR!K155</f>
        <v>#N/A</v>
      </c>
      <c r="E13" s="812" t="e">
        <f>+BusPlanLocationEUR!M155</f>
        <v>#N/A</v>
      </c>
      <c r="F13" s="812" t="e">
        <f>+BusPlanLocationEUR!O155</f>
        <v>#N/A</v>
      </c>
      <c r="G13" s="812" t="e">
        <f>+BusPlanLocationEUR!Q155</f>
        <v>#N/A</v>
      </c>
      <c r="H13" s="813" t="e">
        <f>+BusPlanLocationEUR!S155</f>
        <v>#N/A</v>
      </c>
    </row>
    <row r="14" spans="1:8" s="783" customFormat="1" ht="15.75" customHeight="1">
      <c r="A14" s="795" t="s">
        <v>1599</v>
      </c>
      <c r="B14" s="793"/>
      <c r="C14" s="811" t="e">
        <f>+BusPlanLocationEUR!I165</f>
        <v>#N/A</v>
      </c>
      <c r="D14" s="812" t="e">
        <f>+BusPlanLocationEUR!K165</f>
        <v>#N/A</v>
      </c>
      <c r="E14" s="812" t="e">
        <f>+BusPlanLocationEUR!M165</f>
        <v>#N/A</v>
      </c>
      <c r="F14" s="812" t="e">
        <f>+BusPlanLocationEUR!O165</f>
        <v>#N/A</v>
      </c>
      <c r="G14" s="812" t="e">
        <f>+BusPlanLocationEUR!Q165</f>
        <v>#N/A</v>
      </c>
      <c r="H14" s="813" t="e">
        <f>+BusPlanLocationEUR!S165</f>
        <v>#N/A</v>
      </c>
    </row>
    <row r="15" spans="1:8" s="783" customFormat="1" ht="15.75" customHeight="1">
      <c r="A15" s="795" t="s">
        <v>1600</v>
      </c>
      <c r="B15" s="793"/>
      <c r="C15" s="811" t="e">
        <f>+BusPlanLocationEUR!I185</f>
        <v>#N/A</v>
      </c>
      <c r="D15" s="812" t="e">
        <f>+BusPlanLocationEUR!K185</f>
        <v>#N/A</v>
      </c>
      <c r="E15" s="812" t="e">
        <f>+BusPlanLocationEUR!M185</f>
        <v>#N/A</v>
      </c>
      <c r="F15" s="812" t="e">
        <f>+BusPlanLocationEUR!O185</f>
        <v>#N/A</v>
      </c>
      <c r="G15" s="812" t="e">
        <f>+BusPlanLocationEUR!Q185</f>
        <v>#N/A</v>
      </c>
      <c r="H15" s="813" t="e">
        <f>+BusPlanLocationEUR!S185</f>
        <v>#N/A</v>
      </c>
    </row>
    <row r="16" spans="1:8" s="783" customFormat="1" ht="15.75" customHeight="1">
      <c r="A16" s="799" t="s">
        <v>1601</v>
      </c>
      <c r="B16" s="800"/>
      <c r="C16" s="808"/>
      <c r="D16" s="808"/>
      <c r="E16" s="808"/>
      <c r="F16" s="808"/>
      <c r="G16" s="808"/>
      <c r="H16" s="809"/>
    </row>
    <row r="17" spans="1:8" s="783" customFormat="1" ht="15.75" customHeight="1">
      <c r="A17" s="795" t="s">
        <v>1602</v>
      </c>
      <c r="B17" s="793"/>
      <c r="C17" s="814" t="e">
        <f>+BusPlanLocationEUR!I320</f>
        <v>#REF!</v>
      </c>
      <c r="D17" s="815" t="e">
        <f>+BusPlanLocationEUR!K320</f>
        <v>#N/A</v>
      </c>
      <c r="E17" s="815" t="e">
        <f>+BusPlanLocationEUR!M320</f>
        <v>#N/A</v>
      </c>
      <c r="F17" s="815" t="e">
        <f>+BusPlanLocationEUR!O320</f>
        <v>#N/A</v>
      </c>
      <c r="G17" s="815" t="e">
        <f>+BusPlanLocationEUR!Q320</f>
        <v>#N/A</v>
      </c>
      <c r="H17" s="816" t="e">
        <f>+BusPlanLocationEUR!S320</f>
        <v>#N/A</v>
      </c>
    </row>
    <row r="18" spans="1:8" s="783" customFormat="1" ht="15.75" customHeight="1">
      <c r="A18" s="795" t="s">
        <v>1603</v>
      </c>
      <c r="B18" s="793"/>
      <c r="C18" s="814" t="e">
        <f>+BusPlanLocationEUR!I321</f>
        <v>#REF!</v>
      </c>
      <c r="D18" s="815" t="e">
        <f>+BusPlanLocationEUR!K321</f>
        <v>#N/A</v>
      </c>
      <c r="E18" s="815" t="e">
        <f>+BusPlanLocationEUR!M321</f>
        <v>#N/A</v>
      </c>
      <c r="F18" s="815" t="e">
        <f>+BusPlanLocationEUR!O321</f>
        <v>#N/A</v>
      </c>
      <c r="G18" s="815" t="e">
        <f>+BusPlanLocationEUR!Q321</f>
        <v>#N/A</v>
      </c>
      <c r="H18" s="816" t="e">
        <f>+BusPlanLocationEUR!S321</f>
        <v>#N/A</v>
      </c>
    </row>
    <row r="19" spans="1:8" s="783" customFormat="1" ht="15.75" customHeight="1">
      <c r="A19" s="817" t="s">
        <v>1604</v>
      </c>
      <c r="B19" s="793"/>
      <c r="C19" s="818" t="e">
        <f>+BusPlanLocationEUR!I322</f>
        <v>#REF!</v>
      </c>
      <c r="D19" s="819" t="e">
        <f>+BusPlanLocationEUR!K322</f>
        <v>#N/A</v>
      </c>
      <c r="E19" s="819" t="e">
        <f>+BusPlanLocationEUR!M322</f>
        <v>#N/A</v>
      </c>
      <c r="F19" s="819" t="e">
        <f>+BusPlanLocationEUR!O322</f>
        <v>#N/A</v>
      </c>
      <c r="G19" s="819" t="e">
        <f>+BusPlanLocationEUR!Q322</f>
        <v>#N/A</v>
      </c>
      <c r="H19" s="820" t="e">
        <f>+BusPlanLocationEUR!S322</f>
        <v>#N/A</v>
      </c>
    </row>
    <row r="20" spans="1:8" s="783" customFormat="1" ht="15.75" customHeight="1">
      <c r="A20" s="795" t="s">
        <v>1605</v>
      </c>
      <c r="B20" s="793"/>
      <c r="C20" s="814" t="e">
        <f>+BusPlanLocationEUR!I323</f>
        <v>#REF!</v>
      </c>
      <c r="D20" s="815" t="e">
        <f>+BusPlanLocationEUR!K323</f>
        <v>#N/A</v>
      </c>
      <c r="E20" s="815" t="e">
        <f>+BusPlanLocationEUR!M323</f>
        <v>#N/A</v>
      </c>
      <c r="F20" s="815" t="e">
        <f>+BusPlanLocationEUR!O323</f>
        <v>#N/A</v>
      </c>
      <c r="G20" s="815" t="e">
        <f>+BusPlanLocationEUR!Q323</f>
        <v>#N/A</v>
      </c>
      <c r="H20" s="816" t="e">
        <f>+BusPlanLocationEUR!S323</f>
        <v>#N/A</v>
      </c>
    </row>
    <row r="21" spans="1:8" s="783" customFormat="1" ht="15.75" customHeight="1">
      <c r="A21" s="821" t="s">
        <v>1606</v>
      </c>
      <c r="B21" s="793"/>
      <c r="C21" s="822" t="e">
        <f>+BusPlanLocationEUR!I324</f>
        <v>#REF!</v>
      </c>
      <c r="D21" s="823" t="e">
        <f>+BusPlanLocationEUR!K324</f>
        <v>#N/A</v>
      </c>
      <c r="E21" s="823" t="e">
        <f>+BusPlanLocationEUR!M324</f>
        <v>#N/A</v>
      </c>
      <c r="F21" s="823" t="e">
        <f>+BusPlanLocationEUR!O324</f>
        <v>#N/A</v>
      </c>
      <c r="G21" s="823" t="e">
        <f>+BusPlanLocationEUR!Q324</f>
        <v>#N/A</v>
      </c>
      <c r="H21" s="824" t="e">
        <f>+BusPlanLocationEUR!S324</f>
        <v>#N/A</v>
      </c>
    </row>
    <row r="22" spans="1:8" s="783" customFormat="1" ht="15.75" customHeight="1">
      <c r="A22" s="825" t="s">
        <v>1607</v>
      </c>
      <c r="B22" s="793"/>
      <c r="C22" s="826" t="e">
        <f t="shared" ref="C22:H22" si="0">+IF(C12&lt;&gt;0,C19/C17," ")</f>
        <v>#REF!</v>
      </c>
      <c r="D22" s="827" t="e">
        <f t="shared" si="0"/>
        <v>#N/A</v>
      </c>
      <c r="E22" s="827" t="e">
        <f t="shared" si="0"/>
        <v>#N/A</v>
      </c>
      <c r="F22" s="827" t="e">
        <f t="shared" si="0"/>
        <v>#N/A</v>
      </c>
      <c r="G22" s="827" t="e">
        <f t="shared" si="0"/>
        <v>#N/A</v>
      </c>
      <c r="H22" s="828" t="e">
        <f t="shared" si="0"/>
        <v>#N/A</v>
      </c>
    </row>
    <row r="23" spans="1:8" s="783" customFormat="1" ht="15.75" customHeight="1">
      <c r="A23" s="825" t="s">
        <v>1608</v>
      </c>
      <c r="B23" s="793"/>
      <c r="C23" s="826" t="e">
        <f t="shared" ref="C23:H23" si="1">+IF(C12&lt;&gt;0,C20/C17," ")</f>
        <v>#REF!</v>
      </c>
      <c r="D23" s="829" t="e">
        <f t="shared" si="1"/>
        <v>#N/A</v>
      </c>
      <c r="E23" s="829" t="e">
        <f t="shared" si="1"/>
        <v>#N/A</v>
      </c>
      <c r="F23" s="829" t="e">
        <f t="shared" si="1"/>
        <v>#N/A</v>
      </c>
      <c r="G23" s="829" t="e">
        <f t="shared" si="1"/>
        <v>#N/A</v>
      </c>
      <c r="H23" s="830" t="e">
        <f t="shared" si="1"/>
        <v>#N/A</v>
      </c>
    </row>
    <row r="24" spans="1:8" s="783" customFormat="1" ht="15.75" customHeight="1">
      <c r="A24" s="825" t="s">
        <v>1609</v>
      </c>
      <c r="B24" s="793"/>
      <c r="C24" s="826" t="e">
        <f t="shared" ref="C24:H24" si="2">+IF(C12&lt;&gt;0,C21/C17," ")</f>
        <v>#REF!</v>
      </c>
      <c r="D24" s="829" t="e">
        <f t="shared" si="2"/>
        <v>#N/A</v>
      </c>
      <c r="E24" s="829" t="e">
        <f t="shared" si="2"/>
        <v>#N/A</v>
      </c>
      <c r="F24" s="829" t="e">
        <f t="shared" si="2"/>
        <v>#N/A</v>
      </c>
      <c r="G24" s="829" t="e">
        <f t="shared" si="2"/>
        <v>#N/A</v>
      </c>
      <c r="H24" s="830" t="e">
        <f t="shared" si="2"/>
        <v>#N/A</v>
      </c>
    </row>
    <row r="25" spans="1:8" s="783" customFormat="1" ht="15.75" customHeight="1">
      <c r="A25" s="799" t="s">
        <v>1610</v>
      </c>
      <c r="B25" s="800"/>
      <c r="C25" s="801"/>
      <c r="D25" s="801"/>
      <c r="E25" s="801"/>
      <c r="F25" s="801"/>
      <c r="G25" s="801"/>
      <c r="H25" s="802"/>
    </row>
    <row r="26" spans="1:8" s="783" customFormat="1" ht="15" customHeight="1">
      <c r="A26" s="795" t="s">
        <v>1611</v>
      </c>
      <c r="B26" s="831"/>
      <c r="C26" s="832">
        <f>+'INVESTMENT per Year'!H21/1000</f>
        <v>3013.333333333333</v>
      </c>
      <c r="D26" s="833">
        <f>+'INVESTMENT per Year'!I21/1000</f>
        <v>626.66666666666663</v>
      </c>
      <c r="E26" s="833">
        <f>+'INVESTMENT per Year'!J21/1000</f>
        <v>0</v>
      </c>
      <c r="F26" s="833">
        <f>+'INVESTMENT per Year'!K21/1000</f>
        <v>0</v>
      </c>
      <c r="G26" s="833">
        <f>+'INVESTMENT per Year'!L21/1000</f>
        <v>0</v>
      </c>
      <c r="H26" s="834">
        <f>+'INVESTMENT per Year'!M21/1000</f>
        <v>0</v>
      </c>
    </row>
    <row r="27" spans="1:8" s="783" customFormat="1" ht="15" customHeight="1">
      <c r="A27" s="835" t="s">
        <v>1612</v>
      </c>
      <c r="B27" s="831"/>
      <c r="C27" s="836">
        <f>+C26</f>
        <v>3013.333333333333</v>
      </c>
      <c r="D27" s="837">
        <f>+C27+D26</f>
        <v>3639.9999999999995</v>
      </c>
      <c r="E27" s="837">
        <f>+D27+E26</f>
        <v>3639.9999999999995</v>
      </c>
      <c r="F27" s="837">
        <f>+E27+F26</f>
        <v>3639.9999999999995</v>
      </c>
      <c r="G27" s="837">
        <f>+F27+G26</f>
        <v>3639.9999999999995</v>
      </c>
      <c r="H27" s="838">
        <f>+G27+H26</f>
        <v>3639.9999999999995</v>
      </c>
    </row>
    <row r="28" spans="1:8" s="783" customFormat="1" ht="15" customHeight="1">
      <c r="A28" s="795"/>
      <c r="B28" s="831"/>
      <c r="C28" s="832"/>
      <c r="D28" s="833"/>
      <c r="E28" s="833"/>
      <c r="F28" s="833"/>
      <c r="G28" s="833"/>
      <c r="H28" s="834"/>
    </row>
    <row r="29" spans="1:8" s="783" customFormat="1" ht="15" customHeight="1">
      <c r="A29" s="839" t="s">
        <v>1613</v>
      </c>
      <c r="B29" s="840"/>
      <c r="C29" s="841" t="e">
        <f>+BusPlanLocationEUR!I127-BusPlanLocationEUR!I97</f>
        <v>#N/A</v>
      </c>
      <c r="D29" s="842" t="e">
        <f>+BusPlanLocationEUR!K127-BusPlanLocationEUR!K97</f>
        <v>#N/A</v>
      </c>
      <c r="E29" s="842" t="e">
        <f>+BusPlanLocationEUR!M127-BusPlanLocationEUR!M97</f>
        <v>#N/A</v>
      </c>
      <c r="F29" s="842" t="e">
        <f>+BusPlanLocationEUR!O127-BusPlanLocationEUR!O97</f>
        <v>#N/A</v>
      </c>
      <c r="G29" s="842" t="e">
        <f>+BusPlanLocationEUR!Q127-BusPlanLocationEUR!Q97</f>
        <v>#N/A</v>
      </c>
      <c r="H29" s="843" t="e">
        <f>+BusPlanLocationEUR!S127-BusPlanLocationEUR!S97</f>
        <v>#N/A</v>
      </c>
    </row>
    <row r="30" spans="1:8" s="783" customFormat="1" ht="15" customHeight="1">
      <c r="A30" s="835" t="s">
        <v>1614</v>
      </c>
      <c r="B30" s="840"/>
      <c r="C30" s="844" t="e">
        <f>+B30+C29</f>
        <v>#N/A</v>
      </c>
      <c r="D30" s="845" t="e">
        <f>+D29+C30</f>
        <v>#N/A</v>
      </c>
      <c r="E30" s="845" t="e">
        <f>+E29+D30</f>
        <v>#N/A</v>
      </c>
      <c r="F30" s="845" t="e">
        <f>+F29+E30</f>
        <v>#N/A</v>
      </c>
      <c r="G30" s="845" t="e">
        <f>+G29+F30</f>
        <v>#N/A</v>
      </c>
      <c r="H30" s="846" t="e">
        <f>+H29+G30</f>
        <v>#N/A</v>
      </c>
    </row>
    <row r="31" spans="1:8" s="783" customFormat="1" ht="15" customHeight="1">
      <c r="A31" s="795"/>
      <c r="B31" s="840"/>
      <c r="C31" s="847"/>
      <c r="D31" s="848"/>
      <c r="E31" s="848"/>
      <c r="F31" s="848"/>
      <c r="G31" s="848"/>
      <c r="H31" s="849"/>
    </row>
    <row r="32" spans="1:8" s="783" customFormat="1" ht="15" customHeight="1" thickBot="1">
      <c r="A32" s="795" t="s">
        <v>1621</v>
      </c>
      <c r="B32" s="840"/>
      <c r="C32" s="847" t="e">
        <f t="shared" ref="C32:H32" si="3">+C29-C26</f>
        <v>#N/A</v>
      </c>
      <c r="D32" s="848" t="e">
        <f t="shared" si="3"/>
        <v>#N/A</v>
      </c>
      <c r="E32" s="848" t="e">
        <f t="shared" si="3"/>
        <v>#N/A</v>
      </c>
      <c r="F32" s="848" t="e">
        <f t="shared" si="3"/>
        <v>#N/A</v>
      </c>
      <c r="G32" s="848" t="e">
        <f t="shared" si="3"/>
        <v>#N/A</v>
      </c>
      <c r="H32" s="849" t="e">
        <f t="shared" si="3"/>
        <v>#N/A</v>
      </c>
    </row>
    <row r="33" spans="1:8" s="783" customFormat="1" ht="26.25" customHeight="1" thickBot="1">
      <c r="A33" s="850" t="s">
        <v>1616</v>
      </c>
      <c r="B33" s="851"/>
      <c r="C33" s="1649" t="e">
        <f>+NPV(A37,C34,D34,E34,F34,G34,H34,)</f>
        <v>#N/A</v>
      </c>
      <c r="D33" s="1650"/>
      <c r="E33" s="1650"/>
      <c r="F33" s="1650"/>
      <c r="G33" s="1650"/>
      <c r="H33" s="1651"/>
    </row>
    <row r="34" spans="1:8" s="783" customFormat="1" ht="15" customHeight="1">
      <c r="A34" s="795" t="s">
        <v>1617</v>
      </c>
      <c r="B34" s="795"/>
      <c r="C34" s="847" t="e">
        <f>+C32-C26</f>
        <v>#N/A</v>
      </c>
      <c r="D34" s="848" t="e">
        <f>+D32-D26</f>
        <v>#N/A</v>
      </c>
      <c r="E34" s="848" t="e">
        <f>+E32-E26</f>
        <v>#N/A</v>
      </c>
      <c r="F34" s="848" t="e">
        <f>+F32-F26</f>
        <v>#N/A</v>
      </c>
      <c r="G34" s="848" t="e">
        <f>+G32-G26</f>
        <v>#N/A</v>
      </c>
      <c r="H34" s="849" t="e">
        <f>H26+(H29*(1+A36))/(A37-A36)</f>
        <v>#N/A</v>
      </c>
    </row>
    <row r="35" spans="1:8" s="783" customFormat="1" ht="15" customHeight="1">
      <c r="A35" s="852" t="s">
        <v>1618</v>
      </c>
      <c r="B35" s="795"/>
      <c r="C35" s="853"/>
      <c r="D35" s="854"/>
      <c r="E35" s="854"/>
      <c r="F35" s="854"/>
      <c r="G35" s="854"/>
      <c r="H35" s="855" t="e">
        <f>IF(H32=0,"",H34/H32)</f>
        <v>#N/A</v>
      </c>
    </row>
    <row r="36" spans="1:8" s="783" customFormat="1" ht="15" customHeight="1">
      <c r="A36" s="856">
        <v>1.4999999999999999E-2</v>
      </c>
      <c r="B36" s="795"/>
      <c r="C36" s="853"/>
      <c r="D36" s="854"/>
      <c r="E36" s="854"/>
      <c r="F36" s="854"/>
      <c r="G36" s="854"/>
      <c r="H36" s="857"/>
    </row>
    <row r="37" spans="1:8" s="783" customFormat="1" ht="15" customHeight="1" thickBot="1">
      <c r="A37" s="858">
        <v>0.12</v>
      </c>
      <c r="B37" s="795"/>
      <c r="C37" s="853"/>
      <c r="D37" s="854"/>
      <c r="E37" s="854"/>
      <c r="F37" s="854"/>
      <c r="G37" s="854"/>
      <c r="H37" s="857"/>
    </row>
    <row r="38" spans="1:8" s="862" customFormat="1" ht="26.25" customHeight="1" thickBot="1">
      <c r="A38" s="850" t="s">
        <v>1619</v>
      </c>
      <c r="B38" s="859"/>
      <c r="C38" s="860" t="e">
        <f>IF(C29-H27&gt;0,(H27/C29),"N/A")</f>
        <v>#N/A</v>
      </c>
      <c r="D38" s="860" t="e">
        <f>IF(C38&lt;&gt;"N/A","",IF((D30)-H27&gt;0,1+((H27-C29)/D29),"N/A"))</f>
        <v>#N/A</v>
      </c>
      <c r="E38" s="860" t="e">
        <f>IF(D38&lt;&gt;"N/A","",IF((E30)-H27&gt;0,2+((H27-C29-D29)/E29),"N/A"))</f>
        <v>#N/A</v>
      </c>
      <c r="F38" s="860" t="e">
        <f>IF(E38&lt;&gt;"N/A","",IF((F30)-H27&gt;0,3+((H27-D29-E29)/F29),"N/A"))</f>
        <v>#N/A</v>
      </c>
      <c r="G38" s="860" t="e">
        <f>IF(F38&lt;&gt;"N/A","",IF((G30)-H27&gt;0,4+((H27-C29-D29-F29-E29)/G29),"N/A"))</f>
        <v>#N/A</v>
      </c>
      <c r="H38" s="861" t="e">
        <f>IF(G38&lt;&gt;"N/A","",IF((H30)-H27&gt;0,5+((H27-C29-D29-E29-F29-G29)/H29),"N/A"))</f>
        <v>#N/A</v>
      </c>
    </row>
    <row r="39" spans="1:8" s="783" customFormat="1" ht="7.5" customHeight="1">
      <c r="A39" s="863"/>
      <c r="C39" s="785"/>
      <c r="D39" s="785"/>
      <c r="E39" s="785"/>
      <c r="F39" s="785"/>
      <c r="G39" s="785"/>
      <c r="H39" s="785"/>
    </row>
  </sheetData>
  <mergeCells count="2">
    <mergeCell ref="C3:H3"/>
    <mergeCell ref="C33:H33"/>
  </mergeCells>
  <conditionalFormatting sqref="C33:H33">
    <cfRule type="cellIs" dxfId="26" priority="1" operator="lessThan">
      <formula>0</formula>
    </cfRule>
  </conditionalFormatting>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AD341"/>
  <sheetViews>
    <sheetView topLeftCell="D6" zoomScale="70" zoomScaleNormal="70" workbookViewId="0">
      <selection activeCell="K34" sqref="K34"/>
    </sheetView>
  </sheetViews>
  <sheetFormatPr defaultColWidth="11.42578125" defaultRowHeight="15" outlineLevelRow="2"/>
  <cols>
    <col min="1" max="1" width="2" style="864" customWidth="1"/>
    <col min="2" max="2" width="6.5703125" style="865" customWidth="1"/>
    <col min="3" max="3" width="37.85546875" style="525" bestFit="1" customWidth="1"/>
    <col min="4" max="4" width="14.42578125" style="866" customWidth="1"/>
    <col min="5" max="5" width="7.42578125" style="526" customWidth="1"/>
    <col min="6" max="6" width="14.42578125" style="866" customWidth="1"/>
    <col min="7" max="7" width="12.42578125" style="866" customWidth="1"/>
    <col min="8" max="8" width="7.42578125" style="526" customWidth="1"/>
    <col min="9" max="9" width="14.42578125" style="866" customWidth="1"/>
    <col min="10" max="10" width="7.42578125" style="526" customWidth="1"/>
    <col min="11" max="11" width="14.42578125" style="866" customWidth="1"/>
    <col min="12" max="12" width="7.42578125" style="526" customWidth="1"/>
    <col min="13" max="13" width="14.42578125" style="866" customWidth="1"/>
    <col min="14" max="14" width="7.42578125" style="526" customWidth="1"/>
    <col min="15" max="15" width="14.42578125" style="866" customWidth="1"/>
    <col min="16" max="16" width="7.42578125" style="526" customWidth="1"/>
    <col min="17" max="17" width="14.42578125" style="866" customWidth="1"/>
    <col min="18" max="18" width="7.42578125" style="526" customWidth="1"/>
    <col min="19" max="19" width="14.42578125" style="866" customWidth="1"/>
    <col min="20" max="20" width="7.42578125" style="526" customWidth="1"/>
    <col min="21" max="21" width="2.7109375" style="529" customWidth="1"/>
    <col min="22" max="30" width="11.42578125" customWidth="1"/>
  </cols>
  <sheetData>
    <row r="1" spans="1:28" s="525" customFormat="1" ht="12.75" hidden="1" customHeight="1">
      <c r="A1" s="864"/>
      <c r="B1" s="865"/>
      <c r="D1" s="866"/>
      <c r="E1" s="526"/>
      <c r="F1" s="866"/>
      <c r="G1" s="866"/>
      <c r="H1" s="526"/>
      <c r="I1" s="866"/>
      <c r="J1" s="526"/>
      <c r="K1" s="866"/>
      <c r="L1" s="526"/>
      <c r="M1" s="866"/>
      <c r="N1" s="526"/>
      <c r="O1" s="866"/>
      <c r="P1" s="526"/>
      <c r="Q1" s="866"/>
      <c r="R1" s="526"/>
      <c r="S1" s="866"/>
      <c r="T1" s="526"/>
      <c r="U1" s="529"/>
      <c r="V1" s="529"/>
    </row>
    <row r="2" spans="1:28" s="525" customFormat="1" ht="12.75" hidden="1" customHeight="1">
      <c r="A2" s="864"/>
      <c r="B2" s="865"/>
      <c r="D2" s="866"/>
      <c r="E2" s="526"/>
      <c r="F2" s="866"/>
      <c r="G2" s="866"/>
      <c r="H2" s="526"/>
      <c r="I2" s="866"/>
      <c r="J2" s="526"/>
      <c r="K2" s="866"/>
      <c r="L2" s="526"/>
      <c r="M2" s="866"/>
      <c r="N2" s="526"/>
      <c r="O2" s="866"/>
      <c r="P2" s="526"/>
      <c r="Q2" s="866"/>
      <c r="R2" s="526"/>
      <c r="S2" s="866"/>
      <c r="T2" s="526"/>
      <c r="U2" s="529"/>
      <c r="V2" s="529"/>
    </row>
    <row r="3" spans="1:28" s="525" customFormat="1" ht="12.75" hidden="1" customHeight="1">
      <c r="A3" s="864"/>
      <c r="B3" s="865"/>
      <c r="D3" s="866"/>
      <c r="E3" s="526"/>
      <c r="F3" s="866"/>
      <c r="G3" s="866"/>
      <c r="H3" s="526"/>
      <c r="I3" s="866"/>
      <c r="J3" s="526"/>
      <c r="K3" s="866"/>
      <c r="L3" s="526"/>
      <c r="M3" s="866"/>
      <c r="N3" s="526"/>
      <c r="O3" s="866"/>
      <c r="P3" s="526"/>
      <c r="Q3" s="866"/>
      <c r="R3" s="526"/>
      <c r="S3" s="866"/>
      <c r="T3" s="526"/>
      <c r="U3" s="529"/>
      <c r="V3" s="529"/>
    </row>
    <row r="4" spans="1:28" s="525" customFormat="1" ht="12.75" hidden="1" customHeight="1">
      <c r="A4" s="864"/>
      <c r="B4" s="865"/>
      <c r="D4" s="866"/>
      <c r="E4" s="526"/>
      <c r="F4" s="866"/>
      <c r="G4" s="866"/>
      <c r="H4" s="526"/>
      <c r="I4" s="866"/>
      <c r="J4" s="526"/>
      <c r="K4" s="866"/>
      <c r="L4" s="526"/>
      <c r="M4" s="866"/>
      <c r="N4" s="526"/>
      <c r="O4" s="866"/>
      <c r="P4" s="526"/>
      <c r="Q4" s="866"/>
      <c r="R4" s="526"/>
      <c r="S4" s="866"/>
      <c r="T4" s="526"/>
      <c r="U4" s="529"/>
      <c r="V4" s="529"/>
    </row>
    <row r="5" spans="1:28" s="525" customFormat="1" ht="12.75" hidden="1" customHeight="1">
      <c r="A5" s="864"/>
      <c r="B5" s="865"/>
      <c r="D5" s="866"/>
      <c r="E5" s="526"/>
      <c r="F5" s="866"/>
      <c r="G5" s="866"/>
      <c r="H5" s="526"/>
      <c r="I5" s="866"/>
      <c r="J5" s="526"/>
      <c r="K5" s="866"/>
      <c r="L5" s="526"/>
      <c r="M5" s="866"/>
      <c r="N5" s="526"/>
      <c r="O5" s="866"/>
      <c r="P5" s="526"/>
      <c r="Q5" s="866"/>
      <c r="R5" s="526"/>
      <c r="S5" s="866"/>
      <c r="T5" s="526"/>
      <c r="U5" s="529"/>
      <c r="V5" s="529"/>
    </row>
    <row r="6" spans="1:28" s="865" customFormat="1" ht="14.25" customHeight="1">
      <c r="A6" s="867"/>
      <c r="B6" s="868"/>
      <c r="C6" s="868"/>
      <c r="D6" s="869"/>
      <c r="E6" s="870"/>
      <c r="F6" s="1253"/>
      <c r="G6" s="1253"/>
      <c r="H6" s="870"/>
      <c r="I6" s="869"/>
      <c r="J6" s="870"/>
      <c r="K6" s="869"/>
      <c r="L6" s="870"/>
      <c r="M6" s="869"/>
      <c r="N6" s="870"/>
      <c r="O6" s="869"/>
      <c r="P6" s="870"/>
      <c r="Q6" s="869"/>
      <c r="R6" s="870"/>
      <c r="S6" s="869"/>
      <c r="T6" s="870"/>
      <c r="U6" s="871"/>
    </row>
    <row r="7" spans="1:28" s="865" customFormat="1" ht="20.25" customHeight="1">
      <c r="A7" s="872"/>
      <c r="B7" s="873"/>
      <c r="C7" s="874" t="str">
        <f>START!$C$6</f>
        <v>1661 HR Turkey</v>
      </c>
      <c r="D7" s="1654" t="str">
        <f>BusPlanLocation!D7</f>
        <v>Previous year</v>
      </c>
      <c r="E7" s="1655"/>
      <c r="F7" s="1654" t="str">
        <f>BusPlanLocationEUR!F7</f>
        <v>Forecast</v>
      </c>
      <c r="G7" s="1656"/>
      <c r="H7" s="1655"/>
      <c r="I7" s="875"/>
      <c r="J7" s="876"/>
      <c r="K7" s="876"/>
      <c r="L7" s="877"/>
      <c r="M7" s="876"/>
      <c r="N7" s="876" t="s">
        <v>1622</v>
      </c>
      <c r="O7" s="878"/>
      <c r="P7" s="877"/>
      <c r="Q7" s="876"/>
      <c r="R7" s="877"/>
      <c r="S7" s="876"/>
      <c r="T7" s="879"/>
      <c r="U7" s="868"/>
    </row>
    <row r="8" spans="1:28" s="865" customFormat="1" ht="15.75" customHeight="1">
      <c r="A8" s="864"/>
      <c r="C8" s="880" t="s">
        <v>1623</v>
      </c>
      <c r="D8" s="1657" t="str">
        <f>INF_PrevYearEUR!O8</f>
        <v>2018-12 YTD</v>
      </c>
      <c r="E8" s="1658"/>
      <c r="F8" s="1163" t="str">
        <f>INF_FC_EUR!O8</f>
        <v>2019-12 YTD</v>
      </c>
      <c r="G8" s="1254"/>
      <c r="H8" s="881"/>
      <c r="I8" s="882">
        <f>START!C14</f>
        <v>2021</v>
      </c>
      <c r="J8" s="883"/>
      <c r="K8" s="882">
        <f>I8+1</f>
        <v>2022</v>
      </c>
      <c r="L8" s="883"/>
      <c r="M8" s="882">
        <f>K8+1</f>
        <v>2023</v>
      </c>
      <c r="N8" s="883"/>
      <c r="O8" s="882">
        <f>M8+1</f>
        <v>2024</v>
      </c>
      <c r="P8" s="883"/>
      <c r="Q8" s="882">
        <f>O8+1</f>
        <v>2025</v>
      </c>
      <c r="R8" s="883"/>
      <c r="S8" s="882">
        <f>Q8+1</f>
        <v>2026</v>
      </c>
      <c r="T8" s="884"/>
      <c r="U8" s="868"/>
    </row>
    <row r="9" spans="1:28" s="525" customFormat="1" ht="18" customHeight="1">
      <c r="A9" s="864"/>
      <c r="B9" s="865"/>
      <c r="C9" s="885" t="str">
        <f>BusPlanLocationEUR!$C$9</f>
        <v>Forecast</v>
      </c>
      <c r="D9" s="1659" t="str">
        <f>INF_PrevYearEUR!O9</f>
        <v>Actual</v>
      </c>
      <c r="E9" s="1660"/>
      <c r="F9" s="1255" t="str">
        <f>INF_FC_EUR!O9</f>
        <v>FC 2019-01</v>
      </c>
      <c r="G9" s="1256" t="str">
        <f>BusPlanLocation!G9</f>
        <v>Adaption</v>
      </c>
      <c r="H9" s="886"/>
      <c r="I9" s="1652" t="str">
        <f>IF($C$9="Forecast","FC+Adapt.+BusPlan","Prev.year+BusPlan")</f>
        <v>FC+Adapt.+BusPlan</v>
      </c>
      <c r="J9" s="1653"/>
      <c r="K9" s="1652" t="str">
        <f>IF($C$9="Forecast","FC+Adapt.+BusPlan","Prev.year+BusPlan")</f>
        <v>FC+Adapt.+BusPlan</v>
      </c>
      <c r="L9" s="1653"/>
      <c r="M9" s="1652" t="str">
        <f>IF($C$9="Forecast","FC+Adapt.+BusPlan","Prev.year+BusPlan")</f>
        <v>FC+Adapt.+BusPlan</v>
      </c>
      <c r="N9" s="1653"/>
      <c r="O9" s="1652" t="str">
        <f>IF($C$9="Forecast","FC+Adapt.+BusPlan","Prev.year+BusPlan")</f>
        <v>FC+Adapt.+BusPlan</v>
      </c>
      <c r="P9" s="1653"/>
      <c r="Q9" s="1652" t="str">
        <f>IF($C$9="Forecast","FC+Adapt.+BusPlan","Prev.year+BusPlan")</f>
        <v>FC+Adapt.+BusPlan</v>
      </c>
      <c r="R9" s="1653"/>
      <c r="S9" s="1652" t="str">
        <f>IF($C$9="Forecast","FC+Adapt.+BusPlan","Prev.year+BusPlan")</f>
        <v>FC+Adapt.+BusPlan</v>
      </c>
      <c r="T9" s="1653"/>
      <c r="U9" s="887"/>
      <c r="V9" s="529"/>
    </row>
    <row r="10" spans="1:28" s="525" customFormat="1" ht="15.75" customHeight="1" thickBot="1">
      <c r="A10" s="864"/>
      <c r="B10" s="888" t="s">
        <v>7</v>
      </c>
      <c r="C10" s="888" t="s">
        <v>8</v>
      </c>
      <c r="D10" s="889" t="str">
        <f>INF_PrevYearEUR!O10</f>
        <v>in 1.000 EUR</v>
      </c>
      <c r="E10" s="545" t="s">
        <v>1362</v>
      </c>
      <c r="F10" s="889" t="str">
        <f>INF_FC_EUR!O10</f>
        <v>in 1.000 EUR</v>
      </c>
      <c r="G10" s="1257" t="s">
        <v>9</v>
      </c>
      <c r="H10" s="545" t="s">
        <v>1362</v>
      </c>
      <c r="I10" s="890" t="s">
        <v>9</v>
      </c>
      <c r="J10" s="545" t="s">
        <v>1362</v>
      </c>
      <c r="K10" s="890" t="s">
        <v>9</v>
      </c>
      <c r="L10" s="545" t="s">
        <v>1362</v>
      </c>
      <c r="M10" s="890" t="s">
        <v>9</v>
      </c>
      <c r="N10" s="545" t="s">
        <v>1362</v>
      </c>
      <c r="O10" s="890" t="s">
        <v>9</v>
      </c>
      <c r="P10" s="545" t="s">
        <v>1362</v>
      </c>
      <c r="Q10" s="890" t="s">
        <v>9</v>
      </c>
      <c r="R10" s="545" t="s">
        <v>1362</v>
      </c>
      <c r="S10" s="890" t="s">
        <v>9</v>
      </c>
      <c r="T10" s="545" t="s">
        <v>1362</v>
      </c>
      <c r="U10" s="887"/>
      <c r="V10" s="529"/>
      <c r="Z10" s="550"/>
      <c r="AA10" s="551"/>
      <c r="AB10" s="552"/>
    </row>
    <row r="11" spans="1:28" s="525" customFormat="1" ht="12.75" customHeight="1">
      <c r="A11" s="864"/>
      <c r="B11" s="891" t="s">
        <v>10</v>
      </c>
      <c r="C11" s="892" t="s">
        <v>11</v>
      </c>
      <c r="D11" s="893">
        <f>IFERROR(VLOOKUP($AA11,Calc_INF_PrevYearEUR!$A$11:$BQ$330,HLOOKUP(D$8,Calc_INF_PrevYearEUR!$E$5:$BQ$6,2,0),0),0)</f>
        <v>0</v>
      </c>
      <c r="E11" s="302">
        <f t="shared" ref="E11:E42" si="0">IF(D11=0,0,D11/D$42)</f>
        <v>0</v>
      </c>
      <c r="F11" s="1258">
        <f>IFERROR(VLOOKUP($AA11,Calc_INF_FC_EUR!$A$11:$BQ$330,HLOOKUP(F$8,Calc_INF_FC_EUR!$E$5:$BQ$6,2,0),0),0)</f>
        <v>0</v>
      </c>
      <c r="G11" s="1259">
        <f>IFERROR(BusPlanLocation!G11/IF(BusPlanLocation!$C$9="EUR",1,START!$E$18),0)</f>
        <v>0</v>
      </c>
      <c r="H11" s="302">
        <f t="shared" ref="H11:H42" si="1">IF(F11=0,0,F11/F$42)</f>
        <v>0</v>
      </c>
      <c r="I11" s="894" t="e">
        <f>IF($C$9="Forecast",$F11+$G11+(BusPlanLocation!I11/IF(BusPlanLocation!$C$9="EUR",1,START!$E$18)),$D11+(BusPlanLocation!I11/IF(BusPlanLocation!$C$9="EUR",1,START!$E$18)))</f>
        <v>#REF!</v>
      </c>
      <c r="J11" s="302" t="e">
        <f t="shared" ref="J11:J42" si="2">IF(I11=0,0,I11/I$42)</f>
        <v>#REF!</v>
      </c>
      <c r="K11" s="894">
        <f>IF($C$9="Forecast",$F11+$G11+(BusPlanLocation!K11/IF(BusPlanLocation!$C$9="EUR",1,START!$E$18)),$D11+(BusPlanLocation!K11/IF(BusPlanLocation!$C$9="EUR",1,START!$E$18)))</f>
        <v>0</v>
      </c>
      <c r="L11" s="302">
        <f t="shared" ref="L11:L42" si="3">IF(K11=0,0,K11/K$42)</f>
        <v>0</v>
      </c>
      <c r="M11" s="894">
        <f>IF($C$9="Forecast",$F11+$G11+(BusPlanLocation!M11/IF(BusPlanLocation!$C$9="EUR",1,START!$E$18)),$D11+(BusPlanLocation!M11/IF(BusPlanLocation!$C$9="EUR",1,START!$E$18)))</f>
        <v>0</v>
      </c>
      <c r="N11" s="302">
        <f t="shared" ref="N11:N42" si="4">IF(M11=0,0,M11/M$42)</f>
        <v>0</v>
      </c>
      <c r="O11" s="894">
        <f>IF($C$9="Forecast",$F11+$G11+(BusPlanLocation!O11/IF(BusPlanLocation!$C$9="EUR",1,START!$E$18)),$D11+(BusPlanLocation!O11/IF(BusPlanLocation!$C$9="EUR",1,START!$E$18)))</f>
        <v>0</v>
      </c>
      <c r="P11" s="302">
        <f t="shared" ref="P11:P42" si="5">IF(O11=0,0,O11/O$42)</f>
        <v>0</v>
      </c>
      <c r="Q11" s="894">
        <f>IF($C$9="Forecast",$F11+$G11+(BusPlanLocation!Q11/IF(BusPlanLocation!$C$9="EUR",1,START!$E$18)),$D11+(BusPlanLocation!Q11/IF(BusPlanLocation!$C$9="EUR",1,START!$E$18)))</f>
        <v>0</v>
      </c>
      <c r="R11" s="302">
        <f t="shared" ref="R11:R42" si="6">IF(Q11=0,0,Q11/Q$42)</f>
        <v>0</v>
      </c>
      <c r="S11" s="894">
        <f>IF($C$9="Forecast",$F11+$G11+(BusPlanLocation!S11/IF(BusPlanLocation!$C$9="EUR",1,START!$E$18)),$D11+(BusPlanLocation!S11/IF(BusPlanLocation!$C$9="EUR",1,START!$E$18)))</f>
        <v>0</v>
      </c>
      <c r="T11" s="302">
        <f t="shared" ref="T11:T42" si="7">IF(S11=0,0,S11/S$42)</f>
        <v>0</v>
      </c>
      <c r="U11" s="887"/>
      <c r="V11" s="529"/>
      <c r="Z11" s="550"/>
      <c r="AA11" s="561" t="str">
        <f>IF(OR(B11=0,B11=""),"",B11&amp;IF(COUNTIF(B11:$B$11,B11)&gt;1,COUNTIF(B11:$B$11,B11),""))</f>
        <v>M105</v>
      </c>
      <c r="AB11" s="552"/>
    </row>
    <row r="12" spans="1:28" s="525" customFormat="1" ht="12.75" customHeight="1">
      <c r="A12" s="864"/>
      <c r="B12" s="891" t="s">
        <v>12</v>
      </c>
      <c r="C12" s="892" t="s">
        <v>13</v>
      </c>
      <c r="D12" s="895">
        <f>IFERROR(VLOOKUP($AA12,Calc_INF_PrevYearEUR!$A$11:$BQ$330,HLOOKUP(D$8,Calc_INF_PrevYearEUR!$E$5:$BQ$6,2,0),0),0)</f>
        <v>0</v>
      </c>
      <c r="E12" s="307">
        <f t="shared" si="0"/>
        <v>0</v>
      </c>
      <c r="F12" s="1258">
        <f>IFERROR(VLOOKUP($AA12,Calc_INF_FC_EUR!$A$11:$BQ$330,HLOOKUP(F$8,Calc_INF_FC_EUR!$E$5:$BQ$6,2,0),0),0)</f>
        <v>0</v>
      </c>
      <c r="G12" s="1260">
        <f>IFERROR(BusPlanLocation!G12/IF(BusPlanLocation!$C$9="EUR",1,START!$E$18),0)</f>
        <v>0</v>
      </c>
      <c r="H12" s="307">
        <f t="shared" si="1"/>
        <v>0</v>
      </c>
      <c r="I12" s="896">
        <f>IF($C$9="Forecast",$F12+$G12+(BusPlanLocation!I12/IF(BusPlanLocation!$C$9="EUR",1,START!$E$18)),$D12+(BusPlanLocation!I12/IF(BusPlanLocation!$C$9="EUR",1,START!$E$18)))</f>
        <v>0</v>
      </c>
      <c r="J12" s="307">
        <f t="shared" si="2"/>
        <v>0</v>
      </c>
      <c r="K12" s="896">
        <f>IF($C$9="Forecast",$F12+$G12+(BusPlanLocation!K12/IF(BusPlanLocation!$C$9="EUR",1,START!$E$18)),$D12+(BusPlanLocation!K12/IF(BusPlanLocation!$C$9="EUR",1,START!$E$18)))</f>
        <v>0</v>
      </c>
      <c r="L12" s="307">
        <f t="shared" si="3"/>
        <v>0</v>
      </c>
      <c r="M12" s="896">
        <f>IF($C$9="Forecast",$F12+$G12+(BusPlanLocation!M12/IF(BusPlanLocation!$C$9="EUR",1,START!$E$18)),$D12+(BusPlanLocation!M12/IF(BusPlanLocation!$C$9="EUR",1,START!$E$18)))</f>
        <v>0</v>
      </c>
      <c r="N12" s="307">
        <f t="shared" si="4"/>
        <v>0</v>
      </c>
      <c r="O12" s="896">
        <f>IF($C$9="Forecast",$F12+$G12+(BusPlanLocation!O12/IF(BusPlanLocation!$C$9="EUR",1,START!$E$18)),$D12+(BusPlanLocation!O12/IF(BusPlanLocation!$C$9="EUR",1,START!$E$18)))</f>
        <v>0</v>
      </c>
      <c r="P12" s="307">
        <f t="shared" si="5"/>
        <v>0</v>
      </c>
      <c r="Q12" s="896">
        <f>IF($C$9="Forecast",$F12+$G12+(BusPlanLocation!Q12/IF(BusPlanLocation!$C$9="EUR",1,START!$E$18)),$D12+(BusPlanLocation!Q12/IF(BusPlanLocation!$C$9="EUR",1,START!$E$18)))</f>
        <v>0</v>
      </c>
      <c r="R12" s="307">
        <f t="shared" si="6"/>
        <v>0</v>
      </c>
      <c r="S12" s="896">
        <f>IF($C$9="Forecast",$F12+$G12+(BusPlanLocation!S12/IF(BusPlanLocation!$C$9="EUR",1,START!$E$18)),$D12+(BusPlanLocation!S12/IF(BusPlanLocation!$C$9="EUR",1,START!$E$18)))</f>
        <v>0</v>
      </c>
      <c r="T12" s="307">
        <f t="shared" si="7"/>
        <v>0</v>
      </c>
      <c r="U12" s="887"/>
      <c r="V12" s="529"/>
      <c r="Z12" s="550"/>
      <c r="AA12" s="561" t="str">
        <f>IF(OR(B12=0,B12=""),"",B12&amp;IF(COUNTIF(B$11:$B12,B12)&gt;1,COUNTIF(B$11:$B12,B12),""))</f>
        <v>M106</v>
      </c>
      <c r="AB12" s="552"/>
    </row>
    <row r="13" spans="1:28" s="525" customFormat="1" ht="12.75" customHeight="1">
      <c r="A13" s="864"/>
      <c r="B13" s="897" t="s">
        <v>14</v>
      </c>
      <c r="C13" s="897" t="s">
        <v>15</v>
      </c>
      <c r="D13" s="898">
        <f>IFERROR(VLOOKUP($AA13,Calc_INF_PrevYearEUR!$A$11:$BQ$330,HLOOKUP(D$8,Calc_INF_PrevYearEUR!$E$5:$BQ$6,2,0),0),0)</f>
        <v>0</v>
      </c>
      <c r="E13" s="567">
        <f t="shared" si="0"/>
        <v>0</v>
      </c>
      <c r="F13" s="1261">
        <f>IFERROR(VLOOKUP($AA13,Calc_INF_FC_EUR!$A$11:$BQ$330,HLOOKUP(F$8,Calc_INF_FC_EUR!$E$5:$BQ$6,2,0),0),0)</f>
        <v>0</v>
      </c>
      <c r="G13" s="1262">
        <f>BusPlanLocation!G13/IF(BusPlanLocation!$C$9="EUR",1,START!$E$18)</f>
        <v>0</v>
      </c>
      <c r="H13" s="567">
        <f t="shared" si="1"/>
        <v>0</v>
      </c>
      <c r="I13" s="899" t="e">
        <f>I11+I12</f>
        <v>#REF!</v>
      </c>
      <c r="J13" s="567" t="e">
        <f t="shared" si="2"/>
        <v>#REF!</v>
      </c>
      <c r="K13" s="899">
        <f>K11+K12</f>
        <v>0</v>
      </c>
      <c r="L13" s="567">
        <f t="shared" si="3"/>
        <v>0</v>
      </c>
      <c r="M13" s="899">
        <f>M11+M12</f>
        <v>0</v>
      </c>
      <c r="N13" s="567">
        <f t="shared" si="4"/>
        <v>0</v>
      </c>
      <c r="O13" s="899">
        <f>O11+O12</f>
        <v>0</v>
      </c>
      <c r="P13" s="567">
        <f t="shared" si="5"/>
        <v>0</v>
      </c>
      <c r="Q13" s="899">
        <f>Q11+Q12</f>
        <v>0</v>
      </c>
      <c r="R13" s="567">
        <f t="shared" si="6"/>
        <v>0</v>
      </c>
      <c r="S13" s="899">
        <f>S11+S12</f>
        <v>0</v>
      </c>
      <c r="T13" s="567">
        <f t="shared" si="7"/>
        <v>0</v>
      </c>
      <c r="U13" s="887"/>
      <c r="V13" s="529"/>
      <c r="Z13" s="572"/>
      <c r="AA13" s="561" t="str">
        <f>IF(OR(B13=0,B13=""),"",B13&amp;IF(COUNTIF(B$11:$B13,B13)&gt;1,COUNTIF(B$11:$B13,B13),""))</f>
        <v>M109</v>
      </c>
      <c r="AB13" s="574"/>
    </row>
    <row r="14" spans="1:28" s="525" customFormat="1" ht="12.75" customHeight="1">
      <c r="A14" s="864"/>
      <c r="B14" s="891" t="s">
        <v>16</v>
      </c>
      <c r="C14" s="892" t="s">
        <v>17</v>
      </c>
      <c r="D14" s="895">
        <f>IFERROR(VLOOKUP($AA14,Calc_INF_PrevYearEUR!$A$11:$BQ$330,HLOOKUP(D$8,Calc_INF_PrevYearEUR!$E$5:$BQ$6,2,0),0),0)</f>
        <v>0</v>
      </c>
      <c r="E14" s="307">
        <f t="shared" si="0"/>
        <v>0</v>
      </c>
      <c r="F14" s="1258">
        <f>IFERROR(VLOOKUP($AA14,Calc_INF_FC_EUR!$A$11:$BQ$330,HLOOKUP(F$8,Calc_INF_FC_EUR!$E$5:$BQ$6,2,0),0),0)</f>
        <v>0</v>
      </c>
      <c r="G14" s="1260">
        <f>BusPlanLocation!G14/IF(BusPlanLocation!$C$9="EUR",1,START!$E$18)</f>
        <v>0</v>
      </c>
      <c r="H14" s="307">
        <f t="shared" si="1"/>
        <v>0</v>
      </c>
      <c r="I14" s="896">
        <f>IF($C$9="Forecast",$F14+$G14+(BusPlanLocation!I14/IF(BusPlanLocation!$C$9="EUR",1,START!$E$18)),$D14+(BusPlanLocation!I14/IF(BusPlanLocation!$C$9="EUR",1,START!$E$18)))</f>
        <v>0</v>
      </c>
      <c r="J14" s="307">
        <f t="shared" si="2"/>
        <v>0</v>
      </c>
      <c r="K14" s="896">
        <f>IF($C$9="Forecast",$F14+$G14+(BusPlanLocation!K14/IF(BusPlanLocation!$C$9="EUR",1,START!$E$18)),$D14+(BusPlanLocation!K14/IF(BusPlanLocation!$C$9="EUR",1,START!$E$18)))</f>
        <v>0</v>
      </c>
      <c r="L14" s="307">
        <f t="shared" si="3"/>
        <v>0</v>
      </c>
      <c r="M14" s="896">
        <f>IF($C$9="Forecast",$F14+$G14+(BusPlanLocation!M14/IF(BusPlanLocation!$C$9="EUR",1,START!$E$18)),$D14+(BusPlanLocation!M14/IF(BusPlanLocation!$C$9="EUR",1,START!$E$18)))</f>
        <v>0</v>
      </c>
      <c r="N14" s="307">
        <f t="shared" si="4"/>
        <v>0</v>
      </c>
      <c r="O14" s="896">
        <f>IF($C$9="Forecast",$F14+$G14+(BusPlanLocation!O14/IF(BusPlanLocation!$C$9="EUR",1,START!$E$18)),$D14+(BusPlanLocation!O14/IF(BusPlanLocation!$C$9="EUR",1,START!$E$18)))</f>
        <v>0</v>
      </c>
      <c r="P14" s="307">
        <f t="shared" si="5"/>
        <v>0</v>
      </c>
      <c r="Q14" s="896">
        <f>IF($C$9="Forecast",$F14+$G14+(BusPlanLocation!Q14/IF(BusPlanLocation!$C$9="EUR",1,START!$E$18)),$D14+(BusPlanLocation!Q14/IF(BusPlanLocation!$C$9="EUR",1,START!$E$18)))</f>
        <v>0</v>
      </c>
      <c r="R14" s="307">
        <f t="shared" si="6"/>
        <v>0</v>
      </c>
      <c r="S14" s="896">
        <f>IF($C$9="Forecast",$F14+$G14+(BusPlanLocation!S14/IF(BusPlanLocation!$C$9="EUR",1,START!$E$18)),$D14+(BusPlanLocation!S14/IF(BusPlanLocation!$C$9="EUR",1,START!$E$18)))</f>
        <v>0</v>
      </c>
      <c r="T14" s="307">
        <f t="shared" si="7"/>
        <v>0</v>
      </c>
      <c r="U14" s="887"/>
      <c r="V14" s="529"/>
      <c r="Z14" s="550"/>
      <c r="AA14" s="561" t="str">
        <f>IF(OR(B14=0,B14=""),"",B14&amp;IF(COUNTIF(B$11:$B14,B14)&gt;1,COUNTIF(B$11:$B14,B14),""))</f>
        <v>M115</v>
      </c>
      <c r="AB14" s="552"/>
    </row>
    <row r="15" spans="1:28" s="525" customFormat="1" ht="12.75" customHeight="1">
      <c r="A15" s="864"/>
      <c r="B15" s="891" t="s">
        <v>18</v>
      </c>
      <c r="C15" s="892" t="s">
        <v>19</v>
      </c>
      <c r="D15" s="895">
        <f>IFERROR(VLOOKUP($AA15,Calc_INF_PrevYearEUR!$A$11:$BQ$330,HLOOKUP(D$8,Calc_INF_PrevYearEUR!$E$5:$BQ$6,2,0),0),0)</f>
        <v>0</v>
      </c>
      <c r="E15" s="307">
        <f t="shared" si="0"/>
        <v>0</v>
      </c>
      <c r="F15" s="1258">
        <f>IFERROR(VLOOKUP($AA15,Calc_INF_FC_EUR!$A$11:$BQ$330,HLOOKUP(F$8,Calc_INF_FC_EUR!$E$5:$BQ$6,2,0),0),0)</f>
        <v>0</v>
      </c>
      <c r="G15" s="1260">
        <f>BusPlanLocation!G15/IF(BusPlanLocation!$C$9="EUR",1,START!$E$18)</f>
        <v>0</v>
      </c>
      <c r="H15" s="307">
        <f t="shared" si="1"/>
        <v>0</v>
      </c>
      <c r="I15" s="896">
        <f>IF($C$9="Forecast",$F15+$G15+(BusPlanLocation!I15/IF(BusPlanLocation!$C$9="EUR",1,START!$E$18)),$D15+(BusPlanLocation!I15/IF(BusPlanLocation!$C$9="EUR",1,START!$E$18)))</f>
        <v>0</v>
      </c>
      <c r="J15" s="307">
        <f t="shared" si="2"/>
        <v>0</v>
      </c>
      <c r="K15" s="896">
        <f>IF($C$9="Forecast",$F15+$G15+(BusPlanLocation!K15/IF(BusPlanLocation!$C$9="EUR",1,START!$E$18)),$D15+(BusPlanLocation!K15/IF(BusPlanLocation!$C$9="EUR",1,START!$E$18)))</f>
        <v>0</v>
      </c>
      <c r="L15" s="307">
        <f t="shared" si="3"/>
        <v>0</v>
      </c>
      <c r="M15" s="896">
        <f>IF($C$9="Forecast",$F15+$G15+(BusPlanLocation!M15/IF(BusPlanLocation!$C$9="EUR",1,START!$E$18)),$D15+(BusPlanLocation!M15/IF(BusPlanLocation!$C$9="EUR",1,START!$E$18)))</f>
        <v>0</v>
      </c>
      <c r="N15" s="307">
        <f t="shared" si="4"/>
        <v>0</v>
      </c>
      <c r="O15" s="896">
        <f>IF($C$9="Forecast",$F15+$G15+(BusPlanLocation!O15/IF(BusPlanLocation!$C$9="EUR",1,START!$E$18)),$D15+(BusPlanLocation!O15/IF(BusPlanLocation!$C$9="EUR",1,START!$E$18)))</f>
        <v>0</v>
      </c>
      <c r="P15" s="307">
        <f t="shared" si="5"/>
        <v>0</v>
      </c>
      <c r="Q15" s="896">
        <f>IF($C$9="Forecast",$F15+$G15+(BusPlanLocation!Q15/IF(BusPlanLocation!$C$9="EUR",1,START!$E$18)),$D15+(BusPlanLocation!Q15/IF(BusPlanLocation!$C$9="EUR",1,START!$E$18)))</f>
        <v>0</v>
      </c>
      <c r="R15" s="307">
        <f t="shared" si="6"/>
        <v>0</v>
      </c>
      <c r="S15" s="896">
        <f>IF($C$9="Forecast",$F15+$G15+(BusPlanLocation!S15/IF(BusPlanLocation!$C$9="EUR",1,START!$E$18)),$D15+(BusPlanLocation!S15/IF(BusPlanLocation!$C$9="EUR",1,START!$E$18)))</f>
        <v>0</v>
      </c>
      <c r="T15" s="307">
        <f t="shared" si="7"/>
        <v>0</v>
      </c>
      <c r="U15" s="887"/>
      <c r="V15" s="529"/>
      <c r="Z15" s="550"/>
      <c r="AA15" s="561" t="str">
        <f>IF(OR(B15=0,B15=""),"",B15&amp;IF(COUNTIF(B$11:$B15,B15)&gt;1,COUNTIF(B$11:$B15,B15),""))</f>
        <v>M116</v>
      </c>
      <c r="AB15" s="552"/>
    </row>
    <row r="16" spans="1:28" s="525" customFormat="1" ht="12.75" customHeight="1">
      <c r="A16" s="864"/>
      <c r="B16" s="891" t="s">
        <v>20</v>
      </c>
      <c r="C16" s="892" t="s">
        <v>21</v>
      </c>
      <c r="D16" s="895">
        <f>IFERROR(VLOOKUP($AA16,Calc_INF_PrevYearEUR!$A$11:$BQ$330,HLOOKUP(D$8,Calc_INF_PrevYearEUR!$E$5:$BQ$6,2,0),0),0)</f>
        <v>0</v>
      </c>
      <c r="E16" s="307">
        <f t="shared" si="0"/>
        <v>0</v>
      </c>
      <c r="F16" s="1258">
        <f>IFERROR(VLOOKUP($AA16,Calc_INF_FC_EUR!$A$11:$BQ$330,HLOOKUP(F$8,Calc_INF_FC_EUR!$E$5:$BQ$6,2,0),0),0)</f>
        <v>0</v>
      </c>
      <c r="G16" s="1260">
        <f>BusPlanLocation!G16/IF(BusPlanLocation!$C$9="EUR",1,START!$E$18)</f>
        <v>0</v>
      </c>
      <c r="H16" s="307">
        <f t="shared" si="1"/>
        <v>0</v>
      </c>
      <c r="I16" s="896">
        <f>IF($C$9="Forecast",$F16+$G16+(BusPlanLocation!I16/IF(BusPlanLocation!$C$9="EUR",1,START!$E$18)),$D16+(BusPlanLocation!I16/IF(BusPlanLocation!$C$9="EUR",1,START!$E$18)))</f>
        <v>0</v>
      </c>
      <c r="J16" s="307">
        <f t="shared" si="2"/>
        <v>0</v>
      </c>
      <c r="K16" s="896">
        <f>IF($C$9="Forecast",$F16+$G16+(BusPlanLocation!K16/IF(BusPlanLocation!$C$9="EUR",1,START!$E$18)),$D16+(BusPlanLocation!K16/IF(BusPlanLocation!$C$9="EUR",1,START!$E$18)))</f>
        <v>0</v>
      </c>
      <c r="L16" s="307">
        <f t="shared" si="3"/>
        <v>0</v>
      </c>
      <c r="M16" s="896">
        <f>IF($C$9="Forecast",$F16+$G16+(BusPlanLocation!M16/IF(BusPlanLocation!$C$9="EUR",1,START!$E$18)),$D16+(BusPlanLocation!M16/IF(BusPlanLocation!$C$9="EUR",1,START!$E$18)))</f>
        <v>0</v>
      </c>
      <c r="N16" s="307">
        <f t="shared" si="4"/>
        <v>0</v>
      </c>
      <c r="O16" s="896">
        <f>IF($C$9="Forecast",$F16+$G16+(BusPlanLocation!O16/IF(BusPlanLocation!$C$9="EUR",1,START!$E$18)),$D16+(BusPlanLocation!O16/IF(BusPlanLocation!$C$9="EUR",1,START!$E$18)))</f>
        <v>0</v>
      </c>
      <c r="P16" s="307">
        <f t="shared" si="5"/>
        <v>0</v>
      </c>
      <c r="Q16" s="896">
        <f>IF($C$9="Forecast",$F16+$G16+(BusPlanLocation!Q16/IF(BusPlanLocation!$C$9="EUR",1,START!$E$18)),$D16+(BusPlanLocation!Q16/IF(BusPlanLocation!$C$9="EUR",1,START!$E$18)))</f>
        <v>0</v>
      </c>
      <c r="R16" s="307">
        <f t="shared" si="6"/>
        <v>0</v>
      </c>
      <c r="S16" s="896">
        <f>IF($C$9="Forecast",$F16+$G16+(BusPlanLocation!S16/IF(BusPlanLocation!$C$9="EUR",1,START!$E$18)),$D16+(BusPlanLocation!S16/IF(BusPlanLocation!$C$9="EUR",1,START!$E$18)))</f>
        <v>0</v>
      </c>
      <c r="T16" s="307">
        <f t="shared" si="7"/>
        <v>0</v>
      </c>
      <c r="U16" s="887"/>
      <c r="V16" s="529"/>
      <c r="Z16" s="550"/>
      <c r="AA16" s="561" t="str">
        <f>IF(OR(B16=0,B16=""),"",B16&amp;IF(COUNTIF(B$11:$B16,B16)&gt;1,COUNTIF(B$11:$B16,B16),""))</f>
        <v>M120</v>
      </c>
      <c r="AB16" s="552"/>
    </row>
    <row r="17" spans="1:28" s="525" customFormat="1" ht="12.75" customHeight="1">
      <c r="A17" s="864"/>
      <c r="B17" s="891" t="s">
        <v>22</v>
      </c>
      <c r="C17" s="892" t="s">
        <v>23</v>
      </c>
      <c r="D17" s="895">
        <f>IFERROR(VLOOKUP($AA17,Calc_INF_PrevYearEUR!$A$11:$BQ$330,HLOOKUP(D$8,Calc_INF_PrevYearEUR!$E$5:$BQ$6,2,0),0),0)</f>
        <v>0</v>
      </c>
      <c r="E17" s="307">
        <f t="shared" si="0"/>
        <v>0</v>
      </c>
      <c r="F17" s="1258">
        <f>IFERROR(VLOOKUP($AA17,Calc_INF_FC_EUR!$A$11:$BQ$330,HLOOKUP(F$8,Calc_INF_FC_EUR!$E$5:$BQ$6,2,0),0),0)</f>
        <v>0</v>
      </c>
      <c r="G17" s="1260">
        <f>BusPlanLocation!G17/IF(BusPlanLocation!$C$9="EUR",1,START!$E$18)</f>
        <v>0</v>
      </c>
      <c r="H17" s="307">
        <f t="shared" si="1"/>
        <v>0</v>
      </c>
      <c r="I17" s="896">
        <f>IF($C$9="Forecast",$F17+$G17+(BusPlanLocation!I17/IF(BusPlanLocation!$C$9="EUR",1,START!$E$18)),$D17+(BusPlanLocation!I17/IF(BusPlanLocation!$C$9="EUR",1,START!$E$18)))</f>
        <v>0</v>
      </c>
      <c r="J17" s="307">
        <f t="shared" si="2"/>
        <v>0</v>
      </c>
      <c r="K17" s="896">
        <f>IF($C$9="Forecast",$F17+$G17+(BusPlanLocation!K17/IF(BusPlanLocation!$C$9="EUR",1,START!$E$18)),$D17+(BusPlanLocation!K17/IF(BusPlanLocation!$C$9="EUR",1,START!$E$18)))</f>
        <v>0</v>
      </c>
      <c r="L17" s="307">
        <f t="shared" si="3"/>
        <v>0</v>
      </c>
      <c r="M17" s="896">
        <f>IF($C$9="Forecast",$F17+$G17+(BusPlanLocation!M17/IF(BusPlanLocation!$C$9="EUR",1,START!$E$18)),$D17+(BusPlanLocation!M17/IF(BusPlanLocation!$C$9="EUR",1,START!$E$18)))</f>
        <v>0</v>
      </c>
      <c r="N17" s="307">
        <f t="shared" si="4"/>
        <v>0</v>
      </c>
      <c r="O17" s="896">
        <f>IF($C$9="Forecast",$F17+$G17+(BusPlanLocation!O17/IF(BusPlanLocation!$C$9="EUR",1,START!$E$18)),$D17+(BusPlanLocation!O17/IF(BusPlanLocation!$C$9="EUR",1,START!$E$18)))</f>
        <v>0</v>
      </c>
      <c r="P17" s="307">
        <f t="shared" si="5"/>
        <v>0</v>
      </c>
      <c r="Q17" s="896">
        <f>IF($C$9="Forecast",$F17+$G17+(BusPlanLocation!Q17/IF(BusPlanLocation!$C$9="EUR",1,START!$E$18)),$D17+(BusPlanLocation!Q17/IF(BusPlanLocation!$C$9="EUR",1,START!$E$18)))</f>
        <v>0</v>
      </c>
      <c r="R17" s="307">
        <f t="shared" si="6"/>
        <v>0</v>
      </c>
      <c r="S17" s="896">
        <f>IF($C$9="Forecast",$F17+$G17+(BusPlanLocation!S17/IF(BusPlanLocation!$C$9="EUR",1,START!$E$18)),$D17+(BusPlanLocation!S17/IF(BusPlanLocation!$C$9="EUR",1,START!$E$18)))</f>
        <v>0</v>
      </c>
      <c r="T17" s="307">
        <f t="shared" si="7"/>
        <v>0</v>
      </c>
      <c r="U17" s="887"/>
      <c r="V17" s="529"/>
      <c r="Z17" s="550"/>
      <c r="AA17" s="561" t="str">
        <f>IF(OR(B17=0,B17=""),"",B17&amp;IF(COUNTIF(B$11:$B17,B17)&gt;1,COUNTIF(B$11:$B17,B17),""))</f>
        <v>M121</v>
      </c>
      <c r="AB17" s="552"/>
    </row>
    <row r="18" spans="1:28" s="525" customFormat="1" ht="12.75" customHeight="1">
      <c r="A18" s="864"/>
      <c r="B18" s="891" t="s">
        <v>24</v>
      </c>
      <c r="C18" s="892" t="s">
        <v>25</v>
      </c>
      <c r="D18" s="895">
        <f>IFERROR(VLOOKUP($AA18,Calc_INF_PrevYearEUR!$A$11:$BQ$330,HLOOKUP(D$8,Calc_INF_PrevYearEUR!$E$5:$BQ$6,2,0),0),0)</f>
        <v>0</v>
      </c>
      <c r="E18" s="307">
        <f t="shared" si="0"/>
        <v>0</v>
      </c>
      <c r="F18" s="1258">
        <f>IFERROR(VLOOKUP($AA18,Calc_INF_FC_EUR!$A$11:$BQ$330,HLOOKUP(F$8,Calc_INF_FC_EUR!$E$5:$BQ$6,2,0),0),0)</f>
        <v>0</v>
      </c>
      <c r="G18" s="1260">
        <f>BusPlanLocation!G18/IF(BusPlanLocation!$C$9="EUR",1,START!$E$18)</f>
        <v>0</v>
      </c>
      <c r="H18" s="307">
        <f t="shared" si="1"/>
        <v>0</v>
      </c>
      <c r="I18" s="896">
        <f>IF($C$9="Forecast",$F18+$G18+(BusPlanLocation!I18/IF(BusPlanLocation!$C$9="EUR",1,START!$E$18)),$D18+(BusPlanLocation!I18/IF(BusPlanLocation!$C$9="EUR",1,START!$E$18)))</f>
        <v>0</v>
      </c>
      <c r="J18" s="307">
        <f t="shared" si="2"/>
        <v>0</v>
      </c>
      <c r="K18" s="896">
        <f>IF($C$9="Forecast",$F18+$G18+(BusPlanLocation!K18/IF(BusPlanLocation!$C$9="EUR",1,START!$E$18)),$D18+(BusPlanLocation!K18/IF(BusPlanLocation!$C$9="EUR",1,START!$E$18)))</f>
        <v>0</v>
      </c>
      <c r="L18" s="307">
        <f t="shared" si="3"/>
        <v>0</v>
      </c>
      <c r="M18" s="896">
        <f>IF($C$9="Forecast",$F18+$G18+(BusPlanLocation!M18/IF(BusPlanLocation!$C$9="EUR",1,START!$E$18)),$D18+(BusPlanLocation!M18/IF(BusPlanLocation!$C$9="EUR",1,START!$E$18)))</f>
        <v>0</v>
      </c>
      <c r="N18" s="307">
        <f t="shared" si="4"/>
        <v>0</v>
      </c>
      <c r="O18" s="896">
        <f>IF($C$9="Forecast",$F18+$G18+(BusPlanLocation!O18/IF(BusPlanLocation!$C$9="EUR",1,START!$E$18)),$D18+(BusPlanLocation!O18/IF(BusPlanLocation!$C$9="EUR",1,START!$E$18)))</f>
        <v>0</v>
      </c>
      <c r="P18" s="307">
        <f t="shared" si="5"/>
        <v>0</v>
      </c>
      <c r="Q18" s="896">
        <f>IF($C$9="Forecast",$F18+$G18+(BusPlanLocation!Q18/IF(BusPlanLocation!$C$9="EUR",1,START!$E$18)),$D18+(BusPlanLocation!Q18/IF(BusPlanLocation!$C$9="EUR",1,START!$E$18)))</f>
        <v>0</v>
      </c>
      <c r="R18" s="307">
        <f t="shared" si="6"/>
        <v>0</v>
      </c>
      <c r="S18" s="896">
        <f>IF($C$9="Forecast",$F18+$G18+(BusPlanLocation!S18/IF(BusPlanLocation!$C$9="EUR",1,START!$E$18)),$D18+(BusPlanLocation!S18/IF(BusPlanLocation!$C$9="EUR",1,START!$E$18)))</f>
        <v>0</v>
      </c>
      <c r="T18" s="307">
        <f t="shared" si="7"/>
        <v>0</v>
      </c>
      <c r="U18" s="887"/>
      <c r="V18" s="529"/>
      <c r="Z18" s="550"/>
      <c r="AA18" s="561" t="str">
        <f>IF(OR(B18=0,B18=""),"",B18&amp;IF(COUNTIF(B$11:$B18,B18)&gt;1,COUNTIF(B$11:$B18,B18),""))</f>
        <v>M125</v>
      </c>
      <c r="AB18" s="552"/>
    </row>
    <row r="19" spans="1:28" s="525" customFormat="1" ht="12.75" customHeight="1">
      <c r="A19" s="864"/>
      <c r="B19" s="891" t="s">
        <v>26</v>
      </c>
      <c r="C19" s="892" t="s">
        <v>27</v>
      </c>
      <c r="D19" s="895">
        <f>IFERROR(VLOOKUP($AA19,Calc_INF_PrevYearEUR!$A$11:$BQ$330,HLOOKUP(D$8,Calc_INF_PrevYearEUR!$E$5:$BQ$6,2,0),0),0)</f>
        <v>0</v>
      </c>
      <c r="E19" s="307">
        <f t="shared" si="0"/>
        <v>0</v>
      </c>
      <c r="F19" s="1258">
        <f>IFERROR(VLOOKUP($AA19,Calc_INF_FC_EUR!$A$11:$BQ$330,HLOOKUP(F$8,Calc_INF_FC_EUR!$E$5:$BQ$6,2,0),0),0)</f>
        <v>0</v>
      </c>
      <c r="G19" s="1260">
        <f>BusPlanLocation!G19/IF(BusPlanLocation!$C$9="EUR",1,START!$E$18)</f>
        <v>0</v>
      </c>
      <c r="H19" s="307">
        <f t="shared" si="1"/>
        <v>0</v>
      </c>
      <c r="I19" s="896">
        <f>IF($C$9="Forecast",$F19+$G19+(BusPlanLocation!I19/IF(BusPlanLocation!$C$9="EUR",1,START!$E$18)),$D19+(BusPlanLocation!I19/IF(BusPlanLocation!$C$9="EUR",1,START!$E$18)))</f>
        <v>0</v>
      </c>
      <c r="J19" s="307">
        <f t="shared" si="2"/>
        <v>0</v>
      </c>
      <c r="K19" s="896">
        <f>IF($C$9="Forecast",$F19+$G19+(BusPlanLocation!K19/IF(BusPlanLocation!$C$9="EUR",1,START!$E$18)),$D19+(BusPlanLocation!K19/IF(BusPlanLocation!$C$9="EUR",1,START!$E$18)))</f>
        <v>0</v>
      </c>
      <c r="L19" s="307">
        <f t="shared" si="3"/>
        <v>0</v>
      </c>
      <c r="M19" s="896">
        <f>IF($C$9="Forecast",$F19+$G19+(BusPlanLocation!M19/IF(BusPlanLocation!$C$9="EUR",1,START!$E$18)),$D19+(BusPlanLocation!M19/IF(BusPlanLocation!$C$9="EUR",1,START!$E$18)))</f>
        <v>0</v>
      </c>
      <c r="N19" s="307">
        <f t="shared" si="4"/>
        <v>0</v>
      </c>
      <c r="O19" s="896">
        <f>IF($C$9="Forecast",$F19+$G19+(BusPlanLocation!O19/IF(BusPlanLocation!$C$9="EUR",1,START!$E$18)),$D19+(BusPlanLocation!O19/IF(BusPlanLocation!$C$9="EUR",1,START!$E$18)))</f>
        <v>0</v>
      </c>
      <c r="P19" s="307">
        <f t="shared" si="5"/>
        <v>0</v>
      </c>
      <c r="Q19" s="896">
        <f>IF($C$9="Forecast",$F19+$G19+(BusPlanLocation!Q19/IF(BusPlanLocation!$C$9="EUR",1,START!$E$18)),$D19+(BusPlanLocation!Q19/IF(BusPlanLocation!$C$9="EUR",1,START!$E$18)))</f>
        <v>0</v>
      </c>
      <c r="R19" s="307">
        <f t="shared" si="6"/>
        <v>0</v>
      </c>
      <c r="S19" s="896">
        <f>IF($C$9="Forecast",$F19+$G19+(BusPlanLocation!S19/IF(BusPlanLocation!$C$9="EUR",1,START!$E$18)),$D19+(BusPlanLocation!S19/IF(BusPlanLocation!$C$9="EUR",1,START!$E$18)))</f>
        <v>0</v>
      </c>
      <c r="T19" s="307">
        <f t="shared" si="7"/>
        <v>0</v>
      </c>
      <c r="U19" s="887"/>
      <c r="V19" s="529"/>
      <c r="Z19" s="550"/>
      <c r="AA19" s="561" t="str">
        <f>IF(OR(B19=0,B19=""),"",B19&amp;IF(COUNTIF(B$11:$B19,B19)&gt;1,COUNTIF(B$11:$B19,B19),""))</f>
        <v>M126</v>
      </c>
      <c r="AB19" s="552"/>
    </row>
    <row r="20" spans="1:28" s="525" customFormat="1" ht="12.75" customHeight="1">
      <c r="A20" s="864"/>
      <c r="B20" s="891" t="s">
        <v>28</v>
      </c>
      <c r="C20" s="892" t="s">
        <v>29</v>
      </c>
      <c r="D20" s="895">
        <f>IFERROR(VLOOKUP($AA20,Calc_INF_PrevYearEUR!$A$11:$BQ$330,HLOOKUP(D$8,Calc_INF_PrevYearEUR!$E$5:$BQ$6,2,0),0),0)</f>
        <v>0</v>
      </c>
      <c r="E20" s="307">
        <f t="shared" si="0"/>
        <v>0</v>
      </c>
      <c r="F20" s="1258">
        <f>IFERROR(VLOOKUP($AA20,Calc_INF_FC_EUR!$A$11:$BQ$330,HLOOKUP(F$8,Calc_INF_FC_EUR!$E$5:$BQ$6,2,0),0),0)</f>
        <v>0</v>
      </c>
      <c r="G20" s="1260">
        <f>BusPlanLocation!G20/IF(BusPlanLocation!$C$9="EUR",1,START!$E$18)</f>
        <v>0</v>
      </c>
      <c r="H20" s="307">
        <f t="shared" si="1"/>
        <v>0</v>
      </c>
      <c r="I20" s="896">
        <f>IF($C$9="Forecast",$F20+$G20+(BusPlanLocation!I20/IF(BusPlanLocation!$C$9="EUR",1,START!$E$18)),$D20+(BusPlanLocation!I20/IF(BusPlanLocation!$C$9="EUR",1,START!$E$18)))</f>
        <v>0</v>
      </c>
      <c r="J20" s="307">
        <f t="shared" si="2"/>
        <v>0</v>
      </c>
      <c r="K20" s="896">
        <f>IF($C$9="Forecast",$F20+$G20+(BusPlanLocation!K20/IF(BusPlanLocation!$C$9="EUR",1,START!$E$18)),$D20+(BusPlanLocation!K20/IF(BusPlanLocation!$C$9="EUR",1,START!$E$18)))</f>
        <v>0</v>
      </c>
      <c r="L20" s="307">
        <f t="shared" si="3"/>
        <v>0</v>
      </c>
      <c r="M20" s="896">
        <f>IF($C$9="Forecast",$F20+$G20+(BusPlanLocation!M20/IF(BusPlanLocation!$C$9="EUR",1,START!$E$18)),$D20+(BusPlanLocation!M20/IF(BusPlanLocation!$C$9="EUR",1,START!$E$18)))</f>
        <v>0</v>
      </c>
      <c r="N20" s="307">
        <f t="shared" si="4"/>
        <v>0</v>
      </c>
      <c r="O20" s="896">
        <f>IF($C$9="Forecast",$F20+$G20+(BusPlanLocation!O20/IF(BusPlanLocation!$C$9="EUR",1,START!$E$18)),$D20+(BusPlanLocation!O20/IF(BusPlanLocation!$C$9="EUR",1,START!$E$18)))</f>
        <v>0</v>
      </c>
      <c r="P20" s="307">
        <f t="shared" si="5"/>
        <v>0</v>
      </c>
      <c r="Q20" s="896">
        <f>IF($C$9="Forecast",$F20+$G20+(BusPlanLocation!Q20/IF(BusPlanLocation!$C$9="EUR",1,START!$E$18)),$D20+(BusPlanLocation!Q20/IF(BusPlanLocation!$C$9="EUR",1,START!$E$18)))</f>
        <v>0</v>
      </c>
      <c r="R20" s="307">
        <f t="shared" si="6"/>
        <v>0</v>
      </c>
      <c r="S20" s="896">
        <f>IF($C$9="Forecast",$F20+$G20+(BusPlanLocation!S20/IF(BusPlanLocation!$C$9="EUR",1,START!$E$18)),$D20+(BusPlanLocation!S20/IF(BusPlanLocation!$C$9="EUR",1,START!$E$18)))</f>
        <v>0</v>
      </c>
      <c r="T20" s="307">
        <f t="shared" si="7"/>
        <v>0</v>
      </c>
      <c r="U20" s="887"/>
      <c r="V20" s="529"/>
      <c r="Z20" s="550"/>
      <c r="AA20" s="561" t="str">
        <f>IF(OR(B20=0,B20=""),"",B20&amp;IF(COUNTIF(B$11:$B20,B20)&gt;1,COUNTIF(B$11:$B20,B20),""))</f>
        <v>M130</v>
      </c>
      <c r="AB20" s="552"/>
    </row>
    <row r="21" spans="1:28" s="525" customFormat="1" ht="12.75" customHeight="1">
      <c r="A21" s="864"/>
      <c r="B21" s="891" t="s">
        <v>30</v>
      </c>
      <c r="C21" s="892" t="s">
        <v>31</v>
      </c>
      <c r="D21" s="895">
        <f>IFERROR(VLOOKUP($AA21,Calc_INF_PrevYearEUR!$A$11:$BQ$330,HLOOKUP(D$8,Calc_INF_PrevYearEUR!$E$5:$BQ$6,2,0),0),0)</f>
        <v>0</v>
      </c>
      <c r="E21" s="307">
        <f t="shared" si="0"/>
        <v>0</v>
      </c>
      <c r="F21" s="1258">
        <f>IFERROR(VLOOKUP($AA21,Calc_INF_FC_EUR!$A$11:$BQ$330,HLOOKUP(F$8,Calc_INF_FC_EUR!$E$5:$BQ$6,2,0),0),0)</f>
        <v>0</v>
      </c>
      <c r="G21" s="1260">
        <f>BusPlanLocation!G21/IF(BusPlanLocation!$C$9="EUR",1,START!$E$18)</f>
        <v>0</v>
      </c>
      <c r="H21" s="307">
        <f t="shared" si="1"/>
        <v>0</v>
      </c>
      <c r="I21" s="896">
        <f>IF($C$9="Forecast",$F21+$G21+(BusPlanLocation!I21/IF(BusPlanLocation!$C$9="EUR",1,START!$E$18)),$D21+(BusPlanLocation!I21/IF(BusPlanLocation!$C$9="EUR",1,START!$E$18)))</f>
        <v>0</v>
      </c>
      <c r="J21" s="307">
        <f t="shared" si="2"/>
        <v>0</v>
      </c>
      <c r="K21" s="896">
        <f>IF($C$9="Forecast",$F21+$G21+(BusPlanLocation!K21/IF(BusPlanLocation!$C$9="EUR",1,START!$E$18)),$D21+(BusPlanLocation!K21/IF(BusPlanLocation!$C$9="EUR",1,START!$E$18)))</f>
        <v>0</v>
      </c>
      <c r="L21" s="307">
        <f t="shared" si="3"/>
        <v>0</v>
      </c>
      <c r="M21" s="896">
        <f>IF($C$9="Forecast",$F21+$G21+(BusPlanLocation!M21/IF(BusPlanLocation!$C$9="EUR",1,START!$E$18)),$D21+(BusPlanLocation!M21/IF(BusPlanLocation!$C$9="EUR",1,START!$E$18)))</f>
        <v>0</v>
      </c>
      <c r="N21" s="307">
        <f t="shared" si="4"/>
        <v>0</v>
      </c>
      <c r="O21" s="896">
        <f>IF($C$9="Forecast",$F21+$G21+(BusPlanLocation!O21/IF(BusPlanLocation!$C$9="EUR",1,START!$E$18)),$D21+(BusPlanLocation!O21/IF(BusPlanLocation!$C$9="EUR",1,START!$E$18)))</f>
        <v>0</v>
      </c>
      <c r="P21" s="307">
        <f t="shared" si="5"/>
        <v>0</v>
      </c>
      <c r="Q21" s="896">
        <f>IF($C$9="Forecast",$F21+$G21+(BusPlanLocation!Q21/IF(BusPlanLocation!$C$9="EUR",1,START!$E$18)),$D21+(BusPlanLocation!Q21/IF(BusPlanLocation!$C$9="EUR",1,START!$E$18)))</f>
        <v>0</v>
      </c>
      <c r="R21" s="307">
        <f t="shared" si="6"/>
        <v>0</v>
      </c>
      <c r="S21" s="896">
        <f>IF($C$9="Forecast",$F21+$G21+(BusPlanLocation!S21/IF(BusPlanLocation!$C$9="EUR",1,START!$E$18)),$D21+(BusPlanLocation!S21/IF(BusPlanLocation!$C$9="EUR",1,START!$E$18)))</f>
        <v>0</v>
      </c>
      <c r="T21" s="307">
        <f t="shared" si="7"/>
        <v>0</v>
      </c>
      <c r="U21" s="887"/>
      <c r="V21" s="529"/>
      <c r="Z21" s="550"/>
      <c r="AA21" s="561" t="str">
        <f>IF(OR(B21=0,B21=""),"",B21&amp;IF(COUNTIF(B$11:$B21,B21)&gt;1,COUNTIF(B$11:$B21,B21),""))</f>
        <v>M131</v>
      </c>
      <c r="AB21" s="552"/>
    </row>
    <row r="22" spans="1:28" s="525" customFormat="1" ht="12.75" customHeight="1">
      <c r="A22" s="864"/>
      <c r="B22" s="897" t="s">
        <v>32</v>
      </c>
      <c r="C22" s="897" t="s">
        <v>33</v>
      </c>
      <c r="D22" s="898">
        <f>IFERROR(VLOOKUP($AA22,Calc_INF_PrevYearEUR!$A$11:$BQ$330,HLOOKUP(D$8,Calc_INF_PrevYearEUR!$E$5:$BQ$6,2,0),0),0)</f>
        <v>0</v>
      </c>
      <c r="E22" s="567">
        <f t="shared" si="0"/>
        <v>0</v>
      </c>
      <c r="F22" s="1261">
        <f>IFERROR(VLOOKUP($AA22,Calc_INF_FC_EUR!$A$11:$BQ$330,HLOOKUP(F$8,Calc_INF_FC_EUR!$E$5:$BQ$6,2,0),0),0)</f>
        <v>0</v>
      </c>
      <c r="G22" s="1262">
        <f>BusPlanLocation!G22/IF(BusPlanLocation!$C$9="EUR",1,START!$E$18)</f>
        <v>0</v>
      </c>
      <c r="H22" s="567">
        <f t="shared" si="1"/>
        <v>0</v>
      </c>
      <c r="I22" s="899">
        <f>SUM(I14:I21)</f>
        <v>0</v>
      </c>
      <c r="J22" s="567">
        <f t="shared" si="2"/>
        <v>0</v>
      </c>
      <c r="K22" s="899">
        <f>SUM(K14:K21)</f>
        <v>0</v>
      </c>
      <c r="L22" s="567">
        <f t="shared" si="3"/>
        <v>0</v>
      </c>
      <c r="M22" s="899">
        <f>SUM(M14:M21)</f>
        <v>0</v>
      </c>
      <c r="N22" s="567">
        <f t="shared" si="4"/>
        <v>0</v>
      </c>
      <c r="O22" s="899">
        <f>SUM(O14:O21)</f>
        <v>0</v>
      </c>
      <c r="P22" s="567">
        <f t="shared" si="5"/>
        <v>0</v>
      </c>
      <c r="Q22" s="899">
        <f>SUM(Q14:Q21)</f>
        <v>0</v>
      </c>
      <c r="R22" s="567">
        <f t="shared" si="6"/>
        <v>0</v>
      </c>
      <c r="S22" s="899">
        <f>SUM(S14:S21)</f>
        <v>0</v>
      </c>
      <c r="T22" s="567">
        <f t="shared" si="7"/>
        <v>0</v>
      </c>
      <c r="U22" s="887"/>
      <c r="V22" s="529"/>
      <c r="Z22" s="572"/>
      <c r="AA22" s="561" t="str">
        <f>IF(OR(B22=0,B22=""),"",B22&amp;IF(COUNTIF(B$11:$B22,B22)&gt;1,COUNTIF(B$11:$B22,B22),""))</f>
        <v>M139</v>
      </c>
      <c r="AB22" s="574"/>
    </row>
    <row r="23" spans="1:28" s="525" customFormat="1" ht="12.75" customHeight="1">
      <c r="A23" s="864"/>
      <c r="B23" s="891" t="s">
        <v>34</v>
      </c>
      <c r="C23" s="892" t="s">
        <v>35</v>
      </c>
      <c r="D23" s="895">
        <f>IFERROR(VLOOKUP($AA23,Calc_INF_PrevYearEUR!$A$11:$BQ$330,HLOOKUP(D$8,Calc_INF_PrevYearEUR!$E$5:$BQ$6,2,0),0),0)</f>
        <v>0</v>
      </c>
      <c r="E23" s="307">
        <f t="shared" si="0"/>
        <v>0</v>
      </c>
      <c r="F23" s="1258">
        <f>IFERROR(VLOOKUP($AA23,Calc_INF_FC_EUR!$A$11:$BQ$330,HLOOKUP(F$8,Calc_INF_FC_EUR!$E$5:$BQ$6,2,0),0),0)</f>
        <v>0</v>
      </c>
      <c r="G23" s="1260">
        <f>BusPlanLocation!G23/IF(BusPlanLocation!$C$9="EUR",1,START!$E$18)</f>
        <v>0</v>
      </c>
      <c r="H23" s="307">
        <f t="shared" si="1"/>
        <v>0</v>
      </c>
      <c r="I23" s="896">
        <f>IF($C$9="Forecast",$F23+$G23+(BusPlanLocation!I23/IF(BusPlanLocation!$C$9="EUR",1,START!$E$18)),$D23+(BusPlanLocation!I23/IF(BusPlanLocation!$C$9="EUR",1,START!$E$18)))</f>
        <v>0</v>
      </c>
      <c r="J23" s="307">
        <f t="shared" si="2"/>
        <v>0</v>
      </c>
      <c r="K23" s="896">
        <f>IF($C$9="Forecast",$F23+$G23+(BusPlanLocation!K23/IF(BusPlanLocation!$C$9="EUR",1,START!$E$18)),$D23+(BusPlanLocation!K23/IF(BusPlanLocation!$C$9="EUR",1,START!$E$18)))</f>
        <v>0</v>
      </c>
      <c r="L23" s="307">
        <f t="shared" si="3"/>
        <v>0</v>
      </c>
      <c r="M23" s="896">
        <f>IF($C$9="Forecast",$F23+$G23+(BusPlanLocation!M23/IF(BusPlanLocation!$C$9="EUR",1,START!$E$18)),$D23+(BusPlanLocation!M23/IF(BusPlanLocation!$C$9="EUR",1,START!$E$18)))</f>
        <v>0</v>
      </c>
      <c r="N23" s="307">
        <f t="shared" si="4"/>
        <v>0</v>
      </c>
      <c r="O23" s="896">
        <f>IF($C$9="Forecast",$F23+$G23+(BusPlanLocation!O23/IF(BusPlanLocation!$C$9="EUR",1,START!$E$18)),$D23+(BusPlanLocation!O23/IF(BusPlanLocation!$C$9="EUR",1,START!$E$18)))</f>
        <v>0</v>
      </c>
      <c r="P23" s="307">
        <f t="shared" si="5"/>
        <v>0</v>
      </c>
      <c r="Q23" s="896">
        <f>IF($C$9="Forecast",$F23+$G23+(BusPlanLocation!Q23/IF(BusPlanLocation!$C$9="EUR",1,START!$E$18)),$D23+(BusPlanLocation!Q23/IF(BusPlanLocation!$C$9="EUR",1,START!$E$18)))</f>
        <v>0</v>
      </c>
      <c r="R23" s="307">
        <f t="shared" si="6"/>
        <v>0</v>
      </c>
      <c r="S23" s="896">
        <f>IF($C$9="Forecast",$F23+$G23+(BusPlanLocation!S23/IF(BusPlanLocation!$C$9="EUR",1,START!$E$18)),$D23+(BusPlanLocation!S23/IF(BusPlanLocation!$C$9="EUR",1,START!$E$18)))</f>
        <v>0</v>
      </c>
      <c r="T23" s="307">
        <f t="shared" si="7"/>
        <v>0</v>
      </c>
      <c r="U23" s="887"/>
      <c r="V23" s="529"/>
      <c r="Z23" s="550"/>
      <c r="AA23" s="561" t="str">
        <f>IF(OR(B23=0,B23=""),"",B23&amp;IF(COUNTIF(B$11:$B23,B23)&gt;1,COUNTIF(B$11:$B23,B23),""))</f>
        <v>M145</v>
      </c>
      <c r="AB23" s="552"/>
    </row>
    <row r="24" spans="1:28" s="525" customFormat="1" ht="12.75" customHeight="1">
      <c r="A24" s="864"/>
      <c r="B24" s="891" t="s">
        <v>36</v>
      </c>
      <c r="C24" s="892" t="s">
        <v>37</v>
      </c>
      <c r="D24" s="895">
        <f>IFERROR(VLOOKUP($AA24,Calc_INF_PrevYearEUR!$A$11:$BQ$330,HLOOKUP(D$8,Calc_INF_PrevYearEUR!$E$5:$BQ$6,2,0),0),0)</f>
        <v>0</v>
      </c>
      <c r="E24" s="307">
        <f t="shared" si="0"/>
        <v>0</v>
      </c>
      <c r="F24" s="1258">
        <f>IFERROR(VLOOKUP($AA24,Calc_INF_FC_EUR!$A$11:$BQ$330,HLOOKUP(F$8,Calc_INF_FC_EUR!$E$5:$BQ$6,2,0),0),0)</f>
        <v>0</v>
      </c>
      <c r="G24" s="1260">
        <f>BusPlanLocation!G24/IF(BusPlanLocation!$C$9="EUR",1,START!$E$18)</f>
        <v>0</v>
      </c>
      <c r="H24" s="307">
        <f t="shared" si="1"/>
        <v>0</v>
      </c>
      <c r="I24" s="896">
        <f>IF($C$9="Forecast",$F24+$G24+(BusPlanLocation!I24/IF(BusPlanLocation!$C$9="EUR",1,START!$E$18)),$D24+(BusPlanLocation!I24/IF(BusPlanLocation!$C$9="EUR",1,START!$E$18)))</f>
        <v>0</v>
      </c>
      <c r="J24" s="307">
        <f t="shared" si="2"/>
        <v>0</v>
      </c>
      <c r="K24" s="896">
        <f>IF($C$9="Forecast",$F24+$G24+(BusPlanLocation!K24/IF(BusPlanLocation!$C$9="EUR",1,START!$E$18)),$D24+(BusPlanLocation!K24/IF(BusPlanLocation!$C$9="EUR",1,START!$E$18)))</f>
        <v>0</v>
      </c>
      <c r="L24" s="307">
        <f t="shared" si="3"/>
        <v>0</v>
      </c>
      <c r="M24" s="896">
        <f>IF($C$9="Forecast",$F24+$G24+(BusPlanLocation!M24/IF(BusPlanLocation!$C$9="EUR",1,START!$E$18)),$D24+(BusPlanLocation!M24/IF(BusPlanLocation!$C$9="EUR",1,START!$E$18)))</f>
        <v>0</v>
      </c>
      <c r="N24" s="307">
        <f t="shared" si="4"/>
        <v>0</v>
      </c>
      <c r="O24" s="896">
        <f>IF($C$9="Forecast",$F24+$G24+(BusPlanLocation!O24/IF(BusPlanLocation!$C$9="EUR",1,START!$E$18)),$D24+(BusPlanLocation!O24/IF(BusPlanLocation!$C$9="EUR",1,START!$E$18)))</f>
        <v>0</v>
      </c>
      <c r="P24" s="307">
        <f t="shared" si="5"/>
        <v>0</v>
      </c>
      <c r="Q24" s="896">
        <f>IF($C$9="Forecast",$F24+$G24+(BusPlanLocation!Q24/IF(BusPlanLocation!$C$9="EUR",1,START!$E$18)),$D24+(BusPlanLocation!Q24/IF(BusPlanLocation!$C$9="EUR",1,START!$E$18)))</f>
        <v>0</v>
      </c>
      <c r="R24" s="307">
        <f t="shared" si="6"/>
        <v>0</v>
      </c>
      <c r="S24" s="896">
        <f>IF($C$9="Forecast",$F24+$G24+(BusPlanLocation!S24/IF(BusPlanLocation!$C$9="EUR",1,START!$E$18)),$D24+(BusPlanLocation!S24/IF(BusPlanLocation!$C$9="EUR",1,START!$E$18)))</f>
        <v>0</v>
      </c>
      <c r="T24" s="307">
        <f t="shared" si="7"/>
        <v>0</v>
      </c>
      <c r="U24" s="887"/>
      <c r="V24" s="529"/>
      <c r="Z24" s="550"/>
      <c r="AA24" s="561" t="str">
        <f>IF(OR(B24=0,B24=""),"",B24&amp;IF(COUNTIF(B$11:$B24,B24)&gt;1,COUNTIF(B$11:$B24,B24),""))</f>
        <v>M146</v>
      </c>
      <c r="AB24" s="552"/>
    </row>
    <row r="25" spans="1:28" s="525" customFormat="1" ht="12.75" customHeight="1">
      <c r="A25" s="864"/>
      <c r="B25" s="897" t="s">
        <v>38</v>
      </c>
      <c r="C25" s="897" t="s">
        <v>39</v>
      </c>
      <c r="D25" s="898">
        <f>IFERROR(VLOOKUP($AA25,Calc_INF_PrevYearEUR!$A$11:$BQ$330,HLOOKUP(D$8,Calc_INF_PrevYearEUR!$E$5:$BQ$6,2,0),0),0)</f>
        <v>0</v>
      </c>
      <c r="E25" s="567">
        <f t="shared" si="0"/>
        <v>0</v>
      </c>
      <c r="F25" s="1261">
        <f>IFERROR(VLOOKUP($AA25,Calc_INF_FC_EUR!$A$11:$BQ$330,HLOOKUP(F$8,Calc_INF_FC_EUR!$E$5:$BQ$6,2,0),0),0)</f>
        <v>0</v>
      </c>
      <c r="G25" s="1262">
        <f>BusPlanLocation!G25/IF(BusPlanLocation!$C$9="EUR",1,START!$E$18)</f>
        <v>0</v>
      </c>
      <c r="H25" s="567">
        <f t="shared" si="1"/>
        <v>0</v>
      </c>
      <c r="I25" s="899">
        <f>+I24+I23</f>
        <v>0</v>
      </c>
      <c r="J25" s="567">
        <f t="shared" si="2"/>
        <v>0</v>
      </c>
      <c r="K25" s="899">
        <f>+K24+K23</f>
        <v>0</v>
      </c>
      <c r="L25" s="567">
        <f t="shared" si="3"/>
        <v>0</v>
      </c>
      <c r="M25" s="899">
        <f>+M24+M23</f>
        <v>0</v>
      </c>
      <c r="N25" s="567">
        <f t="shared" si="4"/>
        <v>0</v>
      </c>
      <c r="O25" s="899">
        <f>+O24+O23</f>
        <v>0</v>
      </c>
      <c r="P25" s="567">
        <f t="shared" si="5"/>
        <v>0</v>
      </c>
      <c r="Q25" s="899">
        <f>+Q24+Q23</f>
        <v>0</v>
      </c>
      <c r="R25" s="567">
        <f t="shared" si="6"/>
        <v>0</v>
      </c>
      <c r="S25" s="899">
        <f>+S24+S23</f>
        <v>0</v>
      </c>
      <c r="T25" s="567">
        <f t="shared" si="7"/>
        <v>0</v>
      </c>
      <c r="U25" s="887"/>
      <c r="V25" s="529"/>
      <c r="Z25" s="572"/>
      <c r="AA25" s="561" t="str">
        <f>IF(OR(B25=0,B25=""),"",B25&amp;IF(COUNTIF(B$11:$B25,B25)&gt;1,COUNTIF(B$11:$B25,B25),""))</f>
        <v>M149</v>
      </c>
      <c r="AB25" s="574"/>
    </row>
    <row r="26" spans="1:28" s="525" customFormat="1" ht="12.75" customHeight="1">
      <c r="A26" s="864"/>
      <c r="B26" s="891" t="s">
        <v>40</v>
      </c>
      <c r="C26" s="892" t="s">
        <v>41</v>
      </c>
      <c r="D26" s="895">
        <f>IFERROR(VLOOKUP($AA26,Calc_INF_PrevYearEUR!$A$11:$BQ$330,HLOOKUP(D$8,Calc_INF_PrevYearEUR!$E$5:$BQ$6,2,0),0),0)</f>
        <v>0</v>
      </c>
      <c r="E26" s="307">
        <f t="shared" si="0"/>
        <v>0</v>
      </c>
      <c r="F26" s="1258">
        <f>IFERROR(VLOOKUP($AA26,Calc_INF_FC_EUR!$A$11:$BQ$330,HLOOKUP(F$8,Calc_INF_FC_EUR!$E$5:$BQ$6,2,0),0),0)</f>
        <v>0</v>
      </c>
      <c r="G26" s="1260">
        <f>BusPlanLocation!G26/IF(BusPlanLocation!$C$9="EUR",1,START!$E$18)</f>
        <v>0</v>
      </c>
      <c r="H26" s="307">
        <f t="shared" si="1"/>
        <v>0</v>
      </c>
      <c r="I26" s="896">
        <f>IF($C$9="Forecast",$F26+$G26+(BusPlanLocation!I26/IF(BusPlanLocation!$C$9="EUR",1,START!$E$18)),$D26+(BusPlanLocation!I26/IF(BusPlanLocation!$C$9="EUR",1,START!$E$18)))</f>
        <v>0</v>
      </c>
      <c r="J26" s="307">
        <f t="shared" si="2"/>
        <v>0</v>
      </c>
      <c r="K26" s="896">
        <f>IF($C$9="Forecast",$F26+$G26+(BusPlanLocation!K26/IF(BusPlanLocation!$C$9="EUR",1,START!$E$18)),$D26+(BusPlanLocation!K26/IF(BusPlanLocation!$C$9="EUR",1,START!$E$18)))</f>
        <v>0</v>
      </c>
      <c r="L26" s="307">
        <f t="shared" si="3"/>
        <v>0</v>
      </c>
      <c r="M26" s="896">
        <f>IF($C$9="Forecast",$F26+$G26+(BusPlanLocation!M26/IF(BusPlanLocation!$C$9="EUR",1,START!$E$18)),$D26+(BusPlanLocation!M26/IF(BusPlanLocation!$C$9="EUR",1,START!$E$18)))</f>
        <v>0</v>
      </c>
      <c r="N26" s="307">
        <f t="shared" si="4"/>
        <v>0</v>
      </c>
      <c r="O26" s="896">
        <f>IF($C$9="Forecast",$F26+$G26+(BusPlanLocation!O26/IF(BusPlanLocation!$C$9="EUR",1,START!$E$18)),$D26+(BusPlanLocation!O26/IF(BusPlanLocation!$C$9="EUR",1,START!$E$18)))</f>
        <v>0</v>
      </c>
      <c r="P26" s="307">
        <f t="shared" si="5"/>
        <v>0</v>
      </c>
      <c r="Q26" s="896">
        <f>IF($C$9="Forecast",$F26+$G26+(BusPlanLocation!Q26/IF(BusPlanLocation!$C$9="EUR",1,START!$E$18)),$D26+(BusPlanLocation!Q26/IF(BusPlanLocation!$C$9="EUR",1,START!$E$18)))</f>
        <v>0</v>
      </c>
      <c r="R26" s="307">
        <f t="shared" si="6"/>
        <v>0</v>
      </c>
      <c r="S26" s="896">
        <f>IF($C$9="Forecast",$F26+$G26+(BusPlanLocation!S26/IF(BusPlanLocation!$C$9="EUR",1,START!$E$18)),$D26+(BusPlanLocation!S26/IF(BusPlanLocation!$C$9="EUR",1,START!$E$18)))</f>
        <v>0</v>
      </c>
      <c r="T26" s="307">
        <f t="shared" si="7"/>
        <v>0</v>
      </c>
      <c r="U26" s="887"/>
      <c r="V26" s="529"/>
      <c r="Z26" s="550"/>
      <c r="AA26" s="561" t="str">
        <f>IF(OR(B26=0,B26=""),"",B26&amp;IF(COUNTIF(B$11:$B26,B26)&gt;1,COUNTIF(B$11:$B26,B26),""))</f>
        <v>M155</v>
      </c>
      <c r="AB26" s="552"/>
    </row>
    <row r="27" spans="1:28" s="525" customFormat="1" ht="12.75" customHeight="1">
      <c r="A27" s="864"/>
      <c r="B27" s="891" t="s">
        <v>42</v>
      </c>
      <c r="C27" s="892" t="s">
        <v>43</v>
      </c>
      <c r="D27" s="895">
        <f>IFERROR(VLOOKUP($AA27,Calc_INF_PrevYearEUR!$A$11:$BQ$330,HLOOKUP(D$8,Calc_INF_PrevYearEUR!$E$5:$BQ$6,2,0),0),0)</f>
        <v>0</v>
      </c>
      <c r="E27" s="307">
        <f t="shared" si="0"/>
        <v>0</v>
      </c>
      <c r="F27" s="1258">
        <f>IFERROR(VLOOKUP($AA27,Calc_INF_FC_EUR!$A$11:$BQ$330,HLOOKUP(F$8,Calc_INF_FC_EUR!$E$5:$BQ$6,2,0),0),0)</f>
        <v>0</v>
      </c>
      <c r="G27" s="1260">
        <f>BusPlanLocation!G27/IF(BusPlanLocation!$C$9="EUR",1,START!$E$18)</f>
        <v>0</v>
      </c>
      <c r="H27" s="307">
        <f t="shared" si="1"/>
        <v>0</v>
      </c>
      <c r="I27" s="896">
        <f>IF($C$9="Forecast",$F27+$G27+(BusPlanLocation!I27/IF(BusPlanLocation!$C$9="EUR",1,START!$E$18)),$D27+(BusPlanLocation!I27/IF(BusPlanLocation!$C$9="EUR",1,START!$E$18)))</f>
        <v>0</v>
      </c>
      <c r="J27" s="307">
        <f t="shared" si="2"/>
        <v>0</v>
      </c>
      <c r="K27" s="896">
        <f>IF($C$9="Forecast",$F27+$G27+(BusPlanLocation!K27/IF(BusPlanLocation!$C$9="EUR",1,START!$E$18)),$D27+(BusPlanLocation!K27/IF(BusPlanLocation!$C$9="EUR",1,START!$E$18)))</f>
        <v>0</v>
      </c>
      <c r="L27" s="307">
        <f t="shared" si="3"/>
        <v>0</v>
      </c>
      <c r="M27" s="896">
        <f>IF($C$9="Forecast",$F27+$G27+(BusPlanLocation!M27/IF(BusPlanLocation!$C$9="EUR",1,START!$E$18)),$D27+(BusPlanLocation!M27/IF(BusPlanLocation!$C$9="EUR",1,START!$E$18)))</f>
        <v>0</v>
      </c>
      <c r="N27" s="307">
        <f t="shared" si="4"/>
        <v>0</v>
      </c>
      <c r="O27" s="896">
        <f>IF($C$9="Forecast",$F27+$G27+(BusPlanLocation!O27/IF(BusPlanLocation!$C$9="EUR",1,START!$E$18)),$D27+(BusPlanLocation!O27/IF(BusPlanLocation!$C$9="EUR",1,START!$E$18)))</f>
        <v>0</v>
      </c>
      <c r="P27" s="307">
        <f t="shared" si="5"/>
        <v>0</v>
      </c>
      <c r="Q27" s="896">
        <f>IF($C$9="Forecast",$F27+$G27+(BusPlanLocation!Q27/IF(BusPlanLocation!$C$9="EUR",1,START!$E$18)),$D27+(BusPlanLocation!Q27/IF(BusPlanLocation!$C$9="EUR",1,START!$E$18)))</f>
        <v>0</v>
      </c>
      <c r="R27" s="307">
        <f t="shared" si="6"/>
        <v>0</v>
      </c>
      <c r="S27" s="896">
        <f>IF($C$9="Forecast",$F27+$G27+(BusPlanLocation!S27/IF(BusPlanLocation!$C$9="EUR",1,START!$E$18)),$D27+(BusPlanLocation!S27/IF(BusPlanLocation!$C$9="EUR",1,START!$E$18)))</f>
        <v>0</v>
      </c>
      <c r="T27" s="307">
        <f t="shared" si="7"/>
        <v>0</v>
      </c>
      <c r="U27" s="887"/>
      <c r="V27" s="529"/>
      <c r="Z27" s="550"/>
      <c r="AA27" s="561" t="str">
        <f>IF(OR(B27=0,B27=""),"",B27&amp;IF(COUNTIF(B$11:$B27,B27)&gt;1,COUNTIF(B$11:$B27,B27),""))</f>
        <v>M156</v>
      </c>
      <c r="AB27" s="552"/>
    </row>
    <row r="28" spans="1:28" s="525" customFormat="1" ht="12.75" customHeight="1">
      <c r="A28" s="864"/>
      <c r="B28" s="897" t="s">
        <v>44</v>
      </c>
      <c r="C28" s="897" t="s">
        <v>45</v>
      </c>
      <c r="D28" s="898">
        <f>IFERROR(VLOOKUP($AA28,Calc_INF_PrevYearEUR!$A$11:$BQ$330,HLOOKUP(D$8,Calc_INF_PrevYearEUR!$E$5:$BQ$6,2,0),0),0)</f>
        <v>0</v>
      </c>
      <c r="E28" s="567">
        <f t="shared" si="0"/>
        <v>0</v>
      </c>
      <c r="F28" s="1261">
        <f>IFERROR(VLOOKUP($AA28,Calc_INF_FC_EUR!$A$11:$BQ$330,HLOOKUP(F$8,Calc_INF_FC_EUR!$E$5:$BQ$6,2,0),0),0)</f>
        <v>0</v>
      </c>
      <c r="G28" s="1262">
        <f>BusPlanLocation!G28/IF(BusPlanLocation!$C$9="EUR",1,START!$E$18)</f>
        <v>0</v>
      </c>
      <c r="H28" s="567">
        <f t="shared" si="1"/>
        <v>0</v>
      </c>
      <c r="I28" s="899">
        <f>+I27+I26</f>
        <v>0</v>
      </c>
      <c r="J28" s="567">
        <f t="shared" si="2"/>
        <v>0</v>
      </c>
      <c r="K28" s="899">
        <f>+K27+K26</f>
        <v>0</v>
      </c>
      <c r="L28" s="567">
        <f t="shared" si="3"/>
        <v>0</v>
      </c>
      <c r="M28" s="899">
        <f>+M27+M26</f>
        <v>0</v>
      </c>
      <c r="N28" s="567">
        <f t="shared" si="4"/>
        <v>0</v>
      </c>
      <c r="O28" s="899">
        <f>+O27+O26</f>
        <v>0</v>
      </c>
      <c r="P28" s="567">
        <f t="shared" si="5"/>
        <v>0</v>
      </c>
      <c r="Q28" s="899">
        <f>+Q27+Q26</f>
        <v>0</v>
      </c>
      <c r="R28" s="567">
        <f t="shared" si="6"/>
        <v>0</v>
      </c>
      <c r="S28" s="899">
        <f>+S27+S26</f>
        <v>0</v>
      </c>
      <c r="T28" s="567">
        <f t="shared" si="7"/>
        <v>0</v>
      </c>
      <c r="U28" s="887"/>
      <c r="V28" s="529"/>
      <c r="Z28" s="572"/>
      <c r="AA28" s="561" t="str">
        <f>IF(OR(B28=0,B28=""),"",B28&amp;IF(COUNTIF(B$11:$B28,B28)&gt;1,COUNTIF(B$11:$B28,B28),""))</f>
        <v>M159</v>
      </c>
      <c r="AB28" s="574"/>
    </row>
    <row r="29" spans="1:28" s="525" customFormat="1" ht="12.75" customHeight="1">
      <c r="A29" s="864"/>
      <c r="B29" s="897" t="s">
        <v>46</v>
      </c>
      <c r="C29" s="897" t="s">
        <v>47</v>
      </c>
      <c r="D29" s="898">
        <f>IFERROR(VLOOKUP($AA29,Calc_INF_PrevYearEUR!$A$11:$BQ$330,HLOOKUP(D$8,Calc_INF_PrevYearEUR!$E$5:$BQ$6,2,0),0),0)</f>
        <v>0</v>
      </c>
      <c r="E29" s="567">
        <f t="shared" si="0"/>
        <v>0</v>
      </c>
      <c r="F29" s="1261">
        <f>IFERROR(VLOOKUP($AA29,Calc_INF_FC_EUR!$A$11:$BQ$330,HLOOKUP(F$8,Calc_INF_FC_EUR!$E$5:$BQ$6,2,0),0),0)</f>
        <v>0</v>
      </c>
      <c r="G29" s="1262">
        <f>BusPlanLocation!G29/IF(BusPlanLocation!$C$9="EUR",1,START!$E$18)</f>
        <v>0</v>
      </c>
      <c r="H29" s="567">
        <f t="shared" si="1"/>
        <v>0</v>
      </c>
      <c r="I29" s="899" t="e">
        <f>+I28+I25+I22+I13</f>
        <v>#REF!</v>
      </c>
      <c r="J29" s="567" t="e">
        <f t="shared" si="2"/>
        <v>#REF!</v>
      </c>
      <c r="K29" s="899">
        <f>+K28+K25+K22+K13</f>
        <v>0</v>
      </c>
      <c r="L29" s="567">
        <f t="shared" si="3"/>
        <v>0</v>
      </c>
      <c r="M29" s="899">
        <f>+M28+M25+M22+M13</f>
        <v>0</v>
      </c>
      <c r="N29" s="567">
        <f t="shared" si="4"/>
        <v>0</v>
      </c>
      <c r="O29" s="899">
        <f>+O28+O25+O22+O13</f>
        <v>0</v>
      </c>
      <c r="P29" s="567">
        <f t="shared" si="5"/>
        <v>0</v>
      </c>
      <c r="Q29" s="899">
        <f>+Q28+Q25+Q22+Q13</f>
        <v>0</v>
      </c>
      <c r="R29" s="567">
        <f t="shared" si="6"/>
        <v>0</v>
      </c>
      <c r="S29" s="899">
        <f>+S28+S25+S22+S13</f>
        <v>0</v>
      </c>
      <c r="T29" s="567">
        <f t="shared" si="7"/>
        <v>0</v>
      </c>
      <c r="U29" s="887"/>
      <c r="V29" s="529"/>
      <c r="Z29" s="550"/>
      <c r="AA29" s="561" t="str">
        <f>IF(OR(B29=0,B29=""),"",B29&amp;IF(COUNTIF(B$11:$B29,B29)&gt;1,COUNTIF(B$11:$B29,B29),""))</f>
        <v>M179</v>
      </c>
      <c r="AB29" s="552"/>
    </row>
    <row r="30" spans="1:28" s="525" customFormat="1" ht="12.75" customHeight="1">
      <c r="A30" s="864"/>
      <c r="B30" s="897" t="s">
        <v>48</v>
      </c>
      <c r="C30" s="897" t="s">
        <v>49</v>
      </c>
      <c r="D30" s="898">
        <f>IFERROR(VLOOKUP($AA30,Calc_INF_PrevYearEUR!$A$11:$BQ$330,HLOOKUP(D$8,Calc_INF_PrevYearEUR!$E$5:$BQ$6,2,0),0),0)</f>
        <v>0</v>
      </c>
      <c r="E30" s="567">
        <f t="shared" si="0"/>
        <v>0</v>
      </c>
      <c r="F30" s="1261">
        <f>IFERROR(VLOOKUP($AA30,Calc_INF_FC_EUR!$A$11:$BQ$330,HLOOKUP(F$8,Calc_INF_FC_EUR!$E$5:$BQ$6,2,0),0),0)</f>
        <v>0</v>
      </c>
      <c r="G30" s="1262">
        <f>BusPlanLocation!G30/IF(BusPlanLocation!$C$9="EUR",1,START!$E$18)</f>
        <v>0</v>
      </c>
      <c r="H30" s="567">
        <f t="shared" si="1"/>
        <v>0</v>
      </c>
      <c r="I30" s="899">
        <f>IF($C$9="Forecast",$F30+$G30+(BusPlanLocation!I30/IF(BusPlanLocation!$C$9="EUR",1,START!$E$18)),$D30+(BusPlanLocation!I30/IF(BusPlanLocation!$C$9="EUR",1,START!$E$18)))</f>
        <v>0</v>
      </c>
      <c r="J30" s="567">
        <f t="shared" si="2"/>
        <v>0</v>
      </c>
      <c r="K30" s="899">
        <f>IF($C$9="Forecast",$F30+$G30+(BusPlanLocation!K30/IF(BusPlanLocation!$C$9="EUR",1,START!$E$18)),$D30+(BusPlanLocation!K30/IF(BusPlanLocation!$C$9="EUR",1,START!$E$18)))</f>
        <v>0</v>
      </c>
      <c r="L30" s="567">
        <f t="shared" si="3"/>
        <v>0</v>
      </c>
      <c r="M30" s="899">
        <f>IF($C$9="Forecast",$F30+$G30+(BusPlanLocation!M30/IF(BusPlanLocation!$C$9="EUR",1,START!$E$18)),$D30+(BusPlanLocation!M30/IF(BusPlanLocation!$C$9="EUR",1,START!$E$18)))</f>
        <v>0</v>
      </c>
      <c r="N30" s="567">
        <f t="shared" si="4"/>
        <v>0</v>
      </c>
      <c r="O30" s="899">
        <f>IF($C$9="Forecast",$F30+$G30+(BusPlanLocation!O30/IF(BusPlanLocation!$C$9="EUR",1,START!$E$18)),$D30+(BusPlanLocation!O30/IF(BusPlanLocation!$C$9="EUR",1,START!$E$18)))</f>
        <v>0</v>
      </c>
      <c r="P30" s="567">
        <f t="shared" si="5"/>
        <v>0</v>
      </c>
      <c r="Q30" s="899">
        <f>IF($C$9="Forecast",$F30+$G30+(BusPlanLocation!Q30/IF(BusPlanLocation!$C$9="EUR",1,START!$E$18)),$D30+(BusPlanLocation!Q30/IF(BusPlanLocation!$C$9="EUR",1,START!$E$18)))</f>
        <v>0</v>
      </c>
      <c r="R30" s="567">
        <f t="shared" si="6"/>
        <v>0</v>
      </c>
      <c r="S30" s="899">
        <f>IF($C$9="Forecast",$F30+$G30+(BusPlanLocation!S30/IF(BusPlanLocation!$C$9="EUR",1,START!$E$18)),$D30+(BusPlanLocation!S30/IF(BusPlanLocation!$C$9="EUR",1,START!$E$18)))</f>
        <v>0</v>
      </c>
      <c r="T30" s="567">
        <f t="shared" si="7"/>
        <v>0</v>
      </c>
      <c r="U30" s="887"/>
      <c r="V30" s="529"/>
      <c r="Z30" s="572"/>
      <c r="AA30" s="561" t="str">
        <f>IF(OR(B30=0,B30=""),"",B30&amp;IF(COUNTIF(B$11:$B30,B30)&gt;1,COUNTIF(B$11:$B30,B30),""))</f>
        <v>M189</v>
      </c>
      <c r="AB30" s="574"/>
    </row>
    <row r="31" spans="1:28" s="525" customFormat="1" ht="12.75" customHeight="1">
      <c r="A31" s="864"/>
      <c r="B31" s="897" t="s">
        <v>50</v>
      </c>
      <c r="C31" s="897" t="s">
        <v>51</v>
      </c>
      <c r="D31" s="898">
        <f>IFERROR(VLOOKUP($AA31,Calc_INF_PrevYearEUR!$A$11:$BQ$330,HLOOKUP(D$8,Calc_INF_PrevYearEUR!$E$5:$BQ$6,2,0),0),0)</f>
        <v>0</v>
      </c>
      <c r="E31" s="567">
        <f t="shared" si="0"/>
        <v>0</v>
      </c>
      <c r="F31" s="1261">
        <f>IFERROR(VLOOKUP($AA31,Calc_INF_FC_EUR!$A$11:$BQ$330,HLOOKUP(F$8,Calc_INF_FC_EUR!$E$5:$BQ$6,2,0),0),0)</f>
        <v>0</v>
      </c>
      <c r="G31" s="1262">
        <f>BusPlanLocation!G31/IF(BusPlanLocation!$C$9="EUR",1,START!$E$18)</f>
        <v>0</v>
      </c>
      <c r="H31" s="567">
        <f t="shared" si="1"/>
        <v>0</v>
      </c>
      <c r="I31" s="899" t="e">
        <f>+I29+I30</f>
        <v>#REF!</v>
      </c>
      <c r="J31" s="567" t="e">
        <f t="shared" si="2"/>
        <v>#REF!</v>
      </c>
      <c r="K31" s="899">
        <f>+K29+K30</f>
        <v>0</v>
      </c>
      <c r="L31" s="567">
        <f t="shared" si="3"/>
        <v>0</v>
      </c>
      <c r="M31" s="899">
        <f>+M29+M30</f>
        <v>0</v>
      </c>
      <c r="N31" s="567">
        <f t="shared" si="4"/>
        <v>0</v>
      </c>
      <c r="O31" s="899">
        <f>+O29+O30</f>
        <v>0</v>
      </c>
      <c r="P31" s="567">
        <f t="shared" si="5"/>
        <v>0</v>
      </c>
      <c r="Q31" s="899">
        <f>+Q29+Q30</f>
        <v>0</v>
      </c>
      <c r="R31" s="567">
        <f t="shared" si="6"/>
        <v>0</v>
      </c>
      <c r="S31" s="899">
        <f>+S29+S30</f>
        <v>0</v>
      </c>
      <c r="T31" s="567">
        <f t="shared" si="7"/>
        <v>0</v>
      </c>
      <c r="U31" s="887"/>
      <c r="V31" s="529"/>
      <c r="Z31" s="550"/>
      <c r="AA31" s="561" t="str">
        <f>IF(OR(B31=0,B31=""),"",B31&amp;IF(COUNTIF(B$11:$B31,B31)&gt;1,COUNTIF(B$11:$B31,B31),""))</f>
        <v>M199</v>
      </c>
      <c r="AB31" s="552"/>
    </row>
    <row r="32" spans="1:28" s="525" customFormat="1" ht="12.75" customHeight="1">
      <c r="A32" s="864"/>
      <c r="B32" s="891" t="s">
        <v>52</v>
      </c>
      <c r="C32" s="892" t="s">
        <v>53</v>
      </c>
      <c r="D32" s="895">
        <f>IFERROR(VLOOKUP($AA32,Calc_INF_PrevYearEUR!$A$11:$BQ$330,HLOOKUP(D$8,Calc_INF_PrevYearEUR!$E$5:$BQ$6,2,0),0),0)</f>
        <v>0</v>
      </c>
      <c r="E32" s="307">
        <f t="shared" si="0"/>
        <v>0</v>
      </c>
      <c r="F32" s="1258">
        <f>IFERROR(VLOOKUP($AA32,Calc_INF_FC_EUR!$A$11:$BQ$330,HLOOKUP(F$8,Calc_INF_FC_EUR!$E$5:$BQ$6,2,0),0),0)</f>
        <v>0</v>
      </c>
      <c r="G32" s="1260">
        <f>BusPlanLocation!G32/IF(BusPlanLocation!$C$9="EUR",1,START!$E$18)</f>
        <v>0</v>
      </c>
      <c r="H32" s="307">
        <f t="shared" si="1"/>
        <v>0</v>
      </c>
      <c r="I32" s="900">
        <f>IF($C$9="Forecast",$F32+$G32+(BusPlanLocation!I32/IF(BusPlanLocation!$C$9="EUR",1,START!$E$18)),$D32+(BusPlanLocation!I32/IF(BusPlanLocation!$C$9="EUR",1,START!$E$18)))</f>
        <v>0</v>
      </c>
      <c r="J32" s="307">
        <f t="shared" si="2"/>
        <v>0</v>
      </c>
      <c r="K32" s="900">
        <f>IF($C$9="Forecast",$F32+$G32+(BusPlanLocation!K32/IF(BusPlanLocation!$C$9="EUR",1,START!$E$18)),$D32+(BusPlanLocation!K32/IF(BusPlanLocation!$C$9="EUR",1,START!$E$18)))</f>
        <v>0</v>
      </c>
      <c r="L32" s="307">
        <f t="shared" si="3"/>
        <v>0</v>
      </c>
      <c r="M32" s="900">
        <f>IF($C$9="Forecast",$F32+$G32+(BusPlanLocation!M32/IF(BusPlanLocation!$C$9="EUR",1,START!$E$18)),$D32+(BusPlanLocation!M32/IF(BusPlanLocation!$C$9="EUR",1,START!$E$18)))</f>
        <v>0</v>
      </c>
      <c r="N32" s="307">
        <f t="shared" si="4"/>
        <v>0</v>
      </c>
      <c r="O32" s="900">
        <f>IF($C$9="Forecast",$F32+$G32+(BusPlanLocation!O32/IF(BusPlanLocation!$C$9="EUR",1,START!$E$18)),$D32+(BusPlanLocation!O32/IF(BusPlanLocation!$C$9="EUR",1,START!$E$18)))</f>
        <v>0</v>
      </c>
      <c r="P32" s="307">
        <f t="shared" si="5"/>
        <v>0</v>
      </c>
      <c r="Q32" s="900">
        <f>IF($C$9="Forecast",$F32+$G32+(BusPlanLocation!Q32/IF(BusPlanLocation!$C$9="EUR",1,START!$E$18)),$D32+(BusPlanLocation!Q32/IF(BusPlanLocation!$C$9="EUR",1,START!$E$18)))</f>
        <v>0</v>
      </c>
      <c r="R32" s="307">
        <f t="shared" si="6"/>
        <v>0</v>
      </c>
      <c r="S32" s="900">
        <f>IF($C$9="Forecast",$F32+$G32+(BusPlanLocation!S32/IF(BusPlanLocation!$C$9="EUR",1,START!$E$18)),$D32+(BusPlanLocation!S32/IF(BusPlanLocation!$C$9="EUR",1,START!$E$18)))</f>
        <v>0</v>
      </c>
      <c r="T32" s="307">
        <f t="shared" si="7"/>
        <v>0</v>
      </c>
      <c r="U32" s="887"/>
      <c r="V32" s="529"/>
      <c r="Z32" s="550"/>
      <c r="AA32" s="561" t="str">
        <f>IF(OR(B32=0,B32=""),"",B32&amp;IF(COUNTIF(B$11:$B32,B32)&gt;1,COUNTIF(B$11:$B32,B32),""))</f>
        <v>M215</v>
      </c>
      <c r="AB32" s="552"/>
    </row>
    <row r="33" spans="1:28" s="525" customFormat="1" ht="12.75" customHeight="1">
      <c r="A33" s="864"/>
      <c r="B33" s="891" t="s">
        <v>54</v>
      </c>
      <c r="C33" s="892" t="s">
        <v>55</v>
      </c>
      <c r="D33" s="895">
        <f>IFERROR(VLOOKUP($AA33,Calc_INF_PrevYearEUR!$A$11:$BQ$330,HLOOKUP(D$8,Calc_INF_PrevYearEUR!$E$5:$BQ$6,2,0),0),0)</f>
        <v>0</v>
      </c>
      <c r="E33" s="307">
        <f t="shared" si="0"/>
        <v>0</v>
      </c>
      <c r="F33" s="1258">
        <f>IFERROR(VLOOKUP($AA33,Calc_INF_FC_EUR!$A$11:$BQ$330,HLOOKUP(F$8,Calc_INF_FC_EUR!$E$5:$BQ$6,2,0),0),0)</f>
        <v>0</v>
      </c>
      <c r="G33" s="1260">
        <f>BusPlanLocation!G33/IF(BusPlanLocation!$C$9="EUR",1,START!$E$18)</f>
        <v>0</v>
      </c>
      <c r="H33" s="307">
        <f t="shared" si="1"/>
        <v>0</v>
      </c>
      <c r="I33" s="896">
        <f>IF($C$9="Forecast",$F33+$G33+(BusPlanLocation!I33/IF(BusPlanLocation!$C$9="EUR",1,START!$E$18)),$D33+(BusPlanLocation!I33/IF(BusPlanLocation!$C$9="EUR",1,START!$E$18)))</f>
        <v>0</v>
      </c>
      <c r="J33" s="307">
        <f t="shared" si="2"/>
        <v>0</v>
      </c>
      <c r="K33" s="896">
        <f>IF($C$9="Forecast",$F33+$G33+(BusPlanLocation!K33/IF(BusPlanLocation!$C$9="EUR",1,START!$E$18)),$D33+(BusPlanLocation!K33/IF(BusPlanLocation!$C$9="EUR",1,START!$E$18)))</f>
        <v>0</v>
      </c>
      <c r="L33" s="307">
        <f t="shared" si="3"/>
        <v>0</v>
      </c>
      <c r="M33" s="896">
        <f>IF($C$9="Forecast",$F33+$G33+(BusPlanLocation!M33/IF(BusPlanLocation!$C$9="EUR",1,START!$E$18)),$D33+(BusPlanLocation!M33/IF(BusPlanLocation!$C$9="EUR",1,START!$E$18)))</f>
        <v>0</v>
      </c>
      <c r="N33" s="307">
        <f t="shared" si="4"/>
        <v>0</v>
      </c>
      <c r="O33" s="896">
        <f>IF($C$9="Forecast",$F33+$G33+(BusPlanLocation!O33/IF(BusPlanLocation!$C$9="EUR",1,START!$E$18)),$D33+(BusPlanLocation!O33/IF(BusPlanLocation!$C$9="EUR",1,START!$E$18)))</f>
        <v>0</v>
      </c>
      <c r="P33" s="307">
        <f t="shared" si="5"/>
        <v>0</v>
      </c>
      <c r="Q33" s="896">
        <f>IF($C$9="Forecast",$F33+$G33+(BusPlanLocation!Q33/IF(BusPlanLocation!$C$9="EUR",1,START!$E$18)),$D33+(BusPlanLocation!Q33/IF(BusPlanLocation!$C$9="EUR",1,START!$E$18)))</f>
        <v>0</v>
      </c>
      <c r="R33" s="307">
        <f t="shared" si="6"/>
        <v>0</v>
      </c>
      <c r="S33" s="896">
        <f>IF($C$9="Forecast",$F33+$G33+(BusPlanLocation!S33/IF(BusPlanLocation!$C$9="EUR",1,START!$E$18)),$D33+(BusPlanLocation!S33/IF(BusPlanLocation!$C$9="EUR",1,START!$E$18)))</f>
        <v>0</v>
      </c>
      <c r="T33" s="307">
        <f t="shared" si="7"/>
        <v>0</v>
      </c>
      <c r="U33" s="887"/>
      <c r="V33" s="529"/>
      <c r="Z33" s="550"/>
      <c r="AA33" s="561" t="str">
        <f>IF(OR(B33=0,B33=""),"",B33&amp;IF(COUNTIF(B$11:$B33,B33)&gt;1,COUNTIF(B$11:$B33,B33),""))</f>
        <v>M220</v>
      </c>
      <c r="AB33" s="552"/>
    </row>
    <row r="34" spans="1:28" s="525" customFormat="1" ht="12.75" customHeight="1">
      <c r="A34" s="864"/>
      <c r="B34" s="891" t="s">
        <v>56</v>
      </c>
      <c r="C34" s="892" t="s">
        <v>57</v>
      </c>
      <c r="D34" s="895">
        <f>IFERROR(VLOOKUP($AA34,Calc_INF_PrevYearEUR!$A$11:$BQ$330,HLOOKUP(D$8,Calc_INF_PrevYearEUR!$E$5:$BQ$6,2,0),0),0)</f>
        <v>0</v>
      </c>
      <c r="E34" s="307">
        <f t="shared" si="0"/>
        <v>0</v>
      </c>
      <c r="F34" s="1258">
        <f>IFERROR(VLOOKUP($AA34,Calc_INF_FC_EUR!$A$11:$BQ$330,HLOOKUP(F$8,Calc_INF_FC_EUR!$E$5:$BQ$6,2,0),0),0)</f>
        <v>0</v>
      </c>
      <c r="G34" s="1260">
        <f>BusPlanLocation!G34/IF(BusPlanLocation!$C$9="EUR",1,START!$E$18)</f>
        <v>0</v>
      </c>
      <c r="H34" s="307">
        <f t="shared" si="1"/>
        <v>0</v>
      </c>
      <c r="I34" s="896">
        <f>IF($C$9="Forecast",$F34+$G34+(BusPlanLocation!I34/IF(BusPlanLocation!$C$9="EUR",1,START!$E$18)),$D34+(BusPlanLocation!I34/IF(BusPlanLocation!$C$9="EUR",1,START!$E$18)))</f>
        <v>0</v>
      </c>
      <c r="J34" s="307">
        <f t="shared" si="2"/>
        <v>0</v>
      </c>
      <c r="K34" s="896">
        <f>IF($C$9="Forecast",$F34+$G34+(BusPlanLocation!K34/IF(BusPlanLocation!$C$9="EUR",1,START!$E$18)),$D34+(BusPlanLocation!K34/IF(BusPlanLocation!$C$9="EUR",1,START!$E$18)))</f>
        <v>0</v>
      </c>
      <c r="L34" s="307">
        <f t="shared" si="3"/>
        <v>0</v>
      </c>
      <c r="M34" s="896">
        <f>IF($C$9="Forecast",$F34+$G34+(BusPlanLocation!M34/IF(BusPlanLocation!$C$9="EUR",1,START!$E$18)),$D34+(BusPlanLocation!M34/IF(BusPlanLocation!$C$9="EUR",1,START!$E$18)))</f>
        <v>0</v>
      </c>
      <c r="N34" s="307">
        <f t="shared" si="4"/>
        <v>0</v>
      </c>
      <c r="O34" s="896">
        <f>IF($C$9="Forecast",$F34+$G34+(BusPlanLocation!O34/IF(BusPlanLocation!$C$9="EUR",1,START!$E$18)),$D34+(BusPlanLocation!O34/IF(BusPlanLocation!$C$9="EUR",1,START!$E$18)))</f>
        <v>0</v>
      </c>
      <c r="P34" s="307">
        <f t="shared" si="5"/>
        <v>0</v>
      </c>
      <c r="Q34" s="896">
        <f>IF($C$9="Forecast",$F34+$G34+(BusPlanLocation!Q34/IF(BusPlanLocation!$C$9="EUR",1,START!$E$18)),$D34+(BusPlanLocation!Q34/IF(BusPlanLocation!$C$9="EUR",1,START!$E$18)))</f>
        <v>0</v>
      </c>
      <c r="R34" s="307">
        <f t="shared" si="6"/>
        <v>0</v>
      </c>
      <c r="S34" s="896">
        <f>IF($C$9="Forecast",$F34+$G34+(BusPlanLocation!S34/IF(BusPlanLocation!$C$9="EUR",1,START!$E$18)),$D34+(BusPlanLocation!S34/IF(BusPlanLocation!$C$9="EUR",1,START!$E$18)))</f>
        <v>0</v>
      </c>
      <c r="T34" s="307">
        <f t="shared" si="7"/>
        <v>0</v>
      </c>
      <c r="U34" s="887"/>
      <c r="V34" s="529"/>
      <c r="Z34" s="550"/>
      <c r="AA34" s="561" t="str">
        <f>IF(OR(B34=0,B34=""),"",B34&amp;IF(COUNTIF(B$11:$B34,B34)&gt;1,COUNTIF(B$11:$B34,B34),""))</f>
        <v>M225</v>
      </c>
      <c r="AB34" s="552"/>
    </row>
    <row r="35" spans="1:28" s="525" customFormat="1" ht="12.75" customHeight="1">
      <c r="A35" s="864"/>
      <c r="B35" s="891" t="s">
        <v>58</v>
      </c>
      <c r="C35" s="892" t="s">
        <v>59</v>
      </c>
      <c r="D35" s="895">
        <f>IFERROR(VLOOKUP($AA35,Calc_INF_PrevYearEUR!$A$11:$BQ$330,HLOOKUP(D$8,Calc_INF_PrevYearEUR!$E$5:$BQ$6,2,0),0),0)</f>
        <v>0</v>
      </c>
      <c r="E35" s="307">
        <f t="shared" si="0"/>
        <v>0</v>
      </c>
      <c r="F35" s="1258">
        <f>IFERROR(VLOOKUP($AA35,Calc_INF_FC_EUR!$A$11:$BQ$330,HLOOKUP(F$8,Calc_INF_FC_EUR!$E$5:$BQ$6,2,0),0),0)</f>
        <v>0</v>
      </c>
      <c r="G35" s="1260">
        <f>BusPlanLocation!G35/IF(BusPlanLocation!$C$9="EUR",1,START!$E$18)</f>
        <v>0</v>
      </c>
      <c r="H35" s="307">
        <f t="shared" si="1"/>
        <v>0</v>
      </c>
      <c r="I35" s="896">
        <f>IF($C$9="Forecast",$F35+$G35+(BusPlanLocation!I35/IF(BusPlanLocation!$C$9="EUR",1,START!$E$18)),$D35+(BusPlanLocation!I35/IF(BusPlanLocation!$C$9="EUR",1,START!$E$18)))</f>
        <v>0</v>
      </c>
      <c r="J35" s="307">
        <f t="shared" si="2"/>
        <v>0</v>
      </c>
      <c r="K35" s="896">
        <f>IF($C$9="Forecast",$F35+$G35+(BusPlanLocation!K35/IF(BusPlanLocation!$C$9="EUR",1,START!$E$18)),$D35+(BusPlanLocation!K35/IF(BusPlanLocation!$C$9="EUR",1,START!$E$18)))</f>
        <v>0</v>
      </c>
      <c r="L35" s="307">
        <f t="shared" si="3"/>
        <v>0</v>
      </c>
      <c r="M35" s="896">
        <f>IF($C$9="Forecast",$F35+$G35+(BusPlanLocation!M35/IF(BusPlanLocation!$C$9="EUR",1,START!$E$18)),$D35+(BusPlanLocation!M35/IF(BusPlanLocation!$C$9="EUR",1,START!$E$18)))</f>
        <v>0</v>
      </c>
      <c r="N35" s="307">
        <f t="shared" si="4"/>
        <v>0</v>
      </c>
      <c r="O35" s="896">
        <f>IF($C$9="Forecast",$F35+$G35+(BusPlanLocation!O35/IF(BusPlanLocation!$C$9="EUR",1,START!$E$18)),$D35+(BusPlanLocation!O35/IF(BusPlanLocation!$C$9="EUR",1,START!$E$18)))</f>
        <v>0</v>
      </c>
      <c r="P35" s="307">
        <f t="shared" si="5"/>
        <v>0</v>
      </c>
      <c r="Q35" s="896">
        <f>IF($C$9="Forecast",$F35+$G35+(BusPlanLocation!Q35/IF(BusPlanLocation!$C$9="EUR",1,START!$E$18)),$D35+(BusPlanLocation!Q35/IF(BusPlanLocation!$C$9="EUR",1,START!$E$18)))</f>
        <v>0</v>
      </c>
      <c r="R35" s="307">
        <f t="shared" si="6"/>
        <v>0</v>
      </c>
      <c r="S35" s="896">
        <f>IF($C$9="Forecast",$F35+$G35+(BusPlanLocation!S35/IF(BusPlanLocation!$C$9="EUR",1,START!$E$18)),$D35+(BusPlanLocation!S35/IF(BusPlanLocation!$C$9="EUR",1,START!$E$18)))</f>
        <v>0</v>
      </c>
      <c r="T35" s="307">
        <f t="shared" si="7"/>
        <v>0</v>
      </c>
      <c r="U35" s="887"/>
      <c r="V35" s="529"/>
      <c r="Z35" s="550"/>
      <c r="AA35" s="561" t="str">
        <f>IF(OR(B35=0,B35=""),"",B35&amp;IF(COUNTIF(B$11:$B35,B35)&gt;1,COUNTIF(B$11:$B35,B35),""))</f>
        <v>M226</v>
      </c>
      <c r="AB35" s="552"/>
    </row>
    <row r="36" spans="1:28" s="525" customFormat="1" ht="12.75" customHeight="1">
      <c r="A36" s="864"/>
      <c r="B36" s="891" t="s">
        <v>60</v>
      </c>
      <c r="C36" s="892" t="s">
        <v>61</v>
      </c>
      <c r="D36" s="895">
        <f>IFERROR(VLOOKUP($AA36,Calc_INF_PrevYearEUR!$A$11:$BQ$330,HLOOKUP(D$8,Calc_INF_PrevYearEUR!$E$5:$BQ$6,2,0),0),0)</f>
        <v>0</v>
      </c>
      <c r="E36" s="307">
        <f t="shared" si="0"/>
        <v>0</v>
      </c>
      <c r="F36" s="1258">
        <f>IFERROR(VLOOKUP($AA36,Calc_INF_FC_EUR!$A$11:$BQ$330,HLOOKUP(F$8,Calc_INF_FC_EUR!$E$5:$BQ$6,2,0),0),0)</f>
        <v>0</v>
      </c>
      <c r="G36" s="1260">
        <f>BusPlanLocation!G36/IF(BusPlanLocation!$C$9="EUR",1,START!$E$18)</f>
        <v>0</v>
      </c>
      <c r="H36" s="307">
        <f t="shared" si="1"/>
        <v>0</v>
      </c>
      <c r="I36" s="896">
        <f>IF($C$9="Forecast",$F36+$G36+(BusPlanLocation!I36/IF(BusPlanLocation!$C$9="EUR",1,START!$E$18)),$D36+(BusPlanLocation!I36/IF(BusPlanLocation!$C$9="EUR",1,START!$E$18)))</f>
        <v>0</v>
      </c>
      <c r="J36" s="307">
        <f t="shared" si="2"/>
        <v>0</v>
      </c>
      <c r="K36" s="896">
        <f>IF($C$9="Forecast",$F36+$G36+(BusPlanLocation!K36/IF(BusPlanLocation!$C$9="EUR",1,START!$E$18)),$D36+(BusPlanLocation!K36/IF(BusPlanLocation!$C$9="EUR",1,START!$E$18)))</f>
        <v>0</v>
      </c>
      <c r="L36" s="307">
        <f t="shared" si="3"/>
        <v>0</v>
      </c>
      <c r="M36" s="896">
        <f>IF($C$9="Forecast",$F36+$G36+(BusPlanLocation!M36/IF(BusPlanLocation!$C$9="EUR",1,START!$E$18)),$D36+(BusPlanLocation!M36/IF(BusPlanLocation!$C$9="EUR",1,START!$E$18)))</f>
        <v>0</v>
      </c>
      <c r="N36" s="307">
        <f t="shared" si="4"/>
        <v>0</v>
      </c>
      <c r="O36" s="896">
        <f>IF($C$9="Forecast",$F36+$G36+(BusPlanLocation!O36/IF(BusPlanLocation!$C$9="EUR",1,START!$E$18)),$D36+(BusPlanLocation!O36/IF(BusPlanLocation!$C$9="EUR",1,START!$E$18)))</f>
        <v>0</v>
      </c>
      <c r="P36" s="307">
        <f t="shared" si="5"/>
        <v>0</v>
      </c>
      <c r="Q36" s="896">
        <f>IF($C$9="Forecast",$F36+$G36+(BusPlanLocation!Q36/IF(BusPlanLocation!$C$9="EUR",1,START!$E$18)),$D36+(BusPlanLocation!Q36/IF(BusPlanLocation!$C$9="EUR",1,START!$E$18)))</f>
        <v>0</v>
      </c>
      <c r="R36" s="307">
        <f t="shared" si="6"/>
        <v>0</v>
      </c>
      <c r="S36" s="896">
        <f>IF($C$9="Forecast",$F36+$G36+(BusPlanLocation!S36/IF(BusPlanLocation!$C$9="EUR",1,START!$E$18)),$D36+(BusPlanLocation!S36/IF(BusPlanLocation!$C$9="EUR",1,START!$E$18)))</f>
        <v>0</v>
      </c>
      <c r="T36" s="307">
        <f t="shared" si="7"/>
        <v>0</v>
      </c>
      <c r="U36" s="887"/>
      <c r="V36" s="529"/>
      <c r="Z36" s="550"/>
      <c r="AA36" s="561" t="str">
        <f>IF(OR(B36=0,B36=""),"",B36&amp;IF(COUNTIF(B$11:$B36,B36)&gt;1,COUNTIF(B$11:$B36,B36),""))</f>
        <v>M230</v>
      </c>
      <c r="AB36" s="552"/>
    </row>
    <row r="37" spans="1:28" s="525" customFormat="1" ht="12.75" customHeight="1">
      <c r="A37" s="864"/>
      <c r="B37" s="891" t="s">
        <v>62</v>
      </c>
      <c r="C37" s="892" t="s">
        <v>63</v>
      </c>
      <c r="D37" s="895">
        <f>IFERROR(VLOOKUP($AA37,Calc_INF_PrevYearEUR!$A$11:$BQ$330,HLOOKUP(D$8,Calc_INF_PrevYearEUR!$E$5:$BQ$6,2,0),0),0)</f>
        <v>0</v>
      </c>
      <c r="E37" s="307">
        <f t="shared" si="0"/>
        <v>0</v>
      </c>
      <c r="F37" s="1258">
        <f>IFERROR(VLOOKUP($AA37,Calc_INF_FC_EUR!$A$11:$BQ$330,HLOOKUP(F$8,Calc_INF_FC_EUR!$E$5:$BQ$6,2,0),0),0)</f>
        <v>0</v>
      </c>
      <c r="G37" s="1260">
        <f>BusPlanLocation!G37/IF(BusPlanLocation!$C$9="EUR",1,START!$E$18)</f>
        <v>0</v>
      </c>
      <c r="H37" s="307">
        <f t="shared" si="1"/>
        <v>0</v>
      </c>
      <c r="I37" s="896">
        <f>IF($C$9="Forecast",$F37+$G37+(BusPlanLocation!I37/IF(BusPlanLocation!$C$9="EUR",1,START!$E$18)),$D37+(BusPlanLocation!I37/IF(BusPlanLocation!$C$9="EUR",1,START!$E$18)))</f>
        <v>0</v>
      </c>
      <c r="J37" s="307">
        <f t="shared" si="2"/>
        <v>0</v>
      </c>
      <c r="K37" s="896">
        <f>IF($C$9="Forecast",$F37+$G37+(BusPlanLocation!K37/IF(BusPlanLocation!$C$9="EUR",1,START!$E$18)),$D37+(BusPlanLocation!K37/IF(BusPlanLocation!$C$9="EUR",1,START!$E$18)))</f>
        <v>0</v>
      </c>
      <c r="L37" s="307">
        <f t="shared" si="3"/>
        <v>0</v>
      </c>
      <c r="M37" s="896">
        <f>IF($C$9="Forecast",$F37+$G37+(BusPlanLocation!M37/IF(BusPlanLocation!$C$9="EUR",1,START!$E$18)),$D37+(BusPlanLocation!M37/IF(BusPlanLocation!$C$9="EUR",1,START!$E$18)))</f>
        <v>0</v>
      </c>
      <c r="N37" s="307">
        <f t="shared" si="4"/>
        <v>0</v>
      </c>
      <c r="O37" s="896">
        <f>IF($C$9="Forecast",$F37+$G37+(BusPlanLocation!O37/IF(BusPlanLocation!$C$9="EUR",1,START!$E$18)),$D37+(BusPlanLocation!O37/IF(BusPlanLocation!$C$9="EUR",1,START!$E$18)))</f>
        <v>0</v>
      </c>
      <c r="P37" s="307">
        <f t="shared" si="5"/>
        <v>0</v>
      </c>
      <c r="Q37" s="896">
        <f>IF($C$9="Forecast",$F37+$G37+(BusPlanLocation!Q37/IF(BusPlanLocation!$C$9="EUR",1,START!$E$18)),$D37+(BusPlanLocation!Q37/IF(BusPlanLocation!$C$9="EUR",1,START!$E$18)))</f>
        <v>0</v>
      </c>
      <c r="R37" s="307">
        <f t="shared" si="6"/>
        <v>0</v>
      </c>
      <c r="S37" s="896">
        <f>IF($C$9="Forecast",$F37+$G37+(BusPlanLocation!S37/IF(BusPlanLocation!$C$9="EUR",1,START!$E$18)),$D37+(BusPlanLocation!S37/IF(BusPlanLocation!$C$9="EUR",1,START!$E$18)))</f>
        <v>0</v>
      </c>
      <c r="T37" s="307">
        <f t="shared" si="7"/>
        <v>0</v>
      </c>
      <c r="U37" s="887"/>
      <c r="V37" s="529"/>
      <c r="Z37" s="550"/>
      <c r="AA37" s="561" t="str">
        <f>IF(OR(B37=0,B37=""),"",B37&amp;IF(COUNTIF(B$11:$B37,B37)&gt;1,COUNTIF(B$11:$B37,B37),""))</f>
        <v>M235</v>
      </c>
      <c r="AB37" s="552"/>
    </row>
    <row r="38" spans="1:28" s="525" customFormat="1" ht="12.75" customHeight="1">
      <c r="A38" s="864"/>
      <c r="B38" s="891" t="s">
        <v>64</v>
      </c>
      <c r="C38" s="892" t="s">
        <v>65</v>
      </c>
      <c r="D38" s="895">
        <f>IFERROR(VLOOKUP($AA38,Calc_INF_PrevYearEUR!$A$11:$BQ$330,HLOOKUP(D$8,Calc_INF_PrevYearEUR!$E$5:$BQ$6,2,0),0),0)</f>
        <v>0</v>
      </c>
      <c r="E38" s="307">
        <f t="shared" si="0"/>
        <v>0</v>
      </c>
      <c r="F38" s="1258">
        <f>IFERROR(VLOOKUP($AA38,Calc_INF_FC_EUR!$A$11:$BQ$330,HLOOKUP(F$8,Calc_INF_FC_EUR!$E$5:$BQ$6,2,0),0),0)</f>
        <v>0</v>
      </c>
      <c r="G38" s="1260">
        <f>BusPlanLocation!G38/IF(BusPlanLocation!$C$9="EUR",1,START!$E$18)</f>
        <v>0</v>
      </c>
      <c r="H38" s="307">
        <f t="shared" si="1"/>
        <v>0</v>
      </c>
      <c r="I38" s="896">
        <f>IF($C$9="Forecast",$F38+$G38+(BusPlanLocation!I38/IF(BusPlanLocation!$C$9="EUR",1,START!$E$18)),$D38+(BusPlanLocation!I38/IF(BusPlanLocation!$C$9="EUR",1,START!$E$18)))</f>
        <v>0</v>
      </c>
      <c r="J38" s="307">
        <f t="shared" si="2"/>
        <v>0</v>
      </c>
      <c r="K38" s="896">
        <f>IF($C$9="Forecast",$F38+$G38+(BusPlanLocation!K38/IF(BusPlanLocation!$C$9="EUR",1,START!$E$18)),$D38+(BusPlanLocation!K38/IF(BusPlanLocation!$C$9="EUR",1,START!$E$18)))</f>
        <v>0</v>
      </c>
      <c r="L38" s="307">
        <f t="shared" si="3"/>
        <v>0</v>
      </c>
      <c r="M38" s="896">
        <f>IF($C$9="Forecast",$F38+$G38+(BusPlanLocation!M38/IF(BusPlanLocation!$C$9="EUR",1,START!$E$18)),$D38+(BusPlanLocation!M38/IF(BusPlanLocation!$C$9="EUR",1,START!$E$18)))</f>
        <v>0</v>
      </c>
      <c r="N38" s="307">
        <f t="shared" si="4"/>
        <v>0</v>
      </c>
      <c r="O38" s="896">
        <f>IF($C$9="Forecast",$F38+$G38+(BusPlanLocation!O38/IF(BusPlanLocation!$C$9="EUR",1,START!$E$18)),$D38+(BusPlanLocation!O38/IF(BusPlanLocation!$C$9="EUR",1,START!$E$18)))</f>
        <v>0</v>
      </c>
      <c r="P38" s="307">
        <f t="shared" si="5"/>
        <v>0</v>
      </c>
      <c r="Q38" s="896">
        <f>IF($C$9="Forecast",$F38+$G38+(BusPlanLocation!Q38/IF(BusPlanLocation!$C$9="EUR",1,START!$E$18)),$D38+(BusPlanLocation!Q38/IF(BusPlanLocation!$C$9="EUR",1,START!$E$18)))</f>
        <v>0</v>
      </c>
      <c r="R38" s="307">
        <f t="shared" si="6"/>
        <v>0</v>
      </c>
      <c r="S38" s="896">
        <f>IF($C$9="Forecast",$F38+$G38+(BusPlanLocation!S38/IF(BusPlanLocation!$C$9="EUR",1,START!$E$18)),$D38+(BusPlanLocation!S38/IF(BusPlanLocation!$C$9="EUR",1,START!$E$18)))</f>
        <v>0</v>
      </c>
      <c r="T38" s="307">
        <f t="shared" si="7"/>
        <v>0</v>
      </c>
      <c r="U38" s="887"/>
      <c r="V38" s="529"/>
      <c r="Z38" s="550"/>
      <c r="AA38" s="561" t="str">
        <f>IF(OR(B38=0,B38=""),"",B38&amp;IF(COUNTIF(B$11:$B38,B38)&gt;1,COUNTIF(B$11:$B38,B38),""))</f>
        <v>M240</v>
      </c>
      <c r="AB38" s="552"/>
    </row>
    <row r="39" spans="1:28" s="525" customFormat="1" ht="12.75" customHeight="1">
      <c r="A39" s="864"/>
      <c r="B39" s="891" t="s">
        <v>66</v>
      </c>
      <c r="C39" s="892" t="s">
        <v>67</v>
      </c>
      <c r="D39" s="895">
        <f>IFERROR(VLOOKUP($AA39,Calc_INF_PrevYearEUR!$A$11:$BQ$330,HLOOKUP(D$8,Calc_INF_PrevYearEUR!$E$5:$BQ$6,2,0),0),0)</f>
        <v>0</v>
      </c>
      <c r="E39" s="307">
        <f t="shared" si="0"/>
        <v>0</v>
      </c>
      <c r="F39" s="1258">
        <f>IFERROR(VLOOKUP($AA39,Calc_INF_FC_EUR!$A$11:$BQ$330,HLOOKUP(F$8,Calc_INF_FC_EUR!$E$5:$BQ$6,2,0),0),0)</f>
        <v>0</v>
      </c>
      <c r="G39" s="1260">
        <f>BusPlanLocation!G39/IF(BusPlanLocation!$C$9="EUR",1,START!$E$18)</f>
        <v>0</v>
      </c>
      <c r="H39" s="307">
        <f t="shared" si="1"/>
        <v>0</v>
      </c>
      <c r="I39" s="896">
        <f>IF($C$9="Forecast",$F39+$G39+(BusPlanLocation!I39/IF(BusPlanLocation!$C$9="EUR",1,START!$E$18)),$D39+(BusPlanLocation!I39/IF(BusPlanLocation!$C$9="EUR",1,START!$E$18)))</f>
        <v>0</v>
      </c>
      <c r="J39" s="307">
        <f t="shared" si="2"/>
        <v>0</v>
      </c>
      <c r="K39" s="896">
        <f>IF($C$9="Forecast",$F39+$G39+(BusPlanLocation!K39/IF(BusPlanLocation!$C$9="EUR",1,START!$E$18)),$D39+(BusPlanLocation!K39/IF(BusPlanLocation!$C$9="EUR",1,START!$E$18)))</f>
        <v>0</v>
      </c>
      <c r="L39" s="307">
        <f t="shared" si="3"/>
        <v>0</v>
      </c>
      <c r="M39" s="896">
        <f>IF($C$9="Forecast",$F39+$G39+(BusPlanLocation!M39/IF(BusPlanLocation!$C$9="EUR",1,START!$E$18)),$D39+(BusPlanLocation!M39/IF(BusPlanLocation!$C$9="EUR",1,START!$E$18)))</f>
        <v>0</v>
      </c>
      <c r="N39" s="307">
        <f t="shared" si="4"/>
        <v>0</v>
      </c>
      <c r="O39" s="896">
        <f>IF($C$9="Forecast",$F39+$G39+(BusPlanLocation!O39/IF(BusPlanLocation!$C$9="EUR",1,START!$E$18)),$D39+(BusPlanLocation!O39/IF(BusPlanLocation!$C$9="EUR",1,START!$E$18)))</f>
        <v>0</v>
      </c>
      <c r="P39" s="307">
        <f t="shared" si="5"/>
        <v>0</v>
      </c>
      <c r="Q39" s="896">
        <f>IF($C$9="Forecast",$F39+$G39+(BusPlanLocation!Q39/IF(BusPlanLocation!$C$9="EUR",1,START!$E$18)),$D39+(BusPlanLocation!Q39/IF(BusPlanLocation!$C$9="EUR",1,START!$E$18)))</f>
        <v>0</v>
      </c>
      <c r="R39" s="307">
        <f t="shared" si="6"/>
        <v>0</v>
      </c>
      <c r="S39" s="896">
        <f>IF($C$9="Forecast",$F39+$G39+(BusPlanLocation!S39/IF(BusPlanLocation!$C$9="EUR",1,START!$E$18)),$D39+(BusPlanLocation!S39/IF(BusPlanLocation!$C$9="EUR",1,START!$E$18)))</f>
        <v>0</v>
      </c>
      <c r="T39" s="307">
        <f t="shared" si="7"/>
        <v>0</v>
      </c>
      <c r="U39" s="887"/>
      <c r="V39" s="529"/>
      <c r="Z39" s="550"/>
      <c r="AA39" s="561" t="str">
        <f>IF(OR(B39=0,B39=""),"",B39&amp;IF(COUNTIF(B$11:$B39,B39)&gt;1,COUNTIF(B$11:$B39,B39),""))</f>
        <v>M245</v>
      </c>
      <c r="AB39" s="552"/>
    </row>
    <row r="40" spans="1:28" s="525" customFormat="1" ht="12.75" customHeight="1">
      <c r="A40" s="864"/>
      <c r="B40" s="897" t="s">
        <v>68</v>
      </c>
      <c r="C40" s="897" t="s">
        <v>69</v>
      </c>
      <c r="D40" s="898">
        <f>IFERROR(VLOOKUP($AA40,Calc_INF_PrevYearEUR!$A$11:$BQ$330,HLOOKUP(D$8,Calc_INF_PrevYearEUR!$E$5:$BQ$6,2,0),0),0)</f>
        <v>0</v>
      </c>
      <c r="E40" s="567">
        <f t="shared" si="0"/>
        <v>0</v>
      </c>
      <c r="F40" s="1261">
        <f>IFERROR(VLOOKUP($AA40,Calc_INF_FC_EUR!$A$11:$BQ$330,HLOOKUP(F$8,Calc_INF_FC_EUR!$E$5:$BQ$6,2,0),0),0)</f>
        <v>0</v>
      </c>
      <c r="G40" s="1262">
        <f>BusPlanLocation!G40/IF(BusPlanLocation!$C$9="EUR",1,START!$E$18)</f>
        <v>0</v>
      </c>
      <c r="H40" s="567">
        <f t="shared" si="1"/>
        <v>0</v>
      </c>
      <c r="I40" s="899">
        <f>SUM(I32:I39)</f>
        <v>0</v>
      </c>
      <c r="J40" s="567">
        <f t="shared" si="2"/>
        <v>0</v>
      </c>
      <c r="K40" s="899">
        <f>SUM(K32:K39)</f>
        <v>0</v>
      </c>
      <c r="L40" s="567">
        <f t="shared" si="3"/>
        <v>0</v>
      </c>
      <c r="M40" s="899">
        <f>SUM(M32:M39)</f>
        <v>0</v>
      </c>
      <c r="N40" s="567">
        <f t="shared" si="4"/>
        <v>0</v>
      </c>
      <c r="O40" s="899">
        <f>SUM(O32:O39)</f>
        <v>0</v>
      </c>
      <c r="P40" s="567">
        <f t="shared" si="5"/>
        <v>0</v>
      </c>
      <c r="Q40" s="899">
        <f>SUM(Q32:Q39)</f>
        <v>0</v>
      </c>
      <c r="R40" s="567">
        <f t="shared" si="6"/>
        <v>0</v>
      </c>
      <c r="S40" s="899">
        <f>SUM(S32:S39)</f>
        <v>0</v>
      </c>
      <c r="T40" s="567">
        <f t="shared" si="7"/>
        <v>0</v>
      </c>
      <c r="U40" s="887"/>
      <c r="V40" s="529"/>
      <c r="Z40" s="572"/>
      <c r="AA40" s="561" t="str">
        <f>IF(OR(B40=0,B40=""),"",B40&amp;IF(COUNTIF(B$11:$B40,B40)&gt;1,COUNTIF(B$11:$B40,B40),""))</f>
        <v>M249</v>
      </c>
      <c r="AB40" s="574"/>
    </row>
    <row r="41" spans="1:28" s="525" customFormat="1" ht="12.75" customHeight="1">
      <c r="A41" s="864"/>
      <c r="B41" s="897" t="s">
        <v>70</v>
      </c>
      <c r="C41" s="897" t="s">
        <v>71</v>
      </c>
      <c r="D41" s="898">
        <f>IFERROR(VLOOKUP($AA41,Calc_INF_PrevYearEUR!$A$11:$BQ$330,HLOOKUP(D$8,Calc_INF_PrevYearEUR!$E$5:$BQ$6,2,0),0),0)</f>
        <v>0</v>
      </c>
      <c r="E41" s="567">
        <f t="shared" si="0"/>
        <v>0</v>
      </c>
      <c r="F41" s="1261">
        <f>IFERROR(VLOOKUP($AA41,Calc_INF_FC_EUR!$A$11:$BQ$330,HLOOKUP(F$8,Calc_INF_FC_EUR!$E$5:$BQ$6,2,0),0),0)</f>
        <v>0</v>
      </c>
      <c r="G41" s="1262">
        <f>BusPlanLocation!G41/IF(BusPlanLocation!$C$9="EUR",1,START!$E$18)</f>
        <v>0</v>
      </c>
      <c r="H41" s="567">
        <f t="shared" si="1"/>
        <v>0</v>
      </c>
      <c r="I41" s="899" t="e">
        <f>IF($C$9="Forecast",$F41+$G41+(BusPlanLocation!I41/IF(BusPlanLocation!$C$9="EUR",1,START!$E$18)),$D41+(BusPlanLocation!I41/IF(BusPlanLocation!$C$9="EUR",1,START!$E$18)))</f>
        <v>#REF!</v>
      </c>
      <c r="J41" s="567" t="e">
        <f t="shared" si="2"/>
        <v>#REF!</v>
      </c>
      <c r="K41" s="899">
        <f>IF($C$9="Forecast",$F41+$G41+(BusPlanLocation!K41/IF(BusPlanLocation!$C$9="EUR",1,START!$E$18)),$D41+(BusPlanLocation!K41/IF(BusPlanLocation!$C$9="EUR",1,START!$E$18)))</f>
        <v>0</v>
      </c>
      <c r="L41" s="567">
        <f t="shared" si="3"/>
        <v>0</v>
      </c>
      <c r="M41" s="899">
        <f>IF($C$9="Forecast",$F41+$G41+(BusPlanLocation!M41/IF(BusPlanLocation!$C$9="EUR",1,START!$E$18)),$D41+(BusPlanLocation!M41/IF(BusPlanLocation!$C$9="EUR",1,START!$E$18)))</f>
        <v>0</v>
      </c>
      <c r="N41" s="567">
        <f t="shared" si="4"/>
        <v>0</v>
      </c>
      <c r="O41" s="899">
        <f>IF($C$9="Forecast",$F41+$G41+(BusPlanLocation!O41/IF(BusPlanLocation!$C$9="EUR",1,START!$E$18)),$D41+(BusPlanLocation!O41/IF(BusPlanLocation!$C$9="EUR",1,START!$E$18)))</f>
        <v>0</v>
      </c>
      <c r="P41" s="567">
        <f t="shared" si="5"/>
        <v>0</v>
      </c>
      <c r="Q41" s="899">
        <f>IF($C$9="Forecast",$F41+$G41+(BusPlanLocation!Q41/IF(BusPlanLocation!$C$9="EUR",1,START!$E$18)),$D41+(BusPlanLocation!Q41/IF(BusPlanLocation!$C$9="EUR",1,START!$E$18)))</f>
        <v>0</v>
      </c>
      <c r="R41" s="567">
        <f t="shared" si="6"/>
        <v>0</v>
      </c>
      <c r="S41" s="899">
        <f>IF($C$9="Forecast",$F41+$G41+(BusPlanLocation!S41/IF(BusPlanLocation!$C$9="EUR",1,START!$E$18)),$D41+(BusPlanLocation!S41/IF(BusPlanLocation!$C$9="EUR",1,START!$E$18)))</f>
        <v>0</v>
      </c>
      <c r="T41" s="567">
        <f t="shared" si="7"/>
        <v>0</v>
      </c>
      <c r="U41" s="887"/>
      <c r="V41" s="529"/>
      <c r="Z41" s="572"/>
      <c r="AA41" s="561" t="str">
        <f>IF(OR(B41=0,B41=""),"",B41&amp;IF(COUNTIF(B$11:$B41,B41)&gt;1,COUNTIF(B$11:$B41,B41),""))</f>
        <v>M209</v>
      </c>
      <c r="AB41" s="574"/>
    </row>
    <row r="42" spans="1:28" s="525" customFormat="1" ht="12.75" customHeight="1">
      <c r="A42" s="864"/>
      <c r="B42" s="897" t="s">
        <v>72</v>
      </c>
      <c r="C42" s="897" t="s">
        <v>73</v>
      </c>
      <c r="D42" s="898">
        <f>IFERROR(VLOOKUP($AA42,Calc_INF_PrevYearEUR!$A$11:$BQ$330,HLOOKUP(D$8,Calc_INF_PrevYearEUR!$E$5:$BQ$6,2,0),0),0)</f>
        <v>0</v>
      </c>
      <c r="E42" s="567">
        <f t="shared" si="0"/>
        <v>0</v>
      </c>
      <c r="F42" s="1261">
        <f>IFERROR(VLOOKUP($AA42,Calc_INF_FC_EUR!$A$11:$BQ$330,HLOOKUP(F$8,Calc_INF_FC_EUR!$E$5:$BQ$6,2,0),0),0)</f>
        <v>0</v>
      </c>
      <c r="G42" s="1262">
        <f>BusPlanLocation!G42/IF(BusPlanLocation!$C$9="EUR",1,START!$E$18)</f>
        <v>0</v>
      </c>
      <c r="H42" s="567">
        <f t="shared" si="1"/>
        <v>0</v>
      </c>
      <c r="I42" s="899" t="e">
        <f>I31+I41+I40</f>
        <v>#REF!</v>
      </c>
      <c r="J42" s="567" t="e">
        <f t="shared" si="2"/>
        <v>#REF!</v>
      </c>
      <c r="K42" s="899">
        <f>K31+K41+K40</f>
        <v>0</v>
      </c>
      <c r="L42" s="567">
        <f t="shared" si="3"/>
        <v>0</v>
      </c>
      <c r="M42" s="899">
        <f>M31+M41+M40</f>
        <v>0</v>
      </c>
      <c r="N42" s="567">
        <f t="shared" si="4"/>
        <v>0</v>
      </c>
      <c r="O42" s="899">
        <f>O31+O41+O40</f>
        <v>0</v>
      </c>
      <c r="P42" s="567">
        <f t="shared" si="5"/>
        <v>0</v>
      </c>
      <c r="Q42" s="899">
        <f>Q31+Q41+Q40</f>
        <v>0</v>
      </c>
      <c r="R42" s="567">
        <f t="shared" si="6"/>
        <v>0</v>
      </c>
      <c r="S42" s="899">
        <f>S31+S41+S40</f>
        <v>0</v>
      </c>
      <c r="T42" s="567">
        <f t="shared" si="7"/>
        <v>0</v>
      </c>
      <c r="U42" s="887"/>
      <c r="V42" s="529"/>
      <c r="Z42" s="550"/>
      <c r="AA42" s="561" t="str">
        <f>IF(OR(B42=0,B42=""),"",B42&amp;IF(COUNTIF(B$11:$B42,B42)&gt;1,COUNTIF(B$11:$B42,B42),""))</f>
        <v>M299</v>
      </c>
      <c r="AB42" s="552"/>
    </row>
    <row r="43" spans="1:28" s="525" customFormat="1" ht="12.75" customHeight="1">
      <c r="A43" s="864"/>
      <c r="B43" s="891" t="s">
        <v>74</v>
      </c>
      <c r="C43" s="892" t="s">
        <v>75</v>
      </c>
      <c r="D43" s="895">
        <f>IFERROR(VLOOKUP($AA43,Calc_INF_PrevYearEUR!$A$11:$BQ$330,HLOOKUP(D$8,Calc_INF_PrevYearEUR!$E$5:$BQ$6,2,0),0),0)</f>
        <v>0</v>
      </c>
      <c r="E43" s="307">
        <f t="shared" ref="E43:E48" si="8">IF(D43=0,0,D43/D$13)</f>
        <v>0</v>
      </c>
      <c r="F43" s="1258">
        <f>IFERROR(VLOOKUP($AA43,Calc_INF_FC_EUR!$A$11:$BQ$330,HLOOKUP(F$8,Calc_INF_FC_EUR!$E$5:$BQ$6,2,0),0),0)</f>
        <v>0</v>
      </c>
      <c r="G43" s="1260">
        <f>BusPlanLocation!G43/IF(BusPlanLocation!$C$9="EUR",1,START!$E$18)</f>
        <v>0</v>
      </c>
      <c r="H43" s="307">
        <f t="shared" ref="H43:H48" si="9">IF(F43=0,0,F43/F$13)</f>
        <v>0</v>
      </c>
      <c r="I43" s="896" t="e">
        <f>IF($C$9="Forecast",$F43+$G43+(BusPlanLocation!I43/IF(BusPlanLocation!$C$9="EUR",1,START!$E$18)),$D43+(BusPlanLocation!I43/IF(BusPlanLocation!$C$9="EUR",1,START!$E$18)))</f>
        <v>#REF!</v>
      </c>
      <c r="J43" s="307" t="e">
        <f t="shared" ref="J43:J48" si="10">IF(I43=0,0,I43/I$13)</f>
        <v>#REF!</v>
      </c>
      <c r="K43" s="896">
        <f>IF($C$9="Forecast",$F43+$G43+(BusPlanLocation!K43/IF(BusPlanLocation!$C$9="EUR",1,START!$E$18)),$D43+(BusPlanLocation!K43/IF(BusPlanLocation!$C$9="EUR",1,START!$E$18)))</f>
        <v>0</v>
      </c>
      <c r="L43" s="307">
        <f t="shared" ref="L43:L48" si="11">IF(K43=0,0,K43/K$13)</f>
        <v>0</v>
      </c>
      <c r="M43" s="896">
        <f>IF($C$9="Forecast",$F43+$G43+(BusPlanLocation!M43/IF(BusPlanLocation!$C$9="EUR",1,START!$E$18)),$D43+(BusPlanLocation!M43/IF(BusPlanLocation!$C$9="EUR",1,START!$E$18)))</f>
        <v>0</v>
      </c>
      <c r="N43" s="307">
        <f t="shared" ref="N43:N48" si="12">IF(M43=0,0,M43/M$13)</f>
        <v>0</v>
      </c>
      <c r="O43" s="896">
        <f>IF($C$9="Forecast",$F43+$G43+(BusPlanLocation!O43/IF(BusPlanLocation!$C$9="EUR",1,START!$E$18)),$D43+(BusPlanLocation!O43/IF(BusPlanLocation!$C$9="EUR",1,START!$E$18)))</f>
        <v>0</v>
      </c>
      <c r="P43" s="307">
        <f t="shared" ref="P43:P48" si="13">IF(O43=0,0,O43/O$13)</f>
        <v>0</v>
      </c>
      <c r="Q43" s="896">
        <f>IF($C$9="Forecast",$F43+$G43+(BusPlanLocation!Q43/IF(BusPlanLocation!$C$9="EUR",1,START!$E$18)),$D43+(BusPlanLocation!Q43/IF(BusPlanLocation!$C$9="EUR",1,START!$E$18)))</f>
        <v>0</v>
      </c>
      <c r="R43" s="307">
        <f t="shared" ref="R43:R48" si="14">IF(Q43=0,0,Q43/Q$13)</f>
        <v>0</v>
      </c>
      <c r="S43" s="896">
        <f>IF($C$9="Forecast",$F43+$G43+(BusPlanLocation!S43/IF(BusPlanLocation!$C$9="EUR",1,START!$E$18)),$D43+(BusPlanLocation!S43/IF(BusPlanLocation!$C$9="EUR",1,START!$E$18)))</f>
        <v>0</v>
      </c>
      <c r="T43" s="307">
        <f t="shared" ref="T43:T48" si="15">IF(S43=0,0,S43/S$13)</f>
        <v>0</v>
      </c>
      <c r="U43" s="887"/>
      <c r="V43" s="529"/>
      <c r="Z43" s="550"/>
      <c r="AA43" s="561" t="str">
        <f>IF(OR(B43=0,B43=""),"",B43&amp;IF(COUNTIF(B$11:$B43,B43)&gt;1,COUNTIF(B$11:$B43,B43),""))</f>
        <v>M305</v>
      </c>
      <c r="AB43" s="552"/>
    </row>
    <row r="44" spans="1:28" s="525" customFormat="1" ht="12.75" customHeight="1">
      <c r="A44" s="864"/>
      <c r="B44" s="891" t="s">
        <v>76</v>
      </c>
      <c r="C44" s="892" t="s">
        <v>77</v>
      </c>
      <c r="D44" s="895">
        <f>IFERROR(VLOOKUP($AA44,Calc_INF_PrevYearEUR!$A$11:$BQ$330,HLOOKUP(D$8,Calc_INF_PrevYearEUR!$E$5:$BQ$6,2,0),0),0)</f>
        <v>0</v>
      </c>
      <c r="E44" s="307">
        <f t="shared" si="8"/>
        <v>0</v>
      </c>
      <c r="F44" s="1258">
        <f>IFERROR(VLOOKUP($AA44,Calc_INF_FC_EUR!$A$11:$BQ$330,HLOOKUP(F$8,Calc_INF_FC_EUR!$E$5:$BQ$6,2,0),0),0)</f>
        <v>0</v>
      </c>
      <c r="G44" s="1260">
        <f>BusPlanLocation!G44/IF(BusPlanLocation!$C$9="EUR",1,START!$E$18)</f>
        <v>0</v>
      </c>
      <c r="H44" s="307">
        <f t="shared" si="9"/>
        <v>0</v>
      </c>
      <c r="I44" s="896">
        <f>IF($C$9="Forecast",$F44+$G44+(BusPlanLocation!I44/IF(BusPlanLocation!$C$9="EUR",1,START!$E$18)),$D44+(BusPlanLocation!I44/IF(BusPlanLocation!$C$9="EUR",1,START!$E$18)))</f>
        <v>0</v>
      </c>
      <c r="J44" s="307">
        <f t="shared" si="10"/>
        <v>0</v>
      </c>
      <c r="K44" s="896">
        <f>IF($C$9="Forecast",$F44+$G44+(BusPlanLocation!K44/IF(BusPlanLocation!$C$9="EUR",1,START!$E$18)),$D44+(BusPlanLocation!K44/IF(BusPlanLocation!$C$9="EUR",1,START!$E$18)))</f>
        <v>0</v>
      </c>
      <c r="L44" s="307">
        <f t="shared" si="11"/>
        <v>0</v>
      </c>
      <c r="M44" s="896">
        <f>IF($C$9="Forecast",$F44+$G44+(BusPlanLocation!M44/IF(BusPlanLocation!$C$9="EUR",1,START!$E$18)),$D44+(BusPlanLocation!M44/IF(BusPlanLocation!$C$9="EUR",1,START!$E$18)))</f>
        <v>0</v>
      </c>
      <c r="N44" s="307">
        <f t="shared" si="12"/>
        <v>0</v>
      </c>
      <c r="O44" s="896">
        <f>IF($C$9="Forecast",$F44+$G44+(BusPlanLocation!O44/IF(BusPlanLocation!$C$9="EUR",1,START!$E$18)),$D44+(BusPlanLocation!O44/IF(BusPlanLocation!$C$9="EUR",1,START!$E$18)))</f>
        <v>0</v>
      </c>
      <c r="P44" s="307">
        <f t="shared" si="13"/>
        <v>0</v>
      </c>
      <c r="Q44" s="896">
        <f>IF($C$9="Forecast",$F44+$G44+(BusPlanLocation!Q44/IF(BusPlanLocation!$C$9="EUR",1,START!$E$18)),$D44+(BusPlanLocation!Q44/IF(BusPlanLocation!$C$9="EUR",1,START!$E$18)))</f>
        <v>0</v>
      </c>
      <c r="R44" s="307">
        <f t="shared" si="14"/>
        <v>0</v>
      </c>
      <c r="S44" s="896">
        <f>IF($C$9="Forecast",$F44+$G44+(BusPlanLocation!S44/IF(BusPlanLocation!$C$9="EUR",1,START!$E$18)),$D44+(BusPlanLocation!S44/IF(BusPlanLocation!$C$9="EUR",1,START!$E$18)))</f>
        <v>0</v>
      </c>
      <c r="T44" s="307">
        <f t="shared" si="15"/>
        <v>0</v>
      </c>
      <c r="U44" s="887"/>
      <c r="V44" s="529"/>
      <c r="Z44" s="576"/>
      <c r="AA44" s="561" t="str">
        <f>IF(OR(B44=0,B44=""),"",B44&amp;IF(COUNTIF(B$11:$B44,B44)&gt;1,COUNTIF(B$11:$B44,B44),""))</f>
        <v>M310</v>
      </c>
      <c r="AB44" s="552"/>
    </row>
    <row r="45" spans="1:28" s="525" customFormat="1" ht="12.75" customHeight="1">
      <c r="A45" s="864"/>
      <c r="B45" s="891" t="s">
        <v>78</v>
      </c>
      <c r="C45" s="892" t="s">
        <v>79</v>
      </c>
      <c r="D45" s="895">
        <f>IFERROR(VLOOKUP($AA45,Calc_INF_PrevYearEUR!$A$11:$BQ$330,HLOOKUP(D$8,Calc_INF_PrevYearEUR!$E$5:$BQ$6,2,0),0),0)</f>
        <v>0</v>
      </c>
      <c r="E45" s="307">
        <f t="shared" si="8"/>
        <v>0</v>
      </c>
      <c r="F45" s="1258">
        <f>IFERROR(VLOOKUP($AA45,Calc_INF_FC_EUR!$A$11:$BQ$330,HLOOKUP(F$8,Calc_INF_FC_EUR!$E$5:$BQ$6,2,0),0),0)</f>
        <v>0</v>
      </c>
      <c r="G45" s="1260">
        <f>BusPlanLocation!G45/IF(BusPlanLocation!$C$9="EUR",1,START!$E$18)</f>
        <v>0</v>
      </c>
      <c r="H45" s="307">
        <f t="shared" si="9"/>
        <v>0</v>
      </c>
      <c r="I45" s="896" t="e">
        <f>IF($C$9="Forecast",$F45+$G45+(BusPlanLocation!I45/IF(BusPlanLocation!$C$9="EUR",1,START!$E$18)),$D45+(BusPlanLocation!I45/IF(BusPlanLocation!$C$9="EUR",1,START!$E$18)))</f>
        <v>#REF!</v>
      </c>
      <c r="J45" s="307" t="e">
        <f t="shared" si="10"/>
        <v>#REF!</v>
      </c>
      <c r="K45" s="896" t="e">
        <f>IF($C$9="Forecast",$F45+$G45+(BusPlanLocation!K45/IF(BusPlanLocation!$C$9="EUR",1,START!$E$18)),$D45+(BusPlanLocation!K45/IF(BusPlanLocation!$C$9="EUR",1,START!$E$18)))</f>
        <v>#REF!</v>
      </c>
      <c r="L45" s="307" t="e">
        <f t="shared" si="11"/>
        <v>#REF!</v>
      </c>
      <c r="M45" s="896" t="e">
        <f>IF($C$9="Forecast",$F45+$G45+(BusPlanLocation!M45/IF(BusPlanLocation!$C$9="EUR",1,START!$E$18)),$D45+(BusPlanLocation!M45/IF(BusPlanLocation!$C$9="EUR",1,START!$E$18)))</f>
        <v>#REF!</v>
      </c>
      <c r="N45" s="307" t="e">
        <f t="shared" si="12"/>
        <v>#REF!</v>
      </c>
      <c r="O45" s="896">
        <f>IF($C$9="Forecast",$F45+$G45+(BusPlanLocation!O45/IF(BusPlanLocation!$C$9="EUR",1,START!$E$18)),$D45+(BusPlanLocation!O45/IF(BusPlanLocation!$C$9="EUR",1,START!$E$18)))</f>
        <v>0</v>
      </c>
      <c r="P45" s="307">
        <f t="shared" si="13"/>
        <v>0</v>
      </c>
      <c r="Q45" s="896">
        <f>IF($C$9="Forecast",$F45+$G45+(BusPlanLocation!Q45/IF(BusPlanLocation!$C$9="EUR",1,START!$E$18)),$D45+(BusPlanLocation!Q45/IF(BusPlanLocation!$C$9="EUR",1,START!$E$18)))</f>
        <v>0</v>
      </c>
      <c r="R45" s="307">
        <f t="shared" si="14"/>
        <v>0</v>
      </c>
      <c r="S45" s="896">
        <f>IF($C$9="Forecast",$F45+$G45+(BusPlanLocation!S45/IF(BusPlanLocation!$C$9="EUR",1,START!$E$18)),$D45+(BusPlanLocation!S45/IF(BusPlanLocation!$C$9="EUR",1,START!$E$18)))</f>
        <v>0</v>
      </c>
      <c r="T45" s="307">
        <f t="shared" si="15"/>
        <v>0</v>
      </c>
      <c r="U45" s="887"/>
      <c r="V45" s="529"/>
      <c r="Z45" s="550"/>
      <c r="AA45" s="561" t="str">
        <f>IF(OR(B45=0,B45=""),"",B45&amp;IF(COUNTIF(B$11:$B45,B45)&gt;1,COUNTIF(B$11:$B45,B45),""))</f>
        <v>M315</v>
      </c>
      <c r="AB45" s="552"/>
    </row>
    <row r="46" spans="1:28" s="525" customFormat="1" ht="12.75" customHeight="1">
      <c r="A46" s="864"/>
      <c r="B46" s="891" t="s">
        <v>80</v>
      </c>
      <c r="C46" s="892" t="s">
        <v>81</v>
      </c>
      <c r="D46" s="895">
        <f>IFERROR(VLOOKUP($AA46,Calc_INF_PrevYearEUR!$A$11:$BQ$330,HLOOKUP(D$8,Calc_INF_PrevYearEUR!$E$5:$BQ$6,2,0),0),0)</f>
        <v>0</v>
      </c>
      <c r="E46" s="307">
        <f t="shared" si="8"/>
        <v>0</v>
      </c>
      <c r="F46" s="1258">
        <f>IFERROR(VLOOKUP($AA46,Calc_INF_FC_EUR!$A$11:$BQ$330,HLOOKUP(F$8,Calc_INF_FC_EUR!$E$5:$BQ$6,2,0),0),0)</f>
        <v>0</v>
      </c>
      <c r="G46" s="1260">
        <f>BusPlanLocation!G46/IF(BusPlanLocation!$C$9="EUR",1,START!$E$18)</f>
        <v>0</v>
      </c>
      <c r="H46" s="307">
        <f t="shared" si="9"/>
        <v>0</v>
      </c>
      <c r="I46" s="896">
        <f>IF($C$9="Forecast",$F46+$G46+(BusPlanLocation!I46/IF(BusPlanLocation!$C$9="EUR",1,START!$E$18)),$D46+(BusPlanLocation!I46/IF(BusPlanLocation!$C$9="EUR",1,START!$E$18)))</f>
        <v>0</v>
      </c>
      <c r="J46" s="307">
        <f t="shared" si="10"/>
        <v>0</v>
      </c>
      <c r="K46" s="896">
        <f>IF($C$9="Forecast",$F46+$G46+(BusPlanLocation!K46/IF(BusPlanLocation!$C$9="EUR",1,START!$E$18)),$D46+(BusPlanLocation!K46/IF(BusPlanLocation!$C$9="EUR",1,START!$E$18)))</f>
        <v>0</v>
      </c>
      <c r="L46" s="307">
        <f t="shared" si="11"/>
        <v>0</v>
      </c>
      <c r="M46" s="896">
        <f>IF($C$9="Forecast",$F46+$G46+(BusPlanLocation!M46/IF(BusPlanLocation!$C$9="EUR",1,START!$E$18)),$D46+(BusPlanLocation!M46/IF(BusPlanLocation!$C$9="EUR",1,START!$E$18)))</f>
        <v>0</v>
      </c>
      <c r="N46" s="307">
        <f t="shared" si="12"/>
        <v>0</v>
      </c>
      <c r="O46" s="896">
        <f>IF($C$9="Forecast",$F46+$G46+(BusPlanLocation!O46/IF(BusPlanLocation!$C$9="EUR",1,START!$E$18)),$D46+(BusPlanLocation!O46/IF(BusPlanLocation!$C$9="EUR",1,START!$E$18)))</f>
        <v>0</v>
      </c>
      <c r="P46" s="307">
        <f t="shared" si="13"/>
        <v>0</v>
      </c>
      <c r="Q46" s="896">
        <f>IF($C$9="Forecast",$F46+$G46+(BusPlanLocation!Q46/IF(BusPlanLocation!$C$9="EUR",1,START!$E$18)),$D46+(BusPlanLocation!Q46/IF(BusPlanLocation!$C$9="EUR",1,START!$E$18)))</f>
        <v>0</v>
      </c>
      <c r="R46" s="307">
        <f t="shared" si="14"/>
        <v>0</v>
      </c>
      <c r="S46" s="896">
        <f>IF($C$9="Forecast",$F46+$G46+(BusPlanLocation!S46/IF(BusPlanLocation!$C$9="EUR",1,START!$E$18)),$D46+(BusPlanLocation!S46/IF(BusPlanLocation!$C$9="EUR",1,START!$E$18)))</f>
        <v>0</v>
      </c>
      <c r="T46" s="307">
        <f t="shared" si="15"/>
        <v>0</v>
      </c>
      <c r="U46" s="887"/>
      <c r="V46" s="529"/>
      <c r="Z46" s="550"/>
      <c r="AA46" s="561" t="str">
        <f>IF(OR(B46=0,B46=""),"",B46&amp;IF(COUNTIF(B$11:$B46,B46)&gt;1,COUNTIF(B$11:$B46,B46),""))</f>
        <v>M320</v>
      </c>
      <c r="AB46" s="552"/>
    </row>
    <row r="47" spans="1:28" s="525" customFormat="1" ht="12.75" customHeight="1">
      <c r="A47" s="864"/>
      <c r="B47" s="891" t="s">
        <v>82</v>
      </c>
      <c r="C47" s="892" t="s">
        <v>83</v>
      </c>
      <c r="D47" s="895">
        <f>IFERROR(VLOOKUP($AA47,Calc_INF_PrevYearEUR!$A$11:$BQ$330,HLOOKUP(D$8,Calc_INF_PrevYearEUR!$E$5:$BQ$6,2,0),0),0)</f>
        <v>0</v>
      </c>
      <c r="E47" s="307">
        <f t="shared" si="8"/>
        <v>0</v>
      </c>
      <c r="F47" s="1258">
        <f>IFERROR(VLOOKUP($AA47,Calc_INF_FC_EUR!$A$11:$BQ$330,HLOOKUP(F$8,Calc_INF_FC_EUR!$E$5:$BQ$6,2,0),0),0)</f>
        <v>0</v>
      </c>
      <c r="G47" s="1260">
        <f>BusPlanLocation!G47/IF(BusPlanLocation!$C$9="EUR",1,START!$E$18)</f>
        <v>0</v>
      </c>
      <c r="H47" s="307">
        <f t="shared" si="9"/>
        <v>0</v>
      </c>
      <c r="I47" s="896">
        <f>IF($C$9="Forecast",$F47+$G47+(BusPlanLocation!I47/IF(BusPlanLocation!$C$9="EUR",1,START!$E$18)),$D47+(BusPlanLocation!I47/IF(BusPlanLocation!$C$9="EUR",1,START!$E$18)))</f>
        <v>0</v>
      </c>
      <c r="J47" s="307">
        <f t="shared" si="10"/>
        <v>0</v>
      </c>
      <c r="K47" s="896">
        <f>IF($C$9="Forecast",$F47+$G47+(BusPlanLocation!K47/IF(BusPlanLocation!$C$9="EUR",1,START!$E$18)),$D47+(BusPlanLocation!K47/IF(BusPlanLocation!$C$9="EUR",1,START!$E$18)))</f>
        <v>0</v>
      </c>
      <c r="L47" s="307">
        <f t="shared" si="11"/>
        <v>0</v>
      </c>
      <c r="M47" s="896">
        <f>IF($C$9="Forecast",$F47+$G47+(BusPlanLocation!M47/IF(BusPlanLocation!$C$9="EUR",1,START!$E$18)),$D47+(BusPlanLocation!M47/IF(BusPlanLocation!$C$9="EUR",1,START!$E$18)))</f>
        <v>0</v>
      </c>
      <c r="N47" s="307">
        <f t="shared" si="12"/>
        <v>0</v>
      </c>
      <c r="O47" s="896">
        <f>IF($C$9="Forecast",$F47+$G47+(BusPlanLocation!O47/IF(BusPlanLocation!$C$9="EUR",1,START!$E$18)),$D47+(BusPlanLocation!O47/IF(BusPlanLocation!$C$9="EUR",1,START!$E$18)))</f>
        <v>0</v>
      </c>
      <c r="P47" s="307">
        <f t="shared" si="13"/>
        <v>0</v>
      </c>
      <c r="Q47" s="896">
        <f>IF($C$9="Forecast",$F47+$G47+(BusPlanLocation!Q47/IF(BusPlanLocation!$C$9="EUR",1,START!$E$18)),$D47+(BusPlanLocation!Q47/IF(BusPlanLocation!$C$9="EUR",1,START!$E$18)))</f>
        <v>0</v>
      </c>
      <c r="R47" s="307">
        <f t="shared" si="14"/>
        <v>0</v>
      </c>
      <c r="S47" s="896">
        <f>IF($C$9="Forecast",$F47+$G47+(BusPlanLocation!S47/IF(BusPlanLocation!$C$9="EUR",1,START!$E$18)),$D47+(BusPlanLocation!S47/IF(BusPlanLocation!$C$9="EUR",1,START!$E$18)))</f>
        <v>0</v>
      </c>
      <c r="T47" s="307">
        <f t="shared" si="15"/>
        <v>0</v>
      </c>
      <c r="U47" s="887"/>
      <c r="V47" s="529"/>
      <c r="Z47" s="550"/>
      <c r="AA47" s="561" t="str">
        <f>IF(OR(B47=0,B47=""),"",B47&amp;IF(COUNTIF(B$11:$B47,B47)&gt;1,COUNTIF(B$11:$B47,B47),""))</f>
        <v>M325</v>
      </c>
      <c r="AB47" s="552"/>
    </row>
    <row r="48" spans="1:28" s="525" customFormat="1" ht="12.75" customHeight="1">
      <c r="A48" s="864"/>
      <c r="B48" s="897" t="s">
        <v>84</v>
      </c>
      <c r="C48" s="897" t="s">
        <v>85</v>
      </c>
      <c r="D48" s="898">
        <f>IFERROR(VLOOKUP($AA48,Calc_INF_PrevYearEUR!$A$11:$BQ$330,HLOOKUP(D$8,Calc_INF_PrevYearEUR!$E$5:$BQ$6,2,0),0),0)</f>
        <v>0</v>
      </c>
      <c r="E48" s="567">
        <f t="shared" si="8"/>
        <v>0</v>
      </c>
      <c r="F48" s="1261">
        <f>IFERROR(VLOOKUP($AA48,Calc_INF_FC_EUR!$A$11:$BQ$330,HLOOKUP(F$8,Calc_INF_FC_EUR!$E$5:$BQ$6,2,0),0),0)</f>
        <v>0</v>
      </c>
      <c r="G48" s="1262">
        <f>BusPlanLocation!G48/IF(BusPlanLocation!$C$9="EUR",1,START!$E$18)</f>
        <v>0</v>
      </c>
      <c r="H48" s="567">
        <f t="shared" si="9"/>
        <v>0</v>
      </c>
      <c r="I48" s="899" t="e">
        <f>SUM(I43:I47)</f>
        <v>#REF!</v>
      </c>
      <c r="J48" s="567" t="e">
        <f t="shared" si="10"/>
        <v>#REF!</v>
      </c>
      <c r="K48" s="899" t="e">
        <f>SUM(K43:K47)</f>
        <v>#REF!</v>
      </c>
      <c r="L48" s="567" t="e">
        <f t="shared" si="11"/>
        <v>#REF!</v>
      </c>
      <c r="M48" s="899" t="e">
        <f>SUM(M43:M47)</f>
        <v>#REF!</v>
      </c>
      <c r="N48" s="567" t="e">
        <f t="shared" si="12"/>
        <v>#REF!</v>
      </c>
      <c r="O48" s="899">
        <f>SUM(O43:O47)</f>
        <v>0</v>
      </c>
      <c r="P48" s="567">
        <f t="shared" si="13"/>
        <v>0</v>
      </c>
      <c r="Q48" s="899">
        <f>SUM(Q43:Q47)</f>
        <v>0</v>
      </c>
      <c r="R48" s="567">
        <f t="shared" si="14"/>
        <v>0</v>
      </c>
      <c r="S48" s="899">
        <f>SUM(S43:S47)</f>
        <v>0</v>
      </c>
      <c r="T48" s="567">
        <f t="shared" si="15"/>
        <v>0</v>
      </c>
      <c r="U48" s="887"/>
      <c r="V48" s="529"/>
      <c r="Z48" s="572"/>
      <c r="AA48" s="561" t="str">
        <f>IF(OR(B48=0,B48=""),"",B48&amp;IF(COUNTIF(B$11:$B48,B48)&gt;1,COUNTIF(B$11:$B48,B48),""))</f>
        <v>M339</v>
      </c>
      <c r="AB48" s="574"/>
    </row>
    <row r="49" spans="1:28" s="525" customFormat="1" ht="12.75" customHeight="1">
      <c r="A49" s="864"/>
      <c r="B49" s="897" t="s">
        <v>86</v>
      </c>
      <c r="C49" s="897" t="s">
        <v>87</v>
      </c>
      <c r="D49" s="898">
        <f>IFERROR(VLOOKUP($AA49,Calc_INF_PrevYearEUR!$A$11:$BQ$330,HLOOKUP(D$8,Calc_INF_PrevYearEUR!$E$5:$BQ$6,2,0),0),0)</f>
        <v>0</v>
      </c>
      <c r="E49" s="567">
        <f>IF(D49=0,0,D49/D$25)</f>
        <v>0</v>
      </c>
      <c r="F49" s="1261">
        <f>IFERROR(VLOOKUP($AA49,Calc_INF_FC_EUR!$A$11:$BQ$330,HLOOKUP(F$8,Calc_INF_FC_EUR!$E$5:$BQ$6,2,0),0),0)</f>
        <v>0</v>
      </c>
      <c r="G49" s="1262">
        <f>BusPlanLocation!G49/IF(BusPlanLocation!$C$9="EUR",1,START!$E$18)</f>
        <v>0</v>
      </c>
      <c r="H49" s="567">
        <f>IF(F49=0,0,F49/F$25)</f>
        <v>0</v>
      </c>
      <c r="I49" s="899">
        <f>IF($C$9="Forecast",$F49+$G49+(BusPlanLocation!I49/IF(BusPlanLocation!$C$9="EUR",1,START!$E$18)),$D49+(BusPlanLocation!I49/IF(BusPlanLocation!$C$9="EUR",1,START!$E$18)))</f>
        <v>0</v>
      </c>
      <c r="J49" s="567">
        <f>IF(I49=0,0,I49/I$25)</f>
        <v>0</v>
      </c>
      <c r="K49" s="899">
        <f>IF($C$9="Forecast",$F49+$G49+(BusPlanLocation!K49/IF(BusPlanLocation!$C$9="EUR",1,START!$E$18)),$D49+(BusPlanLocation!K49/IF(BusPlanLocation!$C$9="EUR",1,START!$E$18)))</f>
        <v>0</v>
      </c>
      <c r="L49" s="567">
        <f>IF(K49=0,0,K49/K$25)</f>
        <v>0</v>
      </c>
      <c r="M49" s="899">
        <f>IF($C$9="Forecast",$F49+$G49+(BusPlanLocation!M49/IF(BusPlanLocation!$C$9="EUR",1,START!$E$18)),$D49+(BusPlanLocation!M49/IF(BusPlanLocation!$C$9="EUR",1,START!$E$18)))</f>
        <v>0</v>
      </c>
      <c r="N49" s="567">
        <f>IF(M49=0,0,M49/M$25)</f>
        <v>0</v>
      </c>
      <c r="O49" s="899">
        <f>IF($C$9="Forecast",$F49+$G49+(BusPlanLocation!O49/IF(BusPlanLocation!$C$9="EUR",1,START!$E$18)),$D49+(BusPlanLocation!O49/IF(BusPlanLocation!$C$9="EUR",1,START!$E$18)))</f>
        <v>0</v>
      </c>
      <c r="P49" s="567">
        <f>IF(O49=0,0,O49/O$25)</f>
        <v>0</v>
      </c>
      <c r="Q49" s="899">
        <f>IF($C$9="Forecast",$F49+$G49+(BusPlanLocation!Q49/IF(BusPlanLocation!$C$9="EUR",1,START!$E$18)),$D49+(BusPlanLocation!Q49/IF(BusPlanLocation!$C$9="EUR",1,START!$E$18)))</f>
        <v>0</v>
      </c>
      <c r="R49" s="567">
        <f>IF(Q49=0,0,Q49/Q$25)</f>
        <v>0</v>
      </c>
      <c r="S49" s="899">
        <f>IF($C$9="Forecast",$F49+$G49+(BusPlanLocation!S49/IF(BusPlanLocation!$C$9="EUR",1,START!$E$18)),$D49+(BusPlanLocation!S49/IF(BusPlanLocation!$C$9="EUR",1,START!$E$18)))</f>
        <v>0</v>
      </c>
      <c r="T49" s="567">
        <f>IF(S49=0,0,S49/S$25)</f>
        <v>0</v>
      </c>
      <c r="U49" s="887"/>
      <c r="V49" s="529"/>
      <c r="Z49" s="577"/>
      <c r="AA49" s="561" t="str">
        <f>IF(OR(B49=0,B49=""),"",B49&amp;IF(COUNTIF(B$11:$B49,B49)&gt;1,COUNTIF(B$11:$B49,B49),""))</f>
        <v>M349</v>
      </c>
      <c r="AB49" s="574"/>
    </row>
    <row r="50" spans="1:28" s="525" customFormat="1" ht="12.75" customHeight="1">
      <c r="A50" s="864"/>
      <c r="B50" s="897" t="s">
        <v>88</v>
      </c>
      <c r="C50" s="897" t="s">
        <v>89</v>
      </c>
      <c r="D50" s="898">
        <f>IFERROR(VLOOKUP($AA50,Calc_INF_PrevYearEUR!$A$11:$BQ$330,HLOOKUP(D$8,Calc_INF_PrevYearEUR!$E$5:$BQ$6,2,0),0),0)</f>
        <v>0</v>
      </c>
      <c r="E50" s="567">
        <f>IF(D50=0,0,D50/D$28)</f>
        <v>0</v>
      </c>
      <c r="F50" s="1261">
        <f>IFERROR(VLOOKUP($AA50,Calc_INF_FC_EUR!$A$11:$BQ$330,HLOOKUP(F$8,Calc_INF_FC_EUR!$E$5:$BQ$6,2,0),0),0)</f>
        <v>0</v>
      </c>
      <c r="G50" s="1262">
        <f>BusPlanLocation!G50/IF(BusPlanLocation!$C$9="EUR",1,START!$E$18)</f>
        <v>0</v>
      </c>
      <c r="H50" s="567">
        <f>IF(F50=0,0,F50/F$28)</f>
        <v>0</v>
      </c>
      <c r="I50" s="899">
        <f>IF($C$9="Forecast",$F50+$G50+(BusPlanLocation!I50/IF(BusPlanLocation!$C$9="EUR",1,START!$E$18)),$D50+(BusPlanLocation!I50/IF(BusPlanLocation!$C$9="EUR",1,START!$E$18)))</f>
        <v>0</v>
      </c>
      <c r="J50" s="567">
        <f>IF(I50=0,0,I50/I$28)</f>
        <v>0</v>
      </c>
      <c r="K50" s="899">
        <f>IF($C$9="Forecast",$F50+$G50+(BusPlanLocation!K50/IF(BusPlanLocation!$C$9="EUR",1,START!$E$18)),$D50+(BusPlanLocation!K50/IF(BusPlanLocation!$C$9="EUR",1,START!$E$18)))</f>
        <v>0</v>
      </c>
      <c r="L50" s="567">
        <f>IF(K50=0,0,K50/K$28)</f>
        <v>0</v>
      </c>
      <c r="M50" s="899">
        <f>IF($C$9="Forecast",$F50+$G50+(BusPlanLocation!M50/IF(BusPlanLocation!$C$9="EUR",1,START!$E$18)),$D50+(BusPlanLocation!M50/IF(BusPlanLocation!$C$9="EUR",1,START!$E$18)))</f>
        <v>0</v>
      </c>
      <c r="N50" s="567">
        <f>IF(M50=0,0,M50/M$28)</f>
        <v>0</v>
      </c>
      <c r="O50" s="899">
        <f>IF($C$9="Forecast",$F50+$G50+(BusPlanLocation!O50/IF(BusPlanLocation!$C$9="EUR",1,START!$E$18)),$D50+(BusPlanLocation!O50/IF(BusPlanLocation!$C$9="EUR",1,START!$E$18)))</f>
        <v>0</v>
      </c>
      <c r="P50" s="567">
        <f>IF(O50=0,0,O50/O$28)</f>
        <v>0</v>
      </c>
      <c r="Q50" s="899">
        <f>IF($C$9="Forecast",$F50+$G50+(BusPlanLocation!Q50/IF(BusPlanLocation!$C$9="EUR",1,START!$E$18)),$D50+(BusPlanLocation!Q50/IF(BusPlanLocation!$C$9="EUR",1,START!$E$18)))</f>
        <v>0</v>
      </c>
      <c r="R50" s="567">
        <f>IF(Q50=0,0,Q50/Q$28)</f>
        <v>0</v>
      </c>
      <c r="S50" s="899">
        <f>IF($C$9="Forecast",$F50+$G50+(BusPlanLocation!S50/IF(BusPlanLocation!$C$9="EUR",1,START!$E$18)),$D50+(BusPlanLocation!S50/IF(BusPlanLocation!$C$9="EUR",1,START!$E$18)))</f>
        <v>0</v>
      </c>
      <c r="T50" s="567">
        <f>IF(S50=0,0,S50/S$28)</f>
        <v>0</v>
      </c>
      <c r="U50" s="887"/>
      <c r="V50" s="529"/>
      <c r="Z50" s="577"/>
      <c r="AA50" s="561" t="str">
        <f>IF(OR(B50=0,B50=""),"",B50&amp;IF(COUNTIF(B$11:$B50,B50)&gt;1,COUNTIF(B$11:$B50,B50),""))</f>
        <v>M359</v>
      </c>
      <c r="AB50" s="574"/>
    </row>
    <row r="51" spans="1:28" s="525" customFormat="1" ht="12.75" customHeight="1">
      <c r="A51" s="864"/>
      <c r="B51" s="897" t="s">
        <v>90</v>
      </c>
      <c r="C51" s="897" t="s">
        <v>91</v>
      </c>
      <c r="D51" s="898">
        <f>IFERROR(VLOOKUP($AA51,Calc_INF_PrevYearEUR!$A$11:$BQ$330,HLOOKUP(D$8,Calc_INF_PrevYearEUR!$E$5:$BQ$6,2,0),0),0)</f>
        <v>0</v>
      </c>
      <c r="E51" s="567">
        <f t="shared" ref="E51:E114" si="16">IF(D51=0,0,D51/D$42)</f>
        <v>0</v>
      </c>
      <c r="F51" s="1261">
        <f>IFERROR(VLOOKUP($AA51,Calc_INF_FC_EUR!$A$11:$BQ$330,HLOOKUP(F$8,Calc_INF_FC_EUR!$E$5:$BQ$6,2,0),0),0)</f>
        <v>0</v>
      </c>
      <c r="G51" s="1262">
        <f>BusPlanLocation!G51/IF(BusPlanLocation!$C$9="EUR",1,START!$E$18)</f>
        <v>0</v>
      </c>
      <c r="H51" s="567">
        <f t="shared" ref="H51:H114" si="17">IF(F51=0,0,F51/F$42)</f>
        <v>0</v>
      </c>
      <c r="I51" s="899" t="e">
        <f>I48+I49+I50</f>
        <v>#REF!</v>
      </c>
      <c r="J51" s="567" t="e">
        <f t="shared" ref="J51:J114" si="18">IF(I51=0,0,I51/I$42)</f>
        <v>#REF!</v>
      </c>
      <c r="K51" s="899" t="e">
        <f>K48+K49+K50</f>
        <v>#REF!</v>
      </c>
      <c r="L51" s="567" t="e">
        <f t="shared" ref="L51:L114" si="19">IF(K51=0,0,K51/K$42)</f>
        <v>#REF!</v>
      </c>
      <c r="M51" s="899" t="e">
        <f>M48+M49+M50</f>
        <v>#REF!</v>
      </c>
      <c r="N51" s="567" t="e">
        <f t="shared" ref="N51:N114" si="20">IF(M51=0,0,M51/M$42)</f>
        <v>#REF!</v>
      </c>
      <c r="O51" s="899">
        <f>O48+O49+O50</f>
        <v>0</v>
      </c>
      <c r="P51" s="567">
        <f t="shared" ref="P51:P114" si="21">IF(O51=0,0,O51/O$42)</f>
        <v>0</v>
      </c>
      <c r="Q51" s="899">
        <f>Q48+Q49+Q50</f>
        <v>0</v>
      </c>
      <c r="R51" s="567">
        <f t="shared" ref="R51:R114" si="22">IF(Q51=0,0,Q51/Q$42)</f>
        <v>0</v>
      </c>
      <c r="S51" s="899">
        <f>S48+S49+S50</f>
        <v>0</v>
      </c>
      <c r="T51" s="567">
        <f t="shared" ref="T51:T114" si="23">IF(S51=0,0,S51/S$42)</f>
        <v>0</v>
      </c>
      <c r="U51" s="887"/>
      <c r="V51" s="529"/>
      <c r="Z51" s="572"/>
      <c r="AA51" s="561" t="str">
        <f>IF(OR(B51=0,B51=""),"",B51&amp;IF(COUNTIF(B$11:$B51,B51)&gt;1,COUNTIF(B$11:$B51,B51),""))</f>
        <v>M369</v>
      </c>
      <c r="AB51" s="574"/>
    </row>
    <row r="52" spans="1:28" s="525" customFormat="1" ht="12.75" customHeight="1">
      <c r="A52" s="864"/>
      <c r="B52" s="897" t="s">
        <v>92</v>
      </c>
      <c r="C52" s="897" t="s">
        <v>93</v>
      </c>
      <c r="D52" s="898">
        <f>IFERROR(VLOOKUP($AA52,Calc_INF_PrevYearEUR!$A$11:$BQ$330,HLOOKUP(D$8,Calc_INF_PrevYearEUR!$E$5:$BQ$6,2,0),0),0)</f>
        <v>0</v>
      </c>
      <c r="E52" s="567">
        <f t="shared" si="16"/>
        <v>0</v>
      </c>
      <c r="F52" s="1261">
        <f>IFERROR(VLOOKUP($AA52,Calc_INF_FC_EUR!$A$11:$BQ$330,HLOOKUP(F$8,Calc_INF_FC_EUR!$E$5:$BQ$6,2,0),0),0)</f>
        <v>0</v>
      </c>
      <c r="G52" s="1262">
        <f>BusPlanLocation!G52/IF(BusPlanLocation!$C$9="EUR",1,START!$E$18)</f>
        <v>0</v>
      </c>
      <c r="H52" s="567">
        <f t="shared" si="17"/>
        <v>0</v>
      </c>
      <c r="I52" s="899" t="e">
        <f>I42+I51</f>
        <v>#REF!</v>
      </c>
      <c r="J52" s="567" t="e">
        <f t="shared" si="18"/>
        <v>#REF!</v>
      </c>
      <c r="K52" s="899" t="e">
        <f>K42+K51</f>
        <v>#REF!</v>
      </c>
      <c r="L52" s="567" t="e">
        <f t="shared" si="19"/>
        <v>#REF!</v>
      </c>
      <c r="M52" s="899" t="e">
        <f>M42+M51</f>
        <v>#REF!</v>
      </c>
      <c r="N52" s="567" t="e">
        <f t="shared" si="20"/>
        <v>#REF!</v>
      </c>
      <c r="O52" s="899">
        <f>O42+O51</f>
        <v>0</v>
      </c>
      <c r="P52" s="567">
        <f t="shared" si="21"/>
        <v>0</v>
      </c>
      <c r="Q52" s="899">
        <f>Q42+Q51</f>
        <v>0</v>
      </c>
      <c r="R52" s="567">
        <f t="shared" si="22"/>
        <v>0</v>
      </c>
      <c r="S52" s="899">
        <f>S42+S51</f>
        <v>0</v>
      </c>
      <c r="T52" s="567">
        <f t="shared" si="23"/>
        <v>0</v>
      </c>
      <c r="U52" s="887"/>
      <c r="V52" s="529"/>
      <c r="Z52" s="550"/>
      <c r="AA52" s="561" t="str">
        <f>IF(OR(B52=0,B52=""),"",B52&amp;IF(COUNTIF(B$11:$B52,B52)&gt;1,COUNTIF(B$11:$B52,B52),""))</f>
        <v>M399</v>
      </c>
      <c r="AB52" s="552"/>
    </row>
    <row r="53" spans="1:28" s="525" customFormat="1" ht="12.75" customHeight="1">
      <c r="A53" s="864"/>
      <c r="B53" s="891" t="s">
        <v>94</v>
      </c>
      <c r="C53" s="892" t="s">
        <v>95</v>
      </c>
      <c r="D53" s="895">
        <f>IFERROR(VLOOKUP($AA53,Calc_INF_PrevYearEUR!$A$11:$BQ$330,HLOOKUP(D$8,Calc_INF_PrevYearEUR!$E$5:$BQ$6,2,0),0),0)</f>
        <v>0</v>
      </c>
      <c r="E53" s="307">
        <f t="shared" si="16"/>
        <v>0</v>
      </c>
      <c r="F53" s="1258">
        <f>IFERROR(VLOOKUP($AA53,Calc_INF_FC_EUR!$A$11:$BQ$330,HLOOKUP(F$8,Calc_INF_FC_EUR!$E$5:$BQ$6,2,0),0),0)</f>
        <v>0</v>
      </c>
      <c r="G53" s="1260">
        <f>BusPlanLocation!G53/IF(BusPlanLocation!$C$9="EUR",1,START!$E$18)</f>
        <v>0</v>
      </c>
      <c r="H53" s="307">
        <f t="shared" si="17"/>
        <v>0</v>
      </c>
      <c r="I53" s="896" t="e">
        <f>IF($C$9="Forecast",$F53+$G53+(BusPlanLocation!I53/IF(BusPlanLocation!$C$9="EUR",1,START!$E$18)),$D53+(BusPlanLocation!I53/IF(BusPlanLocation!$C$9="EUR",1,START!$E$18)))</f>
        <v>#REF!</v>
      </c>
      <c r="J53" s="307" t="e">
        <f t="shared" si="18"/>
        <v>#REF!</v>
      </c>
      <c r="K53" s="896" t="e">
        <f>IF($C$9="Forecast",$F53+$G53+(BusPlanLocation!K53/IF(BusPlanLocation!$C$9="EUR",1,START!$E$18)),$D53+(BusPlanLocation!K53/IF(BusPlanLocation!$C$9="EUR",1,START!$E$18)))</f>
        <v>#REF!</v>
      </c>
      <c r="L53" s="307" t="e">
        <f t="shared" si="19"/>
        <v>#REF!</v>
      </c>
      <c r="M53" s="896" t="e">
        <f>IF($C$9="Forecast",$F53+$G53+(BusPlanLocation!M53/IF(BusPlanLocation!$C$9="EUR",1,START!$E$18)),$D53+(BusPlanLocation!M53/IF(BusPlanLocation!$C$9="EUR",1,START!$E$18)))</f>
        <v>#REF!</v>
      </c>
      <c r="N53" s="307" t="e">
        <f t="shared" si="20"/>
        <v>#REF!</v>
      </c>
      <c r="O53" s="896">
        <f>IF($C$9="Forecast",$F53+$G53+(BusPlanLocation!O53/IF(BusPlanLocation!$C$9="EUR",1,START!$E$18)),$D53+(BusPlanLocation!O53/IF(BusPlanLocation!$C$9="EUR",1,START!$E$18)))</f>
        <v>0</v>
      </c>
      <c r="P53" s="307">
        <f t="shared" si="21"/>
        <v>0</v>
      </c>
      <c r="Q53" s="896">
        <f>IF($C$9="Forecast",$F53+$G53+(BusPlanLocation!Q53/IF(BusPlanLocation!$C$9="EUR",1,START!$E$18)),$D53+(BusPlanLocation!Q53/IF(BusPlanLocation!$C$9="EUR",1,START!$E$18)))</f>
        <v>0</v>
      </c>
      <c r="R53" s="307">
        <f t="shared" si="22"/>
        <v>0</v>
      </c>
      <c r="S53" s="896">
        <f>IF($C$9="Forecast",$F53+$G53+(BusPlanLocation!S53/IF(BusPlanLocation!$C$9="EUR",1,START!$E$18)),$D53+(BusPlanLocation!S53/IF(BusPlanLocation!$C$9="EUR",1,START!$E$18)))</f>
        <v>0</v>
      </c>
      <c r="T53" s="307">
        <f t="shared" si="23"/>
        <v>0</v>
      </c>
      <c r="U53" s="887"/>
      <c r="V53" s="529"/>
      <c r="Z53" s="550"/>
      <c r="AA53" s="561" t="str">
        <f>IF(OR(B53=0,B53=""),"",B53&amp;IF(COUNTIF(B$11:$B53,B53)&gt;1,COUNTIF(B$11:$B53,B53),""))</f>
        <v>M405</v>
      </c>
      <c r="AB53" s="552"/>
    </row>
    <row r="54" spans="1:28" s="525" customFormat="1" ht="12.75" customHeight="1">
      <c r="A54" s="864"/>
      <c r="B54" s="891" t="s">
        <v>96</v>
      </c>
      <c r="C54" s="892" t="s">
        <v>97</v>
      </c>
      <c r="D54" s="895">
        <f>IFERROR(VLOOKUP($AA54,Calc_INF_PrevYearEUR!$A$11:$BQ$330,HLOOKUP(D$8,Calc_INF_PrevYearEUR!$E$5:$BQ$6,2,0),0),0)</f>
        <v>0</v>
      </c>
      <c r="E54" s="307">
        <f t="shared" si="16"/>
        <v>0</v>
      </c>
      <c r="F54" s="1258">
        <f>IFERROR(VLOOKUP($AA54,Calc_INF_FC_EUR!$A$11:$BQ$330,HLOOKUP(F$8,Calc_INF_FC_EUR!$E$5:$BQ$6,2,0),0),0)</f>
        <v>0</v>
      </c>
      <c r="G54" s="1260">
        <f>BusPlanLocation!G54/IF(BusPlanLocation!$C$9="EUR",1,START!$E$18)</f>
        <v>0</v>
      </c>
      <c r="H54" s="307">
        <f t="shared" si="17"/>
        <v>0</v>
      </c>
      <c r="I54" s="896">
        <f>IF($C$9="Forecast",$F54+$G54+(BusPlanLocation!I54/IF(BusPlanLocation!$C$9="EUR",1,START!$E$18)),$D54+(BusPlanLocation!I54/IF(BusPlanLocation!$C$9="EUR",1,START!$E$18)))</f>
        <v>-145448.40959999998</v>
      </c>
      <c r="J54" s="307" t="e">
        <f t="shared" si="18"/>
        <v>#REF!</v>
      </c>
      <c r="K54" s="896">
        <f>IF($C$9="Forecast",$F54+$G54+(BusPlanLocation!K54/IF(BusPlanLocation!$C$9="EUR",1,START!$E$18)),$D54+(BusPlanLocation!K54/IF(BusPlanLocation!$C$9="EUR",1,START!$E$18)))</f>
        <v>-145448.40959999998</v>
      </c>
      <c r="L54" s="307" t="e">
        <f t="shared" si="19"/>
        <v>#DIV/0!</v>
      </c>
      <c r="M54" s="896">
        <f>IF($C$9="Forecast",$F54+$G54+(BusPlanLocation!M54/IF(BusPlanLocation!$C$9="EUR",1,START!$E$18)),$D54+(BusPlanLocation!M54/IF(BusPlanLocation!$C$9="EUR",1,START!$E$18)))</f>
        <v>-122176.66406399998</v>
      </c>
      <c r="N54" s="307" t="e">
        <f t="shared" si="20"/>
        <v>#DIV/0!</v>
      </c>
      <c r="O54" s="896">
        <f>IF($C$9="Forecast",$F54+$G54+(BusPlanLocation!O54/IF(BusPlanLocation!$C$9="EUR",1,START!$E$18)),$D54+(BusPlanLocation!O54/IF(BusPlanLocation!$C$9="EUR",1,START!$E$18)))</f>
        <v>0</v>
      </c>
      <c r="P54" s="307">
        <f t="shared" si="21"/>
        <v>0</v>
      </c>
      <c r="Q54" s="896">
        <f>IF($C$9="Forecast",$F54+$G54+(BusPlanLocation!Q54/IF(BusPlanLocation!$C$9="EUR",1,START!$E$18)),$D54+(BusPlanLocation!Q54/IF(BusPlanLocation!$C$9="EUR",1,START!$E$18)))</f>
        <v>0</v>
      </c>
      <c r="R54" s="307">
        <f t="shared" si="22"/>
        <v>0</v>
      </c>
      <c r="S54" s="896">
        <f>IF($C$9="Forecast",$F54+$G54+(BusPlanLocation!S54/IF(BusPlanLocation!$C$9="EUR",1,START!$E$18)),$D54+(BusPlanLocation!S54/IF(BusPlanLocation!$C$9="EUR",1,START!$E$18)))</f>
        <v>0</v>
      </c>
      <c r="T54" s="307">
        <f t="shared" si="23"/>
        <v>0</v>
      </c>
      <c r="U54" s="887"/>
      <c r="V54" s="529"/>
      <c r="Z54" s="550"/>
      <c r="AA54" s="561" t="str">
        <f>IF(OR(B54=0,B54=""),"",B54&amp;IF(COUNTIF(B$11:$B54,B54)&gt;1,COUNTIF(B$11:$B54,B54),""))</f>
        <v>M410</v>
      </c>
      <c r="AB54" s="552"/>
    </row>
    <row r="55" spans="1:28" s="525" customFormat="1" ht="12.75" customHeight="1">
      <c r="A55" s="864"/>
      <c r="B55" s="891" t="s">
        <v>98</v>
      </c>
      <c r="C55" s="892" t="s">
        <v>99</v>
      </c>
      <c r="D55" s="895">
        <f>IFERROR(VLOOKUP($AA55,Calc_INF_PrevYearEUR!$A$11:$BQ$330,HLOOKUP(D$8,Calc_INF_PrevYearEUR!$E$5:$BQ$6,2,0),0),0)</f>
        <v>0</v>
      </c>
      <c r="E55" s="307">
        <f t="shared" si="16"/>
        <v>0</v>
      </c>
      <c r="F55" s="1258">
        <f>IFERROR(VLOOKUP($AA55,Calc_INF_FC_EUR!$A$11:$BQ$330,HLOOKUP(F$8,Calc_INF_FC_EUR!$E$5:$BQ$6,2,0),0),0)</f>
        <v>0</v>
      </c>
      <c r="G55" s="1260">
        <f>BusPlanLocation!G55/IF(BusPlanLocation!$C$9="EUR",1,START!$E$18)</f>
        <v>0</v>
      </c>
      <c r="H55" s="307">
        <f t="shared" si="17"/>
        <v>0</v>
      </c>
      <c r="I55" s="896">
        <f>IF($C$9="Forecast",$F55+$G55+(BusPlanLocation!I55/IF(BusPlanLocation!$C$9="EUR",1,START!$E$18)),$D55+(BusPlanLocation!I55/IF(BusPlanLocation!$C$9="EUR",1,START!$E$18)))</f>
        <v>0</v>
      </c>
      <c r="J55" s="307">
        <f t="shared" si="18"/>
        <v>0</v>
      </c>
      <c r="K55" s="896">
        <f>IF($C$9="Forecast",$F55+$G55+(BusPlanLocation!K55/IF(BusPlanLocation!$C$9="EUR",1,START!$E$18)),$D55+(BusPlanLocation!K55/IF(BusPlanLocation!$C$9="EUR",1,START!$E$18)))</f>
        <v>0</v>
      </c>
      <c r="L55" s="307">
        <f t="shared" si="19"/>
        <v>0</v>
      </c>
      <c r="M55" s="896">
        <f>IF($C$9="Forecast",$F55+$G55+(BusPlanLocation!M55/IF(BusPlanLocation!$C$9="EUR",1,START!$E$18)),$D55+(BusPlanLocation!M55/IF(BusPlanLocation!$C$9="EUR",1,START!$E$18)))</f>
        <v>0</v>
      </c>
      <c r="N55" s="307">
        <f t="shared" si="20"/>
        <v>0</v>
      </c>
      <c r="O55" s="896">
        <f>IF($C$9="Forecast",$F55+$G55+(BusPlanLocation!O55/IF(BusPlanLocation!$C$9="EUR",1,START!$E$18)),$D55+(BusPlanLocation!O55/IF(BusPlanLocation!$C$9="EUR",1,START!$E$18)))</f>
        <v>0</v>
      </c>
      <c r="P55" s="307">
        <f t="shared" si="21"/>
        <v>0</v>
      </c>
      <c r="Q55" s="896">
        <f>IF($C$9="Forecast",$F55+$G55+(BusPlanLocation!Q55/IF(BusPlanLocation!$C$9="EUR",1,START!$E$18)),$D55+(BusPlanLocation!Q55/IF(BusPlanLocation!$C$9="EUR",1,START!$E$18)))</f>
        <v>0</v>
      </c>
      <c r="R55" s="307">
        <f t="shared" si="22"/>
        <v>0</v>
      </c>
      <c r="S55" s="896">
        <f>IF($C$9="Forecast",$F55+$G55+(BusPlanLocation!S55/IF(BusPlanLocation!$C$9="EUR",1,START!$E$18)),$D55+(BusPlanLocation!S55/IF(BusPlanLocation!$C$9="EUR",1,START!$E$18)))</f>
        <v>0</v>
      </c>
      <c r="T55" s="307">
        <f t="shared" si="23"/>
        <v>0</v>
      </c>
      <c r="U55" s="887"/>
      <c r="V55" s="529"/>
      <c r="Z55" s="550"/>
      <c r="AA55" s="561" t="str">
        <f>IF(OR(B55=0,B55=""),"",B55&amp;IF(COUNTIF(B$11:$B55,B55)&gt;1,COUNTIF(B$11:$B55,B55),""))</f>
        <v>M415</v>
      </c>
      <c r="AB55" s="552"/>
    </row>
    <row r="56" spans="1:28" s="525" customFormat="1" ht="12.75" customHeight="1">
      <c r="A56" s="864"/>
      <c r="B56" s="897" t="s">
        <v>100</v>
      </c>
      <c r="C56" s="897" t="s">
        <v>101</v>
      </c>
      <c r="D56" s="898">
        <f>IFERROR(VLOOKUP($AA56,Calc_INF_PrevYearEUR!$A$11:$BQ$330,HLOOKUP(D$8,Calc_INF_PrevYearEUR!$E$5:$BQ$6,2,0),0),0)</f>
        <v>0</v>
      </c>
      <c r="E56" s="567">
        <f t="shared" si="16"/>
        <v>0</v>
      </c>
      <c r="F56" s="1261">
        <f>IFERROR(VLOOKUP($AA56,Calc_INF_FC_EUR!$A$11:$BQ$330,HLOOKUP(F$8,Calc_INF_FC_EUR!$E$5:$BQ$6,2,0),0),0)</f>
        <v>0</v>
      </c>
      <c r="G56" s="1262">
        <f>BusPlanLocation!G56/IF(BusPlanLocation!$C$9="EUR",1,START!$E$18)</f>
        <v>0</v>
      </c>
      <c r="H56" s="567">
        <f t="shared" si="17"/>
        <v>0</v>
      </c>
      <c r="I56" s="899" t="e">
        <f>SUM(I53:I55)</f>
        <v>#REF!</v>
      </c>
      <c r="J56" s="567" t="e">
        <f t="shared" si="18"/>
        <v>#REF!</v>
      </c>
      <c r="K56" s="899" t="e">
        <f>SUM(K53:K55)</f>
        <v>#REF!</v>
      </c>
      <c r="L56" s="567" t="e">
        <f t="shared" si="19"/>
        <v>#REF!</v>
      </c>
      <c r="M56" s="899" t="e">
        <f>SUM(M53:M55)</f>
        <v>#REF!</v>
      </c>
      <c r="N56" s="567" t="e">
        <f t="shared" si="20"/>
        <v>#REF!</v>
      </c>
      <c r="O56" s="899">
        <f>SUM(O53:O55)</f>
        <v>0</v>
      </c>
      <c r="P56" s="567">
        <f t="shared" si="21"/>
        <v>0</v>
      </c>
      <c r="Q56" s="899">
        <f>SUM(Q53:Q55)</f>
        <v>0</v>
      </c>
      <c r="R56" s="567">
        <f t="shared" si="22"/>
        <v>0</v>
      </c>
      <c r="S56" s="899">
        <f>SUM(S53:S55)</f>
        <v>0</v>
      </c>
      <c r="T56" s="567">
        <f t="shared" si="23"/>
        <v>0</v>
      </c>
      <c r="U56" s="887"/>
      <c r="V56" s="529"/>
      <c r="Z56" s="572"/>
      <c r="AA56" s="561" t="str">
        <f>IF(OR(B56=0,B56=""),"",B56&amp;IF(COUNTIF(B$11:$B56,B56)&gt;1,COUNTIF(B$11:$B56,B56),""))</f>
        <v>M419</v>
      </c>
      <c r="AB56" s="574"/>
    </row>
    <row r="57" spans="1:28" s="525" customFormat="1" ht="12.75" customHeight="1">
      <c r="A57" s="864"/>
      <c r="B57" s="891" t="s">
        <v>102</v>
      </c>
      <c r="C57" s="892" t="s">
        <v>103</v>
      </c>
      <c r="D57" s="895">
        <f>IFERROR(VLOOKUP($AA57,Calc_INF_PrevYearEUR!$A$11:$BQ$330,HLOOKUP(D$8,Calc_INF_PrevYearEUR!$E$5:$BQ$6,2,0),0),0)</f>
        <v>0</v>
      </c>
      <c r="E57" s="307">
        <f t="shared" si="16"/>
        <v>0</v>
      </c>
      <c r="F57" s="1258">
        <f>IFERROR(VLOOKUP($AA57,Calc_INF_FC_EUR!$A$11:$BQ$330,HLOOKUP(F$8,Calc_INF_FC_EUR!$E$5:$BQ$6,2,0),0),0)</f>
        <v>0</v>
      </c>
      <c r="G57" s="1260">
        <f>BusPlanLocation!G57/IF(BusPlanLocation!$C$9="EUR",1,START!$E$18)</f>
        <v>0</v>
      </c>
      <c r="H57" s="307">
        <f t="shared" si="17"/>
        <v>0</v>
      </c>
      <c r="I57" s="896">
        <f>IF($C$9="Forecast",$F57+$G57+(BusPlanLocation!I57/IF(BusPlanLocation!$C$9="EUR",1,START!$E$18)),$D57+(BusPlanLocation!I57/IF(BusPlanLocation!$C$9="EUR",1,START!$E$18)))</f>
        <v>0</v>
      </c>
      <c r="J57" s="307">
        <f t="shared" si="18"/>
        <v>0</v>
      </c>
      <c r="K57" s="896">
        <f>IF($C$9="Forecast",$F57+$G57+(BusPlanLocation!K57/IF(BusPlanLocation!$C$9="EUR",1,START!$E$18)),$D57+(BusPlanLocation!K57/IF(BusPlanLocation!$C$9="EUR",1,START!$E$18)))</f>
        <v>0</v>
      </c>
      <c r="L57" s="307">
        <f t="shared" si="19"/>
        <v>0</v>
      </c>
      <c r="M57" s="896">
        <f>IF($C$9="Forecast",$F57+$G57+(BusPlanLocation!M57/IF(BusPlanLocation!$C$9="EUR",1,START!$E$18)),$D57+(BusPlanLocation!M57/IF(BusPlanLocation!$C$9="EUR",1,START!$E$18)))</f>
        <v>0</v>
      </c>
      <c r="N57" s="307">
        <f t="shared" si="20"/>
        <v>0</v>
      </c>
      <c r="O57" s="896">
        <f>IF($C$9="Forecast",$F57+$G57+(BusPlanLocation!O57/IF(BusPlanLocation!$C$9="EUR",1,START!$E$18)),$D57+(BusPlanLocation!O57/IF(BusPlanLocation!$C$9="EUR",1,START!$E$18)))</f>
        <v>0</v>
      </c>
      <c r="P57" s="307">
        <f t="shared" si="21"/>
        <v>0</v>
      </c>
      <c r="Q57" s="896">
        <f>IF($C$9="Forecast",$F57+$G57+(BusPlanLocation!Q57/IF(BusPlanLocation!$C$9="EUR",1,START!$E$18)),$D57+(BusPlanLocation!Q57/IF(BusPlanLocation!$C$9="EUR",1,START!$E$18)))</f>
        <v>0</v>
      </c>
      <c r="R57" s="307">
        <f t="shared" si="22"/>
        <v>0</v>
      </c>
      <c r="S57" s="896">
        <f>IF($C$9="Forecast",$F57+$G57+(BusPlanLocation!S57/IF(BusPlanLocation!$C$9="EUR",1,START!$E$18)),$D57+(BusPlanLocation!S57/IF(BusPlanLocation!$C$9="EUR",1,START!$E$18)))</f>
        <v>0</v>
      </c>
      <c r="T57" s="307">
        <f t="shared" si="23"/>
        <v>0</v>
      </c>
      <c r="U57" s="887"/>
      <c r="V57" s="529"/>
      <c r="Z57" s="550"/>
      <c r="AA57" s="561" t="str">
        <f>IF(OR(B57=0,B57=""),"",B57&amp;IF(COUNTIF(B$11:$B57,B57)&gt;1,COUNTIF(B$11:$B57,B57),""))</f>
        <v>M450</v>
      </c>
      <c r="AB57" s="552"/>
    </row>
    <row r="58" spans="1:28" s="525" customFormat="1" ht="12.75" customHeight="1">
      <c r="A58" s="864"/>
      <c r="B58" s="891" t="s">
        <v>104</v>
      </c>
      <c r="C58" s="892" t="s">
        <v>105</v>
      </c>
      <c r="D58" s="895">
        <f>IFERROR(VLOOKUP($AA58,Calc_INF_PrevYearEUR!$A$11:$BQ$330,HLOOKUP(D$8,Calc_INF_PrevYearEUR!$E$5:$BQ$6,2,0),0),0)</f>
        <v>0</v>
      </c>
      <c r="E58" s="307">
        <f t="shared" si="16"/>
        <v>0</v>
      </c>
      <c r="F58" s="1258">
        <f>IFERROR(VLOOKUP($AA58,Calc_INF_FC_EUR!$A$11:$BQ$330,HLOOKUP(F$8,Calc_INF_FC_EUR!$E$5:$BQ$6,2,0),0),0)</f>
        <v>0</v>
      </c>
      <c r="G58" s="1260">
        <f>BusPlanLocation!G58/IF(BusPlanLocation!$C$9="EUR",1,START!$E$18)</f>
        <v>0</v>
      </c>
      <c r="H58" s="307">
        <f t="shared" si="17"/>
        <v>0</v>
      </c>
      <c r="I58" s="896">
        <f>IF($C$9="Forecast",$F58+$G58+(BusPlanLocation!I58/IF(BusPlanLocation!$C$9="EUR",1,START!$E$18)),$D58+(BusPlanLocation!I58/IF(BusPlanLocation!$C$9="EUR",1,START!$E$18)))</f>
        <v>0</v>
      </c>
      <c r="J58" s="307">
        <f t="shared" si="18"/>
        <v>0</v>
      </c>
      <c r="K58" s="896">
        <f>IF($C$9="Forecast",$F58+$G58+(BusPlanLocation!K58/IF(BusPlanLocation!$C$9="EUR",1,START!$E$18)),$D58+(BusPlanLocation!K58/IF(BusPlanLocation!$C$9="EUR",1,START!$E$18)))</f>
        <v>0</v>
      </c>
      <c r="L58" s="307">
        <f t="shared" si="19"/>
        <v>0</v>
      </c>
      <c r="M58" s="896">
        <f>IF($C$9="Forecast",$F58+$G58+(BusPlanLocation!M58/IF(BusPlanLocation!$C$9="EUR",1,START!$E$18)),$D58+(BusPlanLocation!M58/IF(BusPlanLocation!$C$9="EUR",1,START!$E$18)))</f>
        <v>0</v>
      </c>
      <c r="N58" s="307">
        <f t="shared" si="20"/>
        <v>0</v>
      </c>
      <c r="O58" s="896">
        <f>IF($C$9="Forecast",$F58+$G58+(BusPlanLocation!O58/IF(BusPlanLocation!$C$9="EUR",1,START!$E$18)),$D58+(BusPlanLocation!O58/IF(BusPlanLocation!$C$9="EUR",1,START!$E$18)))</f>
        <v>0</v>
      </c>
      <c r="P58" s="307">
        <f t="shared" si="21"/>
        <v>0</v>
      </c>
      <c r="Q58" s="896">
        <f>IF($C$9="Forecast",$F58+$G58+(BusPlanLocation!Q58/IF(BusPlanLocation!$C$9="EUR",1,START!$E$18)),$D58+(BusPlanLocation!Q58/IF(BusPlanLocation!$C$9="EUR",1,START!$E$18)))</f>
        <v>0</v>
      </c>
      <c r="R58" s="307">
        <f t="shared" si="22"/>
        <v>0</v>
      </c>
      <c r="S58" s="896">
        <f>IF($C$9="Forecast",$F58+$G58+(BusPlanLocation!S58/IF(BusPlanLocation!$C$9="EUR",1,START!$E$18)),$D58+(BusPlanLocation!S58/IF(BusPlanLocation!$C$9="EUR",1,START!$E$18)))</f>
        <v>0</v>
      </c>
      <c r="T58" s="307">
        <f t="shared" si="23"/>
        <v>0</v>
      </c>
      <c r="U58" s="887"/>
      <c r="V58" s="529"/>
      <c r="Z58" s="550"/>
      <c r="AA58" s="561" t="str">
        <f>IF(OR(B58=0,B58=""),"",B58&amp;IF(COUNTIF(B$11:$B58,B58)&gt;1,COUNTIF(B$11:$B58,B58),""))</f>
        <v>M455</v>
      </c>
      <c r="AB58" s="552"/>
    </row>
    <row r="59" spans="1:28" s="525" customFormat="1" ht="12.75" customHeight="1">
      <c r="A59" s="864"/>
      <c r="B59" s="891" t="s">
        <v>106</v>
      </c>
      <c r="C59" s="892" t="s">
        <v>107</v>
      </c>
      <c r="D59" s="895">
        <f>IFERROR(VLOOKUP($AA59,Calc_INF_PrevYearEUR!$A$11:$BQ$330,HLOOKUP(D$8,Calc_INF_PrevYearEUR!$E$5:$BQ$6,2,0),0),0)</f>
        <v>0</v>
      </c>
      <c r="E59" s="307">
        <f t="shared" si="16"/>
        <v>0</v>
      </c>
      <c r="F59" s="1258">
        <f>IFERROR(VLOOKUP($AA59,Calc_INF_FC_EUR!$A$11:$BQ$330,HLOOKUP(F$8,Calc_INF_FC_EUR!$E$5:$BQ$6,2,0),0),0)</f>
        <v>0</v>
      </c>
      <c r="G59" s="1260">
        <f>BusPlanLocation!G59/IF(BusPlanLocation!$C$9="EUR",1,START!$E$18)</f>
        <v>0</v>
      </c>
      <c r="H59" s="307">
        <f t="shared" si="17"/>
        <v>0</v>
      </c>
      <c r="I59" s="896">
        <f>IF($C$9="Forecast",$F59+$G59+(BusPlanLocation!I59/IF(BusPlanLocation!$C$9="EUR",1,START!$E$18)),$D59+(BusPlanLocation!I59/IF(BusPlanLocation!$C$9="EUR",1,START!$E$18)))</f>
        <v>0</v>
      </c>
      <c r="J59" s="307">
        <f t="shared" si="18"/>
        <v>0</v>
      </c>
      <c r="K59" s="896">
        <f>IF($C$9="Forecast",$F59+$G59+(BusPlanLocation!K59/IF(BusPlanLocation!$C$9="EUR",1,START!$E$18)),$D59+(BusPlanLocation!K59/IF(BusPlanLocation!$C$9="EUR",1,START!$E$18)))</f>
        <v>0</v>
      </c>
      <c r="L59" s="307">
        <f t="shared" si="19"/>
        <v>0</v>
      </c>
      <c r="M59" s="896">
        <f>IF($C$9="Forecast",$F59+$G59+(BusPlanLocation!M59/IF(BusPlanLocation!$C$9="EUR",1,START!$E$18)),$D59+(BusPlanLocation!M59/IF(BusPlanLocation!$C$9="EUR",1,START!$E$18)))</f>
        <v>0</v>
      </c>
      <c r="N59" s="307">
        <f t="shared" si="20"/>
        <v>0</v>
      </c>
      <c r="O59" s="896">
        <f>IF($C$9="Forecast",$F59+$G59+(BusPlanLocation!O59/IF(BusPlanLocation!$C$9="EUR",1,START!$E$18)),$D59+(BusPlanLocation!O59/IF(BusPlanLocation!$C$9="EUR",1,START!$E$18)))</f>
        <v>0</v>
      </c>
      <c r="P59" s="307">
        <f t="shared" si="21"/>
        <v>0</v>
      </c>
      <c r="Q59" s="896">
        <f>IF($C$9="Forecast",$F59+$G59+(BusPlanLocation!Q59/IF(BusPlanLocation!$C$9="EUR",1,START!$E$18)),$D59+(BusPlanLocation!Q59/IF(BusPlanLocation!$C$9="EUR",1,START!$E$18)))</f>
        <v>0</v>
      </c>
      <c r="R59" s="307">
        <f t="shared" si="22"/>
        <v>0</v>
      </c>
      <c r="S59" s="896">
        <f>IF($C$9="Forecast",$F59+$G59+(BusPlanLocation!S59/IF(BusPlanLocation!$C$9="EUR",1,START!$E$18)),$D59+(BusPlanLocation!S59/IF(BusPlanLocation!$C$9="EUR",1,START!$E$18)))</f>
        <v>0</v>
      </c>
      <c r="T59" s="307">
        <f t="shared" si="23"/>
        <v>0</v>
      </c>
      <c r="U59" s="887"/>
      <c r="V59" s="529"/>
      <c r="Z59" s="550"/>
      <c r="AA59" s="561" t="str">
        <f>IF(OR(B59=0,B59=""),"",B59&amp;IF(COUNTIF(B$11:$B59,B59)&gt;1,COUNTIF(B$11:$B59,B59),""))</f>
        <v>M460</v>
      </c>
      <c r="AB59" s="552"/>
    </row>
    <row r="60" spans="1:28" s="525" customFormat="1" ht="12.75" customHeight="1">
      <c r="A60" s="864"/>
      <c r="B60" s="891" t="s">
        <v>108</v>
      </c>
      <c r="C60" s="892" t="s">
        <v>109</v>
      </c>
      <c r="D60" s="895">
        <f>IFERROR(VLOOKUP($AA60,Calc_INF_PrevYearEUR!$A$11:$BQ$330,HLOOKUP(D$8,Calc_INF_PrevYearEUR!$E$5:$BQ$6,2,0),0),0)</f>
        <v>0</v>
      </c>
      <c r="E60" s="307">
        <f t="shared" si="16"/>
        <v>0</v>
      </c>
      <c r="F60" s="1258">
        <f>IFERROR(VLOOKUP($AA60,Calc_INF_FC_EUR!$A$11:$BQ$330,HLOOKUP(F$8,Calc_INF_FC_EUR!$E$5:$BQ$6,2,0),0),0)</f>
        <v>0</v>
      </c>
      <c r="G60" s="1260">
        <f>BusPlanLocation!G60/IF(BusPlanLocation!$C$9="EUR",1,START!$E$18)</f>
        <v>0</v>
      </c>
      <c r="H60" s="307">
        <f t="shared" si="17"/>
        <v>0</v>
      </c>
      <c r="I60" s="896">
        <f>IF($C$9="Forecast",$F60+$G60+(BusPlanLocation!I60/IF(BusPlanLocation!$C$9="EUR",1,START!$E$18)),$D60+(BusPlanLocation!I60/IF(BusPlanLocation!$C$9="EUR",1,START!$E$18)))</f>
        <v>0</v>
      </c>
      <c r="J60" s="307">
        <f t="shared" si="18"/>
        <v>0</v>
      </c>
      <c r="K60" s="896">
        <f>IF($C$9="Forecast",$F60+$G60+(BusPlanLocation!K60/IF(BusPlanLocation!$C$9="EUR",1,START!$E$18)),$D60+(BusPlanLocation!K60/IF(BusPlanLocation!$C$9="EUR",1,START!$E$18)))</f>
        <v>0</v>
      </c>
      <c r="L60" s="307">
        <f t="shared" si="19"/>
        <v>0</v>
      </c>
      <c r="M60" s="896">
        <f>IF($C$9="Forecast",$F60+$G60+(BusPlanLocation!M60/IF(BusPlanLocation!$C$9="EUR",1,START!$E$18)),$D60+(BusPlanLocation!M60/IF(BusPlanLocation!$C$9="EUR",1,START!$E$18)))</f>
        <v>0</v>
      </c>
      <c r="N60" s="307">
        <f t="shared" si="20"/>
        <v>0</v>
      </c>
      <c r="O60" s="896">
        <f>IF($C$9="Forecast",$F60+$G60+(BusPlanLocation!O60/IF(BusPlanLocation!$C$9="EUR",1,START!$E$18)),$D60+(BusPlanLocation!O60/IF(BusPlanLocation!$C$9="EUR",1,START!$E$18)))</f>
        <v>0</v>
      </c>
      <c r="P60" s="307">
        <f t="shared" si="21"/>
        <v>0</v>
      </c>
      <c r="Q60" s="896">
        <f>IF($C$9="Forecast",$F60+$G60+(BusPlanLocation!Q60/IF(BusPlanLocation!$C$9="EUR",1,START!$E$18)),$D60+(BusPlanLocation!Q60/IF(BusPlanLocation!$C$9="EUR",1,START!$E$18)))</f>
        <v>0</v>
      </c>
      <c r="R60" s="307">
        <f t="shared" si="22"/>
        <v>0</v>
      </c>
      <c r="S60" s="896">
        <f>IF($C$9="Forecast",$F60+$G60+(BusPlanLocation!S60/IF(BusPlanLocation!$C$9="EUR",1,START!$E$18)),$D60+(BusPlanLocation!S60/IF(BusPlanLocation!$C$9="EUR",1,START!$E$18)))</f>
        <v>0</v>
      </c>
      <c r="T60" s="307">
        <f t="shared" si="23"/>
        <v>0</v>
      </c>
      <c r="U60" s="887"/>
      <c r="V60" s="529"/>
      <c r="Z60" s="550"/>
      <c r="AA60" s="561" t="str">
        <f>IF(OR(B60=0,B60=""),"",B60&amp;IF(COUNTIF(B$11:$B60,B60)&gt;1,COUNTIF(B$11:$B60,B60),""))</f>
        <v>M465</v>
      </c>
      <c r="AB60" s="552"/>
    </row>
    <row r="61" spans="1:28" s="525" customFormat="1" ht="12.75" customHeight="1">
      <c r="A61" s="864"/>
      <c r="B61" s="891" t="s">
        <v>110</v>
      </c>
      <c r="C61" s="892" t="s">
        <v>111</v>
      </c>
      <c r="D61" s="895">
        <f>IFERROR(VLOOKUP($AA61,Calc_INF_PrevYearEUR!$A$11:$BQ$330,HLOOKUP(D$8,Calc_INF_PrevYearEUR!$E$5:$BQ$6,2,0),0),0)</f>
        <v>0</v>
      </c>
      <c r="E61" s="307">
        <f t="shared" si="16"/>
        <v>0</v>
      </c>
      <c r="F61" s="1258">
        <f>IFERROR(VLOOKUP($AA61,Calc_INF_FC_EUR!$A$11:$BQ$330,HLOOKUP(F$8,Calc_INF_FC_EUR!$E$5:$BQ$6,2,0),0),0)</f>
        <v>0</v>
      </c>
      <c r="G61" s="1260">
        <f>BusPlanLocation!G61/IF(BusPlanLocation!$C$9="EUR",1,START!$E$18)</f>
        <v>0</v>
      </c>
      <c r="H61" s="307">
        <f t="shared" si="17"/>
        <v>0</v>
      </c>
      <c r="I61" s="896">
        <f>IF($C$9="Forecast",$F61+$G61+(BusPlanLocation!I61/IF(BusPlanLocation!$C$9="EUR",1,START!$E$18)),$D61+(BusPlanLocation!I61/IF(BusPlanLocation!$C$9="EUR",1,START!$E$18)))</f>
        <v>0</v>
      </c>
      <c r="J61" s="307">
        <f t="shared" si="18"/>
        <v>0</v>
      </c>
      <c r="K61" s="896">
        <f>IF($C$9="Forecast",$F61+$G61+(BusPlanLocation!K61/IF(BusPlanLocation!$C$9="EUR",1,START!$E$18)),$D61+(BusPlanLocation!K61/IF(BusPlanLocation!$C$9="EUR",1,START!$E$18)))</f>
        <v>0</v>
      </c>
      <c r="L61" s="307">
        <f t="shared" si="19"/>
        <v>0</v>
      </c>
      <c r="M61" s="896">
        <f>IF($C$9="Forecast",$F61+$G61+(BusPlanLocation!M61/IF(BusPlanLocation!$C$9="EUR",1,START!$E$18)),$D61+(BusPlanLocation!M61/IF(BusPlanLocation!$C$9="EUR",1,START!$E$18)))</f>
        <v>0</v>
      </c>
      <c r="N61" s="307">
        <f t="shared" si="20"/>
        <v>0</v>
      </c>
      <c r="O61" s="896">
        <f>IF($C$9="Forecast",$F61+$G61+(BusPlanLocation!O61/IF(BusPlanLocation!$C$9="EUR",1,START!$E$18)),$D61+(BusPlanLocation!O61/IF(BusPlanLocation!$C$9="EUR",1,START!$E$18)))</f>
        <v>0</v>
      </c>
      <c r="P61" s="307">
        <f t="shared" si="21"/>
        <v>0</v>
      </c>
      <c r="Q61" s="896">
        <f>IF($C$9="Forecast",$F61+$G61+(BusPlanLocation!Q61/IF(BusPlanLocation!$C$9="EUR",1,START!$E$18)),$D61+(BusPlanLocation!Q61/IF(BusPlanLocation!$C$9="EUR",1,START!$E$18)))</f>
        <v>0</v>
      </c>
      <c r="R61" s="307">
        <f t="shared" si="22"/>
        <v>0</v>
      </c>
      <c r="S61" s="896">
        <f>IF($C$9="Forecast",$F61+$G61+(BusPlanLocation!S61/IF(BusPlanLocation!$C$9="EUR",1,START!$E$18)),$D61+(BusPlanLocation!S61/IF(BusPlanLocation!$C$9="EUR",1,START!$E$18)))</f>
        <v>0</v>
      </c>
      <c r="T61" s="307">
        <f t="shared" si="23"/>
        <v>0</v>
      </c>
      <c r="U61" s="887"/>
      <c r="V61" s="529"/>
      <c r="Z61" s="550"/>
      <c r="AA61" s="561" t="str">
        <f>IF(OR(B61=0,B61=""),"",B61&amp;IF(COUNTIF(B$11:$B61,B61)&gt;1,COUNTIF(B$11:$B61,B61),""))</f>
        <v>M470</v>
      </c>
      <c r="AB61" s="552"/>
    </row>
    <row r="62" spans="1:28" s="525" customFormat="1" ht="12.75" customHeight="1">
      <c r="A62" s="864"/>
      <c r="B62" s="891" t="s">
        <v>112</v>
      </c>
      <c r="C62" s="892" t="s">
        <v>113</v>
      </c>
      <c r="D62" s="895">
        <f>IFERROR(VLOOKUP($AA62,Calc_INF_PrevYearEUR!$A$11:$BQ$330,HLOOKUP(D$8,Calc_INF_PrevYearEUR!$E$5:$BQ$6,2,0),0),0)</f>
        <v>0</v>
      </c>
      <c r="E62" s="307">
        <f t="shared" si="16"/>
        <v>0</v>
      </c>
      <c r="F62" s="1258">
        <f>IFERROR(VLOOKUP($AA62,Calc_INF_FC_EUR!$A$11:$BQ$330,HLOOKUP(F$8,Calc_INF_FC_EUR!$E$5:$BQ$6,2,0),0),0)</f>
        <v>0</v>
      </c>
      <c r="G62" s="1260">
        <f>BusPlanLocation!G62/IF(BusPlanLocation!$C$9="EUR",1,START!$E$18)</f>
        <v>0</v>
      </c>
      <c r="H62" s="307">
        <f t="shared" si="17"/>
        <v>0</v>
      </c>
      <c r="I62" s="896">
        <f>IF($C$9="Forecast",$F62+$G62+(BusPlanLocation!I62/IF(BusPlanLocation!$C$9="EUR",1,START!$E$18)),$D62+(BusPlanLocation!I62/IF(BusPlanLocation!$C$9="EUR",1,START!$E$18)))</f>
        <v>0</v>
      </c>
      <c r="J62" s="307">
        <f t="shared" si="18"/>
        <v>0</v>
      </c>
      <c r="K62" s="896">
        <f>IF($C$9="Forecast",$F62+$G62+(BusPlanLocation!K62/IF(BusPlanLocation!$C$9="EUR",1,START!$E$18)),$D62+(BusPlanLocation!K62/IF(BusPlanLocation!$C$9="EUR",1,START!$E$18)))</f>
        <v>0</v>
      </c>
      <c r="L62" s="307">
        <f t="shared" si="19"/>
        <v>0</v>
      </c>
      <c r="M62" s="896">
        <f>IF($C$9="Forecast",$F62+$G62+(BusPlanLocation!M62/IF(BusPlanLocation!$C$9="EUR",1,START!$E$18)),$D62+(BusPlanLocation!M62/IF(BusPlanLocation!$C$9="EUR",1,START!$E$18)))</f>
        <v>0</v>
      </c>
      <c r="N62" s="307">
        <f t="shared" si="20"/>
        <v>0</v>
      </c>
      <c r="O62" s="896">
        <f>IF($C$9="Forecast",$F62+$G62+(BusPlanLocation!O62/IF(BusPlanLocation!$C$9="EUR",1,START!$E$18)),$D62+(BusPlanLocation!O62/IF(BusPlanLocation!$C$9="EUR",1,START!$E$18)))</f>
        <v>0</v>
      </c>
      <c r="P62" s="307">
        <f t="shared" si="21"/>
        <v>0</v>
      </c>
      <c r="Q62" s="896">
        <f>IF($C$9="Forecast",$F62+$G62+(BusPlanLocation!Q62/IF(BusPlanLocation!$C$9="EUR",1,START!$E$18)),$D62+(BusPlanLocation!Q62/IF(BusPlanLocation!$C$9="EUR",1,START!$E$18)))</f>
        <v>0</v>
      </c>
      <c r="R62" s="307">
        <f t="shared" si="22"/>
        <v>0</v>
      </c>
      <c r="S62" s="896">
        <f>IF($C$9="Forecast",$F62+$G62+(BusPlanLocation!S62/IF(BusPlanLocation!$C$9="EUR",1,START!$E$18)),$D62+(BusPlanLocation!S62/IF(BusPlanLocation!$C$9="EUR",1,START!$E$18)))</f>
        <v>0</v>
      </c>
      <c r="T62" s="307">
        <f t="shared" si="23"/>
        <v>0</v>
      </c>
      <c r="U62" s="887"/>
      <c r="V62" s="529"/>
      <c r="Z62" s="550"/>
      <c r="AA62" s="561" t="str">
        <f>IF(OR(B62=0,B62=""),"",B62&amp;IF(COUNTIF(B$11:$B62,B62)&gt;1,COUNTIF(B$11:$B62,B62),""))</f>
        <v>M475</v>
      </c>
      <c r="AB62" s="552"/>
    </row>
    <row r="63" spans="1:28" s="525" customFormat="1" ht="12.75" customHeight="1">
      <c r="A63" s="864"/>
      <c r="B63" s="891" t="s">
        <v>114</v>
      </c>
      <c r="C63" s="892" t="s">
        <v>115</v>
      </c>
      <c r="D63" s="895">
        <f>IFERROR(VLOOKUP($AA63,Calc_INF_PrevYearEUR!$A$11:$BQ$330,HLOOKUP(D$8,Calc_INF_PrevYearEUR!$E$5:$BQ$6,2,0),0),0)</f>
        <v>0</v>
      </c>
      <c r="E63" s="307">
        <f t="shared" si="16"/>
        <v>0</v>
      </c>
      <c r="F63" s="1258">
        <f>IFERROR(VLOOKUP($AA63,Calc_INF_FC_EUR!$A$11:$BQ$330,HLOOKUP(F$8,Calc_INF_FC_EUR!$E$5:$BQ$6,2,0),0),0)</f>
        <v>0</v>
      </c>
      <c r="G63" s="1260">
        <f>BusPlanLocation!G63/IF(BusPlanLocation!$C$9="EUR",1,START!$E$18)</f>
        <v>0</v>
      </c>
      <c r="H63" s="307">
        <f t="shared" si="17"/>
        <v>0</v>
      </c>
      <c r="I63" s="896">
        <f>IF($C$9="Forecast",$F63+$G63+(BusPlanLocation!I63/IF(BusPlanLocation!$C$9="EUR",1,START!$E$18)),$D63+(BusPlanLocation!I63/IF(BusPlanLocation!$C$9="EUR",1,START!$E$18)))</f>
        <v>0</v>
      </c>
      <c r="J63" s="307">
        <f t="shared" si="18"/>
        <v>0</v>
      </c>
      <c r="K63" s="896">
        <f>IF($C$9="Forecast",$F63+$G63+(BusPlanLocation!K63/IF(BusPlanLocation!$C$9="EUR",1,START!$E$18)),$D63+(BusPlanLocation!K63/IF(BusPlanLocation!$C$9="EUR",1,START!$E$18)))</f>
        <v>-1</v>
      </c>
      <c r="L63" s="307" t="e">
        <f t="shared" si="19"/>
        <v>#DIV/0!</v>
      </c>
      <c r="M63" s="896">
        <f>IF($C$9="Forecast",$F63+$G63+(BusPlanLocation!M63/IF(BusPlanLocation!$C$9="EUR",1,START!$E$18)),$D63+(BusPlanLocation!M63/IF(BusPlanLocation!$C$9="EUR",1,START!$E$18)))</f>
        <v>0</v>
      </c>
      <c r="N63" s="307">
        <f t="shared" si="20"/>
        <v>0</v>
      </c>
      <c r="O63" s="896">
        <f>IF($C$9="Forecast",$F63+$G63+(BusPlanLocation!O63/IF(BusPlanLocation!$C$9="EUR",1,START!$E$18)),$D63+(BusPlanLocation!O63/IF(BusPlanLocation!$C$9="EUR",1,START!$E$18)))</f>
        <v>0</v>
      </c>
      <c r="P63" s="307">
        <f t="shared" si="21"/>
        <v>0</v>
      </c>
      <c r="Q63" s="896">
        <f>IF($C$9="Forecast",$F63+$G63+(BusPlanLocation!Q63/IF(BusPlanLocation!$C$9="EUR",1,START!$E$18)),$D63+(BusPlanLocation!Q63/IF(BusPlanLocation!$C$9="EUR",1,START!$E$18)))</f>
        <v>0</v>
      </c>
      <c r="R63" s="307">
        <f t="shared" si="22"/>
        <v>0</v>
      </c>
      <c r="S63" s="896">
        <f>IF($C$9="Forecast",$F63+$G63+(BusPlanLocation!S63/IF(BusPlanLocation!$C$9="EUR",1,START!$E$18)),$D63+(BusPlanLocation!S63/IF(BusPlanLocation!$C$9="EUR",1,START!$E$18)))</f>
        <v>0</v>
      </c>
      <c r="T63" s="307">
        <f t="shared" si="23"/>
        <v>0</v>
      </c>
      <c r="U63" s="887"/>
      <c r="V63" s="529"/>
      <c r="Z63" s="550"/>
      <c r="AA63" s="561" t="str">
        <f>IF(OR(B63=0,B63=""),"",B63&amp;IF(COUNTIF(B$11:$B63,B63)&gt;1,COUNTIF(B$11:$B63,B63),""))</f>
        <v>M480</v>
      </c>
      <c r="AB63" s="552"/>
    </row>
    <row r="64" spans="1:28" s="525" customFormat="1" ht="12.75" customHeight="1">
      <c r="A64" s="864"/>
      <c r="B64" s="897" t="s">
        <v>116</v>
      </c>
      <c r="C64" s="897" t="s">
        <v>117</v>
      </c>
      <c r="D64" s="898">
        <f>IFERROR(VLOOKUP($AA64,Calc_INF_PrevYearEUR!$A$11:$BQ$330,HLOOKUP(D$8,Calc_INF_PrevYearEUR!$E$5:$BQ$6,2,0),0),0)</f>
        <v>0</v>
      </c>
      <c r="E64" s="567">
        <f t="shared" si="16"/>
        <v>0</v>
      </c>
      <c r="F64" s="1261">
        <f>IFERROR(VLOOKUP($AA64,Calc_INF_FC_EUR!$A$11:$BQ$330,HLOOKUP(F$8,Calc_INF_FC_EUR!$E$5:$BQ$6,2,0),0),0)</f>
        <v>0</v>
      </c>
      <c r="G64" s="1262">
        <f>BusPlanLocation!G64/IF(BusPlanLocation!$C$9="EUR",1,START!$E$18)</f>
        <v>0</v>
      </c>
      <c r="H64" s="567">
        <f t="shared" si="17"/>
        <v>0</v>
      </c>
      <c r="I64" s="899">
        <f>SUM(I57:I63)</f>
        <v>0</v>
      </c>
      <c r="J64" s="567">
        <f t="shared" si="18"/>
        <v>0</v>
      </c>
      <c r="K64" s="899">
        <f>SUM(K57:K63)</f>
        <v>-1</v>
      </c>
      <c r="L64" s="567" t="e">
        <f t="shared" si="19"/>
        <v>#DIV/0!</v>
      </c>
      <c r="M64" s="899">
        <f>SUM(M57:M63)</f>
        <v>0</v>
      </c>
      <c r="N64" s="567">
        <f t="shared" si="20"/>
        <v>0</v>
      </c>
      <c r="O64" s="899">
        <f>SUM(O57:O63)</f>
        <v>0</v>
      </c>
      <c r="P64" s="567">
        <f t="shared" si="21"/>
        <v>0</v>
      </c>
      <c r="Q64" s="899">
        <f>SUM(Q57:Q63)</f>
        <v>0</v>
      </c>
      <c r="R64" s="567">
        <f t="shared" si="22"/>
        <v>0</v>
      </c>
      <c r="S64" s="899">
        <f>SUM(S57:S63)</f>
        <v>0</v>
      </c>
      <c r="T64" s="567">
        <f t="shared" si="23"/>
        <v>0</v>
      </c>
      <c r="U64" s="887"/>
      <c r="V64" s="529"/>
      <c r="Z64" s="572"/>
      <c r="AA64" s="561" t="str">
        <f>IF(OR(B64=0,B64=""),"",B64&amp;IF(COUNTIF(B$11:$B64,B64)&gt;1,COUNTIF(B$11:$B64,B64),""))</f>
        <v>M489</v>
      </c>
      <c r="AB64" s="574"/>
    </row>
    <row r="65" spans="1:28" s="525" customFormat="1" ht="12.75" customHeight="1">
      <c r="A65" s="864"/>
      <c r="B65" s="897" t="s">
        <v>118</v>
      </c>
      <c r="C65" s="897" t="s">
        <v>119</v>
      </c>
      <c r="D65" s="898">
        <f>IFERROR(VLOOKUP($AA65,Calc_INF_PrevYearEUR!$A$11:$BQ$330,HLOOKUP(D$8,Calc_INF_PrevYearEUR!$E$5:$BQ$6,2,0),0),0)</f>
        <v>0</v>
      </c>
      <c r="E65" s="567">
        <f t="shared" si="16"/>
        <v>0</v>
      </c>
      <c r="F65" s="1261">
        <f>IFERROR(VLOOKUP($AA65,Calc_INF_FC_EUR!$A$11:$BQ$330,HLOOKUP(F$8,Calc_INF_FC_EUR!$E$5:$BQ$6,2,0),0),0)</f>
        <v>0</v>
      </c>
      <c r="G65" s="1262">
        <f>BusPlanLocation!G65/IF(BusPlanLocation!$C$9="EUR",1,START!$E$18)</f>
        <v>0</v>
      </c>
      <c r="H65" s="567">
        <f t="shared" si="17"/>
        <v>0</v>
      </c>
      <c r="I65" s="899">
        <f>IF($C$9="Forecast",$F65+$G65+(BusPlanLocation!I65/IF(BusPlanLocation!$C$9="EUR",1,START!$E$18)),$D65+(BusPlanLocation!I65/IF(BusPlanLocation!$C$9="EUR",1,START!$E$18)))</f>
        <v>-52</v>
      </c>
      <c r="J65" s="567" t="e">
        <f t="shared" si="18"/>
        <v>#REF!</v>
      </c>
      <c r="K65" s="899">
        <f>IF($C$9="Forecast",$F65+$G65+(BusPlanLocation!K65/IF(BusPlanLocation!$C$9="EUR",1,START!$E$18)),$D65+(BusPlanLocation!K65/IF(BusPlanLocation!$C$9="EUR",1,START!$E$18)))</f>
        <v>-52</v>
      </c>
      <c r="L65" s="567" t="e">
        <f t="shared" si="19"/>
        <v>#DIV/0!</v>
      </c>
      <c r="M65" s="899">
        <f>IF($C$9="Forecast",$F65+$G65+(BusPlanLocation!M65/IF(BusPlanLocation!$C$9="EUR",1,START!$E$18)),$D65+(BusPlanLocation!M65/IF(BusPlanLocation!$C$9="EUR",1,START!$E$18)))</f>
        <v>-52</v>
      </c>
      <c r="N65" s="567" t="e">
        <f t="shared" si="20"/>
        <v>#DIV/0!</v>
      </c>
      <c r="O65" s="899">
        <f>IF($C$9="Forecast",$F65+$G65+(BusPlanLocation!O65/IF(BusPlanLocation!$C$9="EUR",1,START!$E$18)),$D65+(BusPlanLocation!O65/IF(BusPlanLocation!$C$9="EUR",1,START!$E$18)))</f>
        <v>0</v>
      </c>
      <c r="P65" s="567">
        <f t="shared" si="21"/>
        <v>0</v>
      </c>
      <c r="Q65" s="899">
        <f>IF($C$9="Forecast",$F65+$G65+(BusPlanLocation!Q65/IF(BusPlanLocation!$C$9="EUR",1,START!$E$18)),$D65+(BusPlanLocation!Q65/IF(BusPlanLocation!$C$9="EUR",1,START!$E$18)))</f>
        <v>0</v>
      </c>
      <c r="R65" s="567">
        <f t="shared" si="22"/>
        <v>0</v>
      </c>
      <c r="S65" s="899">
        <f>IF($C$9="Forecast",$F65+$G65+(BusPlanLocation!S65/IF(BusPlanLocation!$C$9="EUR",1,START!$E$18)),$D65+(BusPlanLocation!S65/IF(BusPlanLocation!$C$9="EUR",1,START!$E$18)))</f>
        <v>0</v>
      </c>
      <c r="T65" s="567">
        <f t="shared" si="23"/>
        <v>0</v>
      </c>
      <c r="U65" s="887"/>
      <c r="V65" s="529"/>
      <c r="Z65" s="572"/>
      <c r="AA65" s="561" t="str">
        <f>IF(OR(B65=0,B65=""),"",B65&amp;IF(COUNTIF(B$11:$B65,B65)&gt;1,COUNTIF(B$11:$B65,B65),""))</f>
        <v>M509</v>
      </c>
      <c r="AB65" s="574"/>
    </row>
    <row r="66" spans="1:28" s="525" customFormat="1" ht="12.75" customHeight="1">
      <c r="A66" s="864"/>
      <c r="B66" s="897" t="s">
        <v>120</v>
      </c>
      <c r="C66" s="897" t="s">
        <v>121</v>
      </c>
      <c r="D66" s="898">
        <f>IFERROR(VLOOKUP($AA66,Calc_INF_PrevYearEUR!$A$11:$BQ$330,HLOOKUP(D$8,Calc_INF_PrevYearEUR!$E$5:$BQ$6,2,0),0),0)</f>
        <v>0</v>
      </c>
      <c r="E66" s="567">
        <f t="shared" si="16"/>
        <v>0</v>
      </c>
      <c r="F66" s="1261">
        <f>IFERROR(VLOOKUP($AA66,Calc_INF_FC_EUR!$A$11:$BQ$330,HLOOKUP(F$8,Calc_INF_FC_EUR!$E$5:$BQ$6,2,0),0),0)</f>
        <v>0</v>
      </c>
      <c r="G66" s="1262">
        <f>BusPlanLocation!G66/IF(BusPlanLocation!$C$9="EUR",1,START!$E$18)</f>
        <v>0</v>
      </c>
      <c r="H66" s="567">
        <f t="shared" si="17"/>
        <v>0</v>
      </c>
      <c r="I66" s="899">
        <f>IF($C$9="Forecast",$F66+$G66+(BusPlanLocation!I66/IF(BusPlanLocation!$C$9="EUR",1,START!$E$18)),$D66+(BusPlanLocation!I66/IF(BusPlanLocation!$C$9="EUR",1,START!$E$18)))</f>
        <v>0</v>
      </c>
      <c r="J66" s="567">
        <f t="shared" si="18"/>
        <v>0</v>
      </c>
      <c r="K66" s="899">
        <f>IF($C$9="Forecast",$F66+$G66+(BusPlanLocation!K66/IF(BusPlanLocation!$C$9="EUR",1,START!$E$18)),$D66+(BusPlanLocation!K66/IF(BusPlanLocation!$C$9="EUR",1,START!$E$18)))</f>
        <v>0</v>
      </c>
      <c r="L66" s="567">
        <f t="shared" si="19"/>
        <v>0</v>
      </c>
      <c r="M66" s="899">
        <f>IF($C$9="Forecast",$F66+$G66+(BusPlanLocation!M66/IF(BusPlanLocation!$C$9="EUR",1,START!$E$18)),$D66+(BusPlanLocation!M66/IF(BusPlanLocation!$C$9="EUR",1,START!$E$18)))</f>
        <v>0</v>
      </c>
      <c r="N66" s="567">
        <f t="shared" si="20"/>
        <v>0</v>
      </c>
      <c r="O66" s="899">
        <f>IF($C$9="Forecast",$F66+$G66+(BusPlanLocation!O66/IF(BusPlanLocation!$C$9="EUR",1,START!$E$18)),$D66+(BusPlanLocation!O66/IF(BusPlanLocation!$C$9="EUR",1,START!$E$18)))</f>
        <v>0</v>
      </c>
      <c r="P66" s="567">
        <f t="shared" si="21"/>
        <v>0</v>
      </c>
      <c r="Q66" s="899">
        <f>IF($C$9="Forecast",$F66+$G66+(BusPlanLocation!Q66/IF(BusPlanLocation!$C$9="EUR",1,START!$E$18)),$D66+(BusPlanLocation!Q66/IF(BusPlanLocation!$C$9="EUR",1,START!$E$18)))</f>
        <v>0</v>
      </c>
      <c r="R66" s="567">
        <f t="shared" si="22"/>
        <v>0</v>
      </c>
      <c r="S66" s="899">
        <f>IF($C$9="Forecast",$F66+$G66+(BusPlanLocation!S66/IF(BusPlanLocation!$C$9="EUR",1,START!$E$18)),$D66+(BusPlanLocation!S66/IF(BusPlanLocation!$C$9="EUR",1,START!$E$18)))</f>
        <v>0</v>
      </c>
      <c r="T66" s="567">
        <f t="shared" si="23"/>
        <v>0</v>
      </c>
      <c r="U66" s="887"/>
      <c r="V66" s="529"/>
      <c r="Z66" s="572"/>
      <c r="AA66" s="561" t="str">
        <f>IF(OR(B66=0,B66=""),"",B66&amp;IF(COUNTIF(B$11:$B66,B66)&gt;1,COUNTIF(B$11:$B66,B66),""))</f>
        <v>M529</v>
      </c>
      <c r="AB66" s="574"/>
    </row>
    <row r="67" spans="1:28" s="525" customFormat="1" ht="12.75" customHeight="1">
      <c r="A67" s="864"/>
      <c r="B67" s="891" t="s">
        <v>122</v>
      </c>
      <c r="C67" s="892" t="s">
        <v>123</v>
      </c>
      <c r="D67" s="895">
        <f>IFERROR(VLOOKUP($AA67,Calc_INF_PrevYearEUR!$A$11:$BQ$330,HLOOKUP(D$8,Calc_INF_PrevYearEUR!$E$5:$BQ$6,2,0),0),0)</f>
        <v>0</v>
      </c>
      <c r="E67" s="307">
        <f t="shared" si="16"/>
        <v>0</v>
      </c>
      <c r="F67" s="1258">
        <f>IFERROR(VLOOKUP($AA67,Calc_INF_FC_EUR!$A$11:$BQ$330,HLOOKUP(F$8,Calc_INF_FC_EUR!$E$5:$BQ$6,2,0),0),0)</f>
        <v>0</v>
      </c>
      <c r="G67" s="1260">
        <f>BusPlanLocation!G67/IF(BusPlanLocation!$C$9="EUR",1,START!$E$18)</f>
        <v>0</v>
      </c>
      <c r="H67" s="307">
        <f t="shared" si="17"/>
        <v>0</v>
      </c>
      <c r="I67" s="896">
        <f>IF($C$9="Forecast",$F67+$G67+(BusPlanLocation!I67/IF(BusPlanLocation!$C$9="EUR",1,START!$E$18)),$D67+(BusPlanLocation!I67/IF(BusPlanLocation!$C$9="EUR",1,START!$E$18)))</f>
        <v>-23.333333333333332</v>
      </c>
      <c r="J67" s="307" t="e">
        <f t="shared" si="18"/>
        <v>#REF!</v>
      </c>
      <c r="K67" s="896">
        <f>IF($C$9="Forecast",$F67+$G67+(BusPlanLocation!K67/IF(BusPlanLocation!$C$9="EUR",1,START!$E$18)),$D67+(BusPlanLocation!K67/IF(BusPlanLocation!$C$9="EUR",1,START!$E$18)))</f>
        <v>-23.333333333333332</v>
      </c>
      <c r="L67" s="307" t="e">
        <f t="shared" si="19"/>
        <v>#DIV/0!</v>
      </c>
      <c r="M67" s="896">
        <f>IF($C$9="Forecast",$F67+$G67+(BusPlanLocation!M67/IF(BusPlanLocation!$C$9="EUR",1,START!$E$18)),$D67+(BusPlanLocation!M67/IF(BusPlanLocation!$C$9="EUR",1,START!$E$18)))</f>
        <v>-19.599999999999998</v>
      </c>
      <c r="N67" s="307" t="e">
        <f t="shared" si="20"/>
        <v>#DIV/0!</v>
      </c>
      <c r="O67" s="896">
        <f>IF($C$9="Forecast",$F67+$G67+(BusPlanLocation!O67/IF(BusPlanLocation!$C$9="EUR",1,START!$E$18)),$D67+(BusPlanLocation!O67/IF(BusPlanLocation!$C$9="EUR",1,START!$E$18)))</f>
        <v>0</v>
      </c>
      <c r="P67" s="307">
        <f t="shared" si="21"/>
        <v>0</v>
      </c>
      <c r="Q67" s="896">
        <f>IF($C$9="Forecast",$F67+$G67+(BusPlanLocation!Q67/IF(BusPlanLocation!$C$9="EUR",1,START!$E$18)),$D67+(BusPlanLocation!Q67/IF(BusPlanLocation!$C$9="EUR",1,START!$E$18)))</f>
        <v>0</v>
      </c>
      <c r="R67" s="307">
        <f t="shared" si="22"/>
        <v>0</v>
      </c>
      <c r="S67" s="896">
        <f>IF($C$9="Forecast",$F67+$G67+(BusPlanLocation!S67/IF(BusPlanLocation!$C$9="EUR",1,START!$E$18)),$D67+(BusPlanLocation!S67/IF(BusPlanLocation!$C$9="EUR",1,START!$E$18)))</f>
        <v>0</v>
      </c>
      <c r="T67" s="307">
        <f t="shared" si="23"/>
        <v>0</v>
      </c>
      <c r="U67" s="887"/>
      <c r="V67" s="529"/>
      <c r="Z67" s="577"/>
      <c r="AA67" s="561" t="str">
        <f>IF(OR(B67=0,B67=""),"",B67&amp;IF(COUNTIF(B$11:$B67,B67)&gt;1,COUNTIF(B$11:$B67,B67),""))</f>
        <v>M604</v>
      </c>
      <c r="AB67" s="578"/>
    </row>
    <row r="68" spans="1:28" s="525" customFormat="1" ht="12.75" customHeight="1">
      <c r="A68" s="864"/>
      <c r="B68" s="891" t="s">
        <v>124</v>
      </c>
      <c r="C68" s="892" t="s">
        <v>125</v>
      </c>
      <c r="D68" s="895">
        <f>IFERROR(VLOOKUP($AA68,Calc_INF_PrevYearEUR!$A$11:$BQ$330,HLOOKUP(D$8,Calc_INF_PrevYearEUR!$E$5:$BQ$6,2,0),0),0)</f>
        <v>0</v>
      </c>
      <c r="E68" s="307">
        <f t="shared" si="16"/>
        <v>0</v>
      </c>
      <c r="F68" s="1258">
        <f>IFERROR(VLOOKUP($AA68,Calc_INF_FC_EUR!$A$11:$BQ$330,HLOOKUP(F$8,Calc_INF_FC_EUR!$E$5:$BQ$6,2,0),0),0)</f>
        <v>0</v>
      </c>
      <c r="G68" s="1260">
        <f>BusPlanLocation!G68/IF(BusPlanLocation!$C$9="EUR",1,START!$E$18)</f>
        <v>0</v>
      </c>
      <c r="H68" s="307">
        <f t="shared" si="17"/>
        <v>0</v>
      </c>
      <c r="I68" s="896">
        <f>IF($C$9="Forecast",$F68+$G68+(BusPlanLocation!I68/IF(BusPlanLocation!$C$9="EUR",1,START!$E$18)),$D68+(BusPlanLocation!I68/IF(BusPlanLocation!$C$9="EUR",1,START!$E$18)))</f>
        <v>0</v>
      </c>
      <c r="J68" s="307">
        <f t="shared" si="18"/>
        <v>0</v>
      </c>
      <c r="K68" s="896">
        <f>IF($C$9="Forecast",$F68+$G68+(BusPlanLocation!K68/IF(BusPlanLocation!$C$9="EUR",1,START!$E$18)),$D68+(BusPlanLocation!K68/IF(BusPlanLocation!$C$9="EUR",1,START!$E$18)))</f>
        <v>0</v>
      </c>
      <c r="L68" s="307">
        <f t="shared" si="19"/>
        <v>0</v>
      </c>
      <c r="M68" s="896">
        <f>IF($C$9="Forecast",$F68+$G68+(BusPlanLocation!M68/IF(BusPlanLocation!$C$9="EUR",1,START!$E$18)),$D68+(BusPlanLocation!M68/IF(BusPlanLocation!$C$9="EUR",1,START!$E$18)))</f>
        <v>0</v>
      </c>
      <c r="N68" s="307">
        <f t="shared" si="20"/>
        <v>0</v>
      </c>
      <c r="O68" s="896">
        <f>IF($C$9="Forecast",$F68+$G68+(BusPlanLocation!O68/IF(BusPlanLocation!$C$9="EUR",1,START!$E$18)),$D68+(BusPlanLocation!O68/IF(BusPlanLocation!$C$9="EUR",1,START!$E$18)))</f>
        <v>0</v>
      </c>
      <c r="P68" s="307">
        <f t="shared" si="21"/>
        <v>0</v>
      </c>
      <c r="Q68" s="896">
        <f>IF($C$9="Forecast",$F68+$G68+(BusPlanLocation!Q68/IF(BusPlanLocation!$C$9="EUR",1,START!$E$18)),$D68+(BusPlanLocation!Q68/IF(BusPlanLocation!$C$9="EUR",1,START!$E$18)))</f>
        <v>0</v>
      </c>
      <c r="R68" s="307">
        <f t="shared" si="22"/>
        <v>0</v>
      </c>
      <c r="S68" s="896">
        <f>IF($C$9="Forecast",$F68+$G68+(BusPlanLocation!S68/IF(BusPlanLocation!$C$9="EUR",1,START!$E$18)),$D68+(BusPlanLocation!S68/IF(BusPlanLocation!$C$9="EUR",1,START!$E$18)))</f>
        <v>0</v>
      </c>
      <c r="T68" s="307">
        <f t="shared" si="23"/>
        <v>0</v>
      </c>
      <c r="U68" s="887"/>
      <c r="V68" s="529"/>
      <c r="Z68" s="577"/>
      <c r="AA68" s="561" t="str">
        <f>IF(OR(B68=0,B68=""),"",B68&amp;IF(COUNTIF(B$11:$B68,B68)&gt;1,COUNTIF(B$11:$B68,B68),""))</f>
        <v>M605</v>
      </c>
      <c r="AB68" s="578"/>
    </row>
    <row r="69" spans="1:28" s="525" customFormat="1" ht="12.75" customHeight="1">
      <c r="A69" s="864"/>
      <c r="B69" s="891" t="s">
        <v>126</v>
      </c>
      <c r="C69" s="892" t="s">
        <v>127</v>
      </c>
      <c r="D69" s="895">
        <f>IFERROR(VLOOKUP($AA69,Calc_INF_PrevYearEUR!$A$11:$BQ$330,HLOOKUP(D$8,Calc_INF_PrevYearEUR!$E$5:$BQ$6,2,0),0),0)</f>
        <v>0</v>
      </c>
      <c r="E69" s="307">
        <f t="shared" si="16"/>
        <v>0</v>
      </c>
      <c r="F69" s="1258">
        <f>IFERROR(VLOOKUP($AA69,Calc_INF_FC_EUR!$A$11:$BQ$330,HLOOKUP(F$8,Calc_INF_FC_EUR!$E$5:$BQ$6,2,0),0),0)</f>
        <v>0</v>
      </c>
      <c r="G69" s="1260">
        <f>BusPlanLocation!G69/IF(BusPlanLocation!$C$9="EUR",1,START!$E$18)</f>
        <v>0</v>
      </c>
      <c r="H69" s="307">
        <f t="shared" si="17"/>
        <v>0</v>
      </c>
      <c r="I69" s="896">
        <f>IF($C$9="Forecast",$F69+$G69+(BusPlanLocation!I69/IF(BusPlanLocation!$C$9="EUR",1,START!$E$18)),$D69+(BusPlanLocation!I69/IF(BusPlanLocation!$C$9="EUR",1,START!$E$18)))</f>
        <v>0</v>
      </c>
      <c r="J69" s="307">
        <f t="shared" si="18"/>
        <v>0</v>
      </c>
      <c r="K69" s="896">
        <f>IF($C$9="Forecast",$F69+$G69+(BusPlanLocation!K69/IF(BusPlanLocation!$C$9="EUR",1,START!$E$18)),$D69+(BusPlanLocation!K69/IF(BusPlanLocation!$C$9="EUR",1,START!$E$18)))</f>
        <v>0</v>
      </c>
      <c r="L69" s="307">
        <f t="shared" si="19"/>
        <v>0</v>
      </c>
      <c r="M69" s="896">
        <f>IF($C$9="Forecast",$F69+$G69+(BusPlanLocation!M69/IF(BusPlanLocation!$C$9="EUR",1,START!$E$18)),$D69+(BusPlanLocation!M69/IF(BusPlanLocation!$C$9="EUR",1,START!$E$18)))</f>
        <v>0</v>
      </c>
      <c r="N69" s="307">
        <f t="shared" si="20"/>
        <v>0</v>
      </c>
      <c r="O69" s="896">
        <f>IF($C$9="Forecast",$F69+$G69+(BusPlanLocation!O69/IF(BusPlanLocation!$C$9="EUR",1,START!$E$18)),$D69+(BusPlanLocation!O69/IF(BusPlanLocation!$C$9="EUR",1,START!$E$18)))</f>
        <v>0</v>
      </c>
      <c r="P69" s="307">
        <f t="shared" si="21"/>
        <v>0</v>
      </c>
      <c r="Q69" s="896">
        <f>IF($C$9="Forecast",$F69+$G69+(BusPlanLocation!Q69/IF(BusPlanLocation!$C$9="EUR",1,START!$E$18)),$D69+(BusPlanLocation!Q69/IF(BusPlanLocation!$C$9="EUR",1,START!$E$18)))</f>
        <v>0</v>
      </c>
      <c r="R69" s="307">
        <f t="shared" si="22"/>
        <v>0</v>
      </c>
      <c r="S69" s="896">
        <f>IF($C$9="Forecast",$F69+$G69+(BusPlanLocation!S69/IF(BusPlanLocation!$C$9="EUR",1,START!$E$18)),$D69+(BusPlanLocation!S69/IF(BusPlanLocation!$C$9="EUR",1,START!$E$18)))</f>
        <v>0</v>
      </c>
      <c r="T69" s="307">
        <f t="shared" si="23"/>
        <v>0</v>
      </c>
      <c r="U69" s="887"/>
      <c r="V69" s="529"/>
      <c r="Z69" s="577"/>
      <c r="AA69" s="561" t="str">
        <f>IF(OR(B69=0,B69=""),"",B69&amp;IF(COUNTIF(B$11:$B69,B69)&gt;1,COUNTIF(B$11:$B69,B69),""))</f>
        <v>M610</v>
      </c>
      <c r="AB69" s="578"/>
    </row>
    <row r="70" spans="1:28" s="525" customFormat="1" ht="12.75" customHeight="1">
      <c r="A70" s="864"/>
      <c r="B70" s="891" t="s">
        <v>128</v>
      </c>
      <c r="C70" s="892" t="s">
        <v>129</v>
      </c>
      <c r="D70" s="895">
        <f>IFERROR(VLOOKUP($AA70,Calc_INF_PrevYearEUR!$A$11:$BQ$330,HLOOKUP(D$8,Calc_INF_PrevYearEUR!$E$5:$BQ$6,2,0),0),0)</f>
        <v>0</v>
      </c>
      <c r="E70" s="307">
        <f t="shared" si="16"/>
        <v>0</v>
      </c>
      <c r="F70" s="1258">
        <f>IFERROR(VLOOKUP($AA70,Calc_INF_FC_EUR!$A$11:$BQ$330,HLOOKUP(F$8,Calc_INF_FC_EUR!$E$5:$BQ$6,2,0),0),0)</f>
        <v>0</v>
      </c>
      <c r="G70" s="1260">
        <f>BusPlanLocation!G70/IF(BusPlanLocation!$C$9="EUR",1,START!$E$18)</f>
        <v>0</v>
      </c>
      <c r="H70" s="307">
        <f t="shared" si="17"/>
        <v>0</v>
      </c>
      <c r="I70" s="896">
        <f>IF($C$9="Forecast",$F70+$G70+(BusPlanLocation!I70/IF(BusPlanLocation!$C$9="EUR",1,START!$E$18)),$D70+(BusPlanLocation!I70/IF(BusPlanLocation!$C$9="EUR",1,START!$E$18)))</f>
        <v>-26.666666666666668</v>
      </c>
      <c r="J70" s="307" t="e">
        <f t="shared" si="18"/>
        <v>#REF!</v>
      </c>
      <c r="K70" s="896">
        <f>IF($C$9="Forecast",$F70+$G70+(BusPlanLocation!K70/IF(BusPlanLocation!$C$9="EUR",1,START!$E$18)),$D70+(BusPlanLocation!K70/IF(BusPlanLocation!$C$9="EUR",1,START!$E$18)))</f>
        <v>-26.666666666666668</v>
      </c>
      <c r="L70" s="307" t="e">
        <f t="shared" si="19"/>
        <v>#DIV/0!</v>
      </c>
      <c r="M70" s="896">
        <f>IF($C$9="Forecast",$F70+$G70+(BusPlanLocation!M70/IF(BusPlanLocation!$C$9="EUR",1,START!$E$18)),$D70+(BusPlanLocation!M70/IF(BusPlanLocation!$C$9="EUR",1,START!$E$18)))</f>
        <v>-22.4</v>
      </c>
      <c r="N70" s="307" t="e">
        <f t="shared" si="20"/>
        <v>#DIV/0!</v>
      </c>
      <c r="O70" s="896">
        <f>IF($C$9="Forecast",$F70+$G70+(BusPlanLocation!O70/IF(BusPlanLocation!$C$9="EUR",1,START!$E$18)),$D70+(BusPlanLocation!O70/IF(BusPlanLocation!$C$9="EUR",1,START!$E$18)))</f>
        <v>0</v>
      </c>
      <c r="P70" s="307">
        <f t="shared" si="21"/>
        <v>0</v>
      </c>
      <c r="Q70" s="896">
        <f>IF($C$9="Forecast",$F70+$G70+(BusPlanLocation!Q70/IF(BusPlanLocation!$C$9="EUR",1,START!$E$18)),$D70+(BusPlanLocation!Q70/IF(BusPlanLocation!$C$9="EUR",1,START!$E$18)))</f>
        <v>0</v>
      </c>
      <c r="R70" s="307">
        <f t="shared" si="22"/>
        <v>0</v>
      </c>
      <c r="S70" s="896">
        <f>IF($C$9="Forecast",$F70+$G70+(BusPlanLocation!S70/IF(BusPlanLocation!$C$9="EUR",1,START!$E$18)),$D70+(BusPlanLocation!S70/IF(BusPlanLocation!$C$9="EUR",1,START!$E$18)))</f>
        <v>0</v>
      </c>
      <c r="T70" s="307">
        <f t="shared" si="23"/>
        <v>0</v>
      </c>
      <c r="U70" s="887"/>
      <c r="V70" s="529"/>
      <c r="Z70" s="577"/>
      <c r="AA70" s="561" t="str">
        <f>IF(OR(B70=0,B70=""),"",B70&amp;IF(COUNTIF(B$11:$B70,B70)&gt;1,COUNTIF(B$11:$B70,B70),""))</f>
        <v>M615</v>
      </c>
      <c r="AB70" s="578"/>
    </row>
    <row r="71" spans="1:28" s="525" customFormat="1" ht="12.75" customHeight="1">
      <c r="A71" s="864"/>
      <c r="B71" s="891" t="s">
        <v>130</v>
      </c>
      <c r="C71" s="892" t="s">
        <v>131</v>
      </c>
      <c r="D71" s="895">
        <f>IFERROR(VLOOKUP($AA71,Calc_INF_PrevYearEUR!$A$11:$BQ$330,HLOOKUP(D$8,Calc_INF_PrevYearEUR!$E$5:$BQ$6,2,0),0),0)</f>
        <v>0</v>
      </c>
      <c r="E71" s="307">
        <f t="shared" si="16"/>
        <v>0</v>
      </c>
      <c r="F71" s="1258">
        <f>IFERROR(VLOOKUP($AA71,Calc_INF_FC_EUR!$A$11:$BQ$330,HLOOKUP(F$8,Calc_INF_FC_EUR!$E$5:$BQ$6,2,0),0),0)</f>
        <v>0</v>
      </c>
      <c r="G71" s="1260">
        <f>BusPlanLocation!G71/IF(BusPlanLocation!$C$9="EUR",1,START!$E$18)</f>
        <v>0</v>
      </c>
      <c r="H71" s="307">
        <f t="shared" si="17"/>
        <v>0</v>
      </c>
      <c r="I71" s="896">
        <f>IF($C$9="Forecast",$F71+$G71+(BusPlanLocation!I71/IF(BusPlanLocation!$C$9="EUR",1,START!$E$18)),$D71+(BusPlanLocation!I71/IF(BusPlanLocation!$C$9="EUR",1,START!$E$18)))</f>
        <v>-2.2666666666666666</v>
      </c>
      <c r="J71" s="307" t="e">
        <f t="shared" si="18"/>
        <v>#REF!</v>
      </c>
      <c r="K71" s="896">
        <f>IF($C$9="Forecast",$F71+$G71+(BusPlanLocation!K71/IF(BusPlanLocation!$C$9="EUR",1,START!$E$18)),$D71+(BusPlanLocation!K71/IF(BusPlanLocation!$C$9="EUR",1,START!$E$18)))</f>
        <v>-2.2666666666666666</v>
      </c>
      <c r="L71" s="307" t="e">
        <f t="shared" si="19"/>
        <v>#DIV/0!</v>
      </c>
      <c r="M71" s="896">
        <f>IF($C$9="Forecast",$F71+$G71+(BusPlanLocation!M71/IF(BusPlanLocation!$C$9="EUR",1,START!$E$18)),$D71+(BusPlanLocation!M71/IF(BusPlanLocation!$C$9="EUR",1,START!$E$18)))</f>
        <v>-1.9039999999999999</v>
      </c>
      <c r="N71" s="307" t="e">
        <f t="shared" si="20"/>
        <v>#DIV/0!</v>
      </c>
      <c r="O71" s="896">
        <f>IF($C$9="Forecast",$F71+$G71+(BusPlanLocation!O71/IF(BusPlanLocation!$C$9="EUR",1,START!$E$18)),$D71+(BusPlanLocation!O71/IF(BusPlanLocation!$C$9="EUR",1,START!$E$18)))</f>
        <v>0</v>
      </c>
      <c r="P71" s="307">
        <f t="shared" si="21"/>
        <v>0</v>
      </c>
      <c r="Q71" s="896">
        <f>IF($C$9="Forecast",$F71+$G71+(BusPlanLocation!Q71/IF(BusPlanLocation!$C$9="EUR",1,START!$E$18)),$D71+(BusPlanLocation!Q71/IF(BusPlanLocation!$C$9="EUR",1,START!$E$18)))</f>
        <v>0</v>
      </c>
      <c r="R71" s="307">
        <f t="shared" si="22"/>
        <v>0</v>
      </c>
      <c r="S71" s="896">
        <f>IF($C$9="Forecast",$F71+$G71+(BusPlanLocation!S71/IF(BusPlanLocation!$C$9="EUR",1,START!$E$18)),$D71+(BusPlanLocation!S71/IF(BusPlanLocation!$C$9="EUR",1,START!$E$18)))</f>
        <v>0</v>
      </c>
      <c r="T71" s="307">
        <f t="shared" si="23"/>
        <v>0</v>
      </c>
      <c r="U71" s="887"/>
      <c r="V71" s="529"/>
      <c r="Z71" s="577"/>
      <c r="AA71" s="561" t="str">
        <f>IF(OR(B71=0,B71=""),"",B71&amp;IF(COUNTIF(B$11:$B71,B71)&gt;1,COUNTIF(B$11:$B71,B71),""))</f>
        <v>M620</v>
      </c>
      <c r="AB71" s="578"/>
    </row>
    <row r="72" spans="1:28" s="525" customFormat="1" ht="12.75" customHeight="1">
      <c r="A72" s="864"/>
      <c r="B72" s="891" t="s">
        <v>132</v>
      </c>
      <c r="C72" s="892" t="s">
        <v>133</v>
      </c>
      <c r="D72" s="895">
        <f>IFERROR(VLOOKUP($AA72,Calc_INF_PrevYearEUR!$A$11:$BQ$330,HLOOKUP(D$8,Calc_INF_PrevYearEUR!$E$5:$BQ$6,2,0),0),0)</f>
        <v>0</v>
      </c>
      <c r="E72" s="307">
        <f t="shared" si="16"/>
        <v>0</v>
      </c>
      <c r="F72" s="1258">
        <f>IFERROR(VLOOKUP($AA72,Calc_INF_FC_EUR!$A$11:$BQ$330,HLOOKUP(F$8,Calc_INF_FC_EUR!$E$5:$BQ$6,2,0),0),0)</f>
        <v>0</v>
      </c>
      <c r="G72" s="1260">
        <f>BusPlanLocation!G72/IF(BusPlanLocation!$C$9="EUR",1,START!$E$18)</f>
        <v>0</v>
      </c>
      <c r="H72" s="307">
        <f t="shared" si="17"/>
        <v>0</v>
      </c>
      <c r="I72" s="896">
        <f>IF($C$9="Forecast",$F72+$G72+(BusPlanLocation!I72/IF(BusPlanLocation!$C$9="EUR",1,START!$E$18)),$D72+(BusPlanLocation!I72/IF(BusPlanLocation!$C$9="EUR",1,START!$E$18)))</f>
        <v>0</v>
      </c>
      <c r="J72" s="307">
        <f t="shared" si="18"/>
        <v>0</v>
      </c>
      <c r="K72" s="896">
        <f>IF($C$9="Forecast",$F72+$G72+(BusPlanLocation!K72/IF(BusPlanLocation!$C$9="EUR",1,START!$E$18)),$D72+(BusPlanLocation!K72/IF(BusPlanLocation!$C$9="EUR",1,START!$E$18)))</f>
        <v>0</v>
      </c>
      <c r="L72" s="307">
        <f t="shared" si="19"/>
        <v>0</v>
      </c>
      <c r="M72" s="896">
        <f>IF($C$9="Forecast",$F72+$G72+(BusPlanLocation!M72/IF(BusPlanLocation!$C$9="EUR",1,START!$E$18)),$D72+(BusPlanLocation!M72/IF(BusPlanLocation!$C$9="EUR",1,START!$E$18)))</f>
        <v>0</v>
      </c>
      <c r="N72" s="307">
        <f t="shared" si="20"/>
        <v>0</v>
      </c>
      <c r="O72" s="896">
        <f>IF($C$9="Forecast",$F72+$G72+(BusPlanLocation!O72/IF(BusPlanLocation!$C$9="EUR",1,START!$E$18)),$D72+(BusPlanLocation!O72/IF(BusPlanLocation!$C$9="EUR",1,START!$E$18)))</f>
        <v>0</v>
      </c>
      <c r="P72" s="307">
        <f t="shared" si="21"/>
        <v>0</v>
      </c>
      <c r="Q72" s="896">
        <f>IF($C$9="Forecast",$F72+$G72+(BusPlanLocation!Q72/IF(BusPlanLocation!$C$9="EUR",1,START!$E$18)),$D72+(BusPlanLocation!Q72/IF(BusPlanLocation!$C$9="EUR",1,START!$E$18)))</f>
        <v>0</v>
      </c>
      <c r="R72" s="307">
        <f t="shared" si="22"/>
        <v>0</v>
      </c>
      <c r="S72" s="896">
        <f>IF($C$9="Forecast",$F72+$G72+(BusPlanLocation!S72/IF(BusPlanLocation!$C$9="EUR",1,START!$E$18)),$D72+(BusPlanLocation!S72/IF(BusPlanLocation!$C$9="EUR",1,START!$E$18)))</f>
        <v>0</v>
      </c>
      <c r="T72" s="307">
        <f t="shared" si="23"/>
        <v>0</v>
      </c>
      <c r="U72" s="887"/>
      <c r="V72" s="529"/>
      <c r="Z72" s="577"/>
      <c r="AA72" s="561" t="str">
        <f>IF(OR(B72=0,B72=""),"",B72&amp;IF(COUNTIF(B$11:$B72,B72)&gt;1,COUNTIF(B$11:$B72,B72),""))</f>
        <v>M625</v>
      </c>
      <c r="AB72" s="578"/>
    </row>
    <row r="73" spans="1:28" s="525" customFormat="1" ht="12.75" customHeight="1">
      <c r="A73" s="864"/>
      <c r="B73" s="891" t="s">
        <v>134</v>
      </c>
      <c r="C73" s="892" t="s">
        <v>135</v>
      </c>
      <c r="D73" s="895">
        <f>IFERROR(VLOOKUP($AA73,Calc_INF_PrevYearEUR!$A$11:$BQ$330,HLOOKUP(D$8,Calc_INF_PrevYearEUR!$E$5:$BQ$6,2,0),0),0)</f>
        <v>0</v>
      </c>
      <c r="E73" s="307">
        <f t="shared" si="16"/>
        <v>0</v>
      </c>
      <c r="F73" s="1258">
        <f>IFERROR(VLOOKUP($AA73,Calc_INF_FC_EUR!$A$11:$BQ$330,HLOOKUP(F$8,Calc_INF_FC_EUR!$E$5:$BQ$6,2,0),0),0)</f>
        <v>0</v>
      </c>
      <c r="G73" s="1260">
        <f>BusPlanLocation!G73/IF(BusPlanLocation!$C$9="EUR",1,START!$E$18)</f>
        <v>0</v>
      </c>
      <c r="H73" s="307">
        <f t="shared" si="17"/>
        <v>0</v>
      </c>
      <c r="I73" s="896">
        <f>IF($C$9="Forecast",$F73+$G73+(BusPlanLocation!I73/IF(BusPlanLocation!$C$9="EUR",1,START!$E$18)),$D73+(BusPlanLocation!I73/IF(BusPlanLocation!$C$9="EUR",1,START!$E$18)))</f>
        <v>0</v>
      </c>
      <c r="J73" s="307">
        <f t="shared" si="18"/>
        <v>0</v>
      </c>
      <c r="K73" s="896">
        <f>IF($C$9="Forecast",$F73+$G73+(BusPlanLocation!K73/IF(BusPlanLocation!$C$9="EUR",1,START!$E$18)),$D73+(BusPlanLocation!K73/IF(BusPlanLocation!$C$9="EUR",1,START!$E$18)))</f>
        <v>0</v>
      </c>
      <c r="L73" s="307">
        <f t="shared" si="19"/>
        <v>0</v>
      </c>
      <c r="M73" s="896">
        <f>IF($C$9="Forecast",$F73+$G73+(BusPlanLocation!M73/IF(BusPlanLocation!$C$9="EUR",1,START!$E$18)),$D73+(BusPlanLocation!M73/IF(BusPlanLocation!$C$9="EUR",1,START!$E$18)))</f>
        <v>0</v>
      </c>
      <c r="N73" s="307">
        <f t="shared" si="20"/>
        <v>0</v>
      </c>
      <c r="O73" s="896">
        <f>IF($C$9="Forecast",$F73+$G73+(BusPlanLocation!O73/IF(BusPlanLocation!$C$9="EUR",1,START!$E$18)),$D73+(BusPlanLocation!O73/IF(BusPlanLocation!$C$9="EUR",1,START!$E$18)))</f>
        <v>0</v>
      </c>
      <c r="P73" s="307">
        <f t="shared" si="21"/>
        <v>0</v>
      </c>
      <c r="Q73" s="896">
        <f>IF($C$9="Forecast",$F73+$G73+(BusPlanLocation!Q73/IF(BusPlanLocation!$C$9="EUR",1,START!$E$18)),$D73+(BusPlanLocation!Q73/IF(BusPlanLocation!$C$9="EUR",1,START!$E$18)))</f>
        <v>0</v>
      </c>
      <c r="R73" s="307">
        <f t="shared" si="22"/>
        <v>0</v>
      </c>
      <c r="S73" s="896">
        <f>IF($C$9="Forecast",$F73+$G73+(BusPlanLocation!S73/IF(BusPlanLocation!$C$9="EUR",1,START!$E$18)),$D73+(BusPlanLocation!S73/IF(BusPlanLocation!$C$9="EUR",1,START!$E$18)))</f>
        <v>0</v>
      </c>
      <c r="T73" s="307">
        <f t="shared" si="23"/>
        <v>0</v>
      </c>
      <c r="U73" s="887"/>
      <c r="V73" s="529"/>
      <c r="Z73" s="577"/>
      <c r="AA73" s="561" t="str">
        <f>IF(OR(B73=0,B73=""),"",B73&amp;IF(COUNTIF(B$11:$B73,B73)&gt;1,COUNTIF(B$11:$B73,B73),""))</f>
        <v>M630</v>
      </c>
      <c r="AB73" s="578"/>
    </row>
    <row r="74" spans="1:28" s="525" customFormat="1" ht="12.75" customHeight="1">
      <c r="A74" s="864"/>
      <c r="B74" s="891" t="s">
        <v>136</v>
      </c>
      <c r="C74" s="892" t="s">
        <v>137</v>
      </c>
      <c r="D74" s="895">
        <f>IFERROR(VLOOKUP($AA74,Calc_INF_PrevYearEUR!$A$11:$BQ$330,HLOOKUP(D$8,Calc_INF_PrevYearEUR!$E$5:$BQ$6,2,0),0),0)</f>
        <v>0</v>
      </c>
      <c r="E74" s="307">
        <f t="shared" si="16"/>
        <v>0</v>
      </c>
      <c r="F74" s="1258">
        <f>IFERROR(VLOOKUP($AA74,Calc_INF_FC_EUR!$A$11:$BQ$330,HLOOKUP(F$8,Calc_INF_FC_EUR!$E$5:$BQ$6,2,0),0),0)</f>
        <v>0</v>
      </c>
      <c r="G74" s="1260">
        <f>BusPlanLocation!G74/IF(BusPlanLocation!$C$9="EUR",1,START!$E$18)</f>
        <v>0</v>
      </c>
      <c r="H74" s="307">
        <f t="shared" si="17"/>
        <v>0</v>
      </c>
      <c r="I74" s="896">
        <f>IF($C$9="Forecast",$F74+$G74+(BusPlanLocation!I74/IF(BusPlanLocation!$C$9="EUR",1,START!$E$18)),$D74+(BusPlanLocation!I74/IF(BusPlanLocation!$C$9="EUR",1,START!$E$18)))</f>
        <v>0</v>
      </c>
      <c r="J74" s="307">
        <f t="shared" si="18"/>
        <v>0</v>
      </c>
      <c r="K74" s="896">
        <f>IF($C$9="Forecast",$F74+$G74+(BusPlanLocation!K74/IF(BusPlanLocation!$C$9="EUR",1,START!$E$18)),$D74+(BusPlanLocation!K74/IF(BusPlanLocation!$C$9="EUR",1,START!$E$18)))</f>
        <v>0</v>
      </c>
      <c r="L74" s="307">
        <f t="shared" si="19"/>
        <v>0</v>
      </c>
      <c r="M74" s="896">
        <f>IF($C$9="Forecast",$F74+$G74+(BusPlanLocation!M74/IF(BusPlanLocation!$C$9="EUR",1,START!$E$18)),$D74+(BusPlanLocation!M74/IF(BusPlanLocation!$C$9="EUR",1,START!$E$18)))</f>
        <v>0</v>
      </c>
      <c r="N74" s="307">
        <f t="shared" si="20"/>
        <v>0</v>
      </c>
      <c r="O74" s="896">
        <f>IF($C$9="Forecast",$F74+$G74+(BusPlanLocation!O74/IF(BusPlanLocation!$C$9="EUR",1,START!$E$18)),$D74+(BusPlanLocation!O74/IF(BusPlanLocation!$C$9="EUR",1,START!$E$18)))</f>
        <v>0</v>
      </c>
      <c r="P74" s="307">
        <f t="shared" si="21"/>
        <v>0</v>
      </c>
      <c r="Q74" s="896">
        <f>IF($C$9="Forecast",$F74+$G74+(BusPlanLocation!Q74/IF(BusPlanLocation!$C$9="EUR",1,START!$E$18)),$D74+(BusPlanLocation!Q74/IF(BusPlanLocation!$C$9="EUR",1,START!$E$18)))</f>
        <v>0</v>
      </c>
      <c r="R74" s="307">
        <f t="shared" si="22"/>
        <v>0</v>
      </c>
      <c r="S74" s="896">
        <f>IF($C$9="Forecast",$F74+$G74+(BusPlanLocation!S74/IF(BusPlanLocation!$C$9="EUR",1,START!$E$18)),$D74+(BusPlanLocation!S74/IF(BusPlanLocation!$C$9="EUR",1,START!$E$18)))</f>
        <v>0</v>
      </c>
      <c r="T74" s="307">
        <f t="shared" si="23"/>
        <v>0</v>
      </c>
      <c r="U74" s="887"/>
      <c r="V74" s="529"/>
      <c r="Z74" s="577"/>
      <c r="AA74" s="561" t="str">
        <f>IF(OR(B74=0,B74=""),"",B74&amp;IF(COUNTIF(B$11:$B74,B74)&gt;1,COUNTIF(B$11:$B74,B74),""))</f>
        <v>M635</v>
      </c>
      <c r="AB74" s="578"/>
    </row>
    <row r="75" spans="1:28" s="525" customFormat="1" ht="12.75" customHeight="1">
      <c r="A75" s="864"/>
      <c r="B75" s="891" t="s">
        <v>138</v>
      </c>
      <c r="C75" s="892" t="s">
        <v>139</v>
      </c>
      <c r="D75" s="895">
        <f>IFERROR(VLOOKUP($AA75,Calc_INF_PrevYearEUR!$A$11:$BQ$330,HLOOKUP(D$8,Calc_INF_PrevYearEUR!$E$5:$BQ$6,2,0),0),0)</f>
        <v>0</v>
      </c>
      <c r="E75" s="307">
        <f t="shared" si="16"/>
        <v>0</v>
      </c>
      <c r="F75" s="1258">
        <f>IFERROR(VLOOKUP($AA75,Calc_INF_FC_EUR!$A$11:$BQ$330,HLOOKUP(F$8,Calc_INF_FC_EUR!$E$5:$BQ$6,2,0),0),0)</f>
        <v>0</v>
      </c>
      <c r="G75" s="1260">
        <f>BusPlanLocation!G75/IF(BusPlanLocation!$C$9="EUR",1,START!$E$18)</f>
        <v>0</v>
      </c>
      <c r="H75" s="307">
        <f t="shared" si="17"/>
        <v>0</v>
      </c>
      <c r="I75" s="896">
        <f>IF($C$9="Forecast",$F75+$G75+(BusPlanLocation!I75/IF(BusPlanLocation!$C$9="EUR",1,START!$E$18)),$D75+(BusPlanLocation!I75/IF(BusPlanLocation!$C$9="EUR",1,START!$E$18)))</f>
        <v>-23.333333333333332</v>
      </c>
      <c r="J75" s="307" t="e">
        <f t="shared" si="18"/>
        <v>#REF!</v>
      </c>
      <c r="K75" s="896">
        <f>IF($C$9="Forecast",$F75+$G75+(BusPlanLocation!K75/IF(BusPlanLocation!$C$9="EUR",1,START!$E$18)),$D75+(BusPlanLocation!K75/IF(BusPlanLocation!$C$9="EUR",1,START!$E$18)))</f>
        <v>-23.333333333333332</v>
      </c>
      <c r="L75" s="307" t="e">
        <f t="shared" si="19"/>
        <v>#DIV/0!</v>
      </c>
      <c r="M75" s="896">
        <f>IF($C$9="Forecast",$F75+$G75+(BusPlanLocation!M75/IF(BusPlanLocation!$C$9="EUR",1,START!$E$18)),$D75+(BusPlanLocation!M75/IF(BusPlanLocation!$C$9="EUR",1,START!$E$18)))</f>
        <v>-19.599999999999998</v>
      </c>
      <c r="N75" s="307" t="e">
        <f t="shared" si="20"/>
        <v>#DIV/0!</v>
      </c>
      <c r="O75" s="896">
        <f>IF($C$9="Forecast",$F75+$G75+(BusPlanLocation!O75/IF(BusPlanLocation!$C$9="EUR",1,START!$E$18)),$D75+(BusPlanLocation!O75/IF(BusPlanLocation!$C$9="EUR",1,START!$E$18)))</f>
        <v>0</v>
      </c>
      <c r="P75" s="307">
        <f t="shared" si="21"/>
        <v>0</v>
      </c>
      <c r="Q75" s="896">
        <f>IF($C$9="Forecast",$F75+$G75+(BusPlanLocation!Q75/IF(BusPlanLocation!$C$9="EUR",1,START!$E$18)),$D75+(BusPlanLocation!Q75/IF(BusPlanLocation!$C$9="EUR",1,START!$E$18)))</f>
        <v>0</v>
      </c>
      <c r="R75" s="307">
        <f t="shared" si="22"/>
        <v>0</v>
      </c>
      <c r="S75" s="896">
        <f>IF($C$9="Forecast",$F75+$G75+(BusPlanLocation!S75/IF(BusPlanLocation!$C$9="EUR",1,START!$E$18)),$D75+(BusPlanLocation!S75/IF(BusPlanLocation!$C$9="EUR",1,START!$E$18)))</f>
        <v>0</v>
      </c>
      <c r="T75" s="307">
        <f t="shared" si="23"/>
        <v>0</v>
      </c>
      <c r="U75" s="887"/>
      <c r="V75" s="529"/>
      <c r="Z75" s="577"/>
      <c r="AA75" s="561" t="str">
        <f>IF(OR(B75=0,B75=""),"",B75&amp;IF(COUNTIF(B$11:$B75,B75)&gt;1,COUNTIF(B$11:$B75,B75),""))</f>
        <v>M640</v>
      </c>
      <c r="AB75" s="578"/>
    </row>
    <row r="76" spans="1:28" s="525" customFormat="1" ht="12.75" customHeight="1">
      <c r="A76" s="864"/>
      <c r="B76" s="891" t="s">
        <v>140</v>
      </c>
      <c r="C76" s="892" t="s">
        <v>141</v>
      </c>
      <c r="D76" s="895">
        <f>IFERROR(VLOOKUP($AA76,Calc_INF_PrevYearEUR!$A$11:$BQ$330,HLOOKUP(D$8,Calc_INF_PrevYearEUR!$E$5:$BQ$6,2,0),0),0)</f>
        <v>0</v>
      </c>
      <c r="E76" s="307">
        <f t="shared" si="16"/>
        <v>0</v>
      </c>
      <c r="F76" s="1258">
        <f>IFERROR(VLOOKUP($AA76,Calc_INF_FC_EUR!$A$11:$BQ$330,HLOOKUP(F$8,Calc_INF_FC_EUR!$E$5:$BQ$6,2,0),0),0)</f>
        <v>0</v>
      </c>
      <c r="G76" s="1260">
        <f>BusPlanLocation!G76/IF(BusPlanLocation!$C$9="EUR",1,START!$E$18)</f>
        <v>0</v>
      </c>
      <c r="H76" s="307">
        <f t="shared" si="17"/>
        <v>0</v>
      </c>
      <c r="I76" s="896" t="e">
        <f>IF($C$9="Forecast",$F76+$G76+(BusPlanLocation!I76/IF(BusPlanLocation!$C$9="EUR",1,START!$E$18)),$D76+(BusPlanLocation!I76/IF(BusPlanLocation!$C$9="EUR",1,START!$E$18)))</f>
        <v>#REF!</v>
      </c>
      <c r="J76" s="307" t="e">
        <f t="shared" si="18"/>
        <v>#REF!</v>
      </c>
      <c r="K76" s="896" t="e">
        <f>IF($C$9="Forecast",$F76+$G76+(BusPlanLocation!K76/IF(BusPlanLocation!$C$9="EUR",1,START!$E$18)),$D76+(BusPlanLocation!K76/IF(BusPlanLocation!$C$9="EUR",1,START!$E$18)))</f>
        <v>#REF!</v>
      </c>
      <c r="L76" s="307" t="e">
        <f t="shared" si="19"/>
        <v>#REF!</v>
      </c>
      <c r="M76" s="896" t="e">
        <f>IF($C$9="Forecast",$F76+$G76+(BusPlanLocation!M76/IF(BusPlanLocation!$C$9="EUR",1,START!$E$18)),$D76+(BusPlanLocation!M76/IF(BusPlanLocation!$C$9="EUR",1,START!$E$18)))</f>
        <v>#REF!</v>
      </c>
      <c r="N76" s="307" t="e">
        <f t="shared" si="20"/>
        <v>#REF!</v>
      </c>
      <c r="O76" s="896">
        <f>IF($C$9="Forecast",$F76+$G76+(BusPlanLocation!O76/IF(BusPlanLocation!$C$9="EUR",1,START!$E$18)),$D76+(BusPlanLocation!O76/IF(BusPlanLocation!$C$9="EUR",1,START!$E$18)))</f>
        <v>0</v>
      </c>
      <c r="P76" s="307">
        <f t="shared" si="21"/>
        <v>0</v>
      </c>
      <c r="Q76" s="896">
        <f>IF($C$9="Forecast",$F76+$G76+(BusPlanLocation!Q76/IF(BusPlanLocation!$C$9="EUR",1,START!$E$18)),$D76+(BusPlanLocation!Q76/IF(BusPlanLocation!$C$9="EUR",1,START!$E$18)))</f>
        <v>0</v>
      </c>
      <c r="R76" s="307">
        <f t="shared" si="22"/>
        <v>0</v>
      </c>
      <c r="S76" s="896">
        <f>IF($C$9="Forecast",$F76+$G76+(BusPlanLocation!S76/IF(BusPlanLocation!$C$9="EUR",1,START!$E$18)),$D76+(BusPlanLocation!S76/IF(BusPlanLocation!$C$9="EUR",1,START!$E$18)))</f>
        <v>0</v>
      </c>
      <c r="T76" s="307">
        <f t="shared" si="23"/>
        <v>0</v>
      </c>
      <c r="U76" s="887"/>
      <c r="V76" s="529"/>
      <c r="Z76" s="577"/>
      <c r="AA76" s="561" t="str">
        <f>IF(OR(B76=0,B76=""),"",B76&amp;IF(COUNTIF(B$11:$B76,B76)&gt;1,COUNTIF(B$11:$B76,B76),""))</f>
        <v>M641</v>
      </c>
      <c r="AB76" s="578"/>
    </row>
    <row r="77" spans="1:28" s="525" customFormat="1" ht="12.75" customHeight="1">
      <c r="A77" s="864"/>
      <c r="B77" s="891" t="s">
        <v>142</v>
      </c>
      <c r="C77" s="892" t="s">
        <v>143</v>
      </c>
      <c r="D77" s="895">
        <f>IFERROR(VLOOKUP($AA77,Calc_INF_PrevYearEUR!$A$11:$BQ$330,HLOOKUP(D$8,Calc_INF_PrevYearEUR!$E$5:$BQ$6,2,0),0),0)</f>
        <v>0</v>
      </c>
      <c r="E77" s="307">
        <f t="shared" si="16"/>
        <v>0</v>
      </c>
      <c r="F77" s="1258">
        <f>IFERROR(VLOOKUP($AA77,Calc_INF_FC_EUR!$A$11:$BQ$330,HLOOKUP(F$8,Calc_INF_FC_EUR!$E$5:$BQ$6,2,0),0),0)</f>
        <v>0</v>
      </c>
      <c r="G77" s="1260">
        <f>BusPlanLocation!G77/IF(BusPlanLocation!$C$9="EUR",1,START!$E$18)</f>
        <v>0</v>
      </c>
      <c r="H77" s="307">
        <f t="shared" si="17"/>
        <v>0</v>
      </c>
      <c r="I77" s="896" t="e">
        <f>IF($C$9="Forecast",$F77+$G77+(BusPlanLocation!I77/IF(BusPlanLocation!$C$9="EUR",1,START!$E$18)),$D77+(BusPlanLocation!I77/IF(BusPlanLocation!$C$9="EUR",1,START!$E$18)))</f>
        <v>#REF!</v>
      </c>
      <c r="J77" s="307" t="e">
        <f t="shared" si="18"/>
        <v>#REF!</v>
      </c>
      <c r="K77" s="896" t="e">
        <f>IF($C$9="Forecast",$F77+$G77+(BusPlanLocation!K77/IF(BusPlanLocation!$C$9="EUR",1,START!$E$18)),$D77+(BusPlanLocation!K77/IF(BusPlanLocation!$C$9="EUR",1,START!$E$18)))</f>
        <v>#REF!</v>
      </c>
      <c r="L77" s="307" t="e">
        <f t="shared" si="19"/>
        <v>#REF!</v>
      </c>
      <c r="M77" s="896" t="e">
        <f>IF($C$9="Forecast",$F77+$G77+(BusPlanLocation!M77/IF(BusPlanLocation!$C$9="EUR",1,START!$E$18)),$D77+(BusPlanLocation!M77/IF(BusPlanLocation!$C$9="EUR",1,START!$E$18)))</f>
        <v>#REF!</v>
      </c>
      <c r="N77" s="307" t="e">
        <f t="shared" si="20"/>
        <v>#REF!</v>
      </c>
      <c r="O77" s="896">
        <f>IF($C$9="Forecast",$F77+$G77+(BusPlanLocation!O77/IF(BusPlanLocation!$C$9="EUR",1,START!$E$18)),$D77+(BusPlanLocation!O77/IF(BusPlanLocation!$C$9="EUR",1,START!$E$18)))</f>
        <v>0</v>
      </c>
      <c r="P77" s="307">
        <f t="shared" si="21"/>
        <v>0</v>
      </c>
      <c r="Q77" s="896">
        <f>IF($C$9="Forecast",$F77+$G77+(BusPlanLocation!Q77/IF(BusPlanLocation!$C$9="EUR",1,START!$E$18)),$D77+(BusPlanLocation!Q77/IF(BusPlanLocation!$C$9="EUR",1,START!$E$18)))</f>
        <v>0</v>
      </c>
      <c r="R77" s="307">
        <f t="shared" si="22"/>
        <v>0</v>
      </c>
      <c r="S77" s="896">
        <f>IF($C$9="Forecast",$F77+$G77+(BusPlanLocation!S77/IF(BusPlanLocation!$C$9="EUR",1,START!$E$18)),$D77+(BusPlanLocation!S77/IF(BusPlanLocation!$C$9="EUR",1,START!$E$18)))</f>
        <v>0</v>
      </c>
      <c r="T77" s="307">
        <f t="shared" si="23"/>
        <v>0</v>
      </c>
      <c r="U77" s="887"/>
      <c r="V77" s="529"/>
      <c r="Z77" s="577"/>
      <c r="AA77" s="561" t="str">
        <f>IF(OR(B77=0,B77=""),"",B77&amp;IF(COUNTIF(B$11:$B77,B77)&gt;1,COUNTIF(B$11:$B77,B77),""))</f>
        <v>M645</v>
      </c>
      <c r="AB77" s="578"/>
    </row>
    <row r="78" spans="1:28" s="525" customFormat="1" ht="12.75" customHeight="1">
      <c r="A78" s="864"/>
      <c r="B78" s="891" t="s">
        <v>144</v>
      </c>
      <c r="C78" s="892" t="s">
        <v>145</v>
      </c>
      <c r="D78" s="895">
        <f>IFERROR(VLOOKUP($AA78,Calc_INF_PrevYearEUR!$A$11:$BQ$330,HLOOKUP(D$8,Calc_INF_PrevYearEUR!$E$5:$BQ$6,2,0),0),0)</f>
        <v>0</v>
      </c>
      <c r="E78" s="307">
        <f t="shared" si="16"/>
        <v>0</v>
      </c>
      <c r="F78" s="1258">
        <f>IFERROR(VLOOKUP($AA78,Calc_INF_FC_EUR!$A$11:$BQ$330,HLOOKUP(F$8,Calc_INF_FC_EUR!$E$5:$BQ$6,2,0),0),0)</f>
        <v>0</v>
      </c>
      <c r="G78" s="1260">
        <f>BusPlanLocation!G78/IF(BusPlanLocation!$C$9="EUR",1,START!$E$18)</f>
        <v>0</v>
      </c>
      <c r="H78" s="307">
        <f t="shared" si="17"/>
        <v>0</v>
      </c>
      <c r="I78" s="896">
        <f>IF($C$9="Forecast",$F78+$G78+(BusPlanLocation!I78/IF(BusPlanLocation!$C$9="EUR",1,START!$E$18)),$D78+(BusPlanLocation!I78/IF(BusPlanLocation!$C$9="EUR",1,START!$E$18)))</f>
        <v>0</v>
      </c>
      <c r="J78" s="307">
        <f t="shared" si="18"/>
        <v>0</v>
      </c>
      <c r="K78" s="896">
        <f>IF($C$9="Forecast",$F78+$G78+(BusPlanLocation!K78/IF(BusPlanLocation!$C$9="EUR",1,START!$E$18)),$D78+(BusPlanLocation!K78/IF(BusPlanLocation!$C$9="EUR",1,START!$E$18)))</f>
        <v>0</v>
      </c>
      <c r="L78" s="307">
        <f t="shared" si="19"/>
        <v>0</v>
      </c>
      <c r="M78" s="896">
        <f>IF($C$9="Forecast",$F78+$G78+(BusPlanLocation!M78/IF(BusPlanLocation!$C$9="EUR",1,START!$E$18)),$D78+(BusPlanLocation!M78/IF(BusPlanLocation!$C$9="EUR",1,START!$E$18)))</f>
        <v>0</v>
      </c>
      <c r="N78" s="307">
        <f t="shared" si="20"/>
        <v>0</v>
      </c>
      <c r="O78" s="896">
        <f>IF($C$9="Forecast",$F78+$G78+(BusPlanLocation!O78/IF(BusPlanLocation!$C$9="EUR",1,START!$E$18)),$D78+(BusPlanLocation!O78/IF(BusPlanLocation!$C$9="EUR",1,START!$E$18)))</f>
        <v>0</v>
      </c>
      <c r="P78" s="307">
        <f t="shared" si="21"/>
        <v>0</v>
      </c>
      <c r="Q78" s="896">
        <f>IF($C$9="Forecast",$F78+$G78+(BusPlanLocation!Q78/IF(BusPlanLocation!$C$9="EUR",1,START!$E$18)),$D78+(BusPlanLocation!Q78/IF(BusPlanLocation!$C$9="EUR",1,START!$E$18)))</f>
        <v>0</v>
      </c>
      <c r="R78" s="307">
        <f t="shared" si="22"/>
        <v>0</v>
      </c>
      <c r="S78" s="896">
        <f>IF($C$9="Forecast",$F78+$G78+(BusPlanLocation!S78/IF(BusPlanLocation!$C$9="EUR",1,START!$E$18)),$D78+(BusPlanLocation!S78/IF(BusPlanLocation!$C$9="EUR",1,START!$E$18)))</f>
        <v>0</v>
      </c>
      <c r="T78" s="307">
        <f t="shared" si="23"/>
        <v>0</v>
      </c>
      <c r="U78" s="887"/>
      <c r="V78" s="529"/>
      <c r="Z78" s="577"/>
      <c r="AA78" s="561" t="str">
        <f>IF(OR(B78=0,B78=""),"",B78&amp;IF(COUNTIF(B$11:$B78,B78)&gt;1,COUNTIF(B$11:$B78,B78),""))</f>
        <v>M650</v>
      </c>
      <c r="AB78" s="578"/>
    </row>
    <row r="79" spans="1:28" s="525" customFormat="1" ht="12.75" customHeight="1">
      <c r="A79" s="864"/>
      <c r="B79" s="891" t="s">
        <v>146</v>
      </c>
      <c r="C79" s="892" t="s">
        <v>147</v>
      </c>
      <c r="D79" s="895">
        <f>IFERROR(VLOOKUP($AA79,Calc_INF_PrevYearEUR!$A$11:$BQ$330,HLOOKUP(D$8,Calc_INF_PrevYearEUR!$E$5:$BQ$6,2,0),0),0)</f>
        <v>0</v>
      </c>
      <c r="E79" s="307">
        <f t="shared" si="16"/>
        <v>0</v>
      </c>
      <c r="F79" s="1258">
        <f>IFERROR(VLOOKUP($AA79,Calc_INF_FC_EUR!$A$11:$BQ$330,HLOOKUP(F$8,Calc_INF_FC_EUR!$E$5:$BQ$6,2,0),0),0)</f>
        <v>0</v>
      </c>
      <c r="G79" s="1260">
        <f>BusPlanLocation!G79/IF(BusPlanLocation!$C$9="EUR",1,START!$E$18)</f>
        <v>0</v>
      </c>
      <c r="H79" s="307">
        <f t="shared" si="17"/>
        <v>0</v>
      </c>
      <c r="I79" s="896">
        <f>IF($C$9="Forecast",$F79+$G79+(BusPlanLocation!I79/IF(BusPlanLocation!$C$9="EUR",1,START!$E$18)),$D79+(BusPlanLocation!I79/IF(BusPlanLocation!$C$9="EUR",1,START!$E$18)))</f>
        <v>0</v>
      </c>
      <c r="J79" s="307">
        <f t="shared" si="18"/>
        <v>0</v>
      </c>
      <c r="K79" s="896">
        <f>IF($C$9="Forecast",$F79+$G79+(BusPlanLocation!K79/IF(BusPlanLocation!$C$9="EUR",1,START!$E$18)),$D79+(BusPlanLocation!K79/IF(BusPlanLocation!$C$9="EUR",1,START!$E$18)))</f>
        <v>0</v>
      </c>
      <c r="L79" s="307">
        <f t="shared" si="19"/>
        <v>0</v>
      </c>
      <c r="M79" s="896">
        <f>IF($C$9="Forecast",$F79+$G79+(BusPlanLocation!M79/IF(BusPlanLocation!$C$9="EUR",1,START!$E$18)),$D79+(BusPlanLocation!M79/IF(BusPlanLocation!$C$9="EUR",1,START!$E$18)))</f>
        <v>0</v>
      </c>
      <c r="N79" s="307">
        <f t="shared" si="20"/>
        <v>0</v>
      </c>
      <c r="O79" s="896">
        <f>IF($C$9="Forecast",$F79+$G79+(BusPlanLocation!O79/IF(BusPlanLocation!$C$9="EUR",1,START!$E$18)),$D79+(BusPlanLocation!O79/IF(BusPlanLocation!$C$9="EUR",1,START!$E$18)))</f>
        <v>0</v>
      </c>
      <c r="P79" s="307">
        <f t="shared" si="21"/>
        <v>0</v>
      </c>
      <c r="Q79" s="896">
        <f>IF($C$9="Forecast",$F79+$G79+(BusPlanLocation!Q79/IF(BusPlanLocation!$C$9="EUR",1,START!$E$18)),$D79+(BusPlanLocation!Q79/IF(BusPlanLocation!$C$9="EUR",1,START!$E$18)))</f>
        <v>0</v>
      </c>
      <c r="R79" s="307">
        <f t="shared" si="22"/>
        <v>0</v>
      </c>
      <c r="S79" s="896">
        <f>IF($C$9="Forecast",$F79+$G79+(BusPlanLocation!S79/IF(BusPlanLocation!$C$9="EUR",1,START!$E$18)),$D79+(BusPlanLocation!S79/IF(BusPlanLocation!$C$9="EUR",1,START!$E$18)))</f>
        <v>0</v>
      </c>
      <c r="T79" s="307">
        <f t="shared" si="23"/>
        <v>0</v>
      </c>
      <c r="U79" s="887"/>
      <c r="V79" s="529"/>
      <c r="Z79" s="577"/>
      <c r="AA79" s="561" t="str">
        <f>IF(OR(B79=0,B79=""),"",B79&amp;IF(COUNTIF(B$11:$B79,B79)&gt;1,COUNTIF(B$11:$B79,B79),""))</f>
        <v>M655</v>
      </c>
      <c r="AB79" s="578"/>
    </row>
    <row r="80" spans="1:28" s="525" customFormat="1" ht="12.75" customHeight="1">
      <c r="A80" s="864"/>
      <c r="B80" s="891" t="s">
        <v>148</v>
      </c>
      <c r="C80" s="892" t="s">
        <v>149</v>
      </c>
      <c r="D80" s="895">
        <f>IFERROR(VLOOKUP($AA80,Calc_INF_PrevYearEUR!$A$11:$BQ$330,HLOOKUP(D$8,Calc_INF_PrevYearEUR!$E$5:$BQ$6,2,0),0),0)</f>
        <v>0</v>
      </c>
      <c r="E80" s="307">
        <f t="shared" si="16"/>
        <v>0</v>
      </c>
      <c r="F80" s="1258">
        <f>IFERROR(VLOOKUP($AA80,Calc_INF_FC_EUR!$A$11:$BQ$330,HLOOKUP(F$8,Calc_INF_FC_EUR!$E$5:$BQ$6,2,0),0),0)</f>
        <v>0</v>
      </c>
      <c r="G80" s="1260">
        <f>BusPlanLocation!G80/IF(BusPlanLocation!$C$9="EUR",1,START!$E$18)</f>
        <v>0</v>
      </c>
      <c r="H80" s="307">
        <f t="shared" si="17"/>
        <v>0</v>
      </c>
      <c r="I80" s="896">
        <f>IF($C$9="Forecast",$F80+$G80+(BusPlanLocation!I80/IF(BusPlanLocation!$C$9="EUR",1,START!$E$18)),$D80+(BusPlanLocation!I80/IF(BusPlanLocation!$C$9="EUR",1,START!$E$18)))</f>
        <v>-26.666666666666668</v>
      </c>
      <c r="J80" s="307" t="e">
        <f t="shared" si="18"/>
        <v>#REF!</v>
      </c>
      <c r="K80" s="896">
        <f>IF($C$9="Forecast",$F80+$G80+(BusPlanLocation!K80/IF(BusPlanLocation!$C$9="EUR",1,START!$E$18)),$D80+(BusPlanLocation!K80/IF(BusPlanLocation!$C$9="EUR",1,START!$E$18)))</f>
        <v>-26.666666666666668</v>
      </c>
      <c r="L80" s="307" t="e">
        <f t="shared" si="19"/>
        <v>#DIV/0!</v>
      </c>
      <c r="M80" s="896">
        <f>IF($C$9="Forecast",$F80+$G80+(BusPlanLocation!M80/IF(BusPlanLocation!$C$9="EUR",1,START!$E$18)),$D80+(BusPlanLocation!M80/IF(BusPlanLocation!$C$9="EUR",1,START!$E$18)))</f>
        <v>-22.4</v>
      </c>
      <c r="N80" s="307" t="e">
        <f t="shared" si="20"/>
        <v>#DIV/0!</v>
      </c>
      <c r="O80" s="896">
        <f>IF($C$9="Forecast",$F80+$G80+(BusPlanLocation!O80/IF(BusPlanLocation!$C$9="EUR",1,START!$E$18)),$D80+(BusPlanLocation!O80/IF(BusPlanLocation!$C$9="EUR",1,START!$E$18)))</f>
        <v>0</v>
      </c>
      <c r="P80" s="307">
        <f t="shared" si="21"/>
        <v>0</v>
      </c>
      <c r="Q80" s="896">
        <f>IF($C$9="Forecast",$F80+$G80+(BusPlanLocation!Q80/IF(BusPlanLocation!$C$9="EUR",1,START!$E$18)),$D80+(BusPlanLocation!Q80/IF(BusPlanLocation!$C$9="EUR",1,START!$E$18)))</f>
        <v>0</v>
      </c>
      <c r="R80" s="307">
        <f t="shared" si="22"/>
        <v>0</v>
      </c>
      <c r="S80" s="896">
        <f>IF($C$9="Forecast",$F80+$G80+(BusPlanLocation!S80/IF(BusPlanLocation!$C$9="EUR",1,START!$E$18)),$D80+(BusPlanLocation!S80/IF(BusPlanLocation!$C$9="EUR",1,START!$E$18)))</f>
        <v>0</v>
      </c>
      <c r="T80" s="307">
        <f t="shared" si="23"/>
        <v>0</v>
      </c>
      <c r="U80" s="887"/>
      <c r="V80" s="529"/>
      <c r="Z80" s="577"/>
      <c r="AA80" s="561" t="str">
        <f>IF(OR(B80=0,B80=""),"",B80&amp;IF(COUNTIF(B$11:$B80,B80)&gt;1,COUNTIF(B$11:$B80,B80),""))</f>
        <v>M660</v>
      </c>
      <c r="AB80" s="578"/>
    </row>
    <row r="81" spans="1:28" s="525" customFormat="1" ht="12.75" customHeight="1">
      <c r="A81" s="864"/>
      <c r="B81" s="891" t="s">
        <v>150</v>
      </c>
      <c r="C81" s="892" t="s">
        <v>151</v>
      </c>
      <c r="D81" s="895">
        <f>IFERROR(VLOOKUP($AA81,Calc_INF_PrevYearEUR!$A$11:$BQ$330,HLOOKUP(D$8,Calc_INF_PrevYearEUR!$E$5:$BQ$6,2,0),0),0)</f>
        <v>0</v>
      </c>
      <c r="E81" s="307">
        <f t="shared" si="16"/>
        <v>0</v>
      </c>
      <c r="F81" s="1258">
        <f>IFERROR(VLOOKUP($AA81,Calc_INF_FC_EUR!$A$11:$BQ$330,HLOOKUP(F$8,Calc_INF_FC_EUR!$E$5:$BQ$6,2,0),0),0)</f>
        <v>0</v>
      </c>
      <c r="G81" s="1260">
        <f>BusPlanLocation!G81/IF(BusPlanLocation!$C$9="EUR",1,START!$E$18)</f>
        <v>0</v>
      </c>
      <c r="H81" s="307">
        <f t="shared" si="17"/>
        <v>0</v>
      </c>
      <c r="I81" s="896">
        <f>IF($C$9="Forecast",$F81+$G81+(BusPlanLocation!I81/IF(BusPlanLocation!$C$9="EUR",1,START!$E$18)),$D81+(BusPlanLocation!I81/IF(BusPlanLocation!$C$9="EUR",1,START!$E$18)))</f>
        <v>0</v>
      </c>
      <c r="J81" s="307">
        <f t="shared" si="18"/>
        <v>0</v>
      </c>
      <c r="K81" s="896">
        <f>IF($C$9="Forecast",$F81+$G81+(BusPlanLocation!K81/IF(BusPlanLocation!$C$9="EUR",1,START!$E$18)),$D81+(BusPlanLocation!K81/IF(BusPlanLocation!$C$9="EUR",1,START!$E$18)))</f>
        <v>0</v>
      </c>
      <c r="L81" s="307">
        <f t="shared" si="19"/>
        <v>0</v>
      </c>
      <c r="M81" s="896">
        <f>IF($C$9="Forecast",$F81+$G81+(BusPlanLocation!M81/IF(BusPlanLocation!$C$9="EUR",1,START!$E$18)),$D81+(BusPlanLocation!M81/IF(BusPlanLocation!$C$9="EUR",1,START!$E$18)))</f>
        <v>0</v>
      </c>
      <c r="N81" s="307">
        <f t="shared" si="20"/>
        <v>0</v>
      </c>
      <c r="O81" s="896">
        <f>IF($C$9="Forecast",$F81+$G81+(BusPlanLocation!O81/IF(BusPlanLocation!$C$9="EUR",1,START!$E$18)),$D81+(BusPlanLocation!O81/IF(BusPlanLocation!$C$9="EUR",1,START!$E$18)))</f>
        <v>0</v>
      </c>
      <c r="P81" s="307">
        <f t="shared" si="21"/>
        <v>0</v>
      </c>
      <c r="Q81" s="896">
        <f>IF($C$9="Forecast",$F81+$G81+(BusPlanLocation!Q81/IF(BusPlanLocation!$C$9="EUR",1,START!$E$18)),$D81+(BusPlanLocation!Q81/IF(BusPlanLocation!$C$9="EUR",1,START!$E$18)))</f>
        <v>0</v>
      </c>
      <c r="R81" s="307">
        <f t="shared" si="22"/>
        <v>0</v>
      </c>
      <c r="S81" s="896">
        <f>IF($C$9="Forecast",$F81+$G81+(BusPlanLocation!S81/IF(BusPlanLocation!$C$9="EUR",1,START!$E$18)),$D81+(BusPlanLocation!S81/IF(BusPlanLocation!$C$9="EUR",1,START!$E$18)))</f>
        <v>0</v>
      </c>
      <c r="T81" s="307">
        <f t="shared" si="23"/>
        <v>0</v>
      </c>
      <c r="U81" s="887"/>
      <c r="V81" s="529"/>
      <c r="Z81" s="577"/>
      <c r="AA81" s="561" t="str">
        <f>IF(OR(B81=0,B81=""),"",B81&amp;IF(COUNTIF(B$11:$B81,B81)&gt;1,COUNTIF(B$11:$B81,B81),""))</f>
        <v>M665</v>
      </c>
      <c r="AB81" s="578"/>
    </row>
    <row r="82" spans="1:28" s="525" customFormat="1" ht="12.75" customHeight="1">
      <c r="A82" s="864"/>
      <c r="B82" s="897" t="s">
        <v>152</v>
      </c>
      <c r="C82" s="897" t="s">
        <v>153</v>
      </c>
      <c r="D82" s="898">
        <f>IFERROR(VLOOKUP($AA82,Calc_INF_PrevYearEUR!$A$11:$BQ$330,HLOOKUP(D$8,Calc_INF_PrevYearEUR!$E$5:$BQ$6,2,0),0),0)</f>
        <v>0</v>
      </c>
      <c r="E82" s="567">
        <f t="shared" si="16"/>
        <v>0</v>
      </c>
      <c r="F82" s="1261">
        <f>IFERROR(VLOOKUP($AA82,Calc_INF_FC_EUR!$A$11:$BQ$330,HLOOKUP(F$8,Calc_INF_FC_EUR!$E$5:$BQ$6,2,0),0),0)</f>
        <v>0</v>
      </c>
      <c r="G82" s="1262">
        <f>BusPlanLocation!G82/IF(BusPlanLocation!$C$9="EUR",1,START!$E$18)</f>
        <v>0</v>
      </c>
      <c r="H82" s="567">
        <f t="shared" si="17"/>
        <v>0</v>
      </c>
      <c r="I82" s="899" t="e">
        <f>SUM(I67:I81)</f>
        <v>#REF!</v>
      </c>
      <c r="J82" s="567" t="e">
        <f t="shared" si="18"/>
        <v>#REF!</v>
      </c>
      <c r="K82" s="899" t="e">
        <f>SUM(K67:K81)</f>
        <v>#REF!</v>
      </c>
      <c r="L82" s="567" t="e">
        <f t="shared" si="19"/>
        <v>#REF!</v>
      </c>
      <c r="M82" s="899" t="e">
        <f>SUM(M67:M81)</f>
        <v>#REF!</v>
      </c>
      <c r="N82" s="567" t="e">
        <f t="shared" si="20"/>
        <v>#REF!</v>
      </c>
      <c r="O82" s="899">
        <f>SUM(O67:O81)</f>
        <v>0</v>
      </c>
      <c r="P82" s="567">
        <f t="shared" si="21"/>
        <v>0</v>
      </c>
      <c r="Q82" s="899">
        <f>SUM(Q67:Q81)</f>
        <v>0</v>
      </c>
      <c r="R82" s="567">
        <f t="shared" si="22"/>
        <v>0</v>
      </c>
      <c r="S82" s="899">
        <f>SUM(S67:S81)</f>
        <v>0</v>
      </c>
      <c r="T82" s="567">
        <f t="shared" si="23"/>
        <v>0</v>
      </c>
      <c r="U82" s="887"/>
      <c r="V82" s="529"/>
      <c r="Z82" s="572"/>
      <c r="AA82" s="561" t="str">
        <f>IF(OR(B82=0,B82=""),"",B82&amp;IF(COUNTIF(B$11:$B82,B82)&gt;1,COUNTIF(B$11:$B82,B82),""))</f>
        <v>M689</v>
      </c>
      <c r="AB82" s="574"/>
    </row>
    <row r="83" spans="1:28" s="525" customFormat="1" ht="12.75" customHeight="1">
      <c r="A83" s="864"/>
      <c r="B83" s="891" t="s">
        <v>154</v>
      </c>
      <c r="C83" s="892" t="s">
        <v>155</v>
      </c>
      <c r="D83" s="895">
        <f>IFERROR(VLOOKUP($AA83,Calc_INF_PrevYearEUR!$A$11:$BQ$330,HLOOKUP(D$8,Calc_INF_PrevYearEUR!$E$5:$BQ$6,2,0),0),0)</f>
        <v>0</v>
      </c>
      <c r="E83" s="307">
        <f t="shared" si="16"/>
        <v>0</v>
      </c>
      <c r="F83" s="1258">
        <f>IFERROR(VLOOKUP($AA83,Calc_INF_FC_EUR!$A$11:$BQ$330,HLOOKUP(F$8,Calc_INF_FC_EUR!$E$5:$BQ$6,2,0),0),0)</f>
        <v>0</v>
      </c>
      <c r="G83" s="1260">
        <f>BusPlanLocation!G83/IF(BusPlanLocation!$C$9="EUR",1,START!$E$18)</f>
        <v>0</v>
      </c>
      <c r="H83" s="307">
        <f t="shared" si="17"/>
        <v>0</v>
      </c>
      <c r="I83" s="896">
        <f>IF($C$9="Forecast",$F83+$G83+(BusPlanLocation!I83/IF(BusPlanLocation!$C$9="EUR",1,START!$E$18)),$D83+(BusPlanLocation!I83/IF(BusPlanLocation!$C$9="EUR",1,START!$E$18)))</f>
        <v>0</v>
      </c>
      <c r="J83" s="307">
        <f t="shared" si="18"/>
        <v>0</v>
      </c>
      <c r="K83" s="896">
        <f>IF($C$9="Forecast",$F83+$G83+(BusPlanLocation!K83/IF(BusPlanLocation!$C$9="EUR",1,START!$E$18)),$D83+(BusPlanLocation!K83/IF(BusPlanLocation!$C$9="EUR",1,START!$E$18)))</f>
        <v>0</v>
      </c>
      <c r="L83" s="307">
        <f t="shared" si="19"/>
        <v>0</v>
      </c>
      <c r="M83" s="896">
        <f>IF($C$9="Forecast",$F83+$G83+(BusPlanLocation!M83/IF(BusPlanLocation!$C$9="EUR",1,START!$E$18)),$D83+(BusPlanLocation!M83/IF(BusPlanLocation!$C$9="EUR",1,START!$E$18)))</f>
        <v>0</v>
      </c>
      <c r="N83" s="307">
        <f t="shared" si="20"/>
        <v>0</v>
      </c>
      <c r="O83" s="896">
        <f>IF($C$9="Forecast",$F83+$G83+(BusPlanLocation!O83/IF(BusPlanLocation!$C$9="EUR",1,START!$E$18)),$D83+(BusPlanLocation!O83/IF(BusPlanLocation!$C$9="EUR",1,START!$E$18)))</f>
        <v>0</v>
      </c>
      <c r="P83" s="307">
        <f t="shared" si="21"/>
        <v>0</v>
      </c>
      <c r="Q83" s="896">
        <f>IF($C$9="Forecast",$F83+$G83+(BusPlanLocation!Q83/IF(BusPlanLocation!$C$9="EUR",1,START!$E$18)),$D83+(BusPlanLocation!Q83/IF(BusPlanLocation!$C$9="EUR",1,START!$E$18)))</f>
        <v>0</v>
      </c>
      <c r="R83" s="307">
        <f t="shared" si="22"/>
        <v>0</v>
      </c>
      <c r="S83" s="896">
        <f>IF($C$9="Forecast",$F83+$G83+(BusPlanLocation!S83/IF(BusPlanLocation!$C$9="EUR",1,START!$E$18)),$D83+(BusPlanLocation!S83/IF(BusPlanLocation!$C$9="EUR",1,START!$E$18)))</f>
        <v>0</v>
      </c>
      <c r="T83" s="307">
        <f t="shared" si="23"/>
        <v>0</v>
      </c>
      <c r="U83" s="887"/>
      <c r="V83" s="529"/>
      <c r="Z83" s="572"/>
      <c r="AA83" s="561" t="str">
        <f>IF(OR(B83=0,B83=""),"",B83&amp;IF(COUNTIF(B$11:$B83,B83)&gt;1,COUNTIF(B$11:$B83,B83),""))</f>
        <v>M705</v>
      </c>
      <c r="AB83" s="574"/>
    </row>
    <row r="84" spans="1:28" s="525" customFormat="1" ht="12.75" customHeight="1">
      <c r="A84" s="864"/>
      <c r="B84" s="891" t="s">
        <v>156</v>
      </c>
      <c r="C84" s="892" t="s">
        <v>157</v>
      </c>
      <c r="D84" s="895">
        <f>IFERROR(VLOOKUP($AA84,Calc_INF_PrevYearEUR!$A$11:$BQ$330,HLOOKUP(D$8,Calc_INF_PrevYearEUR!$E$5:$BQ$6,2,0),0),0)</f>
        <v>0</v>
      </c>
      <c r="E84" s="307">
        <f t="shared" si="16"/>
        <v>0</v>
      </c>
      <c r="F84" s="1258">
        <f>IFERROR(VLOOKUP($AA84,Calc_INF_FC_EUR!$A$11:$BQ$330,HLOOKUP(F$8,Calc_INF_FC_EUR!$E$5:$BQ$6,2,0),0),0)</f>
        <v>0</v>
      </c>
      <c r="G84" s="1260">
        <f>BusPlanLocation!G84/IF(BusPlanLocation!$C$9="EUR",1,START!$E$18)</f>
        <v>0</v>
      </c>
      <c r="H84" s="307">
        <f t="shared" si="17"/>
        <v>0</v>
      </c>
      <c r="I84" s="896">
        <f>IF($C$9="Forecast",$F84+$G84+(BusPlanLocation!I84/IF(BusPlanLocation!$C$9="EUR",1,START!$E$18)),$D84+(BusPlanLocation!I84/IF(BusPlanLocation!$C$9="EUR",1,START!$E$18)))</f>
        <v>0</v>
      </c>
      <c r="J84" s="307">
        <f t="shared" si="18"/>
        <v>0</v>
      </c>
      <c r="K84" s="896">
        <f>IF($C$9="Forecast",$F84+$G84+(BusPlanLocation!K84/IF(BusPlanLocation!$C$9="EUR",1,START!$E$18)),$D84+(BusPlanLocation!K84/IF(BusPlanLocation!$C$9="EUR",1,START!$E$18)))</f>
        <v>0</v>
      </c>
      <c r="L84" s="307">
        <f t="shared" si="19"/>
        <v>0</v>
      </c>
      <c r="M84" s="896">
        <f>IF($C$9="Forecast",$F84+$G84+(BusPlanLocation!M84/IF(BusPlanLocation!$C$9="EUR",1,START!$E$18)),$D84+(BusPlanLocation!M84/IF(BusPlanLocation!$C$9="EUR",1,START!$E$18)))</f>
        <v>0</v>
      </c>
      <c r="N84" s="307">
        <f t="shared" si="20"/>
        <v>0</v>
      </c>
      <c r="O84" s="896">
        <f>IF($C$9="Forecast",$F84+$G84+(BusPlanLocation!O84/IF(BusPlanLocation!$C$9="EUR",1,START!$E$18)),$D84+(BusPlanLocation!O84/IF(BusPlanLocation!$C$9="EUR",1,START!$E$18)))</f>
        <v>0</v>
      </c>
      <c r="P84" s="307">
        <f t="shared" si="21"/>
        <v>0</v>
      </c>
      <c r="Q84" s="896">
        <f>IF($C$9="Forecast",$F84+$G84+(BusPlanLocation!Q84/IF(BusPlanLocation!$C$9="EUR",1,START!$E$18)),$D84+(BusPlanLocation!Q84/IF(BusPlanLocation!$C$9="EUR",1,START!$E$18)))</f>
        <v>0</v>
      </c>
      <c r="R84" s="307">
        <f t="shared" si="22"/>
        <v>0</v>
      </c>
      <c r="S84" s="896">
        <f>IF($C$9="Forecast",$F84+$G84+(BusPlanLocation!S84/IF(BusPlanLocation!$C$9="EUR",1,START!$E$18)),$D84+(BusPlanLocation!S84/IF(BusPlanLocation!$C$9="EUR",1,START!$E$18)))</f>
        <v>0</v>
      </c>
      <c r="T84" s="307">
        <f t="shared" si="23"/>
        <v>0</v>
      </c>
      <c r="U84" s="887"/>
      <c r="V84" s="529"/>
      <c r="Z84" s="572"/>
      <c r="AA84" s="561" t="str">
        <f>IF(OR(B84=0,B84=""),"",B84&amp;IF(COUNTIF(B$11:$B84,B84)&gt;1,COUNTIF(B$11:$B84,B84),""))</f>
        <v>M710</v>
      </c>
      <c r="AB84" s="574"/>
    </row>
    <row r="85" spans="1:28" s="525" customFormat="1" ht="12.75" customHeight="1">
      <c r="A85" s="864"/>
      <c r="B85" s="891" t="s">
        <v>158</v>
      </c>
      <c r="C85" s="892" t="s">
        <v>159</v>
      </c>
      <c r="D85" s="895">
        <f>IFERROR(VLOOKUP($AA85,Calc_INF_PrevYearEUR!$A$11:$BQ$330,HLOOKUP(D$8,Calc_INF_PrevYearEUR!$E$5:$BQ$6,2,0),0),0)</f>
        <v>0</v>
      </c>
      <c r="E85" s="307">
        <f t="shared" si="16"/>
        <v>0</v>
      </c>
      <c r="F85" s="1258">
        <f>IFERROR(VLOOKUP($AA85,Calc_INF_FC_EUR!$A$11:$BQ$330,HLOOKUP(F$8,Calc_INF_FC_EUR!$E$5:$BQ$6,2,0),0),0)</f>
        <v>0</v>
      </c>
      <c r="G85" s="1260">
        <f>BusPlanLocation!G85/IF(BusPlanLocation!$C$9="EUR",1,START!$E$18)</f>
        <v>0</v>
      </c>
      <c r="H85" s="307">
        <f t="shared" si="17"/>
        <v>0</v>
      </c>
      <c r="I85" s="896">
        <f>IF($C$9="Forecast",$F85+$G85+(BusPlanLocation!I85/IF(BusPlanLocation!$C$9="EUR",1,START!$E$18)),$D85+(BusPlanLocation!I85/IF(BusPlanLocation!$C$9="EUR",1,START!$E$18)))</f>
        <v>0</v>
      </c>
      <c r="J85" s="307">
        <f t="shared" si="18"/>
        <v>0</v>
      </c>
      <c r="K85" s="896">
        <f>IF($C$9="Forecast",$F85+$G85+(BusPlanLocation!K85/IF(BusPlanLocation!$C$9="EUR",1,START!$E$18)),$D85+(BusPlanLocation!K85/IF(BusPlanLocation!$C$9="EUR",1,START!$E$18)))</f>
        <v>0</v>
      </c>
      <c r="L85" s="307">
        <f t="shared" si="19"/>
        <v>0</v>
      </c>
      <c r="M85" s="896">
        <f>IF($C$9="Forecast",$F85+$G85+(BusPlanLocation!M85/IF(BusPlanLocation!$C$9="EUR",1,START!$E$18)),$D85+(BusPlanLocation!M85/IF(BusPlanLocation!$C$9="EUR",1,START!$E$18)))</f>
        <v>0</v>
      </c>
      <c r="N85" s="307">
        <f t="shared" si="20"/>
        <v>0</v>
      </c>
      <c r="O85" s="896">
        <f>IF($C$9="Forecast",$F85+$G85+(BusPlanLocation!O85/IF(BusPlanLocation!$C$9="EUR",1,START!$E$18)),$D85+(BusPlanLocation!O85/IF(BusPlanLocation!$C$9="EUR",1,START!$E$18)))</f>
        <v>0</v>
      </c>
      <c r="P85" s="307">
        <f t="shared" si="21"/>
        <v>0</v>
      </c>
      <c r="Q85" s="896">
        <f>IF($C$9="Forecast",$F85+$G85+(BusPlanLocation!Q85/IF(BusPlanLocation!$C$9="EUR",1,START!$E$18)),$D85+(BusPlanLocation!Q85/IF(BusPlanLocation!$C$9="EUR",1,START!$E$18)))</f>
        <v>0</v>
      </c>
      <c r="R85" s="307">
        <f t="shared" si="22"/>
        <v>0</v>
      </c>
      <c r="S85" s="896">
        <f>IF($C$9="Forecast",$F85+$G85+(BusPlanLocation!S85/IF(BusPlanLocation!$C$9="EUR",1,START!$E$18)),$D85+(BusPlanLocation!S85/IF(BusPlanLocation!$C$9="EUR",1,START!$E$18)))</f>
        <v>0</v>
      </c>
      <c r="T85" s="307">
        <f t="shared" si="23"/>
        <v>0</v>
      </c>
      <c r="U85" s="887"/>
      <c r="V85" s="529"/>
      <c r="Z85" s="572"/>
      <c r="AA85" s="561" t="str">
        <f>IF(OR(B85=0,B85=""),"",B85&amp;IF(COUNTIF(B$11:$B85,B85)&gt;1,COUNTIF(B$11:$B85,B85),""))</f>
        <v>M711</v>
      </c>
      <c r="AB85" s="574"/>
    </row>
    <row r="86" spans="1:28" s="525" customFormat="1" ht="12.75" customHeight="1">
      <c r="A86" s="864"/>
      <c r="B86" s="891" t="s">
        <v>160</v>
      </c>
      <c r="C86" s="892" t="s">
        <v>161</v>
      </c>
      <c r="D86" s="895">
        <f>IFERROR(VLOOKUP($AA86,Calc_INF_PrevYearEUR!$A$11:$BQ$330,HLOOKUP(D$8,Calc_INF_PrevYearEUR!$E$5:$BQ$6,2,0),0),0)</f>
        <v>0</v>
      </c>
      <c r="E86" s="307">
        <f t="shared" si="16"/>
        <v>0</v>
      </c>
      <c r="F86" s="1258">
        <f>IFERROR(VLOOKUP($AA86,Calc_INF_FC_EUR!$A$11:$BQ$330,HLOOKUP(F$8,Calc_INF_FC_EUR!$E$5:$BQ$6,2,0),0),0)</f>
        <v>0</v>
      </c>
      <c r="G86" s="1260">
        <f>BusPlanLocation!G86/IF(BusPlanLocation!$C$9="EUR",1,START!$E$18)</f>
        <v>0</v>
      </c>
      <c r="H86" s="307">
        <f t="shared" si="17"/>
        <v>0</v>
      </c>
      <c r="I86" s="896">
        <f>IF($C$9="Forecast",$F86+$G86+(BusPlanLocation!I86/IF(BusPlanLocation!$C$9="EUR",1,START!$E$18)),$D86+(BusPlanLocation!I86/IF(BusPlanLocation!$C$9="EUR",1,START!$E$18)))</f>
        <v>0</v>
      </c>
      <c r="J86" s="307">
        <f t="shared" si="18"/>
        <v>0</v>
      </c>
      <c r="K86" s="896">
        <f>IF($C$9="Forecast",$F86+$G86+(BusPlanLocation!K86/IF(BusPlanLocation!$C$9="EUR",1,START!$E$18)),$D86+(BusPlanLocation!K86/IF(BusPlanLocation!$C$9="EUR",1,START!$E$18)))</f>
        <v>0</v>
      </c>
      <c r="L86" s="307">
        <f t="shared" si="19"/>
        <v>0</v>
      </c>
      <c r="M86" s="896">
        <f>IF($C$9="Forecast",$F86+$G86+(BusPlanLocation!M86/IF(BusPlanLocation!$C$9="EUR",1,START!$E$18)),$D86+(BusPlanLocation!M86/IF(BusPlanLocation!$C$9="EUR",1,START!$E$18)))</f>
        <v>0</v>
      </c>
      <c r="N86" s="307">
        <f t="shared" si="20"/>
        <v>0</v>
      </c>
      <c r="O86" s="896">
        <f>IF($C$9="Forecast",$F86+$G86+(BusPlanLocation!O86/IF(BusPlanLocation!$C$9="EUR",1,START!$E$18)),$D86+(BusPlanLocation!O86/IF(BusPlanLocation!$C$9="EUR",1,START!$E$18)))</f>
        <v>0</v>
      </c>
      <c r="P86" s="307">
        <f t="shared" si="21"/>
        <v>0</v>
      </c>
      <c r="Q86" s="896">
        <f>IF($C$9="Forecast",$F86+$G86+(BusPlanLocation!Q86/IF(BusPlanLocation!$C$9="EUR",1,START!$E$18)),$D86+(BusPlanLocation!Q86/IF(BusPlanLocation!$C$9="EUR",1,START!$E$18)))</f>
        <v>0</v>
      </c>
      <c r="R86" s="307">
        <f t="shared" si="22"/>
        <v>0</v>
      </c>
      <c r="S86" s="896">
        <f>IF($C$9="Forecast",$F86+$G86+(BusPlanLocation!S86/IF(BusPlanLocation!$C$9="EUR",1,START!$E$18)),$D86+(BusPlanLocation!S86/IF(BusPlanLocation!$C$9="EUR",1,START!$E$18)))</f>
        <v>0</v>
      </c>
      <c r="T86" s="307">
        <f t="shared" si="23"/>
        <v>0</v>
      </c>
      <c r="U86" s="887"/>
      <c r="V86" s="529"/>
      <c r="Z86" s="572"/>
      <c r="AA86" s="561" t="str">
        <f>IF(OR(B86=0,B86=""),"",B86&amp;IF(COUNTIF(B$11:$B86,B86)&gt;1,COUNTIF(B$11:$B86,B86),""))</f>
        <v>M715</v>
      </c>
      <c r="AB86" s="574"/>
    </row>
    <row r="87" spans="1:28" s="525" customFormat="1" ht="12.75" customHeight="1">
      <c r="A87" s="864"/>
      <c r="B87" s="891" t="s">
        <v>162</v>
      </c>
      <c r="C87" s="892" t="s">
        <v>163</v>
      </c>
      <c r="D87" s="895">
        <f>IFERROR(VLOOKUP($AA87,Calc_INF_PrevYearEUR!$A$11:$BQ$330,HLOOKUP(D$8,Calc_INF_PrevYearEUR!$E$5:$BQ$6,2,0),0),0)</f>
        <v>0</v>
      </c>
      <c r="E87" s="307">
        <f t="shared" si="16"/>
        <v>0</v>
      </c>
      <c r="F87" s="1258">
        <f>IFERROR(VLOOKUP($AA87,Calc_INF_FC_EUR!$A$11:$BQ$330,HLOOKUP(F$8,Calc_INF_FC_EUR!$E$5:$BQ$6,2,0),0),0)</f>
        <v>0</v>
      </c>
      <c r="G87" s="1260">
        <f>BusPlanLocation!G87/IF(BusPlanLocation!$C$9="EUR",1,START!$E$18)</f>
        <v>0</v>
      </c>
      <c r="H87" s="307">
        <f t="shared" si="17"/>
        <v>0</v>
      </c>
      <c r="I87" s="896">
        <f>IF($C$9="Forecast",$F87+$G87+(BusPlanLocation!I87/IF(BusPlanLocation!$C$9="EUR",1,START!$E$18)),$D87+(BusPlanLocation!I87/IF(BusPlanLocation!$C$9="EUR",1,START!$E$18)))</f>
        <v>0</v>
      </c>
      <c r="J87" s="307">
        <f t="shared" si="18"/>
        <v>0</v>
      </c>
      <c r="K87" s="896">
        <f>IF($C$9="Forecast",$F87+$G87+(BusPlanLocation!K87/IF(BusPlanLocation!$C$9="EUR",1,START!$E$18)),$D87+(BusPlanLocation!K87/IF(BusPlanLocation!$C$9="EUR",1,START!$E$18)))</f>
        <v>0</v>
      </c>
      <c r="L87" s="307">
        <f t="shared" si="19"/>
        <v>0</v>
      </c>
      <c r="M87" s="896">
        <f>IF($C$9="Forecast",$F87+$G87+(BusPlanLocation!M87/IF(BusPlanLocation!$C$9="EUR",1,START!$E$18)),$D87+(BusPlanLocation!M87/IF(BusPlanLocation!$C$9="EUR",1,START!$E$18)))</f>
        <v>0</v>
      </c>
      <c r="N87" s="307">
        <f t="shared" si="20"/>
        <v>0</v>
      </c>
      <c r="O87" s="896">
        <f>IF($C$9="Forecast",$F87+$G87+(BusPlanLocation!O87/IF(BusPlanLocation!$C$9="EUR",1,START!$E$18)),$D87+(BusPlanLocation!O87/IF(BusPlanLocation!$C$9="EUR",1,START!$E$18)))</f>
        <v>0</v>
      </c>
      <c r="P87" s="307">
        <f t="shared" si="21"/>
        <v>0</v>
      </c>
      <c r="Q87" s="896">
        <f>IF($C$9="Forecast",$F87+$G87+(BusPlanLocation!Q87/IF(BusPlanLocation!$C$9="EUR",1,START!$E$18)),$D87+(BusPlanLocation!Q87/IF(BusPlanLocation!$C$9="EUR",1,START!$E$18)))</f>
        <v>0</v>
      </c>
      <c r="R87" s="307">
        <f t="shared" si="22"/>
        <v>0</v>
      </c>
      <c r="S87" s="896">
        <f>IF($C$9="Forecast",$F87+$G87+(BusPlanLocation!S87/IF(BusPlanLocation!$C$9="EUR",1,START!$E$18)),$D87+(BusPlanLocation!S87/IF(BusPlanLocation!$C$9="EUR",1,START!$E$18)))</f>
        <v>0</v>
      </c>
      <c r="T87" s="307">
        <f t="shared" si="23"/>
        <v>0</v>
      </c>
      <c r="U87" s="887"/>
      <c r="V87" s="529"/>
      <c r="Z87" s="572"/>
      <c r="AA87" s="561" t="str">
        <f>IF(OR(B87=0,B87=""),"",B87&amp;IF(COUNTIF(B$11:$B87,B87)&gt;1,COUNTIF(B$11:$B87,B87),""))</f>
        <v>M720</v>
      </c>
      <c r="AB87" s="574"/>
    </row>
    <row r="88" spans="1:28" s="525" customFormat="1" ht="12.75" customHeight="1">
      <c r="A88" s="864"/>
      <c r="B88" s="891" t="s">
        <v>164</v>
      </c>
      <c r="C88" s="892" t="s">
        <v>165</v>
      </c>
      <c r="D88" s="895">
        <f>IFERROR(VLOOKUP($AA88,Calc_INF_PrevYearEUR!$A$11:$BQ$330,HLOOKUP(D$8,Calc_INF_PrevYearEUR!$E$5:$BQ$6,2,0),0),0)</f>
        <v>0</v>
      </c>
      <c r="E88" s="307">
        <f t="shared" si="16"/>
        <v>0</v>
      </c>
      <c r="F88" s="1258">
        <f>IFERROR(VLOOKUP($AA88,Calc_INF_FC_EUR!$A$11:$BQ$330,HLOOKUP(F$8,Calc_INF_FC_EUR!$E$5:$BQ$6,2,0),0),0)</f>
        <v>0</v>
      </c>
      <c r="G88" s="1260">
        <f>BusPlanLocation!G88/IF(BusPlanLocation!$C$9="EUR",1,START!$E$18)</f>
        <v>0</v>
      </c>
      <c r="H88" s="307">
        <f t="shared" si="17"/>
        <v>0</v>
      </c>
      <c r="I88" s="896">
        <f>IF($C$9="Forecast",$F88+$G88+(BusPlanLocation!I88/IF(BusPlanLocation!$C$9="EUR",1,START!$E$18)),$D88+(BusPlanLocation!I88/IF(BusPlanLocation!$C$9="EUR",1,START!$E$18)))</f>
        <v>0</v>
      </c>
      <c r="J88" s="307">
        <f t="shared" si="18"/>
        <v>0</v>
      </c>
      <c r="K88" s="896">
        <f>IF($C$9="Forecast",$F88+$G88+(BusPlanLocation!K88/IF(BusPlanLocation!$C$9="EUR",1,START!$E$18)),$D88+(BusPlanLocation!K88/IF(BusPlanLocation!$C$9="EUR",1,START!$E$18)))</f>
        <v>0</v>
      </c>
      <c r="L88" s="307">
        <f t="shared" si="19"/>
        <v>0</v>
      </c>
      <c r="M88" s="896">
        <f>IF($C$9="Forecast",$F88+$G88+(BusPlanLocation!M88/IF(BusPlanLocation!$C$9="EUR",1,START!$E$18)),$D88+(BusPlanLocation!M88/IF(BusPlanLocation!$C$9="EUR",1,START!$E$18)))</f>
        <v>0</v>
      </c>
      <c r="N88" s="307">
        <f t="shared" si="20"/>
        <v>0</v>
      </c>
      <c r="O88" s="896">
        <f>IF($C$9="Forecast",$F88+$G88+(BusPlanLocation!O88/IF(BusPlanLocation!$C$9="EUR",1,START!$E$18)),$D88+(BusPlanLocation!O88/IF(BusPlanLocation!$C$9="EUR",1,START!$E$18)))</f>
        <v>0</v>
      </c>
      <c r="P88" s="307">
        <f t="shared" si="21"/>
        <v>0</v>
      </c>
      <c r="Q88" s="896">
        <f>IF($C$9="Forecast",$F88+$G88+(BusPlanLocation!Q88/IF(BusPlanLocation!$C$9="EUR",1,START!$E$18)),$D88+(BusPlanLocation!Q88/IF(BusPlanLocation!$C$9="EUR",1,START!$E$18)))</f>
        <v>0</v>
      </c>
      <c r="R88" s="307">
        <f t="shared" si="22"/>
        <v>0</v>
      </c>
      <c r="S88" s="896">
        <f>IF($C$9="Forecast",$F88+$G88+(BusPlanLocation!S88/IF(BusPlanLocation!$C$9="EUR",1,START!$E$18)),$D88+(BusPlanLocation!S88/IF(BusPlanLocation!$C$9="EUR",1,START!$E$18)))</f>
        <v>0</v>
      </c>
      <c r="T88" s="307">
        <f t="shared" si="23"/>
        <v>0</v>
      </c>
      <c r="U88" s="887"/>
      <c r="V88" s="529"/>
      <c r="Z88" s="572"/>
      <c r="AA88" s="561" t="str">
        <f>IF(OR(B88=0,B88=""),"",B88&amp;IF(COUNTIF(B$11:$B88,B88)&gt;1,COUNTIF(B$11:$B88,B88),""))</f>
        <v>M725</v>
      </c>
      <c r="AB88" s="574"/>
    </row>
    <row r="89" spans="1:28" s="525" customFormat="1" ht="12.75" customHeight="1">
      <c r="A89" s="864"/>
      <c r="B89" s="891" t="s">
        <v>166</v>
      </c>
      <c r="C89" s="892" t="s">
        <v>167</v>
      </c>
      <c r="D89" s="895">
        <f>IFERROR(VLOOKUP($AA89,Calc_INF_PrevYearEUR!$A$11:$BQ$330,HLOOKUP(D$8,Calc_INF_PrevYearEUR!$E$5:$BQ$6,2,0),0),0)</f>
        <v>0</v>
      </c>
      <c r="E89" s="307">
        <f t="shared" si="16"/>
        <v>0</v>
      </c>
      <c r="F89" s="1258">
        <f>IFERROR(VLOOKUP($AA89,Calc_INF_FC_EUR!$A$11:$BQ$330,HLOOKUP(F$8,Calc_INF_FC_EUR!$E$5:$BQ$6,2,0),0),0)</f>
        <v>0</v>
      </c>
      <c r="G89" s="1260">
        <f>BusPlanLocation!G89/IF(BusPlanLocation!$C$9="EUR",1,START!$E$18)</f>
        <v>0</v>
      </c>
      <c r="H89" s="307">
        <f t="shared" si="17"/>
        <v>0</v>
      </c>
      <c r="I89" s="896">
        <f>IF($C$9="Forecast",$F89+$G89+(BusPlanLocation!I89/IF(BusPlanLocation!$C$9="EUR",1,START!$E$18)),$D89+(BusPlanLocation!I89/IF(BusPlanLocation!$C$9="EUR",1,START!$E$18)))</f>
        <v>0</v>
      </c>
      <c r="J89" s="307">
        <f t="shared" si="18"/>
        <v>0</v>
      </c>
      <c r="K89" s="896">
        <f>IF($C$9="Forecast",$F89+$G89+(BusPlanLocation!K89/IF(BusPlanLocation!$C$9="EUR",1,START!$E$18)),$D89+(BusPlanLocation!K89/IF(BusPlanLocation!$C$9="EUR",1,START!$E$18)))</f>
        <v>0</v>
      </c>
      <c r="L89" s="307">
        <f t="shared" si="19"/>
        <v>0</v>
      </c>
      <c r="M89" s="896">
        <f>IF($C$9="Forecast",$F89+$G89+(BusPlanLocation!M89/IF(BusPlanLocation!$C$9="EUR",1,START!$E$18)),$D89+(BusPlanLocation!M89/IF(BusPlanLocation!$C$9="EUR",1,START!$E$18)))</f>
        <v>0</v>
      </c>
      <c r="N89" s="307">
        <f t="shared" si="20"/>
        <v>0</v>
      </c>
      <c r="O89" s="896">
        <f>IF($C$9="Forecast",$F89+$G89+(BusPlanLocation!O89/IF(BusPlanLocation!$C$9="EUR",1,START!$E$18)),$D89+(BusPlanLocation!O89/IF(BusPlanLocation!$C$9="EUR",1,START!$E$18)))</f>
        <v>0</v>
      </c>
      <c r="P89" s="307">
        <f t="shared" si="21"/>
        <v>0</v>
      </c>
      <c r="Q89" s="896">
        <f>IF($C$9="Forecast",$F89+$G89+(BusPlanLocation!Q89/IF(BusPlanLocation!$C$9="EUR",1,START!$E$18)),$D89+(BusPlanLocation!Q89/IF(BusPlanLocation!$C$9="EUR",1,START!$E$18)))</f>
        <v>0</v>
      </c>
      <c r="R89" s="307">
        <f t="shared" si="22"/>
        <v>0</v>
      </c>
      <c r="S89" s="896">
        <f>IF($C$9="Forecast",$F89+$G89+(BusPlanLocation!S89/IF(BusPlanLocation!$C$9="EUR",1,START!$E$18)),$D89+(BusPlanLocation!S89/IF(BusPlanLocation!$C$9="EUR",1,START!$E$18)))</f>
        <v>0</v>
      </c>
      <c r="T89" s="307">
        <f t="shared" si="23"/>
        <v>0</v>
      </c>
      <c r="U89" s="887"/>
      <c r="V89" s="529"/>
      <c r="Z89" s="572"/>
      <c r="AA89" s="561" t="str">
        <f>IF(OR(B89=0,B89=""),"",B89&amp;IF(COUNTIF(B$11:$B89,B89)&gt;1,COUNTIF(B$11:$B89,B89),""))</f>
        <v>M726</v>
      </c>
      <c r="AB89" s="574"/>
    </row>
    <row r="90" spans="1:28" s="525" customFormat="1" ht="12.75" customHeight="1">
      <c r="A90" s="864"/>
      <c r="B90" s="897" t="s">
        <v>168</v>
      </c>
      <c r="C90" s="897" t="s">
        <v>169</v>
      </c>
      <c r="D90" s="898">
        <f>IFERROR(VLOOKUP($AA90,Calc_INF_PrevYearEUR!$A$11:$BQ$330,HLOOKUP(D$8,Calc_INF_PrevYearEUR!$E$5:$BQ$6,2,0),0),0)</f>
        <v>0</v>
      </c>
      <c r="E90" s="567">
        <f t="shared" si="16"/>
        <v>0</v>
      </c>
      <c r="F90" s="1261">
        <f>IFERROR(VLOOKUP($AA90,Calc_INF_FC_EUR!$A$11:$BQ$330,HLOOKUP(F$8,Calc_INF_FC_EUR!$E$5:$BQ$6,2,0),0),0)</f>
        <v>0</v>
      </c>
      <c r="G90" s="1262">
        <f>BusPlanLocation!G90/IF(BusPlanLocation!$C$9="EUR",1,START!$E$18)</f>
        <v>0</v>
      </c>
      <c r="H90" s="567">
        <f t="shared" si="17"/>
        <v>0</v>
      </c>
      <c r="I90" s="899">
        <f>SUM(I83:I89)</f>
        <v>0</v>
      </c>
      <c r="J90" s="567">
        <f t="shared" si="18"/>
        <v>0</v>
      </c>
      <c r="K90" s="899">
        <f>SUM(K83:K89)</f>
        <v>0</v>
      </c>
      <c r="L90" s="567">
        <f t="shared" si="19"/>
        <v>0</v>
      </c>
      <c r="M90" s="899">
        <f>SUM(M83:M89)</f>
        <v>0</v>
      </c>
      <c r="N90" s="567">
        <f t="shared" si="20"/>
        <v>0</v>
      </c>
      <c r="O90" s="899">
        <f>SUM(O83:O89)</f>
        <v>0</v>
      </c>
      <c r="P90" s="567">
        <f t="shared" si="21"/>
        <v>0</v>
      </c>
      <c r="Q90" s="899">
        <f>SUM(Q83:Q89)</f>
        <v>0</v>
      </c>
      <c r="R90" s="567">
        <f t="shared" si="22"/>
        <v>0</v>
      </c>
      <c r="S90" s="899">
        <f>SUM(S83:S89)</f>
        <v>0</v>
      </c>
      <c r="T90" s="567">
        <f t="shared" si="23"/>
        <v>0</v>
      </c>
      <c r="U90" s="887"/>
      <c r="V90" s="529"/>
      <c r="Z90" s="572"/>
      <c r="AA90" s="561" t="str">
        <f>IF(OR(B90=0,B90=""),"",B90&amp;IF(COUNTIF(B$11:$B90,B90)&gt;1,COUNTIF(B$11:$B90,B90),""))</f>
        <v>M739</v>
      </c>
      <c r="AB90" s="574"/>
    </row>
    <row r="91" spans="1:28" s="525" customFormat="1" ht="12.75" customHeight="1">
      <c r="A91" s="864"/>
      <c r="B91" s="897" t="s">
        <v>170</v>
      </c>
      <c r="C91" s="897" t="s">
        <v>171</v>
      </c>
      <c r="D91" s="898">
        <f>IFERROR(VLOOKUP($AA91,Calc_INF_PrevYearEUR!$A$11:$BQ$330,HLOOKUP(D$8,Calc_INF_PrevYearEUR!$E$5:$BQ$6,2,0),0),0)</f>
        <v>0</v>
      </c>
      <c r="E91" s="567">
        <f t="shared" si="16"/>
        <v>0</v>
      </c>
      <c r="F91" s="1261">
        <f>IFERROR(VLOOKUP($AA91,Calc_INF_FC_EUR!$A$11:$BQ$330,HLOOKUP(F$8,Calc_INF_FC_EUR!$E$5:$BQ$6,2,0),0),0)</f>
        <v>0</v>
      </c>
      <c r="G91" s="1262">
        <f>BusPlanLocation!G91/IF(BusPlanLocation!$C$9="EUR",1,START!$E$18)</f>
        <v>0</v>
      </c>
      <c r="H91" s="567">
        <f t="shared" si="17"/>
        <v>0</v>
      </c>
      <c r="I91" s="899">
        <f>IF($C$9="Forecast",$F91+$G91+(BusPlanLocation!I91/IF(BusPlanLocation!$C$9="EUR",1,START!$E$18)),$D91+(BusPlanLocation!I91/IF(BusPlanLocation!$C$9="EUR",1,START!$E$18)))</f>
        <v>0</v>
      </c>
      <c r="J91" s="567">
        <f t="shared" si="18"/>
        <v>0</v>
      </c>
      <c r="K91" s="899">
        <f>IF($C$9="Forecast",$F91+$G91+(BusPlanLocation!K91/IF(BusPlanLocation!$C$9="EUR",1,START!$E$18)),$D91+(BusPlanLocation!K91/IF(BusPlanLocation!$C$9="EUR",1,START!$E$18)))</f>
        <v>0</v>
      </c>
      <c r="L91" s="567">
        <f t="shared" si="19"/>
        <v>0</v>
      </c>
      <c r="M91" s="899">
        <f>IF($C$9="Forecast",$F91+$G91+(BusPlanLocation!M91/IF(BusPlanLocation!$C$9="EUR",1,START!$E$18)),$D91+(BusPlanLocation!M91/IF(BusPlanLocation!$C$9="EUR",1,START!$E$18)))</f>
        <v>0</v>
      </c>
      <c r="N91" s="567">
        <f t="shared" si="20"/>
        <v>0</v>
      </c>
      <c r="O91" s="899">
        <f>IF($C$9="Forecast",$F91+$G91+(BusPlanLocation!O91/IF(BusPlanLocation!$C$9="EUR",1,START!$E$18)),$D91+(BusPlanLocation!O91/IF(BusPlanLocation!$C$9="EUR",1,START!$E$18)))</f>
        <v>0</v>
      </c>
      <c r="P91" s="567">
        <f t="shared" si="21"/>
        <v>0</v>
      </c>
      <c r="Q91" s="899">
        <f>IF($C$9="Forecast",$F91+$G91+(BusPlanLocation!Q91/IF(BusPlanLocation!$C$9="EUR",1,START!$E$18)),$D91+(BusPlanLocation!Q91/IF(BusPlanLocation!$C$9="EUR",1,START!$E$18)))</f>
        <v>0</v>
      </c>
      <c r="R91" s="567">
        <f t="shared" si="22"/>
        <v>0</v>
      </c>
      <c r="S91" s="899">
        <f>IF($C$9="Forecast",$F91+$G91+(BusPlanLocation!S91/IF(BusPlanLocation!$C$9="EUR",1,START!$E$18)),$D91+(BusPlanLocation!S91/IF(BusPlanLocation!$C$9="EUR",1,START!$E$18)))</f>
        <v>0</v>
      </c>
      <c r="T91" s="567">
        <f t="shared" si="23"/>
        <v>0</v>
      </c>
      <c r="U91" s="887"/>
      <c r="V91" s="529"/>
      <c r="Z91" s="572"/>
      <c r="AA91" s="561" t="str">
        <f>IF(OR(B91=0,B91=""),"",B91&amp;IF(COUNTIF(B$11:$B91,B91)&gt;1,COUNTIF(B$11:$B91,B91),""))</f>
        <v>M759</v>
      </c>
      <c r="AB91" s="574"/>
    </row>
    <row r="92" spans="1:28" s="525" customFormat="1" ht="12.75" customHeight="1">
      <c r="A92" s="864"/>
      <c r="B92" s="897" t="s">
        <v>172</v>
      </c>
      <c r="C92" s="897" t="s">
        <v>173</v>
      </c>
      <c r="D92" s="898">
        <f>IFERROR(VLOOKUP($AA92,Calc_INF_PrevYearEUR!$A$11:$BQ$330,HLOOKUP(D$8,Calc_INF_PrevYearEUR!$E$5:$BQ$6,2,0),0),0)</f>
        <v>0</v>
      </c>
      <c r="E92" s="567">
        <f t="shared" si="16"/>
        <v>0</v>
      </c>
      <c r="F92" s="1261">
        <f>IFERROR(VLOOKUP($AA92,Calc_INF_FC_EUR!$A$11:$BQ$330,HLOOKUP(F$8,Calc_INF_FC_EUR!$E$5:$BQ$6,2,0),0),0)</f>
        <v>0</v>
      </c>
      <c r="G92" s="1262">
        <f>BusPlanLocation!G92/IF(BusPlanLocation!$C$9="EUR",1,START!$E$18)</f>
        <v>0</v>
      </c>
      <c r="H92" s="567">
        <f t="shared" si="17"/>
        <v>0</v>
      </c>
      <c r="I92" s="899" t="e">
        <f>I52+I64+I56+I65+I66+I82+I90+I91</f>
        <v>#REF!</v>
      </c>
      <c r="J92" s="567" t="e">
        <f t="shared" si="18"/>
        <v>#REF!</v>
      </c>
      <c r="K92" s="899" t="e">
        <f>K52+K64+K56+K65+K66+K82+K90+K91</f>
        <v>#REF!</v>
      </c>
      <c r="L92" s="567" t="e">
        <f t="shared" si="19"/>
        <v>#REF!</v>
      </c>
      <c r="M92" s="899" t="e">
        <f>M52+M64+M56+M65+M66+M82+M90+M91</f>
        <v>#REF!</v>
      </c>
      <c r="N92" s="567" t="e">
        <f t="shared" si="20"/>
        <v>#REF!</v>
      </c>
      <c r="O92" s="899">
        <f>O52+O64+O56+O65+O66+O82+O90+O91</f>
        <v>0</v>
      </c>
      <c r="P92" s="567">
        <f t="shared" si="21"/>
        <v>0</v>
      </c>
      <c r="Q92" s="899">
        <f>Q52+Q64+Q56+Q65+Q66+Q82+Q90+Q91</f>
        <v>0</v>
      </c>
      <c r="R92" s="567">
        <f t="shared" si="22"/>
        <v>0</v>
      </c>
      <c r="S92" s="899">
        <f>S52+S64+S56+S65+S66+S82+S90+S91</f>
        <v>0</v>
      </c>
      <c r="T92" s="567">
        <f t="shared" si="23"/>
        <v>0</v>
      </c>
      <c r="U92" s="887"/>
      <c r="V92" s="529"/>
      <c r="Z92" s="550"/>
      <c r="AA92" s="561" t="str">
        <f>IF(OR(B92=0,B92=""),"",B92&amp;IF(COUNTIF(B$11:$B92,B92)&gt;1,COUNTIF(B$11:$B92,B92),""))</f>
        <v>M769</v>
      </c>
      <c r="AB92" s="552"/>
    </row>
    <row r="93" spans="1:28" s="525" customFormat="1" ht="12.75" customHeight="1">
      <c r="A93" s="864"/>
      <c r="B93" s="891" t="s">
        <v>174</v>
      </c>
      <c r="C93" s="892" t="s">
        <v>175</v>
      </c>
      <c r="D93" s="895">
        <f>IFERROR(VLOOKUP($AA93,Calc_INF_PrevYearEUR!$A$11:$BQ$330,HLOOKUP(D$8,Calc_INF_PrevYearEUR!$E$5:$BQ$6,2,0),0),0)</f>
        <v>0</v>
      </c>
      <c r="E93" s="307">
        <f t="shared" si="16"/>
        <v>0</v>
      </c>
      <c r="F93" s="1258">
        <f>IFERROR(VLOOKUP($AA93,Calc_INF_FC_EUR!$A$11:$BQ$330,HLOOKUP(F$8,Calc_INF_FC_EUR!$E$5:$BQ$6,2,0),0),0)</f>
        <v>0</v>
      </c>
      <c r="G93" s="1260">
        <f>BusPlanLocation!G93/IF(BusPlanLocation!$C$9="EUR",1,START!$E$18)</f>
        <v>0</v>
      </c>
      <c r="H93" s="307">
        <f t="shared" si="17"/>
        <v>0</v>
      </c>
      <c r="I93" s="896">
        <f>IF($C$9="Forecast",$F93+$G93+(BusPlanLocation!I93/IF(BusPlanLocation!$C$9="EUR",1,START!$E$18)),$D93+(BusPlanLocation!I93/IF(BusPlanLocation!$C$9="EUR",1,START!$E$18)))</f>
        <v>0</v>
      </c>
      <c r="J93" s="307">
        <f t="shared" si="18"/>
        <v>0</v>
      </c>
      <c r="K93" s="896">
        <f>IF($C$9="Forecast",$F93+$G93+(BusPlanLocation!K93/IF(BusPlanLocation!$C$9="EUR",1,START!$E$18)),$D93+(BusPlanLocation!K93/IF(BusPlanLocation!$C$9="EUR",1,START!$E$18)))</f>
        <v>0</v>
      </c>
      <c r="L93" s="307">
        <f t="shared" si="19"/>
        <v>0</v>
      </c>
      <c r="M93" s="896">
        <f>IF($C$9="Forecast",$F93+$G93+(BusPlanLocation!M93/IF(BusPlanLocation!$C$9="EUR",1,START!$E$18)),$D93+(BusPlanLocation!M93/IF(BusPlanLocation!$C$9="EUR",1,START!$E$18)))</f>
        <v>0</v>
      </c>
      <c r="N93" s="307">
        <f t="shared" si="20"/>
        <v>0</v>
      </c>
      <c r="O93" s="896">
        <f>IF($C$9="Forecast",$F93+$G93+(BusPlanLocation!O93/IF(BusPlanLocation!$C$9="EUR",1,START!$E$18)),$D93+(BusPlanLocation!O93/IF(BusPlanLocation!$C$9="EUR",1,START!$E$18)))</f>
        <v>0</v>
      </c>
      <c r="P93" s="307">
        <f t="shared" si="21"/>
        <v>0</v>
      </c>
      <c r="Q93" s="896">
        <f>IF($C$9="Forecast",$F93+$G93+(BusPlanLocation!Q93/IF(BusPlanLocation!$C$9="EUR",1,START!$E$18)),$D93+(BusPlanLocation!Q93/IF(BusPlanLocation!$C$9="EUR",1,START!$E$18)))</f>
        <v>0</v>
      </c>
      <c r="R93" s="307">
        <f t="shared" si="22"/>
        <v>0</v>
      </c>
      <c r="S93" s="896">
        <f>IF($C$9="Forecast",$F93+$G93+(BusPlanLocation!S93/IF(BusPlanLocation!$C$9="EUR",1,START!$E$18)),$D93+(BusPlanLocation!S93/IF(BusPlanLocation!$C$9="EUR",1,START!$E$18)))</f>
        <v>0</v>
      </c>
      <c r="T93" s="307">
        <f t="shared" si="23"/>
        <v>0</v>
      </c>
      <c r="U93" s="887"/>
      <c r="V93" s="529"/>
      <c r="Z93" s="572"/>
      <c r="AA93" s="561" t="str">
        <f>IF(OR(B93=0,B93=""),"",B93&amp;IF(COUNTIF(B$11:$B93,B93)&gt;1,COUNTIF(B$11:$B93,B93),""))</f>
        <v>M775</v>
      </c>
      <c r="AB93" s="574"/>
    </row>
    <row r="94" spans="1:28" s="525" customFormat="1" ht="12.75" customHeight="1">
      <c r="A94" s="864"/>
      <c r="B94" s="891" t="s">
        <v>176</v>
      </c>
      <c r="C94" s="892" t="s">
        <v>177</v>
      </c>
      <c r="D94" s="895">
        <f>IFERROR(VLOOKUP($AA94,Calc_INF_PrevYearEUR!$A$11:$BQ$330,HLOOKUP(D$8,Calc_INF_PrevYearEUR!$E$5:$BQ$6,2,0),0),0)</f>
        <v>0</v>
      </c>
      <c r="E94" s="307">
        <f t="shared" si="16"/>
        <v>0</v>
      </c>
      <c r="F94" s="1258">
        <f>IFERROR(VLOOKUP($AA94,Calc_INF_FC_EUR!$A$11:$BQ$330,HLOOKUP(F$8,Calc_INF_FC_EUR!$E$5:$BQ$6,2,0),0),0)</f>
        <v>0</v>
      </c>
      <c r="G94" s="1260">
        <f>BusPlanLocation!G94/IF(BusPlanLocation!$C$9="EUR",1,START!$E$18)</f>
        <v>0</v>
      </c>
      <c r="H94" s="307">
        <f t="shared" si="17"/>
        <v>0</v>
      </c>
      <c r="I94" s="896">
        <f>IF($C$9="Forecast",$F94+$G94+(BusPlanLocation!I94/IF(BusPlanLocation!$C$9="EUR",1,START!$E$18)),$D94+(BusPlanLocation!I94/IF(BusPlanLocation!$C$9="EUR",1,START!$E$18)))</f>
        <v>0</v>
      </c>
      <c r="J94" s="307">
        <f t="shared" si="18"/>
        <v>0</v>
      </c>
      <c r="K94" s="896">
        <f>IF($C$9="Forecast",$F94+$G94+(BusPlanLocation!K94/IF(BusPlanLocation!$C$9="EUR",1,START!$E$18)),$D94+(BusPlanLocation!K94/IF(BusPlanLocation!$C$9="EUR",1,START!$E$18)))</f>
        <v>0</v>
      </c>
      <c r="L94" s="307">
        <f t="shared" si="19"/>
        <v>0</v>
      </c>
      <c r="M94" s="896">
        <f>IF($C$9="Forecast",$F94+$G94+(BusPlanLocation!M94/IF(BusPlanLocation!$C$9="EUR",1,START!$E$18)),$D94+(BusPlanLocation!M94/IF(BusPlanLocation!$C$9="EUR",1,START!$E$18)))</f>
        <v>0</v>
      </c>
      <c r="N94" s="307">
        <f t="shared" si="20"/>
        <v>0</v>
      </c>
      <c r="O94" s="896">
        <f>IF($C$9="Forecast",$F94+$G94+(BusPlanLocation!O94/IF(BusPlanLocation!$C$9="EUR",1,START!$E$18)),$D94+(BusPlanLocation!O94/IF(BusPlanLocation!$C$9="EUR",1,START!$E$18)))</f>
        <v>0</v>
      </c>
      <c r="P94" s="307">
        <f t="shared" si="21"/>
        <v>0</v>
      </c>
      <c r="Q94" s="896">
        <f>IF($C$9="Forecast",$F94+$G94+(BusPlanLocation!Q94/IF(BusPlanLocation!$C$9="EUR",1,START!$E$18)),$D94+(BusPlanLocation!Q94/IF(BusPlanLocation!$C$9="EUR",1,START!$E$18)))</f>
        <v>0</v>
      </c>
      <c r="R94" s="307">
        <f t="shared" si="22"/>
        <v>0</v>
      </c>
      <c r="S94" s="896">
        <f>IF($C$9="Forecast",$F94+$G94+(BusPlanLocation!S94/IF(BusPlanLocation!$C$9="EUR",1,START!$E$18)),$D94+(BusPlanLocation!S94/IF(BusPlanLocation!$C$9="EUR",1,START!$E$18)))</f>
        <v>0</v>
      </c>
      <c r="T94" s="307">
        <f t="shared" si="23"/>
        <v>0</v>
      </c>
      <c r="U94" s="887"/>
      <c r="V94" s="529"/>
      <c r="Z94" s="572"/>
      <c r="AA94" s="561" t="str">
        <f>IF(OR(B94=0,B94=""),"",B94&amp;IF(COUNTIF(B$11:$B94,B94)&gt;1,COUNTIF(B$11:$B94,B94),""))</f>
        <v>M780</v>
      </c>
      <c r="AB94" s="574"/>
    </row>
    <row r="95" spans="1:28" s="525" customFormat="1" ht="12.75" customHeight="1">
      <c r="A95" s="864"/>
      <c r="B95" s="891" t="s">
        <v>178</v>
      </c>
      <c r="C95" s="892" t="s">
        <v>179</v>
      </c>
      <c r="D95" s="895">
        <f>IFERROR(VLOOKUP($AA95,Calc_INF_PrevYearEUR!$A$11:$BQ$330,HLOOKUP(D$8,Calc_INF_PrevYearEUR!$E$5:$BQ$6,2,0),0),0)</f>
        <v>0</v>
      </c>
      <c r="E95" s="307">
        <f t="shared" si="16"/>
        <v>0</v>
      </c>
      <c r="F95" s="1258">
        <f>IFERROR(VLOOKUP($AA95,Calc_INF_FC_EUR!$A$11:$BQ$330,HLOOKUP(F$8,Calc_INF_FC_EUR!$E$5:$BQ$6,2,0),0),0)</f>
        <v>0</v>
      </c>
      <c r="G95" s="1260">
        <f>BusPlanLocation!G95/IF(BusPlanLocation!$C$9="EUR",1,START!$E$18)</f>
        <v>0</v>
      </c>
      <c r="H95" s="307">
        <f t="shared" si="17"/>
        <v>0</v>
      </c>
      <c r="I95" s="896">
        <f>IF($C$9="Forecast",$F95+$G95+(BusPlanLocation!I95/IF(BusPlanLocation!$C$9="EUR",1,START!$E$18)),$D95+(BusPlanLocation!I95/IF(BusPlanLocation!$C$9="EUR",1,START!$E$18)))</f>
        <v>-860.95238095238085</v>
      </c>
      <c r="J95" s="307" t="e">
        <f t="shared" si="18"/>
        <v>#REF!</v>
      </c>
      <c r="K95" s="896">
        <f>IF($C$9="Forecast",$F95+$G95+(BusPlanLocation!K95/IF(BusPlanLocation!$C$9="EUR",1,START!$E$18)),$D95+(BusPlanLocation!K95/IF(BusPlanLocation!$C$9="EUR",1,START!$E$18)))</f>
        <v>-860.95238095238085</v>
      </c>
      <c r="L95" s="307" t="e">
        <f t="shared" si="19"/>
        <v>#DIV/0!</v>
      </c>
      <c r="M95" s="896">
        <f>IF($C$9="Forecast",$F95+$G95+(BusPlanLocation!M95/IF(BusPlanLocation!$C$9="EUR",1,START!$E$18)),$D95+(BusPlanLocation!M95/IF(BusPlanLocation!$C$9="EUR",1,START!$E$18)))</f>
        <v>-860.95238095238085</v>
      </c>
      <c r="N95" s="307" t="e">
        <f t="shared" si="20"/>
        <v>#DIV/0!</v>
      </c>
      <c r="O95" s="896">
        <f>IF($C$9="Forecast",$F95+$G95+(BusPlanLocation!O95/IF(BusPlanLocation!$C$9="EUR",1,START!$E$18)),$D95+(BusPlanLocation!O95/IF(BusPlanLocation!$C$9="EUR",1,START!$E$18)))</f>
        <v>0</v>
      </c>
      <c r="P95" s="307">
        <f t="shared" si="21"/>
        <v>0</v>
      </c>
      <c r="Q95" s="896">
        <f>IF($C$9="Forecast",$F95+$G95+(BusPlanLocation!Q95/IF(BusPlanLocation!$C$9="EUR",1,START!$E$18)),$D95+(BusPlanLocation!Q95/IF(BusPlanLocation!$C$9="EUR",1,START!$E$18)))</f>
        <v>0</v>
      </c>
      <c r="R95" s="307">
        <f t="shared" si="22"/>
        <v>0</v>
      </c>
      <c r="S95" s="896">
        <f>IF($C$9="Forecast",$F95+$G95+(BusPlanLocation!S95/IF(BusPlanLocation!$C$9="EUR",1,START!$E$18)),$D95+(BusPlanLocation!S95/IF(BusPlanLocation!$C$9="EUR",1,START!$E$18)))</f>
        <v>0</v>
      </c>
      <c r="T95" s="307">
        <f t="shared" si="23"/>
        <v>0</v>
      </c>
      <c r="U95" s="887"/>
      <c r="V95" s="529"/>
      <c r="Z95" s="572"/>
      <c r="AA95" s="561" t="str">
        <f>IF(OR(B95=0,B95=""),"",B95&amp;IF(COUNTIF(B$11:$B95,B95)&gt;1,COUNTIF(B$11:$B95,B95),""))</f>
        <v>M785</v>
      </c>
      <c r="AB95" s="574"/>
    </row>
    <row r="96" spans="1:28" s="525" customFormat="1" ht="12.75" customHeight="1">
      <c r="A96" s="864"/>
      <c r="B96" s="891" t="s">
        <v>180</v>
      </c>
      <c r="C96" s="892" t="s">
        <v>181</v>
      </c>
      <c r="D96" s="895">
        <f>IFERROR(VLOOKUP($AA96,Calc_INF_PrevYearEUR!$A$11:$BQ$330,HLOOKUP(D$8,Calc_INF_PrevYearEUR!$E$5:$BQ$6,2,0),0),0)</f>
        <v>0</v>
      </c>
      <c r="E96" s="307">
        <f t="shared" si="16"/>
        <v>0</v>
      </c>
      <c r="F96" s="1258">
        <f>IFERROR(VLOOKUP($AA96,Calc_INF_FC_EUR!$A$11:$BQ$330,HLOOKUP(F$8,Calc_INF_FC_EUR!$E$5:$BQ$6,2,0),0),0)</f>
        <v>0</v>
      </c>
      <c r="G96" s="1260">
        <f>BusPlanLocation!G96/IF(BusPlanLocation!$C$9="EUR",1,START!$E$18)</f>
        <v>0</v>
      </c>
      <c r="H96" s="307">
        <f t="shared" si="17"/>
        <v>0</v>
      </c>
      <c r="I96" s="896">
        <f>IF($C$9="Forecast",$F96+$G96+(BusPlanLocation!I96/IF(BusPlanLocation!$C$9="EUR",1,START!$E$18)),$D96+(BusPlanLocation!I96/IF(BusPlanLocation!$C$9="EUR",1,START!$E$18)))</f>
        <v>0</v>
      </c>
      <c r="J96" s="307">
        <f t="shared" si="18"/>
        <v>0</v>
      </c>
      <c r="K96" s="896">
        <f>IF($C$9="Forecast",$F96+$G96+(BusPlanLocation!K96/IF(BusPlanLocation!$C$9="EUR",1,START!$E$18)),$D96+(BusPlanLocation!K96/IF(BusPlanLocation!$C$9="EUR",1,START!$E$18)))</f>
        <v>0</v>
      </c>
      <c r="L96" s="307">
        <f t="shared" si="19"/>
        <v>0</v>
      </c>
      <c r="M96" s="896">
        <f>IF($C$9="Forecast",$F96+$G96+(BusPlanLocation!M96/IF(BusPlanLocation!$C$9="EUR",1,START!$E$18)),$D96+(BusPlanLocation!M96/IF(BusPlanLocation!$C$9="EUR",1,START!$E$18)))</f>
        <v>0</v>
      </c>
      <c r="N96" s="307">
        <f t="shared" si="20"/>
        <v>0</v>
      </c>
      <c r="O96" s="896">
        <f>IF($C$9="Forecast",$F96+$G96+(BusPlanLocation!O96/IF(BusPlanLocation!$C$9="EUR",1,START!$E$18)),$D96+(BusPlanLocation!O96/IF(BusPlanLocation!$C$9="EUR",1,START!$E$18)))</f>
        <v>0</v>
      </c>
      <c r="P96" s="307">
        <f t="shared" si="21"/>
        <v>0</v>
      </c>
      <c r="Q96" s="896">
        <f>IF($C$9="Forecast",$F96+$G96+(BusPlanLocation!Q96/IF(BusPlanLocation!$C$9="EUR",1,START!$E$18)),$D96+(BusPlanLocation!Q96/IF(BusPlanLocation!$C$9="EUR",1,START!$E$18)))</f>
        <v>0</v>
      </c>
      <c r="R96" s="307">
        <f t="shared" si="22"/>
        <v>0</v>
      </c>
      <c r="S96" s="896">
        <f>IF($C$9="Forecast",$F96+$G96+(BusPlanLocation!S96/IF(BusPlanLocation!$C$9="EUR",1,START!$E$18)),$D96+(BusPlanLocation!S96/IF(BusPlanLocation!$C$9="EUR",1,START!$E$18)))</f>
        <v>0</v>
      </c>
      <c r="T96" s="307">
        <f t="shared" si="23"/>
        <v>0</v>
      </c>
      <c r="U96" s="887"/>
      <c r="V96" s="529"/>
      <c r="Z96" s="572"/>
      <c r="AA96" s="561" t="str">
        <f>IF(OR(B96=0,B96=""),"",B96&amp;IF(COUNTIF(B$11:$B96,B96)&gt;1,COUNTIF(B$11:$B96,B96),""))</f>
        <v>M787</v>
      </c>
      <c r="AB96" s="574"/>
    </row>
    <row r="97" spans="1:28" s="525" customFormat="1" ht="12.75" customHeight="1">
      <c r="A97" s="864"/>
      <c r="B97" s="897" t="s">
        <v>182</v>
      </c>
      <c r="C97" s="897" t="s">
        <v>183</v>
      </c>
      <c r="D97" s="898">
        <f>IFERROR(VLOOKUP($AA97,Calc_INF_PrevYearEUR!$A$11:$BQ$330,HLOOKUP(D$8,Calc_INF_PrevYearEUR!$E$5:$BQ$6,2,0),0),0)</f>
        <v>0</v>
      </c>
      <c r="E97" s="567">
        <f t="shared" si="16"/>
        <v>0</v>
      </c>
      <c r="F97" s="1261">
        <f>IFERROR(VLOOKUP($AA97,Calc_INF_FC_EUR!$A$11:$BQ$330,HLOOKUP(F$8,Calc_INF_FC_EUR!$E$5:$BQ$6,2,0),0),0)</f>
        <v>0</v>
      </c>
      <c r="G97" s="1262">
        <f>BusPlanLocation!G97/IF(BusPlanLocation!$C$9="EUR",1,START!$E$18)</f>
        <v>0</v>
      </c>
      <c r="H97" s="567">
        <f t="shared" si="17"/>
        <v>0</v>
      </c>
      <c r="I97" s="899">
        <f>SUM(I93:I96)</f>
        <v>-860.95238095238085</v>
      </c>
      <c r="J97" s="567" t="e">
        <f t="shared" si="18"/>
        <v>#REF!</v>
      </c>
      <c r="K97" s="899">
        <f>SUM(K93:K96)</f>
        <v>-860.95238095238085</v>
      </c>
      <c r="L97" s="567" t="e">
        <f t="shared" si="19"/>
        <v>#DIV/0!</v>
      </c>
      <c r="M97" s="899">
        <f>SUM(M93:M96)</f>
        <v>-860.95238095238085</v>
      </c>
      <c r="N97" s="567" t="e">
        <f t="shared" si="20"/>
        <v>#DIV/0!</v>
      </c>
      <c r="O97" s="899">
        <f>SUM(O93:O96)</f>
        <v>0</v>
      </c>
      <c r="P97" s="567">
        <f t="shared" si="21"/>
        <v>0</v>
      </c>
      <c r="Q97" s="899">
        <f>SUM(Q93:Q96)</f>
        <v>0</v>
      </c>
      <c r="R97" s="567">
        <f t="shared" si="22"/>
        <v>0</v>
      </c>
      <c r="S97" s="899">
        <f>SUM(S93:S96)</f>
        <v>0</v>
      </c>
      <c r="T97" s="567">
        <f t="shared" si="23"/>
        <v>0</v>
      </c>
      <c r="U97" s="887"/>
      <c r="V97" s="529"/>
      <c r="Z97" s="572"/>
      <c r="AA97" s="561" t="str">
        <f>IF(OR(B97=0,B97=""),"",B97&amp;IF(COUNTIF(B$11:$B97,B97)&gt;1,COUNTIF(B$11:$B97,B97),""))</f>
        <v>M789</v>
      </c>
      <c r="AB97" s="574"/>
    </row>
    <row r="98" spans="1:28" s="525" customFormat="1" ht="12.75" customHeight="1">
      <c r="A98" s="864"/>
      <c r="B98" s="897" t="s">
        <v>184</v>
      </c>
      <c r="C98" s="897" t="s">
        <v>185</v>
      </c>
      <c r="D98" s="898">
        <f>IFERROR(VLOOKUP($AA98,Calc_INF_PrevYearEUR!$A$11:$BQ$330,HLOOKUP(D$8,Calc_INF_PrevYearEUR!$E$5:$BQ$6,2,0),0),0)</f>
        <v>0</v>
      </c>
      <c r="E98" s="567">
        <f t="shared" si="16"/>
        <v>0</v>
      </c>
      <c r="F98" s="1261">
        <f>IFERROR(VLOOKUP($AA98,Calc_INF_FC_EUR!$A$11:$BQ$330,HLOOKUP(F$8,Calc_INF_FC_EUR!$E$5:$BQ$6,2,0),0),0)</f>
        <v>0</v>
      </c>
      <c r="G98" s="1262">
        <f>BusPlanLocation!G98/IF(BusPlanLocation!$C$9="EUR",1,START!$E$18)</f>
        <v>0</v>
      </c>
      <c r="H98" s="567">
        <f t="shared" si="17"/>
        <v>0</v>
      </c>
      <c r="I98" s="899" t="e">
        <f>I92+I97</f>
        <v>#REF!</v>
      </c>
      <c r="J98" s="567" t="e">
        <f t="shared" si="18"/>
        <v>#REF!</v>
      </c>
      <c r="K98" s="899" t="e">
        <f>K92+K97</f>
        <v>#REF!</v>
      </c>
      <c r="L98" s="567" t="e">
        <f t="shared" si="19"/>
        <v>#REF!</v>
      </c>
      <c r="M98" s="899" t="e">
        <f>M92+M97</f>
        <v>#REF!</v>
      </c>
      <c r="N98" s="567" t="e">
        <f t="shared" si="20"/>
        <v>#REF!</v>
      </c>
      <c r="O98" s="899">
        <f>O92+O97</f>
        <v>0</v>
      </c>
      <c r="P98" s="567">
        <f t="shared" si="21"/>
        <v>0</v>
      </c>
      <c r="Q98" s="899">
        <f>Q92+Q97</f>
        <v>0</v>
      </c>
      <c r="R98" s="567">
        <f t="shared" si="22"/>
        <v>0</v>
      </c>
      <c r="S98" s="899">
        <f>S92+S97</f>
        <v>0</v>
      </c>
      <c r="T98" s="567">
        <f t="shared" si="23"/>
        <v>0</v>
      </c>
      <c r="U98" s="887"/>
      <c r="V98" s="529"/>
      <c r="Z98" s="550"/>
      <c r="AA98" s="561" t="str">
        <f>IF(OR(B98=0,B98=""),"",B98&amp;IF(COUNTIF(B$11:$B98,B98)&gt;1,COUNTIF(B$11:$B98,B98),""))</f>
        <v>M799</v>
      </c>
      <c r="AB98" s="552"/>
    </row>
    <row r="99" spans="1:28" s="525" customFormat="1" ht="12.75" customHeight="1">
      <c r="A99" s="864"/>
      <c r="B99" s="891" t="s">
        <v>186</v>
      </c>
      <c r="C99" s="892" t="s">
        <v>187</v>
      </c>
      <c r="D99" s="895">
        <f>IFERROR(VLOOKUP($AA99,Calc_INF_PrevYearEUR!$A$11:$BQ$330,HLOOKUP(D$8,Calc_INF_PrevYearEUR!$E$5:$BQ$6,2,0),0),0)</f>
        <v>0</v>
      </c>
      <c r="E99" s="307">
        <f t="shared" si="16"/>
        <v>0</v>
      </c>
      <c r="F99" s="1258">
        <f>IFERROR(VLOOKUP($AA99,Calc_INF_FC_EUR!$A$11:$BQ$330,HLOOKUP(F$8,Calc_INF_FC_EUR!$E$5:$BQ$6,2,0),0),0)</f>
        <v>0</v>
      </c>
      <c r="G99" s="1260">
        <f>BusPlanLocation!G99/IF(BusPlanLocation!$C$9="EUR",1,START!$E$18)</f>
        <v>0</v>
      </c>
      <c r="H99" s="307">
        <f t="shared" si="17"/>
        <v>0</v>
      </c>
      <c r="I99" s="896">
        <f>IF($C$9="Forecast",$F99+$G99+(BusPlanLocation!I99/IF(BusPlanLocation!$C$9="EUR",1,START!$E$18)),$D99+(BusPlanLocation!I99/IF(BusPlanLocation!$C$9="EUR",1,START!$E$18)))</f>
        <v>0</v>
      </c>
      <c r="J99" s="307">
        <f t="shared" si="18"/>
        <v>0</v>
      </c>
      <c r="K99" s="896">
        <f>IF($C$9="Forecast",$F99+$G99+(BusPlanLocation!K99/IF(BusPlanLocation!$C$9="EUR",1,START!$E$18)),$D99+(BusPlanLocation!K99/IF(BusPlanLocation!$C$9="EUR",1,START!$E$18)))</f>
        <v>0</v>
      </c>
      <c r="L99" s="307">
        <f t="shared" si="19"/>
        <v>0</v>
      </c>
      <c r="M99" s="896">
        <f>IF($C$9="Forecast",$F99+$G99+(BusPlanLocation!M99/IF(BusPlanLocation!$C$9="EUR",1,START!$E$18)),$D99+(BusPlanLocation!M99/IF(BusPlanLocation!$C$9="EUR",1,START!$E$18)))</f>
        <v>0</v>
      </c>
      <c r="N99" s="307">
        <f t="shared" si="20"/>
        <v>0</v>
      </c>
      <c r="O99" s="896">
        <f>IF($C$9="Forecast",$F99+$G99+(BusPlanLocation!O99/IF(BusPlanLocation!$C$9="EUR",1,START!$E$18)),$D99+(BusPlanLocation!O99/IF(BusPlanLocation!$C$9="EUR",1,START!$E$18)))</f>
        <v>0</v>
      </c>
      <c r="P99" s="307">
        <f t="shared" si="21"/>
        <v>0</v>
      </c>
      <c r="Q99" s="896">
        <f>IF($C$9="Forecast",$F99+$G99+(BusPlanLocation!Q99/IF(BusPlanLocation!$C$9="EUR",1,START!$E$18)),$D99+(BusPlanLocation!Q99/IF(BusPlanLocation!$C$9="EUR",1,START!$E$18)))</f>
        <v>0</v>
      </c>
      <c r="R99" s="307">
        <f t="shared" si="22"/>
        <v>0</v>
      </c>
      <c r="S99" s="896">
        <f>IF($C$9="Forecast",$F99+$G99+(BusPlanLocation!S99/IF(BusPlanLocation!$C$9="EUR",1,START!$E$18)),$D99+(BusPlanLocation!S99/IF(BusPlanLocation!$C$9="EUR",1,START!$E$18)))</f>
        <v>0</v>
      </c>
      <c r="T99" s="307">
        <f t="shared" si="23"/>
        <v>0</v>
      </c>
      <c r="U99" s="887"/>
      <c r="V99" s="529"/>
      <c r="Z99" s="572"/>
      <c r="AA99" s="561" t="str">
        <f>IF(OR(B99=0,B99=""),"",B99&amp;IF(COUNTIF(B$11:$B99,B99)&gt;1,COUNTIF(B$11:$B99,B99),""))</f>
        <v>M800</v>
      </c>
      <c r="AB99" s="574"/>
    </row>
    <row r="100" spans="1:28" s="525" customFormat="1" ht="12.75" customHeight="1">
      <c r="A100" s="864"/>
      <c r="B100" s="891" t="s">
        <v>188</v>
      </c>
      <c r="C100" s="892" t="s">
        <v>189</v>
      </c>
      <c r="D100" s="895">
        <f>IFERROR(VLOOKUP($AA100,Calc_INF_PrevYearEUR!$A$11:$BQ$330,HLOOKUP(D$8,Calc_INF_PrevYearEUR!$E$5:$BQ$6,2,0),0),0)</f>
        <v>0</v>
      </c>
      <c r="E100" s="307">
        <f t="shared" si="16"/>
        <v>0</v>
      </c>
      <c r="F100" s="1258">
        <f>IFERROR(VLOOKUP($AA100,Calc_INF_FC_EUR!$A$11:$BQ$330,HLOOKUP(F$8,Calc_INF_FC_EUR!$E$5:$BQ$6,2,0),0),0)</f>
        <v>0</v>
      </c>
      <c r="G100" s="1260">
        <f>BusPlanLocation!G100/IF(BusPlanLocation!$C$9="EUR",1,START!$E$18)</f>
        <v>0</v>
      </c>
      <c r="H100" s="307">
        <f t="shared" si="17"/>
        <v>0</v>
      </c>
      <c r="I100" s="896">
        <f>IF($C$9="Forecast",$F100+$G100+(BusPlanLocation!I100/IF(BusPlanLocation!$C$9="EUR",1,START!$E$18)),$D100+(BusPlanLocation!I100/IF(BusPlanLocation!$C$9="EUR",1,START!$E$18)))</f>
        <v>0</v>
      </c>
      <c r="J100" s="307">
        <f t="shared" si="18"/>
        <v>0</v>
      </c>
      <c r="K100" s="896">
        <f>IF($C$9="Forecast",$F100+$G100+(BusPlanLocation!K100/IF(BusPlanLocation!$C$9="EUR",1,START!$E$18)),$D100+(BusPlanLocation!K100/IF(BusPlanLocation!$C$9="EUR",1,START!$E$18)))</f>
        <v>0</v>
      </c>
      <c r="L100" s="307">
        <f t="shared" si="19"/>
        <v>0</v>
      </c>
      <c r="M100" s="896">
        <f>IF($C$9="Forecast",$F100+$G100+(BusPlanLocation!M100/IF(BusPlanLocation!$C$9="EUR",1,START!$E$18)),$D100+(BusPlanLocation!M100/IF(BusPlanLocation!$C$9="EUR",1,START!$E$18)))</f>
        <v>0</v>
      </c>
      <c r="N100" s="307">
        <f t="shared" si="20"/>
        <v>0</v>
      </c>
      <c r="O100" s="896">
        <f>IF($C$9="Forecast",$F100+$G100+(BusPlanLocation!O100/IF(BusPlanLocation!$C$9="EUR",1,START!$E$18)),$D100+(BusPlanLocation!O100/IF(BusPlanLocation!$C$9="EUR",1,START!$E$18)))</f>
        <v>0</v>
      </c>
      <c r="P100" s="307">
        <f t="shared" si="21"/>
        <v>0</v>
      </c>
      <c r="Q100" s="896">
        <f>IF($C$9="Forecast",$F100+$G100+(BusPlanLocation!Q100/IF(BusPlanLocation!$C$9="EUR",1,START!$E$18)),$D100+(BusPlanLocation!Q100/IF(BusPlanLocation!$C$9="EUR",1,START!$E$18)))</f>
        <v>0</v>
      </c>
      <c r="R100" s="307">
        <f t="shared" si="22"/>
        <v>0</v>
      </c>
      <c r="S100" s="896">
        <f>IF($C$9="Forecast",$F100+$G100+(BusPlanLocation!S100/IF(BusPlanLocation!$C$9="EUR",1,START!$E$18)),$D100+(BusPlanLocation!S100/IF(BusPlanLocation!$C$9="EUR",1,START!$E$18)))</f>
        <v>0</v>
      </c>
      <c r="T100" s="307">
        <f t="shared" si="23"/>
        <v>0</v>
      </c>
      <c r="U100" s="887"/>
      <c r="V100" s="529"/>
      <c r="Z100" s="572"/>
      <c r="AA100" s="561" t="str">
        <f>IF(OR(B100=0,B100=""),"",B100&amp;IF(COUNTIF(B$11:$B100,B100)&gt;1,COUNTIF(B$11:$B100,B100),""))</f>
        <v>M801</v>
      </c>
      <c r="AB100" s="574"/>
    </row>
    <row r="101" spans="1:28" s="525" customFormat="1" ht="12.75" customHeight="1">
      <c r="A101" s="864"/>
      <c r="B101" s="891" t="s">
        <v>190</v>
      </c>
      <c r="C101" s="892" t="s">
        <v>191</v>
      </c>
      <c r="D101" s="895">
        <f>IFERROR(VLOOKUP($AA101,Calc_INF_PrevYearEUR!$A$11:$BQ$330,HLOOKUP(D$8,Calc_INF_PrevYearEUR!$E$5:$BQ$6,2,0),0),0)</f>
        <v>0</v>
      </c>
      <c r="E101" s="307">
        <f t="shared" si="16"/>
        <v>0</v>
      </c>
      <c r="F101" s="1258">
        <f>IFERROR(VLOOKUP($AA101,Calc_INF_FC_EUR!$A$11:$BQ$330,HLOOKUP(F$8,Calc_INF_FC_EUR!$E$5:$BQ$6,2,0),0),0)</f>
        <v>0</v>
      </c>
      <c r="G101" s="1260">
        <f>BusPlanLocation!G101/IF(BusPlanLocation!$C$9="EUR",1,START!$E$18)</f>
        <v>0</v>
      </c>
      <c r="H101" s="307">
        <f t="shared" si="17"/>
        <v>0</v>
      </c>
      <c r="I101" s="896">
        <f>IF($C$9="Forecast",$F101+$G101+(BusPlanLocation!I101/IF(BusPlanLocation!$C$9="EUR",1,START!$E$18)),$D101+(BusPlanLocation!I101/IF(BusPlanLocation!$C$9="EUR",1,START!$E$18)))</f>
        <v>0</v>
      </c>
      <c r="J101" s="307">
        <f t="shared" si="18"/>
        <v>0</v>
      </c>
      <c r="K101" s="896">
        <f>IF($C$9="Forecast",$F101+$G101+(BusPlanLocation!K101/IF(BusPlanLocation!$C$9="EUR",1,START!$E$18)),$D101+(BusPlanLocation!K101/IF(BusPlanLocation!$C$9="EUR",1,START!$E$18)))</f>
        <v>0</v>
      </c>
      <c r="L101" s="307">
        <f t="shared" si="19"/>
        <v>0</v>
      </c>
      <c r="M101" s="896">
        <f>IF($C$9="Forecast",$F101+$G101+(BusPlanLocation!M101/IF(BusPlanLocation!$C$9="EUR",1,START!$E$18)),$D101+(BusPlanLocation!M101/IF(BusPlanLocation!$C$9="EUR",1,START!$E$18)))</f>
        <v>0</v>
      </c>
      <c r="N101" s="307">
        <f t="shared" si="20"/>
        <v>0</v>
      </c>
      <c r="O101" s="896">
        <f>IF($C$9="Forecast",$F101+$G101+(BusPlanLocation!O101/IF(BusPlanLocation!$C$9="EUR",1,START!$E$18)),$D101+(BusPlanLocation!O101/IF(BusPlanLocation!$C$9="EUR",1,START!$E$18)))</f>
        <v>0</v>
      </c>
      <c r="P101" s="307">
        <f t="shared" si="21"/>
        <v>0</v>
      </c>
      <c r="Q101" s="896">
        <f>IF($C$9="Forecast",$F101+$G101+(BusPlanLocation!Q101/IF(BusPlanLocation!$C$9="EUR",1,START!$E$18)),$D101+(BusPlanLocation!Q101/IF(BusPlanLocation!$C$9="EUR",1,START!$E$18)))</f>
        <v>0</v>
      </c>
      <c r="R101" s="307">
        <f t="shared" si="22"/>
        <v>0</v>
      </c>
      <c r="S101" s="896">
        <f>IF($C$9="Forecast",$F101+$G101+(BusPlanLocation!S101/IF(BusPlanLocation!$C$9="EUR",1,START!$E$18)),$D101+(BusPlanLocation!S101/IF(BusPlanLocation!$C$9="EUR",1,START!$E$18)))</f>
        <v>0</v>
      </c>
      <c r="T101" s="307">
        <f t="shared" si="23"/>
        <v>0</v>
      </c>
      <c r="U101" s="887"/>
      <c r="V101" s="529"/>
      <c r="Z101" s="572"/>
      <c r="AA101" s="561" t="str">
        <f>IF(OR(B101=0,B101=""),"",B101&amp;IF(COUNTIF(B$11:$B101,B101)&gt;1,COUNTIF(B$11:$B101,B101),""))</f>
        <v>M805</v>
      </c>
      <c r="AB101" s="574"/>
    </row>
    <row r="102" spans="1:28" s="525" customFormat="1" ht="12.75" customHeight="1">
      <c r="A102" s="864"/>
      <c r="B102" s="891" t="s">
        <v>192</v>
      </c>
      <c r="C102" s="892" t="s">
        <v>193</v>
      </c>
      <c r="D102" s="895">
        <f>IFERROR(VLOOKUP($AA102,Calc_INF_PrevYearEUR!$A$11:$BQ$330,HLOOKUP(D$8,Calc_INF_PrevYearEUR!$E$5:$BQ$6,2,0),0),0)</f>
        <v>0</v>
      </c>
      <c r="E102" s="307">
        <f t="shared" si="16"/>
        <v>0</v>
      </c>
      <c r="F102" s="1258">
        <f>IFERROR(VLOOKUP($AA102,Calc_INF_FC_EUR!$A$11:$BQ$330,HLOOKUP(F$8,Calc_INF_FC_EUR!$E$5:$BQ$6,2,0),0),0)</f>
        <v>0</v>
      </c>
      <c r="G102" s="1260">
        <f>BusPlanLocation!G102/IF(BusPlanLocation!$C$9="EUR",1,START!$E$18)</f>
        <v>0</v>
      </c>
      <c r="H102" s="307">
        <f t="shared" si="17"/>
        <v>0</v>
      </c>
      <c r="I102" s="896">
        <f>IF($C$9="Forecast",$F102+$G102+(BusPlanLocation!I102/IF(BusPlanLocation!$C$9="EUR",1,START!$E$18)),$D102+(BusPlanLocation!I102/IF(BusPlanLocation!$C$9="EUR",1,START!$E$18)))</f>
        <v>0</v>
      </c>
      <c r="J102" s="307">
        <f t="shared" si="18"/>
        <v>0</v>
      </c>
      <c r="K102" s="896">
        <f>IF($C$9="Forecast",$F102+$G102+(BusPlanLocation!K102/IF(BusPlanLocation!$C$9="EUR",1,START!$E$18)),$D102+(BusPlanLocation!K102/IF(BusPlanLocation!$C$9="EUR",1,START!$E$18)))</f>
        <v>0</v>
      </c>
      <c r="L102" s="307">
        <f t="shared" si="19"/>
        <v>0</v>
      </c>
      <c r="M102" s="896">
        <f>IF($C$9="Forecast",$F102+$G102+(BusPlanLocation!M102/IF(BusPlanLocation!$C$9="EUR",1,START!$E$18)),$D102+(BusPlanLocation!M102/IF(BusPlanLocation!$C$9="EUR",1,START!$E$18)))</f>
        <v>0</v>
      </c>
      <c r="N102" s="307">
        <f t="shared" si="20"/>
        <v>0</v>
      </c>
      <c r="O102" s="896">
        <f>IF($C$9="Forecast",$F102+$G102+(BusPlanLocation!O102/IF(BusPlanLocation!$C$9="EUR",1,START!$E$18)),$D102+(BusPlanLocation!O102/IF(BusPlanLocation!$C$9="EUR",1,START!$E$18)))</f>
        <v>0</v>
      </c>
      <c r="P102" s="307">
        <f t="shared" si="21"/>
        <v>0</v>
      </c>
      <c r="Q102" s="896">
        <f>IF($C$9="Forecast",$F102+$G102+(BusPlanLocation!Q102/IF(BusPlanLocation!$C$9="EUR",1,START!$E$18)),$D102+(BusPlanLocation!Q102/IF(BusPlanLocation!$C$9="EUR",1,START!$E$18)))</f>
        <v>0</v>
      </c>
      <c r="R102" s="307">
        <f t="shared" si="22"/>
        <v>0</v>
      </c>
      <c r="S102" s="896">
        <f>IF($C$9="Forecast",$F102+$G102+(BusPlanLocation!S102/IF(BusPlanLocation!$C$9="EUR",1,START!$E$18)),$D102+(BusPlanLocation!S102/IF(BusPlanLocation!$C$9="EUR",1,START!$E$18)))</f>
        <v>0</v>
      </c>
      <c r="T102" s="307">
        <f t="shared" si="23"/>
        <v>0</v>
      </c>
      <c r="U102" s="887"/>
      <c r="V102" s="529"/>
      <c r="Z102" s="572"/>
      <c r="AA102" s="561" t="str">
        <f>IF(OR(B102=0,B102=""),"",B102&amp;IF(COUNTIF(B$11:$B102,B102)&gt;1,COUNTIF(B$11:$B102,B102),""))</f>
        <v>M806</v>
      </c>
      <c r="AB102" s="574"/>
    </row>
    <row r="103" spans="1:28" s="525" customFormat="1" ht="12.75" customHeight="1">
      <c r="A103" s="864"/>
      <c r="B103" s="891" t="s">
        <v>194</v>
      </c>
      <c r="C103" s="892" t="s">
        <v>195</v>
      </c>
      <c r="D103" s="895">
        <f>IFERROR(VLOOKUP($AA103,Calc_INF_PrevYearEUR!$A$11:$BQ$330,HLOOKUP(D$8,Calc_INF_PrevYearEUR!$E$5:$BQ$6,2,0),0),0)</f>
        <v>0</v>
      </c>
      <c r="E103" s="307">
        <f t="shared" si="16"/>
        <v>0</v>
      </c>
      <c r="F103" s="1258">
        <f>IFERROR(VLOOKUP($AA103,Calc_INF_FC_EUR!$A$11:$BQ$330,HLOOKUP(F$8,Calc_INF_FC_EUR!$E$5:$BQ$6,2,0),0),0)</f>
        <v>0</v>
      </c>
      <c r="G103" s="1260">
        <f>BusPlanLocation!G103/IF(BusPlanLocation!$C$9="EUR",1,START!$E$18)</f>
        <v>0</v>
      </c>
      <c r="H103" s="307">
        <f t="shared" si="17"/>
        <v>0</v>
      </c>
      <c r="I103" s="896">
        <f>IF($C$9="Forecast",$F103+$G103+(BusPlanLocation!I103/IF(BusPlanLocation!$C$9="EUR",1,START!$E$18)),$D103+(BusPlanLocation!I103/IF(BusPlanLocation!$C$9="EUR",1,START!$E$18)))</f>
        <v>0</v>
      </c>
      <c r="J103" s="307">
        <f t="shared" si="18"/>
        <v>0</v>
      </c>
      <c r="K103" s="896">
        <f>IF($C$9="Forecast",$F103+$G103+(BusPlanLocation!K103/IF(BusPlanLocation!$C$9="EUR",1,START!$E$18)),$D103+(BusPlanLocation!K103/IF(BusPlanLocation!$C$9="EUR",1,START!$E$18)))</f>
        <v>0</v>
      </c>
      <c r="L103" s="307">
        <f t="shared" si="19"/>
        <v>0</v>
      </c>
      <c r="M103" s="896">
        <f>IF($C$9="Forecast",$F103+$G103+(BusPlanLocation!M103/IF(BusPlanLocation!$C$9="EUR",1,START!$E$18)),$D103+(BusPlanLocation!M103/IF(BusPlanLocation!$C$9="EUR",1,START!$E$18)))</f>
        <v>0</v>
      </c>
      <c r="N103" s="307">
        <f t="shared" si="20"/>
        <v>0</v>
      </c>
      <c r="O103" s="896">
        <f>IF($C$9="Forecast",$F103+$G103+(BusPlanLocation!O103/IF(BusPlanLocation!$C$9="EUR",1,START!$E$18)),$D103+(BusPlanLocation!O103/IF(BusPlanLocation!$C$9="EUR",1,START!$E$18)))</f>
        <v>0</v>
      </c>
      <c r="P103" s="307">
        <f t="shared" si="21"/>
        <v>0</v>
      </c>
      <c r="Q103" s="896">
        <f>IF($C$9="Forecast",$F103+$G103+(BusPlanLocation!Q103/IF(BusPlanLocation!$C$9="EUR",1,START!$E$18)),$D103+(BusPlanLocation!Q103/IF(BusPlanLocation!$C$9="EUR",1,START!$E$18)))</f>
        <v>0</v>
      </c>
      <c r="R103" s="307">
        <f t="shared" si="22"/>
        <v>0</v>
      </c>
      <c r="S103" s="896">
        <f>IF($C$9="Forecast",$F103+$G103+(BusPlanLocation!S103/IF(BusPlanLocation!$C$9="EUR",1,START!$E$18)),$D103+(BusPlanLocation!S103/IF(BusPlanLocation!$C$9="EUR",1,START!$E$18)))</f>
        <v>0</v>
      </c>
      <c r="T103" s="307">
        <f t="shared" si="23"/>
        <v>0</v>
      </c>
      <c r="U103" s="887"/>
      <c r="V103" s="529"/>
      <c r="Z103" s="572"/>
      <c r="AA103" s="561" t="str">
        <f>IF(OR(B103=0,B103=""),"",B103&amp;IF(COUNTIF(B$11:$B103,B103)&gt;1,COUNTIF(B$11:$B103,B103),""))</f>
        <v>M810</v>
      </c>
      <c r="AB103" s="574"/>
    </row>
    <row r="104" spans="1:28" s="525" customFormat="1" ht="12.75" customHeight="1">
      <c r="A104" s="864"/>
      <c r="B104" s="891" t="s">
        <v>196</v>
      </c>
      <c r="C104" s="892" t="s">
        <v>197</v>
      </c>
      <c r="D104" s="895">
        <f>IFERROR(VLOOKUP($AA104,Calc_INF_PrevYearEUR!$A$11:$BQ$330,HLOOKUP(D$8,Calc_INF_PrevYearEUR!$E$5:$BQ$6,2,0),0),0)</f>
        <v>0</v>
      </c>
      <c r="E104" s="307">
        <f t="shared" si="16"/>
        <v>0</v>
      </c>
      <c r="F104" s="1258">
        <f>IFERROR(VLOOKUP($AA104,Calc_INF_FC_EUR!$A$11:$BQ$330,HLOOKUP(F$8,Calc_INF_FC_EUR!$E$5:$BQ$6,2,0),0),0)</f>
        <v>0</v>
      </c>
      <c r="G104" s="1260">
        <f>BusPlanLocation!G104/IF(BusPlanLocation!$C$9="EUR",1,START!$E$18)</f>
        <v>0</v>
      </c>
      <c r="H104" s="307">
        <f t="shared" si="17"/>
        <v>0</v>
      </c>
      <c r="I104" s="896">
        <f>IF($C$9="Forecast",$F104+$G104+(BusPlanLocation!I104/IF(BusPlanLocation!$C$9="EUR",1,START!$E$18)),$D104+(BusPlanLocation!I104/IF(BusPlanLocation!$C$9="EUR",1,START!$E$18)))</f>
        <v>0</v>
      </c>
      <c r="J104" s="307">
        <f t="shared" si="18"/>
        <v>0</v>
      </c>
      <c r="K104" s="896">
        <f>IF($C$9="Forecast",$F104+$G104+(BusPlanLocation!K104/IF(BusPlanLocation!$C$9="EUR",1,START!$E$18)),$D104+(BusPlanLocation!K104/IF(BusPlanLocation!$C$9="EUR",1,START!$E$18)))</f>
        <v>0</v>
      </c>
      <c r="L104" s="307">
        <f t="shared" si="19"/>
        <v>0</v>
      </c>
      <c r="M104" s="896">
        <f>IF($C$9="Forecast",$F104+$G104+(BusPlanLocation!M104/IF(BusPlanLocation!$C$9="EUR",1,START!$E$18)),$D104+(BusPlanLocation!M104/IF(BusPlanLocation!$C$9="EUR",1,START!$E$18)))</f>
        <v>0</v>
      </c>
      <c r="N104" s="307">
        <f t="shared" si="20"/>
        <v>0</v>
      </c>
      <c r="O104" s="896">
        <f>IF($C$9="Forecast",$F104+$G104+(BusPlanLocation!O104/IF(BusPlanLocation!$C$9="EUR",1,START!$E$18)),$D104+(BusPlanLocation!O104/IF(BusPlanLocation!$C$9="EUR",1,START!$E$18)))</f>
        <v>0</v>
      </c>
      <c r="P104" s="307">
        <f t="shared" si="21"/>
        <v>0</v>
      </c>
      <c r="Q104" s="896">
        <f>IF($C$9="Forecast",$F104+$G104+(BusPlanLocation!Q104/IF(BusPlanLocation!$C$9="EUR",1,START!$E$18)),$D104+(BusPlanLocation!Q104/IF(BusPlanLocation!$C$9="EUR",1,START!$E$18)))</f>
        <v>0</v>
      </c>
      <c r="R104" s="307">
        <f t="shared" si="22"/>
        <v>0</v>
      </c>
      <c r="S104" s="896">
        <f>IF($C$9="Forecast",$F104+$G104+(BusPlanLocation!S104/IF(BusPlanLocation!$C$9="EUR",1,START!$E$18)),$D104+(BusPlanLocation!S104/IF(BusPlanLocation!$C$9="EUR",1,START!$E$18)))</f>
        <v>0</v>
      </c>
      <c r="T104" s="307">
        <f t="shared" si="23"/>
        <v>0</v>
      </c>
      <c r="U104" s="887"/>
      <c r="V104" s="529"/>
      <c r="Z104" s="572"/>
      <c r="AA104" s="561" t="str">
        <f>IF(OR(B104=0,B104=""),"",B104&amp;IF(COUNTIF(B$11:$B104,B104)&gt;1,COUNTIF(B$11:$B104,B104),""))</f>
        <v>M811</v>
      </c>
      <c r="AB104" s="574"/>
    </row>
    <row r="105" spans="1:28" s="525" customFormat="1" ht="12.75" customHeight="1">
      <c r="A105" s="864"/>
      <c r="B105" s="891" t="s">
        <v>198</v>
      </c>
      <c r="C105" s="892" t="s">
        <v>199</v>
      </c>
      <c r="D105" s="895">
        <f>IFERROR(VLOOKUP($AA105,Calc_INF_PrevYearEUR!$A$11:$BQ$330,HLOOKUP(D$8,Calc_INF_PrevYearEUR!$E$5:$BQ$6,2,0),0),0)</f>
        <v>0</v>
      </c>
      <c r="E105" s="307">
        <f t="shared" si="16"/>
        <v>0</v>
      </c>
      <c r="F105" s="1258">
        <f>IFERROR(VLOOKUP($AA105,Calc_INF_FC_EUR!$A$11:$BQ$330,HLOOKUP(F$8,Calc_INF_FC_EUR!$E$5:$BQ$6,2,0),0),0)</f>
        <v>0</v>
      </c>
      <c r="G105" s="1260">
        <f>BusPlanLocation!G105/IF(BusPlanLocation!$C$9="EUR",1,START!$E$18)</f>
        <v>0</v>
      </c>
      <c r="H105" s="307">
        <f t="shared" si="17"/>
        <v>0</v>
      </c>
      <c r="I105" s="896">
        <f>IF($C$9="Forecast",$F105+$G105+(BusPlanLocation!I105/IF(BusPlanLocation!$C$9="EUR",1,START!$E$18)),$D105+(BusPlanLocation!I105/IF(BusPlanLocation!$C$9="EUR",1,START!$E$18)))</f>
        <v>0</v>
      </c>
      <c r="J105" s="307">
        <f t="shared" si="18"/>
        <v>0</v>
      </c>
      <c r="K105" s="896">
        <f>IF($C$9="Forecast",$F105+$G105+(BusPlanLocation!K105/IF(BusPlanLocation!$C$9="EUR",1,START!$E$18)),$D105+(BusPlanLocation!K105/IF(BusPlanLocation!$C$9="EUR",1,START!$E$18)))</f>
        <v>0</v>
      </c>
      <c r="L105" s="307">
        <f t="shared" si="19"/>
        <v>0</v>
      </c>
      <c r="M105" s="896">
        <f>IF($C$9="Forecast",$F105+$G105+(BusPlanLocation!M105/IF(BusPlanLocation!$C$9="EUR",1,START!$E$18)),$D105+(BusPlanLocation!M105/IF(BusPlanLocation!$C$9="EUR",1,START!$E$18)))</f>
        <v>0</v>
      </c>
      <c r="N105" s="307">
        <f t="shared" si="20"/>
        <v>0</v>
      </c>
      <c r="O105" s="896">
        <f>IF($C$9="Forecast",$F105+$G105+(BusPlanLocation!O105/IF(BusPlanLocation!$C$9="EUR",1,START!$E$18)),$D105+(BusPlanLocation!O105/IF(BusPlanLocation!$C$9="EUR",1,START!$E$18)))</f>
        <v>0</v>
      </c>
      <c r="P105" s="307">
        <f t="shared" si="21"/>
        <v>0</v>
      </c>
      <c r="Q105" s="896">
        <f>IF($C$9="Forecast",$F105+$G105+(BusPlanLocation!Q105/IF(BusPlanLocation!$C$9="EUR",1,START!$E$18)),$D105+(BusPlanLocation!Q105/IF(BusPlanLocation!$C$9="EUR",1,START!$E$18)))</f>
        <v>0</v>
      </c>
      <c r="R105" s="307">
        <f t="shared" si="22"/>
        <v>0</v>
      </c>
      <c r="S105" s="896">
        <f>IF($C$9="Forecast",$F105+$G105+(BusPlanLocation!S105/IF(BusPlanLocation!$C$9="EUR",1,START!$E$18)),$D105+(BusPlanLocation!S105/IF(BusPlanLocation!$C$9="EUR",1,START!$E$18)))</f>
        <v>0</v>
      </c>
      <c r="T105" s="307">
        <f t="shared" si="23"/>
        <v>0</v>
      </c>
      <c r="U105" s="887"/>
      <c r="V105" s="529"/>
      <c r="Z105" s="572"/>
      <c r="AA105" s="561" t="str">
        <f>IF(OR(B105=0,B105=""),"",B105&amp;IF(COUNTIF(B$11:$B105,B105)&gt;1,COUNTIF(B$11:$B105,B105),""))</f>
        <v>M815</v>
      </c>
      <c r="AB105" s="574"/>
    </row>
    <row r="106" spans="1:28" s="525" customFormat="1" ht="12.75" customHeight="1">
      <c r="A106" s="864"/>
      <c r="B106" s="891" t="s">
        <v>200</v>
      </c>
      <c r="C106" s="892" t="s">
        <v>201</v>
      </c>
      <c r="D106" s="895">
        <f>IFERROR(VLOOKUP($AA106,Calc_INF_PrevYearEUR!$A$11:$BQ$330,HLOOKUP(D$8,Calc_INF_PrevYearEUR!$E$5:$BQ$6,2,0),0),0)</f>
        <v>0</v>
      </c>
      <c r="E106" s="307">
        <f t="shared" si="16"/>
        <v>0</v>
      </c>
      <c r="F106" s="1258">
        <f>IFERROR(VLOOKUP($AA106,Calc_INF_FC_EUR!$A$11:$BQ$330,HLOOKUP(F$8,Calc_INF_FC_EUR!$E$5:$BQ$6,2,0),0),0)</f>
        <v>0</v>
      </c>
      <c r="G106" s="1260">
        <f>BusPlanLocation!G106/IF(BusPlanLocation!$C$9="EUR",1,START!$E$18)</f>
        <v>0</v>
      </c>
      <c r="H106" s="307">
        <f t="shared" si="17"/>
        <v>0</v>
      </c>
      <c r="I106" s="896">
        <f>IF($C$9="Forecast",$F106+$G106+(BusPlanLocation!I106/IF(BusPlanLocation!$C$9="EUR",1,START!$E$18)),$D106+(BusPlanLocation!I106/IF(BusPlanLocation!$C$9="EUR",1,START!$E$18)))</f>
        <v>0</v>
      </c>
      <c r="J106" s="307">
        <f t="shared" si="18"/>
        <v>0</v>
      </c>
      <c r="K106" s="896">
        <f>IF($C$9="Forecast",$F106+$G106+(BusPlanLocation!K106/IF(BusPlanLocation!$C$9="EUR",1,START!$E$18)),$D106+(BusPlanLocation!K106/IF(BusPlanLocation!$C$9="EUR",1,START!$E$18)))</f>
        <v>0</v>
      </c>
      <c r="L106" s="307">
        <f t="shared" si="19"/>
        <v>0</v>
      </c>
      <c r="M106" s="896">
        <f>IF($C$9="Forecast",$F106+$G106+(BusPlanLocation!M106/IF(BusPlanLocation!$C$9="EUR",1,START!$E$18)),$D106+(BusPlanLocation!M106/IF(BusPlanLocation!$C$9="EUR",1,START!$E$18)))</f>
        <v>0</v>
      </c>
      <c r="N106" s="307">
        <f t="shared" si="20"/>
        <v>0</v>
      </c>
      <c r="O106" s="896">
        <f>IF($C$9="Forecast",$F106+$G106+(BusPlanLocation!O106/IF(BusPlanLocation!$C$9="EUR",1,START!$E$18)),$D106+(BusPlanLocation!O106/IF(BusPlanLocation!$C$9="EUR",1,START!$E$18)))</f>
        <v>0</v>
      </c>
      <c r="P106" s="307">
        <f t="shared" si="21"/>
        <v>0</v>
      </c>
      <c r="Q106" s="896">
        <f>IF($C$9="Forecast",$F106+$G106+(BusPlanLocation!Q106/IF(BusPlanLocation!$C$9="EUR",1,START!$E$18)),$D106+(BusPlanLocation!Q106/IF(BusPlanLocation!$C$9="EUR",1,START!$E$18)))</f>
        <v>0</v>
      </c>
      <c r="R106" s="307">
        <f t="shared" si="22"/>
        <v>0</v>
      </c>
      <c r="S106" s="896">
        <f>IF($C$9="Forecast",$F106+$G106+(BusPlanLocation!S106/IF(BusPlanLocation!$C$9="EUR",1,START!$E$18)),$D106+(BusPlanLocation!S106/IF(BusPlanLocation!$C$9="EUR",1,START!$E$18)))</f>
        <v>0</v>
      </c>
      <c r="T106" s="307">
        <f t="shared" si="23"/>
        <v>0</v>
      </c>
      <c r="U106" s="887"/>
      <c r="V106" s="529"/>
      <c r="Z106" s="572"/>
      <c r="AA106" s="561" t="str">
        <f>IF(OR(B106=0,B106=""),"",B106&amp;IF(COUNTIF(B$11:$B106,B106)&gt;1,COUNTIF(B$11:$B106,B106),""))</f>
        <v>M816</v>
      </c>
      <c r="AB106" s="574"/>
    </row>
    <row r="107" spans="1:28" s="525" customFormat="1" ht="12.75" customHeight="1">
      <c r="A107" s="864"/>
      <c r="B107" s="891" t="s">
        <v>202</v>
      </c>
      <c r="C107" s="892" t="s">
        <v>203</v>
      </c>
      <c r="D107" s="895">
        <f>IFERROR(VLOOKUP($AA107,Calc_INF_PrevYearEUR!$A$11:$BQ$330,HLOOKUP(D$8,Calc_INF_PrevYearEUR!$E$5:$BQ$6,2,0),0),0)</f>
        <v>0</v>
      </c>
      <c r="E107" s="307">
        <f t="shared" si="16"/>
        <v>0</v>
      </c>
      <c r="F107" s="1258">
        <f>IFERROR(VLOOKUP($AA107,Calc_INF_FC_EUR!$A$11:$BQ$330,HLOOKUP(F$8,Calc_INF_FC_EUR!$E$5:$BQ$6,2,0),0),0)</f>
        <v>0</v>
      </c>
      <c r="G107" s="1260">
        <f>BusPlanLocation!G107/IF(BusPlanLocation!$C$9="EUR",1,START!$E$18)</f>
        <v>0</v>
      </c>
      <c r="H107" s="307">
        <f t="shared" si="17"/>
        <v>0</v>
      </c>
      <c r="I107" s="896">
        <f>IF($C$9="Forecast",$F107+$G107+(BusPlanLocation!I107/IF(BusPlanLocation!$C$9="EUR",1,START!$E$18)),$D107+(BusPlanLocation!I107/IF(BusPlanLocation!$C$9="EUR",1,START!$E$18)))</f>
        <v>0</v>
      </c>
      <c r="J107" s="307">
        <f t="shared" si="18"/>
        <v>0</v>
      </c>
      <c r="K107" s="896">
        <f>IF($C$9="Forecast",$F107+$G107+(BusPlanLocation!K107/IF(BusPlanLocation!$C$9="EUR",1,START!$E$18)),$D107+(BusPlanLocation!K107/IF(BusPlanLocation!$C$9="EUR",1,START!$E$18)))</f>
        <v>0</v>
      </c>
      <c r="L107" s="307">
        <f t="shared" si="19"/>
        <v>0</v>
      </c>
      <c r="M107" s="896">
        <f>IF($C$9="Forecast",$F107+$G107+(BusPlanLocation!M107/IF(BusPlanLocation!$C$9="EUR",1,START!$E$18)),$D107+(BusPlanLocation!M107/IF(BusPlanLocation!$C$9="EUR",1,START!$E$18)))</f>
        <v>0</v>
      </c>
      <c r="N107" s="307">
        <f t="shared" si="20"/>
        <v>0</v>
      </c>
      <c r="O107" s="896">
        <f>IF($C$9="Forecast",$F107+$G107+(BusPlanLocation!O107/IF(BusPlanLocation!$C$9="EUR",1,START!$E$18)),$D107+(BusPlanLocation!O107/IF(BusPlanLocation!$C$9="EUR",1,START!$E$18)))</f>
        <v>0</v>
      </c>
      <c r="P107" s="307">
        <f t="shared" si="21"/>
        <v>0</v>
      </c>
      <c r="Q107" s="896">
        <f>IF($C$9="Forecast",$F107+$G107+(BusPlanLocation!Q107/IF(BusPlanLocation!$C$9="EUR",1,START!$E$18)),$D107+(BusPlanLocation!Q107/IF(BusPlanLocation!$C$9="EUR",1,START!$E$18)))</f>
        <v>0</v>
      </c>
      <c r="R107" s="307">
        <f t="shared" si="22"/>
        <v>0</v>
      </c>
      <c r="S107" s="896">
        <f>IF($C$9="Forecast",$F107+$G107+(BusPlanLocation!S107/IF(BusPlanLocation!$C$9="EUR",1,START!$E$18)),$D107+(BusPlanLocation!S107/IF(BusPlanLocation!$C$9="EUR",1,START!$E$18)))</f>
        <v>0</v>
      </c>
      <c r="T107" s="307">
        <f t="shared" si="23"/>
        <v>0</v>
      </c>
      <c r="U107" s="887"/>
      <c r="V107" s="529"/>
      <c r="Z107" s="572"/>
      <c r="AA107" s="561" t="str">
        <f>IF(OR(B107=0,B107=""),"",B107&amp;IF(COUNTIF(B$11:$B107,B107)&gt;1,COUNTIF(B$11:$B107,B107),""))</f>
        <v>M820</v>
      </c>
      <c r="AB107" s="574"/>
    </row>
    <row r="108" spans="1:28" s="525" customFormat="1" ht="12.75" customHeight="1">
      <c r="A108" s="864"/>
      <c r="B108" s="891" t="s">
        <v>204</v>
      </c>
      <c r="C108" s="892" t="s">
        <v>205</v>
      </c>
      <c r="D108" s="895">
        <f>IFERROR(VLOOKUP($AA108,Calc_INF_PrevYearEUR!$A$11:$BQ$330,HLOOKUP(D$8,Calc_INF_PrevYearEUR!$E$5:$BQ$6,2,0),0),0)</f>
        <v>0</v>
      </c>
      <c r="E108" s="307">
        <f t="shared" si="16"/>
        <v>0</v>
      </c>
      <c r="F108" s="1258">
        <f>IFERROR(VLOOKUP($AA108,Calc_INF_FC_EUR!$A$11:$BQ$330,HLOOKUP(F$8,Calc_INF_FC_EUR!$E$5:$BQ$6,2,0),0),0)</f>
        <v>0</v>
      </c>
      <c r="G108" s="1260">
        <f>BusPlanLocation!G108/IF(BusPlanLocation!$C$9="EUR",1,START!$E$18)</f>
        <v>0</v>
      </c>
      <c r="H108" s="307">
        <f t="shared" si="17"/>
        <v>0</v>
      </c>
      <c r="I108" s="896">
        <f>IF($C$9="Forecast",$F108+$G108+(BusPlanLocation!I108/IF(BusPlanLocation!$C$9="EUR",1,START!$E$18)),$D108+(BusPlanLocation!I108/IF(BusPlanLocation!$C$9="EUR",1,START!$E$18)))</f>
        <v>0</v>
      </c>
      <c r="J108" s="307">
        <f t="shared" si="18"/>
        <v>0</v>
      </c>
      <c r="K108" s="896">
        <f>IF($C$9="Forecast",$F108+$G108+(BusPlanLocation!K108/IF(BusPlanLocation!$C$9="EUR",1,START!$E$18)),$D108+(BusPlanLocation!K108/IF(BusPlanLocation!$C$9="EUR",1,START!$E$18)))</f>
        <v>0</v>
      </c>
      <c r="L108" s="307">
        <f t="shared" si="19"/>
        <v>0</v>
      </c>
      <c r="M108" s="896">
        <f>IF($C$9="Forecast",$F108+$G108+(BusPlanLocation!M108/IF(BusPlanLocation!$C$9="EUR",1,START!$E$18)),$D108+(BusPlanLocation!M108/IF(BusPlanLocation!$C$9="EUR",1,START!$E$18)))</f>
        <v>0</v>
      </c>
      <c r="N108" s="307">
        <f t="shared" si="20"/>
        <v>0</v>
      </c>
      <c r="O108" s="896">
        <f>IF($C$9="Forecast",$F108+$G108+(BusPlanLocation!O108/IF(BusPlanLocation!$C$9="EUR",1,START!$E$18)),$D108+(BusPlanLocation!O108/IF(BusPlanLocation!$C$9="EUR",1,START!$E$18)))</f>
        <v>0</v>
      </c>
      <c r="P108" s="307">
        <f t="shared" si="21"/>
        <v>0</v>
      </c>
      <c r="Q108" s="896">
        <f>IF($C$9="Forecast",$F108+$G108+(BusPlanLocation!Q108/IF(BusPlanLocation!$C$9="EUR",1,START!$E$18)),$D108+(BusPlanLocation!Q108/IF(BusPlanLocation!$C$9="EUR",1,START!$E$18)))</f>
        <v>0</v>
      </c>
      <c r="R108" s="307">
        <f t="shared" si="22"/>
        <v>0</v>
      </c>
      <c r="S108" s="896">
        <f>IF($C$9="Forecast",$F108+$G108+(BusPlanLocation!S108/IF(BusPlanLocation!$C$9="EUR",1,START!$E$18)),$D108+(BusPlanLocation!S108/IF(BusPlanLocation!$C$9="EUR",1,START!$E$18)))</f>
        <v>0</v>
      </c>
      <c r="T108" s="307">
        <f t="shared" si="23"/>
        <v>0</v>
      </c>
      <c r="U108" s="887"/>
      <c r="V108" s="529"/>
      <c r="Z108" s="572"/>
      <c r="AA108" s="561" t="str">
        <f>IF(OR(B108=0,B108=""),"",B108&amp;IF(COUNTIF(B$11:$B108,B108)&gt;1,COUNTIF(B$11:$B108,B108),""))</f>
        <v>M821</v>
      </c>
      <c r="AB108" s="574"/>
    </row>
    <row r="109" spans="1:28" s="525" customFormat="1" ht="12.75" customHeight="1">
      <c r="A109" s="864"/>
      <c r="B109" s="891" t="s">
        <v>206</v>
      </c>
      <c r="C109" s="892" t="s">
        <v>207</v>
      </c>
      <c r="D109" s="895">
        <f>IFERROR(VLOOKUP($AA109,Calc_INF_PrevYearEUR!$A$11:$BQ$330,HLOOKUP(D$8,Calc_INF_PrevYearEUR!$E$5:$BQ$6,2,0),0),0)</f>
        <v>0</v>
      </c>
      <c r="E109" s="307">
        <f t="shared" si="16"/>
        <v>0</v>
      </c>
      <c r="F109" s="1258">
        <f>IFERROR(VLOOKUP($AA109,Calc_INF_FC_EUR!$A$11:$BQ$330,HLOOKUP(F$8,Calc_INF_FC_EUR!$E$5:$BQ$6,2,0),0),0)</f>
        <v>0</v>
      </c>
      <c r="G109" s="1260">
        <f>BusPlanLocation!G109/IF(BusPlanLocation!$C$9="EUR",1,START!$E$18)</f>
        <v>0</v>
      </c>
      <c r="H109" s="307">
        <f t="shared" si="17"/>
        <v>0</v>
      </c>
      <c r="I109" s="896">
        <f>IF($C$9="Forecast",$F109+$G109+(BusPlanLocation!I109/IF(BusPlanLocation!$C$9="EUR",1,START!$E$18)),$D109+(BusPlanLocation!I109/IF(BusPlanLocation!$C$9="EUR",1,START!$E$18)))</f>
        <v>0</v>
      </c>
      <c r="J109" s="307">
        <f t="shared" si="18"/>
        <v>0</v>
      </c>
      <c r="K109" s="896">
        <f>IF($C$9="Forecast",$F109+$G109+(BusPlanLocation!K109/IF(BusPlanLocation!$C$9="EUR",1,START!$E$18)),$D109+(BusPlanLocation!K109/IF(BusPlanLocation!$C$9="EUR",1,START!$E$18)))</f>
        <v>0</v>
      </c>
      <c r="L109" s="307">
        <f t="shared" si="19"/>
        <v>0</v>
      </c>
      <c r="M109" s="896">
        <f>IF($C$9="Forecast",$F109+$G109+(BusPlanLocation!M109/IF(BusPlanLocation!$C$9="EUR",1,START!$E$18)),$D109+(BusPlanLocation!M109/IF(BusPlanLocation!$C$9="EUR",1,START!$E$18)))</f>
        <v>0</v>
      </c>
      <c r="N109" s="307">
        <f t="shared" si="20"/>
        <v>0</v>
      </c>
      <c r="O109" s="896">
        <f>IF($C$9="Forecast",$F109+$G109+(BusPlanLocation!O109/IF(BusPlanLocation!$C$9="EUR",1,START!$E$18)),$D109+(BusPlanLocation!O109/IF(BusPlanLocation!$C$9="EUR",1,START!$E$18)))</f>
        <v>0</v>
      </c>
      <c r="P109" s="307">
        <f t="shared" si="21"/>
        <v>0</v>
      </c>
      <c r="Q109" s="896">
        <f>IF($C$9="Forecast",$F109+$G109+(BusPlanLocation!Q109/IF(BusPlanLocation!$C$9="EUR",1,START!$E$18)),$D109+(BusPlanLocation!Q109/IF(BusPlanLocation!$C$9="EUR",1,START!$E$18)))</f>
        <v>0</v>
      </c>
      <c r="R109" s="307">
        <f t="shared" si="22"/>
        <v>0</v>
      </c>
      <c r="S109" s="896">
        <f>IF($C$9="Forecast",$F109+$G109+(BusPlanLocation!S109/IF(BusPlanLocation!$C$9="EUR",1,START!$E$18)),$D109+(BusPlanLocation!S109/IF(BusPlanLocation!$C$9="EUR",1,START!$E$18)))</f>
        <v>0</v>
      </c>
      <c r="T109" s="307">
        <f t="shared" si="23"/>
        <v>0</v>
      </c>
      <c r="U109" s="887"/>
      <c r="V109" s="529"/>
      <c r="Z109" s="572"/>
      <c r="AA109" s="561" t="str">
        <f>IF(OR(B109=0,B109=""),"",B109&amp;IF(COUNTIF(B$11:$B109,B109)&gt;1,COUNTIF(B$11:$B109,B109),""))</f>
        <v>M825</v>
      </c>
      <c r="AB109" s="574"/>
    </row>
    <row r="110" spans="1:28" s="525" customFormat="1" ht="12.75" customHeight="1">
      <c r="A110" s="864"/>
      <c r="B110" s="891" t="s">
        <v>208</v>
      </c>
      <c r="C110" s="892" t="s">
        <v>209</v>
      </c>
      <c r="D110" s="895">
        <f>IFERROR(VLOOKUP($AA110,Calc_INF_PrevYearEUR!$A$11:$BQ$330,HLOOKUP(D$8,Calc_INF_PrevYearEUR!$E$5:$BQ$6,2,0),0),0)</f>
        <v>0</v>
      </c>
      <c r="E110" s="307">
        <f t="shared" si="16"/>
        <v>0</v>
      </c>
      <c r="F110" s="1258">
        <f>IFERROR(VLOOKUP($AA110,Calc_INF_FC_EUR!$A$11:$BQ$330,HLOOKUP(F$8,Calc_INF_FC_EUR!$E$5:$BQ$6,2,0),0),0)</f>
        <v>0</v>
      </c>
      <c r="G110" s="1260">
        <f>BusPlanLocation!G110/IF(BusPlanLocation!$C$9="EUR",1,START!$E$18)</f>
        <v>0</v>
      </c>
      <c r="H110" s="307">
        <f t="shared" si="17"/>
        <v>0</v>
      </c>
      <c r="I110" s="896">
        <f>IF($C$9="Forecast",$F110+$G110+(BusPlanLocation!I110/IF(BusPlanLocation!$C$9="EUR",1,START!$E$18)),$D110+(BusPlanLocation!I110/IF(BusPlanLocation!$C$9="EUR",1,START!$E$18)))</f>
        <v>0</v>
      </c>
      <c r="J110" s="307">
        <f t="shared" si="18"/>
        <v>0</v>
      </c>
      <c r="K110" s="896">
        <f>IF($C$9="Forecast",$F110+$G110+(BusPlanLocation!K110/IF(BusPlanLocation!$C$9="EUR",1,START!$E$18)),$D110+(BusPlanLocation!K110/IF(BusPlanLocation!$C$9="EUR",1,START!$E$18)))</f>
        <v>0</v>
      </c>
      <c r="L110" s="307">
        <f t="shared" si="19"/>
        <v>0</v>
      </c>
      <c r="M110" s="896">
        <f>IF($C$9="Forecast",$F110+$G110+(BusPlanLocation!M110/IF(BusPlanLocation!$C$9="EUR",1,START!$E$18)),$D110+(BusPlanLocation!M110/IF(BusPlanLocation!$C$9="EUR",1,START!$E$18)))</f>
        <v>0</v>
      </c>
      <c r="N110" s="307">
        <f t="shared" si="20"/>
        <v>0</v>
      </c>
      <c r="O110" s="896">
        <f>IF($C$9="Forecast",$F110+$G110+(BusPlanLocation!O110/IF(BusPlanLocation!$C$9="EUR",1,START!$E$18)),$D110+(BusPlanLocation!O110/IF(BusPlanLocation!$C$9="EUR",1,START!$E$18)))</f>
        <v>0</v>
      </c>
      <c r="P110" s="307">
        <f t="shared" si="21"/>
        <v>0</v>
      </c>
      <c r="Q110" s="896">
        <f>IF($C$9="Forecast",$F110+$G110+(BusPlanLocation!Q110/IF(BusPlanLocation!$C$9="EUR",1,START!$E$18)),$D110+(BusPlanLocation!Q110/IF(BusPlanLocation!$C$9="EUR",1,START!$E$18)))</f>
        <v>0</v>
      </c>
      <c r="R110" s="307">
        <f t="shared" si="22"/>
        <v>0</v>
      </c>
      <c r="S110" s="896">
        <f>IF($C$9="Forecast",$F110+$G110+(BusPlanLocation!S110/IF(BusPlanLocation!$C$9="EUR",1,START!$E$18)),$D110+(BusPlanLocation!S110/IF(BusPlanLocation!$C$9="EUR",1,START!$E$18)))</f>
        <v>0</v>
      </c>
      <c r="T110" s="307">
        <f t="shared" si="23"/>
        <v>0</v>
      </c>
      <c r="U110" s="887"/>
      <c r="V110" s="529"/>
      <c r="Z110" s="572"/>
      <c r="AA110" s="561" t="str">
        <f>IF(OR(B110=0,B110=""),"",B110&amp;IF(COUNTIF(B$11:$B110,B110)&gt;1,COUNTIF(B$11:$B110,B110),""))</f>
        <v>M827</v>
      </c>
      <c r="AB110" s="574"/>
    </row>
    <row r="111" spans="1:28" s="525" customFormat="1" ht="12.75" customHeight="1">
      <c r="A111" s="864"/>
      <c r="B111" s="897" t="s">
        <v>210</v>
      </c>
      <c r="C111" s="897" t="s">
        <v>211</v>
      </c>
      <c r="D111" s="898">
        <f>IFERROR(VLOOKUP($AA111,Calc_INF_PrevYearEUR!$A$11:$BQ$330,HLOOKUP(D$8,Calc_INF_PrevYearEUR!$E$5:$BQ$6,2,0),0),0)</f>
        <v>0</v>
      </c>
      <c r="E111" s="567">
        <f t="shared" si="16"/>
        <v>0</v>
      </c>
      <c r="F111" s="1261">
        <f>IFERROR(VLOOKUP($AA111,Calc_INF_FC_EUR!$A$11:$BQ$330,HLOOKUP(F$8,Calc_INF_FC_EUR!$E$5:$BQ$6,2,0),0),0)</f>
        <v>0</v>
      </c>
      <c r="G111" s="1262">
        <f>BusPlanLocation!G111/IF(BusPlanLocation!$C$9="EUR",1,START!$E$18)</f>
        <v>0</v>
      </c>
      <c r="H111" s="567">
        <f t="shared" si="17"/>
        <v>0</v>
      </c>
      <c r="I111" s="899">
        <f>SUM(I99:I110)</f>
        <v>0</v>
      </c>
      <c r="J111" s="567">
        <f t="shared" si="18"/>
        <v>0</v>
      </c>
      <c r="K111" s="899">
        <f>SUM(K99:K110)</f>
        <v>0</v>
      </c>
      <c r="L111" s="567">
        <f t="shared" si="19"/>
        <v>0</v>
      </c>
      <c r="M111" s="899">
        <f>SUM(M99:M110)</f>
        <v>0</v>
      </c>
      <c r="N111" s="567">
        <f t="shared" si="20"/>
        <v>0</v>
      </c>
      <c r="O111" s="899">
        <f>SUM(O99:O110)</f>
        <v>0</v>
      </c>
      <c r="P111" s="567">
        <f t="shared" si="21"/>
        <v>0</v>
      </c>
      <c r="Q111" s="899">
        <f>SUM(Q99:Q110)</f>
        <v>0</v>
      </c>
      <c r="R111" s="567">
        <f t="shared" si="22"/>
        <v>0</v>
      </c>
      <c r="S111" s="899">
        <f>SUM(S99:S110)</f>
        <v>0</v>
      </c>
      <c r="T111" s="567">
        <f t="shared" si="23"/>
        <v>0</v>
      </c>
      <c r="U111" s="887"/>
      <c r="V111" s="529"/>
      <c r="Z111" s="572"/>
      <c r="AA111" s="561" t="str">
        <f>IF(OR(B111=0,B111=""),"",B111&amp;IF(COUNTIF(B$11:$B111,B111)&gt;1,COUNTIF(B$11:$B111,B111),""))</f>
        <v>M829</v>
      </c>
      <c r="AB111" s="574"/>
    </row>
    <row r="112" spans="1:28" s="525" customFormat="1" ht="12.75" customHeight="1">
      <c r="A112" s="864"/>
      <c r="B112" s="891" t="s">
        <v>212</v>
      </c>
      <c r="C112" s="892" t="s">
        <v>213</v>
      </c>
      <c r="D112" s="895">
        <f>IFERROR(VLOOKUP($AA112,Calc_INF_PrevYearEUR!$A$11:$BQ$330,HLOOKUP(D$8,Calc_INF_PrevYearEUR!$E$5:$BQ$6,2,0),0),0)</f>
        <v>0</v>
      </c>
      <c r="E112" s="307">
        <f t="shared" si="16"/>
        <v>0</v>
      </c>
      <c r="F112" s="1258">
        <f>IFERROR(VLOOKUP($AA112,Calc_INF_FC_EUR!$A$11:$BQ$330,HLOOKUP(F$8,Calc_INF_FC_EUR!$E$5:$BQ$6,2,0),0),0)</f>
        <v>0</v>
      </c>
      <c r="G112" s="1260">
        <f>BusPlanLocation!G112/IF(BusPlanLocation!$C$9="EUR",1,START!$E$18)</f>
        <v>0</v>
      </c>
      <c r="H112" s="307">
        <f t="shared" si="17"/>
        <v>0</v>
      </c>
      <c r="I112" s="896">
        <f>IF($C$9="Forecast",$F112+$G112+(BusPlanLocation!I112/IF(BusPlanLocation!$C$9="EUR",1,START!$E$18)),$D112+(BusPlanLocation!I112/IF(BusPlanLocation!$C$9="EUR",1,START!$E$18)))</f>
        <v>0</v>
      </c>
      <c r="J112" s="307">
        <f t="shared" si="18"/>
        <v>0</v>
      </c>
      <c r="K112" s="896">
        <f>IF($C$9="Forecast",$F112+$G112+(BusPlanLocation!K112/IF(BusPlanLocation!$C$9="EUR",1,START!$E$18)),$D112+(BusPlanLocation!K112/IF(BusPlanLocation!$C$9="EUR",1,START!$E$18)))</f>
        <v>0</v>
      </c>
      <c r="L112" s="307">
        <f t="shared" si="19"/>
        <v>0</v>
      </c>
      <c r="M112" s="896">
        <f>IF($C$9="Forecast",$F112+$G112+(BusPlanLocation!M112/IF(BusPlanLocation!$C$9="EUR",1,START!$E$18)),$D112+(BusPlanLocation!M112/IF(BusPlanLocation!$C$9="EUR",1,START!$E$18)))</f>
        <v>0</v>
      </c>
      <c r="N112" s="307">
        <f t="shared" si="20"/>
        <v>0</v>
      </c>
      <c r="O112" s="896">
        <f>IF($C$9="Forecast",$F112+$G112+(BusPlanLocation!O112/IF(BusPlanLocation!$C$9="EUR",1,START!$E$18)),$D112+(BusPlanLocation!O112/IF(BusPlanLocation!$C$9="EUR",1,START!$E$18)))</f>
        <v>0</v>
      </c>
      <c r="P112" s="307">
        <f t="shared" si="21"/>
        <v>0</v>
      </c>
      <c r="Q112" s="896">
        <f>IF($C$9="Forecast",$F112+$G112+(BusPlanLocation!Q112/IF(BusPlanLocation!$C$9="EUR",1,START!$E$18)),$D112+(BusPlanLocation!Q112/IF(BusPlanLocation!$C$9="EUR",1,START!$E$18)))</f>
        <v>0</v>
      </c>
      <c r="R112" s="307">
        <f t="shared" si="22"/>
        <v>0</v>
      </c>
      <c r="S112" s="896">
        <f>IF($C$9="Forecast",$F112+$G112+(BusPlanLocation!S112/IF(BusPlanLocation!$C$9="EUR",1,START!$E$18)),$D112+(BusPlanLocation!S112/IF(BusPlanLocation!$C$9="EUR",1,START!$E$18)))</f>
        <v>0</v>
      </c>
      <c r="T112" s="307">
        <f t="shared" si="23"/>
        <v>0</v>
      </c>
      <c r="U112" s="887"/>
      <c r="V112" s="529"/>
      <c r="Z112" s="572"/>
      <c r="AA112" s="561" t="str">
        <f>IF(OR(B112=0,B112=""),"",B112&amp;IF(COUNTIF(B$11:$B112,B112)&gt;1,COUNTIF(B$11:$B112,B112),""))</f>
        <v>M835</v>
      </c>
      <c r="AB112" s="574"/>
    </row>
    <row r="113" spans="1:28" s="525" customFormat="1" ht="12.75" customHeight="1">
      <c r="A113" s="864"/>
      <c r="B113" s="891" t="s">
        <v>214</v>
      </c>
      <c r="C113" s="892" t="s">
        <v>215</v>
      </c>
      <c r="D113" s="895">
        <f>IFERROR(VLOOKUP($AA113,Calc_INF_PrevYearEUR!$A$11:$BQ$330,HLOOKUP(D$8,Calc_INF_PrevYearEUR!$E$5:$BQ$6,2,0),0),0)</f>
        <v>0</v>
      </c>
      <c r="E113" s="307">
        <f t="shared" si="16"/>
        <v>0</v>
      </c>
      <c r="F113" s="1258">
        <f>IFERROR(VLOOKUP($AA113,Calc_INF_FC_EUR!$A$11:$BQ$330,HLOOKUP(F$8,Calc_INF_FC_EUR!$E$5:$BQ$6,2,0),0),0)</f>
        <v>0</v>
      </c>
      <c r="G113" s="1260">
        <f>BusPlanLocation!G113/IF(BusPlanLocation!$C$9="EUR",1,START!$E$18)</f>
        <v>0</v>
      </c>
      <c r="H113" s="307">
        <f t="shared" si="17"/>
        <v>0</v>
      </c>
      <c r="I113" s="896">
        <f>IF($C$9="Forecast",$F113+$G113+(BusPlanLocation!I113/IF(BusPlanLocation!$C$9="EUR",1,START!$E$18)),$D113+(BusPlanLocation!I113/IF(BusPlanLocation!$C$9="EUR",1,START!$E$18)))</f>
        <v>0</v>
      </c>
      <c r="J113" s="307">
        <f t="shared" si="18"/>
        <v>0</v>
      </c>
      <c r="K113" s="896">
        <f>IF($C$9="Forecast",$F113+$G113+(BusPlanLocation!K113/IF(BusPlanLocation!$C$9="EUR",1,START!$E$18)),$D113+(BusPlanLocation!K113/IF(BusPlanLocation!$C$9="EUR",1,START!$E$18)))</f>
        <v>0</v>
      </c>
      <c r="L113" s="307">
        <f t="shared" si="19"/>
        <v>0</v>
      </c>
      <c r="M113" s="896">
        <f>IF($C$9="Forecast",$F113+$G113+(BusPlanLocation!M113/IF(BusPlanLocation!$C$9="EUR",1,START!$E$18)),$D113+(BusPlanLocation!M113/IF(BusPlanLocation!$C$9="EUR",1,START!$E$18)))</f>
        <v>0</v>
      </c>
      <c r="N113" s="307">
        <f t="shared" si="20"/>
        <v>0</v>
      </c>
      <c r="O113" s="896">
        <f>IF($C$9="Forecast",$F113+$G113+(BusPlanLocation!O113/IF(BusPlanLocation!$C$9="EUR",1,START!$E$18)),$D113+(BusPlanLocation!O113/IF(BusPlanLocation!$C$9="EUR",1,START!$E$18)))</f>
        <v>0</v>
      </c>
      <c r="P113" s="307">
        <f t="shared" si="21"/>
        <v>0</v>
      </c>
      <c r="Q113" s="896">
        <f>IF($C$9="Forecast",$F113+$G113+(BusPlanLocation!Q113/IF(BusPlanLocation!$C$9="EUR",1,START!$E$18)),$D113+(BusPlanLocation!Q113/IF(BusPlanLocation!$C$9="EUR",1,START!$E$18)))</f>
        <v>0</v>
      </c>
      <c r="R113" s="307">
        <f t="shared" si="22"/>
        <v>0</v>
      </c>
      <c r="S113" s="896">
        <f>IF($C$9="Forecast",$F113+$G113+(BusPlanLocation!S113/IF(BusPlanLocation!$C$9="EUR",1,START!$E$18)),$D113+(BusPlanLocation!S113/IF(BusPlanLocation!$C$9="EUR",1,START!$E$18)))</f>
        <v>0</v>
      </c>
      <c r="T113" s="307">
        <f t="shared" si="23"/>
        <v>0</v>
      </c>
      <c r="U113" s="887"/>
      <c r="V113" s="529"/>
      <c r="Z113" s="572"/>
      <c r="AA113" s="561" t="str">
        <f>IF(OR(B113=0,B113=""),"",B113&amp;IF(COUNTIF(B$11:$B113,B113)&gt;1,COUNTIF(B$11:$B113,B113),""))</f>
        <v>M836</v>
      </c>
      <c r="AB113" s="574"/>
    </row>
    <row r="114" spans="1:28" s="525" customFormat="1" ht="12.75" customHeight="1">
      <c r="A114" s="864"/>
      <c r="B114" s="891" t="s">
        <v>216</v>
      </c>
      <c r="C114" s="892" t="s">
        <v>217</v>
      </c>
      <c r="D114" s="895">
        <f>IFERROR(VLOOKUP($AA114,Calc_INF_PrevYearEUR!$A$11:$BQ$330,HLOOKUP(D$8,Calc_INF_PrevYearEUR!$E$5:$BQ$6,2,0),0),0)</f>
        <v>0</v>
      </c>
      <c r="E114" s="307">
        <f t="shared" si="16"/>
        <v>0</v>
      </c>
      <c r="F114" s="1258">
        <f>IFERROR(VLOOKUP($AA114,Calc_INF_FC_EUR!$A$11:$BQ$330,HLOOKUP(F$8,Calc_INF_FC_EUR!$E$5:$BQ$6,2,0),0),0)</f>
        <v>0</v>
      </c>
      <c r="G114" s="1260">
        <f>BusPlanLocation!G114/IF(BusPlanLocation!$C$9="EUR",1,START!$E$18)</f>
        <v>0</v>
      </c>
      <c r="H114" s="307">
        <f t="shared" si="17"/>
        <v>0</v>
      </c>
      <c r="I114" s="896">
        <f>IF($C$9="Forecast",$F114+$G114+(BusPlanLocation!I114/IF(BusPlanLocation!$C$9="EUR",1,START!$E$18)),$D114+(BusPlanLocation!I114/IF(BusPlanLocation!$C$9="EUR",1,START!$E$18)))</f>
        <v>0</v>
      </c>
      <c r="J114" s="307">
        <f t="shared" si="18"/>
        <v>0</v>
      </c>
      <c r="K114" s="896">
        <f>IF($C$9="Forecast",$F114+$G114+(BusPlanLocation!K114/IF(BusPlanLocation!$C$9="EUR",1,START!$E$18)),$D114+(BusPlanLocation!K114/IF(BusPlanLocation!$C$9="EUR",1,START!$E$18)))</f>
        <v>0</v>
      </c>
      <c r="L114" s="307">
        <f t="shared" si="19"/>
        <v>0</v>
      </c>
      <c r="M114" s="896">
        <f>IF($C$9="Forecast",$F114+$G114+(BusPlanLocation!M114/IF(BusPlanLocation!$C$9="EUR",1,START!$E$18)),$D114+(BusPlanLocation!M114/IF(BusPlanLocation!$C$9="EUR",1,START!$E$18)))</f>
        <v>0</v>
      </c>
      <c r="N114" s="307">
        <f t="shared" si="20"/>
        <v>0</v>
      </c>
      <c r="O114" s="896">
        <f>IF($C$9="Forecast",$F114+$G114+(BusPlanLocation!O114/IF(BusPlanLocation!$C$9="EUR",1,START!$E$18)),$D114+(BusPlanLocation!O114/IF(BusPlanLocation!$C$9="EUR",1,START!$E$18)))</f>
        <v>0</v>
      </c>
      <c r="P114" s="307">
        <f t="shared" si="21"/>
        <v>0</v>
      </c>
      <c r="Q114" s="896">
        <f>IF($C$9="Forecast",$F114+$G114+(BusPlanLocation!Q114/IF(BusPlanLocation!$C$9="EUR",1,START!$E$18)),$D114+(BusPlanLocation!Q114/IF(BusPlanLocation!$C$9="EUR",1,START!$E$18)))</f>
        <v>0</v>
      </c>
      <c r="R114" s="307">
        <f t="shared" si="22"/>
        <v>0</v>
      </c>
      <c r="S114" s="896">
        <f>IF($C$9="Forecast",$F114+$G114+(BusPlanLocation!S114/IF(BusPlanLocation!$C$9="EUR",1,START!$E$18)),$D114+(BusPlanLocation!S114/IF(BusPlanLocation!$C$9="EUR",1,START!$E$18)))</f>
        <v>0</v>
      </c>
      <c r="T114" s="307">
        <f t="shared" si="23"/>
        <v>0</v>
      </c>
      <c r="U114" s="887"/>
      <c r="V114" s="529"/>
      <c r="Z114" s="572"/>
      <c r="AA114" s="561" t="str">
        <f>IF(OR(B114=0,B114=""),"",B114&amp;IF(COUNTIF(B$11:$B114,B114)&gt;1,COUNTIF(B$11:$B114,B114),""))</f>
        <v>M840</v>
      </c>
      <c r="AB114" s="574"/>
    </row>
    <row r="115" spans="1:28" s="525" customFormat="1" ht="12.75" customHeight="1">
      <c r="A115" s="864"/>
      <c r="B115" s="891" t="s">
        <v>218</v>
      </c>
      <c r="C115" s="892" t="s">
        <v>219</v>
      </c>
      <c r="D115" s="895">
        <f>IFERROR(VLOOKUP($AA115,Calc_INF_PrevYearEUR!$A$11:$BQ$330,HLOOKUP(D$8,Calc_INF_PrevYearEUR!$E$5:$BQ$6,2,0),0),0)</f>
        <v>0</v>
      </c>
      <c r="E115" s="307">
        <f t="shared" ref="E115:E138" si="24">IF(D115=0,0,D115/D$42)</f>
        <v>0</v>
      </c>
      <c r="F115" s="1258">
        <f>IFERROR(VLOOKUP($AA115,Calc_INF_FC_EUR!$A$11:$BQ$330,HLOOKUP(F$8,Calc_INF_FC_EUR!$E$5:$BQ$6,2,0),0),0)</f>
        <v>0</v>
      </c>
      <c r="G115" s="1260">
        <f>BusPlanLocation!G115/IF(BusPlanLocation!$C$9="EUR",1,START!$E$18)</f>
        <v>0</v>
      </c>
      <c r="H115" s="307">
        <f t="shared" ref="H115:H138" si="25">IF(F115=0,0,F115/F$42)</f>
        <v>0</v>
      </c>
      <c r="I115" s="896">
        <f>IF($C$9="Forecast",$F115+$G115+(BusPlanLocation!I115/IF(BusPlanLocation!$C$9="EUR",1,START!$E$18)),$D115+(BusPlanLocation!I115/IF(BusPlanLocation!$C$9="EUR",1,START!$E$18)))</f>
        <v>0</v>
      </c>
      <c r="J115" s="307">
        <f t="shared" ref="J115:J138" si="26">IF(I115=0,0,I115/I$42)</f>
        <v>0</v>
      </c>
      <c r="K115" s="896">
        <f>IF($C$9="Forecast",$F115+$G115+(BusPlanLocation!K115/IF(BusPlanLocation!$C$9="EUR",1,START!$E$18)),$D115+(BusPlanLocation!K115/IF(BusPlanLocation!$C$9="EUR",1,START!$E$18)))</f>
        <v>0</v>
      </c>
      <c r="L115" s="307">
        <f t="shared" ref="L115:L138" si="27">IF(K115=0,0,K115/K$42)</f>
        <v>0</v>
      </c>
      <c r="M115" s="896">
        <f>IF($C$9="Forecast",$F115+$G115+(BusPlanLocation!M115/IF(BusPlanLocation!$C$9="EUR",1,START!$E$18)),$D115+(BusPlanLocation!M115/IF(BusPlanLocation!$C$9="EUR",1,START!$E$18)))</f>
        <v>0</v>
      </c>
      <c r="N115" s="307">
        <f t="shared" ref="N115:N138" si="28">IF(M115=0,0,M115/M$42)</f>
        <v>0</v>
      </c>
      <c r="O115" s="896">
        <f>IF($C$9="Forecast",$F115+$G115+(BusPlanLocation!O115/IF(BusPlanLocation!$C$9="EUR",1,START!$E$18)),$D115+(BusPlanLocation!O115/IF(BusPlanLocation!$C$9="EUR",1,START!$E$18)))</f>
        <v>0</v>
      </c>
      <c r="P115" s="307">
        <f t="shared" ref="P115:P138" si="29">IF(O115=0,0,O115/O$42)</f>
        <v>0</v>
      </c>
      <c r="Q115" s="896">
        <f>IF($C$9="Forecast",$F115+$G115+(BusPlanLocation!Q115/IF(BusPlanLocation!$C$9="EUR",1,START!$E$18)),$D115+(BusPlanLocation!Q115/IF(BusPlanLocation!$C$9="EUR",1,START!$E$18)))</f>
        <v>0</v>
      </c>
      <c r="R115" s="307">
        <f t="shared" ref="R115:R138" si="30">IF(Q115=0,0,Q115/Q$42)</f>
        <v>0</v>
      </c>
      <c r="S115" s="896">
        <f>IF($C$9="Forecast",$F115+$G115+(BusPlanLocation!S115/IF(BusPlanLocation!$C$9="EUR",1,START!$E$18)),$D115+(BusPlanLocation!S115/IF(BusPlanLocation!$C$9="EUR",1,START!$E$18)))</f>
        <v>0</v>
      </c>
      <c r="T115" s="307">
        <f t="shared" ref="T115:T138" si="31">IF(S115=0,0,S115/S$42)</f>
        <v>0</v>
      </c>
      <c r="U115" s="887"/>
      <c r="V115" s="529"/>
      <c r="Z115" s="572"/>
      <c r="AA115" s="561" t="str">
        <f>IF(OR(B115=0,B115=""),"",B115&amp;IF(COUNTIF(B$11:$B115,B115)&gt;1,COUNTIF(B$11:$B115,B115),""))</f>
        <v>M841</v>
      </c>
      <c r="AB115" s="574"/>
    </row>
    <row r="116" spans="1:28" s="525" customFormat="1" ht="12.75" customHeight="1">
      <c r="A116" s="864"/>
      <c r="B116" s="891" t="s">
        <v>220</v>
      </c>
      <c r="C116" s="892" t="s">
        <v>221</v>
      </c>
      <c r="D116" s="895">
        <f>IFERROR(VLOOKUP($AA116,Calc_INF_PrevYearEUR!$A$11:$BQ$330,HLOOKUP(D$8,Calc_INF_PrevYearEUR!$E$5:$BQ$6,2,0),0),0)</f>
        <v>0</v>
      </c>
      <c r="E116" s="307">
        <f t="shared" si="24"/>
        <v>0</v>
      </c>
      <c r="F116" s="1258">
        <f>IFERROR(VLOOKUP($AA116,Calc_INF_FC_EUR!$A$11:$BQ$330,HLOOKUP(F$8,Calc_INF_FC_EUR!$E$5:$BQ$6,2,0),0),0)</f>
        <v>0</v>
      </c>
      <c r="G116" s="1260">
        <f>BusPlanLocation!G116/IF(BusPlanLocation!$C$9="EUR",1,START!$E$18)</f>
        <v>0</v>
      </c>
      <c r="H116" s="307">
        <f t="shared" si="25"/>
        <v>0</v>
      </c>
      <c r="I116" s="896">
        <f>IF($C$9="Forecast",$F116+$G116+(BusPlanLocation!I116/IF(BusPlanLocation!$C$9="EUR",1,START!$E$18)),$D116+(BusPlanLocation!I116/IF(BusPlanLocation!$C$9="EUR",1,START!$E$18)))</f>
        <v>-155</v>
      </c>
      <c r="J116" s="307" t="e">
        <f t="shared" si="26"/>
        <v>#REF!</v>
      </c>
      <c r="K116" s="896">
        <f>IF($C$9="Forecast",$F116+$G116+(BusPlanLocation!K116/IF(BusPlanLocation!$C$9="EUR",1,START!$E$18)),$D116+(BusPlanLocation!K116/IF(BusPlanLocation!$C$9="EUR",1,START!$E$18)))</f>
        <v>-105</v>
      </c>
      <c r="L116" s="307" t="e">
        <f t="shared" si="27"/>
        <v>#DIV/0!</v>
      </c>
      <c r="M116" s="896">
        <f>IF($C$9="Forecast",$F116+$G116+(BusPlanLocation!M116/IF(BusPlanLocation!$C$9="EUR",1,START!$E$18)),$D116+(BusPlanLocation!M116/IF(BusPlanLocation!$C$9="EUR",1,START!$E$18)))</f>
        <v>-50</v>
      </c>
      <c r="N116" s="307" t="e">
        <f t="shared" si="28"/>
        <v>#DIV/0!</v>
      </c>
      <c r="O116" s="896">
        <f>IF($C$9="Forecast",$F116+$G116+(BusPlanLocation!O116/IF(BusPlanLocation!$C$9="EUR",1,START!$E$18)),$D116+(BusPlanLocation!O116/IF(BusPlanLocation!$C$9="EUR",1,START!$E$18)))</f>
        <v>0</v>
      </c>
      <c r="P116" s="307">
        <f t="shared" si="29"/>
        <v>0</v>
      </c>
      <c r="Q116" s="896">
        <f>IF($C$9="Forecast",$F116+$G116+(BusPlanLocation!Q116/IF(BusPlanLocation!$C$9="EUR",1,START!$E$18)),$D116+(BusPlanLocation!Q116/IF(BusPlanLocation!$C$9="EUR",1,START!$E$18)))</f>
        <v>0</v>
      </c>
      <c r="R116" s="307">
        <f t="shared" si="30"/>
        <v>0</v>
      </c>
      <c r="S116" s="896">
        <f>IF($C$9="Forecast",$F116+$G116+(BusPlanLocation!S116/IF(BusPlanLocation!$C$9="EUR",1,START!$E$18)),$D116+(BusPlanLocation!S116/IF(BusPlanLocation!$C$9="EUR",1,START!$E$18)))</f>
        <v>0</v>
      </c>
      <c r="T116" s="307">
        <f t="shared" si="31"/>
        <v>0</v>
      </c>
      <c r="U116" s="887"/>
      <c r="V116" s="529"/>
      <c r="Z116" s="572"/>
      <c r="AA116" s="561" t="str">
        <f>IF(OR(B116=0,B116=""),"",B116&amp;IF(COUNTIF(B$11:$B116,B116)&gt;1,COUNTIF(B$11:$B116,B116),""))</f>
        <v>M845</v>
      </c>
      <c r="AB116" s="574"/>
    </row>
    <row r="117" spans="1:28" s="525" customFormat="1" ht="12.75" customHeight="1">
      <c r="A117" s="864"/>
      <c r="B117" s="891" t="s">
        <v>222</v>
      </c>
      <c r="C117" s="892" t="s">
        <v>223</v>
      </c>
      <c r="D117" s="895">
        <f>IFERROR(VLOOKUP($AA117,Calc_INF_PrevYearEUR!$A$11:$BQ$330,HLOOKUP(D$8,Calc_INF_PrevYearEUR!$E$5:$BQ$6,2,0),0),0)</f>
        <v>0</v>
      </c>
      <c r="E117" s="307">
        <f t="shared" si="24"/>
        <v>0</v>
      </c>
      <c r="F117" s="1258">
        <f>IFERROR(VLOOKUP($AA117,Calc_INF_FC_EUR!$A$11:$BQ$330,HLOOKUP(F$8,Calc_INF_FC_EUR!$E$5:$BQ$6,2,0),0),0)</f>
        <v>0</v>
      </c>
      <c r="G117" s="1260">
        <f>BusPlanLocation!G117/IF(BusPlanLocation!$C$9="EUR",1,START!$E$18)</f>
        <v>0</v>
      </c>
      <c r="H117" s="307">
        <f t="shared" si="25"/>
        <v>0</v>
      </c>
      <c r="I117" s="896">
        <f>IF($C$9="Forecast",$F117+$G117+(BusPlanLocation!I117/IF(BusPlanLocation!$C$9="EUR",1,START!$E$18)),$D117+(BusPlanLocation!I117/IF(BusPlanLocation!$C$9="EUR",1,START!$E$18)))</f>
        <v>0</v>
      </c>
      <c r="J117" s="307">
        <f t="shared" si="26"/>
        <v>0</v>
      </c>
      <c r="K117" s="896">
        <f>IF($C$9="Forecast",$F117+$G117+(BusPlanLocation!K117/IF(BusPlanLocation!$C$9="EUR",1,START!$E$18)),$D117+(BusPlanLocation!K117/IF(BusPlanLocation!$C$9="EUR",1,START!$E$18)))</f>
        <v>0</v>
      </c>
      <c r="L117" s="307">
        <f t="shared" si="27"/>
        <v>0</v>
      </c>
      <c r="M117" s="896">
        <f>IF($C$9="Forecast",$F117+$G117+(BusPlanLocation!M117/IF(BusPlanLocation!$C$9="EUR",1,START!$E$18)),$D117+(BusPlanLocation!M117/IF(BusPlanLocation!$C$9="EUR",1,START!$E$18)))</f>
        <v>0</v>
      </c>
      <c r="N117" s="307">
        <f t="shared" si="28"/>
        <v>0</v>
      </c>
      <c r="O117" s="896">
        <f>IF($C$9="Forecast",$F117+$G117+(BusPlanLocation!O117/IF(BusPlanLocation!$C$9="EUR",1,START!$E$18)),$D117+(BusPlanLocation!O117/IF(BusPlanLocation!$C$9="EUR",1,START!$E$18)))</f>
        <v>0</v>
      </c>
      <c r="P117" s="307">
        <f t="shared" si="29"/>
        <v>0</v>
      </c>
      <c r="Q117" s="896">
        <f>IF($C$9="Forecast",$F117+$G117+(BusPlanLocation!Q117/IF(BusPlanLocation!$C$9="EUR",1,START!$E$18)),$D117+(BusPlanLocation!Q117/IF(BusPlanLocation!$C$9="EUR",1,START!$E$18)))</f>
        <v>0</v>
      </c>
      <c r="R117" s="307">
        <f t="shared" si="30"/>
        <v>0</v>
      </c>
      <c r="S117" s="896">
        <f>IF($C$9="Forecast",$F117+$G117+(BusPlanLocation!S117/IF(BusPlanLocation!$C$9="EUR",1,START!$E$18)),$D117+(BusPlanLocation!S117/IF(BusPlanLocation!$C$9="EUR",1,START!$E$18)))</f>
        <v>0</v>
      </c>
      <c r="T117" s="307">
        <f t="shared" si="31"/>
        <v>0</v>
      </c>
      <c r="U117" s="887"/>
      <c r="V117" s="529"/>
      <c r="Z117" s="572"/>
      <c r="AA117" s="561" t="str">
        <f>IF(OR(B117=0,B117=""),"",B117&amp;IF(COUNTIF(B$11:$B117,B117)&gt;1,COUNTIF(B$11:$B117,B117),""))</f>
        <v>M846</v>
      </c>
      <c r="AB117" s="574"/>
    </row>
    <row r="118" spans="1:28" s="525" customFormat="1" ht="12.75" customHeight="1">
      <c r="A118" s="864"/>
      <c r="B118" s="891" t="s">
        <v>224</v>
      </c>
      <c r="C118" s="892" t="s">
        <v>225</v>
      </c>
      <c r="D118" s="895">
        <f>IFERROR(VLOOKUP($AA118,Calc_INF_PrevYearEUR!$A$11:$BQ$330,HLOOKUP(D$8,Calc_INF_PrevYearEUR!$E$5:$BQ$6,2,0),0),0)</f>
        <v>0</v>
      </c>
      <c r="E118" s="307">
        <f t="shared" si="24"/>
        <v>0</v>
      </c>
      <c r="F118" s="1258">
        <f>IFERROR(VLOOKUP($AA118,Calc_INF_FC_EUR!$A$11:$BQ$330,HLOOKUP(F$8,Calc_INF_FC_EUR!$E$5:$BQ$6,2,0),0),0)</f>
        <v>0</v>
      </c>
      <c r="G118" s="1260">
        <f>BusPlanLocation!G118/IF(BusPlanLocation!$C$9="EUR",1,START!$E$18)</f>
        <v>0</v>
      </c>
      <c r="H118" s="307">
        <f t="shared" si="25"/>
        <v>0</v>
      </c>
      <c r="I118" s="896">
        <f>IF($C$9="Forecast",$F118+$G118+(BusPlanLocation!I118/IF(BusPlanLocation!$C$9="EUR",1,START!$E$18)),$D118+(BusPlanLocation!I118/IF(BusPlanLocation!$C$9="EUR",1,START!$E$18)))</f>
        <v>0</v>
      </c>
      <c r="J118" s="307">
        <f t="shared" si="26"/>
        <v>0</v>
      </c>
      <c r="K118" s="896">
        <f>IF($C$9="Forecast",$F118+$G118+(BusPlanLocation!K118/IF(BusPlanLocation!$C$9="EUR",1,START!$E$18)),$D118+(BusPlanLocation!K118/IF(BusPlanLocation!$C$9="EUR",1,START!$E$18)))</f>
        <v>0</v>
      </c>
      <c r="L118" s="307">
        <f t="shared" si="27"/>
        <v>0</v>
      </c>
      <c r="M118" s="896">
        <f>IF($C$9="Forecast",$F118+$G118+(BusPlanLocation!M118/IF(BusPlanLocation!$C$9="EUR",1,START!$E$18)),$D118+(BusPlanLocation!M118/IF(BusPlanLocation!$C$9="EUR",1,START!$E$18)))</f>
        <v>0</v>
      </c>
      <c r="N118" s="307">
        <f t="shared" si="28"/>
        <v>0</v>
      </c>
      <c r="O118" s="896">
        <f>IF($C$9="Forecast",$F118+$G118+(BusPlanLocation!O118/IF(BusPlanLocation!$C$9="EUR",1,START!$E$18)),$D118+(BusPlanLocation!O118/IF(BusPlanLocation!$C$9="EUR",1,START!$E$18)))</f>
        <v>0</v>
      </c>
      <c r="P118" s="307">
        <f t="shared" si="29"/>
        <v>0</v>
      </c>
      <c r="Q118" s="896">
        <f>IF($C$9="Forecast",$F118+$G118+(BusPlanLocation!Q118/IF(BusPlanLocation!$C$9="EUR",1,START!$E$18)),$D118+(BusPlanLocation!Q118/IF(BusPlanLocation!$C$9="EUR",1,START!$E$18)))</f>
        <v>0</v>
      </c>
      <c r="R118" s="307">
        <f t="shared" si="30"/>
        <v>0</v>
      </c>
      <c r="S118" s="896">
        <f>IF($C$9="Forecast",$F118+$G118+(BusPlanLocation!S118/IF(BusPlanLocation!$C$9="EUR",1,START!$E$18)),$D118+(BusPlanLocation!S118/IF(BusPlanLocation!$C$9="EUR",1,START!$E$18)))</f>
        <v>0</v>
      </c>
      <c r="T118" s="307">
        <f t="shared" si="31"/>
        <v>0</v>
      </c>
      <c r="U118" s="887"/>
      <c r="V118" s="529"/>
      <c r="Z118" s="572"/>
      <c r="AA118" s="561" t="str">
        <f>IF(OR(B118=0,B118=""),"",B118&amp;IF(COUNTIF(B$11:$B118,B118)&gt;1,COUNTIF(B$11:$B118,B118),""))</f>
        <v>M850</v>
      </c>
      <c r="AB118" s="574"/>
    </row>
    <row r="119" spans="1:28" s="525" customFormat="1" ht="12.75" customHeight="1">
      <c r="A119" s="864"/>
      <c r="B119" s="891" t="s">
        <v>226</v>
      </c>
      <c r="C119" s="892" t="s">
        <v>227</v>
      </c>
      <c r="D119" s="895">
        <f>IFERROR(VLOOKUP($AA119,Calc_INF_PrevYearEUR!$A$11:$BQ$330,HLOOKUP(D$8,Calc_INF_PrevYearEUR!$E$5:$BQ$6,2,0),0),0)</f>
        <v>0</v>
      </c>
      <c r="E119" s="307">
        <f t="shared" si="24"/>
        <v>0</v>
      </c>
      <c r="F119" s="1258">
        <f>IFERROR(VLOOKUP($AA119,Calc_INF_FC_EUR!$A$11:$BQ$330,HLOOKUP(F$8,Calc_INF_FC_EUR!$E$5:$BQ$6,2,0),0),0)</f>
        <v>0</v>
      </c>
      <c r="G119" s="1260">
        <f>BusPlanLocation!G119/IF(BusPlanLocation!$C$9="EUR",1,START!$E$18)</f>
        <v>0</v>
      </c>
      <c r="H119" s="307">
        <f t="shared" si="25"/>
        <v>0</v>
      </c>
      <c r="I119" s="896">
        <f>IF($C$9="Forecast",$F119+$G119+(BusPlanLocation!I119/IF(BusPlanLocation!$C$9="EUR",1,START!$E$18)),$D119+(BusPlanLocation!I119/IF(BusPlanLocation!$C$9="EUR",1,START!$E$18)))</f>
        <v>0</v>
      </c>
      <c r="J119" s="307">
        <f t="shared" si="26"/>
        <v>0</v>
      </c>
      <c r="K119" s="896">
        <f>IF($C$9="Forecast",$F119+$G119+(BusPlanLocation!K119/IF(BusPlanLocation!$C$9="EUR",1,START!$E$18)),$D119+(BusPlanLocation!K119/IF(BusPlanLocation!$C$9="EUR",1,START!$E$18)))</f>
        <v>0</v>
      </c>
      <c r="L119" s="307">
        <f t="shared" si="27"/>
        <v>0</v>
      </c>
      <c r="M119" s="896">
        <f>IF($C$9="Forecast",$F119+$G119+(BusPlanLocation!M119/IF(BusPlanLocation!$C$9="EUR",1,START!$E$18)),$D119+(BusPlanLocation!M119/IF(BusPlanLocation!$C$9="EUR",1,START!$E$18)))</f>
        <v>0</v>
      </c>
      <c r="N119" s="307">
        <f t="shared" si="28"/>
        <v>0</v>
      </c>
      <c r="O119" s="896">
        <f>IF($C$9="Forecast",$F119+$G119+(BusPlanLocation!O119/IF(BusPlanLocation!$C$9="EUR",1,START!$E$18)),$D119+(BusPlanLocation!O119/IF(BusPlanLocation!$C$9="EUR",1,START!$E$18)))</f>
        <v>0</v>
      </c>
      <c r="P119" s="307">
        <f t="shared" si="29"/>
        <v>0</v>
      </c>
      <c r="Q119" s="896">
        <f>IF($C$9="Forecast",$F119+$G119+(BusPlanLocation!Q119/IF(BusPlanLocation!$C$9="EUR",1,START!$E$18)),$D119+(BusPlanLocation!Q119/IF(BusPlanLocation!$C$9="EUR",1,START!$E$18)))</f>
        <v>0</v>
      </c>
      <c r="R119" s="307">
        <f t="shared" si="30"/>
        <v>0</v>
      </c>
      <c r="S119" s="896">
        <f>IF($C$9="Forecast",$F119+$G119+(BusPlanLocation!S119/IF(BusPlanLocation!$C$9="EUR",1,START!$E$18)),$D119+(BusPlanLocation!S119/IF(BusPlanLocation!$C$9="EUR",1,START!$E$18)))</f>
        <v>0</v>
      </c>
      <c r="T119" s="307">
        <f t="shared" si="31"/>
        <v>0</v>
      </c>
      <c r="U119" s="887"/>
      <c r="V119" s="529"/>
      <c r="Z119" s="572"/>
      <c r="AA119" s="561" t="str">
        <f>IF(OR(B119=0,B119=""),"",B119&amp;IF(COUNTIF(B$11:$B119,B119)&gt;1,COUNTIF(B$11:$B119,B119),""))</f>
        <v>M851</v>
      </c>
      <c r="AB119" s="574"/>
    </row>
    <row r="120" spans="1:28" s="525" customFormat="1" ht="12.75" customHeight="1">
      <c r="A120" s="864"/>
      <c r="B120" s="891" t="s">
        <v>228</v>
      </c>
      <c r="C120" s="892" t="s">
        <v>229</v>
      </c>
      <c r="D120" s="895">
        <f>IFERROR(VLOOKUP($AA120,Calc_INF_PrevYearEUR!$A$11:$BQ$330,HLOOKUP(D$8,Calc_INF_PrevYearEUR!$E$5:$BQ$6,2,0),0),0)</f>
        <v>0</v>
      </c>
      <c r="E120" s="307">
        <f t="shared" si="24"/>
        <v>0</v>
      </c>
      <c r="F120" s="1258">
        <f>IFERROR(VLOOKUP($AA120,Calc_INF_FC_EUR!$A$11:$BQ$330,HLOOKUP(F$8,Calc_INF_FC_EUR!$E$5:$BQ$6,2,0),0),0)</f>
        <v>0</v>
      </c>
      <c r="G120" s="1260">
        <f>BusPlanLocation!G120/IF(BusPlanLocation!$C$9="EUR",1,START!$E$18)</f>
        <v>0</v>
      </c>
      <c r="H120" s="307">
        <f t="shared" si="25"/>
        <v>0</v>
      </c>
      <c r="I120" s="896">
        <f>IF($C$9="Forecast",$F120+$G120+(BusPlanLocation!I120/IF(BusPlanLocation!$C$9="EUR",1,START!$E$18)),$D120+(BusPlanLocation!I120/IF(BusPlanLocation!$C$9="EUR",1,START!$E$18)))</f>
        <v>0</v>
      </c>
      <c r="J120" s="307">
        <f t="shared" si="26"/>
        <v>0</v>
      </c>
      <c r="K120" s="896">
        <f>IF($C$9="Forecast",$F120+$G120+(BusPlanLocation!K120/IF(BusPlanLocation!$C$9="EUR",1,START!$E$18)),$D120+(BusPlanLocation!K120/IF(BusPlanLocation!$C$9="EUR",1,START!$E$18)))</f>
        <v>0</v>
      </c>
      <c r="L120" s="307">
        <f t="shared" si="27"/>
        <v>0</v>
      </c>
      <c r="M120" s="896">
        <f>IF($C$9="Forecast",$F120+$G120+(BusPlanLocation!M120/IF(BusPlanLocation!$C$9="EUR",1,START!$E$18)),$D120+(BusPlanLocation!M120/IF(BusPlanLocation!$C$9="EUR",1,START!$E$18)))</f>
        <v>0</v>
      </c>
      <c r="N120" s="307">
        <f t="shared" si="28"/>
        <v>0</v>
      </c>
      <c r="O120" s="896">
        <f>IF($C$9="Forecast",$F120+$G120+(BusPlanLocation!O120/IF(BusPlanLocation!$C$9="EUR",1,START!$E$18)),$D120+(BusPlanLocation!O120/IF(BusPlanLocation!$C$9="EUR",1,START!$E$18)))</f>
        <v>0</v>
      </c>
      <c r="P120" s="307">
        <f t="shared" si="29"/>
        <v>0</v>
      </c>
      <c r="Q120" s="896">
        <f>IF($C$9="Forecast",$F120+$G120+(BusPlanLocation!Q120/IF(BusPlanLocation!$C$9="EUR",1,START!$E$18)),$D120+(BusPlanLocation!Q120/IF(BusPlanLocation!$C$9="EUR",1,START!$E$18)))</f>
        <v>0</v>
      </c>
      <c r="R120" s="307">
        <f t="shared" si="30"/>
        <v>0</v>
      </c>
      <c r="S120" s="896">
        <f>IF($C$9="Forecast",$F120+$G120+(BusPlanLocation!S120/IF(BusPlanLocation!$C$9="EUR",1,START!$E$18)),$D120+(BusPlanLocation!S120/IF(BusPlanLocation!$C$9="EUR",1,START!$E$18)))</f>
        <v>0</v>
      </c>
      <c r="T120" s="307">
        <f t="shared" si="31"/>
        <v>0</v>
      </c>
      <c r="U120" s="887"/>
      <c r="V120" s="529"/>
      <c r="Z120" s="572"/>
      <c r="AA120" s="561" t="str">
        <f>IF(OR(B120=0,B120=""),"",B120&amp;IF(COUNTIF(B$11:$B120,B120)&gt;1,COUNTIF(B$11:$B120,B120),""))</f>
        <v>M857</v>
      </c>
      <c r="AB120" s="574"/>
    </row>
    <row r="121" spans="1:28" s="525" customFormat="1" ht="12.75" customHeight="1">
      <c r="A121" s="864"/>
      <c r="B121" s="897" t="s">
        <v>230</v>
      </c>
      <c r="C121" s="897" t="s">
        <v>231</v>
      </c>
      <c r="D121" s="898">
        <f>IFERROR(VLOOKUP($AA121,Calc_INF_PrevYearEUR!$A$11:$BQ$330,HLOOKUP(D$8,Calc_INF_PrevYearEUR!$E$5:$BQ$6,2,0),0),0)</f>
        <v>0</v>
      </c>
      <c r="E121" s="567">
        <f t="shared" si="24"/>
        <v>0</v>
      </c>
      <c r="F121" s="1261">
        <f>IFERROR(VLOOKUP($AA121,Calc_INF_FC_EUR!$A$11:$BQ$330,HLOOKUP(F$8,Calc_INF_FC_EUR!$E$5:$BQ$6,2,0),0),0)</f>
        <v>0</v>
      </c>
      <c r="G121" s="1262">
        <f>BusPlanLocation!G121/IF(BusPlanLocation!$C$9="EUR",1,START!$E$18)</f>
        <v>0</v>
      </c>
      <c r="H121" s="567">
        <f t="shared" si="25"/>
        <v>0</v>
      </c>
      <c r="I121" s="899">
        <f>SUM(I112:I120)</f>
        <v>-155</v>
      </c>
      <c r="J121" s="567" t="e">
        <f t="shared" si="26"/>
        <v>#REF!</v>
      </c>
      <c r="K121" s="899">
        <f>SUM(K112:K120)</f>
        <v>-105</v>
      </c>
      <c r="L121" s="567" t="e">
        <f t="shared" si="27"/>
        <v>#DIV/0!</v>
      </c>
      <c r="M121" s="899">
        <f>SUM(M112:M120)</f>
        <v>-50</v>
      </c>
      <c r="N121" s="567" t="e">
        <f t="shared" si="28"/>
        <v>#DIV/0!</v>
      </c>
      <c r="O121" s="899">
        <f>SUM(O112:O120)</f>
        <v>0</v>
      </c>
      <c r="P121" s="567">
        <f t="shared" si="29"/>
        <v>0</v>
      </c>
      <c r="Q121" s="899">
        <f>SUM(Q112:Q120)</f>
        <v>0</v>
      </c>
      <c r="R121" s="567">
        <f t="shared" si="30"/>
        <v>0</v>
      </c>
      <c r="S121" s="899">
        <f>SUM(S112:S120)</f>
        <v>0</v>
      </c>
      <c r="T121" s="567">
        <f t="shared" si="31"/>
        <v>0</v>
      </c>
      <c r="U121" s="887"/>
      <c r="V121" s="529"/>
      <c r="Z121" s="572"/>
      <c r="AA121" s="561" t="str">
        <f>IF(OR(B121=0,B121=""),"",B121&amp;IF(COUNTIF(B$11:$B121,B121)&gt;1,COUNTIF(B$11:$B121,B121),""))</f>
        <v>M859</v>
      </c>
      <c r="AB121" s="574"/>
    </row>
    <row r="122" spans="1:28" s="525" customFormat="1" ht="12.75" customHeight="1">
      <c r="A122" s="864"/>
      <c r="B122" s="897" t="s">
        <v>232</v>
      </c>
      <c r="C122" s="897" t="s">
        <v>233</v>
      </c>
      <c r="D122" s="898">
        <f>IFERROR(VLOOKUP($AA122,Calc_INF_PrevYearEUR!$A$11:$BQ$330,HLOOKUP(D$8,Calc_INF_PrevYearEUR!$E$5:$BQ$6,2,0),0),0)</f>
        <v>0</v>
      </c>
      <c r="E122" s="567">
        <f t="shared" si="24"/>
        <v>0</v>
      </c>
      <c r="F122" s="1261">
        <f>IFERROR(VLOOKUP($AA122,Calc_INF_FC_EUR!$A$11:$BQ$330,HLOOKUP(F$8,Calc_INF_FC_EUR!$E$5:$BQ$6,2,0),0),0)</f>
        <v>0</v>
      </c>
      <c r="G122" s="1262">
        <f>BusPlanLocation!G122/IF(BusPlanLocation!$C$9="EUR",1,START!$E$18)</f>
        <v>0</v>
      </c>
      <c r="H122" s="567">
        <f t="shared" si="25"/>
        <v>0</v>
      </c>
      <c r="I122" s="899">
        <f>I111+I121</f>
        <v>-155</v>
      </c>
      <c r="J122" s="567" t="e">
        <f t="shared" si="26"/>
        <v>#REF!</v>
      </c>
      <c r="K122" s="899">
        <f>K111+K121</f>
        <v>-105</v>
      </c>
      <c r="L122" s="567" t="e">
        <f t="shared" si="27"/>
        <v>#DIV/0!</v>
      </c>
      <c r="M122" s="899">
        <f>M111+M121</f>
        <v>-50</v>
      </c>
      <c r="N122" s="567" t="e">
        <f t="shared" si="28"/>
        <v>#DIV/0!</v>
      </c>
      <c r="O122" s="899">
        <f>O111+O121</f>
        <v>0</v>
      </c>
      <c r="P122" s="567">
        <f t="shared" si="29"/>
        <v>0</v>
      </c>
      <c r="Q122" s="899">
        <f>Q111+Q121</f>
        <v>0</v>
      </c>
      <c r="R122" s="567">
        <f t="shared" si="30"/>
        <v>0</v>
      </c>
      <c r="S122" s="899">
        <f>S111+S121</f>
        <v>0</v>
      </c>
      <c r="T122" s="567">
        <f t="shared" si="31"/>
        <v>0</v>
      </c>
      <c r="U122" s="887"/>
      <c r="V122" s="529"/>
      <c r="Z122" s="572"/>
      <c r="AA122" s="561" t="str">
        <f>IF(OR(B122=0,B122=""),"",B122&amp;IF(COUNTIF(B$11:$B122,B122)&gt;1,COUNTIF(B$11:$B122,B122),""))</f>
        <v>M869</v>
      </c>
      <c r="AB122" s="574"/>
    </row>
    <row r="123" spans="1:28" s="525" customFormat="1" ht="12.75" customHeight="1">
      <c r="A123" s="864"/>
      <c r="B123" s="897" t="s">
        <v>234</v>
      </c>
      <c r="C123" s="897" t="s">
        <v>235</v>
      </c>
      <c r="D123" s="898">
        <f>IFERROR(VLOOKUP($AA123,Calc_INF_PrevYearEUR!$A$11:$BQ$330,HLOOKUP(D$8,Calc_INF_PrevYearEUR!$E$5:$BQ$6,2,0),0),0)</f>
        <v>0</v>
      </c>
      <c r="E123" s="567">
        <f t="shared" si="24"/>
        <v>0</v>
      </c>
      <c r="F123" s="1261">
        <f>IFERROR(VLOOKUP($AA123,Calc_INF_FC_EUR!$A$11:$BQ$330,HLOOKUP(F$8,Calc_INF_FC_EUR!$E$5:$BQ$6,2,0),0),0)</f>
        <v>0</v>
      </c>
      <c r="G123" s="1262">
        <f>BusPlanLocation!G123/IF(BusPlanLocation!$C$9="EUR",1,START!$E$18)</f>
        <v>0</v>
      </c>
      <c r="H123" s="567">
        <f t="shared" si="25"/>
        <v>0</v>
      </c>
      <c r="I123" s="899" t="e">
        <f>I98+I122</f>
        <v>#REF!</v>
      </c>
      <c r="J123" s="567" t="e">
        <f t="shared" si="26"/>
        <v>#REF!</v>
      </c>
      <c r="K123" s="899" t="e">
        <f>K98+K122</f>
        <v>#REF!</v>
      </c>
      <c r="L123" s="567" t="e">
        <f t="shared" si="27"/>
        <v>#REF!</v>
      </c>
      <c r="M123" s="899" t="e">
        <f>M98+M122</f>
        <v>#REF!</v>
      </c>
      <c r="N123" s="567" t="e">
        <f t="shared" si="28"/>
        <v>#REF!</v>
      </c>
      <c r="O123" s="899">
        <f>O98+O122</f>
        <v>0</v>
      </c>
      <c r="P123" s="567">
        <f t="shared" si="29"/>
        <v>0</v>
      </c>
      <c r="Q123" s="899">
        <f>Q98+Q122</f>
        <v>0</v>
      </c>
      <c r="R123" s="567">
        <f t="shared" si="30"/>
        <v>0</v>
      </c>
      <c r="S123" s="899">
        <f>S98+S122</f>
        <v>0</v>
      </c>
      <c r="T123" s="567">
        <f t="shared" si="31"/>
        <v>0</v>
      </c>
      <c r="U123" s="887"/>
      <c r="V123" s="529"/>
      <c r="Z123" s="550"/>
      <c r="AA123" s="561" t="str">
        <f>IF(OR(B123=0,B123=""),"",B123&amp;IF(COUNTIF(B$11:$B123,B123)&gt;1,COUNTIF(B$11:$B123,B123),""))</f>
        <v>M879</v>
      </c>
      <c r="AB123" s="552"/>
    </row>
    <row r="124" spans="1:28" s="525" customFormat="1" ht="12.75" customHeight="1">
      <c r="A124" s="864"/>
      <c r="B124" s="891" t="s">
        <v>236</v>
      </c>
      <c r="C124" s="892" t="s">
        <v>237</v>
      </c>
      <c r="D124" s="895">
        <f>IFERROR(VLOOKUP($AA124,Calc_INF_PrevYearEUR!$A$11:$BQ$330,HLOOKUP(D$8,Calc_INF_PrevYearEUR!$E$5:$BQ$6,2,0),0),0)</f>
        <v>0</v>
      </c>
      <c r="E124" s="307">
        <f t="shared" si="24"/>
        <v>0</v>
      </c>
      <c r="F124" s="1258">
        <f>IFERROR(VLOOKUP($AA124,Calc_INF_FC_EUR!$A$11:$BQ$330,HLOOKUP(F$8,Calc_INF_FC_EUR!$E$5:$BQ$6,2,0),0),0)</f>
        <v>0</v>
      </c>
      <c r="G124" s="1260">
        <f>BusPlanLocation!G124/IF(BusPlanLocation!$C$9="EUR",1,START!$E$18)</f>
        <v>0</v>
      </c>
      <c r="H124" s="307">
        <f t="shared" si="25"/>
        <v>0</v>
      </c>
      <c r="I124" s="896">
        <f>IF($C$9="Forecast",$F124+$G124+(BusPlanLocation!I124/IF(BusPlanLocation!$C$9="EUR",1,START!$E$18)),$D124+(BusPlanLocation!I124/IF(BusPlanLocation!$C$9="EUR",1,START!$E$18)))</f>
        <v>0</v>
      </c>
      <c r="J124" s="307">
        <f t="shared" si="26"/>
        <v>0</v>
      </c>
      <c r="K124" s="896">
        <f>IF($C$9="Forecast",$F124+$G124+(BusPlanLocation!K124/IF(BusPlanLocation!$C$9="EUR",1,START!$E$18)),$D124+(BusPlanLocation!K124/IF(BusPlanLocation!$C$9="EUR",1,START!$E$18)))</f>
        <v>0</v>
      </c>
      <c r="L124" s="307">
        <f t="shared" si="27"/>
        <v>0</v>
      </c>
      <c r="M124" s="896">
        <f>IF($C$9="Forecast",$F124+$G124+(BusPlanLocation!M124/IF(BusPlanLocation!$C$9="EUR",1,START!$E$18)),$D124+(BusPlanLocation!M124/IF(BusPlanLocation!$C$9="EUR",1,START!$E$18)))</f>
        <v>0</v>
      </c>
      <c r="N124" s="307">
        <f t="shared" si="28"/>
        <v>0</v>
      </c>
      <c r="O124" s="896">
        <f>IF($C$9="Forecast",$F124+$G124+(BusPlanLocation!O124/IF(BusPlanLocation!$C$9="EUR",1,START!$E$18)),$D124+(BusPlanLocation!O124/IF(BusPlanLocation!$C$9="EUR",1,START!$E$18)))</f>
        <v>0</v>
      </c>
      <c r="P124" s="307">
        <f t="shared" si="29"/>
        <v>0</v>
      </c>
      <c r="Q124" s="896">
        <f>IF($C$9="Forecast",$F124+$G124+(BusPlanLocation!Q124/IF(BusPlanLocation!$C$9="EUR",1,START!$E$18)),$D124+(BusPlanLocation!Q124/IF(BusPlanLocation!$C$9="EUR",1,START!$E$18)))</f>
        <v>0</v>
      </c>
      <c r="R124" s="307">
        <f t="shared" si="30"/>
        <v>0</v>
      </c>
      <c r="S124" s="896">
        <f>IF($C$9="Forecast",$F124+$G124+(BusPlanLocation!S124/IF(BusPlanLocation!$C$9="EUR",1,START!$E$18)),$D124+(BusPlanLocation!S124/IF(BusPlanLocation!$C$9="EUR",1,START!$E$18)))</f>
        <v>0</v>
      </c>
      <c r="T124" s="307">
        <f t="shared" si="31"/>
        <v>0</v>
      </c>
      <c r="U124" s="887"/>
      <c r="V124" s="529"/>
      <c r="Z124" s="572"/>
      <c r="AA124" s="561" t="str">
        <f>IF(OR(B124=0,B124=""),"",B124&amp;IF(COUNTIF(B$11:$B124,B124)&gt;1,COUNTIF(B$11:$B124,B124),""))</f>
        <v>M885</v>
      </c>
      <c r="AB124" s="574"/>
    </row>
    <row r="125" spans="1:28" s="525" customFormat="1" ht="12.75" customHeight="1">
      <c r="A125" s="864"/>
      <c r="B125" s="891" t="s">
        <v>238</v>
      </c>
      <c r="C125" s="892" t="s">
        <v>239</v>
      </c>
      <c r="D125" s="895">
        <f>IFERROR(VLOOKUP($AA125,Calc_INF_PrevYearEUR!$A$11:$BQ$330,HLOOKUP(D$8,Calc_INF_PrevYearEUR!$E$5:$BQ$6,2,0),0),0)</f>
        <v>0</v>
      </c>
      <c r="E125" s="307">
        <f t="shared" si="24"/>
        <v>0</v>
      </c>
      <c r="F125" s="1258">
        <f>IFERROR(VLOOKUP($AA125,Calc_INF_FC_EUR!$A$11:$BQ$330,HLOOKUP(F$8,Calc_INF_FC_EUR!$E$5:$BQ$6,2,0),0),0)</f>
        <v>0</v>
      </c>
      <c r="G125" s="1260">
        <f>BusPlanLocation!G125/IF(BusPlanLocation!$C$9="EUR",1,START!$E$18)</f>
        <v>0</v>
      </c>
      <c r="H125" s="307">
        <f t="shared" si="25"/>
        <v>0</v>
      </c>
      <c r="I125" s="896">
        <f>IF($C$9="Forecast",$F125+$G125+(BusPlanLocation!I125/IF(BusPlanLocation!$C$9="EUR",1,START!$E$18)),$D125+(BusPlanLocation!I125/IF(BusPlanLocation!$C$9="EUR",1,START!$E$18)))</f>
        <v>0</v>
      </c>
      <c r="J125" s="307">
        <f t="shared" si="26"/>
        <v>0</v>
      </c>
      <c r="K125" s="896">
        <f>IF($C$9="Forecast",$F125+$G125+(BusPlanLocation!K125/IF(BusPlanLocation!$C$9="EUR",1,START!$E$18)),$D125+(BusPlanLocation!K125/IF(BusPlanLocation!$C$9="EUR",1,START!$E$18)))</f>
        <v>0</v>
      </c>
      <c r="L125" s="307">
        <f t="shared" si="27"/>
        <v>0</v>
      </c>
      <c r="M125" s="896">
        <f>IF($C$9="Forecast",$F125+$G125+(BusPlanLocation!M125/IF(BusPlanLocation!$C$9="EUR",1,START!$E$18)),$D125+(BusPlanLocation!M125/IF(BusPlanLocation!$C$9="EUR",1,START!$E$18)))</f>
        <v>0</v>
      </c>
      <c r="N125" s="307">
        <f t="shared" si="28"/>
        <v>0</v>
      </c>
      <c r="O125" s="896">
        <f>IF($C$9="Forecast",$F125+$G125+(BusPlanLocation!O125/IF(BusPlanLocation!$C$9="EUR",1,START!$E$18)),$D125+(BusPlanLocation!O125/IF(BusPlanLocation!$C$9="EUR",1,START!$E$18)))</f>
        <v>0</v>
      </c>
      <c r="P125" s="307">
        <f t="shared" si="29"/>
        <v>0</v>
      </c>
      <c r="Q125" s="896">
        <f>IF($C$9="Forecast",$F125+$G125+(BusPlanLocation!Q125/IF(BusPlanLocation!$C$9="EUR",1,START!$E$18)),$D125+(BusPlanLocation!Q125/IF(BusPlanLocation!$C$9="EUR",1,START!$E$18)))</f>
        <v>0</v>
      </c>
      <c r="R125" s="307">
        <f t="shared" si="30"/>
        <v>0</v>
      </c>
      <c r="S125" s="896">
        <f>IF($C$9="Forecast",$F125+$G125+(BusPlanLocation!S125/IF(BusPlanLocation!$C$9="EUR",1,START!$E$18)),$D125+(BusPlanLocation!S125/IF(BusPlanLocation!$C$9="EUR",1,START!$E$18)))</f>
        <v>0</v>
      </c>
      <c r="T125" s="307">
        <f t="shared" si="31"/>
        <v>0</v>
      </c>
      <c r="U125" s="887"/>
      <c r="V125" s="529"/>
      <c r="Z125" s="572"/>
      <c r="AA125" s="561" t="str">
        <f>IF(OR(B125=0,B125=""),"",B125&amp;IF(COUNTIF(B$11:$B125,B125)&gt;1,COUNTIF(B$11:$B125,B125),""))</f>
        <v>M887</v>
      </c>
      <c r="AB125" s="574"/>
    </row>
    <row r="126" spans="1:28" s="525" customFormat="1" ht="12.75" customHeight="1">
      <c r="A126" s="864"/>
      <c r="B126" s="897" t="s">
        <v>240</v>
      </c>
      <c r="C126" s="897" t="s">
        <v>241</v>
      </c>
      <c r="D126" s="898">
        <f>IFERROR(VLOOKUP($AA126,Calc_INF_PrevYearEUR!$A$11:$BQ$330,HLOOKUP(D$8,Calc_INF_PrevYearEUR!$E$5:$BQ$6,2,0),0),0)</f>
        <v>0</v>
      </c>
      <c r="E126" s="567">
        <f t="shared" si="24"/>
        <v>0</v>
      </c>
      <c r="F126" s="1261">
        <f>IFERROR(VLOOKUP($AA126,Calc_INF_FC_EUR!$A$11:$BQ$330,HLOOKUP(F$8,Calc_INF_FC_EUR!$E$5:$BQ$6,2,0),0),0)</f>
        <v>0</v>
      </c>
      <c r="G126" s="1262">
        <f>BusPlanLocation!G126/IF(BusPlanLocation!$C$9="EUR",1,START!$E$18)</f>
        <v>0</v>
      </c>
      <c r="H126" s="567">
        <f t="shared" si="25"/>
        <v>0</v>
      </c>
      <c r="I126" s="899">
        <f>SUM(I124:I125)</f>
        <v>0</v>
      </c>
      <c r="J126" s="567">
        <f t="shared" si="26"/>
        <v>0</v>
      </c>
      <c r="K126" s="899">
        <f>SUM(K124:K125)</f>
        <v>0</v>
      </c>
      <c r="L126" s="567">
        <f t="shared" si="27"/>
        <v>0</v>
      </c>
      <c r="M126" s="899">
        <f>SUM(M124:M125)</f>
        <v>0</v>
      </c>
      <c r="N126" s="567">
        <f t="shared" si="28"/>
        <v>0</v>
      </c>
      <c r="O126" s="899">
        <f>SUM(O124:O125)</f>
        <v>0</v>
      </c>
      <c r="P126" s="567">
        <f t="shared" si="29"/>
        <v>0</v>
      </c>
      <c r="Q126" s="899">
        <f>SUM(Q124:Q125)</f>
        <v>0</v>
      </c>
      <c r="R126" s="567">
        <f t="shared" si="30"/>
        <v>0</v>
      </c>
      <c r="S126" s="899">
        <f>SUM(S124:S125)</f>
        <v>0</v>
      </c>
      <c r="T126" s="567">
        <f t="shared" si="31"/>
        <v>0</v>
      </c>
      <c r="U126" s="887"/>
      <c r="V126" s="529"/>
      <c r="Z126" s="572"/>
      <c r="AA126" s="561" t="str">
        <f>IF(OR(B126=0,B126=""),"",B126&amp;IF(COUNTIF(B$11:$B126,B126)&gt;1,COUNTIF(B$11:$B126,B126),""))</f>
        <v>M889</v>
      </c>
      <c r="AB126" s="574"/>
    </row>
    <row r="127" spans="1:28" s="525" customFormat="1" ht="12.75" customHeight="1">
      <c r="A127" s="864"/>
      <c r="B127" s="897" t="s">
        <v>242</v>
      </c>
      <c r="C127" s="897" t="s">
        <v>243</v>
      </c>
      <c r="D127" s="898">
        <f>IFERROR(VLOOKUP($AA127,Calc_INF_PrevYearEUR!$A$11:$BQ$330,HLOOKUP(D$8,Calc_INF_PrevYearEUR!$E$5:$BQ$6,2,0),0),0)</f>
        <v>0</v>
      </c>
      <c r="E127" s="567">
        <f t="shared" si="24"/>
        <v>0</v>
      </c>
      <c r="F127" s="1261">
        <f>IFERROR(VLOOKUP($AA127,Calc_INF_FC_EUR!$A$11:$BQ$330,HLOOKUP(F$8,Calc_INF_FC_EUR!$E$5:$BQ$6,2,0),0),0)</f>
        <v>0</v>
      </c>
      <c r="G127" s="1262">
        <f>BusPlanLocation!G127/IF(BusPlanLocation!$C$9="EUR",1,START!$E$18)</f>
        <v>0</v>
      </c>
      <c r="H127" s="567">
        <f t="shared" si="25"/>
        <v>0</v>
      </c>
      <c r="I127" s="899" t="e">
        <f>I123+I126</f>
        <v>#REF!</v>
      </c>
      <c r="J127" s="567" t="e">
        <f t="shared" si="26"/>
        <v>#REF!</v>
      </c>
      <c r="K127" s="899" t="e">
        <f>K123+K126</f>
        <v>#REF!</v>
      </c>
      <c r="L127" s="567" t="e">
        <f t="shared" si="27"/>
        <v>#REF!</v>
      </c>
      <c r="M127" s="899" t="e">
        <f>M123+M126</f>
        <v>#REF!</v>
      </c>
      <c r="N127" s="567" t="e">
        <f t="shared" si="28"/>
        <v>#REF!</v>
      </c>
      <c r="O127" s="899">
        <f>O123+O126</f>
        <v>0</v>
      </c>
      <c r="P127" s="567">
        <f t="shared" si="29"/>
        <v>0</v>
      </c>
      <c r="Q127" s="899">
        <f>Q123+Q126</f>
        <v>0</v>
      </c>
      <c r="R127" s="567">
        <f t="shared" si="30"/>
        <v>0</v>
      </c>
      <c r="S127" s="899">
        <f>S123+S126</f>
        <v>0</v>
      </c>
      <c r="T127" s="567">
        <f t="shared" si="31"/>
        <v>0</v>
      </c>
      <c r="U127" s="887"/>
      <c r="V127" s="529"/>
      <c r="Z127" s="550"/>
      <c r="AA127" s="561" t="str">
        <f>IF(OR(B127=0,B127=""),"",B127&amp;IF(COUNTIF(B$11:$B127,B127)&gt;1,COUNTIF(B$11:$B127,B127),""))</f>
        <v>M899</v>
      </c>
      <c r="AB127" s="552"/>
    </row>
    <row r="128" spans="1:28" s="525" customFormat="1" ht="12.75" customHeight="1">
      <c r="A128" s="864"/>
      <c r="B128" s="897" t="s">
        <v>244</v>
      </c>
      <c r="C128" s="897" t="s">
        <v>245</v>
      </c>
      <c r="D128" s="898">
        <f>IFERROR(VLOOKUP($AA128,Calc_INF_PrevYearEUR!$A$11:$BQ$330,HLOOKUP(D$8,Calc_INF_PrevYearEUR!$E$5:$BQ$6,2,0),0),0)</f>
        <v>0</v>
      </c>
      <c r="E128" s="567">
        <f t="shared" si="24"/>
        <v>0</v>
      </c>
      <c r="F128" s="1261">
        <f>IFERROR(VLOOKUP($AA128,Calc_INF_FC_EUR!$A$11:$BQ$330,HLOOKUP(F$8,Calc_INF_FC_EUR!$E$5:$BQ$6,2,0),0),0)</f>
        <v>0</v>
      </c>
      <c r="G128" s="1262">
        <f>BusPlanLocation!G128/IF(BusPlanLocation!$C$9="EUR",1,START!$E$18)</f>
        <v>0</v>
      </c>
      <c r="H128" s="567">
        <f t="shared" si="25"/>
        <v>0</v>
      </c>
      <c r="I128" s="899">
        <f>IF($C$9="Forecast",$F128+$G128+(BusPlanLocation!I128/IF(BusPlanLocation!$C$9="EUR",1,START!$E$18)),$D128+(BusPlanLocation!I128/IF(BusPlanLocation!$C$9="EUR",1,START!$E$18)))</f>
        <v>0</v>
      </c>
      <c r="J128" s="567">
        <f t="shared" si="26"/>
        <v>0</v>
      </c>
      <c r="K128" s="899">
        <f>IF($C$9="Forecast",$F128+$G128+(BusPlanLocation!K128/IF(BusPlanLocation!$C$9="EUR",1,START!$E$18)),$D128+(BusPlanLocation!K128/IF(BusPlanLocation!$C$9="EUR",1,START!$E$18)))</f>
        <v>0</v>
      </c>
      <c r="L128" s="567">
        <f t="shared" si="27"/>
        <v>0</v>
      </c>
      <c r="M128" s="899">
        <f>IF($C$9="Forecast",$F128+$G128+(BusPlanLocation!M128/IF(BusPlanLocation!$C$9="EUR",1,START!$E$18)),$D128+(BusPlanLocation!M128/IF(BusPlanLocation!$C$9="EUR",1,START!$E$18)))</f>
        <v>0</v>
      </c>
      <c r="N128" s="567">
        <f t="shared" si="28"/>
        <v>0</v>
      </c>
      <c r="O128" s="899">
        <f>IF($C$9="Forecast",$F128+$G128+(BusPlanLocation!O128/IF(BusPlanLocation!$C$9="EUR",1,START!$E$18)),$D128+(BusPlanLocation!O128/IF(BusPlanLocation!$C$9="EUR",1,START!$E$18)))</f>
        <v>0</v>
      </c>
      <c r="P128" s="567">
        <f t="shared" si="29"/>
        <v>0</v>
      </c>
      <c r="Q128" s="899">
        <f>IF($C$9="Forecast",$F128+$G128+(BusPlanLocation!Q128/IF(BusPlanLocation!$C$9="EUR",1,START!$E$18)),$D128+(BusPlanLocation!Q128/IF(BusPlanLocation!$C$9="EUR",1,START!$E$18)))</f>
        <v>0</v>
      </c>
      <c r="R128" s="567">
        <f t="shared" si="30"/>
        <v>0</v>
      </c>
      <c r="S128" s="899">
        <f>IF($C$9="Forecast",$F128+$G128+(BusPlanLocation!S128/IF(BusPlanLocation!$C$9="EUR",1,START!$E$18)),$D128+(BusPlanLocation!S128/IF(BusPlanLocation!$C$9="EUR",1,START!$E$18)))</f>
        <v>0</v>
      </c>
      <c r="T128" s="567">
        <f t="shared" si="31"/>
        <v>0</v>
      </c>
      <c r="U128" s="887"/>
      <c r="V128" s="529"/>
      <c r="Z128" s="572"/>
      <c r="AA128" s="561" t="str">
        <f>IF(OR(B128=0,B128=""),"",B128&amp;IF(COUNTIF(B$11:$B128,B128)&gt;1,COUNTIF(B$11:$B128,B128),""))</f>
        <v>M909</v>
      </c>
      <c r="AB128" s="574"/>
    </row>
    <row r="129" spans="1:28" s="525" customFormat="1" ht="12.75" customHeight="1">
      <c r="A129" s="864"/>
      <c r="B129" s="897" t="s">
        <v>246</v>
      </c>
      <c r="C129" s="897" t="s">
        <v>247</v>
      </c>
      <c r="D129" s="898">
        <f>IFERROR(VLOOKUP($AA129,Calc_INF_PrevYearEUR!$A$11:$BQ$330,HLOOKUP(D$8,Calc_INF_PrevYearEUR!$E$5:$BQ$6,2,0),0),0)</f>
        <v>0</v>
      </c>
      <c r="E129" s="567">
        <f t="shared" si="24"/>
        <v>0</v>
      </c>
      <c r="F129" s="1261">
        <f>IFERROR(VLOOKUP($AA129,Calc_INF_FC_EUR!$A$11:$BQ$330,HLOOKUP(F$8,Calc_INF_FC_EUR!$E$5:$BQ$6,2,0),0),0)</f>
        <v>0</v>
      </c>
      <c r="G129" s="1262">
        <f>BusPlanLocation!G129/IF(BusPlanLocation!$C$9="EUR",1,START!$E$18)</f>
        <v>0</v>
      </c>
      <c r="H129" s="567">
        <f t="shared" si="25"/>
        <v>0</v>
      </c>
      <c r="I129" s="899" t="e">
        <f>I127+I128</f>
        <v>#REF!</v>
      </c>
      <c r="J129" s="567" t="e">
        <f t="shared" si="26"/>
        <v>#REF!</v>
      </c>
      <c r="K129" s="899" t="e">
        <f>K127+K128</f>
        <v>#REF!</v>
      </c>
      <c r="L129" s="567" t="e">
        <f t="shared" si="27"/>
        <v>#REF!</v>
      </c>
      <c r="M129" s="899" t="e">
        <f>M127+M128</f>
        <v>#REF!</v>
      </c>
      <c r="N129" s="567" t="e">
        <f t="shared" si="28"/>
        <v>#REF!</v>
      </c>
      <c r="O129" s="899">
        <f>O127+O128</f>
        <v>0</v>
      </c>
      <c r="P129" s="567">
        <f t="shared" si="29"/>
        <v>0</v>
      </c>
      <c r="Q129" s="899">
        <f>Q127+Q128</f>
        <v>0</v>
      </c>
      <c r="R129" s="567">
        <f t="shared" si="30"/>
        <v>0</v>
      </c>
      <c r="S129" s="899">
        <f>S127+S128</f>
        <v>0</v>
      </c>
      <c r="T129" s="567">
        <f t="shared" si="31"/>
        <v>0</v>
      </c>
      <c r="U129" s="887"/>
      <c r="V129" s="529"/>
      <c r="Z129" s="550"/>
      <c r="AA129" s="561" t="str">
        <f>IF(OR(B129=0,B129=""),"",B129&amp;IF(COUNTIF(B$11:$B129,B129)&gt;1,COUNTIF(B$11:$B129,B129),""))</f>
        <v>M919</v>
      </c>
      <c r="AB129" s="552"/>
    </row>
    <row r="130" spans="1:28" s="525" customFormat="1" ht="12.75" customHeight="1">
      <c r="A130" s="864"/>
      <c r="B130" s="891" t="s">
        <v>248</v>
      </c>
      <c r="C130" s="892" t="s">
        <v>249</v>
      </c>
      <c r="D130" s="895">
        <f>IFERROR(VLOOKUP($AA130,Calc_INF_PrevYearEUR!$A$11:$BQ$330,HLOOKUP(D$8,Calc_INF_PrevYearEUR!$E$5:$BQ$6,2,0),0),0)</f>
        <v>0</v>
      </c>
      <c r="E130" s="307">
        <f t="shared" si="24"/>
        <v>0</v>
      </c>
      <c r="F130" s="1258">
        <f>IFERROR(VLOOKUP($AA130,Calc_INF_FC_EUR!$A$11:$BQ$330,HLOOKUP(F$8,Calc_INF_FC_EUR!$E$5:$BQ$6,2,0),0),0)</f>
        <v>0</v>
      </c>
      <c r="G130" s="1260">
        <f>BusPlanLocation!G130/IF(BusPlanLocation!$C$9="EUR",1,START!$E$18)</f>
        <v>0</v>
      </c>
      <c r="H130" s="307">
        <f t="shared" si="25"/>
        <v>0</v>
      </c>
      <c r="I130" s="896">
        <f>IF($C$9="Forecast",$F130+$G130+(BusPlanLocation!I130/IF(BusPlanLocation!$C$9="EUR",1,START!$E$18)),$D130+(BusPlanLocation!I130/IF(BusPlanLocation!$C$9="EUR",1,START!$E$18)))</f>
        <v>0</v>
      </c>
      <c r="J130" s="307">
        <f t="shared" si="26"/>
        <v>0</v>
      </c>
      <c r="K130" s="896">
        <f>IF($C$9="Forecast",$F130+$G130+(BusPlanLocation!K130/IF(BusPlanLocation!$C$9="EUR",1,START!$E$18)),$D130+(BusPlanLocation!K130/IF(BusPlanLocation!$C$9="EUR",1,START!$E$18)))</f>
        <v>0</v>
      </c>
      <c r="L130" s="307">
        <f t="shared" si="27"/>
        <v>0</v>
      </c>
      <c r="M130" s="896">
        <f>IF($C$9="Forecast",$F130+$G130+(BusPlanLocation!M130/IF(BusPlanLocation!$C$9="EUR",1,START!$E$18)),$D130+(BusPlanLocation!M130/IF(BusPlanLocation!$C$9="EUR",1,START!$E$18)))</f>
        <v>0</v>
      </c>
      <c r="N130" s="307">
        <f t="shared" si="28"/>
        <v>0</v>
      </c>
      <c r="O130" s="896">
        <f>IF($C$9="Forecast",$F130+$G130+(BusPlanLocation!O130/IF(BusPlanLocation!$C$9="EUR",1,START!$E$18)),$D130+(BusPlanLocation!O130/IF(BusPlanLocation!$C$9="EUR",1,START!$E$18)))</f>
        <v>0</v>
      </c>
      <c r="P130" s="307">
        <f t="shared" si="29"/>
        <v>0</v>
      </c>
      <c r="Q130" s="896">
        <f>IF($C$9="Forecast",$F130+$G130+(BusPlanLocation!Q130/IF(BusPlanLocation!$C$9="EUR",1,START!$E$18)),$D130+(BusPlanLocation!Q130/IF(BusPlanLocation!$C$9="EUR",1,START!$E$18)))</f>
        <v>0</v>
      </c>
      <c r="R130" s="307">
        <f t="shared" si="30"/>
        <v>0</v>
      </c>
      <c r="S130" s="896">
        <f>IF($C$9="Forecast",$F130+$G130+(BusPlanLocation!S130/IF(BusPlanLocation!$C$9="EUR",1,START!$E$18)),$D130+(BusPlanLocation!S130/IF(BusPlanLocation!$C$9="EUR",1,START!$E$18)))</f>
        <v>0</v>
      </c>
      <c r="T130" s="307">
        <f t="shared" si="31"/>
        <v>0</v>
      </c>
      <c r="U130" s="887"/>
      <c r="V130" s="529"/>
      <c r="Z130" s="579"/>
      <c r="AA130" s="561" t="str">
        <f>IF(OR(B130=0,B130=""),"",B130&amp;IF(COUNTIF(B$11:$B130,B130)&gt;1,COUNTIF(B$11:$B130,B130),""))</f>
        <v>M930</v>
      </c>
      <c r="AB130" s="580"/>
    </row>
    <row r="131" spans="1:28" s="525" customFormat="1" ht="12.75" customHeight="1">
      <c r="A131" s="864"/>
      <c r="B131" s="891" t="s">
        <v>250</v>
      </c>
      <c r="C131" s="892" t="s">
        <v>251</v>
      </c>
      <c r="D131" s="895">
        <f>IFERROR(VLOOKUP($AA131,Calc_INF_PrevYearEUR!$A$11:$BQ$330,HLOOKUP(D$8,Calc_INF_PrevYearEUR!$E$5:$BQ$6,2,0),0),0)</f>
        <v>0</v>
      </c>
      <c r="E131" s="307">
        <f t="shared" si="24"/>
        <v>0</v>
      </c>
      <c r="F131" s="1258">
        <f>IFERROR(VLOOKUP($AA131,Calc_INF_FC_EUR!$A$11:$BQ$330,HLOOKUP(F$8,Calc_INF_FC_EUR!$E$5:$BQ$6,2,0),0),0)</f>
        <v>0</v>
      </c>
      <c r="G131" s="1260">
        <f>BusPlanLocation!G131/IF(BusPlanLocation!$C$9="EUR",1,START!$E$18)</f>
        <v>0</v>
      </c>
      <c r="H131" s="307">
        <f t="shared" si="25"/>
        <v>0</v>
      </c>
      <c r="I131" s="896">
        <f>IF($C$9="Forecast",$F131+$G131+(BusPlanLocation!I131/IF(BusPlanLocation!$C$9="EUR",1,START!$E$18)),$D131+(BusPlanLocation!I131/IF(BusPlanLocation!$C$9="EUR",1,START!$E$18)))</f>
        <v>0</v>
      </c>
      <c r="J131" s="307">
        <f t="shared" si="26"/>
        <v>0</v>
      </c>
      <c r="K131" s="896">
        <f>IF($C$9="Forecast",$F131+$G131+(BusPlanLocation!K131/IF(BusPlanLocation!$C$9="EUR",1,START!$E$18)),$D131+(BusPlanLocation!K131/IF(BusPlanLocation!$C$9="EUR",1,START!$E$18)))</f>
        <v>0</v>
      </c>
      <c r="L131" s="307">
        <f t="shared" si="27"/>
        <v>0</v>
      </c>
      <c r="M131" s="896">
        <f>IF($C$9="Forecast",$F131+$G131+(BusPlanLocation!M131/IF(BusPlanLocation!$C$9="EUR",1,START!$E$18)),$D131+(BusPlanLocation!M131/IF(BusPlanLocation!$C$9="EUR",1,START!$E$18)))</f>
        <v>0</v>
      </c>
      <c r="N131" s="307">
        <f t="shared" si="28"/>
        <v>0</v>
      </c>
      <c r="O131" s="896">
        <f>IF($C$9="Forecast",$F131+$G131+(BusPlanLocation!O131/IF(BusPlanLocation!$C$9="EUR",1,START!$E$18)),$D131+(BusPlanLocation!O131/IF(BusPlanLocation!$C$9="EUR",1,START!$E$18)))</f>
        <v>0</v>
      </c>
      <c r="P131" s="307">
        <f t="shared" si="29"/>
        <v>0</v>
      </c>
      <c r="Q131" s="896">
        <f>IF($C$9="Forecast",$F131+$G131+(BusPlanLocation!Q131/IF(BusPlanLocation!$C$9="EUR",1,START!$E$18)),$D131+(BusPlanLocation!Q131/IF(BusPlanLocation!$C$9="EUR",1,START!$E$18)))</f>
        <v>0</v>
      </c>
      <c r="R131" s="307">
        <f t="shared" si="30"/>
        <v>0</v>
      </c>
      <c r="S131" s="896">
        <f>IF($C$9="Forecast",$F131+$G131+(BusPlanLocation!S131/IF(BusPlanLocation!$C$9="EUR",1,START!$E$18)),$D131+(BusPlanLocation!S131/IF(BusPlanLocation!$C$9="EUR",1,START!$E$18)))</f>
        <v>0</v>
      </c>
      <c r="T131" s="307">
        <f t="shared" si="31"/>
        <v>0</v>
      </c>
      <c r="U131" s="887"/>
      <c r="V131" s="529"/>
      <c r="Z131" s="579"/>
      <c r="AA131" s="561" t="str">
        <f>IF(OR(B131=0,B131=""),"",B131&amp;IF(COUNTIF(B$11:$B131,B131)&gt;1,COUNTIF(B$11:$B131,B131),""))</f>
        <v>M935</v>
      </c>
      <c r="AB131" s="580"/>
    </row>
    <row r="132" spans="1:28" s="525" customFormat="1" ht="12.75" customHeight="1">
      <c r="A132" s="864"/>
      <c r="B132" s="891" t="s">
        <v>252</v>
      </c>
      <c r="C132" s="892" t="s">
        <v>253</v>
      </c>
      <c r="D132" s="895">
        <f>IFERROR(VLOOKUP($AA132,Calc_INF_PrevYearEUR!$A$11:$BQ$330,HLOOKUP(D$8,Calc_INF_PrevYearEUR!$E$5:$BQ$6,2,0),0),0)</f>
        <v>0</v>
      </c>
      <c r="E132" s="307">
        <f t="shared" si="24"/>
        <v>0</v>
      </c>
      <c r="F132" s="1258">
        <f>IFERROR(VLOOKUP($AA132,Calc_INF_FC_EUR!$A$11:$BQ$330,HLOOKUP(F$8,Calc_INF_FC_EUR!$E$5:$BQ$6,2,0),0),0)</f>
        <v>0</v>
      </c>
      <c r="G132" s="1260">
        <f>BusPlanLocation!G132/IF(BusPlanLocation!$C$9="EUR",1,START!$E$18)</f>
        <v>0</v>
      </c>
      <c r="H132" s="307">
        <f t="shared" si="25"/>
        <v>0</v>
      </c>
      <c r="I132" s="896">
        <f>IF($C$9="Forecast",$F132+$G132+(BusPlanLocation!I132/IF(BusPlanLocation!$C$9="EUR",1,START!$E$18)),$D132+(BusPlanLocation!I132/IF(BusPlanLocation!$C$9="EUR",1,START!$E$18)))</f>
        <v>0</v>
      </c>
      <c r="J132" s="307">
        <f t="shared" si="26"/>
        <v>0</v>
      </c>
      <c r="K132" s="896">
        <f>IF($C$9="Forecast",$F132+$G132+(BusPlanLocation!K132/IF(BusPlanLocation!$C$9="EUR",1,START!$E$18)),$D132+(BusPlanLocation!K132/IF(BusPlanLocation!$C$9="EUR",1,START!$E$18)))</f>
        <v>0</v>
      </c>
      <c r="L132" s="307">
        <f t="shared" si="27"/>
        <v>0</v>
      </c>
      <c r="M132" s="896">
        <f>IF($C$9="Forecast",$F132+$G132+(BusPlanLocation!M132/IF(BusPlanLocation!$C$9="EUR",1,START!$E$18)),$D132+(BusPlanLocation!M132/IF(BusPlanLocation!$C$9="EUR",1,START!$E$18)))</f>
        <v>0</v>
      </c>
      <c r="N132" s="307">
        <f t="shared" si="28"/>
        <v>0</v>
      </c>
      <c r="O132" s="896">
        <f>IF($C$9="Forecast",$F132+$G132+(BusPlanLocation!O132/IF(BusPlanLocation!$C$9="EUR",1,START!$E$18)),$D132+(BusPlanLocation!O132/IF(BusPlanLocation!$C$9="EUR",1,START!$E$18)))</f>
        <v>0</v>
      </c>
      <c r="P132" s="307">
        <f t="shared" si="29"/>
        <v>0</v>
      </c>
      <c r="Q132" s="896">
        <f>IF($C$9="Forecast",$F132+$G132+(BusPlanLocation!Q132/IF(BusPlanLocation!$C$9="EUR",1,START!$E$18)),$D132+(BusPlanLocation!Q132/IF(BusPlanLocation!$C$9="EUR",1,START!$E$18)))</f>
        <v>0</v>
      </c>
      <c r="R132" s="307">
        <f t="shared" si="30"/>
        <v>0</v>
      </c>
      <c r="S132" s="896">
        <f>IF($C$9="Forecast",$F132+$G132+(BusPlanLocation!S132/IF(BusPlanLocation!$C$9="EUR",1,START!$E$18)),$D132+(BusPlanLocation!S132/IF(BusPlanLocation!$C$9="EUR",1,START!$E$18)))</f>
        <v>0</v>
      </c>
      <c r="T132" s="307">
        <f t="shared" si="31"/>
        <v>0</v>
      </c>
      <c r="U132" s="887"/>
      <c r="V132" s="529"/>
      <c r="Z132" s="579"/>
      <c r="AA132" s="561" t="str">
        <f>IF(OR(B132=0,B132=""),"",B132&amp;IF(COUNTIF(B$11:$B132,B132)&gt;1,COUNTIF(B$11:$B132,B132),""))</f>
        <v>M940</v>
      </c>
      <c r="AB132" s="580"/>
    </row>
    <row r="133" spans="1:28" s="525" customFormat="1" ht="12.75" customHeight="1">
      <c r="A133" s="864"/>
      <c r="B133" s="891" t="s">
        <v>254</v>
      </c>
      <c r="C133" s="892" t="s">
        <v>255</v>
      </c>
      <c r="D133" s="895">
        <f>IFERROR(VLOOKUP($AA133,Calc_INF_PrevYearEUR!$A$11:$BQ$330,HLOOKUP(D$8,Calc_INF_PrevYearEUR!$E$5:$BQ$6,2,0),0),0)</f>
        <v>0</v>
      </c>
      <c r="E133" s="307">
        <f t="shared" si="24"/>
        <v>0</v>
      </c>
      <c r="F133" s="1258">
        <f>IFERROR(VLOOKUP($AA133,Calc_INF_FC_EUR!$A$11:$BQ$330,HLOOKUP(F$8,Calc_INF_FC_EUR!$E$5:$BQ$6,2,0),0),0)</f>
        <v>0</v>
      </c>
      <c r="G133" s="1260">
        <f>BusPlanLocation!G133/IF(BusPlanLocation!$C$9="EUR",1,START!$E$18)</f>
        <v>0</v>
      </c>
      <c r="H133" s="307">
        <f t="shared" si="25"/>
        <v>0</v>
      </c>
      <c r="I133" s="896">
        <f>IF($C$9="Forecast",$F133+$G133+(BusPlanLocation!I133/IF(BusPlanLocation!$C$9="EUR",1,START!$E$18)),$D133+(BusPlanLocation!I133/IF(BusPlanLocation!$C$9="EUR",1,START!$E$18)))</f>
        <v>0</v>
      </c>
      <c r="J133" s="307">
        <f t="shared" si="26"/>
        <v>0</v>
      </c>
      <c r="K133" s="896">
        <f>IF($C$9="Forecast",$F133+$G133+(BusPlanLocation!K133/IF(BusPlanLocation!$C$9="EUR",1,START!$E$18)),$D133+(BusPlanLocation!K133/IF(BusPlanLocation!$C$9="EUR",1,START!$E$18)))</f>
        <v>0</v>
      </c>
      <c r="L133" s="307">
        <f t="shared" si="27"/>
        <v>0</v>
      </c>
      <c r="M133" s="896">
        <f>IF($C$9="Forecast",$F133+$G133+(BusPlanLocation!M133/IF(BusPlanLocation!$C$9="EUR",1,START!$E$18)),$D133+(BusPlanLocation!M133/IF(BusPlanLocation!$C$9="EUR",1,START!$E$18)))</f>
        <v>0</v>
      </c>
      <c r="N133" s="307">
        <f t="shared" si="28"/>
        <v>0</v>
      </c>
      <c r="O133" s="896">
        <f>IF($C$9="Forecast",$F133+$G133+(BusPlanLocation!O133/IF(BusPlanLocation!$C$9="EUR",1,START!$E$18)),$D133+(BusPlanLocation!O133/IF(BusPlanLocation!$C$9="EUR",1,START!$E$18)))</f>
        <v>0</v>
      </c>
      <c r="P133" s="307">
        <f t="shared" si="29"/>
        <v>0</v>
      </c>
      <c r="Q133" s="896">
        <f>IF($C$9="Forecast",$F133+$G133+(BusPlanLocation!Q133/IF(BusPlanLocation!$C$9="EUR",1,START!$E$18)),$D133+(BusPlanLocation!Q133/IF(BusPlanLocation!$C$9="EUR",1,START!$E$18)))</f>
        <v>0</v>
      </c>
      <c r="R133" s="307">
        <f t="shared" si="30"/>
        <v>0</v>
      </c>
      <c r="S133" s="896">
        <f>IF($C$9="Forecast",$F133+$G133+(BusPlanLocation!S133/IF(BusPlanLocation!$C$9="EUR",1,START!$E$18)),$D133+(BusPlanLocation!S133/IF(BusPlanLocation!$C$9="EUR",1,START!$E$18)))</f>
        <v>0</v>
      </c>
      <c r="T133" s="307">
        <f t="shared" si="31"/>
        <v>0</v>
      </c>
      <c r="U133" s="887"/>
      <c r="V133" s="529"/>
      <c r="Z133" s="579"/>
      <c r="AA133" s="561" t="str">
        <f>IF(OR(B133=0,B133=""),"",B133&amp;IF(COUNTIF(B$11:$B133,B133)&gt;1,COUNTIF(B$11:$B133,B133),""))</f>
        <v>M950</v>
      </c>
      <c r="AB133" s="580"/>
    </row>
    <row r="134" spans="1:28" s="525" customFormat="1" ht="12.75" customHeight="1">
      <c r="A134" s="864"/>
      <c r="B134" s="891" t="s">
        <v>256</v>
      </c>
      <c r="C134" s="892" t="s">
        <v>257</v>
      </c>
      <c r="D134" s="895">
        <f>IFERROR(VLOOKUP($AA134,Calc_INF_PrevYearEUR!$A$11:$BQ$330,HLOOKUP(D$8,Calc_INF_PrevYearEUR!$E$5:$BQ$6,2,0),0),0)</f>
        <v>0</v>
      </c>
      <c r="E134" s="307">
        <f t="shared" si="24"/>
        <v>0</v>
      </c>
      <c r="F134" s="1258">
        <f>IFERROR(VLOOKUP($AA134,Calc_INF_FC_EUR!$A$11:$BQ$330,HLOOKUP(F$8,Calc_INF_FC_EUR!$E$5:$BQ$6,2,0),0),0)</f>
        <v>0</v>
      </c>
      <c r="G134" s="1260">
        <f>BusPlanLocation!G134/IF(BusPlanLocation!$C$9="EUR",1,START!$E$18)</f>
        <v>0</v>
      </c>
      <c r="H134" s="307">
        <f t="shared" si="25"/>
        <v>0</v>
      </c>
      <c r="I134" s="896">
        <f>IF($C$9="Forecast",$F134+$G134+(BusPlanLocation!I134/IF(BusPlanLocation!$C$9="EUR",1,START!$E$18)),$D134+(BusPlanLocation!I134/IF(BusPlanLocation!$C$9="EUR",1,START!$E$18)))</f>
        <v>0</v>
      </c>
      <c r="J134" s="307">
        <f t="shared" si="26"/>
        <v>0</v>
      </c>
      <c r="K134" s="896">
        <f>IF($C$9="Forecast",$F134+$G134+(BusPlanLocation!K134/IF(BusPlanLocation!$C$9="EUR",1,START!$E$18)),$D134+(BusPlanLocation!K134/IF(BusPlanLocation!$C$9="EUR",1,START!$E$18)))</f>
        <v>0</v>
      </c>
      <c r="L134" s="307">
        <f t="shared" si="27"/>
        <v>0</v>
      </c>
      <c r="M134" s="896">
        <f>IF($C$9="Forecast",$F134+$G134+(BusPlanLocation!M134/IF(BusPlanLocation!$C$9="EUR",1,START!$E$18)),$D134+(BusPlanLocation!M134/IF(BusPlanLocation!$C$9="EUR",1,START!$E$18)))</f>
        <v>0</v>
      </c>
      <c r="N134" s="307">
        <f t="shared" si="28"/>
        <v>0</v>
      </c>
      <c r="O134" s="896">
        <f>IF($C$9="Forecast",$F134+$G134+(BusPlanLocation!O134/IF(BusPlanLocation!$C$9="EUR",1,START!$E$18)),$D134+(BusPlanLocation!O134/IF(BusPlanLocation!$C$9="EUR",1,START!$E$18)))</f>
        <v>0</v>
      </c>
      <c r="P134" s="307">
        <f t="shared" si="29"/>
        <v>0</v>
      </c>
      <c r="Q134" s="896">
        <f>IF($C$9="Forecast",$F134+$G134+(BusPlanLocation!Q134/IF(BusPlanLocation!$C$9="EUR",1,START!$E$18)),$D134+(BusPlanLocation!Q134/IF(BusPlanLocation!$C$9="EUR",1,START!$E$18)))</f>
        <v>0</v>
      </c>
      <c r="R134" s="307">
        <f t="shared" si="30"/>
        <v>0</v>
      </c>
      <c r="S134" s="896">
        <f>IF($C$9="Forecast",$F134+$G134+(BusPlanLocation!S134/IF(BusPlanLocation!$C$9="EUR",1,START!$E$18)),$D134+(BusPlanLocation!S134/IF(BusPlanLocation!$C$9="EUR",1,START!$E$18)))</f>
        <v>0</v>
      </c>
      <c r="T134" s="307">
        <f t="shared" si="31"/>
        <v>0</v>
      </c>
      <c r="U134" s="887"/>
      <c r="V134" s="529"/>
      <c r="Z134" s="579"/>
      <c r="AA134" s="561" t="str">
        <f>IF(OR(B134=0,B134=""),"",B134&amp;IF(COUNTIF(B$11:$B134,B134)&gt;1,COUNTIF(B$11:$B134,B134),""))</f>
        <v>M955</v>
      </c>
      <c r="AB134" s="580"/>
    </row>
    <row r="135" spans="1:28" s="525" customFormat="1" ht="12.75" customHeight="1">
      <c r="A135" s="864"/>
      <c r="B135" s="897" t="s">
        <v>258</v>
      </c>
      <c r="C135" s="897" t="s">
        <v>259</v>
      </c>
      <c r="D135" s="898">
        <f>IFERROR(VLOOKUP($AA135,Calc_INF_PrevYearEUR!$A$11:$BQ$330,HLOOKUP(D$8,Calc_INF_PrevYearEUR!$E$5:$BQ$6,2,0),0),0)</f>
        <v>0</v>
      </c>
      <c r="E135" s="567">
        <f t="shared" si="24"/>
        <v>0</v>
      </c>
      <c r="F135" s="1261">
        <f>IFERROR(VLOOKUP($AA135,Calc_INF_FC_EUR!$A$11:$BQ$330,HLOOKUP(F$8,Calc_INF_FC_EUR!$E$5:$BQ$6,2,0),0),0)</f>
        <v>0</v>
      </c>
      <c r="G135" s="1262">
        <f>BusPlanLocation!G135/IF(BusPlanLocation!$C$9="EUR",1,START!$E$18)</f>
        <v>0</v>
      </c>
      <c r="H135" s="567">
        <f t="shared" si="25"/>
        <v>0</v>
      </c>
      <c r="I135" s="899">
        <f>SUM(I130:I134)</f>
        <v>0</v>
      </c>
      <c r="J135" s="567">
        <f t="shared" si="26"/>
        <v>0</v>
      </c>
      <c r="K135" s="899">
        <f>SUM(K130:K134)</f>
        <v>0</v>
      </c>
      <c r="L135" s="567">
        <f t="shared" si="27"/>
        <v>0</v>
      </c>
      <c r="M135" s="899">
        <f>SUM(M130:M134)</f>
        <v>0</v>
      </c>
      <c r="N135" s="567">
        <f t="shared" si="28"/>
        <v>0</v>
      </c>
      <c r="O135" s="899">
        <f>SUM(O130:O134)</f>
        <v>0</v>
      </c>
      <c r="P135" s="567">
        <f t="shared" si="29"/>
        <v>0</v>
      </c>
      <c r="Q135" s="899">
        <f>SUM(Q130:Q134)</f>
        <v>0</v>
      </c>
      <c r="R135" s="567">
        <f t="shared" si="30"/>
        <v>0</v>
      </c>
      <c r="S135" s="899">
        <f>SUM(S130:S134)</f>
        <v>0</v>
      </c>
      <c r="T135" s="567">
        <f t="shared" si="31"/>
        <v>0</v>
      </c>
      <c r="U135" s="887"/>
      <c r="V135" s="529"/>
      <c r="Z135" s="579"/>
      <c r="AA135" s="561" t="str">
        <f>IF(OR(B135=0,B135=""),"",B135&amp;IF(COUNTIF(B$11:$B135,B135)&gt;1,COUNTIF(B$11:$B135,B135),""))</f>
        <v>M959</v>
      </c>
      <c r="AB135" s="580"/>
    </row>
    <row r="136" spans="1:28" s="525" customFormat="1" ht="12.75" customHeight="1">
      <c r="A136" s="864"/>
      <c r="B136" s="891" t="s">
        <v>260</v>
      </c>
      <c r="C136" s="892" t="s">
        <v>261</v>
      </c>
      <c r="D136" s="895">
        <f>IFERROR(VLOOKUP($AA136,Calc_INF_PrevYearEUR!$A$11:$BQ$330,HLOOKUP(D$8,Calc_INF_PrevYearEUR!$E$5:$BQ$6,2,0),0),0)</f>
        <v>0</v>
      </c>
      <c r="E136" s="307">
        <f t="shared" si="24"/>
        <v>0</v>
      </c>
      <c r="F136" s="1258">
        <f>IFERROR(VLOOKUP($AA136,Calc_INF_FC_EUR!$A$11:$BQ$330,HLOOKUP(F$8,Calc_INF_FC_EUR!$E$5:$BQ$6,2,0),0),0)</f>
        <v>0</v>
      </c>
      <c r="G136" s="1260">
        <f>BusPlanLocation!G136/IF(BusPlanLocation!$C$9="EUR",1,START!$E$18)</f>
        <v>0</v>
      </c>
      <c r="H136" s="307">
        <f t="shared" si="25"/>
        <v>0</v>
      </c>
      <c r="I136" s="896">
        <f>IF($C$9="Forecast",$F136+$G136+(BusPlanLocation!I136/IF(BusPlanLocation!$C$9="EUR",1,START!$E$18)),$D136+(BusPlanLocation!I136/IF(BusPlanLocation!$C$9="EUR",1,START!$E$18)))</f>
        <v>0</v>
      </c>
      <c r="J136" s="307">
        <f t="shared" si="26"/>
        <v>0</v>
      </c>
      <c r="K136" s="896">
        <f>IF($C$9="Forecast",$F136+$G136+(BusPlanLocation!K136/IF(BusPlanLocation!$C$9="EUR",1,START!$E$18)),$D136+(BusPlanLocation!K136/IF(BusPlanLocation!$C$9="EUR",1,START!$E$18)))</f>
        <v>0</v>
      </c>
      <c r="L136" s="307">
        <f t="shared" si="27"/>
        <v>0</v>
      </c>
      <c r="M136" s="896">
        <f>IF($C$9="Forecast",$F136+$G136+(BusPlanLocation!M136/IF(BusPlanLocation!$C$9="EUR",1,START!$E$18)),$D136+(BusPlanLocation!M136/IF(BusPlanLocation!$C$9="EUR",1,START!$E$18)))</f>
        <v>0</v>
      </c>
      <c r="N136" s="307">
        <f t="shared" si="28"/>
        <v>0</v>
      </c>
      <c r="O136" s="896">
        <f>IF($C$9="Forecast",$F136+$G136+(BusPlanLocation!O136/IF(BusPlanLocation!$C$9="EUR",1,START!$E$18)),$D136+(BusPlanLocation!O136/IF(BusPlanLocation!$C$9="EUR",1,START!$E$18)))</f>
        <v>0</v>
      </c>
      <c r="P136" s="307">
        <f t="shared" si="29"/>
        <v>0</v>
      </c>
      <c r="Q136" s="896">
        <f>IF($C$9="Forecast",$F136+$G136+(BusPlanLocation!Q136/IF(BusPlanLocation!$C$9="EUR",1,START!$E$18)),$D136+(BusPlanLocation!Q136/IF(BusPlanLocation!$C$9="EUR",1,START!$E$18)))</f>
        <v>0</v>
      </c>
      <c r="R136" s="307">
        <f t="shared" si="30"/>
        <v>0</v>
      </c>
      <c r="S136" s="896">
        <f>IF($C$9="Forecast",$F136+$G136+(BusPlanLocation!S136/IF(BusPlanLocation!$C$9="EUR",1,START!$E$18)),$D136+(BusPlanLocation!S136/IF(BusPlanLocation!$C$9="EUR",1,START!$E$18)))</f>
        <v>0</v>
      </c>
      <c r="T136" s="307">
        <f t="shared" si="31"/>
        <v>0</v>
      </c>
      <c r="U136" s="887"/>
      <c r="V136" s="529"/>
      <c r="Z136" s="579"/>
      <c r="AA136" s="561" t="str">
        <f>IF(OR(B136=0,B136=""),"",B136&amp;IF(COUNTIF(B$11:$B136,B136)&gt;1,COUNTIF(B$11:$B136,B136),""))</f>
        <v>M960</v>
      </c>
      <c r="AB136" s="580"/>
    </row>
    <row r="137" spans="1:28" s="525" customFormat="1" ht="12.75" customHeight="1">
      <c r="A137" s="864"/>
      <c r="B137" s="891" t="s">
        <v>262</v>
      </c>
      <c r="C137" s="892" t="s">
        <v>263</v>
      </c>
      <c r="D137" s="895">
        <f>IFERROR(VLOOKUP($AA137,Calc_INF_PrevYearEUR!$A$11:$BQ$330,HLOOKUP(D$8,Calc_INF_PrevYearEUR!$E$5:$BQ$6,2,0),0),0)</f>
        <v>0</v>
      </c>
      <c r="E137" s="307">
        <f t="shared" si="24"/>
        <v>0</v>
      </c>
      <c r="F137" s="1258">
        <f>IFERROR(VLOOKUP($AA137,Calc_INF_FC_EUR!$A$11:$BQ$330,HLOOKUP(F$8,Calc_INF_FC_EUR!$E$5:$BQ$6,2,0),0),0)</f>
        <v>0</v>
      </c>
      <c r="G137" s="1260">
        <f>BusPlanLocation!G137/IF(BusPlanLocation!$C$9="EUR",1,START!$E$18)</f>
        <v>0</v>
      </c>
      <c r="H137" s="307">
        <f t="shared" si="25"/>
        <v>0</v>
      </c>
      <c r="I137" s="896">
        <f>IF($C$9="Forecast",$F137+$G137+(BusPlanLocation!I137/IF(BusPlanLocation!$C$9="EUR",1,START!$E$18)),$D137+(BusPlanLocation!I137/IF(BusPlanLocation!$C$9="EUR",1,START!$E$18)))</f>
        <v>0</v>
      </c>
      <c r="J137" s="307">
        <f t="shared" si="26"/>
        <v>0</v>
      </c>
      <c r="K137" s="896">
        <f>IF($C$9="Forecast",$F137+$G137+(BusPlanLocation!K137/IF(BusPlanLocation!$C$9="EUR",1,START!$E$18)),$D137+(BusPlanLocation!K137/IF(BusPlanLocation!$C$9="EUR",1,START!$E$18)))</f>
        <v>0</v>
      </c>
      <c r="L137" s="307">
        <f t="shared" si="27"/>
        <v>0</v>
      </c>
      <c r="M137" s="896">
        <f>IF($C$9="Forecast",$F137+$G137+(BusPlanLocation!M137/IF(BusPlanLocation!$C$9="EUR",1,START!$E$18)),$D137+(BusPlanLocation!M137/IF(BusPlanLocation!$C$9="EUR",1,START!$E$18)))</f>
        <v>0</v>
      </c>
      <c r="N137" s="307">
        <f t="shared" si="28"/>
        <v>0</v>
      </c>
      <c r="O137" s="896">
        <f>IF($C$9="Forecast",$F137+$G137+(BusPlanLocation!O137/IF(BusPlanLocation!$C$9="EUR",1,START!$E$18)),$D137+(BusPlanLocation!O137/IF(BusPlanLocation!$C$9="EUR",1,START!$E$18)))</f>
        <v>0</v>
      </c>
      <c r="P137" s="307">
        <f t="shared" si="29"/>
        <v>0</v>
      </c>
      <c r="Q137" s="896">
        <f>IF($C$9="Forecast",$F137+$G137+(BusPlanLocation!Q137/IF(BusPlanLocation!$C$9="EUR",1,START!$E$18)),$D137+(BusPlanLocation!Q137/IF(BusPlanLocation!$C$9="EUR",1,START!$E$18)))</f>
        <v>0</v>
      </c>
      <c r="R137" s="307">
        <f t="shared" si="30"/>
        <v>0</v>
      </c>
      <c r="S137" s="896">
        <f>IF($C$9="Forecast",$F137+$G137+(BusPlanLocation!S137/IF(BusPlanLocation!$C$9="EUR",1,START!$E$18)),$D137+(BusPlanLocation!S137/IF(BusPlanLocation!$C$9="EUR",1,START!$E$18)))</f>
        <v>0</v>
      </c>
      <c r="T137" s="307">
        <f t="shared" si="31"/>
        <v>0</v>
      </c>
      <c r="U137" s="887"/>
      <c r="V137" s="529"/>
      <c r="Z137" s="579"/>
      <c r="AA137" s="561" t="str">
        <f>IF(OR(B137=0,B137=""),"",B137&amp;IF(COUNTIF(B$11:$B137,B137)&gt;1,COUNTIF(B$11:$B137,B137),""))</f>
        <v>M970</v>
      </c>
      <c r="AB137" s="580"/>
    </row>
    <row r="138" spans="1:28" s="525" customFormat="1" ht="12.75" customHeight="1">
      <c r="A138" s="864"/>
      <c r="B138" s="897" t="s">
        <v>264</v>
      </c>
      <c r="C138" s="897" t="s">
        <v>265</v>
      </c>
      <c r="D138" s="898">
        <f>IFERROR(VLOOKUP($AA138,Calc_INF_PrevYearEUR!$A$11:$BQ$330,HLOOKUP(D$8,Calc_INF_PrevYearEUR!$E$5:$BQ$6,2,0),0),0)</f>
        <v>0</v>
      </c>
      <c r="E138" s="567">
        <f t="shared" si="24"/>
        <v>0</v>
      </c>
      <c r="F138" s="1261">
        <f>IFERROR(VLOOKUP($AA138,Calc_INF_FC_EUR!$A$11:$BQ$330,HLOOKUP(F$8,Calc_INF_FC_EUR!$E$5:$BQ$6,2,0),0),0)</f>
        <v>0</v>
      </c>
      <c r="G138" s="1262">
        <f>BusPlanLocation!G139/IF(BusPlanLocation!$C$9="EUR",1,START!$E$18)</f>
        <v>0</v>
      </c>
      <c r="H138" s="567">
        <f t="shared" si="25"/>
        <v>0</v>
      </c>
      <c r="I138" s="899" t="e">
        <f>I129+SUM(I135:I137)</f>
        <v>#REF!</v>
      </c>
      <c r="J138" s="567" t="e">
        <f t="shared" si="26"/>
        <v>#REF!</v>
      </c>
      <c r="K138" s="899" t="e">
        <f>K129+SUM(K135:K137)</f>
        <v>#REF!</v>
      </c>
      <c r="L138" s="567" t="e">
        <f t="shared" si="27"/>
        <v>#REF!</v>
      </c>
      <c r="M138" s="899" t="e">
        <f>M129+SUM(M135:M137)</f>
        <v>#REF!</v>
      </c>
      <c r="N138" s="567" t="e">
        <f t="shared" si="28"/>
        <v>#REF!</v>
      </c>
      <c r="O138" s="899">
        <f>O129+SUM(O135:O137)</f>
        <v>0</v>
      </c>
      <c r="P138" s="567">
        <f t="shared" si="29"/>
        <v>0</v>
      </c>
      <c r="Q138" s="899">
        <f>Q129+SUM(Q135:Q137)</f>
        <v>0</v>
      </c>
      <c r="R138" s="567">
        <f t="shared" si="30"/>
        <v>0</v>
      </c>
      <c r="S138" s="899">
        <f>S129+SUM(S135:S137)</f>
        <v>0</v>
      </c>
      <c r="T138" s="567">
        <f t="shared" si="31"/>
        <v>0</v>
      </c>
      <c r="U138" s="887"/>
      <c r="V138" s="529"/>
      <c r="Z138" s="586"/>
      <c r="AA138" s="561" t="str">
        <f>IF(OR(B138=0,B138=""),"",B138&amp;IF(COUNTIF(B$11:$B138,B138)&gt;1,COUNTIF(B$11:$B138,B138),""))</f>
        <v>M999</v>
      </c>
      <c r="AB138" s="587"/>
    </row>
    <row r="139" spans="1:28" s="596" customFormat="1">
      <c r="A139" s="904"/>
      <c r="B139" s="905"/>
      <c r="C139" s="905"/>
      <c r="D139" s="906"/>
      <c r="E139" s="591"/>
      <c r="F139" s="1263"/>
      <c r="G139" s="1264"/>
      <c r="H139" s="591"/>
      <c r="I139" s="906"/>
      <c r="J139" s="591"/>
      <c r="K139" s="907"/>
      <c r="L139" s="591"/>
      <c r="M139" s="907"/>
      <c r="N139" s="591"/>
      <c r="O139" s="907"/>
      <c r="P139" s="591"/>
      <c r="Q139" s="907"/>
      <c r="R139" s="591"/>
      <c r="S139" s="907"/>
      <c r="T139" s="591"/>
      <c r="U139" s="908"/>
      <c r="V139" s="595"/>
      <c r="Z139" s="550"/>
      <c r="AA139" s="561" t="str">
        <f>IF(OR(B139=0,B139=""),"",B139&amp;IF(COUNTIF(B$11:$B139,B139)&gt;1,COUNTIF(B$11:$B139,B139),""))</f>
        <v/>
      </c>
      <c r="AB139" s="597"/>
    </row>
    <row r="140" spans="1:28" s="525" customFormat="1">
      <c r="A140" s="864"/>
      <c r="B140" s="897" t="s">
        <v>266</v>
      </c>
      <c r="C140" s="909" t="s">
        <v>267</v>
      </c>
      <c r="D140" s="910">
        <f>INF_PrevYearEUR!O141</f>
        <v>0</v>
      </c>
      <c r="E140" s="360"/>
      <c r="F140" s="1265">
        <f>INF_FC_EUR!O144</f>
        <v>0</v>
      </c>
      <c r="G140" s="1266">
        <f>BusPlanLocation!G141</f>
        <v>0</v>
      </c>
      <c r="H140" s="360"/>
      <c r="I140" s="911"/>
      <c r="J140" s="360"/>
      <c r="K140" s="912"/>
      <c r="L140" s="360"/>
      <c r="M140" s="912"/>
      <c r="N140" s="360"/>
      <c r="O140" s="912"/>
      <c r="P140" s="360"/>
      <c r="Q140" s="912"/>
      <c r="R140" s="360"/>
      <c r="S140" s="912"/>
      <c r="T140" s="360"/>
      <c r="U140" s="887"/>
      <c r="V140" s="529"/>
      <c r="Z140" s="551"/>
      <c r="AA140" s="561" t="str">
        <f>IF(OR(B140=0,B140=""),"",B140&amp;IF(COUNTIF(B$11:$B140,B140)&gt;1,COUNTIF(B$11:$B140,B140),""))</f>
        <v>S</v>
      </c>
      <c r="AB140" s="575"/>
    </row>
    <row r="141" spans="1:28" s="525" customFormat="1">
      <c r="A141" s="864"/>
      <c r="B141" s="1229"/>
      <c r="C141" s="1230"/>
      <c r="D141" s="1231"/>
      <c r="E141" s="345"/>
      <c r="F141" s="1267"/>
      <c r="G141" s="1268"/>
      <c r="H141" s="345"/>
      <c r="I141" s="1232"/>
      <c r="J141" s="345"/>
      <c r="K141" s="1233"/>
      <c r="L141" s="345"/>
      <c r="M141" s="1233"/>
      <c r="N141" s="345"/>
      <c r="O141" s="1233"/>
      <c r="P141" s="345"/>
      <c r="Q141" s="1233"/>
      <c r="R141" s="345"/>
      <c r="S141" s="1233"/>
      <c r="T141" s="345"/>
      <c r="U141" s="887"/>
      <c r="V141" s="529"/>
      <c r="Z141" s="551"/>
      <c r="AA141" s="561" t="str">
        <f>IF(OR(B141=0,B141=""),"",B141&amp;IF(COUNTIF(B$11:$B141,B141)&gt;1,COUNTIF(B$11:$B141,B141),""))</f>
        <v/>
      </c>
      <c r="AB141" s="575"/>
    </row>
    <row r="142" spans="1:28" s="525" customFormat="1">
      <c r="A142" s="864"/>
      <c r="B142" s="1229"/>
      <c r="C142" s="1230"/>
      <c r="D142" s="1231"/>
      <c r="E142" s="345"/>
      <c r="F142" s="1267"/>
      <c r="G142" s="1268"/>
      <c r="H142" s="345"/>
      <c r="I142" s="1232"/>
      <c r="J142" s="345"/>
      <c r="K142" s="1233"/>
      <c r="L142" s="345"/>
      <c r="M142" s="1233"/>
      <c r="N142" s="345"/>
      <c r="O142" s="1233"/>
      <c r="P142" s="345"/>
      <c r="Q142" s="1233"/>
      <c r="R142" s="345"/>
      <c r="S142" s="1233"/>
      <c r="T142" s="345"/>
      <c r="U142" s="887"/>
      <c r="V142" s="529"/>
      <c r="Z142" s="551"/>
      <c r="AA142" s="561" t="str">
        <f>IF(OR(B142=0,B142=""),"",B142&amp;IF(COUNTIF(B$11:$B142,B142)&gt;1,COUNTIF(B$11:$B142,B142),""))</f>
        <v/>
      </c>
      <c r="AB142" s="575"/>
    </row>
    <row r="143" spans="1:28" s="525" customFormat="1">
      <c r="A143" s="864"/>
      <c r="B143" s="1229"/>
      <c r="C143" s="1230"/>
      <c r="D143" s="1231"/>
      <c r="E143" s="345"/>
      <c r="F143" s="1267"/>
      <c r="G143" s="1268"/>
      <c r="H143" s="345"/>
      <c r="I143" s="1232"/>
      <c r="J143" s="345"/>
      <c r="K143" s="1233"/>
      <c r="L143" s="345"/>
      <c r="M143" s="1233"/>
      <c r="N143" s="345"/>
      <c r="O143" s="1233"/>
      <c r="P143" s="345"/>
      <c r="Q143" s="1233"/>
      <c r="R143" s="345"/>
      <c r="S143" s="1233"/>
      <c r="T143" s="345"/>
      <c r="U143" s="887"/>
      <c r="V143" s="529"/>
      <c r="Z143" s="551"/>
      <c r="AA143" s="561"/>
      <c r="AB143" s="575"/>
    </row>
    <row r="144" spans="1:28" s="525" customFormat="1">
      <c r="A144" s="864"/>
      <c r="B144" s="866"/>
      <c r="C144" s="866"/>
      <c r="D144" s="913"/>
      <c r="E144" s="604"/>
      <c r="F144" s="1269"/>
      <c r="G144" s="1270"/>
      <c r="H144" s="604"/>
      <c r="I144" s="914"/>
      <c r="J144" s="604"/>
      <c r="K144" s="915"/>
      <c r="L144" s="604"/>
      <c r="M144" s="915"/>
      <c r="N144" s="604"/>
      <c r="O144" s="915"/>
      <c r="P144" s="604"/>
      <c r="Q144" s="915"/>
      <c r="R144" s="604"/>
      <c r="S144" s="915"/>
      <c r="T144" s="604"/>
      <c r="U144" s="887"/>
      <c r="V144" s="529"/>
      <c r="Z144" s="577"/>
      <c r="AA144" s="561" t="str">
        <f>IF(OR(B144=0,B144=""),"",B144&amp;IF(COUNTIF(B$11:$B144,B144)&gt;1,COUNTIF(B$11:$B144,B144),""))</f>
        <v/>
      </c>
      <c r="AB144" s="608"/>
    </row>
    <row r="145" spans="1:30" s="525" customFormat="1" ht="12.75" customHeight="1">
      <c r="A145" s="864"/>
      <c r="B145" s="916" t="s">
        <v>282</v>
      </c>
      <c r="C145" s="909"/>
      <c r="D145" s="910">
        <f>IFERROR(VLOOKUP($AA145,Calc_INF_PrevYearEUR!$A$11:$BQ$330,HLOOKUP(D$8,Calc_INF_PrevYearEUR!$E$5:$BQ$6,2,0),0),0)</f>
        <v>0</v>
      </c>
      <c r="E145" s="360" t="str">
        <f t="shared" ref="E145:E155" si="32">IF(D$155=0,"",D145/D$155)</f>
        <v/>
      </c>
      <c r="F145" s="1265">
        <f>IFERROR(VLOOKUP($AA145,Calc_INF_FC_EUR!$A$11:$BQ$330,HLOOKUP(F$8,Calc_INF_FC_EUR!$E$5:$BQ$6,2,0),0),0)</f>
        <v>0</v>
      </c>
      <c r="G145" s="1266">
        <f>BusPlanLocation!G145</f>
        <v>0</v>
      </c>
      <c r="H145" s="360" t="str">
        <f t="shared" ref="H145:H176" si="33">IF(F$205=0,"",F145/F$205)</f>
        <v/>
      </c>
      <c r="I145" s="917" t="e">
        <f t="shared" ref="I145" si="34">SUM(I146:I154)</f>
        <v>#REF!</v>
      </c>
      <c r="J145" s="360" t="e">
        <f t="shared" ref="J145:J176" si="35">IF(I$205=0,"",I145/I$205)</f>
        <v>#REF!</v>
      </c>
      <c r="K145" s="917">
        <f t="shared" ref="K145:Q145" si="36">SUM(K146:K154)</f>
        <v>0</v>
      </c>
      <c r="L145" s="360">
        <f t="shared" ref="L145:L176" si="37">IF(K$205=0,"",K145/K$205)</f>
        <v>0</v>
      </c>
      <c r="M145" s="917">
        <f t="shared" si="36"/>
        <v>0</v>
      </c>
      <c r="N145" s="360">
        <f t="shared" ref="N145:N176" si="38">IF(M$205=0,"",M145/M$205)</f>
        <v>0</v>
      </c>
      <c r="O145" s="917">
        <f t="shared" si="36"/>
        <v>0</v>
      </c>
      <c r="P145" s="360" t="str">
        <f t="shared" ref="P145:P176" si="39">IF(O$205=0,"",O145/O$205)</f>
        <v/>
      </c>
      <c r="Q145" s="917">
        <f t="shared" si="36"/>
        <v>0</v>
      </c>
      <c r="R145" s="360" t="str">
        <f t="shared" ref="R145:R176" si="40">IF(Q$205=0,"",Q145/Q$205)</f>
        <v/>
      </c>
      <c r="S145" s="917">
        <f t="shared" ref="S145" si="41">SUM(S146:S154)</f>
        <v>0</v>
      </c>
      <c r="T145" s="360" t="str">
        <f t="shared" ref="T145:T176" si="42">IF(S$205=0,"",S145/S$205)</f>
        <v/>
      </c>
      <c r="U145" s="887"/>
      <c r="V145" s="529"/>
      <c r="Z145" s="550"/>
      <c r="AA145" s="561" t="str">
        <f>IF(OR(B145=0,B145=""),"",B145&amp;IF(COUNTIF(B$11:$B145,B145)&gt;1,COUNTIF(B$11:$B145,B145),""))</f>
        <v>All Business Types</v>
      </c>
      <c r="AB145" s="550"/>
      <c r="AC145" s="552"/>
      <c r="AD145" s="552"/>
    </row>
    <row r="146" spans="1:30" s="525" customFormat="1" ht="12.75" customHeight="1">
      <c r="A146" s="864"/>
      <c r="B146" s="891" t="s">
        <v>269</v>
      </c>
      <c r="C146" s="892"/>
      <c r="D146" s="895">
        <f>IFERROR(VLOOKUP($AA146,Calc_INF_PrevYearEUR!$A$11:$BQ$330,HLOOKUP(D$8,Calc_INF_PrevYearEUR!$E$5:$BQ$6,2,0),0),0)</f>
        <v>0</v>
      </c>
      <c r="E146" s="307" t="str">
        <f t="shared" si="32"/>
        <v/>
      </c>
      <c r="F146" s="1258">
        <f>IFERROR(VLOOKUP($AA146,Calc_INF_FC_EUR!$A$11:$BQ$330,HLOOKUP(F$8,Calc_INF_FC_EUR!$E$5:$BQ$6,2,0),0),0)</f>
        <v>0</v>
      </c>
      <c r="G146" s="1260">
        <f>BusPlanLocation!G146</f>
        <v>0</v>
      </c>
      <c r="H146" s="307" t="str">
        <f t="shared" si="33"/>
        <v/>
      </c>
      <c r="I146" s="896">
        <f t="shared" ref="I146:I154" si="43">I156+I166+I176+I186+I196</f>
        <v>0</v>
      </c>
      <c r="J146" s="307" t="e">
        <f t="shared" si="35"/>
        <v>#REF!</v>
      </c>
      <c r="K146" s="896">
        <f t="shared" ref="K146:K154" si="44">K156+K166+K176+K186+K196</f>
        <v>0</v>
      </c>
      <c r="L146" s="307">
        <f t="shared" si="37"/>
        <v>0</v>
      </c>
      <c r="M146" s="896">
        <f t="shared" ref="M146:M154" si="45">M156+M166+M176+M186+M196</f>
        <v>0</v>
      </c>
      <c r="N146" s="307">
        <f t="shared" si="38"/>
        <v>0</v>
      </c>
      <c r="O146" s="896">
        <f t="shared" ref="O146:O154" si="46">O156+O166+O176+O186+O196</f>
        <v>0</v>
      </c>
      <c r="P146" s="307" t="str">
        <f t="shared" si="39"/>
        <v/>
      </c>
      <c r="Q146" s="896">
        <f t="shared" ref="Q146:Q154" si="47">Q156+Q166+Q176+Q186+Q196</f>
        <v>0</v>
      </c>
      <c r="R146" s="307" t="str">
        <f t="shared" si="40"/>
        <v/>
      </c>
      <c r="S146" s="896">
        <f t="shared" ref="S146:S154" si="48">S156+S166+S176+S186+S196</f>
        <v>0</v>
      </c>
      <c r="T146" s="307" t="str">
        <f t="shared" si="42"/>
        <v/>
      </c>
      <c r="U146" s="887"/>
      <c r="V146" s="529"/>
      <c r="Z146" s="550"/>
      <c r="AA146" s="561" t="str">
        <f>IF(OR(B146=0,B146=""),"",B146&amp;IF(COUNTIF(B$11:$B146,B146)&gt;1,COUNTIF(B$11:$B146,B146),""))</f>
        <v>Papers</v>
      </c>
      <c r="AB146" s="550"/>
      <c r="AC146" s="552"/>
      <c r="AD146" s="552"/>
    </row>
    <row r="147" spans="1:30" s="525" customFormat="1" ht="12.75" customHeight="1">
      <c r="A147" s="864"/>
      <c r="B147" s="891" t="s">
        <v>270</v>
      </c>
      <c r="C147" s="892"/>
      <c r="D147" s="895">
        <f>IFERROR(VLOOKUP($AA147,Calc_INF_PrevYearEUR!$A$11:$BQ$330,HLOOKUP(D$8,Calc_INF_PrevYearEUR!$E$5:$BQ$6,2,0),0),0)</f>
        <v>0</v>
      </c>
      <c r="E147" s="307" t="str">
        <f t="shared" si="32"/>
        <v/>
      </c>
      <c r="F147" s="1258">
        <f>IFERROR(VLOOKUP($AA147,Calc_INF_FC_EUR!$A$11:$BQ$330,HLOOKUP(F$8,Calc_INF_FC_EUR!$E$5:$BQ$6,2,0),0),0)</f>
        <v>0</v>
      </c>
      <c r="G147" s="1260">
        <f>BusPlanLocation!G147</f>
        <v>0</v>
      </c>
      <c r="H147" s="307" t="str">
        <f t="shared" si="33"/>
        <v/>
      </c>
      <c r="I147" s="896" t="e">
        <f t="shared" si="43"/>
        <v>#REF!</v>
      </c>
      <c r="J147" s="307" t="e">
        <f t="shared" si="35"/>
        <v>#REF!</v>
      </c>
      <c r="K147" s="896">
        <f t="shared" si="44"/>
        <v>0</v>
      </c>
      <c r="L147" s="307">
        <f t="shared" si="37"/>
        <v>0</v>
      </c>
      <c r="M147" s="896">
        <f t="shared" si="45"/>
        <v>0</v>
      </c>
      <c r="N147" s="307">
        <f t="shared" si="38"/>
        <v>0</v>
      </c>
      <c r="O147" s="896">
        <f t="shared" si="46"/>
        <v>0</v>
      </c>
      <c r="P147" s="307" t="str">
        <f t="shared" si="39"/>
        <v/>
      </c>
      <c r="Q147" s="896">
        <f t="shared" si="47"/>
        <v>0</v>
      </c>
      <c r="R147" s="307" t="str">
        <f t="shared" si="40"/>
        <v/>
      </c>
      <c r="S147" s="896">
        <f t="shared" si="48"/>
        <v>0</v>
      </c>
      <c r="T147" s="307" t="str">
        <f t="shared" si="42"/>
        <v/>
      </c>
      <c r="U147" s="887"/>
      <c r="V147" s="529"/>
      <c r="Z147" s="550"/>
      <c r="AA147" s="561" t="str">
        <f>IF(OR(B147=0,B147=""),"",B147&amp;IF(COUNTIF(B$11:$B147,B147)&gt;1,COUNTIF(B$11:$B147,B147),""))</f>
        <v>Plastics</v>
      </c>
      <c r="AB147" s="550"/>
      <c r="AC147" s="552"/>
      <c r="AD147" s="552"/>
    </row>
    <row r="148" spans="1:30" s="525" customFormat="1" ht="12.75" customHeight="1">
      <c r="A148" s="864"/>
      <c r="B148" s="891" t="s">
        <v>271</v>
      </c>
      <c r="C148" s="892"/>
      <c r="D148" s="895">
        <f>IFERROR(VLOOKUP($AA148,Calc_INF_PrevYearEUR!$A$11:$BQ$330,HLOOKUP(D$8,Calc_INF_PrevYearEUR!$E$5:$BQ$6,2,0),0),0)</f>
        <v>0</v>
      </c>
      <c r="E148" s="307" t="str">
        <f t="shared" si="32"/>
        <v/>
      </c>
      <c r="F148" s="1258">
        <f>IFERROR(VLOOKUP($AA148,Calc_INF_FC_EUR!$A$11:$BQ$330,HLOOKUP(F$8,Calc_INF_FC_EUR!$E$5:$BQ$6,2,0),0),0)</f>
        <v>0</v>
      </c>
      <c r="G148" s="1260">
        <f>BusPlanLocation!G148</f>
        <v>0</v>
      </c>
      <c r="H148" s="307" t="str">
        <f t="shared" si="33"/>
        <v/>
      </c>
      <c r="I148" s="896">
        <f t="shared" si="43"/>
        <v>0</v>
      </c>
      <c r="J148" s="307" t="e">
        <f t="shared" si="35"/>
        <v>#REF!</v>
      </c>
      <c r="K148" s="896">
        <f t="shared" si="44"/>
        <v>0</v>
      </c>
      <c r="L148" s="307">
        <f t="shared" si="37"/>
        <v>0</v>
      </c>
      <c r="M148" s="896">
        <f t="shared" si="45"/>
        <v>0</v>
      </c>
      <c r="N148" s="307">
        <f t="shared" si="38"/>
        <v>0</v>
      </c>
      <c r="O148" s="896">
        <f t="shared" si="46"/>
        <v>0</v>
      </c>
      <c r="P148" s="307" t="str">
        <f t="shared" si="39"/>
        <v/>
      </c>
      <c r="Q148" s="896">
        <f t="shared" si="47"/>
        <v>0</v>
      </c>
      <c r="R148" s="307" t="str">
        <f t="shared" si="40"/>
        <v/>
      </c>
      <c r="S148" s="896">
        <f t="shared" si="48"/>
        <v>0</v>
      </c>
      <c r="T148" s="307" t="str">
        <f t="shared" si="42"/>
        <v/>
      </c>
      <c r="U148" s="887"/>
      <c r="V148" s="529"/>
      <c r="Z148" s="550"/>
      <c r="AA148" s="561" t="str">
        <f>IF(OR(B148=0,B148=""),"",B148&amp;IF(COUNTIF(B$11:$B148,B148)&gt;1,COUNTIF(B$11:$B148,B148),""))</f>
        <v>Refuse Derived Fuels</v>
      </c>
      <c r="AB148" s="550"/>
      <c r="AC148" s="552"/>
      <c r="AD148" s="552"/>
    </row>
    <row r="149" spans="1:30" s="525" customFormat="1" ht="12.75" customHeight="1">
      <c r="A149" s="864"/>
      <c r="B149" s="891" t="s">
        <v>272</v>
      </c>
      <c r="C149" s="892"/>
      <c r="D149" s="895">
        <f>IFERROR(VLOOKUP($AA149,Calc_INF_PrevYearEUR!$A$11:$BQ$330,HLOOKUP(D$8,Calc_INF_PrevYearEUR!$E$5:$BQ$6,2,0),0),0)</f>
        <v>0</v>
      </c>
      <c r="E149" s="307" t="str">
        <f t="shared" si="32"/>
        <v/>
      </c>
      <c r="F149" s="1258">
        <f>IFERROR(VLOOKUP($AA149,Calc_INF_FC_EUR!$A$11:$BQ$330,HLOOKUP(F$8,Calc_INF_FC_EUR!$E$5:$BQ$6,2,0),0),0)</f>
        <v>0</v>
      </c>
      <c r="G149" s="1260">
        <f>BusPlanLocation!G149</f>
        <v>0</v>
      </c>
      <c r="H149" s="307" t="str">
        <f t="shared" si="33"/>
        <v/>
      </c>
      <c r="I149" s="896" t="e">
        <f t="shared" si="43"/>
        <v>#REF!</v>
      </c>
      <c r="J149" s="307" t="e">
        <f t="shared" si="35"/>
        <v>#REF!</v>
      </c>
      <c r="K149" s="896">
        <f t="shared" si="44"/>
        <v>0</v>
      </c>
      <c r="L149" s="307">
        <f t="shared" si="37"/>
        <v>0</v>
      </c>
      <c r="M149" s="896">
        <f t="shared" si="45"/>
        <v>0</v>
      </c>
      <c r="N149" s="307">
        <f t="shared" si="38"/>
        <v>0</v>
      </c>
      <c r="O149" s="896">
        <f t="shared" si="46"/>
        <v>0</v>
      </c>
      <c r="P149" s="307" t="str">
        <f t="shared" si="39"/>
        <v/>
      </c>
      <c r="Q149" s="896">
        <f t="shared" si="47"/>
        <v>0</v>
      </c>
      <c r="R149" s="307" t="str">
        <f t="shared" si="40"/>
        <v/>
      </c>
      <c r="S149" s="896">
        <f t="shared" si="48"/>
        <v>0</v>
      </c>
      <c r="T149" s="307" t="str">
        <f t="shared" si="42"/>
        <v/>
      </c>
      <c r="U149" s="887"/>
      <c r="V149" s="529"/>
      <c r="Z149" s="550"/>
      <c r="AA149" s="561" t="str">
        <f>IF(OR(B149=0,B149=""),"",B149&amp;IF(COUNTIF(B$11:$B149,B149)&gt;1,COUNTIF(B$11:$B149,B149),""))</f>
        <v>Metals</v>
      </c>
      <c r="AB149" s="550"/>
      <c r="AC149" s="552"/>
      <c r="AD149" s="552"/>
    </row>
    <row r="150" spans="1:30" s="525" customFormat="1" ht="12.75" customHeight="1">
      <c r="A150" s="864"/>
      <c r="B150" s="891" t="s">
        <v>273</v>
      </c>
      <c r="C150" s="892"/>
      <c r="D150" s="895">
        <f>IFERROR(VLOOKUP($AA150,Calc_INF_PrevYearEUR!$A$11:$BQ$330,HLOOKUP(D$8,Calc_INF_PrevYearEUR!$E$5:$BQ$6,2,0),0),0)</f>
        <v>0</v>
      </c>
      <c r="E150" s="307" t="str">
        <f t="shared" si="32"/>
        <v/>
      </c>
      <c r="F150" s="1258">
        <f>IFERROR(VLOOKUP($AA150,Calc_INF_FC_EUR!$A$11:$BQ$330,HLOOKUP(F$8,Calc_INF_FC_EUR!$E$5:$BQ$6,2,0),0),0)</f>
        <v>0</v>
      </c>
      <c r="G150" s="1260">
        <f>BusPlanLocation!G150</f>
        <v>0</v>
      </c>
      <c r="H150" s="307" t="str">
        <f t="shared" si="33"/>
        <v/>
      </c>
      <c r="I150" s="896" t="e">
        <f t="shared" si="43"/>
        <v>#REF!</v>
      </c>
      <c r="J150" s="307" t="e">
        <f t="shared" si="35"/>
        <v>#REF!</v>
      </c>
      <c r="K150" s="896">
        <f t="shared" si="44"/>
        <v>0</v>
      </c>
      <c r="L150" s="307">
        <f t="shared" si="37"/>
        <v>0</v>
      </c>
      <c r="M150" s="896">
        <f t="shared" si="45"/>
        <v>0</v>
      </c>
      <c r="N150" s="307">
        <f t="shared" si="38"/>
        <v>0</v>
      </c>
      <c r="O150" s="896">
        <f t="shared" si="46"/>
        <v>0</v>
      </c>
      <c r="P150" s="307" t="str">
        <f t="shared" si="39"/>
        <v/>
      </c>
      <c r="Q150" s="896">
        <f t="shared" si="47"/>
        <v>0</v>
      </c>
      <c r="R150" s="307" t="str">
        <f t="shared" si="40"/>
        <v/>
      </c>
      <c r="S150" s="896">
        <f t="shared" si="48"/>
        <v>0</v>
      </c>
      <c r="T150" s="307" t="str">
        <f t="shared" si="42"/>
        <v/>
      </c>
      <c r="U150" s="887"/>
      <c r="V150" s="529"/>
      <c r="Z150" s="550"/>
      <c r="AA150" s="561" t="str">
        <f>IF(OR(B150=0,B150=""),"",B150&amp;IF(COUNTIF(B$11:$B150,B150)&gt;1,COUNTIF(B$11:$B150,B150),""))</f>
        <v>Glass</v>
      </c>
      <c r="AB150" s="550"/>
      <c r="AC150" s="552"/>
      <c r="AD150" s="552"/>
    </row>
    <row r="151" spans="1:30" s="525" customFormat="1" ht="12.75" customHeight="1">
      <c r="A151" s="864"/>
      <c r="B151" s="891" t="s">
        <v>274</v>
      </c>
      <c r="C151" s="892"/>
      <c r="D151" s="895">
        <f>IFERROR(VLOOKUP($AA151,Calc_INF_PrevYearEUR!$A$11:$BQ$330,HLOOKUP(D$8,Calc_INF_PrevYearEUR!$E$5:$BQ$6,2,0),0),0)</f>
        <v>0</v>
      </c>
      <c r="E151" s="307" t="str">
        <f t="shared" si="32"/>
        <v/>
      </c>
      <c r="F151" s="1258">
        <f>IFERROR(VLOOKUP($AA151,Calc_INF_FC_EUR!$A$11:$BQ$330,HLOOKUP(F$8,Calc_INF_FC_EUR!$E$5:$BQ$6,2,0),0),0)</f>
        <v>0</v>
      </c>
      <c r="G151" s="1260">
        <f>BusPlanLocation!G151</f>
        <v>0</v>
      </c>
      <c r="H151" s="307" t="str">
        <f t="shared" si="33"/>
        <v/>
      </c>
      <c r="I151" s="896">
        <f t="shared" si="43"/>
        <v>0</v>
      </c>
      <c r="J151" s="307" t="e">
        <f t="shared" si="35"/>
        <v>#REF!</v>
      </c>
      <c r="K151" s="896">
        <f t="shared" si="44"/>
        <v>0</v>
      </c>
      <c r="L151" s="307">
        <f t="shared" si="37"/>
        <v>0</v>
      </c>
      <c r="M151" s="896">
        <f t="shared" si="45"/>
        <v>0</v>
      </c>
      <c r="N151" s="307">
        <f t="shared" si="38"/>
        <v>0</v>
      </c>
      <c r="O151" s="896">
        <f t="shared" si="46"/>
        <v>0</v>
      </c>
      <c r="P151" s="307" t="str">
        <f t="shared" si="39"/>
        <v/>
      </c>
      <c r="Q151" s="896">
        <f t="shared" si="47"/>
        <v>0</v>
      </c>
      <c r="R151" s="307" t="str">
        <f t="shared" si="40"/>
        <v/>
      </c>
      <c r="S151" s="896">
        <f t="shared" si="48"/>
        <v>0</v>
      </c>
      <c r="T151" s="307" t="str">
        <f t="shared" si="42"/>
        <v/>
      </c>
      <c r="U151" s="887"/>
      <c r="V151" s="529"/>
      <c r="Z151" s="550"/>
      <c r="AA151" s="561" t="str">
        <f>IF(OR(B151=0,B151=""),"",B151&amp;IF(COUNTIF(B$11:$B151,B151)&gt;1,COUNTIF(B$11:$B151,B151),""))</f>
        <v>Wood</v>
      </c>
      <c r="AB151" s="550"/>
      <c r="AC151" s="552"/>
      <c r="AD151" s="552"/>
    </row>
    <row r="152" spans="1:30" s="525" customFormat="1" ht="12.75" customHeight="1">
      <c r="A152" s="864"/>
      <c r="B152" s="891" t="s">
        <v>275</v>
      </c>
      <c r="C152" s="892"/>
      <c r="D152" s="895">
        <f>IFERROR(VLOOKUP($AA152,Calc_INF_PrevYearEUR!$A$11:$BQ$330,HLOOKUP(D$8,Calc_INF_PrevYearEUR!$E$5:$BQ$6,2,0),0),0)</f>
        <v>0</v>
      </c>
      <c r="E152" s="307" t="str">
        <f t="shared" si="32"/>
        <v/>
      </c>
      <c r="F152" s="1258">
        <f>IFERROR(VLOOKUP($AA152,Calc_INF_FC_EUR!$A$11:$BQ$330,HLOOKUP(F$8,Calc_INF_FC_EUR!$E$5:$BQ$6,2,0),0),0)</f>
        <v>0</v>
      </c>
      <c r="G152" s="1260">
        <f>BusPlanLocation!G152</f>
        <v>0</v>
      </c>
      <c r="H152" s="307" t="str">
        <f t="shared" si="33"/>
        <v/>
      </c>
      <c r="I152" s="896">
        <f t="shared" si="43"/>
        <v>0</v>
      </c>
      <c r="J152" s="307" t="e">
        <f t="shared" si="35"/>
        <v>#REF!</v>
      </c>
      <c r="K152" s="896">
        <f t="shared" si="44"/>
        <v>0</v>
      </c>
      <c r="L152" s="307">
        <f t="shared" si="37"/>
        <v>0</v>
      </c>
      <c r="M152" s="896">
        <f t="shared" si="45"/>
        <v>0</v>
      </c>
      <c r="N152" s="307">
        <f t="shared" si="38"/>
        <v>0</v>
      </c>
      <c r="O152" s="896">
        <f t="shared" si="46"/>
        <v>0</v>
      </c>
      <c r="P152" s="307" t="str">
        <f t="shared" si="39"/>
        <v/>
      </c>
      <c r="Q152" s="896">
        <f t="shared" si="47"/>
        <v>0</v>
      </c>
      <c r="R152" s="307" t="str">
        <f t="shared" si="40"/>
        <v/>
      </c>
      <c r="S152" s="896">
        <f t="shared" si="48"/>
        <v>0</v>
      </c>
      <c r="T152" s="307" t="str">
        <f t="shared" si="42"/>
        <v/>
      </c>
      <c r="U152" s="887"/>
      <c r="V152" s="529"/>
      <c r="Z152" s="550"/>
      <c r="AA152" s="561" t="str">
        <f>IF(OR(B152=0,B152=""),"",B152&amp;IF(COUNTIF(B$11:$B152,B152)&gt;1,COUNTIF(B$11:$B152,B152),""))</f>
        <v>Final Goods</v>
      </c>
      <c r="AB152" s="550"/>
      <c r="AC152" s="552"/>
      <c r="AD152" s="552"/>
    </row>
    <row r="153" spans="1:30" s="525" customFormat="1" ht="12.75" customHeight="1">
      <c r="A153" s="864"/>
      <c r="B153" s="891" t="s">
        <v>276</v>
      </c>
      <c r="C153" s="892"/>
      <c r="D153" s="895">
        <f>IFERROR(VLOOKUP($AA153,Calc_INF_PrevYearEUR!$A$11:$BQ$330,HLOOKUP(D$8,Calc_INF_PrevYearEUR!$E$5:$BQ$6,2,0),0),0)</f>
        <v>0</v>
      </c>
      <c r="E153" s="307" t="str">
        <f t="shared" si="32"/>
        <v/>
      </c>
      <c r="F153" s="1258">
        <f>IFERROR(VLOOKUP($AA153,Calc_INF_FC_EUR!$A$11:$BQ$330,HLOOKUP(F$8,Calc_INF_FC_EUR!$E$5:$BQ$6,2,0),0),0)</f>
        <v>0</v>
      </c>
      <c r="G153" s="1260">
        <f>BusPlanLocation!G153</f>
        <v>0</v>
      </c>
      <c r="H153" s="307" t="str">
        <f t="shared" si="33"/>
        <v/>
      </c>
      <c r="I153" s="896">
        <f t="shared" si="43"/>
        <v>0</v>
      </c>
      <c r="J153" s="307" t="e">
        <f t="shared" si="35"/>
        <v>#REF!</v>
      </c>
      <c r="K153" s="896">
        <f t="shared" si="44"/>
        <v>0</v>
      </c>
      <c r="L153" s="307">
        <f t="shared" si="37"/>
        <v>0</v>
      </c>
      <c r="M153" s="896">
        <f t="shared" si="45"/>
        <v>0</v>
      </c>
      <c r="N153" s="307">
        <f t="shared" si="38"/>
        <v>0</v>
      </c>
      <c r="O153" s="896">
        <f t="shared" si="46"/>
        <v>0</v>
      </c>
      <c r="P153" s="307" t="str">
        <f t="shared" si="39"/>
        <v/>
      </c>
      <c r="Q153" s="896">
        <f t="shared" si="47"/>
        <v>0</v>
      </c>
      <c r="R153" s="307" t="str">
        <f t="shared" si="40"/>
        <v/>
      </c>
      <c r="S153" s="896">
        <f t="shared" si="48"/>
        <v>0</v>
      </c>
      <c r="T153" s="307" t="str">
        <f t="shared" si="42"/>
        <v/>
      </c>
      <c r="U153" s="887"/>
      <c r="V153" s="529"/>
      <c r="Z153" s="550"/>
      <c r="AA153" s="561" t="str">
        <f>IF(OR(B153=0,B153=""),"",B153&amp;IF(COUNTIF(B$11:$B153,B153)&gt;1,COUNTIF(B$11:$B153,B153),""))</f>
        <v>Compound</v>
      </c>
      <c r="AB153" s="550"/>
      <c r="AC153" s="552"/>
      <c r="AD153" s="552"/>
    </row>
    <row r="154" spans="1:30" s="525" customFormat="1" ht="12.75" customHeight="1">
      <c r="A154" s="864"/>
      <c r="B154" s="918" t="s">
        <v>277</v>
      </c>
      <c r="C154" s="901"/>
      <c r="D154" s="902">
        <f>IFERROR(VLOOKUP($AA154,Calc_INF_PrevYearEUR!$A$11:$BQ$330,HLOOKUP(D$8,Calc_INF_PrevYearEUR!$E$5:$BQ$6,2,0),0),0)</f>
        <v>0</v>
      </c>
      <c r="E154" s="345" t="str">
        <f t="shared" si="32"/>
        <v/>
      </c>
      <c r="F154" s="1271">
        <f>IFERROR(VLOOKUP($AA154,Calc_INF_FC_EUR!$A$11:$BQ$330,HLOOKUP(F$8,Calc_INF_FC_EUR!$E$5:$BQ$6,2,0),0),0)</f>
        <v>0</v>
      </c>
      <c r="G154" s="1272">
        <f>BusPlanLocation!G154</f>
        <v>0</v>
      </c>
      <c r="H154" s="345" t="str">
        <f t="shared" si="33"/>
        <v/>
      </c>
      <c r="I154" s="903">
        <f t="shared" si="43"/>
        <v>0</v>
      </c>
      <c r="J154" s="345" t="e">
        <f t="shared" si="35"/>
        <v>#REF!</v>
      </c>
      <c r="K154" s="903">
        <f t="shared" si="44"/>
        <v>0</v>
      </c>
      <c r="L154" s="345">
        <f t="shared" si="37"/>
        <v>0</v>
      </c>
      <c r="M154" s="903">
        <f t="shared" si="45"/>
        <v>0</v>
      </c>
      <c r="N154" s="345">
        <f t="shared" si="38"/>
        <v>0</v>
      </c>
      <c r="O154" s="903">
        <f t="shared" si="46"/>
        <v>0</v>
      </c>
      <c r="P154" s="345" t="str">
        <f t="shared" si="39"/>
        <v/>
      </c>
      <c r="Q154" s="903">
        <f t="shared" si="47"/>
        <v>0</v>
      </c>
      <c r="R154" s="345" t="str">
        <f t="shared" si="40"/>
        <v/>
      </c>
      <c r="S154" s="903">
        <f t="shared" si="48"/>
        <v>0</v>
      </c>
      <c r="T154" s="345" t="str">
        <f t="shared" si="42"/>
        <v/>
      </c>
      <c r="U154" s="887"/>
      <c r="V154" s="529"/>
      <c r="Z154" s="550"/>
      <c r="AA154" s="561" t="str">
        <f>IF(OR(B154=0,B154=""),"",B154&amp;IF(COUNTIF(B$11:$B204,B154)&gt;1,COUNTIF(B$11:$B204,B154),""))</f>
        <v>Waste6</v>
      </c>
      <c r="AB154" s="550"/>
      <c r="AC154" s="552"/>
      <c r="AD154" s="552"/>
    </row>
    <row r="155" spans="1:30" s="525" customFormat="1" ht="12.75" customHeight="1">
      <c r="A155" s="864"/>
      <c r="B155" s="916" t="s">
        <v>268</v>
      </c>
      <c r="C155" s="909"/>
      <c r="D155" s="910">
        <f>IFERROR(VLOOKUP($AA155,Calc_INF_PrevYearEUR!$A$11:$BQ$330,HLOOKUP(D$8,Calc_INF_PrevYearEUR!$E$5:$BQ$6,2,0),0),0)</f>
        <v>0</v>
      </c>
      <c r="E155" s="360" t="str">
        <f t="shared" si="32"/>
        <v/>
      </c>
      <c r="F155" s="1265">
        <f>IFERROR(VLOOKUP($AA155,Calc_INF_FC_EUR!$A$11:$BQ$330,HLOOKUP(F$8,Calc_INF_FC_EUR!$E$5:$BQ$6,2,0),0),0)</f>
        <v>0</v>
      </c>
      <c r="G155" s="1266">
        <f>BusPlanLocation!G155</f>
        <v>0</v>
      </c>
      <c r="H155" s="360" t="str">
        <f t="shared" si="33"/>
        <v/>
      </c>
      <c r="I155" s="917" t="e">
        <f>SUM(I156:I164)</f>
        <v>#REF!</v>
      </c>
      <c r="J155" s="360" t="e">
        <f t="shared" si="35"/>
        <v>#REF!</v>
      </c>
      <c r="K155" s="917">
        <f>SUM(K156:K164)</f>
        <v>0</v>
      </c>
      <c r="L155" s="360">
        <f t="shared" si="37"/>
        <v>0</v>
      </c>
      <c r="M155" s="917">
        <f>SUM(M156:M164)</f>
        <v>0</v>
      </c>
      <c r="N155" s="360">
        <f t="shared" si="38"/>
        <v>0</v>
      </c>
      <c r="O155" s="917">
        <f>SUM(O156:O164)</f>
        <v>0</v>
      </c>
      <c r="P155" s="360" t="str">
        <f t="shared" si="39"/>
        <v/>
      </c>
      <c r="Q155" s="917">
        <f>SUM(Q156:Q164)</f>
        <v>0</v>
      </c>
      <c r="R155" s="360" t="str">
        <f t="shared" si="40"/>
        <v/>
      </c>
      <c r="S155" s="917">
        <f>SUM(S156:S164)</f>
        <v>0</v>
      </c>
      <c r="T155" s="360" t="str">
        <f t="shared" si="42"/>
        <v/>
      </c>
      <c r="U155" s="887"/>
      <c r="V155" s="529"/>
      <c r="Z155" s="577"/>
      <c r="AA155" s="561" t="str">
        <f>IF(OR(B155=0,B155=""),"",B155&amp;IF(COUNTIF(B$11:$B155,B155)&gt;1,COUNTIF(B$11:$B155,B155),""))</f>
        <v>Collection</v>
      </c>
      <c r="AB155" s="608"/>
    </row>
    <row r="156" spans="1:30" s="525" customFormat="1" ht="12.75" customHeight="1">
      <c r="A156" s="864"/>
      <c r="B156" s="891" t="s">
        <v>269</v>
      </c>
      <c r="C156" s="892"/>
      <c r="D156" s="895">
        <f>IFERROR(VLOOKUP($AA156,Calc_INF_PrevYearEUR!$A$11:$BQ$330,HLOOKUP(D$8,Calc_INF_PrevYearEUR!$E$5:$BQ$6,2,0),0),0)</f>
        <v>0</v>
      </c>
      <c r="E156" s="307" t="str">
        <f t="shared" ref="E156:E213" si="49">IF(D$155=0,"",D156/D$155)</f>
        <v/>
      </c>
      <c r="F156" s="1258">
        <f>IFERROR(VLOOKUP($AA156,Calc_INF_FC_EUR!$A$11:$BQ$330,HLOOKUP(F$8,Calc_INF_FC_EUR!$E$5:$BQ$6,2,0),0),0)</f>
        <v>0</v>
      </c>
      <c r="G156" s="1260">
        <f>BusPlanLocation!G156</f>
        <v>0</v>
      </c>
      <c r="H156" s="307" t="str">
        <f t="shared" si="33"/>
        <v/>
      </c>
      <c r="I156" s="896">
        <f>SUMIFS(SalesReport!$Q:$Q,SalesReport!$AC:$AC,BusPlanLocation!$AB156,SalesReport!$F:$F,$AC156,SalesReport!$A:$A,I$8)+IF($C$9="Forecast",$F156,$D156)</f>
        <v>0</v>
      </c>
      <c r="J156" s="307" t="e">
        <f t="shared" si="35"/>
        <v>#REF!</v>
      </c>
      <c r="K156" s="896">
        <f>SUMIFS(SalesReport!$Q:$Q,SalesReport!$AC:$AC,BusPlanLocation!$AB156,SalesReport!$F:$F,$AC156,SalesReport!$A:$A,K$8)+IF($C$9="Forecast",$F156,$D156)</f>
        <v>0</v>
      </c>
      <c r="L156" s="307">
        <f t="shared" si="37"/>
        <v>0</v>
      </c>
      <c r="M156" s="896">
        <f>SUMIFS(SalesReport!$Q:$Q,SalesReport!$AC:$AC,BusPlanLocation!$AB156,SalesReport!$F:$F,$AC156,SalesReport!$A:$A,M$8)+IF($C$9="Forecast",$F156,$D156)</f>
        <v>0</v>
      </c>
      <c r="N156" s="307">
        <f t="shared" si="38"/>
        <v>0</v>
      </c>
      <c r="O156" s="896">
        <f>SUMIFS(SalesReport!$Q:$Q,SalesReport!$AC:$AC,BusPlanLocation!$AB156,SalesReport!$F:$F,$AC156,SalesReport!$A:$A,O$8)+IF($C$9="Forecast",$F156,$D156)</f>
        <v>0</v>
      </c>
      <c r="P156" s="307" t="str">
        <f t="shared" si="39"/>
        <v/>
      </c>
      <c r="Q156" s="896">
        <f>SUMIFS(SalesReport!$Q:$Q,SalesReport!$AC:$AC,BusPlanLocation!$AB156,SalesReport!$F:$F,$AC156,SalesReport!$A:$A,Q$8)+IF($C$9="Forecast",$F156,$D156)</f>
        <v>0</v>
      </c>
      <c r="R156" s="307" t="str">
        <f t="shared" si="40"/>
        <v/>
      </c>
      <c r="S156" s="896">
        <f>SUMIFS(SalesReport!$Q:$Q,SalesReport!$AC:$AC,BusPlanLocation!$AB156,SalesReport!$F:$F,$AC156,SalesReport!$A:$A,S$8)+IF($C$9="Forecast",$F156,$D156)</f>
        <v>0</v>
      </c>
      <c r="T156" s="307" t="str">
        <f t="shared" si="42"/>
        <v/>
      </c>
      <c r="U156" s="887"/>
      <c r="V156" s="529"/>
      <c r="Z156" s="577"/>
      <c r="AA156" s="561" t="str">
        <f>IF(OR(B156=0,B156=""),"",B156&amp;IF(COUNTIF(B$11:$B156,B156)&gt;1,COUNTIF(B$11:$B156,B156),""))</f>
        <v>Papers2</v>
      </c>
      <c r="AB156" s="577" t="s">
        <v>269</v>
      </c>
      <c r="AC156" s="577" t="s">
        <v>268</v>
      </c>
      <c r="AD156" s="608" t="str">
        <f>CONCATENATE(AC156,AB156)</f>
        <v>CollectionPapers</v>
      </c>
    </row>
    <row r="157" spans="1:30" s="525" customFormat="1" ht="12.75" customHeight="1">
      <c r="A157" s="864"/>
      <c r="B157" s="891" t="s">
        <v>270</v>
      </c>
      <c r="C157" s="892"/>
      <c r="D157" s="895">
        <f>IFERROR(VLOOKUP($AA157,Calc_INF_PrevYearEUR!$A$11:$BQ$330,HLOOKUP(D$8,Calc_INF_PrevYearEUR!$E$5:$BQ$6,2,0),0),0)</f>
        <v>0</v>
      </c>
      <c r="E157" s="307" t="str">
        <f t="shared" si="49"/>
        <v/>
      </c>
      <c r="F157" s="1258">
        <f>IFERROR(VLOOKUP($AA157,Calc_INF_FC_EUR!$A$11:$BQ$330,HLOOKUP(F$8,Calc_INF_FC_EUR!$E$5:$BQ$6,2,0),0),0)</f>
        <v>0</v>
      </c>
      <c r="G157" s="1260">
        <f>BusPlanLocation!G157</f>
        <v>0</v>
      </c>
      <c r="H157" s="307" t="str">
        <f t="shared" si="33"/>
        <v/>
      </c>
      <c r="I157" s="896" t="e">
        <f>SUMIFS(SalesReport!$Q:$Q,SalesReport!$AC:$AC,BusPlanLocation!$AB157,SalesReport!$F:$F,$AC157,SalesReport!$A:$A,I$8)+IF($C$9="Forecast",$F157,$D157)</f>
        <v>#REF!</v>
      </c>
      <c r="J157" s="307" t="e">
        <f t="shared" si="35"/>
        <v>#REF!</v>
      </c>
      <c r="K157" s="896">
        <f>SUMIFS(SalesReport!$Q:$Q,SalesReport!$AC:$AC,BusPlanLocation!$AB157,SalesReport!$F:$F,$AC157,SalesReport!$A:$A,K$8)+IF($C$9="Forecast",$F157,$D157)</f>
        <v>0</v>
      </c>
      <c r="L157" s="307">
        <f t="shared" si="37"/>
        <v>0</v>
      </c>
      <c r="M157" s="896">
        <f>SUMIFS(SalesReport!$Q:$Q,SalesReport!$AC:$AC,BusPlanLocation!$AB157,SalesReport!$F:$F,$AC157,SalesReport!$A:$A,M$8)+IF($C$9="Forecast",$F157,$D157)</f>
        <v>0</v>
      </c>
      <c r="N157" s="307">
        <f t="shared" si="38"/>
        <v>0</v>
      </c>
      <c r="O157" s="896">
        <f>SUMIFS(SalesReport!$Q:$Q,SalesReport!$AC:$AC,BusPlanLocation!$AB157,SalesReport!$F:$F,$AC157,SalesReport!$A:$A,O$8)+IF($C$9="Forecast",$F157,$D157)</f>
        <v>0</v>
      </c>
      <c r="P157" s="307" t="str">
        <f t="shared" si="39"/>
        <v/>
      </c>
      <c r="Q157" s="896">
        <f>SUMIFS(SalesReport!$Q:$Q,SalesReport!$AC:$AC,BusPlanLocation!$AB157,SalesReport!$F:$F,$AC157,SalesReport!$A:$A,Q$8)+IF($C$9="Forecast",$F157,$D157)</f>
        <v>0</v>
      </c>
      <c r="R157" s="307" t="str">
        <f t="shared" si="40"/>
        <v/>
      </c>
      <c r="S157" s="896">
        <f>SUMIFS(SalesReport!$Q:$Q,SalesReport!$AC:$AC,BusPlanLocation!$AB157,SalesReport!$F:$F,$AC157,SalesReport!$A:$A,S$8)+IF($C$9="Forecast",$F157,$D157)</f>
        <v>0</v>
      </c>
      <c r="T157" s="307" t="str">
        <f t="shared" si="42"/>
        <v/>
      </c>
      <c r="U157" s="887"/>
      <c r="V157" s="529"/>
      <c r="Z157" s="577"/>
      <c r="AA157" s="561" t="str">
        <f>IF(OR(B157=0,B157=""),"",B157&amp;IF(COUNTIF(B$11:$B157,B157)&gt;1,COUNTIF(B$11:$B157,B157),""))</f>
        <v>Plastics2</v>
      </c>
      <c r="AB157" s="577" t="s">
        <v>270</v>
      </c>
      <c r="AC157" s="577" t="s">
        <v>268</v>
      </c>
      <c r="AD157" s="608" t="str">
        <f t="shared" ref="AD157:AD164" si="50">CONCATENATE(AC157,AB157)</f>
        <v>CollectionPlastics</v>
      </c>
    </row>
    <row r="158" spans="1:30" s="525" customFormat="1" ht="12.75" customHeight="1">
      <c r="A158" s="864"/>
      <c r="B158" s="891" t="s">
        <v>271</v>
      </c>
      <c r="C158" s="892"/>
      <c r="D158" s="895">
        <f>IFERROR(VLOOKUP($AA158,Calc_INF_PrevYearEUR!$A$11:$BQ$330,HLOOKUP(D$8,Calc_INF_PrevYearEUR!$E$5:$BQ$6,2,0),0),0)</f>
        <v>0</v>
      </c>
      <c r="E158" s="307" t="str">
        <f t="shared" si="49"/>
        <v/>
      </c>
      <c r="F158" s="1258">
        <f>IFERROR(VLOOKUP($AA158,Calc_INF_FC_EUR!$A$11:$BQ$330,HLOOKUP(F$8,Calc_INF_FC_EUR!$E$5:$BQ$6,2,0),0),0)</f>
        <v>0</v>
      </c>
      <c r="G158" s="1260">
        <f>BusPlanLocation!G158</f>
        <v>0</v>
      </c>
      <c r="H158" s="307" t="str">
        <f t="shared" si="33"/>
        <v/>
      </c>
      <c r="I158" s="896">
        <f>SUMIFS(SalesReport!$Q:$Q,SalesReport!$AC:$AC,BusPlanLocation!$AB158,SalesReport!$F:$F,$AC158,SalesReport!$A:$A,I$8)+IF($C$9="Forecast",$F158,$D158)</f>
        <v>0</v>
      </c>
      <c r="J158" s="307" t="e">
        <f t="shared" si="35"/>
        <v>#REF!</v>
      </c>
      <c r="K158" s="896">
        <f>SUMIFS(SalesReport!$Q:$Q,SalesReport!$AC:$AC,BusPlanLocation!$AB158,SalesReport!$F:$F,$AC158,SalesReport!$A:$A,K$8)+IF($C$9="Forecast",$F158,$D158)</f>
        <v>0</v>
      </c>
      <c r="L158" s="307">
        <f t="shared" si="37"/>
        <v>0</v>
      </c>
      <c r="M158" s="896">
        <f>SUMIFS(SalesReport!$Q:$Q,SalesReport!$AC:$AC,BusPlanLocation!$AB158,SalesReport!$F:$F,$AC158,SalesReport!$A:$A,M$8)+IF($C$9="Forecast",$F158,$D158)</f>
        <v>0</v>
      </c>
      <c r="N158" s="307">
        <f t="shared" si="38"/>
        <v>0</v>
      </c>
      <c r="O158" s="896">
        <f>SUMIFS(SalesReport!$Q:$Q,SalesReport!$AC:$AC,BusPlanLocation!$AB158,SalesReport!$F:$F,$AC158,SalesReport!$A:$A,O$8)+IF($C$9="Forecast",$F158,$D158)</f>
        <v>0</v>
      </c>
      <c r="P158" s="307" t="str">
        <f t="shared" si="39"/>
        <v/>
      </c>
      <c r="Q158" s="896">
        <f>SUMIFS(SalesReport!$Q:$Q,SalesReport!$AC:$AC,BusPlanLocation!$AB158,SalesReport!$F:$F,$AC158,SalesReport!$A:$A,Q$8)+IF($C$9="Forecast",$F158,$D158)</f>
        <v>0</v>
      </c>
      <c r="R158" s="307" t="str">
        <f t="shared" si="40"/>
        <v/>
      </c>
      <c r="S158" s="896">
        <f>SUMIFS(SalesReport!$Q:$Q,SalesReport!$AC:$AC,BusPlanLocation!$AB158,SalesReport!$F:$F,$AC158,SalesReport!$A:$A,S$8)+IF($C$9="Forecast",$F158,$D158)</f>
        <v>0</v>
      </c>
      <c r="T158" s="307" t="str">
        <f t="shared" si="42"/>
        <v/>
      </c>
      <c r="U158" s="887"/>
      <c r="V158" s="529"/>
      <c r="Z158" s="577"/>
      <c r="AA158" s="561" t="str">
        <f>IF(OR(B158=0,B158=""),"",B158&amp;IF(COUNTIF(B$11:$B158,B158)&gt;1,COUNTIF(B$11:$B158,B158),""))</f>
        <v>Refuse Derived Fuels2</v>
      </c>
      <c r="AB158" s="577" t="s">
        <v>271</v>
      </c>
      <c r="AC158" s="577" t="s">
        <v>268</v>
      </c>
      <c r="AD158" s="608" t="str">
        <f t="shared" si="50"/>
        <v>CollectionRefuse Derived Fuels</v>
      </c>
    </row>
    <row r="159" spans="1:30" s="525" customFormat="1" ht="12.75" customHeight="1">
      <c r="A159" s="864"/>
      <c r="B159" s="891" t="s">
        <v>272</v>
      </c>
      <c r="C159" s="892"/>
      <c r="D159" s="895">
        <f>IFERROR(VLOOKUP($AA159,Calc_INF_PrevYearEUR!$A$11:$BQ$330,HLOOKUP(D$8,Calc_INF_PrevYearEUR!$E$5:$BQ$6,2,0),0),0)</f>
        <v>0</v>
      </c>
      <c r="E159" s="307" t="str">
        <f t="shared" si="49"/>
        <v/>
      </c>
      <c r="F159" s="1258">
        <f>IFERROR(VLOOKUP($AA159,Calc_INF_FC_EUR!$A$11:$BQ$330,HLOOKUP(F$8,Calc_INF_FC_EUR!$E$5:$BQ$6,2,0),0),0)</f>
        <v>0</v>
      </c>
      <c r="G159" s="1260">
        <f>BusPlanLocation!G159</f>
        <v>0</v>
      </c>
      <c r="H159" s="307" t="str">
        <f t="shared" si="33"/>
        <v/>
      </c>
      <c r="I159" s="896" t="e">
        <f>SUMIFS(SalesReport!$Q:$Q,SalesReport!$AC:$AC,BusPlanLocation!$AB159,SalesReport!$F:$F,$AC159,SalesReport!$A:$A,I$8)+IF($C$9="Forecast",$F159,$D159)</f>
        <v>#REF!</v>
      </c>
      <c r="J159" s="307" t="e">
        <f t="shared" si="35"/>
        <v>#REF!</v>
      </c>
      <c r="K159" s="896">
        <f>SUMIFS(SalesReport!$Q:$Q,SalesReport!$AC:$AC,BusPlanLocation!$AB159,SalesReport!$F:$F,$AC159,SalesReport!$A:$A,K$8)+IF($C$9="Forecast",$F159,$D159)</f>
        <v>0</v>
      </c>
      <c r="L159" s="307">
        <f t="shared" si="37"/>
        <v>0</v>
      </c>
      <c r="M159" s="896">
        <f>SUMIFS(SalesReport!$Q:$Q,SalesReport!$AC:$AC,BusPlanLocation!$AB159,SalesReport!$F:$F,$AC159,SalesReport!$A:$A,M$8)+IF($C$9="Forecast",$F159,$D159)</f>
        <v>0</v>
      </c>
      <c r="N159" s="307">
        <f t="shared" si="38"/>
        <v>0</v>
      </c>
      <c r="O159" s="896">
        <f>SUMIFS(SalesReport!$Q:$Q,SalesReport!$AC:$AC,BusPlanLocation!$AB159,SalesReport!$F:$F,$AC159,SalesReport!$A:$A,O$8)+IF($C$9="Forecast",$F159,$D159)</f>
        <v>0</v>
      </c>
      <c r="P159" s="307" t="str">
        <f t="shared" si="39"/>
        <v/>
      </c>
      <c r="Q159" s="896">
        <f>SUMIFS(SalesReport!$Q:$Q,SalesReport!$AC:$AC,BusPlanLocation!$AB159,SalesReport!$F:$F,$AC159,SalesReport!$A:$A,Q$8)+IF($C$9="Forecast",$F159,$D159)</f>
        <v>0</v>
      </c>
      <c r="R159" s="307" t="str">
        <f t="shared" si="40"/>
        <v/>
      </c>
      <c r="S159" s="896">
        <f>SUMIFS(SalesReport!$Q:$Q,SalesReport!$AC:$AC,BusPlanLocation!$AB159,SalesReport!$F:$F,$AC159,SalesReport!$A:$A,S$8)+IF($C$9="Forecast",$F159,$D159)</f>
        <v>0</v>
      </c>
      <c r="T159" s="307" t="str">
        <f t="shared" si="42"/>
        <v/>
      </c>
      <c r="U159" s="887"/>
      <c r="V159" s="529"/>
      <c r="Z159" s="577"/>
      <c r="AA159" s="561" t="str">
        <f>IF(OR(B159=0,B159=""),"",B159&amp;IF(COUNTIF(B$11:$B159,B159)&gt;1,COUNTIF(B$11:$B159,B159),""))</f>
        <v>Metals2</v>
      </c>
      <c r="AB159" s="577" t="s">
        <v>272</v>
      </c>
      <c r="AC159" s="577" t="s">
        <v>268</v>
      </c>
      <c r="AD159" s="608" t="str">
        <f t="shared" si="50"/>
        <v>CollectionMetals</v>
      </c>
    </row>
    <row r="160" spans="1:30" s="525" customFormat="1" ht="12.75" customHeight="1">
      <c r="A160" s="864"/>
      <c r="B160" s="891" t="s">
        <v>273</v>
      </c>
      <c r="C160" s="892"/>
      <c r="D160" s="895">
        <f>IFERROR(VLOOKUP($AA160,Calc_INF_PrevYearEUR!$A$11:$BQ$330,HLOOKUP(D$8,Calc_INF_PrevYearEUR!$E$5:$BQ$6,2,0),0),0)</f>
        <v>0</v>
      </c>
      <c r="E160" s="307" t="str">
        <f t="shared" si="49"/>
        <v/>
      </c>
      <c r="F160" s="1258">
        <f>IFERROR(VLOOKUP($AA160,Calc_INF_FC_EUR!$A$11:$BQ$330,HLOOKUP(F$8,Calc_INF_FC_EUR!$E$5:$BQ$6,2,0),0),0)</f>
        <v>0</v>
      </c>
      <c r="G160" s="1260">
        <f>BusPlanLocation!G160</f>
        <v>0</v>
      </c>
      <c r="H160" s="307" t="str">
        <f t="shared" si="33"/>
        <v/>
      </c>
      <c r="I160" s="896" t="e">
        <f>SUMIFS(SalesReport!$Q:$Q,SalesReport!$AC:$AC,BusPlanLocation!$AB160,SalesReport!$F:$F,$AC160,SalesReport!$A:$A,I$8)+IF($C$9="Forecast",$F160,$D160)</f>
        <v>#REF!</v>
      </c>
      <c r="J160" s="307" t="e">
        <f t="shared" si="35"/>
        <v>#REF!</v>
      </c>
      <c r="K160" s="896">
        <f>SUMIFS(SalesReport!$Q:$Q,SalesReport!$AC:$AC,BusPlanLocation!$AB160,SalesReport!$F:$F,$AC160,SalesReport!$A:$A,K$8)+IF($C$9="Forecast",$F160,$D160)</f>
        <v>0</v>
      </c>
      <c r="L160" s="307">
        <f t="shared" si="37"/>
        <v>0</v>
      </c>
      <c r="M160" s="896">
        <f>SUMIFS(SalesReport!$Q:$Q,SalesReport!$AC:$AC,BusPlanLocation!$AB160,SalesReport!$F:$F,$AC160,SalesReport!$A:$A,M$8)+IF($C$9="Forecast",$F160,$D160)</f>
        <v>0</v>
      </c>
      <c r="N160" s="307">
        <f t="shared" si="38"/>
        <v>0</v>
      </c>
      <c r="O160" s="896">
        <f>SUMIFS(SalesReport!$Q:$Q,SalesReport!$AC:$AC,BusPlanLocation!$AB160,SalesReport!$F:$F,$AC160,SalesReport!$A:$A,O$8)+IF($C$9="Forecast",$F160,$D160)</f>
        <v>0</v>
      </c>
      <c r="P160" s="307" t="str">
        <f t="shared" si="39"/>
        <v/>
      </c>
      <c r="Q160" s="896">
        <f>SUMIFS(SalesReport!$Q:$Q,SalesReport!$AC:$AC,BusPlanLocation!$AB160,SalesReport!$F:$F,$AC160,SalesReport!$A:$A,Q$8)+IF($C$9="Forecast",$F160,$D160)</f>
        <v>0</v>
      </c>
      <c r="R160" s="307" t="str">
        <f t="shared" si="40"/>
        <v/>
      </c>
      <c r="S160" s="896">
        <f>SUMIFS(SalesReport!$Q:$Q,SalesReport!$AC:$AC,BusPlanLocation!$AB160,SalesReport!$F:$F,$AC160,SalesReport!$A:$A,S$8)+IF($C$9="Forecast",$F160,$D160)</f>
        <v>0</v>
      </c>
      <c r="T160" s="307" t="str">
        <f t="shared" si="42"/>
        <v/>
      </c>
      <c r="U160" s="887"/>
      <c r="V160" s="529"/>
      <c r="Z160" s="577"/>
      <c r="AA160" s="561" t="str">
        <f>IF(OR(B160=0,B160=""),"",B160&amp;IF(COUNTIF(B$11:$B160,B160)&gt;1,COUNTIF(B$11:$B160,B160),""))</f>
        <v>Glass2</v>
      </c>
      <c r="AB160" s="577" t="s">
        <v>273</v>
      </c>
      <c r="AC160" s="577" t="s">
        <v>268</v>
      </c>
      <c r="AD160" s="608" t="str">
        <f t="shared" si="50"/>
        <v>CollectionGlass</v>
      </c>
    </row>
    <row r="161" spans="1:30" s="525" customFormat="1" ht="12.75" customHeight="1">
      <c r="A161" s="864"/>
      <c r="B161" s="891" t="s">
        <v>274</v>
      </c>
      <c r="C161" s="892"/>
      <c r="D161" s="895">
        <f>IFERROR(VLOOKUP($AA161,Calc_INF_PrevYearEUR!$A$11:$BQ$330,HLOOKUP(D$8,Calc_INF_PrevYearEUR!$E$5:$BQ$6,2,0),0),0)</f>
        <v>0</v>
      </c>
      <c r="E161" s="307" t="str">
        <f t="shared" si="49"/>
        <v/>
      </c>
      <c r="F161" s="1258">
        <f>IFERROR(VLOOKUP($AA161,Calc_INF_FC_EUR!$A$11:$BQ$330,HLOOKUP(F$8,Calc_INF_FC_EUR!$E$5:$BQ$6,2,0),0),0)</f>
        <v>0</v>
      </c>
      <c r="G161" s="1260">
        <f>BusPlanLocation!G161</f>
        <v>0</v>
      </c>
      <c r="H161" s="307" t="str">
        <f t="shared" si="33"/>
        <v/>
      </c>
      <c r="I161" s="896">
        <f>SUMIFS(SalesReport!$Q:$Q,SalesReport!$AC:$AC,BusPlanLocation!$AB161,SalesReport!$F:$F,$AC161,SalesReport!$A:$A,I$8)+IF($C$9="Forecast",$F161,$D161)</f>
        <v>0</v>
      </c>
      <c r="J161" s="307" t="e">
        <f t="shared" si="35"/>
        <v>#REF!</v>
      </c>
      <c r="K161" s="896">
        <f>SUMIFS(SalesReport!$Q:$Q,SalesReport!$AC:$AC,BusPlanLocation!$AB161,SalesReport!$F:$F,$AC161,SalesReport!$A:$A,K$8)+IF($C$9="Forecast",$F161,$D161)</f>
        <v>0</v>
      </c>
      <c r="L161" s="307">
        <f t="shared" si="37"/>
        <v>0</v>
      </c>
      <c r="M161" s="896">
        <f>SUMIFS(SalesReport!$Q:$Q,SalesReport!$AC:$AC,BusPlanLocation!$AB161,SalesReport!$F:$F,$AC161,SalesReport!$A:$A,M$8)+IF($C$9="Forecast",$F161,$D161)</f>
        <v>0</v>
      </c>
      <c r="N161" s="307">
        <f t="shared" si="38"/>
        <v>0</v>
      </c>
      <c r="O161" s="896">
        <f>SUMIFS(SalesReport!$Q:$Q,SalesReport!$AC:$AC,BusPlanLocation!$AB161,SalesReport!$F:$F,$AC161,SalesReport!$A:$A,O$8)+IF($C$9="Forecast",$F161,$D161)</f>
        <v>0</v>
      </c>
      <c r="P161" s="307" t="str">
        <f t="shared" si="39"/>
        <v/>
      </c>
      <c r="Q161" s="896">
        <f>SUMIFS(SalesReport!$Q:$Q,SalesReport!$AC:$AC,BusPlanLocation!$AB161,SalesReport!$F:$F,$AC161,SalesReport!$A:$A,Q$8)+IF($C$9="Forecast",$F161,$D161)</f>
        <v>0</v>
      </c>
      <c r="R161" s="307" t="str">
        <f t="shared" si="40"/>
        <v/>
      </c>
      <c r="S161" s="896">
        <f>SUMIFS(SalesReport!$Q:$Q,SalesReport!$AC:$AC,BusPlanLocation!$AB161,SalesReport!$F:$F,$AC161,SalesReport!$A:$A,S$8)+IF($C$9="Forecast",$F161,$D161)</f>
        <v>0</v>
      </c>
      <c r="T161" s="307" t="str">
        <f t="shared" si="42"/>
        <v/>
      </c>
      <c r="U161" s="887"/>
      <c r="V161" s="529"/>
      <c r="Z161" s="577"/>
      <c r="AA161" s="561" t="str">
        <f>IF(OR(B161=0,B161=""),"",B161&amp;IF(COUNTIF(B$11:$B161,B161)&gt;1,COUNTIF(B$11:$B161,B161),""))</f>
        <v>Wood2</v>
      </c>
      <c r="AB161" s="577" t="s">
        <v>274</v>
      </c>
      <c r="AC161" s="577" t="s">
        <v>268</v>
      </c>
      <c r="AD161" s="608" t="str">
        <f t="shared" si="50"/>
        <v>CollectionWood</v>
      </c>
    </row>
    <row r="162" spans="1:30" s="525" customFormat="1" ht="12.75" customHeight="1">
      <c r="A162" s="864"/>
      <c r="B162" s="891" t="s">
        <v>275</v>
      </c>
      <c r="C162" s="892"/>
      <c r="D162" s="895">
        <f>IFERROR(VLOOKUP($AA162,Calc_INF_PrevYearEUR!$A$11:$BQ$330,HLOOKUP(D$8,Calc_INF_PrevYearEUR!$E$5:$BQ$6,2,0),0),0)</f>
        <v>0</v>
      </c>
      <c r="E162" s="307" t="str">
        <f t="shared" si="49"/>
        <v/>
      </c>
      <c r="F162" s="1258">
        <f>IFERROR(VLOOKUP($AA162,Calc_INF_FC_EUR!$A$11:$BQ$330,HLOOKUP(F$8,Calc_INF_FC_EUR!$E$5:$BQ$6,2,0),0),0)</f>
        <v>0</v>
      </c>
      <c r="G162" s="1260">
        <f>BusPlanLocation!G162</f>
        <v>0</v>
      </c>
      <c r="H162" s="307" t="str">
        <f t="shared" si="33"/>
        <v/>
      </c>
      <c r="I162" s="896">
        <f>SUMIFS(SalesReport!$Q:$Q,SalesReport!$AC:$AC,BusPlanLocation!$AB162,SalesReport!$F:$F,$AC162,SalesReport!$A:$A,I$8)+IF($C$9="Forecast",$F162,$D162)</f>
        <v>0</v>
      </c>
      <c r="J162" s="307" t="e">
        <f t="shared" si="35"/>
        <v>#REF!</v>
      </c>
      <c r="K162" s="896">
        <f>SUMIFS(SalesReport!$Q:$Q,SalesReport!$AC:$AC,BusPlanLocation!$AB162,SalesReport!$F:$F,$AC162,SalesReport!$A:$A,K$8)+IF($C$9="Forecast",$F162,$D162)</f>
        <v>0</v>
      </c>
      <c r="L162" s="307">
        <f t="shared" si="37"/>
        <v>0</v>
      </c>
      <c r="M162" s="896">
        <f>SUMIFS(SalesReport!$Q:$Q,SalesReport!$AC:$AC,BusPlanLocation!$AB162,SalesReport!$F:$F,$AC162,SalesReport!$A:$A,M$8)+IF($C$9="Forecast",$F162,$D162)</f>
        <v>0</v>
      </c>
      <c r="N162" s="307">
        <f t="shared" si="38"/>
        <v>0</v>
      </c>
      <c r="O162" s="896">
        <f>SUMIFS(SalesReport!$Q:$Q,SalesReport!$AC:$AC,BusPlanLocation!$AB162,SalesReport!$F:$F,$AC162,SalesReport!$A:$A,O$8)+IF($C$9="Forecast",$F162,$D162)</f>
        <v>0</v>
      </c>
      <c r="P162" s="307" t="str">
        <f t="shared" si="39"/>
        <v/>
      </c>
      <c r="Q162" s="896">
        <f>SUMIFS(SalesReport!$Q:$Q,SalesReport!$AC:$AC,BusPlanLocation!$AB162,SalesReport!$F:$F,$AC162,SalesReport!$A:$A,Q$8)+IF($C$9="Forecast",$F162,$D162)</f>
        <v>0</v>
      </c>
      <c r="R162" s="307" t="str">
        <f t="shared" si="40"/>
        <v/>
      </c>
      <c r="S162" s="896">
        <f>SUMIFS(SalesReport!$Q:$Q,SalesReport!$AC:$AC,BusPlanLocation!$AB162,SalesReport!$F:$F,$AC162,SalesReport!$A:$A,S$8)+IF($C$9="Forecast",$F162,$D162)</f>
        <v>0</v>
      </c>
      <c r="T162" s="307" t="str">
        <f t="shared" si="42"/>
        <v/>
      </c>
      <c r="U162" s="887"/>
      <c r="V162" s="529"/>
      <c r="Z162" s="610"/>
      <c r="AA162" s="561" t="str">
        <f>IF(OR(B162=0,B162=""),"",B162&amp;IF(COUNTIF(B$11:$B162,B162)&gt;1,COUNTIF(B$11:$B162,B162),""))</f>
        <v>Final Goods2</v>
      </c>
      <c r="AB162" s="610" t="s">
        <v>275</v>
      </c>
      <c r="AC162" s="577" t="s">
        <v>268</v>
      </c>
      <c r="AD162" s="608" t="str">
        <f t="shared" si="50"/>
        <v>CollectionFinal Goods</v>
      </c>
    </row>
    <row r="163" spans="1:30" s="525" customFormat="1" ht="12.75" customHeight="1">
      <c r="A163" s="864"/>
      <c r="B163" s="891" t="s">
        <v>276</v>
      </c>
      <c r="C163" s="892"/>
      <c r="D163" s="895">
        <f>IFERROR(VLOOKUP($AA163,Calc_INF_PrevYearEUR!$A$11:$BQ$330,HLOOKUP(D$8,Calc_INF_PrevYearEUR!$E$5:$BQ$6,2,0),0),0)</f>
        <v>0</v>
      </c>
      <c r="E163" s="307" t="str">
        <f t="shared" si="49"/>
        <v/>
      </c>
      <c r="F163" s="1258">
        <f>IFERROR(VLOOKUP($AA163,Calc_INF_FC_EUR!$A$11:$BQ$330,HLOOKUP(F$8,Calc_INF_FC_EUR!$E$5:$BQ$6,2,0),0),0)</f>
        <v>0</v>
      </c>
      <c r="G163" s="1260">
        <f>BusPlanLocation!G163</f>
        <v>0</v>
      </c>
      <c r="H163" s="307" t="str">
        <f t="shared" si="33"/>
        <v/>
      </c>
      <c r="I163" s="896">
        <f>SUMIFS(SalesReport!$Q:$Q,SalesReport!$AC:$AC,BusPlanLocation!$AB163,SalesReport!$F:$F,$AC163,SalesReport!$A:$A,I$8)+IF($C$9="Forecast",$F163,$D163)</f>
        <v>0</v>
      </c>
      <c r="J163" s="307" t="e">
        <f t="shared" si="35"/>
        <v>#REF!</v>
      </c>
      <c r="K163" s="896">
        <f>SUMIFS(SalesReport!$Q:$Q,SalesReport!$AC:$AC,BusPlanLocation!$AB163,SalesReport!$F:$F,$AC163,SalesReport!$A:$A,K$8)+IF($C$9="Forecast",$F163,$D163)</f>
        <v>0</v>
      </c>
      <c r="L163" s="307">
        <f t="shared" si="37"/>
        <v>0</v>
      </c>
      <c r="M163" s="896">
        <f>SUMIFS(SalesReport!$Q:$Q,SalesReport!$AC:$AC,BusPlanLocation!$AB163,SalesReport!$F:$F,$AC163,SalesReport!$A:$A,M$8)+IF($C$9="Forecast",$F163,$D163)</f>
        <v>0</v>
      </c>
      <c r="N163" s="307">
        <f t="shared" si="38"/>
        <v>0</v>
      </c>
      <c r="O163" s="896">
        <f>SUMIFS(SalesReport!$Q:$Q,SalesReport!$AC:$AC,BusPlanLocation!$AB163,SalesReport!$F:$F,$AC163,SalesReport!$A:$A,O$8)+IF($C$9="Forecast",$F163,$D163)</f>
        <v>0</v>
      </c>
      <c r="P163" s="307" t="str">
        <f t="shared" si="39"/>
        <v/>
      </c>
      <c r="Q163" s="896">
        <f>SUMIFS(SalesReport!$Q:$Q,SalesReport!$AC:$AC,BusPlanLocation!$AB163,SalesReport!$F:$F,$AC163,SalesReport!$A:$A,Q$8)+IF($C$9="Forecast",$F163,$D163)</f>
        <v>0</v>
      </c>
      <c r="R163" s="307" t="str">
        <f t="shared" si="40"/>
        <v/>
      </c>
      <c r="S163" s="896">
        <f>SUMIFS(SalesReport!$Q:$Q,SalesReport!$AC:$AC,BusPlanLocation!$AB163,SalesReport!$F:$F,$AC163,SalesReport!$A:$A,S$8)+IF($C$9="Forecast",$F163,$D163)</f>
        <v>0</v>
      </c>
      <c r="T163" s="307" t="str">
        <f t="shared" si="42"/>
        <v/>
      </c>
      <c r="U163" s="887"/>
      <c r="V163" s="529"/>
      <c r="Z163" s="610"/>
      <c r="AA163" s="561" t="str">
        <f>IF(OR(B163=0,B163=""),"",B163&amp;IF(COUNTIF(B$11:$B163,B163)&gt;1,COUNTIF(B$11:$B163,B163),""))</f>
        <v>Compound2</v>
      </c>
      <c r="AB163" s="610" t="s">
        <v>276</v>
      </c>
      <c r="AC163" s="577" t="s">
        <v>268</v>
      </c>
      <c r="AD163" s="608" t="str">
        <f t="shared" si="50"/>
        <v>CollectionCompound</v>
      </c>
    </row>
    <row r="164" spans="1:30" s="525" customFormat="1" ht="12.75" customHeight="1">
      <c r="A164" s="864"/>
      <c r="B164" s="891" t="s">
        <v>277</v>
      </c>
      <c r="C164" s="892"/>
      <c r="D164" s="895">
        <f>IFERROR(VLOOKUP($AA164,Calc_INF_PrevYearEUR!$A$11:$BQ$330,HLOOKUP(D$8,Calc_INF_PrevYearEUR!$E$5:$BQ$6,2,0),0),0)</f>
        <v>0</v>
      </c>
      <c r="E164" s="307" t="str">
        <f t="shared" si="49"/>
        <v/>
      </c>
      <c r="F164" s="1258">
        <f>IFERROR(VLOOKUP($AA164,Calc_INF_FC_EUR!$A$11:$BQ$330,HLOOKUP(F$8,Calc_INF_FC_EUR!$E$5:$BQ$6,2,0),0),0)</f>
        <v>0</v>
      </c>
      <c r="G164" s="1260">
        <f>BusPlanLocation!G164</f>
        <v>0</v>
      </c>
      <c r="H164" s="307" t="str">
        <f t="shared" si="33"/>
        <v/>
      </c>
      <c r="I164" s="896">
        <f>SUMIFS(SalesReport!$Q:$Q,SalesReport!$AC:$AC,BusPlanLocation!$AB164,SalesReport!$F:$F,$AC164,SalesReport!$A:$A,I$8)+IF($C$9="Forecast",$F164,$D164)</f>
        <v>0</v>
      </c>
      <c r="J164" s="307" t="e">
        <f t="shared" si="35"/>
        <v>#REF!</v>
      </c>
      <c r="K164" s="896">
        <f>SUMIFS(SalesReport!$Q:$Q,SalesReport!$AC:$AC,BusPlanLocation!$AB164,SalesReport!$F:$F,$AC164,SalesReport!$A:$A,K$8)+IF($C$9="Forecast",$F164,$D164)</f>
        <v>0</v>
      </c>
      <c r="L164" s="307">
        <f t="shared" si="37"/>
        <v>0</v>
      </c>
      <c r="M164" s="896">
        <f>SUMIFS(SalesReport!$Q:$Q,SalesReport!$AC:$AC,BusPlanLocation!$AB164,SalesReport!$F:$F,$AC164,SalesReport!$A:$A,M$8)+IF($C$9="Forecast",$F164,$D164)</f>
        <v>0</v>
      </c>
      <c r="N164" s="307">
        <f t="shared" si="38"/>
        <v>0</v>
      </c>
      <c r="O164" s="896">
        <f>SUMIFS(SalesReport!$Q:$Q,SalesReport!$AC:$AC,BusPlanLocation!$AB164,SalesReport!$F:$F,$AC164,SalesReport!$A:$A,O$8)+IF($C$9="Forecast",$F164,$D164)</f>
        <v>0</v>
      </c>
      <c r="P164" s="307" t="str">
        <f t="shared" si="39"/>
        <v/>
      </c>
      <c r="Q164" s="896">
        <f>SUMIFS(SalesReport!$Q:$Q,SalesReport!$AC:$AC,BusPlanLocation!$AB164,SalesReport!$F:$F,$AC164,SalesReport!$A:$A,Q$8)+IF($C$9="Forecast",$F164,$D164)</f>
        <v>0</v>
      </c>
      <c r="R164" s="307" t="str">
        <f t="shared" si="40"/>
        <v/>
      </c>
      <c r="S164" s="896">
        <f>SUMIFS(SalesReport!$Q:$Q,SalesReport!$AC:$AC,BusPlanLocation!$AB164,SalesReport!$F:$F,$AC164,SalesReport!$A:$A,S$8)+IF($C$9="Forecast",$F164,$D164)</f>
        <v>0</v>
      </c>
      <c r="T164" s="307" t="str">
        <f t="shared" si="42"/>
        <v/>
      </c>
      <c r="U164" s="887"/>
      <c r="V164" s="529"/>
      <c r="Z164" s="610"/>
      <c r="AA164" s="561" t="str">
        <f>IF(OR(B164=0,B164=""),"",B164&amp;IF(COUNTIF(B$11:$B164,B164)&gt;1,COUNTIF(B$11:$B164,B164),""))</f>
        <v>Waste2</v>
      </c>
      <c r="AB164" s="610" t="s">
        <v>277</v>
      </c>
      <c r="AC164" s="577" t="s">
        <v>268</v>
      </c>
      <c r="AD164" s="608" t="str">
        <f t="shared" si="50"/>
        <v>CollectionWaste</v>
      </c>
    </row>
    <row r="165" spans="1:30" s="525" customFormat="1" ht="12.75" customHeight="1">
      <c r="A165" s="864"/>
      <c r="B165" s="916" t="s">
        <v>278</v>
      </c>
      <c r="C165" s="909"/>
      <c r="D165" s="910">
        <f>IFERROR(VLOOKUP($AA165,Calc_INF_PrevYearEUR!$A$11:$BQ$330,HLOOKUP(D$8,Calc_INF_PrevYearEUR!$E$5:$BQ$6,2,0),0),0)</f>
        <v>0</v>
      </c>
      <c r="E165" s="360" t="str">
        <f t="shared" si="49"/>
        <v/>
      </c>
      <c r="F165" s="1265">
        <f>IFERROR(VLOOKUP($AA165,Calc_INF_FC_EUR!$A$11:$BQ$330,HLOOKUP(F$8,Calc_INF_FC_EUR!$E$5:$BQ$6,2,0),0),0)</f>
        <v>0</v>
      </c>
      <c r="G165" s="1266">
        <f>BusPlanLocation!G165</f>
        <v>0</v>
      </c>
      <c r="H165" s="360" t="str">
        <f t="shared" si="33"/>
        <v/>
      </c>
      <c r="I165" s="917">
        <f>SUM(I166:I174)</f>
        <v>0</v>
      </c>
      <c r="J165" s="360" t="e">
        <f t="shared" si="35"/>
        <v>#REF!</v>
      </c>
      <c r="K165" s="917">
        <f>SUM(K166:K174)</f>
        <v>0</v>
      </c>
      <c r="L165" s="360">
        <f t="shared" si="37"/>
        <v>0</v>
      </c>
      <c r="M165" s="917">
        <f>SUM(M166:M174)</f>
        <v>0</v>
      </c>
      <c r="N165" s="360">
        <f t="shared" si="38"/>
        <v>0</v>
      </c>
      <c r="O165" s="917">
        <f>SUM(O166:O174)</f>
        <v>0</v>
      </c>
      <c r="P165" s="360" t="str">
        <f t="shared" si="39"/>
        <v/>
      </c>
      <c r="Q165" s="917">
        <f>SUM(Q166:Q174)</f>
        <v>0</v>
      </c>
      <c r="R165" s="360" t="str">
        <f t="shared" si="40"/>
        <v/>
      </c>
      <c r="S165" s="917">
        <f>SUM(S166:S174)</f>
        <v>0</v>
      </c>
      <c r="T165" s="360" t="str">
        <f t="shared" si="42"/>
        <v/>
      </c>
      <c r="U165" s="887"/>
      <c r="V165" s="529"/>
      <c r="Z165" s="550"/>
      <c r="AA165" s="561" t="str">
        <f>IF(OR(B165=0,B165=""),"",B165&amp;IF(COUNTIF(B$11:$B165,B165)&gt;1,COUNTIF(B$11:$B165,B165),""))</f>
        <v>Trade</v>
      </c>
      <c r="AB165" s="550"/>
      <c r="AC165" s="552"/>
      <c r="AD165" s="552"/>
    </row>
    <row r="166" spans="1:30" s="525" customFormat="1" ht="12.75" customHeight="1">
      <c r="A166" s="864"/>
      <c r="B166" s="891" t="s">
        <v>269</v>
      </c>
      <c r="C166" s="892"/>
      <c r="D166" s="895">
        <f>IFERROR(VLOOKUP($AA166,Calc_INF_PrevYearEUR!$A$11:$BQ$330,HLOOKUP(D$8,Calc_INF_PrevYearEUR!$E$5:$BQ$6,2,0),0),0)</f>
        <v>0</v>
      </c>
      <c r="E166" s="307" t="str">
        <f t="shared" si="49"/>
        <v/>
      </c>
      <c r="F166" s="1258">
        <f>IFERROR(VLOOKUP($AA166,Calc_INF_FC_EUR!$A$11:$BQ$330,HLOOKUP(F$8,Calc_INF_FC_EUR!$E$5:$BQ$6,2,0),0),0)</f>
        <v>0</v>
      </c>
      <c r="G166" s="1260">
        <f>BusPlanLocation!G166</f>
        <v>0</v>
      </c>
      <c r="H166" s="307" t="str">
        <f t="shared" si="33"/>
        <v/>
      </c>
      <c r="I166" s="896">
        <f>SUMIFS(SalesReport!$Q:$Q,SalesReport!$AC:$AC,BusPlanLocation!$AB166,SalesReport!$F:$F,$AC166,SalesReport!$A:$A,I$8)+IF($C$9="Forecast",$F166,$D166)</f>
        <v>0</v>
      </c>
      <c r="J166" s="307" t="e">
        <f t="shared" si="35"/>
        <v>#REF!</v>
      </c>
      <c r="K166" s="896">
        <f>SUMIFS(SalesReport!$Q:$Q,SalesReport!$AC:$AC,BusPlanLocation!$AB166,SalesReport!$F:$F,$AC166,SalesReport!$A:$A,K$8)+IF($C$9="Forecast",$F166,$D166)</f>
        <v>0</v>
      </c>
      <c r="L166" s="307">
        <f t="shared" si="37"/>
        <v>0</v>
      </c>
      <c r="M166" s="896">
        <f>SUMIFS(SalesReport!$Q:$Q,SalesReport!$AC:$AC,BusPlanLocation!$AB166,SalesReport!$F:$F,$AC166,SalesReport!$A:$A,M$8)+IF($C$9="Forecast",$F166,$D166)</f>
        <v>0</v>
      </c>
      <c r="N166" s="307">
        <f t="shared" si="38"/>
        <v>0</v>
      </c>
      <c r="O166" s="896">
        <f>SUMIFS(SalesReport!$Q:$Q,SalesReport!$AC:$AC,BusPlanLocation!$AB166,SalesReport!$F:$F,$AC166,SalesReport!$A:$A,O$8)+IF($C$9="Forecast",$F166,$D166)</f>
        <v>0</v>
      </c>
      <c r="P166" s="307" t="str">
        <f t="shared" si="39"/>
        <v/>
      </c>
      <c r="Q166" s="896">
        <f>SUMIFS(SalesReport!$Q:$Q,SalesReport!$AC:$AC,BusPlanLocation!$AB166,SalesReport!$F:$F,$AC166,SalesReport!$A:$A,Q$8)+IF($C$9="Forecast",$F166,$D166)</f>
        <v>0</v>
      </c>
      <c r="R166" s="307" t="str">
        <f t="shared" si="40"/>
        <v/>
      </c>
      <c r="S166" s="896">
        <f>SUMIFS(SalesReport!$Q:$Q,SalesReport!$AC:$AC,BusPlanLocation!$AB166,SalesReport!$F:$F,$AC166,SalesReport!$A:$A,S$8)+IF($C$9="Forecast",$F166,$D166)</f>
        <v>0</v>
      </c>
      <c r="T166" s="307" t="str">
        <f t="shared" si="42"/>
        <v/>
      </c>
      <c r="U166" s="887"/>
      <c r="V166" s="529"/>
      <c r="Z166" s="577"/>
      <c r="AA166" s="561" t="str">
        <f>IF(OR(B166=0,B166=""),"",B166&amp;IF(COUNTIF(B$11:$B166,B166)&gt;1,COUNTIF(B$11:$B166,B166),""))</f>
        <v>Papers3</v>
      </c>
      <c r="AB166" s="577" t="s">
        <v>269</v>
      </c>
      <c r="AC166" s="577" t="s">
        <v>278</v>
      </c>
      <c r="AD166" s="608" t="str">
        <f>CONCATENATE(AC166,AB166)</f>
        <v>TradePapers</v>
      </c>
    </row>
    <row r="167" spans="1:30" s="525" customFormat="1" ht="12.75" customHeight="1">
      <c r="A167" s="864"/>
      <c r="B167" s="891" t="s">
        <v>270</v>
      </c>
      <c r="C167" s="892"/>
      <c r="D167" s="895">
        <f>IFERROR(VLOOKUP($AA167,Calc_INF_PrevYearEUR!$A$11:$BQ$330,HLOOKUP(D$8,Calc_INF_PrevYearEUR!$E$5:$BQ$6,2,0),0),0)</f>
        <v>0</v>
      </c>
      <c r="E167" s="307" t="str">
        <f t="shared" si="49"/>
        <v/>
      </c>
      <c r="F167" s="1258">
        <f>IFERROR(VLOOKUP($AA167,Calc_INF_FC_EUR!$A$11:$BQ$330,HLOOKUP(F$8,Calc_INF_FC_EUR!$E$5:$BQ$6,2,0),0),0)</f>
        <v>0</v>
      </c>
      <c r="G167" s="1260">
        <f>BusPlanLocation!G167</f>
        <v>0</v>
      </c>
      <c r="H167" s="307" t="str">
        <f t="shared" si="33"/>
        <v/>
      </c>
      <c r="I167" s="896">
        <f>SUMIFS(SalesReport!$Q:$Q,SalesReport!$AC:$AC,BusPlanLocation!$AB167,SalesReport!$F:$F,$AC167,SalesReport!$A:$A,I$8)+IF($C$9="Forecast",$F167,$D167)</f>
        <v>0</v>
      </c>
      <c r="J167" s="307" t="e">
        <f t="shared" si="35"/>
        <v>#REF!</v>
      </c>
      <c r="K167" s="896">
        <f>SUMIFS(SalesReport!$Q:$Q,SalesReport!$AC:$AC,BusPlanLocation!$AB167,SalesReport!$F:$F,$AC167,SalesReport!$A:$A,K$8)+IF($C$9="Forecast",$F167,$D167)</f>
        <v>0</v>
      </c>
      <c r="L167" s="307">
        <f t="shared" si="37"/>
        <v>0</v>
      </c>
      <c r="M167" s="896">
        <f>SUMIFS(SalesReport!$Q:$Q,SalesReport!$AC:$AC,BusPlanLocation!$AB167,SalesReport!$F:$F,$AC167,SalesReport!$A:$A,M$8)+IF($C$9="Forecast",$F167,$D167)</f>
        <v>0</v>
      </c>
      <c r="N167" s="307">
        <f t="shared" si="38"/>
        <v>0</v>
      </c>
      <c r="O167" s="896">
        <f>SUMIFS(SalesReport!$Q:$Q,SalesReport!$AC:$AC,BusPlanLocation!$AB167,SalesReport!$F:$F,$AC167,SalesReport!$A:$A,O$8)+IF($C$9="Forecast",$F167,$D167)</f>
        <v>0</v>
      </c>
      <c r="P167" s="307" t="str">
        <f t="shared" si="39"/>
        <v/>
      </c>
      <c r="Q167" s="896">
        <f>SUMIFS(SalesReport!$Q:$Q,SalesReport!$AC:$AC,BusPlanLocation!$AB167,SalesReport!$F:$F,$AC167,SalesReport!$A:$A,Q$8)+IF($C$9="Forecast",$F167,$D167)</f>
        <v>0</v>
      </c>
      <c r="R167" s="307" t="str">
        <f t="shared" si="40"/>
        <v/>
      </c>
      <c r="S167" s="896">
        <f>SUMIFS(SalesReport!$Q:$Q,SalesReport!$AC:$AC,BusPlanLocation!$AB167,SalesReport!$F:$F,$AC167,SalesReport!$A:$A,S$8)+IF($C$9="Forecast",$F167,$D167)</f>
        <v>0</v>
      </c>
      <c r="T167" s="307" t="str">
        <f t="shared" si="42"/>
        <v/>
      </c>
      <c r="U167" s="887"/>
      <c r="V167" s="529"/>
      <c r="Z167" s="577"/>
      <c r="AA167" s="561" t="str">
        <f>IF(OR(B167=0,B167=""),"",B167&amp;IF(COUNTIF(B$11:$B167,B167)&gt;1,COUNTIF(B$11:$B167,B167),""))</f>
        <v>Plastics3</v>
      </c>
      <c r="AB167" s="577" t="s">
        <v>270</v>
      </c>
      <c r="AC167" s="577" t="s">
        <v>278</v>
      </c>
      <c r="AD167" s="608" t="str">
        <f t="shared" ref="AD167:AD174" si="51">CONCATENATE(AC167,AB167)</f>
        <v>TradePlastics</v>
      </c>
    </row>
    <row r="168" spans="1:30" s="525" customFormat="1" ht="12.75" customHeight="1">
      <c r="A168" s="864"/>
      <c r="B168" s="891" t="s">
        <v>271</v>
      </c>
      <c r="C168" s="892"/>
      <c r="D168" s="895">
        <f>IFERROR(VLOOKUP($AA168,Calc_INF_PrevYearEUR!$A$11:$BQ$330,HLOOKUP(D$8,Calc_INF_PrevYearEUR!$E$5:$BQ$6,2,0),0),0)</f>
        <v>0</v>
      </c>
      <c r="E168" s="307" t="str">
        <f t="shared" si="49"/>
        <v/>
      </c>
      <c r="F168" s="1258">
        <f>IFERROR(VLOOKUP($AA168,Calc_INF_FC_EUR!$A$11:$BQ$330,HLOOKUP(F$8,Calc_INF_FC_EUR!$E$5:$BQ$6,2,0),0),0)</f>
        <v>0</v>
      </c>
      <c r="G168" s="1260">
        <f>BusPlanLocation!G168</f>
        <v>0</v>
      </c>
      <c r="H168" s="307" t="str">
        <f t="shared" si="33"/>
        <v/>
      </c>
      <c r="I168" s="896">
        <f>SUMIFS(SalesReport!$Q:$Q,SalesReport!$AC:$AC,BusPlanLocation!$AB168,SalesReport!$F:$F,$AC168,SalesReport!$A:$A,I$8)+IF($C$9="Forecast",$F168,$D168)</f>
        <v>0</v>
      </c>
      <c r="J168" s="307" t="e">
        <f t="shared" si="35"/>
        <v>#REF!</v>
      </c>
      <c r="K168" s="896">
        <f>SUMIFS(SalesReport!$Q:$Q,SalesReport!$AC:$AC,BusPlanLocation!$AB168,SalesReport!$F:$F,$AC168,SalesReport!$A:$A,K$8)+IF($C$9="Forecast",$F168,$D168)</f>
        <v>0</v>
      </c>
      <c r="L168" s="307">
        <f t="shared" si="37"/>
        <v>0</v>
      </c>
      <c r="M168" s="896">
        <f>SUMIFS(SalesReport!$Q:$Q,SalesReport!$AC:$AC,BusPlanLocation!$AB168,SalesReport!$F:$F,$AC168,SalesReport!$A:$A,M$8)+IF($C$9="Forecast",$F168,$D168)</f>
        <v>0</v>
      </c>
      <c r="N168" s="307">
        <f t="shared" si="38"/>
        <v>0</v>
      </c>
      <c r="O168" s="896">
        <f>SUMIFS(SalesReport!$Q:$Q,SalesReport!$AC:$AC,BusPlanLocation!$AB168,SalesReport!$F:$F,$AC168,SalesReport!$A:$A,O$8)+IF($C$9="Forecast",$F168,$D168)</f>
        <v>0</v>
      </c>
      <c r="P168" s="307" t="str">
        <f t="shared" si="39"/>
        <v/>
      </c>
      <c r="Q168" s="896">
        <f>SUMIFS(SalesReport!$Q:$Q,SalesReport!$AC:$AC,BusPlanLocation!$AB168,SalesReport!$F:$F,$AC168,SalesReport!$A:$A,Q$8)+IF($C$9="Forecast",$F168,$D168)</f>
        <v>0</v>
      </c>
      <c r="R168" s="307" t="str">
        <f t="shared" si="40"/>
        <v/>
      </c>
      <c r="S168" s="896">
        <f>SUMIFS(SalesReport!$Q:$Q,SalesReport!$AC:$AC,BusPlanLocation!$AB168,SalesReport!$F:$F,$AC168,SalesReport!$A:$A,S$8)+IF($C$9="Forecast",$F168,$D168)</f>
        <v>0</v>
      </c>
      <c r="T168" s="307" t="str">
        <f t="shared" si="42"/>
        <v/>
      </c>
      <c r="U168" s="887"/>
      <c r="V168" s="529"/>
      <c r="Z168" s="577"/>
      <c r="AA168" s="561" t="str">
        <f>IF(OR(B168=0,B168=""),"",B168&amp;IF(COUNTIF(B$11:$B168,B168)&gt;1,COUNTIF(B$11:$B168,B168),""))</f>
        <v>Refuse Derived Fuels3</v>
      </c>
      <c r="AB168" s="577" t="s">
        <v>271</v>
      </c>
      <c r="AC168" s="577" t="s">
        <v>278</v>
      </c>
      <c r="AD168" s="608" t="str">
        <f t="shared" si="51"/>
        <v>TradeRefuse Derived Fuels</v>
      </c>
    </row>
    <row r="169" spans="1:30" s="525" customFormat="1" ht="12.75" customHeight="1">
      <c r="A169" s="864"/>
      <c r="B169" s="891" t="s">
        <v>272</v>
      </c>
      <c r="C169" s="892"/>
      <c r="D169" s="895">
        <f>IFERROR(VLOOKUP($AA169,Calc_INF_PrevYearEUR!$A$11:$BQ$330,HLOOKUP(D$8,Calc_INF_PrevYearEUR!$E$5:$BQ$6,2,0),0),0)</f>
        <v>0</v>
      </c>
      <c r="E169" s="307" t="str">
        <f t="shared" si="49"/>
        <v/>
      </c>
      <c r="F169" s="1258">
        <f>IFERROR(VLOOKUP($AA169,Calc_INF_FC_EUR!$A$11:$BQ$330,HLOOKUP(F$8,Calc_INF_FC_EUR!$E$5:$BQ$6,2,0),0),0)</f>
        <v>0</v>
      </c>
      <c r="G169" s="1260">
        <f>BusPlanLocation!G169</f>
        <v>0</v>
      </c>
      <c r="H169" s="307" t="str">
        <f t="shared" si="33"/>
        <v/>
      </c>
      <c r="I169" s="896">
        <f>SUMIFS(SalesReport!$Q:$Q,SalesReport!$AC:$AC,BusPlanLocation!$AB169,SalesReport!$F:$F,$AC169,SalesReport!$A:$A,I$8)+IF($C$9="Forecast",$F169,$D169)</f>
        <v>0</v>
      </c>
      <c r="J169" s="307" t="e">
        <f t="shared" si="35"/>
        <v>#REF!</v>
      </c>
      <c r="K169" s="896">
        <f>SUMIFS(SalesReport!$Q:$Q,SalesReport!$AC:$AC,BusPlanLocation!$AB169,SalesReport!$F:$F,$AC169,SalesReport!$A:$A,K$8)+IF($C$9="Forecast",$F169,$D169)</f>
        <v>0</v>
      </c>
      <c r="L169" s="307">
        <f t="shared" si="37"/>
        <v>0</v>
      </c>
      <c r="M169" s="896">
        <f>SUMIFS(SalesReport!$Q:$Q,SalesReport!$AC:$AC,BusPlanLocation!$AB169,SalesReport!$F:$F,$AC169,SalesReport!$A:$A,M$8)+IF($C$9="Forecast",$F169,$D169)</f>
        <v>0</v>
      </c>
      <c r="N169" s="307">
        <f t="shared" si="38"/>
        <v>0</v>
      </c>
      <c r="O169" s="896">
        <f>SUMIFS(SalesReport!$Q:$Q,SalesReport!$AC:$AC,BusPlanLocation!$AB169,SalesReport!$F:$F,$AC169,SalesReport!$A:$A,O$8)+IF($C$9="Forecast",$F169,$D169)</f>
        <v>0</v>
      </c>
      <c r="P169" s="307" t="str">
        <f t="shared" si="39"/>
        <v/>
      </c>
      <c r="Q169" s="896">
        <f>SUMIFS(SalesReport!$Q:$Q,SalesReport!$AC:$AC,BusPlanLocation!$AB169,SalesReport!$F:$F,$AC169,SalesReport!$A:$A,Q$8)+IF($C$9="Forecast",$F169,$D169)</f>
        <v>0</v>
      </c>
      <c r="R169" s="307" t="str">
        <f t="shared" si="40"/>
        <v/>
      </c>
      <c r="S169" s="896">
        <f>SUMIFS(SalesReport!$Q:$Q,SalesReport!$AC:$AC,BusPlanLocation!$AB169,SalesReport!$F:$F,$AC169,SalesReport!$A:$A,S$8)+IF($C$9="Forecast",$F169,$D169)</f>
        <v>0</v>
      </c>
      <c r="T169" s="307" t="str">
        <f t="shared" si="42"/>
        <v/>
      </c>
      <c r="U169" s="887"/>
      <c r="V169" s="529"/>
      <c r="Z169" s="577"/>
      <c r="AA169" s="561" t="str">
        <f>IF(OR(B169=0,B169=""),"",B169&amp;IF(COUNTIF(B$11:$B169,B169)&gt;1,COUNTIF(B$11:$B169,B169),""))</f>
        <v>Metals3</v>
      </c>
      <c r="AB169" s="577" t="s">
        <v>272</v>
      </c>
      <c r="AC169" s="577" t="s">
        <v>278</v>
      </c>
      <c r="AD169" s="608" t="str">
        <f t="shared" si="51"/>
        <v>TradeMetals</v>
      </c>
    </row>
    <row r="170" spans="1:30" s="525" customFormat="1" ht="12.75" customHeight="1">
      <c r="A170" s="864"/>
      <c r="B170" s="891" t="s">
        <v>273</v>
      </c>
      <c r="C170" s="892"/>
      <c r="D170" s="895">
        <f>IFERROR(VLOOKUP($AA170,Calc_INF_PrevYearEUR!$A$11:$BQ$330,HLOOKUP(D$8,Calc_INF_PrevYearEUR!$E$5:$BQ$6,2,0),0),0)</f>
        <v>0</v>
      </c>
      <c r="E170" s="307" t="str">
        <f t="shared" si="49"/>
        <v/>
      </c>
      <c r="F170" s="1258">
        <f>IFERROR(VLOOKUP($AA170,Calc_INF_FC_EUR!$A$11:$BQ$330,HLOOKUP(F$8,Calc_INF_FC_EUR!$E$5:$BQ$6,2,0),0),0)</f>
        <v>0</v>
      </c>
      <c r="G170" s="1260">
        <f>BusPlanLocation!G170</f>
        <v>0</v>
      </c>
      <c r="H170" s="307" t="str">
        <f t="shared" si="33"/>
        <v/>
      </c>
      <c r="I170" s="896">
        <f>SUMIFS(SalesReport!$Q:$Q,SalesReport!$AC:$AC,BusPlanLocation!$AB170,SalesReport!$F:$F,$AC170,SalesReport!$A:$A,I$8)+IF($C$9="Forecast",$F170,$D170)</f>
        <v>0</v>
      </c>
      <c r="J170" s="307" t="e">
        <f t="shared" si="35"/>
        <v>#REF!</v>
      </c>
      <c r="K170" s="896">
        <f>SUMIFS(SalesReport!$Q:$Q,SalesReport!$AC:$AC,BusPlanLocation!$AB170,SalesReport!$F:$F,$AC170,SalesReport!$A:$A,K$8)+IF($C$9="Forecast",$F170,$D170)</f>
        <v>0</v>
      </c>
      <c r="L170" s="307">
        <f t="shared" si="37"/>
        <v>0</v>
      </c>
      <c r="M170" s="896">
        <f>SUMIFS(SalesReport!$Q:$Q,SalesReport!$AC:$AC,BusPlanLocation!$AB170,SalesReport!$F:$F,$AC170,SalesReport!$A:$A,M$8)+IF($C$9="Forecast",$F170,$D170)</f>
        <v>0</v>
      </c>
      <c r="N170" s="307">
        <f t="shared" si="38"/>
        <v>0</v>
      </c>
      <c r="O170" s="896">
        <f>SUMIFS(SalesReport!$Q:$Q,SalesReport!$AC:$AC,BusPlanLocation!$AB170,SalesReport!$F:$F,$AC170,SalesReport!$A:$A,O$8)+IF($C$9="Forecast",$F170,$D170)</f>
        <v>0</v>
      </c>
      <c r="P170" s="307" t="str">
        <f t="shared" si="39"/>
        <v/>
      </c>
      <c r="Q170" s="896">
        <f>SUMIFS(SalesReport!$Q:$Q,SalesReport!$AC:$AC,BusPlanLocation!$AB170,SalesReport!$F:$F,$AC170,SalesReport!$A:$A,Q$8)+IF($C$9="Forecast",$F170,$D170)</f>
        <v>0</v>
      </c>
      <c r="R170" s="307" t="str">
        <f t="shared" si="40"/>
        <v/>
      </c>
      <c r="S170" s="896">
        <f>SUMIFS(SalesReport!$Q:$Q,SalesReport!$AC:$AC,BusPlanLocation!$AB170,SalesReport!$F:$F,$AC170,SalesReport!$A:$A,S$8)+IF($C$9="Forecast",$F170,$D170)</f>
        <v>0</v>
      </c>
      <c r="T170" s="307" t="str">
        <f t="shared" si="42"/>
        <v/>
      </c>
      <c r="U170" s="887"/>
      <c r="V170" s="529"/>
      <c r="Z170" s="577"/>
      <c r="AA170" s="561" t="str">
        <f>IF(OR(B170=0,B170=""),"",B170&amp;IF(COUNTIF(B$11:$B170,B170)&gt;1,COUNTIF(B$11:$B170,B170),""))</f>
        <v>Glass3</v>
      </c>
      <c r="AB170" s="577" t="s">
        <v>273</v>
      </c>
      <c r="AC170" s="577" t="s">
        <v>278</v>
      </c>
      <c r="AD170" s="608" t="str">
        <f t="shared" si="51"/>
        <v>TradeGlass</v>
      </c>
    </row>
    <row r="171" spans="1:30" s="525" customFormat="1" ht="12.75" customHeight="1">
      <c r="A171" s="864"/>
      <c r="B171" s="891" t="s">
        <v>274</v>
      </c>
      <c r="C171" s="892"/>
      <c r="D171" s="895">
        <f>IFERROR(VLOOKUP($AA171,Calc_INF_PrevYearEUR!$A$11:$BQ$330,HLOOKUP(D$8,Calc_INF_PrevYearEUR!$E$5:$BQ$6,2,0),0),0)</f>
        <v>0</v>
      </c>
      <c r="E171" s="307" t="str">
        <f t="shared" si="49"/>
        <v/>
      </c>
      <c r="F171" s="1258">
        <f>IFERROR(VLOOKUP($AA171,Calc_INF_FC_EUR!$A$11:$BQ$330,HLOOKUP(F$8,Calc_INF_FC_EUR!$E$5:$BQ$6,2,0),0),0)</f>
        <v>0</v>
      </c>
      <c r="G171" s="1260">
        <f>BusPlanLocation!G171</f>
        <v>0</v>
      </c>
      <c r="H171" s="307" t="str">
        <f t="shared" si="33"/>
        <v/>
      </c>
      <c r="I171" s="896">
        <f>SUMIFS(SalesReport!$Q:$Q,SalesReport!$AC:$AC,BusPlanLocation!$AB171,SalesReport!$F:$F,$AC171,SalesReport!$A:$A,I$8)+IF($C$9="Forecast",$F171,$D171)</f>
        <v>0</v>
      </c>
      <c r="J171" s="307" t="e">
        <f t="shared" si="35"/>
        <v>#REF!</v>
      </c>
      <c r="K171" s="896">
        <f>SUMIFS(SalesReport!$Q:$Q,SalesReport!$AC:$AC,BusPlanLocation!$AB171,SalesReport!$F:$F,$AC171,SalesReport!$A:$A,K$8)+IF($C$9="Forecast",$F171,$D171)</f>
        <v>0</v>
      </c>
      <c r="L171" s="307">
        <f t="shared" si="37"/>
        <v>0</v>
      </c>
      <c r="M171" s="896">
        <f>SUMIFS(SalesReport!$Q:$Q,SalesReport!$AC:$AC,BusPlanLocation!$AB171,SalesReport!$F:$F,$AC171,SalesReport!$A:$A,M$8)+IF($C$9="Forecast",$F171,$D171)</f>
        <v>0</v>
      </c>
      <c r="N171" s="307">
        <f t="shared" si="38"/>
        <v>0</v>
      </c>
      <c r="O171" s="896">
        <f>SUMIFS(SalesReport!$Q:$Q,SalesReport!$AC:$AC,BusPlanLocation!$AB171,SalesReport!$F:$F,$AC171,SalesReport!$A:$A,O$8)+IF($C$9="Forecast",$F171,$D171)</f>
        <v>0</v>
      </c>
      <c r="P171" s="307" t="str">
        <f t="shared" si="39"/>
        <v/>
      </c>
      <c r="Q171" s="896">
        <f>SUMIFS(SalesReport!$Q:$Q,SalesReport!$AC:$AC,BusPlanLocation!$AB171,SalesReport!$F:$F,$AC171,SalesReport!$A:$A,Q$8)+IF($C$9="Forecast",$F171,$D171)</f>
        <v>0</v>
      </c>
      <c r="R171" s="307" t="str">
        <f t="shared" si="40"/>
        <v/>
      </c>
      <c r="S171" s="896">
        <f>SUMIFS(SalesReport!$Q:$Q,SalesReport!$AC:$AC,BusPlanLocation!$AB171,SalesReport!$F:$F,$AC171,SalesReport!$A:$A,S$8)+IF($C$9="Forecast",$F171,$D171)</f>
        <v>0</v>
      </c>
      <c r="T171" s="307" t="str">
        <f t="shared" si="42"/>
        <v/>
      </c>
      <c r="U171" s="887"/>
      <c r="V171" s="529"/>
      <c r="Z171" s="577"/>
      <c r="AA171" s="561" t="str">
        <f>IF(OR(B171=0,B171=""),"",B171&amp;IF(COUNTIF(B$11:$B171,B171)&gt;1,COUNTIF(B$11:$B171,B171),""))</f>
        <v>Wood3</v>
      </c>
      <c r="AB171" s="577" t="s">
        <v>274</v>
      </c>
      <c r="AC171" s="577" t="s">
        <v>278</v>
      </c>
      <c r="AD171" s="608" t="str">
        <f t="shared" si="51"/>
        <v>TradeWood</v>
      </c>
    </row>
    <row r="172" spans="1:30" s="525" customFormat="1" ht="12.75" customHeight="1">
      <c r="A172" s="864"/>
      <c r="B172" s="891" t="s">
        <v>275</v>
      </c>
      <c r="C172" s="892"/>
      <c r="D172" s="895">
        <f>IFERROR(VLOOKUP($AA172,Calc_INF_PrevYearEUR!$A$11:$BQ$330,HLOOKUP(D$8,Calc_INF_PrevYearEUR!$E$5:$BQ$6,2,0),0),0)</f>
        <v>0</v>
      </c>
      <c r="E172" s="307" t="str">
        <f t="shared" si="49"/>
        <v/>
      </c>
      <c r="F172" s="1258">
        <f>IFERROR(VLOOKUP($AA172,Calc_INF_FC_EUR!$A$11:$BQ$330,HLOOKUP(F$8,Calc_INF_FC_EUR!$E$5:$BQ$6,2,0),0),0)</f>
        <v>0</v>
      </c>
      <c r="G172" s="1260">
        <f>BusPlanLocation!G172</f>
        <v>0</v>
      </c>
      <c r="H172" s="307" t="str">
        <f t="shared" si="33"/>
        <v/>
      </c>
      <c r="I172" s="896">
        <f>SUMIFS(SalesReport!$Q:$Q,SalesReport!$AC:$AC,BusPlanLocation!$AB172,SalesReport!$F:$F,$AC172,SalesReport!$A:$A,I$8)+IF($C$9="Forecast",$F172,$D172)</f>
        <v>0</v>
      </c>
      <c r="J172" s="307" t="e">
        <f t="shared" si="35"/>
        <v>#REF!</v>
      </c>
      <c r="K172" s="896">
        <f>SUMIFS(SalesReport!$Q:$Q,SalesReport!$AC:$AC,BusPlanLocation!$AB172,SalesReport!$F:$F,$AC172,SalesReport!$A:$A,K$8)+IF($C$9="Forecast",$F172,$D172)</f>
        <v>0</v>
      </c>
      <c r="L172" s="307">
        <f t="shared" si="37"/>
        <v>0</v>
      </c>
      <c r="M172" s="896">
        <f>SUMIFS(SalesReport!$Q:$Q,SalesReport!$AC:$AC,BusPlanLocation!$AB172,SalesReport!$F:$F,$AC172,SalesReport!$A:$A,M$8)+IF($C$9="Forecast",$F172,$D172)</f>
        <v>0</v>
      </c>
      <c r="N172" s="307">
        <f t="shared" si="38"/>
        <v>0</v>
      </c>
      <c r="O172" s="896">
        <f>SUMIFS(SalesReport!$Q:$Q,SalesReport!$AC:$AC,BusPlanLocation!$AB172,SalesReport!$F:$F,$AC172,SalesReport!$A:$A,O$8)+IF($C$9="Forecast",$F172,$D172)</f>
        <v>0</v>
      </c>
      <c r="P172" s="307" t="str">
        <f t="shared" si="39"/>
        <v/>
      </c>
      <c r="Q172" s="896">
        <f>SUMIFS(SalesReport!$Q:$Q,SalesReport!$AC:$AC,BusPlanLocation!$AB172,SalesReport!$F:$F,$AC172,SalesReport!$A:$A,Q$8)+IF($C$9="Forecast",$F172,$D172)</f>
        <v>0</v>
      </c>
      <c r="R172" s="307" t="str">
        <f t="shared" si="40"/>
        <v/>
      </c>
      <c r="S172" s="896">
        <f>SUMIFS(SalesReport!$Q:$Q,SalesReport!$AC:$AC,BusPlanLocation!$AB172,SalesReport!$F:$F,$AC172,SalesReport!$A:$A,S$8)+IF($C$9="Forecast",$F172,$D172)</f>
        <v>0</v>
      </c>
      <c r="T172" s="307" t="str">
        <f t="shared" si="42"/>
        <v/>
      </c>
      <c r="U172" s="887"/>
      <c r="V172" s="529"/>
      <c r="Z172" s="610"/>
      <c r="AA172" s="561" t="str">
        <f>IF(OR(B172=0,B172=""),"",B172&amp;IF(COUNTIF(B$11:$B172,B172)&gt;1,COUNTIF(B$11:$B172,B172),""))</f>
        <v>Final Goods3</v>
      </c>
      <c r="AB172" s="610" t="s">
        <v>275</v>
      </c>
      <c r="AC172" s="577" t="s">
        <v>278</v>
      </c>
      <c r="AD172" s="608" t="str">
        <f t="shared" si="51"/>
        <v>TradeFinal Goods</v>
      </c>
    </row>
    <row r="173" spans="1:30" s="525" customFormat="1" ht="12.75" customHeight="1">
      <c r="A173" s="864"/>
      <c r="B173" s="891" t="s">
        <v>276</v>
      </c>
      <c r="C173" s="892"/>
      <c r="D173" s="895">
        <f>IFERROR(VLOOKUP($AA173,Calc_INF_PrevYearEUR!$A$11:$BQ$330,HLOOKUP(D$8,Calc_INF_PrevYearEUR!$E$5:$BQ$6,2,0),0),0)</f>
        <v>0</v>
      </c>
      <c r="E173" s="307" t="str">
        <f t="shared" si="49"/>
        <v/>
      </c>
      <c r="F173" s="1258">
        <f>IFERROR(VLOOKUP($AA173,Calc_INF_FC_EUR!$A$11:$BQ$330,HLOOKUP(F$8,Calc_INF_FC_EUR!$E$5:$BQ$6,2,0),0),0)</f>
        <v>0</v>
      </c>
      <c r="G173" s="1260">
        <f>BusPlanLocation!G173</f>
        <v>0</v>
      </c>
      <c r="H173" s="307" t="str">
        <f t="shared" si="33"/>
        <v/>
      </c>
      <c r="I173" s="896">
        <f>SUMIFS(SalesReport!$Q:$Q,SalesReport!$AC:$AC,BusPlanLocation!$AB173,SalesReport!$F:$F,$AC173,SalesReport!$A:$A,I$8)+IF($C$9="Forecast",$F173,$D173)</f>
        <v>0</v>
      </c>
      <c r="J173" s="307" t="e">
        <f t="shared" si="35"/>
        <v>#REF!</v>
      </c>
      <c r="K173" s="896">
        <f>SUMIFS(SalesReport!$Q:$Q,SalesReport!$AC:$AC,BusPlanLocation!$AB173,SalesReport!$F:$F,$AC173,SalesReport!$A:$A,K$8)+IF($C$9="Forecast",$F173,$D173)</f>
        <v>0</v>
      </c>
      <c r="L173" s="307">
        <f t="shared" si="37"/>
        <v>0</v>
      </c>
      <c r="M173" s="896">
        <f>SUMIFS(SalesReport!$Q:$Q,SalesReport!$AC:$AC,BusPlanLocation!$AB173,SalesReport!$F:$F,$AC173,SalesReport!$A:$A,M$8)+IF($C$9="Forecast",$F173,$D173)</f>
        <v>0</v>
      </c>
      <c r="N173" s="307">
        <f t="shared" si="38"/>
        <v>0</v>
      </c>
      <c r="O173" s="896">
        <f>SUMIFS(SalesReport!$Q:$Q,SalesReport!$AC:$AC,BusPlanLocation!$AB173,SalesReport!$F:$F,$AC173,SalesReport!$A:$A,O$8)+IF($C$9="Forecast",$F173,$D173)</f>
        <v>0</v>
      </c>
      <c r="P173" s="307" t="str">
        <f t="shared" si="39"/>
        <v/>
      </c>
      <c r="Q173" s="896">
        <f>SUMIFS(SalesReport!$Q:$Q,SalesReport!$AC:$AC,BusPlanLocation!$AB173,SalesReport!$F:$F,$AC173,SalesReport!$A:$A,Q$8)+IF($C$9="Forecast",$F173,$D173)</f>
        <v>0</v>
      </c>
      <c r="R173" s="307" t="str">
        <f t="shared" si="40"/>
        <v/>
      </c>
      <c r="S173" s="896">
        <f>SUMIFS(SalesReport!$Q:$Q,SalesReport!$AC:$AC,BusPlanLocation!$AB173,SalesReport!$F:$F,$AC173,SalesReport!$A:$A,S$8)+IF($C$9="Forecast",$F173,$D173)</f>
        <v>0</v>
      </c>
      <c r="T173" s="307" t="str">
        <f t="shared" si="42"/>
        <v/>
      </c>
      <c r="U173" s="887"/>
      <c r="V173" s="529"/>
      <c r="Z173" s="610"/>
      <c r="AA173" s="561" t="str">
        <f>IF(OR(B173=0,B173=""),"",B173&amp;IF(COUNTIF(B$11:$B173,B173)&gt;1,COUNTIF(B$11:$B173,B173),""))</f>
        <v>Compound3</v>
      </c>
      <c r="AB173" s="610" t="s">
        <v>276</v>
      </c>
      <c r="AC173" s="577" t="s">
        <v>278</v>
      </c>
      <c r="AD173" s="608" t="str">
        <f t="shared" si="51"/>
        <v>TradeCompound</v>
      </c>
    </row>
    <row r="174" spans="1:30" s="525" customFormat="1" ht="12.75" customHeight="1">
      <c r="A174" s="864"/>
      <c r="B174" s="891" t="s">
        <v>277</v>
      </c>
      <c r="C174" s="892"/>
      <c r="D174" s="895">
        <f>IFERROR(VLOOKUP($AA174,Calc_INF_PrevYearEUR!$A$11:$BQ$330,HLOOKUP(D$8,Calc_INF_PrevYearEUR!$E$5:$BQ$6,2,0),0),0)</f>
        <v>0</v>
      </c>
      <c r="E174" s="307" t="str">
        <f t="shared" si="49"/>
        <v/>
      </c>
      <c r="F174" s="1258">
        <f>IFERROR(VLOOKUP($AA174,Calc_INF_FC_EUR!$A$11:$BQ$330,HLOOKUP(F$8,Calc_INF_FC_EUR!$E$5:$BQ$6,2,0),0),0)</f>
        <v>0</v>
      </c>
      <c r="G174" s="1260">
        <f>BusPlanLocation!G174</f>
        <v>0</v>
      </c>
      <c r="H174" s="307" t="str">
        <f t="shared" si="33"/>
        <v/>
      </c>
      <c r="I174" s="896">
        <f>SUMIFS(SalesReport!$Q:$Q,SalesReport!$AC:$AC,BusPlanLocation!$AB174,SalesReport!$F:$F,$AC174,SalesReport!$A:$A,I$8)+IF($C$9="Forecast",$F174,$D174)</f>
        <v>0</v>
      </c>
      <c r="J174" s="307" t="e">
        <f t="shared" si="35"/>
        <v>#REF!</v>
      </c>
      <c r="K174" s="896">
        <f>SUMIFS(SalesReport!$Q:$Q,SalesReport!$AC:$AC,BusPlanLocation!$AB174,SalesReport!$F:$F,$AC174,SalesReport!$A:$A,K$8)+IF($C$9="Forecast",$F174,$D174)</f>
        <v>0</v>
      </c>
      <c r="L174" s="307">
        <f t="shared" si="37"/>
        <v>0</v>
      </c>
      <c r="M174" s="896">
        <f>SUMIFS(SalesReport!$Q:$Q,SalesReport!$AC:$AC,BusPlanLocation!$AB174,SalesReport!$F:$F,$AC174,SalesReport!$A:$A,M$8)+IF($C$9="Forecast",$F174,$D174)</f>
        <v>0</v>
      </c>
      <c r="N174" s="307">
        <f t="shared" si="38"/>
        <v>0</v>
      </c>
      <c r="O174" s="896">
        <f>SUMIFS(SalesReport!$Q:$Q,SalesReport!$AC:$AC,BusPlanLocation!$AB174,SalesReport!$F:$F,$AC174,SalesReport!$A:$A,O$8)+IF($C$9="Forecast",$F174,$D174)</f>
        <v>0</v>
      </c>
      <c r="P174" s="307" t="str">
        <f t="shared" si="39"/>
        <v/>
      </c>
      <c r="Q174" s="896">
        <f>SUMIFS(SalesReport!$Q:$Q,SalesReport!$AC:$AC,BusPlanLocation!$AB174,SalesReport!$F:$F,$AC174,SalesReport!$A:$A,Q$8)+IF($C$9="Forecast",$F174,$D174)</f>
        <v>0</v>
      </c>
      <c r="R174" s="307" t="str">
        <f t="shared" si="40"/>
        <v/>
      </c>
      <c r="S174" s="896">
        <f>SUMIFS(SalesReport!$Q:$Q,SalesReport!$AC:$AC,BusPlanLocation!$AB174,SalesReport!$F:$F,$AC174,SalesReport!$A:$A,S$8)+IF($C$9="Forecast",$F174,$D174)</f>
        <v>0</v>
      </c>
      <c r="T174" s="307" t="str">
        <f t="shared" si="42"/>
        <v/>
      </c>
      <c r="U174" s="887"/>
      <c r="V174" s="529"/>
      <c r="Z174" s="610"/>
      <c r="AA174" s="561" t="str">
        <f>IF(OR(B174=0,B174=""),"",B174&amp;IF(COUNTIF(B$11:$B174,B174)&gt;1,COUNTIF(B$11:$B174,B174),""))</f>
        <v>Waste3</v>
      </c>
      <c r="AB174" s="610" t="s">
        <v>277</v>
      </c>
      <c r="AC174" s="577" t="s">
        <v>278</v>
      </c>
      <c r="AD174" s="608" t="str">
        <f t="shared" si="51"/>
        <v>TradeWaste</v>
      </c>
    </row>
    <row r="175" spans="1:30" s="525" customFormat="1" ht="12.75" customHeight="1">
      <c r="A175" s="864"/>
      <c r="B175" s="916" t="s">
        <v>279</v>
      </c>
      <c r="C175" s="909"/>
      <c r="D175" s="910">
        <f>IFERROR(VLOOKUP($AA175,Calc_INF_PrevYearEUR!$A$11:$BQ$330,HLOOKUP(D$8,Calc_INF_PrevYearEUR!$E$5:$BQ$6,2,0),0),0)</f>
        <v>0</v>
      </c>
      <c r="E175" s="360" t="str">
        <f t="shared" si="49"/>
        <v/>
      </c>
      <c r="F175" s="1265">
        <f>IFERROR(VLOOKUP($AA175,Calc_INF_FC_EUR!$A$11:$BQ$330,HLOOKUP(F$8,Calc_INF_FC_EUR!$E$5:$BQ$6,2,0),0),0)</f>
        <v>0</v>
      </c>
      <c r="G175" s="1266">
        <f>BusPlanLocation!G175</f>
        <v>0</v>
      </c>
      <c r="H175" s="360" t="str">
        <f t="shared" si="33"/>
        <v/>
      </c>
      <c r="I175" s="917">
        <f>SUM(I176:I184)</f>
        <v>0</v>
      </c>
      <c r="J175" s="360" t="e">
        <f t="shared" si="35"/>
        <v>#REF!</v>
      </c>
      <c r="K175" s="917">
        <f>SUM(K176:K184)</f>
        <v>0</v>
      </c>
      <c r="L175" s="360">
        <f t="shared" si="37"/>
        <v>0</v>
      </c>
      <c r="M175" s="917">
        <f>SUM(M176:M184)</f>
        <v>0</v>
      </c>
      <c r="N175" s="360">
        <f t="shared" si="38"/>
        <v>0</v>
      </c>
      <c r="O175" s="917">
        <f>SUMIFS(SalesReport!$Q:$Q,SalesReport!$AC:$AC,BusPlanLocation!$AB175,SalesReport!$F:$F,$AC175,SalesReport!$A:$A,O$8)+IF($C$9="Forecast",$F175,$D175)</f>
        <v>0</v>
      </c>
      <c r="P175" s="360" t="str">
        <f t="shared" si="39"/>
        <v/>
      </c>
      <c r="Q175" s="917">
        <f>SUM(Q176:Q184)</f>
        <v>0</v>
      </c>
      <c r="R175" s="360" t="str">
        <f t="shared" si="40"/>
        <v/>
      </c>
      <c r="S175" s="917">
        <f>SUM(S176:S184)</f>
        <v>0</v>
      </c>
      <c r="T175" s="360" t="str">
        <f t="shared" si="42"/>
        <v/>
      </c>
      <c r="U175" s="887"/>
      <c r="V175" s="529"/>
      <c r="Z175" s="550"/>
      <c r="AA175" s="561" t="str">
        <f>IF(OR(B175=0,B175=""),"",B175&amp;IF(COUNTIF(B$11:$B175,B175)&gt;1,COUNTIF(B$11:$B175,B175),""))</f>
        <v>Bartering</v>
      </c>
      <c r="AB175" s="550"/>
      <c r="AC175" s="552"/>
      <c r="AD175" s="552"/>
    </row>
    <row r="176" spans="1:30" s="525" customFormat="1" ht="12.75" customHeight="1">
      <c r="A176" s="864"/>
      <c r="B176" s="891" t="s">
        <v>269</v>
      </c>
      <c r="C176" s="892"/>
      <c r="D176" s="895">
        <f>IFERROR(VLOOKUP($AA176,Calc_INF_PrevYearEUR!$A$11:$BQ$330,HLOOKUP(D$8,Calc_INF_PrevYearEUR!$E$5:$BQ$6,2,0),0),0)</f>
        <v>0</v>
      </c>
      <c r="E176" s="307" t="str">
        <f t="shared" si="49"/>
        <v/>
      </c>
      <c r="F176" s="1258">
        <f>IFERROR(VLOOKUP($AA176,Calc_INF_FC_EUR!$A$11:$BQ$330,HLOOKUP(F$8,Calc_INF_FC_EUR!$E$5:$BQ$6,2,0),0),0)</f>
        <v>0</v>
      </c>
      <c r="G176" s="1260">
        <f>BusPlanLocation!G176</f>
        <v>0</v>
      </c>
      <c r="H176" s="307" t="str">
        <f t="shared" si="33"/>
        <v/>
      </c>
      <c r="I176" s="896">
        <f>SUMIFS(SalesReport!$Q:$Q,SalesReport!$AC:$AC,BusPlanLocation!$AB176,SalesReport!$F:$F,$AC176,SalesReport!$A:$A,I$8)+IF($C$9="Forecast",$F176,$D176)</f>
        <v>0</v>
      </c>
      <c r="J176" s="307" t="e">
        <f t="shared" si="35"/>
        <v>#REF!</v>
      </c>
      <c r="K176" s="896">
        <f>SUMIFS(SalesReport!$Q:$Q,SalesReport!$AC:$AC,BusPlanLocation!$AB176,SalesReport!$F:$F,$AC176,SalesReport!$A:$A,K$8)+IF($C$9="Forecast",$F176,$D176)</f>
        <v>0</v>
      </c>
      <c r="L176" s="307">
        <f t="shared" si="37"/>
        <v>0</v>
      </c>
      <c r="M176" s="896">
        <f>SUMIFS(SalesReport!$Q:$Q,SalesReport!$AC:$AC,BusPlanLocation!$AB176,SalesReport!$F:$F,$AC176,SalesReport!$A:$A,M$8)+IF($C$9="Forecast",$F176,$D176)</f>
        <v>0</v>
      </c>
      <c r="N176" s="307">
        <f t="shared" si="38"/>
        <v>0</v>
      </c>
      <c r="O176" s="896">
        <f>SUMIFS(SalesReport!$Q:$Q,SalesReport!$AC:$AC,BusPlanLocation!$AB176,SalesReport!$F:$F,$AC176,SalesReport!$A:$A,O$8)+IF($C$9="Forecast",$F176,$D176)</f>
        <v>0</v>
      </c>
      <c r="P176" s="307" t="str">
        <f t="shared" si="39"/>
        <v/>
      </c>
      <c r="Q176" s="896">
        <f>SUMIFS(SalesReport!$Q:$Q,SalesReport!$AC:$AC,BusPlanLocation!$AB176,SalesReport!$F:$F,$AC176,SalesReport!$A:$A,Q$8)+IF($C$9="Forecast",$F176,$D176)</f>
        <v>0</v>
      </c>
      <c r="R176" s="307" t="str">
        <f t="shared" si="40"/>
        <v/>
      </c>
      <c r="S176" s="896">
        <f>SUMIFS(SalesReport!$Q:$Q,SalesReport!$AC:$AC,BusPlanLocation!$AB176,SalesReport!$F:$F,$AC176,SalesReport!$A:$A,S$8)+IF($C$9="Forecast",$F176,$D176)</f>
        <v>0</v>
      </c>
      <c r="T176" s="307" t="str">
        <f t="shared" si="42"/>
        <v/>
      </c>
      <c r="U176" s="887"/>
      <c r="V176" s="529"/>
      <c r="Z176" s="577"/>
      <c r="AA176" s="561" t="str">
        <f>IF(OR(B176=0,B176=""),"",B176&amp;IF(COUNTIF(B$11:$B176,B176)&gt;1,COUNTIF(B$11:$B176,B176),""))</f>
        <v>Papers4</v>
      </c>
      <c r="AB176" s="577" t="s">
        <v>269</v>
      </c>
      <c r="AC176" s="577" t="s">
        <v>279</v>
      </c>
      <c r="AD176" s="608" t="str">
        <f>CONCATENATE(AC176,AB176)</f>
        <v>BarteringPapers</v>
      </c>
    </row>
    <row r="177" spans="1:30" s="525" customFormat="1" ht="12.75" customHeight="1">
      <c r="A177" s="864"/>
      <c r="B177" s="891" t="s">
        <v>270</v>
      </c>
      <c r="C177" s="892"/>
      <c r="D177" s="895">
        <f>IFERROR(VLOOKUP($AA177,Calc_INF_PrevYearEUR!$A$11:$BQ$330,HLOOKUP(D$8,Calc_INF_PrevYearEUR!$E$5:$BQ$6,2,0),0),0)</f>
        <v>0</v>
      </c>
      <c r="E177" s="307" t="str">
        <f t="shared" si="49"/>
        <v/>
      </c>
      <c r="F177" s="1258">
        <f>IFERROR(VLOOKUP($AA177,Calc_INF_FC_EUR!$A$11:$BQ$330,HLOOKUP(F$8,Calc_INF_FC_EUR!$E$5:$BQ$6,2,0),0),0)</f>
        <v>0</v>
      </c>
      <c r="G177" s="1260">
        <f>BusPlanLocation!G177</f>
        <v>0</v>
      </c>
      <c r="H177" s="307" t="str">
        <f t="shared" ref="H177:H208" si="52">IF(F$205=0,"",F177/F$205)</f>
        <v/>
      </c>
      <c r="I177" s="896">
        <f>SUMIFS(SalesReport!$Q:$Q,SalesReport!$AC:$AC,BusPlanLocation!$AB177,SalesReport!$F:$F,$AC177,SalesReport!$A:$A,I$8)+IF($C$9="Forecast",$F177,$D177)</f>
        <v>0</v>
      </c>
      <c r="J177" s="307" t="e">
        <f t="shared" ref="J177:J208" si="53">IF(I$205=0,"",I177/I$205)</f>
        <v>#REF!</v>
      </c>
      <c r="K177" s="896">
        <f>SUMIFS(SalesReport!$Q:$Q,SalesReport!$AC:$AC,BusPlanLocation!$AB177,SalesReport!$F:$F,$AC177,SalesReport!$A:$A,K$8)+IF($C$9="Forecast",$F177,$D177)</f>
        <v>0</v>
      </c>
      <c r="L177" s="307">
        <f t="shared" ref="L177:L208" si="54">IF(K$205=0,"",K177/K$205)</f>
        <v>0</v>
      </c>
      <c r="M177" s="896">
        <f>SUMIFS(SalesReport!$Q:$Q,SalesReport!$AC:$AC,BusPlanLocation!$AB177,SalesReport!$F:$F,$AC177,SalesReport!$A:$A,M$8)+IF($C$9="Forecast",$F177,$D177)</f>
        <v>0</v>
      </c>
      <c r="N177" s="307">
        <f t="shared" ref="N177:N208" si="55">IF(M$205=0,"",M177/M$205)</f>
        <v>0</v>
      </c>
      <c r="O177" s="896">
        <f>SUMIFS(SalesReport!$Q:$Q,SalesReport!$AC:$AC,BusPlanLocation!$AB177,SalesReport!$F:$F,$AC177,SalesReport!$A:$A,O$8)+IF($C$9="Forecast",$F177,$D177)</f>
        <v>0</v>
      </c>
      <c r="P177" s="307" t="str">
        <f t="shared" ref="P177:P208" si="56">IF(O$205=0,"",O177/O$205)</f>
        <v/>
      </c>
      <c r="Q177" s="896">
        <f>SUMIFS(SalesReport!$Q:$Q,SalesReport!$AC:$AC,BusPlanLocation!$AB177,SalesReport!$F:$F,$AC177,SalesReport!$A:$A,Q$8)+IF($C$9="Forecast",$F177,$D177)</f>
        <v>0</v>
      </c>
      <c r="R177" s="307" t="str">
        <f t="shared" ref="R177:R208" si="57">IF(Q$205=0,"",Q177/Q$205)</f>
        <v/>
      </c>
      <c r="S177" s="896">
        <f>SUMIFS(SalesReport!$Q:$Q,SalesReport!$AC:$AC,BusPlanLocation!$AB177,SalesReport!$F:$F,$AC177,SalesReport!$A:$A,S$8)+IF($C$9="Forecast",$F177,$D177)</f>
        <v>0</v>
      </c>
      <c r="T177" s="307" t="str">
        <f t="shared" ref="T177:T208" si="58">IF(S$205=0,"",S177/S$205)</f>
        <v/>
      </c>
      <c r="U177" s="887"/>
      <c r="V177" s="529"/>
      <c r="Z177" s="577"/>
      <c r="AA177" s="561" t="str">
        <f>IF(OR(B177=0,B177=""),"",B177&amp;IF(COUNTIF(B$11:$B177,B177)&gt;1,COUNTIF(B$11:$B177,B177),""))</f>
        <v>Plastics4</v>
      </c>
      <c r="AB177" s="577" t="s">
        <v>270</v>
      </c>
      <c r="AC177" s="577" t="s">
        <v>279</v>
      </c>
      <c r="AD177" s="608" t="str">
        <f t="shared" ref="AD177:AD184" si="59">CONCATENATE(AC177,AB177)</f>
        <v>BarteringPlastics</v>
      </c>
    </row>
    <row r="178" spans="1:30" s="525" customFormat="1" ht="12.75" customHeight="1">
      <c r="A178" s="864"/>
      <c r="B178" s="891" t="s">
        <v>271</v>
      </c>
      <c r="C178" s="892"/>
      <c r="D178" s="895">
        <f>IFERROR(VLOOKUP($AA178,Calc_INF_PrevYearEUR!$A$11:$BQ$330,HLOOKUP(D$8,Calc_INF_PrevYearEUR!$E$5:$BQ$6,2,0),0),0)</f>
        <v>0</v>
      </c>
      <c r="E178" s="307" t="str">
        <f t="shared" si="49"/>
        <v/>
      </c>
      <c r="F178" s="1258">
        <f>IFERROR(VLOOKUP($AA178,Calc_INF_FC_EUR!$A$11:$BQ$330,HLOOKUP(F$8,Calc_INF_FC_EUR!$E$5:$BQ$6,2,0),0),0)</f>
        <v>0</v>
      </c>
      <c r="G178" s="1260">
        <f>BusPlanLocation!G178</f>
        <v>0</v>
      </c>
      <c r="H178" s="307" t="str">
        <f t="shared" si="52"/>
        <v/>
      </c>
      <c r="I178" s="896">
        <f>SUMIFS(SalesReport!$Q:$Q,SalesReport!$AC:$AC,BusPlanLocation!$AB178,SalesReport!$F:$F,$AC178,SalesReport!$A:$A,I$8)+IF($C$9="Forecast",$F178,$D178)</f>
        <v>0</v>
      </c>
      <c r="J178" s="307" t="e">
        <f t="shared" si="53"/>
        <v>#REF!</v>
      </c>
      <c r="K178" s="896">
        <f>SUMIFS(SalesReport!$Q:$Q,SalesReport!$AC:$AC,BusPlanLocation!$AB178,SalesReport!$F:$F,$AC178,SalesReport!$A:$A,K$8)+IF($C$9="Forecast",$F178,$D178)</f>
        <v>0</v>
      </c>
      <c r="L178" s="307">
        <f t="shared" si="54"/>
        <v>0</v>
      </c>
      <c r="M178" s="896">
        <f>SUMIFS(SalesReport!$Q:$Q,SalesReport!$AC:$AC,BusPlanLocation!$AB178,SalesReport!$F:$F,$AC178,SalesReport!$A:$A,M$8)+IF($C$9="Forecast",$F178,$D178)</f>
        <v>0</v>
      </c>
      <c r="N178" s="307">
        <f t="shared" si="55"/>
        <v>0</v>
      </c>
      <c r="O178" s="896">
        <f>SUMIFS(SalesReport!$Q:$Q,SalesReport!$AC:$AC,BusPlanLocation!$AB178,SalesReport!$F:$F,$AC178,SalesReport!$A:$A,O$8)+IF($C$9="Forecast",$F178,$D178)</f>
        <v>0</v>
      </c>
      <c r="P178" s="307" t="str">
        <f t="shared" si="56"/>
        <v/>
      </c>
      <c r="Q178" s="896">
        <f>SUMIFS(SalesReport!$Q:$Q,SalesReport!$AC:$AC,BusPlanLocation!$AB178,SalesReport!$F:$F,$AC178,SalesReport!$A:$A,Q$8)+IF($C$9="Forecast",$F178,$D178)</f>
        <v>0</v>
      </c>
      <c r="R178" s="307" t="str">
        <f t="shared" si="57"/>
        <v/>
      </c>
      <c r="S178" s="896">
        <f>SUMIFS(SalesReport!$Q:$Q,SalesReport!$AC:$AC,BusPlanLocation!$AB178,SalesReport!$F:$F,$AC178,SalesReport!$A:$A,S$8)+IF($C$9="Forecast",$F178,$D178)</f>
        <v>0</v>
      </c>
      <c r="T178" s="307" t="str">
        <f t="shared" si="58"/>
        <v/>
      </c>
      <c r="U178" s="887"/>
      <c r="V178" s="529"/>
      <c r="Z178" s="577"/>
      <c r="AA178" s="561" t="str">
        <f>IF(OR(B178=0,B178=""),"",B178&amp;IF(COUNTIF(B$11:$B178,B178)&gt;1,COUNTIF(B$11:$B178,B178),""))</f>
        <v>Refuse Derived Fuels4</v>
      </c>
      <c r="AB178" s="577" t="s">
        <v>271</v>
      </c>
      <c r="AC178" s="577" t="s">
        <v>279</v>
      </c>
      <c r="AD178" s="608" t="str">
        <f t="shared" si="59"/>
        <v>BarteringRefuse Derived Fuels</v>
      </c>
    </row>
    <row r="179" spans="1:30" s="525" customFormat="1" ht="12.75" customHeight="1">
      <c r="A179" s="864"/>
      <c r="B179" s="891" t="s">
        <v>272</v>
      </c>
      <c r="C179" s="892"/>
      <c r="D179" s="895">
        <f>IFERROR(VLOOKUP($AA179,Calc_INF_PrevYearEUR!$A$11:$BQ$330,HLOOKUP(D$8,Calc_INF_PrevYearEUR!$E$5:$BQ$6,2,0),0),0)</f>
        <v>0</v>
      </c>
      <c r="E179" s="307" t="str">
        <f t="shared" si="49"/>
        <v/>
      </c>
      <c r="F179" s="1258">
        <f>IFERROR(VLOOKUP($AA179,Calc_INF_FC_EUR!$A$11:$BQ$330,HLOOKUP(F$8,Calc_INF_FC_EUR!$E$5:$BQ$6,2,0),0),0)</f>
        <v>0</v>
      </c>
      <c r="G179" s="1260">
        <f>BusPlanLocation!G179</f>
        <v>0</v>
      </c>
      <c r="H179" s="307" t="str">
        <f t="shared" si="52"/>
        <v/>
      </c>
      <c r="I179" s="896">
        <f>SUMIFS(SalesReport!$Q:$Q,SalesReport!$AC:$AC,BusPlanLocation!$AB179,SalesReport!$F:$F,$AC179,SalesReport!$A:$A,I$8)+IF($C$9="Forecast",$F179,$D179)</f>
        <v>0</v>
      </c>
      <c r="J179" s="307" t="e">
        <f t="shared" si="53"/>
        <v>#REF!</v>
      </c>
      <c r="K179" s="896">
        <f>SUMIFS(SalesReport!$Q:$Q,SalesReport!$AC:$AC,BusPlanLocation!$AB179,SalesReport!$F:$F,$AC179,SalesReport!$A:$A,K$8)+IF($C$9="Forecast",$F179,$D179)</f>
        <v>0</v>
      </c>
      <c r="L179" s="307">
        <f t="shared" si="54"/>
        <v>0</v>
      </c>
      <c r="M179" s="896">
        <f>SUMIFS(SalesReport!$Q:$Q,SalesReport!$AC:$AC,BusPlanLocation!$AB179,SalesReport!$F:$F,$AC179,SalesReport!$A:$A,M$8)+IF($C$9="Forecast",$F179,$D179)</f>
        <v>0</v>
      </c>
      <c r="N179" s="307">
        <f t="shared" si="55"/>
        <v>0</v>
      </c>
      <c r="O179" s="896">
        <f>SUMIFS(SalesReport!$Q:$Q,SalesReport!$AC:$AC,BusPlanLocation!$AB179,SalesReport!$F:$F,$AC179,SalesReport!$A:$A,O$8)+IF($C$9="Forecast",$F179,$D179)</f>
        <v>0</v>
      </c>
      <c r="P179" s="307" t="str">
        <f t="shared" si="56"/>
        <v/>
      </c>
      <c r="Q179" s="896">
        <f>SUMIFS(SalesReport!$Q:$Q,SalesReport!$AC:$AC,BusPlanLocation!$AB179,SalesReport!$F:$F,$AC179,SalesReport!$A:$A,Q$8)+IF($C$9="Forecast",$F179,$D179)</f>
        <v>0</v>
      </c>
      <c r="R179" s="307" t="str">
        <f t="shared" si="57"/>
        <v/>
      </c>
      <c r="S179" s="896">
        <f>SUMIFS(SalesReport!$Q:$Q,SalesReport!$AC:$AC,BusPlanLocation!$AB179,SalesReport!$F:$F,$AC179,SalesReport!$A:$A,S$8)+IF($C$9="Forecast",$F179,$D179)</f>
        <v>0</v>
      </c>
      <c r="T179" s="307" t="str">
        <f t="shared" si="58"/>
        <v/>
      </c>
      <c r="U179" s="887"/>
      <c r="V179" s="529"/>
      <c r="Z179" s="577"/>
      <c r="AA179" s="561" t="str">
        <f>IF(OR(B179=0,B179=""),"",B179&amp;IF(COUNTIF(B$11:$B179,B179)&gt;1,COUNTIF(B$11:$B179,B179),""))</f>
        <v>Metals4</v>
      </c>
      <c r="AB179" s="577" t="s">
        <v>272</v>
      </c>
      <c r="AC179" s="577" t="s">
        <v>279</v>
      </c>
      <c r="AD179" s="608" t="str">
        <f t="shared" si="59"/>
        <v>BarteringMetals</v>
      </c>
    </row>
    <row r="180" spans="1:30" s="525" customFormat="1" ht="12.75" customHeight="1">
      <c r="A180" s="864"/>
      <c r="B180" s="891" t="s">
        <v>273</v>
      </c>
      <c r="C180" s="892"/>
      <c r="D180" s="895">
        <f>IFERROR(VLOOKUP($AA180,Calc_INF_PrevYearEUR!$A$11:$BQ$330,HLOOKUP(D$8,Calc_INF_PrevYearEUR!$E$5:$BQ$6,2,0),0),0)</f>
        <v>0</v>
      </c>
      <c r="E180" s="307" t="str">
        <f t="shared" si="49"/>
        <v/>
      </c>
      <c r="F180" s="1258">
        <f>IFERROR(VLOOKUP($AA180,Calc_INF_FC_EUR!$A$11:$BQ$330,HLOOKUP(F$8,Calc_INF_FC_EUR!$E$5:$BQ$6,2,0),0),0)</f>
        <v>0</v>
      </c>
      <c r="G180" s="1260">
        <f>BusPlanLocation!G180</f>
        <v>0</v>
      </c>
      <c r="H180" s="307" t="str">
        <f t="shared" si="52"/>
        <v/>
      </c>
      <c r="I180" s="896">
        <f>SUMIFS(SalesReport!$Q:$Q,SalesReport!$AC:$AC,BusPlanLocation!$AB180,SalesReport!$F:$F,$AC180,SalesReport!$A:$A,I$8)+IF($C$9="Forecast",$F180,$D180)</f>
        <v>0</v>
      </c>
      <c r="J180" s="307" t="e">
        <f t="shared" si="53"/>
        <v>#REF!</v>
      </c>
      <c r="K180" s="896">
        <f>SUMIFS(SalesReport!$Q:$Q,SalesReport!$AC:$AC,BusPlanLocation!$AB180,SalesReport!$F:$F,$AC180,SalesReport!$A:$A,K$8)+IF($C$9="Forecast",$F180,$D180)</f>
        <v>0</v>
      </c>
      <c r="L180" s="307">
        <f t="shared" si="54"/>
        <v>0</v>
      </c>
      <c r="M180" s="896">
        <f>SUMIFS(SalesReport!$Q:$Q,SalesReport!$AC:$AC,BusPlanLocation!$AB180,SalesReport!$F:$F,$AC180,SalesReport!$A:$A,M$8)+IF($C$9="Forecast",$F180,$D180)</f>
        <v>0</v>
      </c>
      <c r="N180" s="307">
        <f t="shared" si="55"/>
        <v>0</v>
      </c>
      <c r="O180" s="896">
        <f>SUMIFS(SalesReport!$Q:$Q,SalesReport!$AC:$AC,BusPlanLocation!$AB180,SalesReport!$F:$F,$AC180,SalesReport!$A:$A,O$8)+IF($C$9="Forecast",$F180,$D180)</f>
        <v>0</v>
      </c>
      <c r="P180" s="307" t="str">
        <f t="shared" si="56"/>
        <v/>
      </c>
      <c r="Q180" s="896">
        <f>SUMIFS(SalesReport!$Q:$Q,SalesReport!$AC:$AC,BusPlanLocation!$AB180,SalesReport!$F:$F,$AC180,SalesReport!$A:$A,Q$8)+IF($C$9="Forecast",$F180,$D180)</f>
        <v>0</v>
      </c>
      <c r="R180" s="307" t="str">
        <f t="shared" si="57"/>
        <v/>
      </c>
      <c r="S180" s="896">
        <f>SUMIFS(SalesReport!$Q:$Q,SalesReport!$AC:$AC,BusPlanLocation!$AB180,SalesReport!$F:$F,$AC180,SalesReport!$A:$A,S$8)+IF($C$9="Forecast",$F180,$D180)</f>
        <v>0</v>
      </c>
      <c r="T180" s="307" t="str">
        <f t="shared" si="58"/>
        <v/>
      </c>
      <c r="U180" s="887"/>
      <c r="V180" s="529"/>
      <c r="Z180" s="577"/>
      <c r="AA180" s="561" t="str">
        <f>IF(OR(B180=0,B180=""),"",B180&amp;IF(COUNTIF(B$11:$B180,B180)&gt;1,COUNTIF(B$11:$B180,B180),""))</f>
        <v>Glass4</v>
      </c>
      <c r="AB180" s="577" t="s">
        <v>273</v>
      </c>
      <c r="AC180" s="577" t="s">
        <v>279</v>
      </c>
      <c r="AD180" s="608" t="str">
        <f t="shared" si="59"/>
        <v>BarteringGlass</v>
      </c>
    </row>
    <row r="181" spans="1:30" s="525" customFormat="1" ht="12.75" customHeight="1">
      <c r="A181" s="864"/>
      <c r="B181" s="891" t="s">
        <v>274</v>
      </c>
      <c r="C181" s="892"/>
      <c r="D181" s="895">
        <f>IFERROR(VLOOKUP($AA181,Calc_INF_PrevYearEUR!$A$11:$BQ$330,HLOOKUP(D$8,Calc_INF_PrevYearEUR!$E$5:$BQ$6,2,0),0),0)</f>
        <v>0</v>
      </c>
      <c r="E181" s="307" t="str">
        <f t="shared" si="49"/>
        <v/>
      </c>
      <c r="F181" s="1258">
        <f>IFERROR(VLOOKUP($AA181,Calc_INF_FC_EUR!$A$11:$BQ$330,HLOOKUP(F$8,Calc_INF_FC_EUR!$E$5:$BQ$6,2,0),0),0)</f>
        <v>0</v>
      </c>
      <c r="G181" s="1260">
        <f>BusPlanLocation!G181</f>
        <v>0</v>
      </c>
      <c r="H181" s="307" t="str">
        <f t="shared" si="52"/>
        <v/>
      </c>
      <c r="I181" s="896">
        <f>SUMIFS(SalesReport!$Q:$Q,SalesReport!$AC:$AC,BusPlanLocation!$AB181,SalesReport!$F:$F,$AC181,SalesReport!$A:$A,I$8)+IF($C$9="Forecast",$F181,$D181)</f>
        <v>0</v>
      </c>
      <c r="J181" s="307" t="e">
        <f t="shared" si="53"/>
        <v>#REF!</v>
      </c>
      <c r="K181" s="896">
        <f>SUMIFS(SalesReport!$Q:$Q,SalesReport!$AC:$AC,BusPlanLocation!$AB181,SalesReport!$F:$F,$AC181,SalesReport!$A:$A,K$8)+IF($C$9="Forecast",$F181,$D181)</f>
        <v>0</v>
      </c>
      <c r="L181" s="307">
        <f t="shared" si="54"/>
        <v>0</v>
      </c>
      <c r="M181" s="896">
        <f>SUMIFS(SalesReport!$Q:$Q,SalesReport!$AC:$AC,BusPlanLocation!$AB181,SalesReport!$F:$F,$AC181,SalesReport!$A:$A,M$8)+IF($C$9="Forecast",$F181,$D181)</f>
        <v>0</v>
      </c>
      <c r="N181" s="307">
        <f t="shared" si="55"/>
        <v>0</v>
      </c>
      <c r="O181" s="896">
        <f>SUMIFS(SalesReport!$Q:$Q,SalesReport!$AC:$AC,BusPlanLocation!$AB181,SalesReport!$F:$F,$AC181,SalesReport!$A:$A,O$8)+IF($C$9="Forecast",$F181,$D181)</f>
        <v>0</v>
      </c>
      <c r="P181" s="307" t="str">
        <f t="shared" si="56"/>
        <v/>
      </c>
      <c r="Q181" s="896">
        <f>SUMIFS(SalesReport!$Q:$Q,SalesReport!$AC:$AC,BusPlanLocation!$AB181,SalesReport!$F:$F,$AC181,SalesReport!$A:$A,Q$8)+IF($C$9="Forecast",$F181,$D181)</f>
        <v>0</v>
      </c>
      <c r="R181" s="307" t="str">
        <f t="shared" si="57"/>
        <v/>
      </c>
      <c r="S181" s="896">
        <f>SUMIFS(SalesReport!$Q:$Q,SalesReport!$AC:$AC,BusPlanLocation!$AB181,SalesReport!$F:$F,$AC181,SalesReport!$A:$A,S$8)+IF($C$9="Forecast",$F181,$D181)</f>
        <v>0</v>
      </c>
      <c r="T181" s="307" t="str">
        <f t="shared" si="58"/>
        <v/>
      </c>
      <c r="U181" s="887"/>
      <c r="V181" s="529"/>
      <c r="Z181" s="577"/>
      <c r="AA181" s="561" t="str">
        <f>IF(OR(B181=0,B181=""),"",B181&amp;IF(COUNTIF(B$11:$B181,B181)&gt;1,COUNTIF(B$11:$B181,B181),""))</f>
        <v>Wood4</v>
      </c>
      <c r="AB181" s="577" t="s">
        <v>274</v>
      </c>
      <c r="AC181" s="577" t="s">
        <v>279</v>
      </c>
      <c r="AD181" s="608" t="str">
        <f t="shared" si="59"/>
        <v>BarteringWood</v>
      </c>
    </row>
    <row r="182" spans="1:30" s="525" customFormat="1" ht="12.75" customHeight="1">
      <c r="A182" s="864"/>
      <c r="B182" s="891" t="s">
        <v>275</v>
      </c>
      <c r="C182" s="892"/>
      <c r="D182" s="895">
        <f>IFERROR(VLOOKUP($AA182,Calc_INF_PrevYearEUR!$A$11:$BQ$330,HLOOKUP(D$8,Calc_INF_PrevYearEUR!$E$5:$BQ$6,2,0),0),0)</f>
        <v>0</v>
      </c>
      <c r="E182" s="307" t="str">
        <f t="shared" si="49"/>
        <v/>
      </c>
      <c r="F182" s="1258">
        <f>IFERROR(VLOOKUP($AA182,Calc_INF_FC_EUR!$A$11:$BQ$330,HLOOKUP(F$8,Calc_INF_FC_EUR!$E$5:$BQ$6,2,0),0),0)</f>
        <v>0</v>
      </c>
      <c r="G182" s="1260">
        <f>BusPlanLocation!G182</f>
        <v>0</v>
      </c>
      <c r="H182" s="307" t="str">
        <f t="shared" si="52"/>
        <v/>
      </c>
      <c r="I182" s="896">
        <f>SUMIFS(SalesReport!$Q:$Q,SalesReport!$AC:$AC,BusPlanLocation!$AB182,SalesReport!$F:$F,$AC182,SalesReport!$A:$A,I$8)+IF($C$9="Forecast",$F182,$D182)</f>
        <v>0</v>
      </c>
      <c r="J182" s="307" t="e">
        <f t="shared" si="53"/>
        <v>#REF!</v>
      </c>
      <c r="K182" s="896">
        <f>SUMIFS(SalesReport!$Q:$Q,SalesReport!$AC:$AC,BusPlanLocation!$AB182,SalesReport!$F:$F,$AC182,SalesReport!$A:$A,K$8)+IF($C$9="Forecast",$F182,$D182)</f>
        <v>0</v>
      </c>
      <c r="L182" s="307">
        <f t="shared" si="54"/>
        <v>0</v>
      </c>
      <c r="M182" s="896">
        <f>SUMIFS(SalesReport!$Q:$Q,SalesReport!$AC:$AC,BusPlanLocation!$AB182,SalesReport!$F:$F,$AC182,SalesReport!$A:$A,M$8)+IF($C$9="Forecast",$F182,$D182)</f>
        <v>0</v>
      </c>
      <c r="N182" s="307">
        <f t="shared" si="55"/>
        <v>0</v>
      </c>
      <c r="O182" s="896">
        <f>SUMIFS(SalesReport!$Q:$Q,SalesReport!$AC:$AC,BusPlanLocation!$AB182,SalesReport!$F:$F,$AC182,SalesReport!$A:$A,O$8)+IF($C$9="Forecast",$F182,$D182)</f>
        <v>0</v>
      </c>
      <c r="P182" s="307" t="str">
        <f t="shared" si="56"/>
        <v/>
      </c>
      <c r="Q182" s="896">
        <f>SUMIFS(SalesReport!$Q:$Q,SalesReport!$AC:$AC,BusPlanLocation!$AB182,SalesReport!$F:$F,$AC182,SalesReport!$A:$A,Q$8)+IF($C$9="Forecast",$F182,$D182)</f>
        <v>0</v>
      </c>
      <c r="R182" s="307" t="str">
        <f t="shared" si="57"/>
        <v/>
      </c>
      <c r="S182" s="896">
        <f>SUMIFS(SalesReport!$Q:$Q,SalesReport!$AC:$AC,BusPlanLocation!$AB182,SalesReport!$F:$F,$AC182,SalesReport!$A:$A,S$8)+IF($C$9="Forecast",$F182,$D182)</f>
        <v>0</v>
      </c>
      <c r="T182" s="307" t="str">
        <f t="shared" si="58"/>
        <v/>
      </c>
      <c r="U182" s="887"/>
      <c r="V182" s="529"/>
      <c r="Z182" s="610"/>
      <c r="AA182" s="561" t="str">
        <f>IF(OR(B182=0,B182=""),"",B182&amp;IF(COUNTIF(B$11:$B182,B182)&gt;1,COUNTIF(B$11:$B182,B182),""))</f>
        <v>Final Goods4</v>
      </c>
      <c r="AB182" s="610" t="s">
        <v>275</v>
      </c>
      <c r="AC182" s="577" t="s">
        <v>279</v>
      </c>
      <c r="AD182" s="608" t="str">
        <f t="shared" si="59"/>
        <v>BarteringFinal Goods</v>
      </c>
    </row>
    <row r="183" spans="1:30" s="525" customFormat="1" ht="12.75" customHeight="1">
      <c r="A183" s="864"/>
      <c r="B183" s="891" t="s">
        <v>276</v>
      </c>
      <c r="C183" s="892"/>
      <c r="D183" s="895">
        <f>IFERROR(VLOOKUP($AA183,Calc_INF_PrevYearEUR!$A$11:$BQ$330,HLOOKUP(D$8,Calc_INF_PrevYearEUR!$E$5:$BQ$6,2,0),0),0)</f>
        <v>0</v>
      </c>
      <c r="E183" s="307" t="str">
        <f t="shared" si="49"/>
        <v/>
      </c>
      <c r="F183" s="1258">
        <f>IFERROR(VLOOKUP($AA183,Calc_INF_FC_EUR!$A$11:$BQ$330,HLOOKUP(F$8,Calc_INF_FC_EUR!$E$5:$BQ$6,2,0),0),0)</f>
        <v>0</v>
      </c>
      <c r="G183" s="1260">
        <f>BusPlanLocation!G183</f>
        <v>0</v>
      </c>
      <c r="H183" s="307" t="str">
        <f t="shared" si="52"/>
        <v/>
      </c>
      <c r="I183" s="896">
        <f>SUMIFS(SalesReport!$Q:$Q,SalesReport!$AC:$AC,BusPlanLocation!$AB183,SalesReport!$F:$F,$AC183,SalesReport!$A:$A,I$8)+IF($C$9="Forecast",$F183,$D183)</f>
        <v>0</v>
      </c>
      <c r="J183" s="307" t="e">
        <f t="shared" si="53"/>
        <v>#REF!</v>
      </c>
      <c r="K183" s="896">
        <f>SUMIFS(SalesReport!$Q:$Q,SalesReport!$AC:$AC,BusPlanLocation!$AB183,SalesReport!$F:$F,$AC183,SalesReport!$A:$A,K$8)+IF($C$9="Forecast",$F183,$D183)</f>
        <v>0</v>
      </c>
      <c r="L183" s="307">
        <f t="shared" si="54"/>
        <v>0</v>
      </c>
      <c r="M183" s="896">
        <f>SUMIFS(SalesReport!$Q:$Q,SalesReport!$AC:$AC,BusPlanLocation!$AB183,SalesReport!$F:$F,$AC183,SalesReport!$A:$A,M$8)+IF($C$9="Forecast",$F183,$D183)</f>
        <v>0</v>
      </c>
      <c r="N183" s="307">
        <f t="shared" si="55"/>
        <v>0</v>
      </c>
      <c r="O183" s="896">
        <f>SUMIFS(SalesReport!$Q:$Q,SalesReport!$AC:$AC,BusPlanLocation!$AB183,SalesReport!$F:$F,$AC183,SalesReport!$A:$A,O$8)+IF($C$9="Forecast",$F183,$D183)</f>
        <v>0</v>
      </c>
      <c r="P183" s="307" t="str">
        <f t="shared" si="56"/>
        <v/>
      </c>
      <c r="Q183" s="896">
        <f>SUMIFS(SalesReport!$Q:$Q,SalesReport!$AC:$AC,BusPlanLocation!$AB183,SalesReport!$F:$F,$AC183,SalesReport!$A:$A,Q$8)+IF($C$9="Forecast",$F183,$D183)</f>
        <v>0</v>
      </c>
      <c r="R183" s="307" t="str">
        <f t="shared" si="57"/>
        <v/>
      </c>
      <c r="S183" s="896">
        <f>SUMIFS(SalesReport!$Q:$Q,SalesReport!$AC:$AC,BusPlanLocation!$AB183,SalesReport!$F:$F,$AC183,SalesReport!$A:$A,S$8)+IF($C$9="Forecast",$F183,$D183)</f>
        <v>0</v>
      </c>
      <c r="T183" s="307" t="str">
        <f t="shared" si="58"/>
        <v/>
      </c>
      <c r="U183" s="887"/>
      <c r="V183" s="529"/>
      <c r="Z183" s="610"/>
      <c r="AA183" s="561" t="str">
        <f>IF(OR(B183=0,B183=""),"",B183&amp;IF(COUNTIF(B$11:$B183,B183)&gt;1,COUNTIF(B$11:$B183,B183),""))</f>
        <v>Compound4</v>
      </c>
      <c r="AB183" s="610" t="s">
        <v>276</v>
      </c>
      <c r="AC183" s="577" t="s">
        <v>279</v>
      </c>
      <c r="AD183" s="608" t="str">
        <f t="shared" si="59"/>
        <v>BarteringCompound</v>
      </c>
    </row>
    <row r="184" spans="1:30" s="525" customFormat="1" ht="12.75" customHeight="1">
      <c r="A184" s="864"/>
      <c r="B184" s="891" t="s">
        <v>277</v>
      </c>
      <c r="C184" s="892"/>
      <c r="D184" s="895">
        <f>IFERROR(VLOOKUP($AA184,Calc_INF_PrevYearEUR!$A$11:$BQ$330,HLOOKUP(D$8,Calc_INF_PrevYearEUR!$E$5:$BQ$6,2,0),0),0)</f>
        <v>0</v>
      </c>
      <c r="E184" s="307" t="str">
        <f t="shared" si="49"/>
        <v/>
      </c>
      <c r="F184" s="1258">
        <f>IFERROR(VLOOKUP($AA184,Calc_INF_FC_EUR!$A$11:$BQ$330,HLOOKUP(F$8,Calc_INF_FC_EUR!$E$5:$BQ$6,2,0),0),0)</f>
        <v>0</v>
      </c>
      <c r="G184" s="1260">
        <f>BusPlanLocation!G184</f>
        <v>0</v>
      </c>
      <c r="H184" s="307" t="str">
        <f t="shared" si="52"/>
        <v/>
      </c>
      <c r="I184" s="896">
        <f>SUMIFS(SalesReport!$Q:$Q,SalesReport!$AC:$AC,BusPlanLocation!$AB184,SalesReport!$F:$F,$AC184,SalesReport!$A:$A,I$8)+IF($C$9="Forecast",$F184,$D184)</f>
        <v>0</v>
      </c>
      <c r="J184" s="307" t="e">
        <f t="shared" si="53"/>
        <v>#REF!</v>
      </c>
      <c r="K184" s="896">
        <f>SUMIFS(SalesReport!$Q:$Q,SalesReport!$AC:$AC,BusPlanLocation!$AB184,SalesReport!$F:$F,$AC184,SalesReport!$A:$A,K$8)+IF($C$9="Forecast",$F184,$D184)</f>
        <v>0</v>
      </c>
      <c r="L184" s="307">
        <f t="shared" si="54"/>
        <v>0</v>
      </c>
      <c r="M184" s="896">
        <f>SUMIFS(SalesReport!$Q:$Q,SalesReport!$AC:$AC,BusPlanLocation!$AB184,SalesReport!$F:$F,$AC184,SalesReport!$A:$A,M$8)+IF($C$9="Forecast",$F184,$D184)</f>
        <v>0</v>
      </c>
      <c r="N184" s="307">
        <f t="shared" si="55"/>
        <v>0</v>
      </c>
      <c r="O184" s="896">
        <f>SUMIFS(SalesReport!$Q:$Q,SalesReport!$AC:$AC,BusPlanLocation!$AB184,SalesReport!$F:$F,$AC184,SalesReport!$A:$A,O$8)+IF($C$9="Forecast",$F184,$D184)</f>
        <v>0</v>
      </c>
      <c r="P184" s="307" t="str">
        <f t="shared" si="56"/>
        <v/>
      </c>
      <c r="Q184" s="896">
        <f>SUMIFS(SalesReport!$Q:$Q,SalesReport!$AC:$AC,BusPlanLocation!$AB184,SalesReport!$F:$F,$AC184,SalesReport!$A:$A,Q$8)+IF($C$9="Forecast",$F184,$D184)</f>
        <v>0</v>
      </c>
      <c r="R184" s="307" t="str">
        <f t="shared" si="57"/>
        <v/>
      </c>
      <c r="S184" s="896">
        <f>SUMIFS(SalesReport!$Q:$Q,SalesReport!$AC:$AC,BusPlanLocation!$AB184,SalesReport!$F:$F,$AC184,SalesReport!$A:$A,S$8)+IF($C$9="Forecast",$F184,$D184)</f>
        <v>0</v>
      </c>
      <c r="T184" s="307" t="str">
        <f t="shared" si="58"/>
        <v/>
      </c>
      <c r="U184" s="887"/>
      <c r="V184" s="529"/>
      <c r="Z184" s="610"/>
      <c r="AA184" s="561" t="str">
        <f>IF(OR(B184=0,B184=""),"",B184&amp;IF(COUNTIF(B$11:$B184,B184)&gt;1,COUNTIF(B$11:$B184,B184),""))</f>
        <v>Waste4</v>
      </c>
      <c r="AB184" s="610" t="s">
        <v>277</v>
      </c>
      <c r="AC184" s="577" t="s">
        <v>279</v>
      </c>
      <c r="AD184" s="608" t="str">
        <f t="shared" si="59"/>
        <v>BarteringWaste</v>
      </c>
    </row>
    <row r="185" spans="1:30" s="525" customFormat="1" ht="12.75" customHeight="1">
      <c r="A185" s="864"/>
      <c r="B185" s="916" t="s">
        <v>280</v>
      </c>
      <c r="C185" s="909"/>
      <c r="D185" s="910">
        <f>IFERROR(VLOOKUP($AA185,Calc_INF_PrevYearEUR!$A$11:$BQ$330,HLOOKUP(D$8,Calc_INF_PrevYearEUR!$E$5:$BQ$6,2,0),0),0)</f>
        <v>0</v>
      </c>
      <c r="E185" s="360" t="str">
        <f t="shared" si="49"/>
        <v/>
      </c>
      <c r="F185" s="1265">
        <f>IFERROR(VLOOKUP($AA185,Calc_INF_FC_EUR!$A$11:$BQ$330,HLOOKUP(F$8,Calc_INF_FC_EUR!$E$5:$BQ$6,2,0),0),0)</f>
        <v>0</v>
      </c>
      <c r="G185" s="1266">
        <f>BusPlanLocation!G185</f>
        <v>0</v>
      </c>
      <c r="H185" s="360" t="str">
        <f t="shared" si="52"/>
        <v/>
      </c>
      <c r="I185" s="917">
        <f>SUM(I186:I194)</f>
        <v>0</v>
      </c>
      <c r="J185" s="360" t="e">
        <f t="shared" si="53"/>
        <v>#REF!</v>
      </c>
      <c r="K185" s="917">
        <f>SUM(K186:K194)</f>
        <v>0</v>
      </c>
      <c r="L185" s="360">
        <f t="shared" si="54"/>
        <v>0</v>
      </c>
      <c r="M185" s="917">
        <f>SUM(M186:M194)</f>
        <v>0</v>
      </c>
      <c r="N185" s="360">
        <f t="shared" si="55"/>
        <v>0</v>
      </c>
      <c r="O185" s="917">
        <f>SUM(O186:O194)</f>
        <v>0</v>
      </c>
      <c r="P185" s="360" t="str">
        <f t="shared" si="56"/>
        <v/>
      </c>
      <c r="Q185" s="917">
        <f>SUM(Q186:Q194)</f>
        <v>0</v>
      </c>
      <c r="R185" s="360" t="str">
        <f t="shared" si="57"/>
        <v/>
      </c>
      <c r="S185" s="917">
        <f>SUM(S186:S194)</f>
        <v>0</v>
      </c>
      <c r="T185" s="360" t="str">
        <f t="shared" si="58"/>
        <v/>
      </c>
      <c r="U185" s="887"/>
      <c r="V185" s="529"/>
      <c r="Z185" s="550"/>
      <c r="AA185" s="561" t="str">
        <f>IF(OR(B185=0,B185=""),"",B185&amp;IF(COUNTIF(B$11:$B185,B185)&gt;1,COUNTIF(B$11:$B185,B185),""))</f>
        <v>Commission &amp; Service</v>
      </c>
      <c r="AB185" s="550"/>
      <c r="AC185" s="552"/>
      <c r="AD185" s="552"/>
    </row>
    <row r="186" spans="1:30" s="525" customFormat="1" ht="12.75" customHeight="1">
      <c r="A186" s="864"/>
      <c r="B186" s="891" t="s">
        <v>269</v>
      </c>
      <c r="C186" s="892"/>
      <c r="D186" s="895">
        <f>IFERROR(VLOOKUP($AA186,Calc_INF_PrevYearEUR!$A$11:$BQ$330,HLOOKUP(D$8,Calc_INF_PrevYearEUR!$E$5:$BQ$6,2,0),0),0)</f>
        <v>0</v>
      </c>
      <c r="E186" s="307" t="str">
        <f t="shared" si="49"/>
        <v/>
      </c>
      <c r="F186" s="1258">
        <f>IFERROR(VLOOKUP($AA186,Calc_INF_FC_EUR!$A$11:$BQ$330,HLOOKUP(F$8,Calc_INF_FC_EUR!$E$5:$BQ$6,2,0),0),0)</f>
        <v>0</v>
      </c>
      <c r="G186" s="1260">
        <f>BusPlanLocation!G186</f>
        <v>0</v>
      </c>
      <c r="H186" s="307" t="str">
        <f t="shared" si="52"/>
        <v/>
      </c>
      <c r="I186" s="896">
        <f>SUMIFS(SalesReport!$Q:$Q,SalesReport!$AC:$AC,BusPlanLocation!$AB186,SalesReport!$F:$F,$AC186,SalesReport!$A:$A,I$8)+IF($C$9="Forecast",$F186,$D186)</f>
        <v>0</v>
      </c>
      <c r="J186" s="307" t="e">
        <f t="shared" si="53"/>
        <v>#REF!</v>
      </c>
      <c r="K186" s="896">
        <f>SUMIFS(SalesReport!$Q:$Q,SalesReport!$AC:$AC,BusPlanLocation!$AB186,SalesReport!$F:$F,$AC186,SalesReport!$A:$A,K$8)+IF($C$9="Forecast",$F186,$D186)</f>
        <v>0</v>
      </c>
      <c r="L186" s="307">
        <f t="shared" si="54"/>
        <v>0</v>
      </c>
      <c r="M186" s="896">
        <f>SUMIFS(SalesReport!$Q:$Q,SalesReport!$AC:$AC,BusPlanLocation!$AB186,SalesReport!$F:$F,$AC186,SalesReport!$A:$A,M$8)+IF($C$9="Forecast",$F186,$D186)</f>
        <v>0</v>
      </c>
      <c r="N186" s="307">
        <f t="shared" si="55"/>
        <v>0</v>
      </c>
      <c r="O186" s="896">
        <f>SUMIFS(SalesReport!$Q:$Q,SalesReport!$AC:$AC,BusPlanLocation!$AB186,SalesReport!$F:$F,$AC186,SalesReport!$A:$A,O$8)+IF($C$9="Forecast",$F186,$D186)</f>
        <v>0</v>
      </c>
      <c r="P186" s="307" t="str">
        <f t="shared" si="56"/>
        <v/>
      </c>
      <c r="Q186" s="896">
        <f>SUMIFS(SalesReport!$Q:$Q,SalesReport!$AC:$AC,BusPlanLocation!$AB186,SalesReport!$F:$F,$AC186,SalesReport!$A:$A,Q$8)+IF($C$9="Forecast",$F186,$D186)</f>
        <v>0</v>
      </c>
      <c r="R186" s="307" t="str">
        <f t="shared" si="57"/>
        <v/>
      </c>
      <c r="S186" s="896">
        <f>SUMIFS(SalesReport!$Q:$Q,SalesReport!$AC:$AC,BusPlanLocation!$AB186,SalesReport!$F:$F,$AC186,SalesReport!$A:$A,S$8)+IF($C$9="Forecast",$F186,$D186)</f>
        <v>0</v>
      </c>
      <c r="T186" s="307" t="str">
        <f t="shared" si="58"/>
        <v/>
      </c>
      <c r="U186" s="887"/>
      <c r="V186" s="529"/>
      <c r="Z186" s="577"/>
      <c r="AA186" s="561" t="str">
        <f>IF(OR(B186=0,B186=""),"",B186&amp;IF(COUNTIF(B$11:$B186,B186)&gt;1,COUNTIF(B$11:$B186,B186),""))</f>
        <v>Papers5</v>
      </c>
      <c r="AB186" s="577" t="s">
        <v>269</v>
      </c>
      <c r="AC186" s="577" t="s">
        <v>781</v>
      </c>
      <c r="AD186" s="608" t="str">
        <f>CONCATENATE(AC186,AB186)</f>
        <v>Commission &amp; ServicesPapers</v>
      </c>
    </row>
    <row r="187" spans="1:30" s="525" customFormat="1" ht="12.75" customHeight="1">
      <c r="A187" s="864"/>
      <c r="B187" s="891" t="s">
        <v>270</v>
      </c>
      <c r="C187" s="892"/>
      <c r="D187" s="895">
        <f>IFERROR(VLOOKUP($AA187,Calc_INF_PrevYearEUR!$A$11:$BQ$330,HLOOKUP(D$8,Calc_INF_PrevYearEUR!$E$5:$BQ$6,2,0),0),0)</f>
        <v>0</v>
      </c>
      <c r="E187" s="307" t="str">
        <f t="shared" si="49"/>
        <v/>
      </c>
      <c r="F187" s="1258">
        <f>IFERROR(VLOOKUP($AA187,Calc_INF_FC_EUR!$A$11:$BQ$330,HLOOKUP(F$8,Calc_INF_FC_EUR!$E$5:$BQ$6,2,0),0),0)</f>
        <v>0</v>
      </c>
      <c r="G187" s="1260">
        <f>BusPlanLocation!G187</f>
        <v>0</v>
      </c>
      <c r="H187" s="307" t="str">
        <f t="shared" si="52"/>
        <v/>
      </c>
      <c r="I187" s="896">
        <f>SUMIFS(SalesReport!$Q:$Q,SalesReport!$AC:$AC,BusPlanLocation!$AB187,SalesReport!$F:$F,$AC187,SalesReport!$A:$A,I$8)+IF($C$9="Forecast",$F187,$D187)</f>
        <v>0</v>
      </c>
      <c r="J187" s="307" t="e">
        <f t="shared" si="53"/>
        <v>#REF!</v>
      </c>
      <c r="K187" s="896">
        <f>SUMIFS(SalesReport!$Q:$Q,SalesReport!$AC:$AC,BusPlanLocation!$AB187,SalesReport!$F:$F,$AC187,SalesReport!$A:$A,K$8)+IF($C$9="Forecast",$F187,$D187)</f>
        <v>0</v>
      </c>
      <c r="L187" s="307">
        <f t="shared" si="54"/>
        <v>0</v>
      </c>
      <c r="M187" s="896">
        <f>SUMIFS(SalesReport!$Q:$Q,SalesReport!$AC:$AC,BusPlanLocation!$AB187,SalesReport!$F:$F,$AC187,SalesReport!$A:$A,M$8)+IF($C$9="Forecast",$F187,$D187)</f>
        <v>0</v>
      </c>
      <c r="N187" s="307">
        <f t="shared" si="55"/>
        <v>0</v>
      </c>
      <c r="O187" s="896">
        <f>SUMIFS(SalesReport!$Q:$Q,SalesReport!$AC:$AC,BusPlanLocation!$AB187,SalesReport!$F:$F,$AC187,SalesReport!$A:$A,O$8)+IF($C$9="Forecast",$F187,$D187)</f>
        <v>0</v>
      </c>
      <c r="P187" s="307" t="str">
        <f t="shared" si="56"/>
        <v/>
      </c>
      <c r="Q187" s="896">
        <f>SUMIFS(SalesReport!$Q:$Q,SalesReport!$AC:$AC,BusPlanLocation!$AB187,SalesReport!$F:$F,$AC187,SalesReport!$A:$A,Q$8)+IF($C$9="Forecast",$F187,$D187)</f>
        <v>0</v>
      </c>
      <c r="R187" s="307" t="str">
        <f t="shared" si="57"/>
        <v/>
      </c>
      <c r="S187" s="896">
        <f>SUMIFS(SalesReport!$Q:$Q,SalesReport!$AC:$AC,BusPlanLocation!$AB187,SalesReport!$F:$F,$AC187,SalesReport!$A:$A,S$8)+IF($C$9="Forecast",$F187,$D187)</f>
        <v>0</v>
      </c>
      <c r="T187" s="307" t="str">
        <f t="shared" si="58"/>
        <v/>
      </c>
      <c r="U187" s="887"/>
      <c r="V187" s="529"/>
      <c r="Z187" s="577"/>
      <c r="AA187" s="561" t="str">
        <f>IF(OR(B187=0,B187=""),"",B187&amp;IF(COUNTIF(B$11:$B187,B187)&gt;1,COUNTIF(B$11:$B187,B187),""))</f>
        <v>Plastics5</v>
      </c>
      <c r="AB187" s="577" t="s">
        <v>270</v>
      </c>
      <c r="AC187" s="577" t="s">
        <v>781</v>
      </c>
      <c r="AD187" s="608" t="str">
        <f t="shared" ref="AD187:AD194" si="60">CONCATENATE(AC187,AB187)</f>
        <v>Commission &amp; ServicesPlastics</v>
      </c>
    </row>
    <row r="188" spans="1:30" s="525" customFormat="1" ht="12.75" customHeight="1">
      <c r="A188" s="864"/>
      <c r="B188" s="891" t="s">
        <v>271</v>
      </c>
      <c r="C188" s="892"/>
      <c r="D188" s="895">
        <f>IFERROR(VLOOKUP($AA188,Calc_INF_PrevYearEUR!$A$11:$BQ$330,HLOOKUP(D$8,Calc_INF_PrevYearEUR!$E$5:$BQ$6,2,0),0),0)</f>
        <v>0</v>
      </c>
      <c r="E188" s="307" t="str">
        <f t="shared" si="49"/>
        <v/>
      </c>
      <c r="F188" s="1258">
        <f>IFERROR(VLOOKUP($AA188,Calc_INF_FC_EUR!$A$11:$BQ$330,HLOOKUP(F$8,Calc_INF_FC_EUR!$E$5:$BQ$6,2,0),0),0)</f>
        <v>0</v>
      </c>
      <c r="G188" s="1260">
        <f>BusPlanLocation!G188</f>
        <v>0</v>
      </c>
      <c r="H188" s="307" t="str">
        <f t="shared" si="52"/>
        <v/>
      </c>
      <c r="I188" s="896">
        <f>SUMIFS(SalesReport!$Q:$Q,SalesReport!$AC:$AC,BusPlanLocation!$AB188,SalesReport!$F:$F,$AC188,SalesReport!$A:$A,I$8)+IF($C$9="Forecast",$F188,$D188)</f>
        <v>0</v>
      </c>
      <c r="J188" s="307" t="e">
        <f t="shared" si="53"/>
        <v>#REF!</v>
      </c>
      <c r="K188" s="896">
        <f>SUMIFS(SalesReport!$Q:$Q,SalesReport!$AC:$AC,BusPlanLocation!$AB188,SalesReport!$F:$F,$AC188,SalesReport!$A:$A,K$8)+IF($C$9="Forecast",$F188,$D188)</f>
        <v>0</v>
      </c>
      <c r="L188" s="307">
        <f t="shared" si="54"/>
        <v>0</v>
      </c>
      <c r="M188" s="896">
        <f>SUMIFS(SalesReport!$Q:$Q,SalesReport!$AC:$AC,BusPlanLocation!$AB188,SalesReport!$F:$F,$AC188,SalesReport!$A:$A,M$8)+IF($C$9="Forecast",$F188,$D188)</f>
        <v>0</v>
      </c>
      <c r="N188" s="307">
        <f t="shared" si="55"/>
        <v>0</v>
      </c>
      <c r="O188" s="896">
        <f>SUMIFS(SalesReport!$Q:$Q,SalesReport!$AC:$AC,BusPlanLocation!$AB188,SalesReport!$F:$F,$AC188,SalesReport!$A:$A,O$8)+IF($C$9="Forecast",$F188,$D188)</f>
        <v>0</v>
      </c>
      <c r="P188" s="307" t="str">
        <f t="shared" si="56"/>
        <v/>
      </c>
      <c r="Q188" s="896">
        <f>SUMIFS(SalesReport!$Q:$Q,SalesReport!$AC:$AC,BusPlanLocation!$AB188,SalesReport!$F:$F,$AC188,SalesReport!$A:$A,Q$8)+IF($C$9="Forecast",$F188,$D188)</f>
        <v>0</v>
      </c>
      <c r="R188" s="307" t="str">
        <f t="shared" si="57"/>
        <v/>
      </c>
      <c r="S188" s="896">
        <f>SUMIFS(SalesReport!$Q:$Q,SalesReport!$AC:$AC,BusPlanLocation!$AB188,SalesReport!$F:$F,$AC188,SalesReport!$A:$A,S$8)+IF($C$9="Forecast",$F188,$D188)</f>
        <v>0</v>
      </c>
      <c r="T188" s="307" t="str">
        <f t="shared" si="58"/>
        <v/>
      </c>
      <c r="U188" s="887"/>
      <c r="V188" s="529"/>
      <c r="Z188" s="577"/>
      <c r="AA188" s="561" t="str">
        <f>IF(OR(B188=0,B188=""),"",B188&amp;IF(COUNTIF(B$11:$B188,B188)&gt;1,COUNTIF(B$11:$B188,B188),""))</f>
        <v>Refuse Derived Fuels5</v>
      </c>
      <c r="AB188" s="577" t="s">
        <v>271</v>
      </c>
      <c r="AC188" s="577" t="s">
        <v>781</v>
      </c>
      <c r="AD188" s="608" t="str">
        <f t="shared" si="60"/>
        <v>Commission &amp; ServicesRefuse Derived Fuels</v>
      </c>
    </row>
    <row r="189" spans="1:30" s="525" customFormat="1" ht="12.75" customHeight="1">
      <c r="A189" s="864"/>
      <c r="B189" s="891" t="s">
        <v>272</v>
      </c>
      <c r="C189" s="892"/>
      <c r="D189" s="895">
        <f>IFERROR(VLOOKUP($AA189,Calc_INF_PrevYearEUR!$A$11:$BQ$330,HLOOKUP(D$8,Calc_INF_PrevYearEUR!$E$5:$BQ$6,2,0),0),0)</f>
        <v>0</v>
      </c>
      <c r="E189" s="307" t="str">
        <f t="shared" si="49"/>
        <v/>
      </c>
      <c r="F189" s="1258">
        <f>IFERROR(VLOOKUP($AA189,Calc_INF_FC_EUR!$A$11:$BQ$330,HLOOKUP(F$8,Calc_INF_FC_EUR!$E$5:$BQ$6,2,0),0),0)</f>
        <v>0</v>
      </c>
      <c r="G189" s="1260">
        <f>BusPlanLocation!G189</f>
        <v>0</v>
      </c>
      <c r="H189" s="307" t="str">
        <f t="shared" si="52"/>
        <v/>
      </c>
      <c r="I189" s="896">
        <f>SUMIFS(SalesReport!$Q:$Q,SalesReport!$AC:$AC,BusPlanLocation!$AB189,SalesReport!$F:$F,$AC189,SalesReport!$A:$A,I$8)+IF($C$9="Forecast",$F189,$D189)</f>
        <v>0</v>
      </c>
      <c r="J189" s="307" t="e">
        <f t="shared" si="53"/>
        <v>#REF!</v>
      </c>
      <c r="K189" s="896">
        <f>SUMIFS(SalesReport!$Q:$Q,SalesReport!$AC:$AC,BusPlanLocation!$AB189,SalesReport!$F:$F,$AC189,SalesReport!$A:$A,K$8)+IF($C$9="Forecast",$F189,$D189)</f>
        <v>0</v>
      </c>
      <c r="L189" s="307">
        <f t="shared" si="54"/>
        <v>0</v>
      </c>
      <c r="M189" s="896">
        <f>SUMIFS(SalesReport!$Q:$Q,SalesReport!$AC:$AC,BusPlanLocation!$AB189,SalesReport!$F:$F,$AC189,SalesReport!$A:$A,M$8)+IF($C$9="Forecast",$F189,$D189)</f>
        <v>0</v>
      </c>
      <c r="N189" s="307">
        <f t="shared" si="55"/>
        <v>0</v>
      </c>
      <c r="O189" s="896">
        <f>SUMIFS(SalesReport!$Q:$Q,SalesReport!$AC:$AC,BusPlanLocation!$AB189,SalesReport!$F:$F,$AC189,SalesReport!$A:$A,O$8)+IF($C$9="Forecast",$F189,$D189)</f>
        <v>0</v>
      </c>
      <c r="P189" s="307" t="str">
        <f t="shared" si="56"/>
        <v/>
      </c>
      <c r="Q189" s="896">
        <f>SUMIFS(SalesReport!$Q:$Q,SalesReport!$AC:$AC,BusPlanLocation!$AB189,SalesReport!$F:$F,$AC189,SalesReport!$A:$A,Q$8)+IF($C$9="Forecast",$F189,$D189)</f>
        <v>0</v>
      </c>
      <c r="R189" s="307" t="str">
        <f t="shared" si="57"/>
        <v/>
      </c>
      <c r="S189" s="896">
        <f>SUMIFS(SalesReport!$Q:$Q,SalesReport!$AC:$AC,BusPlanLocation!$AB189,SalesReport!$F:$F,$AC189,SalesReport!$A:$A,S$8)+IF($C$9="Forecast",$F189,$D189)</f>
        <v>0</v>
      </c>
      <c r="T189" s="307" t="str">
        <f t="shared" si="58"/>
        <v/>
      </c>
      <c r="U189" s="887"/>
      <c r="V189" s="529"/>
      <c r="Z189" s="577"/>
      <c r="AA189" s="561" t="str">
        <f>IF(OR(B189=0,B189=""),"",B189&amp;IF(COUNTIF(B$11:$B189,B189)&gt;1,COUNTIF(B$11:$B189,B189),""))</f>
        <v>Metals5</v>
      </c>
      <c r="AB189" s="577" t="s">
        <v>272</v>
      </c>
      <c r="AC189" s="577" t="s">
        <v>781</v>
      </c>
      <c r="AD189" s="608" t="str">
        <f t="shared" si="60"/>
        <v>Commission &amp; ServicesMetals</v>
      </c>
    </row>
    <row r="190" spans="1:30" s="525" customFormat="1" ht="12.75" customHeight="1">
      <c r="A190" s="864"/>
      <c r="B190" s="891" t="s">
        <v>273</v>
      </c>
      <c r="C190" s="892"/>
      <c r="D190" s="895">
        <f>IFERROR(VLOOKUP($AA190,Calc_INF_PrevYearEUR!$A$11:$BQ$330,HLOOKUP(D$8,Calc_INF_PrevYearEUR!$E$5:$BQ$6,2,0),0),0)</f>
        <v>0</v>
      </c>
      <c r="E190" s="307" t="str">
        <f t="shared" si="49"/>
        <v/>
      </c>
      <c r="F190" s="1258">
        <f>IFERROR(VLOOKUP($AA190,Calc_INF_FC_EUR!$A$11:$BQ$330,HLOOKUP(F$8,Calc_INF_FC_EUR!$E$5:$BQ$6,2,0),0),0)</f>
        <v>0</v>
      </c>
      <c r="G190" s="1260">
        <f>BusPlanLocation!G190</f>
        <v>0</v>
      </c>
      <c r="H190" s="307" t="str">
        <f t="shared" si="52"/>
        <v/>
      </c>
      <c r="I190" s="896">
        <f>SUMIFS(SalesReport!$Q:$Q,SalesReport!$AC:$AC,BusPlanLocation!$AB190,SalesReport!$F:$F,$AC190,SalesReport!$A:$A,I$8)+IF($C$9="Forecast",$F190,$D190)</f>
        <v>0</v>
      </c>
      <c r="J190" s="307" t="e">
        <f t="shared" si="53"/>
        <v>#REF!</v>
      </c>
      <c r="K190" s="896">
        <f>SUMIFS(SalesReport!$Q:$Q,SalesReport!$AC:$AC,BusPlanLocation!$AB190,SalesReport!$F:$F,$AC190,SalesReport!$A:$A,K$8)+IF($C$9="Forecast",$F190,$D190)</f>
        <v>0</v>
      </c>
      <c r="L190" s="307">
        <f t="shared" si="54"/>
        <v>0</v>
      </c>
      <c r="M190" s="896">
        <f>SUMIFS(SalesReport!$Q:$Q,SalesReport!$AC:$AC,BusPlanLocation!$AB190,SalesReport!$F:$F,$AC190,SalesReport!$A:$A,M$8)+IF($C$9="Forecast",$F190,$D190)</f>
        <v>0</v>
      </c>
      <c r="N190" s="307">
        <f t="shared" si="55"/>
        <v>0</v>
      </c>
      <c r="O190" s="896">
        <f>SUMIFS(SalesReport!$Q:$Q,SalesReport!$AC:$AC,BusPlanLocation!$AB190,SalesReport!$F:$F,$AC190,SalesReport!$A:$A,O$8)+IF($C$9="Forecast",$F190,$D190)</f>
        <v>0</v>
      </c>
      <c r="P190" s="307" t="str">
        <f t="shared" si="56"/>
        <v/>
      </c>
      <c r="Q190" s="896">
        <f>SUMIFS(SalesReport!$Q:$Q,SalesReport!$AC:$AC,BusPlanLocation!$AB190,SalesReport!$F:$F,$AC190,SalesReport!$A:$A,Q$8)+IF($C$9="Forecast",$F190,$D190)</f>
        <v>0</v>
      </c>
      <c r="R190" s="307" t="str">
        <f t="shared" si="57"/>
        <v/>
      </c>
      <c r="S190" s="896">
        <f>SUMIFS(SalesReport!$Q:$Q,SalesReport!$AC:$AC,BusPlanLocation!$AB190,SalesReport!$F:$F,$AC190,SalesReport!$A:$A,S$8)+IF($C$9="Forecast",$F190,$D190)</f>
        <v>0</v>
      </c>
      <c r="T190" s="307" t="str">
        <f t="shared" si="58"/>
        <v/>
      </c>
      <c r="U190" s="887"/>
      <c r="V190" s="529"/>
      <c r="Z190" s="577"/>
      <c r="AA190" s="561" t="str">
        <f>IF(OR(B190=0,B190=""),"",B190&amp;IF(COUNTIF(B$11:$B190,B190)&gt;1,COUNTIF(B$11:$B190,B190),""))</f>
        <v>Glass5</v>
      </c>
      <c r="AB190" s="577" t="s">
        <v>273</v>
      </c>
      <c r="AC190" s="577" t="s">
        <v>781</v>
      </c>
      <c r="AD190" s="608" t="str">
        <f t="shared" si="60"/>
        <v>Commission &amp; ServicesGlass</v>
      </c>
    </row>
    <row r="191" spans="1:30" s="525" customFormat="1" ht="12.75" customHeight="1">
      <c r="A191" s="864"/>
      <c r="B191" s="891" t="s">
        <v>274</v>
      </c>
      <c r="C191" s="892"/>
      <c r="D191" s="895">
        <f>IFERROR(VLOOKUP($AA191,Calc_INF_PrevYearEUR!$A$11:$BQ$330,HLOOKUP(D$8,Calc_INF_PrevYearEUR!$E$5:$BQ$6,2,0),0),0)</f>
        <v>0</v>
      </c>
      <c r="E191" s="307" t="str">
        <f t="shared" si="49"/>
        <v/>
      </c>
      <c r="F191" s="1258">
        <f>IFERROR(VLOOKUP($AA191,Calc_INF_FC_EUR!$A$11:$BQ$330,HLOOKUP(F$8,Calc_INF_FC_EUR!$E$5:$BQ$6,2,0),0),0)</f>
        <v>0</v>
      </c>
      <c r="G191" s="1260">
        <f>BusPlanLocation!G191</f>
        <v>0</v>
      </c>
      <c r="H191" s="307" t="str">
        <f t="shared" si="52"/>
        <v/>
      </c>
      <c r="I191" s="896">
        <f>SUMIFS(SalesReport!$Q:$Q,SalesReport!$AC:$AC,BusPlanLocation!$AB191,SalesReport!$F:$F,$AC191,SalesReport!$A:$A,I$8)+IF($C$9="Forecast",$F191,$D191)</f>
        <v>0</v>
      </c>
      <c r="J191" s="307" t="e">
        <f t="shared" si="53"/>
        <v>#REF!</v>
      </c>
      <c r="K191" s="896">
        <f>SUMIFS(SalesReport!$Q:$Q,SalesReport!$AC:$AC,BusPlanLocation!$AB191,SalesReport!$F:$F,$AC191,SalesReport!$A:$A,K$8)+IF($C$9="Forecast",$F191,$D191)</f>
        <v>0</v>
      </c>
      <c r="L191" s="307">
        <f t="shared" si="54"/>
        <v>0</v>
      </c>
      <c r="M191" s="896">
        <f>SUMIFS(SalesReport!$Q:$Q,SalesReport!$AC:$AC,BusPlanLocation!$AB191,SalesReport!$F:$F,$AC191,SalesReport!$A:$A,M$8)+IF($C$9="Forecast",$F191,$D191)</f>
        <v>0</v>
      </c>
      <c r="N191" s="307">
        <f t="shared" si="55"/>
        <v>0</v>
      </c>
      <c r="O191" s="896">
        <f>SUMIFS(SalesReport!$Q:$Q,SalesReport!$AC:$AC,BusPlanLocation!$AB191,SalesReport!$F:$F,$AC191,SalesReport!$A:$A,O$8)+IF($C$9="Forecast",$F191,$D191)</f>
        <v>0</v>
      </c>
      <c r="P191" s="307" t="str">
        <f t="shared" si="56"/>
        <v/>
      </c>
      <c r="Q191" s="896">
        <f>SUMIFS(SalesReport!$Q:$Q,SalesReport!$AC:$AC,BusPlanLocation!$AB191,SalesReport!$F:$F,$AC191,SalesReport!$A:$A,Q$8)+IF($C$9="Forecast",$F191,$D191)</f>
        <v>0</v>
      </c>
      <c r="R191" s="307" t="str">
        <f t="shared" si="57"/>
        <v/>
      </c>
      <c r="S191" s="896">
        <f>SUMIFS(SalesReport!$Q:$Q,SalesReport!$AC:$AC,BusPlanLocation!$AB191,SalesReport!$F:$F,$AC191,SalesReport!$A:$A,S$8)+IF($C$9="Forecast",$F191,$D191)</f>
        <v>0</v>
      </c>
      <c r="T191" s="307" t="str">
        <f t="shared" si="58"/>
        <v/>
      </c>
      <c r="U191" s="887"/>
      <c r="V191" s="529"/>
      <c r="Z191" s="577"/>
      <c r="AA191" s="561" t="str">
        <f>IF(OR(B191=0,B191=""),"",B191&amp;IF(COUNTIF(B$11:$B191,B191)&gt;1,COUNTIF(B$11:$B191,B191),""))</f>
        <v>Wood5</v>
      </c>
      <c r="AB191" s="577" t="s">
        <v>274</v>
      </c>
      <c r="AC191" s="577" t="s">
        <v>781</v>
      </c>
      <c r="AD191" s="608" t="str">
        <f t="shared" si="60"/>
        <v>Commission &amp; ServicesWood</v>
      </c>
    </row>
    <row r="192" spans="1:30" s="525" customFormat="1" ht="12.75" customHeight="1">
      <c r="A192" s="864"/>
      <c r="B192" s="891" t="s">
        <v>275</v>
      </c>
      <c r="C192" s="892"/>
      <c r="D192" s="895">
        <f>IFERROR(VLOOKUP($AA192,Calc_INF_PrevYearEUR!$A$11:$BQ$330,HLOOKUP(D$8,Calc_INF_PrevYearEUR!$E$5:$BQ$6,2,0),0),0)</f>
        <v>0</v>
      </c>
      <c r="E192" s="307" t="str">
        <f t="shared" si="49"/>
        <v/>
      </c>
      <c r="F192" s="1258">
        <f>IFERROR(VLOOKUP($AA192,Calc_INF_FC_EUR!$A$11:$BQ$330,HLOOKUP(F$8,Calc_INF_FC_EUR!$E$5:$BQ$6,2,0),0),0)</f>
        <v>0</v>
      </c>
      <c r="G192" s="1260">
        <f>BusPlanLocation!G192</f>
        <v>0</v>
      </c>
      <c r="H192" s="307" t="str">
        <f t="shared" si="52"/>
        <v/>
      </c>
      <c r="I192" s="896">
        <f>SUMIFS(SalesReport!$Q:$Q,SalesReport!$AC:$AC,BusPlanLocation!$AB192,SalesReport!$F:$F,$AC192,SalesReport!$A:$A,I$8)+IF($C$9="Forecast",$F192,$D192)</f>
        <v>0</v>
      </c>
      <c r="J192" s="307" t="e">
        <f t="shared" si="53"/>
        <v>#REF!</v>
      </c>
      <c r="K192" s="896">
        <f>SUMIFS(SalesReport!$Q:$Q,SalesReport!$AC:$AC,BusPlanLocation!$AB192,SalesReport!$F:$F,$AC192,SalesReport!$A:$A,K$8)+IF($C$9="Forecast",$F192,$D192)</f>
        <v>0</v>
      </c>
      <c r="L192" s="307">
        <f t="shared" si="54"/>
        <v>0</v>
      </c>
      <c r="M192" s="896">
        <f>SUMIFS(SalesReport!$Q:$Q,SalesReport!$AC:$AC,BusPlanLocation!$AB192,SalesReport!$F:$F,$AC192,SalesReport!$A:$A,M$8)+IF($C$9="Forecast",$F192,$D192)</f>
        <v>0</v>
      </c>
      <c r="N192" s="307">
        <f t="shared" si="55"/>
        <v>0</v>
      </c>
      <c r="O192" s="896">
        <f>SUMIFS(SalesReport!$Q:$Q,SalesReport!$AC:$AC,BusPlanLocation!$AB192,SalesReport!$F:$F,$AC192,SalesReport!$A:$A,O$8)+IF($C$9="Forecast",$F192,$D192)</f>
        <v>0</v>
      </c>
      <c r="P192" s="307" t="str">
        <f t="shared" si="56"/>
        <v/>
      </c>
      <c r="Q192" s="896">
        <f>SUMIFS(SalesReport!$Q:$Q,SalesReport!$AC:$AC,BusPlanLocation!$AB192,SalesReport!$F:$F,$AC192,SalesReport!$A:$A,Q$8)+IF($C$9="Forecast",$F192,$D192)</f>
        <v>0</v>
      </c>
      <c r="R192" s="307" t="str">
        <f t="shared" si="57"/>
        <v/>
      </c>
      <c r="S192" s="896">
        <f>SUMIFS(SalesReport!$Q:$Q,SalesReport!$AC:$AC,BusPlanLocation!$AB192,SalesReport!$F:$F,$AC192,SalesReport!$A:$A,S$8)+IF($C$9="Forecast",$F192,$D192)</f>
        <v>0</v>
      </c>
      <c r="T192" s="307" t="str">
        <f t="shared" si="58"/>
        <v/>
      </c>
      <c r="U192" s="887"/>
      <c r="V192" s="529"/>
      <c r="Z192" s="610"/>
      <c r="AA192" s="561" t="str">
        <f>IF(OR(B192=0,B192=""),"",B192&amp;IF(COUNTIF(B$11:$B192,B192)&gt;1,COUNTIF(B$11:$B192,B192),""))</f>
        <v>Final Goods5</v>
      </c>
      <c r="AB192" s="610" t="s">
        <v>275</v>
      </c>
      <c r="AC192" s="577" t="s">
        <v>781</v>
      </c>
      <c r="AD192" s="608" t="str">
        <f t="shared" si="60"/>
        <v>Commission &amp; ServicesFinal Goods</v>
      </c>
    </row>
    <row r="193" spans="1:30" s="525" customFormat="1" ht="12.75" customHeight="1">
      <c r="A193" s="864"/>
      <c r="B193" s="891" t="s">
        <v>276</v>
      </c>
      <c r="C193" s="892"/>
      <c r="D193" s="895">
        <f>IFERROR(VLOOKUP($AA193,Calc_INF_PrevYearEUR!$A$11:$BQ$330,HLOOKUP(D$8,Calc_INF_PrevYearEUR!$E$5:$BQ$6,2,0),0),0)</f>
        <v>0</v>
      </c>
      <c r="E193" s="307" t="str">
        <f t="shared" si="49"/>
        <v/>
      </c>
      <c r="F193" s="1258">
        <f>IFERROR(VLOOKUP($AA193,Calc_INF_FC_EUR!$A$11:$BQ$330,HLOOKUP(F$8,Calc_INF_FC_EUR!$E$5:$BQ$6,2,0),0),0)</f>
        <v>0</v>
      </c>
      <c r="G193" s="1260">
        <f>BusPlanLocation!G193</f>
        <v>0</v>
      </c>
      <c r="H193" s="307" t="str">
        <f t="shared" si="52"/>
        <v/>
      </c>
      <c r="I193" s="896">
        <f>SUMIFS(SalesReport!$Q:$Q,SalesReport!$AC:$AC,BusPlanLocation!$AB193,SalesReport!$F:$F,$AC193,SalesReport!$A:$A,I$8)+IF($C$9="Forecast",$F193,$D193)</f>
        <v>0</v>
      </c>
      <c r="J193" s="307" t="e">
        <f t="shared" si="53"/>
        <v>#REF!</v>
      </c>
      <c r="K193" s="896">
        <f>SUMIFS(SalesReport!$Q:$Q,SalesReport!$AC:$AC,BusPlanLocation!$AB193,SalesReport!$F:$F,$AC193,SalesReport!$A:$A,K$8)+IF($C$9="Forecast",$F193,$D193)</f>
        <v>0</v>
      </c>
      <c r="L193" s="307">
        <f t="shared" si="54"/>
        <v>0</v>
      </c>
      <c r="M193" s="896">
        <f>SUMIFS(SalesReport!$Q:$Q,SalesReport!$AC:$AC,BusPlanLocation!$AB193,SalesReport!$F:$F,$AC193,SalesReport!$A:$A,M$8)+IF($C$9="Forecast",$F193,$D193)</f>
        <v>0</v>
      </c>
      <c r="N193" s="307">
        <f t="shared" si="55"/>
        <v>0</v>
      </c>
      <c r="O193" s="896">
        <f>SUMIFS(SalesReport!$Q:$Q,SalesReport!$AC:$AC,BusPlanLocation!$AB193,SalesReport!$F:$F,$AC193,SalesReport!$A:$A,O$8)+IF($C$9="Forecast",$F193,$D193)</f>
        <v>0</v>
      </c>
      <c r="P193" s="307" t="str">
        <f t="shared" si="56"/>
        <v/>
      </c>
      <c r="Q193" s="896">
        <f>SUMIFS(SalesReport!$Q:$Q,SalesReport!$AC:$AC,BusPlanLocation!$AB193,SalesReport!$F:$F,$AC193,SalesReport!$A:$A,Q$8)+IF($C$9="Forecast",$F193,$D193)</f>
        <v>0</v>
      </c>
      <c r="R193" s="307" t="str">
        <f t="shared" si="57"/>
        <v/>
      </c>
      <c r="S193" s="896">
        <f>SUMIFS(SalesReport!$Q:$Q,SalesReport!$AC:$AC,BusPlanLocation!$AB193,SalesReport!$F:$F,$AC193,SalesReport!$A:$A,S$8)+IF($C$9="Forecast",$F193,$D193)</f>
        <v>0</v>
      </c>
      <c r="T193" s="307" t="str">
        <f t="shared" si="58"/>
        <v/>
      </c>
      <c r="U193" s="887"/>
      <c r="V193" s="529"/>
      <c r="Z193" s="610"/>
      <c r="AA193" s="561" t="str">
        <f>IF(OR(B193=0,B193=""),"",B193&amp;IF(COUNTIF(B$11:$B193,B193)&gt;1,COUNTIF(B$11:$B193,B193),""))</f>
        <v>Compound5</v>
      </c>
      <c r="AB193" s="610" t="s">
        <v>276</v>
      </c>
      <c r="AC193" s="577" t="s">
        <v>781</v>
      </c>
      <c r="AD193" s="608" t="str">
        <f t="shared" si="60"/>
        <v>Commission &amp; ServicesCompound</v>
      </c>
    </row>
    <row r="194" spans="1:30" s="525" customFormat="1" ht="12.75" customHeight="1">
      <c r="A194" s="864"/>
      <c r="B194" s="891" t="s">
        <v>277</v>
      </c>
      <c r="C194" s="892"/>
      <c r="D194" s="895">
        <f>IFERROR(VLOOKUP($AA194,Calc_INF_PrevYearEUR!$A$11:$BQ$330,HLOOKUP(D$8,Calc_INF_PrevYearEUR!$E$5:$BQ$6,2,0),0),0)</f>
        <v>0</v>
      </c>
      <c r="E194" s="307" t="str">
        <f t="shared" si="49"/>
        <v/>
      </c>
      <c r="F194" s="1258">
        <f>IFERROR(VLOOKUP($AA194,Calc_INF_FC_EUR!$A$11:$BQ$330,HLOOKUP(F$8,Calc_INF_FC_EUR!$E$5:$BQ$6,2,0),0),0)</f>
        <v>0</v>
      </c>
      <c r="G194" s="1260">
        <f>BusPlanLocation!G194</f>
        <v>0</v>
      </c>
      <c r="H194" s="307" t="str">
        <f t="shared" si="52"/>
        <v/>
      </c>
      <c r="I194" s="896">
        <f>SUMIFS(SalesReport!$Q:$Q,SalesReport!$AC:$AC,BusPlanLocation!$AB194,SalesReport!$F:$F,$AC194,SalesReport!$A:$A,I$8)+IF($C$9="Forecast",$F194,$D194)</f>
        <v>0</v>
      </c>
      <c r="J194" s="307" t="e">
        <f t="shared" si="53"/>
        <v>#REF!</v>
      </c>
      <c r="K194" s="896">
        <f>SUMIFS(SalesReport!$Q:$Q,SalesReport!$AC:$AC,BusPlanLocation!$AB194,SalesReport!$F:$F,$AC194,SalesReport!$A:$A,K$8)+IF($C$9="Forecast",$F194,$D194)</f>
        <v>0</v>
      </c>
      <c r="L194" s="307">
        <f t="shared" si="54"/>
        <v>0</v>
      </c>
      <c r="M194" s="896">
        <f>SUMIFS(SalesReport!$Q:$Q,SalesReport!$AC:$AC,BusPlanLocation!$AB194,SalesReport!$F:$F,$AC194,SalesReport!$A:$A,M$8)+IF($C$9="Forecast",$F194,$D194)</f>
        <v>0</v>
      </c>
      <c r="N194" s="307">
        <f t="shared" si="55"/>
        <v>0</v>
      </c>
      <c r="O194" s="896">
        <f>SUMIFS(SalesReport!$Q:$Q,SalesReport!$AC:$AC,BusPlanLocation!$AB194,SalesReport!$F:$F,$AC194,SalesReport!$A:$A,O$8)+IF($C$9="Forecast",$F194,$D194)</f>
        <v>0</v>
      </c>
      <c r="P194" s="307" t="str">
        <f t="shared" si="56"/>
        <v/>
      </c>
      <c r="Q194" s="896">
        <f>SUMIFS(SalesReport!$Q:$Q,SalesReport!$AC:$AC,BusPlanLocation!$AB194,SalesReport!$F:$F,$AC194,SalesReport!$A:$A,Q$8)+IF($C$9="Forecast",$F194,$D194)</f>
        <v>0</v>
      </c>
      <c r="R194" s="307" t="str">
        <f t="shared" si="57"/>
        <v/>
      </c>
      <c r="S194" s="896">
        <f>SUMIFS(SalesReport!$Q:$Q,SalesReport!$AC:$AC,BusPlanLocation!$AB194,SalesReport!$F:$F,$AC194,SalesReport!$A:$A,S$8)+IF($C$9="Forecast",$F194,$D194)</f>
        <v>0</v>
      </c>
      <c r="T194" s="307" t="str">
        <f t="shared" si="58"/>
        <v/>
      </c>
      <c r="U194" s="887"/>
      <c r="V194" s="529"/>
      <c r="Z194" s="610"/>
      <c r="AA194" s="561" t="str">
        <f>IF(OR(B194=0,B194=""),"",B194&amp;IF(COUNTIF(B$11:$B194,B194)&gt;1,COUNTIF(B$11:$B194,B194),""))</f>
        <v>Waste5</v>
      </c>
      <c r="AB194" s="610" t="s">
        <v>277</v>
      </c>
      <c r="AC194" s="577" t="s">
        <v>781</v>
      </c>
      <c r="AD194" s="608" t="str">
        <f t="shared" si="60"/>
        <v>Commission &amp; ServicesWaste</v>
      </c>
    </row>
    <row r="195" spans="1:30" s="525" customFormat="1" ht="12.75" customHeight="1">
      <c r="A195" s="864"/>
      <c r="B195" s="916" t="s">
        <v>281</v>
      </c>
      <c r="C195" s="909"/>
      <c r="D195" s="910">
        <f>IFERROR(VLOOKUP($AA195,Calc_INF_PrevYearEUR!$A$11:$BQ$330,HLOOKUP(D$8,Calc_INF_PrevYearEUR!$E$5:$BQ$6,2,0),0),0)</f>
        <v>0</v>
      </c>
      <c r="E195" s="360" t="str">
        <f t="shared" si="49"/>
        <v/>
      </c>
      <c r="F195" s="1265">
        <f>IFERROR(VLOOKUP($AA195,Calc_INF_FC_EUR!$A$11:$BQ$330,HLOOKUP(F$8,Calc_INF_FC_EUR!$E$5:$BQ$6,2,0),0),0)</f>
        <v>0</v>
      </c>
      <c r="G195" s="1266">
        <f>BusPlanLocation!G195</f>
        <v>0</v>
      </c>
      <c r="H195" s="360" t="str">
        <f t="shared" si="52"/>
        <v/>
      </c>
      <c r="I195" s="917">
        <f>SUM(I196:I204)</f>
        <v>0</v>
      </c>
      <c r="J195" s="360" t="e">
        <f t="shared" si="53"/>
        <v>#REF!</v>
      </c>
      <c r="K195" s="917">
        <f>SUM(K196:K204)</f>
        <v>0</v>
      </c>
      <c r="L195" s="360">
        <f t="shared" si="54"/>
        <v>0</v>
      </c>
      <c r="M195" s="917">
        <f>SUM(M196:M204)</f>
        <v>0</v>
      </c>
      <c r="N195" s="360">
        <f t="shared" si="55"/>
        <v>0</v>
      </c>
      <c r="O195" s="917">
        <f>SUM(O196:O204)</f>
        <v>0</v>
      </c>
      <c r="P195" s="360" t="str">
        <f t="shared" si="56"/>
        <v/>
      </c>
      <c r="Q195" s="917">
        <f>SUM(Q196:Q204)</f>
        <v>0</v>
      </c>
      <c r="R195" s="360" t="str">
        <f t="shared" si="57"/>
        <v/>
      </c>
      <c r="S195" s="917">
        <f>SUM(S196:S204)</f>
        <v>0</v>
      </c>
      <c r="T195" s="360" t="str">
        <f t="shared" si="58"/>
        <v/>
      </c>
      <c r="U195" s="887"/>
      <c r="V195" s="529"/>
      <c r="Z195" s="550"/>
      <c r="AA195" s="561" t="str">
        <f>IF(OR(B195=0,B195=""),"",B195&amp;IF(COUNTIF(B$11:$B195,B195)&gt;1,COUNTIF(B$11:$B195,B195),""))</f>
        <v>Others</v>
      </c>
      <c r="AB195" s="550"/>
      <c r="AC195" s="552"/>
      <c r="AD195" s="552"/>
    </row>
    <row r="196" spans="1:30" s="525" customFormat="1" ht="12.75" customHeight="1">
      <c r="A196" s="864"/>
      <c r="B196" s="891" t="s">
        <v>269</v>
      </c>
      <c r="C196" s="892"/>
      <c r="D196" s="895">
        <f>IFERROR(VLOOKUP($AA196,Calc_INF_PrevYearEUR!$A$11:$BQ$330,HLOOKUP(D$8,Calc_INF_PrevYearEUR!$E$5:$BQ$6,2,0),0),0)</f>
        <v>0</v>
      </c>
      <c r="E196" s="307" t="str">
        <f t="shared" si="49"/>
        <v/>
      </c>
      <c r="F196" s="1258">
        <f>IFERROR(VLOOKUP($AA196,Calc_INF_FC_EUR!$A$11:$BQ$330,HLOOKUP(F$8,Calc_INF_FC_EUR!$E$5:$BQ$6,2,0),0),0)</f>
        <v>0</v>
      </c>
      <c r="G196" s="1260">
        <f>BusPlanLocation!G196</f>
        <v>0</v>
      </c>
      <c r="H196" s="307" t="str">
        <f t="shared" si="52"/>
        <v/>
      </c>
      <c r="I196" s="896">
        <f>SUMIFS(SalesReport!$Q:$Q,SalesReport!$AC:$AC,BusPlanLocation!$AB196,SalesReport!$F:$F,$AC196,SalesReport!$A:$A,I$8)+IF($C$9="Forecast",$F196,$D196)</f>
        <v>0</v>
      </c>
      <c r="J196" s="307" t="e">
        <f t="shared" si="53"/>
        <v>#REF!</v>
      </c>
      <c r="K196" s="896">
        <f>SUMIFS(SalesReport!$Q:$Q,SalesReport!$AC:$AC,BusPlanLocation!$AB196,SalesReport!$F:$F,$AC196,SalesReport!$A:$A,K$8)+IF($C$9="Forecast",$F196,$D196)</f>
        <v>0</v>
      </c>
      <c r="L196" s="307">
        <f t="shared" si="54"/>
        <v>0</v>
      </c>
      <c r="M196" s="896">
        <f>SUMIFS(SalesReport!$Q:$Q,SalesReport!$AC:$AC,BusPlanLocation!$AB196,SalesReport!$F:$F,$AC196,SalesReport!$A:$A,M$8)+IF($C$9="Forecast",$F196,$D196)</f>
        <v>0</v>
      </c>
      <c r="N196" s="307">
        <f t="shared" si="55"/>
        <v>0</v>
      </c>
      <c r="O196" s="896">
        <f>SUMIFS(SalesReport!$Q:$Q,SalesReport!$AC:$AC,BusPlanLocation!$AB196,SalesReport!$F:$F,$AC196,SalesReport!$A:$A,O$8)+IF($C$9="Forecast",$F196,$D196)</f>
        <v>0</v>
      </c>
      <c r="P196" s="307" t="str">
        <f t="shared" si="56"/>
        <v/>
      </c>
      <c r="Q196" s="896">
        <f>SUMIFS(SalesReport!$Q:$Q,SalesReport!$AC:$AC,BusPlanLocation!$AB196,SalesReport!$F:$F,$AC196,SalesReport!$A:$A,Q$8)+IF($C$9="Forecast",$F196,$D196)</f>
        <v>0</v>
      </c>
      <c r="R196" s="307" t="str">
        <f t="shared" si="57"/>
        <v/>
      </c>
      <c r="S196" s="896">
        <f>SUMIFS(SalesReport!$Q:$Q,SalesReport!$AC:$AC,BusPlanLocation!$AB196,SalesReport!$F:$F,$AC196,SalesReport!$A:$A,S$8)+IF($C$9="Forecast",$F196,$D196)</f>
        <v>0</v>
      </c>
      <c r="T196" s="307" t="str">
        <f t="shared" si="58"/>
        <v/>
      </c>
      <c r="U196" s="887"/>
      <c r="V196" s="529"/>
      <c r="Z196" s="577"/>
      <c r="AA196" s="561" t="str">
        <f>IF(OR(B196=0,B196=""),"",B196&amp;IF(COUNTIF(B$11:$B196,B196)&gt;1,COUNTIF(B$11:$B196,B196),""))</f>
        <v>Papers6</v>
      </c>
      <c r="AB196" s="577" t="s">
        <v>269</v>
      </c>
      <c r="AC196" s="577" t="s">
        <v>281</v>
      </c>
      <c r="AD196" s="608" t="str">
        <f>CONCATENATE(AC196,AB196)</f>
        <v>OthersPapers</v>
      </c>
    </row>
    <row r="197" spans="1:30" s="525" customFormat="1" ht="12.75" customHeight="1">
      <c r="A197" s="864"/>
      <c r="B197" s="891" t="s">
        <v>270</v>
      </c>
      <c r="C197" s="892"/>
      <c r="D197" s="895">
        <f>IFERROR(VLOOKUP($AA197,Calc_INF_PrevYearEUR!$A$11:$BQ$330,HLOOKUP(D$8,Calc_INF_PrevYearEUR!$E$5:$BQ$6,2,0),0),0)</f>
        <v>0</v>
      </c>
      <c r="E197" s="307" t="str">
        <f t="shared" si="49"/>
        <v/>
      </c>
      <c r="F197" s="1258">
        <f>IFERROR(VLOOKUP($AA197,Calc_INF_FC_EUR!$A$11:$BQ$330,HLOOKUP(F$8,Calc_INF_FC_EUR!$E$5:$BQ$6,2,0),0),0)</f>
        <v>0</v>
      </c>
      <c r="G197" s="1260">
        <f>BusPlanLocation!G197</f>
        <v>0</v>
      </c>
      <c r="H197" s="307" t="str">
        <f t="shared" si="52"/>
        <v/>
      </c>
      <c r="I197" s="896">
        <f>SUMIFS(SalesReport!$Q:$Q,SalesReport!$AC:$AC,BusPlanLocation!$AB197,SalesReport!$F:$F,$AC197,SalesReport!$A:$A,I$8)+IF($C$9="Forecast",$F197,$D197)</f>
        <v>0</v>
      </c>
      <c r="J197" s="307" t="e">
        <f t="shared" si="53"/>
        <v>#REF!</v>
      </c>
      <c r="K197" s="896">
        <f>SUMIFS(SalesReport!$Q:$Q,SalesReport!$AC:$AC,BusPlanLocation!$AB197,SalesReport!$F:$F,$AC197,SalesReport!$A:$A,K$8)+IF($C$9="Forecast",$F197,$D197)</f>
        <v>0</v>
      </c>
      <c r="L197" s="307">
        <f t="shared" si="54"/>
        <v>0</v>
      </c>
      <c r="M197" s="896">
        <f>SUMIFS(SalesReport!$Q:$Q,SalesReport!$AC:$AC,BusPlanLocation!$AB197,SalesReport!$F:$F,$AC197,SalesReport!$A:$A,M$8)+IF($C$9="Forecast",$F197,$D197)</f>
        <v>0</v>
      </c>
      <c r="N197" s="307">
        <f t="shared" si="55"/>
        <v>0</v>
      </c>
      <c r="O197" s="896">
        <f>SUMIFS(SalesReport!$Q:$Q,SalesReport!$AC:$AC,BusPlanLocation!$AB197,SalesReport!$F:$F,$AC197,SalesReport!$A:$A,O$8)+IF($C$9="Forecast",$F197,$D197)</f>
        <v>0</v>
      </c>
      <c r="P197" s="307" t="str">
        <f t="shared" si="56"/>
        <v/>
      </c>
      <c r="Q197" s="896">
        <f>SUMIFS(SalesReport!$Q:$Q,SalesReport!$AC:$AC,BusPlanLocation!$AB197,SalesReport!$F:$F,$AC197,SalesReport!$A:$A,Q$8)+IF($C$9="Forecast",$F197,$D197)</f>
        <v>0</v>
      </c>
      <c r="R197" s="307" t="str">
        <f t="shared" si="57"/>
        <v/>
      </c>
      <c r="S197" s="896">
        <f>SUMIFS(SalesReport!$Q:$Q,SalesReport!$AC:$AC,BusPlanLocation!$AB197,SalesReport!$F:$F,$AC197,SalesReport!$A:$A,S$8)+IF($C$9="Forecast",$F197,$D197)</f>
        <v>0</v>
      </c>
      <c r="T197" s="307" t="str">
        <f t="shared" si="58"/>
        <v/>
      </c>
      <c r="U197" s="887"/>
      <c r="V197" s="529"/>
      <c r="Z197" s="577"/>
      <c r="AA197" s="561" t="str">
        <f>IF(OR(B197=0,B197=""),"",B197&amp;IF(COUNTIF(B$11:$B197,B197)&gt;1,COUNTIF(B$11:$B197,B197),""))</f>
        <v>Plastics6</v>
      </c>
      <c r="AB197" s="577" t="s">
        <v>270</v>
      </c>
      <c r="AC197" s="577" t="s">
        <v>281</v>
      </c>
      <c r="AD197" s="608" t="str">
        <f t="shared" ref="AD197:AD204" si="61">CONCATENATE(AC197,AB197)</f>
        <v>OthersPlastics</v>
      </c>
    </row>
    <row r="198" spans="1:30" s="525" customFormat="1" ht="12.75" customHeight="1">
      <c r="A198" s="864"/>
      <c r="B198" s="891" t="s">
        <v>271</v>
      </c>
      <c r="C198" s="892"/>
      <c r="D198" s="895">
        <f>IFERROR(VLOOKUP($AA198,Calc_INF_PrevYearEUR!$A$11:$BQ$330,HLOOKUP(D$8,Calc_INF_PrevYearEUR!$E$5:$BQ$6,2,0),0),0)</f>
        <v>0</v>
      </c>
      <c r="E198" s="307" t="str">
        <f t="shared" si="49"/>
        <v/>
      </c>
      <c r="F198" s="1258">
        <f>IFERROR(VLOOKUP($AA198,Calc_INF_FC_EUR!$A$11:$BQ$330,HLOOKUP(F$8,Calc_INF_FC_EUR!$E$5:$BQ$6,2,0),0),0)</f>
        <v>0</v>
      </c>
      <c r="G198" s="1260">
        <f>BusPlanLocation!G198</f>
        <v>0</v>
      </c>
      <c r="H198" s="307" t="str">
        <f t="shared" si="52"/>
        <v/>
      </c>
      <c r="I198" s="896">
        <f>SUMIFS(SalesReport!$Q:$Q,SalesReport!$AC:$AC,BusPlanLocation!$AB198,SalesReport!$F:$F,$AC198,SalesReport!$A:$A,I$8)+IF($C$9="Forecast",$F198,$D198)</f>
        <v>0</v>
      </c>
      <c r="J198" s="307" t="e">
        <f t="shared" si="53"/>
        <v>#REF!</v>
      </c>
      <c r="K198" s="896">
        <f>SUMIFS(SalesReport!$Q:$Q,SalesReport!$AC:$AC,BusPlanLocation!$AB198,SalesReport!$F:$F,$AC198,SalesReport!$A:$A,K$8)+IF($C$9="Forecast",$F198,$D198)</f>
        <v>0</v>
      </c>
      <c r="L198" s="307">
        <f t="shared" si="54"/>
        <v>0</v>
      </c>
      <c r="M198" s="896">
        <f>SUMIFS(SalesReport!$Q:$Q,SalesReport!$AC:$AC,BusPlanLocation!$AB198,SalesReport!$F:$F,$AC198,SalesReport!$A:$A,M$8)+IF($C$9="Forecast",$F198,$D198)</f>
        <v>0</v>
      </c>
      <c r="N198" s="307">
        <f t="shared" si="55"/>
        <v>0</v>
      </c>
      <c r="O198" s="896">
        <f>SUMIFS(SalesReport!$Q:$Q,SalesReport!$AC:$AC,BusPlanLocation!$AB198,SalesReport!$F:$F,$AC198,SalesReport!$A:$A,O$8)+IF($C$9="Forecast",$F198,$D198)</f>
        <v>0</v>
      </c>
      <c r="P198" s="307" t="str">
        <f t="shared" si="56"/>
        <v/>
      </c>
      <c r="Q198" s="896">
        <f>SUMIFS(SalesReport!$Q:$Q,SalesReport!$AC:$AC,BusPlanLocation!$AB198,SalesReport!$F:$F,$AC198,SalesReport!$A:$A,Q$8)+IF($C$9="Forecast",$F198,$D198)</f>
        <v>0</v>
      </c>
      <c r="R198" s="307" t="str">
        <f t="shared" si="57"/>
        <v/>
      </c>
      <c r="S198" s="896">
        <f>SUMIFS(SalesReport!$Q:$Q,SalesReport!$AC:$AC,BusPlanLocation!$AB198,SalesReport!$F:$F,$AC198,SalesReport!$A:$A,S$8)+IF($C$9="Forecast",$F198,$D198)</f>
        <v>0</v>
      </c>
      <c r="T198" s="307" t="str">
        <f t="shared" si="58"/>
        <v/>
      </c>
      <c r="U198" s="887"/>
      <c r="V198" s="529"/>
      <c r="Z198" s="577"/>
      <c r="AA198" s="561" t="str">
        <f>IF(OR(B198=0,B198=""),"",B198&amp;IF(COUNTIF(B$11:$B198,B198)&gt;1,COUNTIF(B$11:$B198,B198),""))</f>
        <v>Refuse Derived Fuels6</v>
      </c>
      <c r="AB198" s="577" t="s">
        <v>271</v>
      </c>
      <c r="AC198" s="577" t="s">
        <v>281</v>
      </c>
      <c r="AD198" s="608" t="str">
        <f t="shared" si="61"/>
        <v>OthersRefuse Derived Fuels</v>
      </c>
    </row>
    <row r="199" spans="1:30" s="525" customFormat="1" ht="12.75" customHeight="1">
      <c r="A199" s="864"/>
      <c r="B199" s="891" t="s">
        <v>272</v>
      </c>
      <c r="C199" s="892"/>
      <c r="D199" s="895">
        <f>IFERROR(VLOOKUP($AA199,Calc_INF_PrevYearEUR!$A$11:$BQ$330,HLOOKUP(D$8,Calc_INF_PrevYearEUR!$E$5:$BQ$6,2,0),0),0)</f>
        <v>0</v>
      </c>
      <c r="E199" s="307" t="str">
        <f t="shared" si="49"/>
        <v/>
      </c>
      <c r="F199" s="1258">
        <f>IFERROR(VLOOKUP($AA199,Calc_INF_FC_EUR!$A$11:$BQ$330,HLOOKUP(F$8,Calc_INF_FC_EUR!$E$5:$BQ$6,2,0),0),0)</f>
        <v>0</v>
      </c>
      <c r="G199" s="1260">
        <f>BusPlanLocation!G199</f>
        <v>0</v>
      </c>
      <c r="H199" s="307" t="str">
        <f t="shared" si="52"/>
        <v/>
      </c>
      <c r="I199" s="896">
        <f>SUMIFS(SalesReport!$Q:$Q,SalesReport!$AC:$AC,BusPlanLocation!$AB199,SalesReport!$F:$F,$AC199,SalesReport!$A:$A,I$8)+IF($C$9="Forecast",$F199,$D199)</f>
        <v>0</v>
      </c>
      <c r="J199" s="307" t="e">
        <f t="shared" si="53"/>
        <v>#REF!</v>
      </c>
      <c r="K199" s="896">
        <f>SUMIFS(SalesReport!$Q:$Q,SalesReport!$AC:$AC,BusPlanLocation!$AB199,SalesReport!$F:$F,$AC199,SalesReport!$A:$A,K$8)+IF($C$9="Forecast",$F199,$D199)</f>
        <v>0</v>
      </c>
      <c r="L199" s="307">
        <f t="shared" si="54"/>
        <v>0</v>
      </c>
      <c r="M199" s="896">
        <f>SUMIFS(SalesReport!$Q:$Q,SalesReport!$AC:$AC,BusPlanLocation!$AB199,SalesReport!$F:$F,$AC199,SalesReport!$A:$A,M$8)+IF($C$9="Forecast",$F199,$D199)</f>
        <v>0</v>
      </c>
      <c r="N199" s="307">
        <f t="shared" si="55"/>
        <v>0</v>
      </c>
      <c r="O199" s="896">
        <f>SUMIFS(SalesReport!$Q:$Q,SalesReport!$AC:$AC,BusPlanLocation!$AB199,SalesReport!$F:$F,$AC199,SalesReport!$A:$A,O$8)+IF($C$9="Forecast",$F199,$D199)</f>
        <v>0</v>
      </c>
      <c r="P199" s="307" t="str">
        <f t="shared" si="56"/>
        <v/>
      </c>
      <c r="Q199" s="896">
        <f>SUMIFS(SalesReport!$Q:$Q,SalesReport!$AC:$AC,BusPlanLocation!$AB199,SalesReport!$F:$F,$AC199,SalesReport!$A:$A,Q$8)+IF($C$9="Forecast",$F199,$D199)</f>
        <v>0</v>
      </c>
      <c r="R199" s="307" t="str">
        <f t="shared" si="57"/>
        <v/>
      </c>
      <c r="S199" s="896">
        <f>SUMIFS(SalesReport!$Q:$Q,SalesReport!$AC:$AC,BusPlanLocation!$AB199,SalesReport!$F:$F,$AC199,SalesReport!$A:$A,S$8)+IF($C$9="Forecast",$F199,$D199)</f>
        <v>0</v>
      </c>
      <c r="T199" s="307" t="str">
        <f t="shared" si="58"/>
        <v/>
      </c>
      <c r="U199" s="887"/>
      <c r="V199" s="529"/>
      <c r="Z199" s="577"/>
      <c r="AA199" s="561" t="str">
        <f>IF(OR(B199=0,B199=""),"",B199&amp;IF(COUNTIF(B$11:$B199,B199)&gt;1,COUNTIF(B$11:$B199,B199),""))</f>
        <v>Metals6</v>
      </c>
      <c r="AB199" s="577" t="s">
        <v>272</v>
      </c>
      <c r="AC199" s="577" t="s">
        <v>281</v>
      </c>
      <c r="AD199" s="608" t="str">
        <f t="shared" si="61"/>
        <v>OthersMetals</v>
      </c>
    </row>
    <row r="200" spans="1:30" s="525" customFormat="1" ht="12.75" customHeight="1">
      <c r="A200" s="864"/>
      <c r="B200" s="891" t="s">
        <v>273</v>
      </c>
      <c r="C200" s="892"/>
      <c r="D200" s="895">
        <f>IFERROR(VLOOKUP($AA200,Calc_INF_PrevYearEUR!$A$11:$BQ$330,HLOOKUP(D$8,Calc_INF_PrevYearEUR!$E$5:$BQ$6,2,0),0),0)</f>
        <v>0</v>
      </c>
      <c r="E200" s="307" t="str">
        <f t="shared" si="49"/>
        <v/>
      </c>
      <c r="F200" s="1258">
        <f>IFERROR(VLOOKUP($AA200,Calc_INF_FC_EUR!$A$11:$BQ$330,HLOOKUP(F$8,Calc_INF_FC_EUR!$E$5:$BQ$6,2,0),0),0)</f>
        <v>0</v>
      </c>
      <c r="G200" s="1260">
        <f>BusPlanLocation!G200</f>
        <v>0</v>
      </c>
      <c r="H200" s="307" t="str">
        <f t="shared" si="52"/>
        <v/>
      </c>
      <c r="I200" s="896">
        <f>SUMIFS(SalesReport!$Q:$Q,SalesReport!$AC:$AC,BusPlanLocation!$AB200,SalesReport!$F:$F,$AC200,SalesReport!$A:$A,I$8)+IF($C$9="Forecast",$F200,$D200)</f>
        <v>0</v>
      </c>
      <c r="J200" s="307" t="e">
        <f t="shared" si="53"/>
        <v>#REF!</v>
      </c>
      <c r="K200" s="896">
        <f>SUMIFS(SalesReport!$Q:$Q,SalesReport!$AC:$AC,BusPlanLocation!$AB200,SalesReport!$F:$F,$AC200,SalesReport!$A:$A,K$8)+IF($C$9="Forecast",$F200,$D200)</f>
        <v>0</v>
      </c>
      <c r="L200" s="307">
        <f t="shared" si="54"/>
        <v>0</v>
      </c>
      <c r="M200" s="896">
        <f>SUMIFS(SalesReport!$Q:$Q,SalesReport!$AC:$AC,BusPlanLocation!$AB200,SalesReport!$F:$F,$AC200,SalesReport!$A:$A,M$8)+IF($C$9="Forecast",$F200,$D200)</f>
        <v>0</v>
      </c>
      <c r="N200" s="307">
        <f t="shared" si="55"/>
        <v>0</v>
      </c>
      <c r="O200" s="896">
        <f>SUMIFS(SalesReport!$Q:$Q,SalesReport!$AC:$AC,BusPlanLocation!$AB200,SalesReport!$F:$F,$AC200,SalesReport!$A:$A,O$8)+IF($C$9="Forecast",$F200,$D200)</f>
        <v>0</v>
      </c>
      <c r="P200" s="307" t="str">
        <f t="shared" si="56"/>
        <v/>
      </c>
      <c r="Q200" s="896">
        <f>SUMIFS(SalesReport!$Q:$Q,SalesReport!$AC:$AC,BusPlanLocation!$AB200,SalesReport!$F:$F,$AC200,SalesReport!$A:$A,Q$8)+IF($C$9="Forecast",$F200,$D200)</f>
        <v>0</v>
      </c>
      <c r="R200" s="307" t="str">
        <f t="shared" si="57"/>
        <v/>
      </c>
      <c r="S200" s="896">
        <f>SUMIFS(SalesReport!$Q:$Q,SalesReport!$AC:$AC,BusPlanLocation!$AB200,SalesReport!$F:$F,$AC200,SalesReport!$A:$A,S$8)+IF($C$9="Forecast",$F200,$D200)</f>
        <v>0</v>
      </c>
      <c r="T200" s="307" t="str">
        <f t="shared" si="58"/>
        <v/>
      </c>
      <c r="U200" s="887"/>
      <c r="V200" s="529"/>
      <c r="Z200" s="577"/>
      <c r="AA200" s="561" t="str">
        <f>IF(OR(B200=0,B200=""),"",B200&amp;IF(COUNTIF(B$11:$B200,B200)&gt;1,COUNTIF(B$11:$B200,B200),""))</f>
        <v>Glass6</v>
      </c>
      <c r="AB200" s="577" t="s">
        <v>273</v>
      </c>
      <c r="AC200" s="577" t="s">
        <v>281</v>
      </c>
      <c r="AD200" s="608" t="str">
        <f t="shared" si="61"/>
        <v>OthersGlass</v>
      </c>
    </row>
    <row r="201" spans="1:30" s="525" customFormat="1" ht="12.75" customHeight="1">
      <c r="A201" s="864"/>
      <c r="B201" s="891" t="s">
        <v>274</v>
      </c>
      <c r="C201" s="892"/>
      <c r="D201" s="895">
        <f>IFERROR(VLOOKUP($AA201,Calc_INF_PrevYearEUR!$A$11:$BQ$330,HLOOKUP(D$8,Calc_INF_PrevYearEUR!$E$5:$BQ$6,2,0),0),0)</f>
        <v>0</v>
      </c>
      <c r="E201" s="307" t="str">
        <f t="shared" si="49"/>
        <v/>
      </c>
      <c r="F201" s="1258">
        <f>IFERROR(VLOOKUP($AA201,Calc_INF_FC_EUR!$A$11:$BQ$330,HLOOKUP(F$8,Calc_INF_FC_EUR!$E$5:$BQ$6,2,0),0),0)</f>
        <v>0</v>
      </c>
      <c r="G201" s="1260">
        <f>BusPlanLocation!G201</f>
        <v>0</v>
      </c>
      <c r="H201" s="307" t="str">
        <f t="shared" si="52"/>
        <v/>
      </c>
      <c r="I201" s="896">
        <f>SUMIFS(SalesReport!$Q:$Q,SalesReport!$AC:$AC,BusPlanLocation!$AB201,SalesReport!$F:$F,$AC201,SalesReport!$A:$A,I$8)+IF($C$9="Forecast",$F201,$D201)</f>
        <v>0</v>
      </c>
      <c r="J201" s="307" t="e">
        <f t="shared" si="53"/>
        <v>#REF!</v>
      </c>
      <c r="K201" s="896">
        <f>SUMIFS(SalesReport!$Q:$Q,SalesReport!$AC:$AC,BusPlanLocation!$AB201,SalesReport!$F:$F,$AC201,SalesReport!$A:$A,K$8)+IF($C$9="Forecast",$F201,$D201)</f>
        <v>0</v>
      </c>
      <c r="L201" s="307">
        <f t="shared" si="54"/>
        <v>0</v>
      </c>
      <c r="M201" s="896">
        <f>SUMIFS(SalesReport!$Q:$Q,SalesReport!$AC:$AC,BusPlanLocation!$AB201,SalesReport!$F:$F,$AC201,SalesReport!$A:$A,M$8)+IF($C$9="Forecast",$F201,$D201)</f>
        <v>0</v>
      </c>
      <c r="N201" s="307">
        <f t="shared" si="55"/>
        <v>0</v>
      </c>
      <c r="O201" s="896">
        <f>SUMIFS(SalesReport!$Q:$Q,SalesReport!$AC:$AC,BusPlanLocation!$AB201,SalesReport!$F:$F,$AC201,SalesReport!$A:$A,O$8)+IF($C$9="Forecast",$F201,$D201)</f>
        <v>0</v>
      </c>
      <c r="P201" s="307" t="str">
        <f t="shared" si="56"/>
        <v/>
      </c>
      <c r="Q201" s="896">
        <f>SUMIFS(SalesReport!$Q:$Q,SalesReport!$AC:$AC,BusPlanLocation!$AB201,SalesReport!$F:$F,$AC201,SalesReport!$A:$A,Q$8)+IF($C$9="Forecast",$F201,$D201)</f>
        <v>0</v>
      </c>
      <c r="R201" s="307" t="str">
        <f t="shared" si="57"/>
        <v/>
      </c>
      <c r="S201" s="896">
        <f>SUMIFS(SalesReport!$Q:$Q,SalesReport!$AC:$AC,BusPlanLocation!$AB201,SalesReport!$F:$F,$AC201,SalesReport!$A:$A,S$8)+IF($C$9="Forecast",$F201,$D201)</f>
        <v>0</v>
      </c>
      <c r="T201" s="307" t="str">
        <f t="shared" si="58"/>
        <v/>
      </c>
      <c r="U201" s="887"/>
      <c r="V201" s="529"/>
      <c r="Z201" s="577"/>
      <c r="AA201" s="561" t="str">
        <f>IF(OR(B201=0,B201=""),"",B201&amp;IF(COUNTIF(B$11:$B201,B201)&gt;1,COUNTIF(B$11:$B201,B201),""))</f>
        <v>Wood6</v>
      </c>
      <c r="AB201" s="577" t="s">
        <v>274</v>
      </c>
      <c r="AC201" s="577" t="s">
        <v>281</v>
      </c>
      <c r="AD201" s="608" t="str">
        <f t="shared" si="61"/>
        <v>OthersWood</v>
      </c>
    </row>
    <row r="202" spans="1:30" s="525" customFormat="1" ht="12.75" customHeight="1">
      <c r="A202" s="864"/>
      <c r="B202" s="891" t="s">
        <v>275</v>
      </c>
      <c r="C202" s="892"/>
      <c r="D202" s="895">
        <f>IFERROR(VLOOKUP($AA202,Calc_INF_PrevYearEUR!$A$11:$BQ$330,HLOOKUP(D$8,Calc_INF_PrevYearEUR!$E$5:$BQ$6,2,0),0),0)</f>
        <v>0</v>
      </c>
      <c r="E202" s="307" t="str">
        <f t="shared" si="49"/>
        <v/>
      </c>
      <c r="F202" s="1258">
        <f>IFERROR(VLOOKUP($AA202,Calc_INF_FC_EUR!$A$11:$BQ$330,HLOOKUP(F$8,Calc_INF_FC_EUR!$E$5:$BQ$6,2,0),0),0)</f>
        <v>0</v>
      </c>
      <c r="G202" s="1260">
        <f>BusPlanLocation!G202</f>
        <v>0</v>
      </c>
      <c r="H202" s="307" t="str">
        <f t="shared" si="52"/>
        <v/>
      </c>
      <c r="I202" s="896">
        <f>SUMIFS(SalesReport!$Q:$Q,SalesReport!$AC:$AC,BusPlanLocation!$AB202,SalesReport!$F:$F,$AC202,SalesReport!$A:$A,I$8)+IF($C$9="Forecast",$F202,$D202)</f>
        <v>0</v>
      </c>
      <c r="J202" s="307" t="e">
        <f t="shared" si="53"/>
        <v>#REF!</v>
      </c>
      <c r="K202" s="896">
        <f>SUMIFS(SalesReport!$Q:$Q,SalesReport!$AC:$AC,BusPlanLocation!$AB202,SalesReport!$F:$F,$AC202,SalesReport!$A:$A,K$8)+IF($C$9="Forecast",$F202,$D202)</f>
        <v>0</v>
      </c>
      <c r="L202" s="307">
        <f t="shared" si="54"/>
        <v>0</v>
      </c>
      <c r="M202" s="896">
        <f>SUMIFS(SalesReport!$Q:$Q,SalesReport!$AC:$AC,BusPlanLocation!$AB202,SalesReport!$F:$F,$AC202,SalesReport!$A:$A,M$8)+IF($C$9="Forecast",$F202,$D202)</f>
        <v>0</v>
      </c>
      <c r="N202" s="307">
        <f t="shared" si="55"/>
        <v>0</v>
      </c>
      <c r="O202" s="896">
        <f>SUMIFS(SalesReport!$Q:$Q,SalesReport!$AC:$AC,BusPlanLocation!$AB202,SalesReport!$F:$F,$AC202,SalesReport!$A:$A,O$8)+IF($C$9="Forecast",$F202,$D202)</f>
        <v>0</v>
      </c>
      <c r="P202" s="307" t="str">
        <f t="shared" si="56"/>
        <v/>
      </c>
      <c r="Q202" s="896">
        <f>SUMIFS(SalesReport!$Q:$Q,SalesReport!$AC:$AC,BusPlanLocation!$AB202,SalesReport!$F:$F,$AC202,SalesReport!$A:$A,Q$8)+IF($C$9="Forecast",$F202,$D202)</f>
        <v>0</v>
      </c>
      <c r="R202" s="307" t="str">
        <f t="shared" si="57"/>
        <v/>
      </c>
      <c r="S202" s="896">
        <f>SUMIFS(SalesReport!$Q:$Q,SalesReport!$AC:$AC,BusPlanLocation!$AB202,SalesReport!$F:$F,$AC202,SalesReport!$A:$A,S$8)+IF($C$9="Forecast",$F202,$D202)</f>
        <v>0</v>
      </c>
      <c r="T202" s="307" t="str">
        <f t="shared" si="58"/>
        <v/>
      </c>
      <c r="U202" s="887"/>
      <c r="V202" s="529"/>
      <c r="Z202" s="610"/>
      <c r="AA202" s="561" t="str">
        <f>IF(OR(B202=0,B202=""),"",B202&amp;IF(COUNTIF(B$11:$B202,B202)&gt;1,COUNTIF(B$11:$B202,B202),""))</f>
        <v>Final Goods6</v>
      </c>
      <c r="AB202" s="610" t="s">
        <v>275</v>
      </c>
      <c r="AC202" s="577" t="s">
        <v>281</v>
      </c>
      <c r="AD202" s="608" t="str">
        <f t="shared" si="61"/>
        <v>OthersFinal Goods</v>
      </c>
    </row>
    <row r="203" spans="1:30" s="525" customFormat="1" ht="12.75" customHeight="1">
      <c r="A203" s="864"/>
      <c r="B203" s="891" t="s">
        <v>276</v>
      </c>
      <c r="C203" s="892"/>
      <c r="D203" s="895">
        <f>IFERROR(VLOOKUP($AA203,Calc_INF_PrevYearEUR!$A$11:$BQ$330,HLOOKUP(D$8,Calc_INF_PrevYearEUR!$E$5:$BQ$6,2,0),0),0)</f>
        <v>0</v>
      </c>
      <c r="E203" s="307" t="str">
        <f t="shared" si="49"/>
        <v/>
      </c>
      <c r="F203" s="1258">
        <f>IFERROR(VLOOKUP($AA203,Calc_INF_FC_EUR!$A$11:$BQ$330,HLOOKUP(F$8,Calc_INF_FC_EUR!$E$5:$BQ$6,2,0),0),0)</f>
        <v>0</v>
      </c>
      <c r="G203" s="1260">
        <f>BusPlanLocation!G203</f>
        <v>0</v>
      </c>
      <c r="H203" s="307" t="str">
        <f t="shared" si="52"/>
        <v/>
      </c>
      <c r="I203" s="896">
        <f>SUMIFS(SalesReport!$Q:$Q,SalesReport!$AC:$AC,BusPlanLocation!$AB203,SalesReport!$F:$F,$AC203,SalesReport!$A:$A,I$8)+IF($C$9="Forecast",$F203,$D203)</f>
        <v>0</v>
      </c>
      <c r="J203" s="307" t="e">
        <f t="shared" si="53"/>
        <v>#REF!</v>
      </c>
      <c r="K203" s="896">
        <f>SUMIFS(SalesReport!$Q:$Q,SalesReport!$AC:$AC,BusPlanLocation!$AB203,SalesReport!$F:$F,$AC203,SalesReport!$A:$A,K$8)+IF($C$9="Forecast",$F203,$D203)</f>
        <v>0</v>
      </c>
      <c r="L203" s="307">
        <f t="shared" si="54"/>
        <v>0</v>
      </c>
      <c r="M203" s="896">
        <f>SUMIFS(SalesReport!$Q:$Q,SalesReport!$AC:$AC,BusPlanLocation!$AB203,SalesReport!$F:$F,$AC203,SalesReport!$A:$A,M$8)+IF($C$9="Forecast",$F203,$D203)</f>
        <v>0</v>
      </c>
      <c r="N203" s="307">
        <f t="shared" si="55"/>
        <v>0</v>
      </c>
      <c r="O203" s="896">
        <f>SUMIFS(SalesReport!$Q:$Q,SalesReport!$AC:$AC,BusPlanLocation!$AB203,SalesReport!$F:$F,$AC203,SalesReport!$A:$A,O$8)+IF($C$9="Forecast",$F203,$D203)</f>
        <v>0</v>
      </c>
      <c r="P203" s="307" t="str">
        <f t="shared" si="56"/>
        <v/>
      </c>
      <c r="Q203" s="896">
        <f>SUMIFS(SalesReport!$Q:$Q,SalesReport!$AC:$AC,BusPlanLocation!$AB203,SalesReport!$F:$F,$AC203,SalesReport!$A:$A,Q$8)+IF($C$9="Forecast",$F203,$D203)</f>
        <v>0</v>
      </c>
      <c r="R203" s="307" t="str">
        <f t="shared" si="57"/>
        <v/>
      </c>
      <c r="S203" s="896">
        <f>SUMIFS(SalesReport!$Q:$Q,SalesReport!$AC:$AC,BusPlanLocation!$AB203,SalesReport!$F:$F,$AC203,SalesReport!$A:$A,S$8)+IF($C$9="Forecast",$F203,$D203)</f>
        <v>0</v>
      </c>
      <c r="T203" s="307" t="str">
        <f t="shared" si="58"/>
        <v/>
      </c>
      <c r="U203" s="887"/>
      <c r="V203" s="529"/>
      <c r="Z203" s="610"/>
      <c r="AA203" s="561" t="str">
        <f>IF(OR(B203=0,B203=""),"",B203&amp;IF(COUNTIF(B$11:$B203,B203)&gt;1,COUNTIF(B$11:$B203,B203),""))</f>
        <v>Compound6</v>
      </c>
      <c r="AB203" s="610" t="s">
        <v>276</v>
      </c>
      <c r="AC203" s="577" t="s">
        <v>281</v>
      </c>
      <c r="AD203" s="608" t="str">
        <f t="shared" si="61"/>
        <v>OthersCompound</v>
      </c>
    </row>
    <row r="204" spans="1:30" s="525" customFormat="1" ht="14.25" customHeight="1" thickBot="1">
      <c r="A204" s="864"/>
      <c r="B204" s="891" t="s">
        <v>277</v>
      </c>
      <c r="C204" s="892"/>
      <c r="D204" s="895">
        <f>IFERROR(VLOOKUP($AA204,Calc_INF_PrevYearEUR!$A$11:$BQ$330,HLOOKUP(D$8,Calc_INF_PrevYearEUR!$E$5:$BQ$6,2,0),0),0)</f>
        <v>0</v>
      </c>
      <c r="E204" s="307" t="str">
        <f t="shared" si="49"/>
        <v/>
      </c>
      <c r="F204" s="1258">
        <f>IFERROR(VLOOKUP($AA204,Calc_INF_FC_EUR!$A$11:$BQ$330,HLOOKUP(F$8,Calc_INF_FC_EUR!$E$5:$BQ$6,2,0),0),0)</f>
        <v>0</v>
      </c>
      <c r="G204" s="1260">
        <f>BusPlanLocation!G204</f>
        <v>0</v>
      </c>
      <c r="H204" s="307" t="str">
        <f t="shared" si="52"/>
        <v/>
      </c>
      <c r="I204" s="896">
        <f>SUMIFS(SalesReport!$Q:$Q,SalesReport!$AC:$AC,BusPlanLocation!$AB204,SalesReport!$F:$F,$AC204,SalesReport!$A:$A,I$8)+IF($C$9="Forecast",$F204,$D204)</f>
        <v>0</v>
      </c>
      <c r="J204" s="307" t="e">
        <f t="shared" si="53"/>
        <v>#REF!</v>
      </c>
      <c r="K204" s="896">
        <f>SUMIFS(SalesReport!$Q:$Q,SalesReport!$AC:$AC,BusPlanLocation!$AB204,SalesReport!$F:$F,$AC204,SalesReport!$A:$A,K$8)+IF($C$9="Forecast",$F204,$D204)</f>
        <v>0</v>
      </c>
      <c r="L204" s="307">
        <f t="shared" si="54"/>
        <v>0</v>
      </c>
      <c r="M204" s="896">
        <f>SUMIFS(SalesReport!$Q:$Q,SalesReport!$AC:$AC,BusPlanLocation!$AB204,SalesReport!$F:$F,$AC204,SalesReport!$A:$A,M$8)+IF($C$9="Forecast",$F204,$D204)</f>
        <v>0</v>
      </c>
      <c r="N204" s="307">
        <f t="shared" si="55"/>
        <v>0</v>
      </c>
      <c r="O204" s="896">
        <f>SUMIFS(SalesReport!$Q:$Q,SalesReport!$AC:$AC,BusPlanLocation!$AB204,SalesReport!$F:$F,$AC204,SalesReport!$A:$A,O$8)+IF($C$9="Forecast",$F204,$D204)</f>
        <v>0</v>
      </c>
      <c r="P204" s="307" t="str">
        <f t="shared" si="56"/>
        <v/>
      </c>
      <c r="Q204" s="896">
        <f>SUMIFS(SalesReport!$Q:$Q,SalesReport!$AC:$AC,BusPlanLocation!$AB204,SalesReport!$F:$F,$AC204,SalesReport!$A:$A,Q$8)+IF($C$9="Forecast",$F204,$D204)</f>
        <v>0</v>
      </c>
      <c r="R204" s="307" t="str">
        <f t="shared" si="57"/>
        <v/>
      </c>
      <c r="S204" s="896">
        <f>SUMIFS(SalesReport!$Q:$Q,SalesReport!$AC:$AC,BusPlanLocation!$AB204,SalesReport!$F:$F,$AC204,SalesReport!$A:$A,S$8)+IF($C$9="Forecast",$F204,$D204)</f>
        <v>0</v>
      </c>
      <c r="T204" s="307" t="str">
        <f t="shared" si="58"/>
        <v/>
      </c>
      <c r="U204" s="887"/>
      <c r="V204" s="529"/>
      <c r="Z204" s="577"/>
      <c r="AA204" s="561" t="str">
        <f>IF(OR(B204=0,B204=""),"",B204&amp;IF(COUNTIF(B$11:$B204,B204)&gt;1,COUNTIF(B$11:$B204,B204),""))</f>
        <v>Waste6</v>
      </c>
      <c r="AB204" s="608" t="s">
        <v>277</v>
      </c>
      <c r="AC204" s="525" t="s">
        <v>281</v>
      </c>
      <c r="AD204" s="525" t="str">
        <f t="shared" si="61"/>
        <v>OthersWaste</v>
      </c>
    </row>
    <row r="205" spans="1:30" s="525" customFormat="1" ht="12.75" customHeight="1">
      <c r="A205" s="864"/>
      <c r="B205" s="919" t="s">
        <v>282</v>
      </c>
      <c r="C205" s="920"/>
      <c r="D205" s="921">
        <f>IFERROR(VLOOKUP($AA205,Calc_INF_PrevYearEUR!$A$11:$BQ$330,HLOOKUP(D$8,Calc_INF_PrevYearEUR!$E$5:$BQ$6,2,0),0),0)</f>
        <v>0</v>
      </c>
      <c r="E205" s="385" t="str">
        <f>IF(D$155=0,"",D205/D$155)</f>
        <v/>
      </c>
      <c r="F205" s="1273">
        <f>IFERROR(VLOOKUP($AA205,Calc_INF_FC_EUR!$A$11:$BQ$330,HLOOKUP(F$8,Calc_INF_FC_EUR!$E$5:$BQ$6,2,0),0),0)</f>
        <v>0</v>
      </c>
      <c r="G205" s="1274">
        <f>BusPlanLocation!G205</f>
        <v>0</v>
      </c>
      <c r="H205" s="385" t="str">
        <f t="shared" si="52"/>
        <v/>
      </c>
      <c r="I205" s="922" t="e">
        <f t="shared" ref="I205" si="62">SUM(I206:I208)</f>
        <v>#REF!</v>
      </c>
      <c r="J205" s="385" t="e">
        <f t="shared" si="53"/>
        <v>#REF!</v>
      </c>
      <c r="K205" s="922">
        <f t="shared" ref="K205:Q205" si="63">SUM(K206:K208)</f>
        <v>1</v>
      </c>
      <c r="L205" s="385">
        <f t="shared" si="54"/>
        <v>1</v>
      </c>
      <c r="M205" s="922">
        <f t="shared" si="63"/>
        <v>1</v>
      </c>
      <c r="N205" s="385">
        <f t="shared" si="55"/>
        <v>1</v>
      </c>
      <c r="O205" s="922">
        <f t="shared" si="63"/>
        <v>0</v>
      </c>
      <c r="P205" s="385" t="str">
        <f t="shared" si="56"/>
        <v/>
      </c>
      <c r="Q205" s="922">
        <f t="shared" si="63"/>
        <v>0</v>
      </c>
      <c r="R205" s="385" t="str">
        <f t="shared" si="57"/>
        <v/>
      </c>
      <c r="S205" s="922">
        <f t="shared" ref="S205" si="64">SUM(S206:S208)</f>
        <v>0</v>
      </c>
      <c r="T205" s="385" t="str">
        <f t="shared" si="58"/>
        <v/>
      </c>
      <c r="U205" s="887"/>
      <c r="V205" s="529"/>
      <c r="Z205" s="617"/>
      <c r="AA205" s="561" t="str">
        <f>IF(OR(B205=0,B205=""),"",B205&amp;IF(COUNTIF(B$11:$B205,B205)&gt;1,COUNTIF(B$11:$B205,B205),""))</f>
        <v>All Business Types2</v>
      </c>
      <c r="AB205" s="617"/>
      <c r="AC205" s="618"/>
      <c r="AD205" s="618"/>
    </row>
    <row r="206" spans="1:30" s="525" customFormat="1" ht="14.25" customHeight="1">
      <c r="A206" s="864"/>
      <c r="B206" s="891" t="s">
        <v>283</v>
      </c>
      <c r="C206" s="892"/>
      <c r="D206" s="895">
        <f>IFERROR(VLOOKUP($AA206,Calc_INF_PrevYearEUR!$A$11:$BQ$330,HLOOKUP(D$8,Calc_INF_PrevYearEUR!$E$5:$BQ$6,2,0),0),0)</f>
        <v>0</v>
      </c>
      <c r="E206" s="307" t="str">
        <f>IF(D$155=0,"",D206/D$155)</f>
        <v/>
      </c>
      <c r="F206" s="1258">
        <f>IFERROR(VLOOKUP($AA206,Calc_INF_FC_EUR!$A$11:$BQ$330,HLOOKUP(F$8,Calc_INF_FC_EUR!$E$5:$BQ$6,2,0),0),0)</f>
        <v>0</v>
      </c>
      <c r="G206" s="1260">
        <f>BusPlanLocation!G206</f>
        <v>0</v>
      </c>
      <c r="H206" s="307" t="str">
        <f t="shared" si="52"/>
        <v/>
      </c>
      <c r="I206" s="896" t="e">
        <f>I210+I214+I218+I222+I226</f>
        <v>#REF!</v>
      </c>
      <c r="J206" s="307" t="e">
        <f t="shared" si="53"/>
        <v>#REF!</v>
      </c>
      <c r="K206" s="896">
        <f>K210+K214+K218+K222+K226</f>
        <v>1</v>
      </c>
      <c r="L206" s="307">
        <f t="shared" si="54"/>
        <v>1</v>
      </c>
      <c r="M206" s="896">
        <f>M210+M214+M218+M222+M226</f>
        <v>1</v>
      </c>
      <c r="N206" s="307">
        <f t="shared" si="55"/>
        <v>1</v>
      </c>
      <c r="O206" s="896">
        <f>O210+O214+O218+O222+O226</f>
        <v>0</v>
      </c>
      <c r="P206" s="307" t="str">
        <f t="shared" si="56"/>
        <v/>
      </c>
      <c r="Q206" s="896">
        <f>Q210+Q214+Q218+Q222+Q226</f>
        <v>0</v>
      </c>
      <c r="R206" s="307" t="str">
        <f t="shared" si="57"/>
        <v/>
      </c>
      <c r="S206" s="896">
        <f>S210+S214+S218+S222+S226</f>
        <v>0</v>
      </c>
      <c r="T206" s="307" t="str">
        <f t="shared" si="58"/>
        <v/>
      </c>
      <c r="U206" s="887"/>
      <c r="V206" s="529"/>
      <c r="Z206" s="577"/>
      <c r="AA206" s="561" t="str">
        <f>IF(OR(B206=0,B206=""),"",B206&amp;IF(COUNTIF(B$11:$B206,B206)&gt;1,COUNTIF(B$11:$B206,B206),""))</f>
        <v xml:space="preserve">External Customers </v>
      </c>
      <c r="AB206" s="608"/>
    </row>
    <row r="207" spans="1:30" s="525" customFormat="1" ht="14.25" customHeight="1">
      <c r="A207" s="864"/>
      <c r="B207" s="891" t="s">
        <v>284</v>
      </c>
      <c r="C207" s="892"/>
      <c r="D207" s="895">
        <f>IFERROR(VLOOKUP($AA207,Calc_INF_PrevYearEUR!$A$11:$BQ$330,HLOOKUP(D$8,Calc_INF_PrevYearEUR!$E$5:$BQ$6,2,0),0),0)</f>
        <v>0</v>
      </c>
      <c r="E207" s="307" t="str">
        <f>IF(D$155=0,"",D207/D$155)</f>
        <v/>
      </c>
      <c r="F207" s="1258">
        <f>IFERROR(VLOOKUP($AA207,Calc_INF_FC_EUR!$A$11:$BQ$330,HLOOKUP(F$8,Calc_INF_FC_EUR!$E$5:$BQ$6,2,0),0),0)</f>
        <v>0</v>
      </c>
      <c r="G207" s="1260">
        <f>BusPlanLocation!G207</f>
        <v>0</v>
      </c>
      <c r="H207" s="307" t="str">
        <f t="shared" si="52"/>
        <v/>
      </c>
      <c r="I207" s="896">
        <f>I211+I215+I219+I223+I227</f>
        <v>0</v>
      </c>
      <c r="J207" s="307" t="e">
        <f t="shared" si="53"/>
        <v>#REF!</v>
      </c>
      <c r="K207" s="896">
        <f>K211+K215+K219+K223+K227</f>
        <v>0</v>
      </c>
      <c r="L207" s="307">
        <f t="shared" si="54"/>
        <v>0</v>
      </c>
      <c r="M207" s="896">
        <f>M211+M215+M219+M223+M227</f>
        <v>0</v>
      </c>
      <c r="N207" s="307">
        <f t="shared" si="55"/>
        <v>0</v>
      </c>
      <c r="O207" s="896">
        <f>O211+O215+O219+O223+O227</f>
        <v>0</v>
      </c>
      <c r="P207" s="307" t="str">
        <f t="shared" si="56"/>
        <v/>
      </c>
      <c r="Q207" s="896">
        <f>Q211+Q215+Q219+Q223+Q227</f>
        <v>0</v>
      </c>
      <c r="R207" s="307" t="str">
        <f t="shared" si="57"/>
        <v/>
      </c>
      <c r="S207" s="896">
        <f>S211+S215+S219+S223+S227</f>
        <v>0</v>
      </c>
      <c r="T207" s="307" t="str">
        <f t="shared" si="58"/>
        <v/>
      </c>
      <c r="U207" s="887"/>
      <c r="V207" s="529"/>
      <c r="Z207" s="577"/>
      <c r="AA207" s="561" t="str">
        <f>IF(OR(B207=0,B207=""),"",B207&amp;IF(COUNTIF(B$11:$B207,B207)&gt;1,COUNTIF(B$11:$B207,B207),""))</f>
        <v xml:space="preserve">Intra-Divisional </v>
      </c>
      <c r="AB207" s="608"/>
    </row>
    <row r="208" spans="1:30" s="525" customFormat="1" ht="12.75" customHeight="1">
      <c r="A208" s="864"/>
      <c r="B208" s="891" t="s">
        <v>285</v>
      </c>
      <c r="C208" s="892"/>
      <c r="D208" s="895">
        <f>IFERROR(VLOOKUP($AA208,Calc_INF_PrevYearEUR!$A$11:$BQ$330,HLOOKUP(D$8,Calc_INF_PrevYearEUR!$E$5:$BQ$6,2,0),0),0)</f>
        <v>0</v>
      </c>
      <c r="E208" s="307" t="str">
        <f>IF(D$155=0,"",D208/D$155)</f>
        <v/>
      </c>
      <c r="F208" s="1258">
        <f>IFERROR(VLOOKUP($AA208,Calc_INF_FC_EUR!$A$11:$BQ$330,HLOOKUP(F$8,Calc_INF_FC_EUR!$E$5:$BQ$6,2,0),0),0)</f>
        <v>0</v>
      </c>
      <c r="G208" s="1260">
        <f>BusPlanLocation!G208</f>
        <v>0</v>
      </c>
      <c r="H208" s="307" t="str">
        <f t="shared" si="52"/>
        <v/>
      </c>
      <c r="I208" s="896">
        <f>I212+I216+I220+I224+I228</f>
        <v>0</v>
      </c>
      <c r="J208" s="307" t="e">
        <f t="shared" si="53"/>
        <v>#REF!</v>
      </c>
      <c r="K208" s="896">
        <f>K212+K216+K220+K224+K228</f>
        <v>0</v>
      </c>
      <c r="L208" s="307">
        <f t="shared" si="54"/>
        <v>0</v>
      </c>
      <c r="M208" s="896">
        <f>M212+M216+M220+M224+M228</f>
        <v>0</v>
      </c>
      <c r="N208" s="307">
        <f t="shared" si="55"/>
        <v>0</v>
      </c>
      <c r="O208" s="896">
        <f>O212+O216+O220+O224+O228</f>
        <v>0</v>
      </c>
      <c r="P208" s="307" t="str">
        <f t="shared" si="56"/>
        <v/>
      </c>
      <c r="Q208" s="896">
        <f>Q212+Q216+Q220+Q224+Q228</f>
        <v>0</v>
      </c>
      <c r="R208" s="307" t="str">
        <f t="shared" si="57"/>
        <v/>
      </c>
      <c r="S208" s="896">
        <f>S212+S216+S220+S224+S228</f>
        <v>0</v>
      </c>
      <c r="T208" s="307" t="str">
        <f t="shared" si="58"/>
        <v/>
      </c>
      <c r="U208" s="887"/>
      <c r="V208" s="529"/>
      <c r="Z208" s="577"/>
      <c r="AA208" s="561" t="str">
        <f>IF(OR(B208=0,B208=""),"",B208&amp;IF(COUNTIF(B$11:$B228,B208)&gt;1,COUNTIF(B$11:$B228,B208),""))</f>
        <v>Inter-Divisional 6</v>
      </c>
      <c r="AB208" s="577"/>
      <c r="AC208" s="577"/>
      <c r="AD208" s="608"/>
    </row>
    <row r="209" spans="1:30" s="525" customFormat="1" ht="12.75" customHeight="1">
      <c r="A209" s="864"/>
      <c r="B209" s="916" t="s">
        <v>268</v>
      </c>
      <c r="C209" s="909"/>
      <c r="D209" s="910">
        <f>IFERROR(VLOOKUP($AA209,Calc_INF_PrevYearEUR!$A$11:$BQ$330,HLOOKUP(D$8,Calc_INF_PrevYearEUR!$E$5:$BQ$6,2,0),0),0)</f>
        <v>0</v>
      </c>
      <c r="E209" s="360" t="str">
        <f t="shared" si="49"/>
        <v/>
      </c>
      <c r="F209" s="1265">
        <f>IFERROR(VLOOKUP($AA209,Calc_INF_FC_EUR!$A$11:$BQ$330,HLOOKUP(F$8,Calc_INF_FC_EUR!$E$5:$BQ$6,2,0),0),0)</f>
        <v>0</v>
      </c>
      <c r="G209" s="1266">
        <f>BusPlanLocation!G209</f>
        <v>0</v>
      </c>
      <c r="H209" s="360" t="str">
        <f t="shared" ref="H209:H228" si="65">IF(F$205=0,"",F209/F$205)</f>
        <v/>
      </c>
      <c r="I209" s="917" t="e">
        <f t="shared" ref="I209" si="66">SUM(I210:I212)</f>
        <v>#REF!</v>
      </c>
      <c r="J209" s="360" t="e">
        <f t="shared" ref="J209:J228" si="67">IF(I$205=0,"",I209/I$205)</f>
        <v>#REF!</v>
      </c>
      <c r="K209" s="917">
        <f t="shared" ref="K209:Q209" si="68">SUM(K210:K212)</f>
        <v>0</v>
      </c>
      <c r="L209" s="360">
        <f t="shared" ref="L209:L228" si="69">IF(K$205=0,"",K209/K$205)</f>
        <v>0</v>
      </c>
      <c r="M209" s="917">
        <f t="shared" si="68"/>
        <v>0</v>
      </c>
      <c r="N209" s="360">
        <f t="shared" ref="N209:N228" si="70">IF(M$205=0,"",M209/M$205)</f>
        <v>0</v>
      </c>
      <c r="O209" s="917">
        <f t="shared" si="68"/>
        <v>0</v>
      </c>
      <c r="P209" s="360" t="str">
        <f t="shared" ref="P209:P228" si="71">IF(O$205=0,"",O209/O$205)</f>
        <v/>
      </c>
      <c r="Q209" s="917">
        <f t="shared" si="68"/>
        <v>0</v>
      </c>
      <c r="R209" s="360" t="str">
        <f t="shared" ref="R209:R228" si="72">IF(Q$205=0,"",Q209/Q$205)</f>
        <v/>
      </c>
      <c r="S209" s="917">
        <f t="shared" ref="S209" si="73">SUM(S210:S212)</f>
        <v>0</v>
      </c>
      <c r="T209" s="360" t="str">
        <f t="shared" ref="T209:T228" si="74">IF(S$205=0,"",S209/S$205)</f>
        <v/>
      </c>
      <c r="U209" s="887"/>
      <c r="V209" s="529"/>
      <c r="Z209" s="577"/>
      <c r="AA209" s="561" t="str">
        <f>IF(OR(B209=0,B209=""),"",B209&amp;IF(COUNTIF(B$11:$B209,B209)&gt;1,COUNTIF(B$11:$B209,B209),""))</f>
        <v>Collection2</v>
      </c>
      <c r="AB209" s="577"/>
      <c r="AC209" s="577"/>
      <c r="AD209" s="608"/>
    </row>
    <row r="210" spans="1:30" s="525" customFormat="1" ht="12.75" customHeight="1">
      <c r="A210" s="864"/>
      <c r="B210" s="891" t="s">
        <v>283</v>
      </c>
      <c r="C210" s="892"/>
      <c r="D210" s="895">
        <f>IFERROR(VLOOKUP($AA210,Calc_INF_PrevYearEUR!$A$11:$BQ$330,HLOOKUP(D$8,Calc_INF_PrevYearEUR!$E$5:$BQ$6,2,0),0),0)</f>
        <v>0</v>
      </c>
      <c r="E210" s="307" t="str">
        <f t="shared" si="49"/>
        <v/>
      </c>
      <c r="F210" s="1258">
        <f>IFERROR(VLOOKUP($AA210,Calc_INF_FC_EUR!$A$11:$BQ$330,HLOOKUP(F$8,Calc_INF_FC_EUR!$E$5:$BQ$6,2,0),0),0)</f>
        <v>0</v>
      </c>
      <c r="G210" s="1260">
        <f>BusPlanLocation!G210</f>
        <v>0</v>
      </c>
      <c r="H210" s="307" t="str">
        <f t="shared" si="65"/>
        <v/>
      </c>
      <c r="I210" s="896" t="e">
        <f>SUMIFS(SalesReport!$Q:$Q,SalesReport!$AE:$AE,$AD210,SalesReport!$F:$F,$AC210,SalesReport!$A:$A,I$8)+IF($C$9="Forecast",$F210,$D210)</f>
        <v>#REF!</v>
      </c>
      <c r="J210" s="307" t="e">
        <f t="shared" si="67"/>
        <v>#REF!</v>
      </c>
      <c r="K210" s="896">
        <f>SUMIFS(SalesReport!$Q:$Q,SalesReport!$AE:$AE,$AD210,SalesReport!$F:$F,$AC210,SalesReport!$A:$A,K$8)+IF($C$9="Forecast",$F210,$D210)</f>
        <v>0</v>
      </c>
      <c r="L210" s="307">
        <f t="shared" si="69"/>
        <v>0</v>
      </c>
      <c r="M210" s="896">
        <f>SUMIFS(SalesReport!$Q:$Q,SalesReport!$AE:$AE,$AD210,SalesReport!$F:$F,$AC210,SalesReport!$A:$A,M$8)+IF($C$9="Forecast",$F210,$D210)</f>
        <v>0</v>
      </c>
      <c r="N210" s="307">
        <f t="shared" si="70"/>
        <v>0</v>
      </c>
      <c r="O210" s="896">
        <f>SUMIFS(SalesReport!$Q:$Q,SalesReport!$AE:$AE,$AD210,SalesReport!$F:$F,$AC210,SalesReport!$A:$A,O$8)+IF($C$9="Forecast",$F210,$D210)</f>
        <v>0</v>
      </c>
      <c r="P210" s="307" t="str">
        <f t="shared" si="71"/>
        <v/>
      </c>
      <c r="Q210" s="896">
        <f>SUMIFS(SalesReport!$Q:$Q,SalesReport!$AE:$AE,$AD210,SalesReport!$F:$F,$AC210,SalesReport!$A:$A,Q$8)+IF($C$9="Forecast",$F210,$D210)</f>
        <v>0</v>
      </c>
      <c r="R210" s="307" t="str">
        <f t="shared" si="72"/>
        <v/>
      </c>
      <c r="S210" s="896">
        <f>SUMIFS(SalesReport!$Q:$Q,SalesReport!$AE:$AE,$AD210,SalesReport!$F:$F,$AC210,SalesReport!$A:$A,S$8)+IF($C$9="Forecast",$F210,$D210)</f>
        <v>0</v>
      </c>
      <c r="T210" s="307" t="str">
        <f t="shared" si="74"/>
        <v/>
      </c>
      <c r="U210" s="887"/>
      <c r="V210" s="529"/>
      <c r="Z210" s="551"/>
      <c r="AA210" s="561" t="str">
        <f>IF(OR(B210=0,B210=""),"",B210&amp;IF(COUNTIF(B$11:$B210,B210)&gt;1,COUNTIF(B$11:$B210,B210),""))</f>
        <v>External Customers 2</v>
      </c>
      <c r="AB210" s="577" t="s">
        <v>1585</v>
      </c>
      <c r="AC210" s="577" t="s">
        <v>268</v>
      </c>
      <c r="AD210" s="608" t="str">
        <f>CONCATENATE(AC210,AB210)</f>
        <v>CollectionExternal</v>
      </c>
    </row>
    <row r="211" spans="1:30" s="525" customFormat="1" ht="12.75" customHeight="1">
      <c r="A211" s="864"/>
      <c r="B211" s="891" t="s">
        <v>284</v>
      </c>
      <c r="C211" s="892"/>
      <c r="D211" s="895">
        <f>IFERROR(VLOOKUP($AA211,Calc_INF_PrevYearEUR!$A$11:$BQ$330,HLOOKUP(D$8,Calc_INF_PrevYearEUR!$E$5:$BQ$6,2,0),0),0)</f>
        <v>0</v>
      </c>
      <c r="E211" s="307" t="str">
        <f t="shared" si="49"/>
        <v/>
      </c>
      <c r="F211" s="1258">
        <f>IFERROR(VLOOKUP($AA211,Calc_INF_FC_EUR!$A$11:$BQ$330,HLOOKUP(F$8,Calc_INF_FC_EUR!$E$5:$BQ$6,2,0),0),0)</f>
        <v>0</v>
      </c>
      <c r="G211" s="1260">
        <f>BusPlanLocation!G211</f>
        <v>0</v>
      </c>
      <c r="H211" s="307" t="str">
        <f t="shared" si="65"/>
        <v/>
      </c>
      <c r="I211" s="896">
        <f>SUMIFS(SalesReport!$Q:$Q,SalesReport!$AE:$AE,$AD211,SalesReport!$F:$F,$AC211,SalesReport!$A:$A,I$8)+IF($C$9="Forecast",$F211,$D211)</f>
        <v>0</v>
      </c>
      <c r="J211" s="307" t="e">
        <f t="shared" si="67"/>
        <v>#REF!</v>
      </c>
      <c r="K211" s="896">
        <f>SUMIFS(SalesReport!$Q:$Q,SalesReport!$AE:$AE,$AD211,SalesReport!$F:$F,$AC211,SalesReport!$A:$A,K$8)+IF($C$9="Forecast",$F211,$D211)</f>
        <v>0</v>
      </c>
      <c r="L211" s="307">
        <f t="shared" si="69"/>
        <v>0</v>
      </c>
      <c r="M211" s="896">
        <f>SUMIFS(SalesReport!$Q:$Q,SalesReport!$AE:$AE,$AD211,SalesReport!$F:$F,$AC211,SalesReport!$A:$A,M$8)+IF($C$9="Forecast",$F211,$D211)</f>
        <v>0</v>
      </c>
      <c r="N211" s="307">
        <f t="shared" si="70"/>
        <v>0</v>
      </c>
      <c r="O211" s="896">
        <f>SUMIFS(SalesReport!$Q:$Q,SalesReport!$AE:$AE,$AD211,SalesReport!$F:$F,$AC211,SalesReport!$A:$A,O$8)+IF($C$9="Forecast",$F211,$D211)</f>
        <v>0</v>
      </c>
      <c r="P211" s="307" t="str">
        <f t="shared" si="71"/>
        <v/>
      </c>
      <c r="Q211" s="896">
        <f>SUMIFS(SalesReport!$Q:$Q,SalesReport!$AE:$AE,$AD211,SalesReport!$F:$F,$AC211,SalesReport!$A:$A,Q$8)+IF($C$9="Forecast",$F211,$D211)</f>
        <v>0</v>
      </c>
      <c r="R211" s="307" t="str">
        <f t="shared" si="72"/>
        <v/>
      </c>
      <c r="S211" s="896">
        <f>SUMIFS(SalesReport!$Q:$Q,SalesReport!$AE:$AE,$AD211,SalesReport!$F:$F,$AC211,SalesReport!$A:$A,S$8)+IF($C$9="Forecast",$F211,$D211)</f>
        <v>0</v>
      </c>
      <c r="T211" s="307" t="str">
        <f t="shared" si="74"/>
        <v/>
      </c>
      <c r="U211" s="887"/>
      <c r="V211" s="529"/>
      <c r="Z211" s="577"/>
      <c r="AA211" s="561" t="str">
        <f>IF(OR(B211=0,B211=""),"",B211&amp;IF(COUNTIF(B$11:$B211,B211)&gt;1,COUNTIF(B$11:$B211,B211),""))</f>
        <v>Intra-Divisional 2</v>
      </c>
      <c r="AB211" s="577" t="s">
        <v>1586</v>
      </c>
      <c r="AC211" s="577" t="s">
        <v>268</v>
      </c>
      <c r="AD211" s="608" t="str">
        <f>CONCATENATE(AC211,AB211)</f>
        <v>CollectionConsolidation intra-divisional</v>
      </c>
    </row>
    <row r="212" spans="1:30" s="525" customFormat="1" ht="12.75" customHeight="1">
      <c r="A212" s="864"/>
      <c r="B212" s="891" t="s">
        <v>285</v>
      </c>
      <c r="C212" s="892"/>
      <c r="D212" s="895">
        <f>IFERROR(VLOOKUP($AA212,Calc_INF_PrevYearEUR!$A$11:$BQ$330,HLOOKUP(D$8,Calc_INF_PrevYearEUR!$E$5:$BQ$6,2,0),0),0)</f>
        <v>0</v>
      </c>
      <c r="E212" s="307" t="str">
        <f t="shared" si="49"/>
        <v/>
      </c>
      <c r="F212" s="1258">
        <f>IFERROR(VLOOKUP($AA212,Calc_INF_FC_EUR!$A$11:$BQ$330,HLOOKUP(F$8,Calc_INF_FC_EUR!$E$5:$BQ$6,2,0),0),0)</f>
        <v>0</v>
      </c>
      <c r="G212" s="1260">
        <f>BusPlanLocation!G212</f>
        <v>0</v>
      </c>
      <c r="H212" s="307" t="str">
        <f t="shared" si="65"/>
        <v/>
      </c>
      <c r="I212" s="896">
        <f>SUMIFS(SalesReport!$Q:$Q,SalesReport!$AE:$AE,$AD212,SalesReport!$F:$F,$AC212,SalesReport!$A:$A,I$8)+IF($C$9="Forecast",$F212,$D212)</f>
        <v>0</v>
      </c>
      <c r="J212" s="307" t="e">
        <f t="shared" si="67"/>
        <v>#REF!</v>
      </c>
      <c r="K212" s="896">
        <f>SUMIFS(SalesReport!$Q:$Q,SalesReport!$AE:$AE,$AD212,SalesReport!$F:$F,$AC212,SalesReport!$A:$A,K$8)+IF($C$9="Forecast",$F212,$D212)</f>
        <v>0</v>
      </c>
      <c r="L212" s="307">
        <f t="shared" si="69"/>
        <v>0</v>
      </c>
      <c r="M212" s="896">
        <f>SUMIFS(SalesReport!$Q:$Q,SalesReport!$AE:$AE,$AD212,SalesReport!$F:$F,$AC212,SalesReport!$A:$A,M$8)+IF($C$9="Forecast",$F212,$D212)</f>
        <v>0</v>
      </c>
      <c r="N212" s="307">
        <f t="shared" si="70"/>
        <v>0</v>
      </c>
      <c r="O212" s="896">
        <f>SUMIFS(SalesReport!$Q:$Q,SalesReport!$AE:$AE,$AD212,SalesReport!$F:$F,$AC212,SalesReport!$A:$A,O$8)+IF($C$9="Forecast",$F212,$D212)</f>
        <v>0</v>
      </c>
      <c r="P212" s="307" t="str">
        <f t="shared" si="71"/>
        <v/>
      </c>
      <c r="Q212" s="896">
        <f>SUMIFS(SalesReport!$Q:$Q,SalesReport!$AE:$AE,$AD212,SalesReport!$F:$F,$AC212,SalesReport!$A:$A,Q$8)+IF($C$9="Forecast",$F212,$D212)</f>
        <v>0</v>
      </c>
      <c r="R212" s="307" t="str">
        <f t="shared" si="72"/>
        <v/>
      </c>
      <c r="S212" s="896">
        <f>SUMIFS(SalesReport!$Q:$Q,SalesReport!$AE:$AE,$AD212,SalesReport!$F:$F,$AC212,SalesReport!$A:$A,S$8)+IF($C$9="Forecast",$F212,$D212)</f>
        <v>0</v>
      </c>
      <c r="T212" s="307" t="str">
        <f t="shared" si="74"/>
        <v/>
      </c>
      <c r="U212" s="887"/>
      <c r="V212" s="529"/>
      <c r="Z212" s="577"/>
      <c r="AA212" s="561" t="str">
        <f>IF(OR(B212=0,B212=""),"",B212&amp;IF(COUNTIF(B$11:$B212,B212)&gt;1,COUNTIF(B$11:$B212,B212),""))</f>
        <v>Inter-Divisional 2</v>
      </c>
      <c r="AB212" s="577" t="s">
        <v>1354</v>
      </c>
      <c r="AC212" s="577" t="s">
        <v>268</v>
      </c>
      <c r="AD212" s="608" t="str">
        <f>CONCATENATE(AC212,AB212)</f>
        <v>CollectionGroup</v>
      </c>
    </row>
    <row r="213" spans="1:30" s="525" customFormat="1" ht="12.75" customHeight="1">
      <c r="A213" s="864"/>
      <c r="B213" s="916" t="s">
        <v>278</v>
      </c>
      <c r="C213" s="909"/>
      <c r="D213" s="910">
        <f>IFERROR(VLOOKUP($AA213,Calc_INF_PrevYearEUR!$A$11:$BQ$330,HLOOKUP(D$8,Calc_INF_PrevYearEUR!$E$5:$BQ$6,2,0),0),0)</f>
        <v>0</v>
      </c>
      <c r="E213" s="360" t="str">
        <f t="shared" si="49"/>
        <v/>
      </c>
      <c r="F213" s="1265">
        <f>IFERROR(VLOOKUP($AA213,Calc_INF_FC_EUR!$A$11:$BQ$330,HLOOKUP(F$8,Calc_INF_FC_EUR!$E$5:$BQ$6,2,0),0),0)</f>
        <v>0</v>
      </c>
      <c r="G213" s="1266">
        <f>BusPlanLocation!G213</f>
        <v>0</v>
      </c>
      <c r="H213" s="360" t="str">
        <f t="shared" si="65"/>
        <v/>
      </c>
      <c r="I213" s="917">
        <f t="shared" ref="I213" si="75">SUM(I214:I216)</f>
        <v>0</v>
      </c>
      <c r="J213" s="360" t="e">
        <f t="shared" si="67"/>
        <v>#REF!</v>
      </c>
      <c r="K213" s="917">
        <f t="shared" ref="K213:Q213" si="76">SUM(K214:K216)</f>
        <v>0</v>
      </c>
      <c r="L213" s="360">
        <f t="shared" si="69"/>
        <v>0</v>
      </c>
      <c r="M213" s="917">
        <f t="shared" si="76"/>
        <v>0</v>
      </c>
      <c r="N213" s="360">
        <f t="shared" si="70"/>
        <v>0</v>
      </c>
      <c r="O213" s="917">
        <f t="shared" si="76"/>
        <v>0</v>
      </c>
      <c r="P213" s="360" t="str">
        <f t="shared" si="71"/>
        <v/>
      </c>
      <c r="Q213" s="917">
        <f t="shared" si="76"/>
        <v>0</v>
      </c>
      <c r="R213" s="360" t="str">
        <f t="shared" si="72"/>
        <v/>
      </c>
      <c r="S213" s="917">
        <f t="shared" ref="S213" si="77">SUM(S214:S216)</f>
        <v>0</v>
      </c>
      <c r="T213" s="360" t="str">
        <f t="shared" si="74"/>
        <v/>
      </c>
      <c r="U213" s="887"/>
      <c r="V213" s="529"/>
      <c r="Z213" s="577"/>
      <c r="AA213" s="561" t="str">
        <f>IF(OR(B213=0,B213=""),"",B213&amp;IF(COUNTIF(B$11:$B213,B213)&gt;1,COUNTIF(B$11:$B213,B213),""))</f>
        <v>Trade2</v>
      </c>
      <c r="AB213" s="577"/>
      <c r="AC213" s="577"/>
      <c r="AD213" s="608"/>
    </row>
    <row r="214" spans="1:30" s="525" customFormat="1" ht="12.75" customHeight="1">
      <c r="A214" s="864"/>
      <c r="B214" s="891" t="s">
        <v>283</v>
      </c>
      <c r="C214" s="892"/>
      <c r="D214" s="895">
        <f>IFERROR(VLOOKUP($AA214,Calc_INF_PrevYearEUR!$A$11:$BQ$330,HLOOKUP(D$8,Calc_INF_PrevYearEUR!$E$5:$BQ$6,2,0),0),0)</f>
        <v>0</v>
      </c>
      <c r="E214" s="307" t="str">
        <f t="shared" ref="E214:E228" si="78">IF(D$155=0,"",D214/D$155)</f>
        <v/>
      </c>
      <c r="F214" s="1258">
        <f>IFERROR(VLOOKUP($AA214,Calc_INF_FC_EUR!$A$11:$BQ$330,HLOOKUP(F$8,Calc_INF_FC_EUR!$E$5:$BQ$6,2,0),0),0)</f>
        <v>0</v>
      </c>
      <c r="G214" s="1260">
        <f>BusPlanLocation!G214</f>
        <v>0</v>
      </c>
      <c r="H214" s="307" t="str">
        <f t="shared" si="65"/>
        <v/>
      </c>
      <c r="I214" s="896">
        <f>SUMIFS(SalesReport!$Q:$Q,SalesReport!$AE:$AE,$AD214,SalesReport!$F:$F,$AC214,SalesReport!$A:$A,I$8)+IF($C$9="Forecast",$F214,$D214)</f>
        <v>0</v>
      </c>
      <c r="J214" s="307" t="e">
        <f t="shared" si="67"/>
        <v>#REF!</v>
      </c>
      <c r="K214" s="896">
        <f>SUMIFS(SalesReport!$Q:$Q,SalesReport!$AE:$AE,$AD214,SalesReport!$F:$F,$AC214,SalesReport!$A:$A,K$8)+IF($C$9="Forecast",$F214,$D214)</f>
        <v>0</v>
      </c>
      <c r="L214" s="307">
        <f t="shared" si="69"/>
        <v>0</v>
      </c>
      <c r="M214" s="896">
        <f>SUMIFS(SalesReport!$Q:$Q,SalesReport!$AE:$AE,$AD214,SalesReport!$F:$F,$AC214,SalesReport!$A:$A,M$8)+IF($C$9="Forecast",$F214,$D214)</f>
        <v>0</v>
      </c>
      <c r="N214" s="307">
        <f t="shared" si="70"/>
        <v>0</v>
      </c>
      <c r="O214" s="896">
        <f>SUMIFS(SalesReport!$Q:$Q,SalesReport!$AE:$AE,$AD214,SalesReport!$F:$F,$AC214,SalesReport!$A:$A,O$8)+IF($C$9="Forecast",$F214,$D214)</f>
        <v>0</v>
      </c>
      <c r="P214" s="307" t="str">
        <f t="shared" si="71"/>
        <v/>
      </c>
      <c r="Q214" s="896">
        <f>SUMIFS(SalesReport!$Q:$Q,SalesReport!$AE:$AE,$AD214,SalesReport!$F:$F,$AC214,SalesReport!$A:$A,Q$8)+IF($C$9="Forecast",$F214,$D214)</f>
        <v>0</v>
      </c>
      <c r="R214" s="307" t="str">
        <f t="shared" si="72"/>
        <v/>
      </c>
      <c r="S214" s="896">
        <f>SUMIFS(SalesReport!$Q:$Q,SalesReport!$AE:$AE,$AD214,SalesReport!$F:$F,$AC214,SalesReport!$A:$A,S$8)+IF($C$9="Forecast",$F214,$D214)</f>
        <v>0</v>
      </c>
      <c r="T214" s="307" t="str">
        <f t="shared" si="74"/>
        <v/>
      </c>
      <c r="U214" s="887"/>
      <c r="V214" s="529"/>
      <c r="Z214" s="577"/>
      <c r="AA214" s="561" t="str">
        <f>IF(OR(B214=0,B214=""),"",B214&amp;IF(COUNTIF(B$11:$B214,B214)&gt;1,COUNTIF(B$11:$B214,B214),""))</f>
        <v>External Customers 3</v>
      </c>
      <c r="AB214" s="577" t="s">
        <v>1585</v>
      </c>
      <c r="AC214" s="577" t="s">
        <v>278</v>
      </c>
      <c r="AD214" s="608" t="str">
        <f>CONCATENATE(AC214,AB214)</f>
        <v>TradeExternal</v>
      </c>
    </row>
    <row r="215" spans="1:30" s="525" customFormat="1" ht="12.75" customHeight="1">
      <c r="A215" s="864"/>
      <c r="B215" s="891" t="s">
        <v>284</v>
      </c>
      <c r="C215" s="892"/>
      <c r="D215" s="895">
        <f>IFERROR(VLOOKUP($AA215,Calc_INF_PrevYearEUR!$A$11:$BQ$330,HLOOKUP(D$8,Calc_INF_PrevYearEUR!$E$5:$BQ$6,2,0),0),0)</f>
        <v>0</v>
      </c>
      <c r="E215" s="307" t="str">
        <f t="shared" si="78"/>
        <v/>
      </c>
      <c r="F215" s="1258">
        <f>IFERROR(VLOOKUP($AA215,Calc_INF_FC_EUR!$A$11:$BQ$330,HLOOKUP(F$8,Calc_INF_FC_EUR!$E$5:$BQ$6,2,0),0),0)</f>
        <v>0</v>
      </c>
      <c r="G215" s="1260">
        <f>BusPlanLocation!G215</f>
        <v>0</v>
      </c>
      <c r="H215" s="307" t="str">
        <f t="shared" si="65"/>
        <v/>
      </c>
      <c r="I215" s="896">
        <f>SUMIFS(SalesReport!$Q:$Q,SalesReport!$AE:$AE,$AD215,SalesReport!$F:$F,$AC215,SalesReport!$A:$A,I$8)+IF($C$9="Forecast",$F215,$D215)</f>
        <v>0</v>
      </c>
      <c r="J215" s="307" t="e">
        <f t="shared" si="67"/>
        <v>#REF!</v>
      </c>
      <c r="K215" s="896">
        <f>SUMIFS(SalesReport!$Q:$Q,SalesReport!$AE:$AE,$AD215,SalesReport!$F:$F,$AC215,SalesReport!$A:$A,K$8)+IF($C$9="Forecast",$F215,$D215)</f>
        <v>0</v>
      </c>
      <c r="L215" s="307">
        <f t="shared" si="69"/>
        <v>0</v>
      </c>
      <c r="M215" s="896">
        <f>SUMIFS(SalesReport!$Q:$Q,SalesReport!$AE:$AE,$AD215,SalesReport!$F:$F,$AC215,SalesReport!$A:$A,M$8)+IF($C$9="Forecast",$F215,$D215)</f>
        <v>0</v>
      </c>
      <c r="N215" s="307">
        <f t="shared" si="70"/>
        <v>0</v>
      </c>
      <c r="O215" s="896">
        <f>SUMIFS(SalesReport!$Q:$Q,SalesReport!$AE:$AE,$AD215,SalesReport!$F:$F,$AC215,SalesReport!$A:$A,O$8)+IF($C$9="Forecast",$F215,$D215)</f>
        <v>0</v>
      </c>
      <c r="P215" s="307" t="str">
        <f t="shared" si="71"/>
        <v/>
      </c>
      <c r="Q215" s="896">
        <f>SUMIFS(SalesReport!$Q:$Q,SalesReport!$AE:$AE,$AD215,SalesReport!$F:$F,$AC215,SalesReport!$A:$A,Q$8)+IF($C$9="Forecast",$F215,$D215)</f>
        <v>0</v>
      </c>
      <c r="R215" s="307" t="str">
        <f t="shared" si="72"/>
        <v/>
      </c>
      <c r="S215" s="896">
        <f>SUMIFS(SalesReport!$Q:$Q,SalesReport!$AE:$AE,$AD215,SalesReport!$F:$F,$AC215,SalesReport!$A:$A,S$8)+IF($C$9="Forecast",$F215,$D215)</f>
        <v>0</v>
      </c>
      <c r="T215" s="307" t="str">
        <f t="shared" si="74"/>
        <v/>
      </c>
      <c r="U215" s="887"/>
      <c r="V215" s="529"/>
      <c r="Z215" s="577"/>
      <c r="AA215" s="561" t="str">
        <f>IF(OR(B215=0,B215=""),"",B215&amp;IF(COUNTIF(B$11:$B215,B215)&gt;1,COUNTIF(B$11:$B215,B215),""))</f>
        <v>Intra-Divisional 3</v>
      </c>
      <c r="AB215" s="577" t="s">
        <v>1586</v>
      </c>
      <c r="AC215" s="577" t="s">
        <v>278</v>
      </c>
      <c r="AD215" s="608" t="str">
        <f>CONCATENATE(AC215,AB215)</f>
        <v>TradeConsolidation intra-divisional</v>
      </c>
    </row>
    <row r="216" spans="1:30" s="525" customFormat="1" ht="12.75" customHeight="1">
      <c r="A216" s="864"/>
      <c r="B216" s="891" t="s">
        <v>285</v>
      </c>
      <c r="C216" s="892"/>
      <c r="D216" s="895">
        <f>IFERROR(VLOOKUP($AA216,Calc_INF_PrevYearEUR!$A$11:$BQ$330,HLOOKUP(D$8,Calc_INF_PrevYearEUR!$E$5:$BQ$6,2,0),0),0)</f>
        <v>0</v>
      </c>
      <c r="E216" s="307" t="str">
        <f t="shared" si="78"/>
        <v/>
      </c>
      <c r="F216" s="1258">
        <f>IFERROR(VLOOKUP($AA216,Calc_INF_FC_EUR!$A$11:$BQ$330,HLOOKUP(F$8,Calc_INF_FC_EUR!$E$5:$BQ$6,2,0),0),0)</f>
        <v>0</v>
      </c>
      <c r="G216" s="1260">
        <f>BusPlanLocation!G216</f>
        <v>0</v>
      </c>
      <c r="H216" s="307" t="str">
        <f t="shared" si="65"/>
        <v/>
      </c>
      <c r="I216" s="896">
        <f>SUMIFS(SalesReport!$Q:$Q,SalesReport!$AE:$AE,$AD216,SalesReport!$F:$F,$AC216,SalesReport!$A:$A,I$8)+IF($C$9="Forecast",$F216,$D216)</f>
        <v>0</v>
      </c>
      <c r="J216" s="307" t="e">
        <f t="shared" si="67"/>
        <v>#REF!</v>
      </c>
      <c r="K216" s="896">
        <f>SUMIFS(SalesReport!$Q:$Q,SalesReport!$AE:$AE,$AD216,SalesReport!$F:$F,$AC216,SalesReport!$A:$A,K$8)+IF($C$9="Forecast",$F216,$D216)</f>
        <v>0</v>
      </c>
      <c r="L216" s="307">
        <f t="shared" si="69"/>
        <v>0</v>
      </c>
      <c r="M216" s="896">
        <f>SUMIFS(SalesReport!$Q:$Q,SalesReport!$AE:$AE,$AD216,SalesReport!$F:$F,$AC216,SalesReport!$A:$A,M$8)+IF($C$9="Forecast",$F216,$D216)</f>
        <v>0</v>
      </c>
      <c r="N216" s="307">
        <f t="shared" si="70"/>
        <v>0</v>
      </c>
      <c r="O216" s="896">
        <f>SUMIFS(SalesReport!$Q:$Q,SalesReport!$AE:$AE,$AD216,SalesReport!$F:$F,$AC216,SalesReport!$A:$A,O$8)+IF($C$9="Forecast",$F216,$D216)</f>
        <v>0</v>
      </c>
      <c r="P216" s="307" t="str">
        <f t="shared" si="71"/>
        <v/>
      </c>
      <c r="Q216" s="896">
        <f>SUMIFS(SalesReport!$Q:$Q,SalesReport!$AE:$AE,$AD216,SalesReport!$F:$F,$AC216,SalesReport!$A:$A,Q$8)+IF($C$9="Forecast",$F216,$D216)</f>
        <v>0</v>
      </c>
      <c r="R216" s="307" t="str">
        <f t="shared" si="72"/>
        <v/>
      </c>
      <c r="S216" s="896">
        <f>SUMIFS(SalesReport!$Q:$Q,SalesReport!$AE:$AE,$AD216,SalesReport!$F:$F,$AC216,SalesReport!$A:$A,S$8)+IF($C$9="Forecast",$F216,$D216)</f>
        <v>0</v>
      </c>
      <c r="T216" s="307" t="str">
        <f t="shared" si="74"/>
        <v/>
      </c>
      <c r="U216" s="887"/>
      <c r="V216" s="529"/>
      <c r="Z216" s="577"/>
      <c r="AA216" s="561" t="str">
        <f>IF(OR(B216=0,B216=""),"",B216&amp;IF(COUNTIF(B$11:$B216,B216)&gt;1,COUNTIF(B$11:$B216,B216),""))</f>
        <v>Inter-Divisional 3</v>
      </c>
      <c r="AB216" s="577" t="s">
        <v>1354</v>
      </c>
      <c r="AC216" s="577" t="s">
        <v>278</v>
      </c>
      <c r="AD216" s="608" t="str">
        <f>CONCATENATE(AC216,AB216)</f>
        <v>TradeGroup</v>
      </c>
    </row>
    <row r="217" spans="1:30" s="525" customFormat="1" ht="12.75" customHeight="1">
      <c r="A217" s="864"/>
      <c r="B217" s="916" t="s">
        <v>279</v>
      </c>
      <c r="C217" s="909"/>
      <c r="D217" s="910">
        <f>IFERROR(VLOOKUP($AA217,Calc_INF_PrevYearEUR!$A$11:$BQ$330,HLOOKUP(D$8,Calc_INF_PrevYearEUR!$E$5:$BQ$6,2,0),0),0)</f>
        <v>0</v>
      </c>
      <c r="E217" s="360" t="str">
        <f t="shared" si="78"/>
        <v/>
      </c>
      <c r="F217" s="1265">
        <f>IFERROR(VLOOKUP($AA217,Calc_INF_FC_EUR!$A$11:$BQ$330,HLOOKUP(F$8,Calc_INF_FC_EUR!$E$5:$BQ$6,2,0),0),0)</f>
        <v>0</v>
      </c>
      <c r="G217" s="1266">
        <f>BusPlanLocation!G217</f>
        <v>0</v>
      </c>
      <c r="H217" s="360" t="str">
        <f t="shared" si="65"/>
        <v/>
      </c>
      <c r="I217" s="917">
        <f t="shared" ref="I217" si="79">SUM(I218:I220)</f>
        <v>0</v>
      </c>
      <c r="J217" s="360" t="e">
        <f t="shared" si="67"/>
        <v>#REF!</v>
      </c>
      <c r="K217" s="917">
        <f t="shared" ref="K217:Q217" si="80">SUM(K218:K220)</f>
        <v>0</v>
      </c>
      <c r="L217" s="360">
        <f t="shared" si="69"/>
        <v>0</v>
      </c>
      <c r="M217" s="917">
        <f t="shared" si="80"/>
        <v>0</v>
      </c>
      <c r="N217" s="360">
        <f t="shared" si="70"/>
        <v>0</v>
      </c>
      <c r="O217" s="917">
        <f t="shared" si="80"/>
        <v>0</v>
      </c>
      <c r="P217" s="360" t="str">
        <f t="shared" si="71"/>
        <v/>
      </c>
      <c r="Q217" s="917">
        <f t="shared" si="80"/>
        <v>0</v>
      </c>
      <c r="R217" s="360" t="str">
        <f t="shared" si="72"/>
        <v/>
      </c>
      <c r="S217" s="917">
        <f t="shared" ref="S217" si="81">SUM(S218:S220)</f>
        <v>0</v>
      </c>
      <c r="T217" s="360" t="str">
        <f t="shared" si="74"/>
        <v/>
      </c>
      <c r="U217" s="887"/>
      <c r="V217" s="529"/>
      <c r="Z217" s="610"/>
      <c r="AA217" s="561" t="str">
        <f>IF(OR(B217=0,B217=""),"",B217&amp;IF(COUNTIF(B$11:$B217,B217)&gt;1,COUNTIF(B$11:$B217,B217),""))</f>
        <v>Bartering2</v>
      </c>
      <c r="AB217" s="610"/>
      <c r="AC217" s="577"/>
      <c r="AD217" s="608"/>
    </row>
    <row r="218" spans="1:30" s="525" customFormat="1" ht="12.75" customHeight="1">
      <c r="A218" s="864"/>
      <c r="B218" s="891" t="s">
        <v>283</v>
      </c>
      <c r="C218" s="892"/>
      <c r="D218" s="895">
        <f>IFERROR(VLOOKUP($AA218,Calc_INF_PrevYearEUR!$A$11:$BQ$330,HLOOKUP(D$8,Calc_INF_PrevYearEUR!$E$5:$BQ$6,2,0),0),0)</f>
        <v>0</v>
      </c>
      <c r="E218" s="307" t="str">
        <f t="shared" si="78"/>
        <v/>
      </c>
      <c r="F218" s="1258">
        <f>IFERROR(VLOOKUP($AA218,Calc_INF_FC_EUR!$A$11:$BQ$330,HLOOKUP(F$8,Calc_INF_FC_EUR!$E$5:$BQ$6,2,0),0),0)</f>
        <v>0</v>
      </c>
      <c r="G218" s="1260">
        <f>BusPlanLocation!G218</f>
        <v>0</v>
      </c>
      <c r="H218" s="307" t="str">
        <f t="shared" si="65"/>
        <v/>
      </c>
      <c r="I218" s="896">
        <f>SUMIFS(SalesReport!$Q:$Q,SalesReport!$AE:$AE,$AD218,SalesReport!$F:$F,$AC218,SalesReport!$A:$A,I$8)+IF($C$9="Forecast",$F218,$D218)</f>
        <v>0</v>
      </c>
      <c r="J218" s="307" t="e">
        <f t="shared" si="67"/>
        <v>#REF!</v>
      </c>
      <c r="K218" s="896">
        <f>SUMIFS(SalesReport!$Q:$Q,SalesReport!$AE:$AE,$AD218,SalesReport!$F:$F,$AC218,SalesReport!$A:$A,K$8)+IF($C$9="Forecast",$F218,$D218)</f>
        <v>0</v>
      </c>
      <c r="L218" s="307">
        <f t="shared" si="69"/>
        <v>0</v>
      </c>
      <c r="M218" s="896">
        <f>SUMIFS(SalesReport!$Q:$Q,SalesReport!$AE:$AE,$AD218,SalesReport!$F:$F,$AC218,SalesReport!$A:$A,M$8)+IF($C$9="Forecast",$F218,$D218)</f>
        <v>0</v>
      </c>
      <c r="N218" s="307">
        <f t="shared" si="70"/>
        <v>0</v>
      </c>
      <c r="O218" s="896">
        <f>SUMIFS(SalesReport!$Q:$Q,SalesReport!$AE:$AE,$AD218,SalesReport!$F:$F,$AC218,SalesReport!$A:$A,O$8)+IF($C$9="Forecast",$F218,$D218)</f>
        <v>0</v>
      </c>
      <c r="P218" s="307" t="str">
        <f t="shared" si="71"/>
        <v/>
      </c>
      <c r="Q218" s="896">
        <f>SUMIFS(SalesReport!$Q:$Q,SalesReport!$AE:$AE,$AD218,SalesReport!$F:$F,$AC218,SalesReport!$A:$A,Q$8)+IF($C$9="Forecast",$F218,$D218)</f>
        <v>0</v>
      </c>
      <c r="R218" s="307" t="str">
        <f t="shared" si="72"/>
        <v/>
      </c>
      <c r="S218" s="896">
        <f>SUMIFS(SalesReport!$Q:$Q,SalesReport!$AE:$AE,$AD218,SalesReport!$F:$F,$AC218,SalesReport!$A:$A,S$8)+IF($C$9="Forecast",$F218,$D218)</f>
        <v>0</v>
      </c>
      <c r="T218" s="307" t="str">
        <f t="shared" si="74"/>
        <v/>
      </c>
      <c r="U218" s="887"/>
      <c r="V218" s="529"/>
      <c r="Z218" s="610"/>
      <c r="AA218" s="561" t="str">
        <f>IF(OR(B218=0,B218=""),"",B218&amp;IF(COUNTIF(B$11:$B218,B218)&gt;1,COUNTIF(B$11:$B218,B218),""))</f>
        <v>External Customers 4</v>
      </c>
      <c r="AB218" s="577" t="s">
        <v>1585</v>
      </c>
      <c r="AC218" s="577" t="s">
        <v>279</v>
      </c>
      <c r="AD218" s="608" t="str">
        <f t="shared" ref="AD218:AD224" si="82">CONCATENATE(AC218,AB218)</f>
        <v>BarteringExternal</v>
      </c>
    </row>
    <row r="219" spans="1:30" s="525" customFormat="1" ht="12.75" customHeight="1">
      <c r="A219" s="864"/>
      <c r="B219" s="891" t="s">
        <v>284</v>
      </c>
      <c r="C219" s="892"/>
      <c r="D219" s="895">
        <f>IFERROR(VLOOKUP($AA219,Calc_INF_PrevYearEUR!$A$11:$BQ$330,HLOOKUP(D$8,Calc_INF_PrevYearEUR!$E$5:$BQ$6,2,0),0),0)</f>
        <v>0</v>
      </c>
      <c r="E219" s="307" t="str">
        <f t="shared" si="78"/>
        <v/>
      </c>
      <c r="F219" s="1258">
        <f>IFERROR(VLOOKUP($AA219,Calc_INF_FC_EUR!$A$11:$BQ$330,HLOOKUP(F$8,Calc_INF_FC_EUR!$E$5:$BQ$6,2,0),0),0)</f>
        <v>0</v>
      </c>
      <c r="G219" s="1260">
        <f>BusPlanLocation!G219</f>
        <v>0</v>
      </c>
      <c r="H219" s="307" t="str">
        <f t="shared" si="65"/>
        <v/>
      </c>
      <c r="I219" s="896">
        <f>SUMIFS(SalesReport!$Q:$Q,SalesReport!$AE:$AE,$AD219,SalesReport!$F:$F,$AC219,SalesReport!$A:$A,I$8)+IF($C$9="Forecast",$F219,$D219)</f>
        <v>0</v>
      </c>
      <c r="J219" s="307" t="e">
        <f t="shared" si="67"/>
        <v>#REF!</v>
      </c>
      <c r="K219" s="896">
        <f>SUMIFS(SalesReport!$Q:$Q,SalesReport!$AE:$AE,$AD219,SalesReport!$F:$F,$AC219,SalesReport!$A:$A,K$8)+IF($C$9="Forecast",$F219,$D219)</f>
        <v>0</v>
      </c>
      <c r="L219" s="307">
        <f t="shared" si="69"/>
        <v>0</v>
      </c>
      <c r="M219" s="896">
        <f>SUMIFS(SalesReport!$Q:$Q,SalesReport!$AE:$AE,$AD219,SalesReport!$F:$F,$AC219,SalesReport!$A:$A,M$8)+IF($C$9="Forecast",$F219,$D219)</f>
        <v>0</v>
      </c>
      <c r="N219" s="307">
        <f t="shared" si="70"/>
        <v>0</v>
      </c>
      <c r="O219" s="896">
        <f>SUMIFS(SalesReport!$Q:$Q,SalesReport!$AE:$AE,$AD219,SalesReport!$F:$F,$AC219,SalesReport!$A:$A,O$8)+IF($C$9="Forecast",$F219,$D219)</f>
        <v>0</v>
      </c>
      <c r="P219" s="307" t="str">
        <f t="shared" si="71"/>
        <v/>
      </c>
      <c r="Q219" s="896">
        <f>SUMIFS(SalesReport!$Q:$Q,SalesReport!$AE:$AE,$AD219,SalesReport!$F:$F,$AC219,SalesReport!$A:$A,Q$8)+IF($C$9="Forecast",$F219,$D219)</f>
        <v>0</v>
      </c>
      <c r="R219" s="307" t="str">
        <f t="shared" si="72"/>
        <v/>
      </c>
      <c r="S219" s="896">
        <f>SUMIFS(SalesReport!$Q:$Q,SalesReport!$AE:$AE,$AD219,SalesReport!$F:$F,$AC219,SalesReport!$A:$A,S$8)+IF($C$9="Forecast",$F219,$D219)</f>
        <v>0</v>
      </c>
      <c r="T219" s="307" t="str">
        <f t="shared" si="74"/>
        <v/>
      </c>
      <c r="U219" s="887"/>
      <c r="V219" s="529"/>
      <c r="Z219" s="610"/>
      <c r="AA219" s="561" t="str">
        <f>IF(OR(B219=0,B219=""),"",B219&amp;IF(COUNTIF(B$11:$B219,B219)&gt;1,COUNTIF(B$11:$B219,B219),""))</f>
        <v>Intra-Divisional 4</v>
      </c>
      <c r="AB219" s="577" t="s">
        <v>1586</v>
      </c>
      <c r="AC219" s="577" t="s">
        <v>279</v>
      </c>
      <c r="AD219" s="608" t="str">
        <f t="shared" si="82"/>
        <v>BarteringConsolidation intra-divisional</v>
      </c>
    </row>
    <row r="220" spans="1:30" s="525" customFormat="1" ht="12.75" customHeight="1">
      <c r="A220" s="864"/>
      <c r="B220" s="891" t="s">
        <v>285</v>
      </c>
      <c r="C220" s="892"/>
      <c r="D220" s="895">
        <f>IFERROR(VLOOKUP($AA220,Calc_INF_PrevYearEUR!$A$11:$BQ$330,HLOOKUP(D$8,Calc_INF_PrevYearEUR!$E$5:$BQ$6,2,0),0),0)</f>
        <v>0</v>
      </c>
      <c r="E220" s="307" t="str">
        <f t="shared" si="78"/>
        <v/>
      </c>
      <c r="F220" s="1258">
        <f>IFERROR(VLOOKUP($AA220,Calc_INF_FC_EUR!$A$11:$BQ$330,HLOOKUP(F$8,Calc_INF_FC_EUR!$E$5:$BQ$6,2,0),0),0)</f>
        <v>0</v>
      </c>
      <c r="G220" s="1260">
        <f>BusPlanLocation!G220</f>
        <v>0</v>
      </c>
      <c r="H220" s="307" t="str">
        <f t="shared" si="65"/>
        <v/>
      </c>
      <c r="I220" s="896">
        <f>SUMIFS(SalesReport!$Q:$Q,SalesReport!$AE:$AE,$AD220,SalesReport!$F:$F,$AC220,SalesReport!$A:$A,I$8)+IF($C$9="Forecast",$F220,$D220)</f>
        <v>0</v>
      </c>
      <c r="J220" s="307" t="e">
        <f t="shared" si="67"/>
        <v>#REF!</v>
      </c>
      <c r="K220" s="896">
        <f>SUMIFS(SalesReport!$Q:$Q,SalesReport!$AE:$AE,$AD220,SalesReport!$F:$F,$AC220,SalesReport!$A:$A,K$8)+IF($C$9="Forecast",$F220,$D220)</f>
        <v>0</v>
      </c>
      <c r="L220" s="307">
        <f t="shared" si="69"/>
        <v>0</v>
      </c>
      <c r="M220" s="896">
        <f>SUMIFS(SalesReport!$Q:$Q,SalesReport!$AE:$AE,$AD220,SalesReport!$F:$F,$AC220,SalesReport!$A:$A,M$8)+IF($C$9="Forecast",$F220,$D220)</f>
        <v>0</v>
      </c>
      <c r="N220" s="307">
        <f t="shared" si="70"/>
        <v>0</v>
      </c>
      <c r="O220" s="896">
        <f>SUMIFS(SalesReport!$Q:$Q,SalesReport!$AE:$AE,$AD220,SalesReport!$F:$F,$AC220,SalesReport!$A:$A,O$8)+IF($C$9="Forecast",$F220,$D220)</f>
        <v>0</v>
      </c>
      <c r="P220" s="307" t="str">
        <f t="shared" si="71"/>
        <v/>
      </c>
      <c r="Q220" s="896">
        <f>SUMIFS(SalesReport!$Q:$Q,SalesReport!$AE:$AE,$AD220,SalesReport!$F:$F,$AC220,SalesReport!$A:$A,Q$8)+IF($C$9="Forecast",$F220,$D220)</f>
        <v>0</v>
      </c>
      <c r="R220" s="307" t="str">
        <f t="shared" si="72"/>
        <v/>
      </c>
      <c r="S220" s="896">
        <f>SUMIFS(SalesReport!$Q:$Q,SalesReport!$AE:$AE,$AD220,SalesReport!$F:$F,$AC220,SalesReport!$A:$A,S$8)+IF($C$9="Forecast",$F220,$D220)</f>
        <v>0</v>
      </c>
      <c r="T220" s="307" t="str">
        <f t="shared" si="74"/>
        <v/>
      </c>
      <c r="U220" s="887"/>
      <c r="V220" s="529"/>
      <c r="Z220" s="577"/>
      <c r="AA220" s="561" t="str">
        <f>IF(OR(B220=0,B220=""),"",B220&amp;IF(COUNTIF(B$11:$B220,B220)&gt;1,COUNTIF(B$11:$B220,B220),""))</f>
        <v>Inter-Divisional 4</v>
      </c>
      <c r="AB220" s="577" t="s">
        <v>1354</v>
      </c>
      <c r="AC220" s="577" t="s">
        <v>279</v>
      </c>
      <c r="AD220" s="608" t="str">
        <f t="shared" si="82"/>
        <v>BarteringGroup</v>
      </c>
    </row>
    <row r="221" spans="1:30" s="525" customFormat="1" ht="12.75" customHeight="1">
      <c r="A221" s="864"/>
      <c r="B221" s="916" t="s">
        <v>280</v>
      </c>
      <c r="C221" s="909"/>
      <c r="D221" s="910">
        <f>IFERROR(VLOOKUP($AA221,Calc_INF_PrevYearEUR!$A$11:$BQ$330,HLOOKUP(D$8,Calc_INF_PrevYearEUR!$E$5:$BQ$6,2,0),0),0)</f>
        <v>0</v>
      </c>
      <c r="E221" s="360" t="str">
        <f t="shared" si="78"/>
        <v/>
      </c>
      <c r="F221" s="1265">
        <f>IFERROR(VLOOKUP($AA221,Calc_INF_FC_EUR!$A$11:$BQ$330,HLOOKUP(F$8,Calc_INF_FC_EUR!$E$5:$BQ$6,2,0),0),0)</f>
        <v>0</v>
      </c>
      <c r="G221" s="1266">
        <f>BusPlanLocation!G221</f>
        <v>0</v>
      </c>
      <c r="H221" s="360" t="str">
        <f t="shared" si="65"/>
        <v/>
      </c>
      <c r="I221" s="917">
        <f t="shared" ref="I221" si="83">SUM(I222:I224)</f>
        <v>1</v>
      </c>
      <c r="J221" s="360" t="e">
        <f t="shared" si="67"/>
        <v>#REF!</v>
      </c>
      <c r="K221" s="917">
        <f t="shared" ref="K221:Q221" si="84">SUM(K222:K224)</f>
        <v>1</v>
      </c>
      <c r="L221" s="360">
        <f t="shared" si="69"/>
        <v>1</v>
      </c>
      <c r="M221" s="917">
        <f t="shared" si="84"/>
        <v>1</v>
      </c>
      <c r="N221" s="360">
        <f t="shared" si="70"/>
        <v>1</v>
      </c>
      <c r="O221" s="917">
        <f t="shared" si="84"/>
        <v>0</v>
      </c>
      <c r="P221" s="360" t="str">
        <f t="shared" si="71"/>
        <v/>
      </c>
      <c r="Q221" s="917">
        <f t="shared" si="84"/>
        <v>0</v>
      </c>
      <c r="R221" s="360" t="str">
        <f t="shared" si="72"/>
        <v/>
      </c>
      <c r="S221" s="917">
        <f t="shared" ref="S221" si="85">SUM(S222:S224)</f>
        <v>0</v>
      </c>
      <c r="T221" s="360" t="str">
        <f t="shared" si="74"/>
        <v/>
      </c>
      <c r="U221" s="887"/>
      <c r="V221" s="529"/>
      <c r="Z221" s="577"/>
      <c r="AA221" s="561" t="str">
        <f>IF(OR(B221=0,B221=""),"",B221&amp;IF(COUNTIF(B$11:$B221,B221)&gt;1,COUNTIF(B$11:$B221,B221),""))</f>
        <v>Commission &amp; Service2</v>
      </c>
      <c r="AB221" s="577"/>
      <c r="AC221" s="577"/>
      <c r="AD221" s="608"/>
    </row>
    <row r="222" spans="1:30" s="525" customFormat="1" ht="14.25" customHeight="1">
      <c r="A222" s="864"/>
      <c r="B222" s="891" t="s">
        <v>283</v>
      </c>
      <c r="C222" s="892"/>
      <c r="D222" s="895">
        <f>IFERROR(VLOOKUP($AA222,Calc_INF_PrevYearEUR!$A$11:$BQ$330,HLOOKUP(D$8,Calc_INF_PrevYearEUR!$E$5:$BQ$6,2,0),0),0)</f>
        <v>0</v>
      </c>
      <c r="E222" s="307" t="str">
        <f t="shared" si="78"/>
        <v/>
      </c>
      <c r="F222" s="1258">
        <f>IFERROR(VLOOKUP($AA222,Calc_INF_FC_EUR!$A$11:$BQ$330,HLOOKUP(F$8,Calc_INF_FC_EUR!$E$5:$BQ$6,2,0),0),0)</f>
        <v>0</v>
      </c>
      <c r="G222" s="1260">
        <f>BusPlanLocation!G222</f>
        <v>0</v>
      </c>
      <c r="H222" s="307" t="str">
        <f t="shared" si="65"/>
        <v/>
      </c>
      <c r="I222" s="896">
        <f>SUMIFS(SalesReport!$Q:$Q,SalesReport!$AE:$AE,$AD222,SalesReport!$F:$F,$AC222,SalesReport!$A:$A,I$8)+IF($C$9="Forecast",$F222,$D222)</f>
        <v>1</v>
      </c>
      <c r="J222" s="307" t="e">
        <f t="shared" si="67"/>
        <v>#REF!</v>
      </c>
      <c r="K222" s="896">
        <f>SUMIFS(SalesReport!$Q:$Q,SalesReport!$AE:$AE,$AD222,SalesReport!$F:$F,$AC222,SalesReport!$A:$A,K$8)+IF($C$9="Forecast",$F222,$D222)</f>
        <v>1</v>
      </c>
      <c r="L222" s="307">
        <f t="shared" si="69"/>
        <v>1</v>
      </c>
      <c r="M222" s="896">
        <f>SUMIFS(SalesReport!$Q:$Q,SalesReport!$AE:$AE,$AD222,SalesReport!$F:$F,$AC222,SalesReport!$A:$A,M$8)+IF($C$9="Forecast",$F222,$D222)</f>
        <v>1</v>
      </c>
      <c r="N222" s="307">
        <f t="shared" si="70"/>
        <v>1</v>
      </c>
      <c r="O222" s="896">
        <f>SUMIFS(SalesReport!$Q:$Q,SalesReport!$AE:$AE,$AD222,SalesReport!$F:$F,$AC222,SalesReport!$A:$A,O$8)+IF($C$9="Forecast",$F222,$D222)</f>
        <v>0</v>
      </c>
      <c r="P222" s="307" t="str">
        <f t="shared" si="71"/>
        <v/>
      </c>
      <c r="Q222" s="896">
        <f>SUMIFS(SalesReport!$Q:$Q,SalesReport!$AE:$AE,$AD222,SalesReport!$F:$F,$AC222,SalesReport!$A:$A,Q$8)+IF($C$9="Forecast",$F222,$D222)</f>
        <v>0</v>
      </c>
      <c r="R222" s="307" t="str">
        <f t="shared" si="72"/>
        <v/>
      </c>
      <c r="S222" s="896">
        <f>SUMIFS(SalesReport!$Q:$Q,SalesReport!$AE:$AE,$AD222,SalesReport!$F:$F,$AC222,SalesReport!$A:$A,S$8)+IF($C$9="Forecast",$F222,$D222)</f>
        <v>0</v>
      </c>
      <c r="T222" s="307" t="str">
        <f t="shared" si="74"/>
        <v/>
      </c>
      <c r="U222" s="887"/>
      <c r="V222" s="529"/>
      <c r="Z222" s="577"/>
      <c r="AA222" s="561" t="str">
        <f>IF(OR(B222=0,B222=""),"",B222&amp;IF(COUNTIF(B$11:$B222,B222)&gt;1,COUNTIF(B$11:$B222,B222),""))</f>
        <v>External Customers 5</v>
      </c>
      <c r="AB222" s="577" t="s">
        <v>1585</v>
      </c>
      <c r="AC222" s="577" t="s">
        <v>781</v>
      </c>
      <c r="AD222" s="608" t="str">
        <f t="shared" si="82"/>
        <v>Commission &amp; ServicesExternal</v>
      </c>
    </row>
    <row r="223" spans="1:30" s="525" customFormat="1" ht="14.25" customHeight="1">
      <c r="A223" s="864"/>
      <c r="B223" s="891" t="s">
        <v>284</v>
      </c>
      <c r="C223" s="892"/>
      <c r="D223" s="895">
        <f>IFERROR(VLOOKUP($AA223,Calc_INF_PrevYearEUR!$A$11:$BQ$330,HLOOKUP(D$8,Calc_INF_PrevYearEUR!$E$5:$BQ$6,2,0),0),0)</f>
        <v>0</v>
      </c>
      <c r="E223" s="307" t="str">
        <f t="shared" si="78"/>
        <v/>
      </c>
      <c r="F223" s="1258">
        <f>IFERROR(VLOOKUP($AA223,Calc_INF_FC_EUR!$A$11:$BQ$330,HLOOKUP(F$8,Calc_INF_FC_EUR!$E$5:$BQ$6,2,0),0),0)</f>
        <v>0</v>
      </c>
      <c r="G223" s="1260">
        <f>BusPlanLocation!G223</f>
        <v>0</v>
      </c>
      <c r="H223" s="307" t="str">
        <f t="shared" si="65"/>
        <v/>
      </c>
      <c r="I223" s="896">
        <f>SUMIFS(SalesReport!$Q:$Q,SalesReport!$AE:$AE,$AD223,SalesReport!$F:$F,$AC223,SalesReport!$A:$A,I$8)+IF($C$9="Forecast",$F223,$D223)</f>
        <v>0</v>
      </c>
      <c r="J223" s="307" t="e">
        <f t="shared" si="67"/>
        <v>#REF!</v>
      </c>
      <c r="K223" s="896">
        <f>SUMIFS(SalesReport!$Q:$Q,SalesReport!$AE:$AE,$AD223,SalesReport!$F:$F,$AC223,SalesReport!$A:$A,K$8)+IF($C$9="Forecast",$F223,$D223)</f>
        <v>0</v>
      </c>
      <c r="L223" s="307">
        <f t="shared" si="69"/>
        <v>0</v>
      </c>
      <c r="M223" s="896">
        <f>SUMIFS(SalesReport!$Q:$Q,SalesReport!$AE:$AE,$AD223,SalesReport!$F:$F,$AC223,SalesReport!$A:$A,M$8)+IF($C$9="Forecast",$F223,$D223)</f>
        <v>0</v>
      </c>
      <c r="N223" s="307">
        <f t="shared" si="70"/>
        <v>0</v>
      </c>
      <c r="O223" s="896">
        <f>SUMIFS(SalesReport!$Q:$Q,SalesReport!$AE:$AE,$AD223,SalesReport!$F:$F,$AC223,SalesReport!$A:$A,O$8)+IF($C$9="Forecast",$F223,$D223)</f>
        <v>0</v>
      </c>
      <c r="P223" s="307" t="str">
        <f t="shared" si="71"/>
        <v/>
      </c>
      <c r="Q223" s="896">
        <f>SUMIFS(SalesReport!$Q:$Q,SalesReport!$AE:$AE,$AD223,SalesReport!$F:$F,$AC223,SalesReport!$A:$A,Q$8)+IF($C$9="Forecast",$F223,$D223)</f>
        <v>0</v>
      </c>
      <c r="R223" s="307" t="str">
        <f t="shared" si="72"/>
        <v/>
      </c>
      <c r="S223" s="896">
        <f>SUMIFS(SalesReport!$Q:$Q,SalesReport!$AE:$AE,$AD223,SalesReport!$F:$F,$AC223,SalesReport!$A:$A,S$8)+IF($C$9="Forecast",$F223,$D223)</f>
        <v>0</v>
      </c>
      <c r="T223" s="307" t="str">
        <f t="shared" si="74"/>
        <v/>
      </c>
      <c r="U223" s="887"/>
      <c r="V223" s="529"/>
      <c r="Z223" s="577"/>
      <c r="AA223" s="561" t="str">
        <f>IF(OR(B223=0,B223=""),"",B223&amp;IF(COUNTIF(B$11:$B223,B223)&gt;1,COUNTIF(B$11:$B223,B223),""))</f>
        <v>Intra-Divisional 5</v>
      </c>
      <c r="AB223" s="577" t="s">
        <v>1586</v>
      </c>
      <c r="AC223" s="577" t="s">
        <v>781</v>
      </c>
      <c r="AD223" s="608" t="str">
        <f t="shared" si="82"/>
        <v>Commission &amp; ServicesConsolidation intra-divisional</v>
      </c>
    </row>
    <row r="224" spans="1:30" s="525" customFormat="1" ht="14.25" customHeight="1">
      <c r="A224" s="864"/>
      <c r="B224" s="891" t="s">
        <v>285</v>
      </c>
      <c r="C224" s="892"/>
      <c r="D224" s="895">
        <f>IFERROR(VLOOKUP($AA224,Calc_INF_PrevYearEUR!$A$11:$BQ$330,HLOOKUP(D$8,Calc_INF_PrevYearEUR!$E$5:$BQ$6,2,0),0),0)</f>
        <v>0</v>
      </c>
      <c r="E224" s="307" t="str">
        <f t="shared" si="78"/>
        <v/>
      </c>
      <c r="F224" s="1258">
        <f>IFERROR(VLOOKUP($AA224,Calc_INF_FC_EUR!$A$11:$BQ$330,HLOOKUP(F$8,Calc_INF_FC_EUR!$E$5:$BQ$6,2,0),0),0)</f>
        <v>0</v>
      </c>
      <c r="G224" s="1260">
        <f>BusPlanLocation!G224</f>
        <v>0</v>
      </c>
      <c r="H224" s="307" t="str">
        <f t="shared" si="65"/>
        <v/>
      </c>
      <c r="I224" s="896">
        <f>SUMIFS(SalesReport!$Q:$Q,SalesReport!$AE:$AE,$AD224,SalesReport!$F:$F,$AC224,SalesReport!$A:$A,I$8)+IF($C$9="Forecast",$F224,$D224)</f>
        <v>0</v>
      </c>
      <c r="J224" s="307" t="e">
        <f t="shared" si="67"/>
        <v>#REF!</v>
      </c>
      <c r="K224" s="896">
        <f>SUMIFS(SalesReport!$Q:$Q,SalesReport!$AE:$AE,$AD224,SalesReport!$F:$F,$AC224,SalesReport!$A:$A,K$8)+IF($C$9="Forecast",$F224,$D224)</f>
        <v>0</v>
      </c>
      <c r="L224" s="307">
        <f t="shared" si="69"/>
        <v>0</v>
      </c>
      <c r="M224" s="896">
        <f>SUMIFS(SalesReport!$Q:$Q,SalesReport!$AE:$AE,$AD224,SalesReport!$F:$F,$AC224,SalesReport!$A:$A,M$8)+IF($C$9="Forecast",$F224,$D224)</f>
        <v>0</v>
      </c>
      <c r="N224" s="307">
        <f t="shared" si="70"/>
        <v>0</v>
      </c>
      <c r="O224" s="896">
        <f>SUMIFS(SalesReport!$Q:$Q,SalesReport!$AE:$AE,$AD224,SalesReport!$F:$F,$AC224,SalesReport!$A:$A,O$8)+IF($C$9="Forecast",$F224,$D224)</f>
        <v>0</v>
      </c>
      <c r="P224" s="307" t="str">
        <f t="shared" si="71"/>
        <v/>
      </c>
      <c r="Q224" s="896">
        <f>SUMIFS(SalesReport!$Q:$Q,SalesReport!$AE:$AE,$AD224,SalesReport!$F:$F,$AC224,SalesReport!$A:$A,Q$8)+IF($C$9="Forecast",$F224,$D224)</f>
        <v>0</v>
      </c>
      <c r="R224" s="307" t="str">
        <f t="shared" si="72"/>
        <v/>
      </c>
      <c r="S224" s="896">
        <f>SUMIFS(SalesReport!$Q:$Q,SalesReport!$AE:$AE,$AD224,SalesReport!$F:$F,$AC224,SalesReport!$A:$A,S$8)+IF($C$9="Forecast",$F224,$D224)</f>
        <v>0</v>
      </c>
      <c r="T224" s="307" t="str">
        <f t="shared" si="74"/>
        <v/>
      </c>
      <c r="U224" s="887"/>
      <c r="V224" s="529"/>
      <c r="Z224" s="577"/>
      <c r="AA224" s="561" t="str">
        <f>IF(OR(B224=0,B224=""),"",B224&amp;IF(COUNTIF(B$11:$B224,B224)&gt;1,COUNTIF(B$11:$B224,B224),""))</f>
        <v>Inter-Divisional 5</v>
      </c>
      <c r="AB224" s="577" t="s">
        <v>1354</v>
      </c>
      <c r="AC224" s="577" t="s">
        <v>781</v>
      </c>
      <c r="AD224" s="608" t="str">
        <f t="shared" si="82"/>
        <v>Commission &amp; ServicesGroup</v>
      </c>
    </row>
    <row r="225" spans="1:30" s="525" customFormat="1" ht="14.25" customHeight="1">
      <c r="A225" s="864"/>
      <c r="B225" s="916" t="s">
        <v>281</v>
      </c>
      <c r="C225" s="909"/>
      <c r="D225" s="910">
        <f>IFERROR(VLOOKUP($AA225,Calc_INF_PrevYearEUR!$A$11:$BQ$330,HLOOKUP(D$8,Calc_INF_PrevYearEUR!$E$5:$BQ$6,2,0),0),0)</f>
        <v>0</v>
      </c>
      <c r="E225" s="360" t="str">
        <f t="shared" si="78"/>
        <v/>
      </c>
      <c r="F225" s="1265">
        <f>IFERROR(VLOOKUP($AA225,Calc_INF_FC_EUR!$A$11:$BQ$330,HLOOKUP(F$8,Calc_INF_FC_EUR!$E$5:$BQ$6,2,0),0),0)</f>
        <v>0</v>
      </c>
      <c r="G225" s="1266">
        <f>BusPlanLocation!G225</f>
        <v>0</v>
      </c>
      <c r="H225" s="360" t="str">
        <f t="shared" si="65"/>
        <v/>
      </c>
      <c r="I225" s="917">
        <f t="shared" ref="I225" si="86">SUM(I226:I228)</f>
        <v>0</v>
      </c>
      <c r="J225" s="360" t="e">
        <f t="shared" si="67"/>
        <v>#REF!</v>
      </c>
      <c r="K225" s="917">
        <f t="shared" ref="K225:Q225" si="87">SUM(K226:K228)</f>
        <v>0</v>
      </c>
      <c r="L225" s="360">
        <f t="shared" si="69"/>
        <v>0</v>
      </c>
      <c r="M225" s="917">
        <f t="shared" si="87"/>
        <v>0</v>
      </c>
      <c r="N225" s="360">
        <f t="shared" si="70"/>
        <v>0</v>
      </c>
      <c r="O225" s="917">
        <f t="shared" si="87"/>
        <v>0</v>
      </c>
      <c r="P225" s="360" t="str">
        <f t="shared" si="71"/>
        <v/>
      </c>
      <c r="Q225" s="917">
        <f t="shared" si="87"/>
        <v>0</v>
      </c>
      <c r="R225" s="360" t="str">
        <f t="shared" si="72"/>
        <v/>
      </c>
      <c r="S225" s="917">
        <f t="shared" ref="S225" si="88">SUM(S226:S228)</f>
        <v>0</v>
      </c>
      <c r="T225" s="360" t="str">
        <f t="shared" si="74"/>
        <v/>
      </c>
      <c r="U225" s="887"/>
      <c r="V225" s="529"/>
      <c r="Z225" s="577"/>
      <c r="AA225" s="561" t="str">
        <f>IF(OR(B225=0,B225=""),"",B225&amp;IF(COUNTIF(B$11:$B225,B225)&gt;1,COUNTIF(B$11:$B225,B225),""))</f>
        <v>Others2</v>
      </c>
      <c r="AB225" s="610"/>
      <c r="AC225" s="577"/>
      <c r="AD225" s="608"/>
    </row>
    <row r="226" spans="1:30" s="525" customFormat="1" ht="14.25" customHeight="1">
      <c r="A226" s="864"/>
      <c r="B226" s="891" t="s">
        <v>283</v>
      </c>
      <c r="C226" s="892"/>
      <c r="D226" s="895">
        <f>IFERROR(VLOOKUP($AA226,Calc_INF_PrevYearEUR!$A$11:$BQ$330,HLOOKUP(D$8,Calc_INF_PrevYearEUR!$E$5:$BQ$6,2,0),0),0)</f>
        <v>0</v>
      </c>
      <c r="E226" s="307" t="str">
        <f t="shared" si="78"/>
        <v/>
      </c>
      <c r="F226" s="1258">
        <f>IFERROR(VLOOKUP($AA226,Calc_INF_FC_EUR!$A$11:$BQ$330,HLOOKUP(F$8,Calc_INF_FC_EUR!$E$5:$BQ$6,2,0),0),0)</f>
        <v>0</v>
      </c>
      <c r="G226" s="1260">
        <f>BusPlanLocation!G226</f>
        <v>0</v>
      </c>
      <c r="H226" s="307" t="str">
        <f t="shared" si="65"/>
        <v/>
      </c>
      <c r="I226" s="896">
        <f>SUMIFS(SalesReport!$Q:$Q,SalesReport!$AE:$AE,$AD226,SalesReport!$F:$F,$AC226,SalesReport!$A:$A,I$8)+IF($C$9="Forecast",$F226,$D226)</f>
        <v>0</v>
      </c>
      <c r="J226" s="307" t="e">
        <f t="shared" si="67"/>
        <v>#REF!</v>
      </c>
      <c r="K226" s="896">
        <f>SUMIFS(SalesReport!$Q:$Q,SalesReport!$AE:$AE,$AD226,SalesReport!$F:$F,$AC226,SalesReport!$A:$A,K$8)+IF($C$9="Forecast",$F226,$D226)</f>
        <v>0</v>
      </c>
      <c r="L226" s="307">
        <f t="shared" si="69"/>
        <v>0</v>
      </c>
      <c r="M226" s="896">
        <f>SUMIFS(SalesReport!$Q:$Q,SalesReport!$AE:$AE,$AD226,SalesReport!$F:$F,$AC226,SalesReport!$A:$A,M$8)+IF($C$9="Forecast",$F226,$D226)</f>
        <v>0</v>
      </c>
      <c r="N226" s="307">
        <f t="shared" si="70"/>
        <v>0</v>
      </c>
      <c r="O226" s="896">
        <f>SUMIFS(SalesReport!$Q:$Q,SalesReport!$AE:$AE,$AD226,SalesReport!$F:$F,$AC226,SalesReport!$A:$A,O$8)+IF($C$9="Forecast",$F226,$D226)</f>
        <v>0</v>
      </c>
      <c r="P226" s="307" t="str">
        <f t="shared" si="71"/>
        <v/>
      </c>
      <c r="Q226" s="896">
        <f>SUMIFS(SalesReport!$Q:$Q,SalesReport!$AE:$AE,$AD226,SalesReport!$F:$F,$AC226,SalesReport!$A:$A,Q$8)+IF($C$9="Forecast",$F226,$D226)</f>
        <v>0</v>
      </c>
      <c r="R226" s="307" t="str">
        <f t="shared" si="72"/>
        <v/>
      </c>
      <c r="S226" s="896">
        <f>SUMIFS(SalesReport!$Q:$Q,SalesReport!$AE:$AE,$AD226,SalesReport!$F:$F,$AC226,SalesReport!$A:$A,S$8)+IF($C$9="Forecast",$F226,$D226)</f>
        <v>0</v>
      </c>
      <c r="T226" s="307" t="str">
        <f t="shared" si="74"/>
        <v/>
      </c>
      <c r="U226" s="887"/>
      <c r="V226" s="529"/>
      <c r="Z226" s="610"/>
      <c r="AA226" s="561" t="str">
        <f>IF(OR(B226=0,B226=""),"",B226&amp;IF(COUNTIF(B$11:$B226,B226)&gt;1,COUNTIF(B$11:$B226,B226),""))</f>
        <v>External Customers 6</v>
      </c>
      <c r="AB226" s="577" t="s">
        <v>1585</v>
      </c>
      <c r="AC226" s="577" t="s">
        <v>281</v>
      </c>
      <c r="AD226" s="608" t="str">
        <f>CONCATENATE(AC226,AB226)</f>
        <v>OthersExternal</v>
      </c>
    </row>
    <row r="227" spans="1:30" s="525" customFormat="1" ht="14.25" customHeight="1">
      <c r="A227" s="864"/>
      <c r="B227" s="891" t="s">
        <v>284</v>
      </c>
      <c r="C227" s="892"/>
      <c r="D227" s="895">
        <f>IFERROR(VLOOKUP($AA227,Calc_INF_PrevYearEUR!$A$11:$BQ$330,HLOOKUP(D$8,Calc_INF_PrevYearEUR!$E$5:$BQ$6,2,0),0),0)</f>
        <v>0</v>
      </c>
      <c r="E227" s="307" t="str">
        <f t="shared" si="78"/>
        <v/>
      </c>
      <c r="F227" s="1258">
        <f>IFERROR(VLOOKUP($AA227,Calc_INF_FC_EUR!$A$11:$BQ$330,HLOOKUP(F$8,Calc_INF_FC_EUR!$E$5:$BQ$6,2,0),0),0)</f>
        <v>0</v>
      </c>
      <c r="G227" s="1260">
        <f>BusPlanLocation!G227</f>
        <v>0</v>
      </c>
      <c r="H227" s="307" t="str">
        <f t="shared" si="65"/>
        <v/>
      </c>
      <c r="I227" s="896">
        <f>SUMIFS(SalesReport!$Q:$Q,SalesReport!$AE:$AE,$AD227,SalesReport!$F:$F,$AC227,SalesReport!$A:$A,I$8)+IF($C$9="Forecast",$F227,$D227)</f>
        <v>0</v>
      </c>
      <c r="J227" s="307" t="e">
        <f t="shared" si="67"/>
        <v>#REF!</v>
      </c>
      <c r="K227" s="896">
        <f>SUMIFS(SalesReport!$Q:$Q,SalesReport!$AE:$AE,$AD227,SalesReport!$F:$F,$AC227,SalesReport!$A:$A,K$8)+IF($C$9="Forecast",$F227,$D227)</f>
        <v>0</v>
      </c>
      <c r="L227" s="307">
        <f t="shared" si="69"/>
        <v>0</v>
      </c>
      <c r="M227" s="896">
        <f>SUMIFS(SalesReport!$Q:$Q,SalesReport!$AE:$AE,$AD227,SalesReport!$F:$F,$AC227,SalesReport!$A:$A,M$8)+IF($C$9="Forecast",$F227,$D227)</f>
        <v>0</v>
      </c>
      <c r="N227" s="307">
        <f t="shared" si="70"/>
        <v>0</v>
      </c>
      <c r="O227" s="896">
        <f>SUMIFS(SalesReport!$Q:$Q,SalesReport!$AE:$AE,$AD227,SalesReport!$F:$F,$AC227,SalesReport!$A:$A,O$8)+IF($C$9="Forecast",$F227,$D227)</f>
        <v>0</v>
      </c>
      <c r="P227" s="307" t="str">
        <f t="shared" si="71"/>
        <v/>
      </c>
      <c r="Q227" s="896">
        <f>SUMIFS(SalesReport!$Q:$Q,SalesReport!$AE:$AE,$AD227,SalesReport!$F:$F,$AC227,SalesReport!$A:$A,Q$8)+IF($C$9="Forecast",$F227,$D227)</f>
        <v>0</v>
      </c>
      <c r="R227" s="307" t="str">
        <f t="shared" si="72"/>
        <v/>
      </c>
      <c r="S227" s="896">
        <f>SUMIFS(SalesReport!$Q:$Q,SalesReport!$AE:$AE,$AD227,SalesReport!$F:$F,$AC227,SalesReport!$A:$A,S$8)+IF($C$9="Forecast",$F227,$D227)</f>
        <v>0</v>
      </c>
      <c r="T227" s="307" t="str">
        <f t="shared" si="74"/>
        <v/>
      </c>
      <c r="U227" s="887"/>
      <c r="V227" s="529"/>
      <c r="Z227" s="610"/>
      <c r="AA227" s="561" t="str">
        <f>IF(OR(B227=0,B227=""),"",B227&amp;IF(COUNTIF(B$11:$B227,B227)&gt;1,COUNTIF(B$11:$B227,B227),""))</f>
        <v>Intra-Divisional 6</v>
      </c>
      <c r="AB227" s="577" t="s">
        <v>1586</v>
      </c>
      <c r="AC227" s="577" t="s">
        <v>281</v>
      </c>
      <c r="AD227" s="608" t="str">
        <f>CONCATENATE(AC227,AB227)</f>
        <v>OthersConsolidation intra-divisional</v>
      </c>
    </row>
    <row r="228" spans="1:30" s="525" customFormat="1" ht="14.25" customHeight="1">
      <c r="A228" s="864"/>
      <c r="B228" s="891" t="s">
        <v>285</v>
      </c>
      <c r="C228" s="892"/>
      <c r="D228" s="895">
        <f>IFERROR(VLOOKUP($AA228,Calc_INF_PrevYearEUR!$A$11:$BQ$330,HLOOKUP(D$8,Calc_INF_PrevYearEUR!$E$5:$BQ$6,2,0),0),0)</f>
        <v>0</v>
      </c>
      <c r="E228" s="307" t="str">
        <f t="shared" si="78"/>
        <v/>
      </c>
      <c r="F228" s="1258">
        <f>IFERROR(VLOOKUP($AA228,Calc_INF_FC_EUR!$A$11:$BQ$330,HLOOKUP(F$8,Calc_INF_FC_EUR!$E$5:$BQ$6,2,0),0),0)</f>
        <v>0</v>
      </c>
      <c r="G228" s="1260">
        <f>BusPlanLocation!G228</f>
        <v>0</v>
      </c>
      <c r="H228" s="307" t="str">
        <f t="shared" si="65"/>
        <v/>
      </c>
      <c r="I228" s="896">
        <f>SUMIFS(SalesReport!$Q:$Q,SalesReport!$AE:$AE,$AD228,SalesReport!$F:$F,$AC228,SalesReport!$A:$A,I$8)+IF($C$9="Forecast",$F228,$D228)</f>
        <v>0</v>
      </c>
      <c r="J228" s="307" t="e">
        <f t="shared" si="67"/>
        <v>#REF!</v>
      </c>
      <c r="K228" s="896">
        <f>SUMIFS(SalesReport!$Q:$Q,SalesReport!$AE:$AE,$AD228,SalesReport!$F:$F,$AC228,SalesReport!$A:$A,K$8)+IF($C$9="Forecast",$F228,$D228)</f>
        <v>0</v>
      </c>
      <c r="L228" s="307">
        <f t="shared" si="69"/>
        <v>0</v>
      </c>
      <c r="M228" s="896">
        <f>SUMIFS(SalesReport!$Q:$Q,SalesReport!$AE:$AE,$AD228,SalesReport!$F:$F,$AC228,SalesReport!$A:$A,M$8)+IF($C$9="Forecast",$F228,$D228)</f>
        <v>0</v>
      </c>
      <c r="N228" s="307">
        <f t="shared" si="70"/>
        <v>0</v>
      </c>
      <c r="O228" s="896">
        <f>SUMIFS(SalesReport!$Q:$Q,SalesReport!$AE:$AE,$AD228,SalesReport!$F:$F,$AC228,SalesReport!$A:$A,O$8)+IF($C$9="Forecast",$F228,$D228)</f>
        <v>0</v>
      </c>
      <c r="P228" s="307" t="str">
        <f t="shared" si="71"/>
        <v/>
      </c>
      <c r="Q228" s="896">
        <f>SUMIFS(SalesReport!$Q:$Q,SalesReport!$AE:$AE,$AD228,SalesReport!$F:$F,$AC228,SalesReport!$A:$A,Q$8)+IF($C$9="Forecast",$F228,$D228)</f>
        <v>0</v>
      </c>
      <c r="R228" s="307" t="str">
        <f t="shared" si="72"/>
        <v/>
      </c>
      <c r="S228" s="896">
        <f>SUMIFS(SalesReport!$Q:$Q,SalesReport!$AE:$AE,$AD228,SalesReport!$F:$F,$AC228,SalesReport!$A:$A,S$8)+IF($C$9="Forecast",$F228,$D228)</f>
        <v>0</v>
      </c>
      <c r="T228" s="307" t="str">
        <f t="shared" si="74"/>
        <v/>
      </c>
      <c r="U228" s="887"/>
      <c r="V228" s="529"/>
      <c r="Z228" s="550"/>
      <c r="AA228" s="561" t="str">
        <f>IF(OR(B228=0,B228=""),"",B228&amp;IF(COUNTIF(B$11:$B228,B228)&gt;1,COUNTIF(B$11:$B228,B228),""))</f>
        <v>Inter-Divisional 6</v>
      </c>
      <c r="AB228" s="577" t="s">
        <v>1354</v>
      </c>
      <c r="AC228" s="577" t="s">
        <v>281</v>
      </c>
      <c r="AD228" s="608" t="str">
        <f>CONCATENATE(AC228,AB228)</f>
        <v>OthersGroup</v>
      </c>
    </row>
    <row r="229" spans="1:30" s="525" customFormat="1" ht="14.25" customHeight="1">
      <c r="A229" s="864"/>
      <c r="B229" s="865"/>
      <c r="C229" s="528"/>
      <c r="D229" s="913"/>
      <c r="E229" s="604"/>
      <c r="F229" s="1269"/>
      <c r="G229" s="1270"/>
      <c r="H229" s="604"/>
      <c r="I229" s="1370"/>
      <c r="J229" s="620"/>
      <c r="K229" s="1370"/>
      <c r="L229" s="620"/>
      <c r="M229" s="1370"/>
      <c r="N229" s="620"/>
      <c r="O229" s="1370"/>
      <c r="P229" s="620"/>
      <c r="Q229" s="1370"/>
      <c r="R229" s="620"/>
      <c r="S229" s="1370"/>
      <c r="T229" s="604"/>
      <c r="U229" s="887"/>
      <c r="V229" s="529"/>
      <c r="Z229" s="577"/>
      <c r="AA229" s="561"/>
      <c r="AB229" s="608"/>
    </row>
    <row r="230" spans="1:30" s="531" customFormat="1" ht="14.25" customHeight="1" outlineLevel="1">
      <c r="A230" s="530"/>
      <c r="B230" s="923" t="s">
        <v>286</v>
      </c>
      <c r="C230" s="923"/>
      <c r="D230" s="924">
        <f>IFERROR(VLOOKUP($AA230,Calc_INF_PrevYearEUR!$A$11:$BQ$330,HLOOKUP(D$8,Calc_INF_PrevYearEUR!$E$5:$BQ$6,2,0),0),0)</f>
        <v>0</v>
      </c>
      <c r="E230" s="925"/>
      <c r="F230" s="1275"/>
      <c r="G230" s="1275">
        <f>BusPlanLocation!G230</f>
        <v>0</v>
      </c>
      <c r="H230" s="925"/>
      <c r="I230" s="926"/>
      <c r="J230" s="925"/>
      <c r="K230" s="927"/>
      <c r="L230" s="925"/>
      <c r="M230" s="927"/>
      <c r="N230" s="925"/>
      <c r="O230" s="927"/>
      <c r="P230" s="925"/>
      <c r="Q230" s="927"/>
      <c r="R230" s="925"/>
      <c r="S230" s="927"/>
      <c r="T230" s="925"/>
      <c r="U230" s="862"/>
      <c r="Z230" s="933"/>
      <c r="AA230" s="561" t="str">
        <f>IF(OR(B230=0,B230=""),"",B230&amp;IF(COUNTIF(B$11:$B230,B230)&gt;1,COUNTIF(B$11:$B230,B230),""))</f>
        <v>Keyfigures Collection [per ton]</v>
      </c>
      <c r="AB230" s="934"/>
    </row>
    <row r="231" spans="1:30" s="866" customFormat="1" ht="14.25" customHeight="1" outlineLevel="1">
      <c r="A231" s="928"/>
      <c r="B231" s="891" t="s">
        <v>287</v>
      </c>
      <c r="C231" s="892"/>
      <c r="D231" s="929">
        <f>IFERROR(VLOOKUP($AA231,Calc_INF_PrevYearEUR!$A$11:$BQ$330,HLOOKUP(D$8,Calc_INF_PrevYearEUR!$E$5:$BQ$6,2,0),0),0)</f>
        <v>0</v>
      </c>
      <c r="E231" s="307"/>
      <c r="F231" s="929">
        <f>IFERROR(VLOOKUP($AA231,Calc_INF_FC_EUR!$A$11:$BQ$330,HLOOKUP(F$8,Calc_INF_FC_EUR!$E$5:$BQ$6,2,0),0),0)</f>
        <v>0</v>
      </c>
      <c r="G231" s="929">
        <f>BusPlanLocation!G231</f>
        <v>0</v>
      </c>
      <c r="H231" s="307"/>
      <c r="I231" s="929" t="e">
        <f>+I209</f>
        <v>#REF!</v>
      </c>
      <c r="J231" s="307"/>
      <c r="K231" s="929">
        <f>+K209</f>
        <v>0</v>
      </c>
      <c r="L231" s="307"/>
      <c r="M231" s="929">
        <f>+M209</f>
        <v>0</v>
      </c>
      <c r="N231" s="307"/>
      <c r="O231" s="929">
        <f>+O209</f>
        <v>0</v>
      </c>
      <c r="P231" s="307"/>
      <c r="Q231" s="929">
        <f>+Q209</f>
        <v>0</v>
      </c>
      <c r="R231" s="307"/>
      <c r="S231" s="929">
        <f>+S209</f>
        <v>0</v>
      </c>
      <c r="T231" s="307"/>
      <c r="U231" s="930"/>
      <c r="Z231" s="935"/>
      <c r="AA231" s="561" t="str">
        <f>IF(OR(B231=0,B231=""),"",B231&amp;IF(COUNTIF(B$11:$B231,B231)&gt;1,COUNTIF(B$11:$B231,B231),""))</f>
        <v>Sales in tons</v>
      </c>
      <c r="AB231" s="937"/>
    </row>
    <row r="232" spans="1:30" s="866" customFormat="1" ht="14.25" customHeight="1" outlineLevel="1">
      <c r="A232" s="928"/>
      <c r="B232" s="891" t="s">
        <v>288</v>
      </c>
      <c r="C232" s="892"/>
      <c r="D232" s="929">
        <f>IFERROR(VLOOKUP($AA232,Calc_INF_PrevYearEUR!$A$11:$BQ$330,HLOOKUP(D$8,Calc_INF_PrevYearEUR!$E$5:$BQ$6,2,0),0),0)</f>
        <v>0</v>
      </c>
      <c r="E232" s="307"/>
      <c r="F232" s="929">
        <f>IFERROR(VLOOKUP($AA232,Calc_INF_FC_EUR!$A$11:$BQ$330,HLOOKUP(F$8,Calc_INF_FC_EUR!$E$5:$BQ$6,2,0),0),0)</f>
        <v>0</v>
      </c>
      <c r="G232" s="929">
        <f>BusPlanLocation!G232/IF(BusPlanLocation!$C$9="EUR",1,START!$E$18)</f>
        <v>0</v>
      </c>
      <c r="H232" s="307"/>
      <c r="I232" s="929" t="e">
        <f>IF(I231&lt;&gt;0,(+I13/I231)*1000,"")</f>
        <v>#REF!</v>
      </c>
      <c r="J232" s="307"/>
      <c r="K232" s="929" t="str">
        <f>IF(K231&lt;&gt;0,(+K13/K231)*1000,"")</f>
        <v/>
      </c>
      <c r="L232" s="307"/>
      <c r="M232" s="929" t="str">
        <f>IF(M231&lt;&gt;0,(+M13/M231)*1000,"")</f>
        <v/>
      </c>
      <c r="N232" s="307"/>
      <c r="O232" s="929" t="str">
        <f>IF(O231&lt;&gt;0,(+O13/O231)*1000,"")</f>
        <v/>
      </c>
      <c r="P232" s="307"/>
      <c r="Q232" s="929" t="str">
        <f>IF(Q231&lt;&gt;0,(+Q13/Q231)*1000,"")</f>
        <v/>
      </c>
      <c r="R232" s="307"/>
      <c r="S232" s="929" t="str">
        <f>IF(S231&lt;&gt;0,(+S13/S231)*1000,"")</f>
        <v/>
      </c>
      <c r="T232" s="307"/>
      <c r="U232" s="930"/>
      <c r="Z232" s="935"/>
      <c r="AA232" s="561" t="str">
        <f>IF(OR(B232=0,B232=""),"",B232&amp;IF(COUNTIF(B$11:$B232,B232)&gt;1,COUNTIF(B$11:$B232,B232),""))</f>
        <v>Operating Income - Collection</v>
      </c>
      <c r="AB232" s="937"/>
    </row>
    <row r="233" spans="1:30" s="866" customFormat="1" ht="14.25" customHeight="1" outlineLevel="1">
      <c r="A233" s="928"/>
      <c r="B233" s="891" t="s">
        <v>71</v>
      </c>
      <c r="C233" s="892"/>
      <c r="D233" s="929">
        <f>IFERROR(VLOOKUP($AA233,Calc_INF_PrevYearEUR!$A$11:$BQ$330,HLOOKUP(D$8,Calc_INF_PrevYearEUR!$E$5:$BQ$6,2,0),0),0)</f>
        <v>0</v>
      </c>
      <c r="E233" s="307"/>
      <c r="F233" s="929">
        <f>IFERROR(VLOOKUP($AA233,Calc_INF_FC_EUR!$A$11:$BQ$330,HLOOKUP(F$8,Calc_INF_FC_EUR!$E$5:$BQ$6,2,0),0),0)</f>
        <v>0</v>
      </c>
      <c r="G233" s="929">
        <f>BusPlanLocation!G233/IF(BusPlanLocation!$C$9="EUR",1,START!$E$18)</f>
        <v>0</v>
      </c>
      <c r="H233" s="307"/>
      <c r="I233" s="929" t="e">
        <f>IF(I231&lt;&gt;0,(+I41/I231)*1000,"")</f>
        <v>#REF!</v>
      </c>
      <c r="J233" s="307"/>
      <c r="K233" s="929" t="str">
        <f>IF(K231&lt;&gt;0,(+K41/K231)*1000,"")</f>
        <v/>
      </c>
      <c r="L233" s="307"/>
      <c r="M233" s="929" t="str">
        <f>IF(M231&lt;&gt;0,(+M41/M231)*1000,"")</f>
        <v/>
      </c>
      <c r="N233" s="307"/>
      <c r="O233" s="929" t="str">
        <f>IF(O231&lt;&gt;0,(+O41/O231)*1000,"")</f>
        <v/>
      </c>
      <c r="P233" s="307"/>
      <c r="Q233" s="929" t="str">
        <f>IF(Q231&lt;&gt;0,(+Q41/Q231)*1000,"")</f>
        <v/>
      </c>
      <c r="R233" s="307"/>
      <c r="S233" s="929" t="str">
        <f>IF(S231&lt;&gt;0,(+S41/S231)*1000,"")</f>
        <v/>
      </c>
      <c r="T233" s="307"/>
      <c r="U233" s="930"/>
      <c r="Z233" s="936"/>
      <c r="AA233" s="561" t="str">
        <f>IF(OR(B233=0,B233=""),"",B233&amp;IF(COUNTIF(B$11:$B233,B233)&gt;1,COUNTIF(B$11:$B233,B233),""))</f>
        <v>Shipping expenses</v>
      </c>
      <c r="AB233" s="938"/>
    </row>
    <row r="234" spans="1:30" s="1249" customFormat="1" ht="14.25" customHeight="1" outlineLevel="1">
      <c r="A234" s="1244"/>
      <c r="B234" s="1245" t="s">
        <v>289</v>
      </c>
      <c r="C234" s="1246"/>
      <c r="D234" s="1247">
        <f>IFERROR(VLOOKUP($AA234,Calc_INF_PrevYearEUR!$A$11:$BQ$330,HLOOKUP(D$8,Calc_INF_PrevYearEUR!$E$5:$BQ$6,2,0),0),0)</f>
        <v>0</v>
      </c>
      <c r="E234" s="439"/>
      <c r="F234" s="1247">
        <f>IFERROR(VLOOKUP($AA234,Calc_INF_FC_EUR!$A$11:$BQ$330,HLOOKUP(F$8,Calc_INF_FC_EUR!$E$5:$BQ$6,2,0),0),0)</f>
        <v>0</v>
      </c>
      <c r="G234" s="1247">
        <f>BusPlanLocation!G234/IF(BusPlanLocation!$C$9="EUR",1,START!$E$18)</f>
        <v>0</v>
      </c>
      <c r="H234" s="439"/>
      <c r="I234" s="1247"/>
      <c r="J234" s="439"/>
      <c r="K234" s="1247"/>
      <c r="L234" s="439"/>
      <c r="M234" s="1247"/>
      <c r="N234" s="439"/>
      <c r="O234" s="1247"/>
      <c r="P234" s="439"/>
      <c r="Q234" s="1247"/>
      <c r="R234" s="439"/>
      <c r="S234" s="1247"/>
      <c r="T234" s="439"/>
      <c r="U234" s="1248"/>
      <c r="Z234" s="1250"/>
      <c r="AA234" s="561" t="str">
        <f>IF(OR(B234=0,B234=""),"",B234&amp;IF(COUNTIF(B$11:$B234,B234)&gt;1,COUNTIF(B$11:$B234,B234),""))</f>
        <v xml:space="preserve">     Shipping expenses (FCA)</v>
      </c>
      <c r="AB234" s="1251"/>
    </row>
    <row r="235" spans="1:30" s="866" customFormat="1" ht="14.25" customHeight="1" outlineLevel="1">
      <c r="A235" s="928"/>
      <c r="B235" s="891" t="s">
        <v>290</v>
      </c>
      <c r="C235" s="892"/>
      <c r="D235" s="929">
        <f>IFERROR(VLOOKUP($AA235,Calc_INF_PrevYearEUR!$A$11:$BQ$330,HLOOKUP(D$8,Calc_INF_PrevYearEUR!$E$5:$BQ$6,2,0),0),0)</f>
        <v>0</v>
      </c>
      <c r="E235" s="307"/>
      <c r="F235" s="929">
        <f>IFERROR(VLOOKUP($AA235,Calc_INF_FC_EUR!$A$11:$BQ$330,HLOOKUP(F$8,Calc_INF_FC_EUR!$E$5:$BQ$6,2,0),0),0)</f>
        <v>0</v>
      </c>
      <c r="G235" s="929">
        <f>BusPlanLocation!G235/IF(BusPlanLocation!$C$9="EUR",1,START!$E$18)</f>
        <v>0</v>
      </c>
      <c r="H235" s="307"/>
      <c r="I235" s="929" t="e">
        <f>IF(I231&lt;&gt;0,(+I39/I231)*1000,"")</f>
        <v>#REF!</v>
      </c>
      <c r="J235" s="307"/>
      <c r="K235" s="929" t="str">
        <f>IF(K231&lt;&gt;0,(+K39/K231)*1000,"")</f>
        <v/>
      </c>
      <c r="L235" s="307"/>
      <c r="M235" s="929" t="str">
        <f>IF(M231&lt;&gt;0,(+M39/M231)*1000,"")</f>
        <v/>
      </c>
      <c r="N235" s="307"/>
      <c r="O235" s="929" t="str">
        <f>IF(O231&lt;&gt;0,(+O39/O231)*1000,"")</f>
        <v/>
      </c>
      <c r="P235" s="307"/>
      <c r="Q235" s="929" t="str">
        <f>IF(Q231&lt;&gt;0,(+Q39/Q231)*1000,"")</f>
        <v/>
      </c>
      <c r="R235" s="307"/>
      <c r="S235" s="929" t="str">
        <f>IF(S231&lt;&gt;0,(+S39/S231)*1000,"")</f>
        <v/>
      </c>
      <c r="T235" s="307"/>
      <c r="U235" s="930"/>
      <c r="Z235" s="936"/>
      <c r="AA235" s="561" t="str">
        <f>IF(OR(B235=0,B235=""),"",B235&amp;IF(COUNTIF(B$11:$B235,B235)&gt;1,COUNTIF(B$11:$B235,B235),""))</f>
        <v>Other Sales expenses</v>
      </c>
      <c r="AB235" s="937"/>
    </row>
    <row r="236" spans="1:30" s="866" customFormat="1" ht="14.25" customHeight="1" outlineLevel="1">
      <c r="A236" s="928"/>
      <c r="B236" s="897" t="s">
        <v>291</v>
      </c>
      <c r="C236" s="897"/>
      <c r="D236" s="931">
        <f>IFERROR(VLOOKUP($AA236,Calc_INF_PrevYearEUR!$A$11:$BQ$330,HLOOKUP(D$8,Calc_INF_PrevYearEUR!$E$5:$BQ$6,2,0),0),0)</f>
        <v>0</v>
      </c>
      <c r="E236" s="567"/>
      <c r="F236" s="931">
        <f>IFERROR(VLOOKUP($AA236,Calc_INF_FC_EUR!$A$11:$BQ$330,HLOOKUP(F$8,Calc_INF_FC_EUR!$E$5:$BQ$6,2,0),0),0)</f>
        <v>0</v>
      </c>
      <c r="G236" s="931">
        <f>BusPlanLocation!G236/IF(BusPlanLocation!$C$9="EUR",1,START!$E$18)</f>
        <v>0</v>
      </c>
      <c r="H236" s="567"/>
      <c r="I236" s="931" t="e">
        <f>IF(I231&lt;&gt;0,(+I232+I233+I235),"")</f>
        <v>#REF!</v>
      </c>
      <c r="J236" s="567"/>
      <c r="K236" s="931" t="str">
        <f>IF(K231&lt;&gt;0,(+K232+K233+K235),"")</f>
        <v/>
      </c>
      <c r="L236" s="567"/>
      <c r="M236" s="931" t="str">
        <f>IF(M231&lt;&gt;0,(+M232+M233+M235),"")</f>
        <v/>
      </c>
      <c r="N236" s="567"/>
      <c r="O236" s="931" t="str">
        <f>IF(O231&lt;&gt;0,(+O232+O233+O235),"")</f>
        <v/>
      </c>
      <c r="P236" s="567"/>
      <c r="Q236" s="931" t="str">
        <f>IF(Q231&lt;&gt;0,(+Q232+Q233+Q235),"")</f>
        <v/>
      </c>
      <c r="R236" s="567"/>
      <c r="S236" s="931" t="str">
        <f>IF(S231&lt;&gt;0,(+S232+S233+S235),"")</f>
        <v/>
      </c>
      <c r="T236" s="567"/>
      <c r="U236" s="930"/>
      <c r="Z236" s="936"/>
      <c r="AA236" s="561" t="str">
        <f>IF(OR(B236=0,B236=""),"",B236&amp;IF(COUNTIF(B$11:$B236,B236)&gt;1,COUNTIF(B$11:$B236,B236),""))</f>
        <v xml:space="preserve">Net Revenue Production (ex works) </v>
      </c>
      <c r="AB236" s="937"/>
    </row>
    <row r="237" spans="1:30" s="866" customFormat="1" ht="14.25" customHeight="1" outlineLevel="1">
      <c r="A237" s="928"/>
      <c r="B237" s="897" t="s">
        <v>292</v>
      </c>
      <c r="C237" s="897"/>
      <c r="D237" s="931">
        <f>IFERROR(VLOOKUP($AA237,Calc_INF_PrevYearEUR!$A$11:$BQ$330,HLOOKUP(D$8,Calc_INF_PrevYearEUR!$E$5:$BQ$6,2,0),0),0)</f>
        <v>0</v>
      </c>
      <c r="E237" s="567"/>
      <c r="F237" s="931">
        <f>IFERROR(VLOOKUP($AA237,Calc_INF_FC_EUR!$A$11:$BQ$330,HLOOKUP(F$8,Calc_INF_FC_EUR!$E$5:$BQ$6,2,0),0),0)</f>
        <v>0</v>
      </c>
      <c r="G237" s="931">
        <f>BusPlanLocation!G237/IF(BusPlanLocation!$C$9="EUR",1,START!$E$18)</f>
        <v>0</v>
      </c>
      <c r="H237" s="567"/>
      <c r="I237" s="931" t="e">
        <f>IF(I231&lt;&gt;0,I43/I231*1000,"")</f>
        <v>#REF!</v>
      </c>
      <c r="J237" s="567"/>
      <c r="K237" s="931" t="str">
        <f>IF(K231&lt;&gt;0,K43/K231*1000,"")</f>
        <v/>
      </c>
      <c r="L237" s="567"/>
      <c r="M237" s="931" t="str">
        <f>IF(M231&lt;&gt;0,M43/M231*1000,"")</f>
        <v/>
      </c>
      <c r="N237" s="567"/>
      <c r="O237" s="931" t="str">
        <f>IF(O231&lt;&gt;0,O43/O231*1000,"")</f>
        <v/>
      </c>
      <c r="P237" s="567"/>
      <c r="Q237" s="931" t="str">
        <f>IF(Q231&lt;&gt;0,Q43/Q231*1000,"")</f>
        <v/>
      </c>
      <c r="R237" s="567"/>
      <c r="S237" s="931" t="str">
        <f>IF(S231&lt;&gt;0,S43/S231*1000,"")</f>
        <v/>
      </c>
      <c r="T237" s="567"/>
      <c r="U237" s="930"/>
      <c r="Z237" s="936"/>
      <c r="AA237" s="561" t="str">
        <f>IF(OR(B237=0,B237=""),"",B237&amp;IF(COUNTIF(B$11:$B237,B237)&gt;1,COUNTIF(B$11:$B237,B237),""))</f>
        <v>Raw Materials</v>
      </c>
      <c r="AB237" s="937"/>
    </row>
    <row r="238" spans="1:30" s="866" customFormat="1" ht="14.25" customHeight="1" outlineLevel="1">
      <c r="A238" s="928"/>
      <c r="B238" s="897" t="s">
        <v>293</v>
      </c>
      <c r="C238" s="897"/>
      <c r="D238" s="931">
        <f>IFERROR(VLOOKUP($AA238,Calc_INF_PrevYearEUR!$A$11:$BQ$330,HLOOKUP(D$8,Calc_INF_PrevYearEUR!$E$5:$BQ$6,2,0),0),0)</f>
        <v>0</v>
      </c>
      <c r="E238" s="567"/>
      <c r="F238" s="931">
        <f>IFERROR(VLOOKUP($AA238,Calc_INF_FC_EUR!$A$11:$BQ$330,HLOOKUP(F$8,Calc_INF_FC_EUR!$E$5:$BQ$6,2,0),0),0)</f>
        <v>0</v>
      </c>
      <c r="G238" s="931">
        <f>BusPlanLocation!G238/IF(BusPlanLocation!$C$9="EUR",1,START!$E$18)</f>
        <v>0</v>
      </c>
      <c r="H238" s="567"/>
      <c r="I238" s="931" t="e">
        <f>IF(I231&lt;&gt;0,(+I236+I237),0)</f>
        <v>#REF!</v>
      </c>
      <c r="J238" s="567"/>
      <c r="K238" s="931">
        <f>IF(K231&lt;&gt;0,(+K236+K237),0)</f>
        <v>0</v>
      </c>
      <c r="L238" s="567"/>
      <c r="M238" s="931">
        <f>IF(M231&lt;&gt;0,(+M236+M237),0)</f>
        <v>0</v>
      </c>
      <c r="N238" s="567"/>
      <c r="O238" s="931">
        <f>IF(O231&lt;&gt;0,(+O236+O237),0)</f>
        <v>0</v>
      </c>
      <c r="P238" s="567"/>
      <c r="Q238" s="931">
        <f>IF(Q231&lt;&gt;0,(+Q236+Q237),0)</f>
        <v>0</v>
      </c>
      <c r="R238" s="567"/>
      <c r="S238" s="931">
        <f>IF(S231&lt;&gt;0,(+S236+S237),0)</f>
        <v>0</v>
      </c>
      <c r="T238" s="567"/>
      <c r="U238" s="930"/>
      <c r="Z238" s="936"/>
      <c r="AA238" s="561" t="str">
        <f>IF(OR(B238=0,B238=""),"",B238&amp;IF(COUNTIF(B$11:$B238,B238)&gt;1,COUNTIF(B$11:$B238,B238),""))</f>
        <v>Gross Margin I</v>
      </c>
      <c r="AB238" s="937"/>
    </row>
    <row r="239" spans="1:30" s="866" customFormat="1" ht="14.25" customHeight="1" outlineLevel="1">
      <c r="A239" s="928"/>
      <c r="B239" s="897" t="s">
        <v>294</v>
      </c>
      <c r="C239" s="897"/>
      <c r="D239" s="931">
        <f>IFERROR(VLOOKUP($AA239,Calc_INF_PrevYearEUR!$A$11:$BQ$330,HLOOKUP(D$8,Calc_INF_PrevYearEUR!$E$5:$BQ$6,2,0),0),0)</f>
        <v>0</v>
      </c>
      <c r="E239" s="567"/>
      <c r="F239" s="931">
        <f>IFERROR(VLOOKUP($AA239,Calc_INF_FC_EUR!$A$11:$BQ$330,HLOOKUP(F$8,Calc_INF_FC_EUR!$E$5:$BQ$6,2,0),0),0)</f>
        <v>0</v>
      </c>
      <c r="G239" s="931">
        <f>BusPlanLocation!G239/IF(BusPlanLocation!$C$9="EUR",1,START!$E$18)</f>
        <v>0</v>
      </c>
      <c r="H239" s="567"/>
      <c r="I239" s="931">
        <v>0</v>
      </c>
      <c r="J239" s="567"/>
      <c r="K239" s="931">
        <v>0</v>
      </c>
      <c r="L239" s="567"/>
      <c r="M239" s="931">
        <v>0</v>
      </c>
      <c r="N239" s="567"/>
      <c r="O239" s="931">
        <v>0</v>
      </c>
      <c r="P239" s="567"/>
      <c r="Q239" s="931">
        <v>0</v>
      </c>
      <c r="R239" s="567"/>
      <c r="S239" s="931">
        <v>0</v>
      </c>
      <c r="T239" s="567"/>
      <c r="U239" s="930"/>
      <c r="Z239" s="936"/>
      <c r="AA239" s="561" t="str">
        <f>IF(OR(B239=0,B239=""),"",B239&amp;IF(COUNTIF(B$11:$B239,B239)&gt;1,COUNTIF(B$11:$B239,B239),""))</f>
        <v>Freight inbound external</v>
      </c>
      <c r="AB239" s="937"/>
    </row>
    <row r="240" spans="1:30" s="866" customFormat="1" ht="14.25" hidden="1" customHeight="1" outlineLevel="2">
      <c r="A240" s="928"/>
      <c r="B240" s="891" t="s">
        <v>117</v>
      </c>
      <c r="C240" s="892"/>
      <c r="D240" s="929">
        <f>IFERROR(VLOOKUP($AA240,Calc_INF_PrevYearEUR!$A$11:$BQ$330,HLOOKUP(D$8,Calc_INF_PrevYearEUR!$E$5:$BQ$6,2,0),0),0)</f>
        <v>0</v>
      </c>
      <c r="E240" s="307"/>
      <c r="F240" s="929">
        <f>IFERROR(VLOOKUP($AA240,Calc_INF_FC_EUR!$A$11:$BQ$330,HLOOKUP(F$8,Calc_INF_FC_EUR!$E$5:$BQ$6,2,0),0),0)</f>
        <v>0</v>
      </c>
      <c r="G240" s="929">
        <f>BusPlanLocation!G240/IF(BusPlanLocation!$C$9="EUR",1,START!$E$18)</f>
        <v>0</v>
      </c>
      <c r="H240" s="307"/>
      <c r="I240" s="929">
        <v>0</v>
      </c>
      <c r="J240" s="307"/>
      <c r="K240" s="929">
        <v>0</v>
      </c>
      <c r="L240" s="307"/>
      <c r="M240" s="929">
        <v>0</v>
      </c>
      <c r="N240" s="307"/>
      <c r="O240" s="929">
        <v>0</v>
      </c>
      <c r="P240" s="307"/>
      <c r="Q240" s="929">
        <v>0</v>
      </c>
      <c r="R240" s="307"/>
      <c r="S240" s="929">
        <v>0</v>
      </c>
      <c r="T240" s="307"/>
      <c r="U240" s="930"/>
      <c r="Z240" s="936"/>
      <c r="AA240" s="561" t="str">
        <f>IF(OR(B240=0,B240=""),"",B240&amp;IF(COUNTIF(B$11:$B240,B240)&gt;1,COUNTIF(B$11:$B240,B240),""))</f>
        <v>Personnel expenses</v>
      </c>
      <c r="AB240" s="937"/>
    </row>
    <row r="241" spans="1:28" s="866" customFormat="1" ht="14.25" hidden="1" customHeight="1" outlineLevel="2">
      <c r="A241" s="928"/>
      <c r="B241" s="891" t="s">
        <v>295</v>
      </c>
      <c r="C241" s="892"/>
      <c r="D241" s="929">
        <f>IFERROR(VLOOKUP($AA241,Calc_INF_PrevYearEUR!$A$11:$BQ$330,HLOOKUP(D$8,Calc_INF_PrevYearEUR!$E$5:$BQ$6,2,0),0),0)</f>
        <v>0</v>
      </c>
      <c r="E241" s="307"/>
      <c r="F241" s="929">
        <f>IFERROR(VLOOKUP($AA241,Calc_INF_FC_EUR!$A$11:$BQ$330,HLOOKUP(F$8,Calc_INF_FC_EUR!$E$5:$BQ$6,2,0),0),0)</f>
        <v>0</v>
      </c>
      <c r="G241" s="929">
        <f>BusPlanLocation!G241/IF(BusPlanLocation!$C$9="EUR",1,START!$E$18)</f>
        <v>0</v>
      </c>
      <c r="H241" s="307"/>
      <c r="I241" s="929">
        <v>0</v>
      </c>
      <c r="J241" s="307"/>
      <c r="K241" s="929">
        <v>0</v>
      </c>
      <c r="L241" s="307"/>
      <c r="M241" s="929">
        <v>0</v>
      </c>
      <c r="N241" s="307"/>
      <c r="O241" s="929">
        <v>0</v>
      </c>
      <c r="P241" s="307"/>
      <c r="Q241" s="929">
        <v>0</v>
      </c>
      <c r="R241" s="307"/>
      <c r="S241" s="929">
        <v>0</v>
      </c>
      <c r="T241" s="307"/>
      <c r="U241" s="930"/>
      <c r="Z241" s="936"/>
      <c r="AA241" s="561" t="str">
        <f>IF(OR(B241=0,B241=""),"",B241&amp;IF(COUNTIF(B$11:$B241,B241)&gt;1,COUNTIF(B$11:$B241,B241),""))</f>
        <v>Third Party Services</v>
      </c>
      <c r="AB241" s="937"/>
    </row>
    <row r="242" spans="1:28" s="866" customFormat="1" ht="14.25" hidden="1" customHeight="1" outlineLevel="2">
      <c r="A242" s="928"/>
      <c r="B242" s="891" t="s">
        <v>296</v>
      </c>
      <c r="C242" s="892"/>
      <c r="D242" s="929">
        <f>IFERROR(VLOOKUP($AA242,Calc_INF_PrevYearEUR!$A$11:$BQ$330,HLOOKUP(D$8,Calc_INF_PrevYearEUR!$E$5:$BQ$6,2,0),0),0)</f>
        <v>0</v>
      </c>
      <c r="E242" s="307"/>
      <c r="F242" s="929">
        <f>IFERROR(VLOOKUP($AA242,Calc_INF_FC_EUR!$A$11:$BQ$330,HLOOKUP(F$8,Calc_INF_FC_EUR!$E$5:$BQ$6,2,0),0),0)</f>
        <v>0</v>
      </c>
      <c r="G242" s="929">
        <f>BusPlanLocation!G242/IF(BusPlanLocation!$C$9="EUR",1,START!$E$18)</f>
        <v>0</v>
      </c>
      <c r="H242" s="307"/>
      <c r="I242" s="929">
        <v>0</v>
      </c>
      <c r="J242" s="307"/>
      <c r="K242" s="929">
        <v>0</v>
      </c>
      <c r="L242" s="307"/>
      <c r="M242" s="929">
        <v>0</v>
      </c>
      <c r="N242" s="307"/>
      <c r="O242" s="929">
        <v>0</v>
      </c>
      <c r="P242" s="307"/>
      <c r="Q242" s="929">
        <v>0</v>
      </c>
      <c r="R242" s="307"/>
      <c r="S242" s="929">
        <v>0</v>
      </c>
      <c r="T242" s="307"/>
      <c r="U242" s="930"/>
      <c r="Z242" s="935"/>
      <c r="AA242" s="561" t="str">
        <f>IF(OR(B242=0,B242=""),"",B242&amp;IF(COUNTIF(B$11:$B242,B242)&gt;1,COUNTIF(B$11:$B242,B242),""))</f>
        <v>Fuel</v>
      </c>
      <c r="AB242" s="937"/>
    </row>
    <row r="243" spans="1:28" s="866" customFormat="1" ht="14.25" hidden="1" customHeight="1" outlineLevel="2">
      <c r="A243" s="928"/>
      <c r="B243" s="891" t="s">
        <v>297</v>
      </c>
      <c r="C243" s="892"/>
      <c r="D243" s="929">
        <f>IFERROR(VLOOKUP($AA243,Calc_INF_PrevYearEUR!$A$11:$BQ$330,HLOOKUP(D$8,Calc_INF_PrevYearEUR!$E$5:$BQ$6,2,0),0),0)</f>
        <v>0</v>
      </c>
      <c r="E243" s="307"/>
      <c r="F243" s="929">
        <f>IFERROR(VLOOKUP($AA243,Calc_INF_FC_EUR!$A$11:$BQ$330,HLOOKUP(F$8,Calc_INF_FC_EUR!$E$5:$BQ$6,2,0),0),0)</f>
        <v>0</v>
      </c>
      <c r="G243" s="929">
        <f>BusPlanLocation!G243/IF(BusPlanLocation!$C$9="EUR",1,START!$E$18)</f>
        <v>0</v>
      </c>
      <c r="H243" s="307"/>
      <c r="I243" s="929">
        <v>0</v>
      </c>
      <c r="J243" s="307"/>
      <c r="K243" s="929">
        <v>0</v>
      </c>
      <c r="L243" s="307"/>
      <c r="M243" s="929">
        <v>0</v>
      </c>
      <c r="N243" s="307"/>
      <c r="O243" s="929">
        <v>0</v>
      </c>
      <c r="P243" s="307"/>
      <c r="Q243" s="929">
        <v>0</v>
      </c>
      <c r="R243" s="307"/>
      <c r="S243" s="929">
        <v>0</v>
      </c>
      <c r="T243" s="307"/>
      <c r="U243" s="930"/>
      <c r="Z243" s="935"/>
      <c r="AA243" s="561" t="str">
        <f>IF(OR(B243=0,B243=""),"",B243&amp;IF(COUNTIF(B$11:$B243,B243)&gt;1,COUNTIF(B$11:$B243,B243),""))</f>
        <v>Maintenance (foreign maintenance +  other auxiliary and operation material</v>
      </c>
      <c r="AB243" s="937"/>
    </row>
    <row r="244" spans="1:28" s="866" customFormat="1" ht="14.25" hidden="1" customHeight="1" outlineLevel="2">
      <c r="A244" s="928"/>
      <c r="B244" s="891" t="s">
        <v>298</v>
      </c>
      <c r="C244" s="892"/>
      <c r="D244" s="929">
        <f>IFERROR(VLOOKUP($AA244,Calc_INF_PrevYearEUR!$A$11:$BQ$330,HLOOKUP(D$8,Calc_INF_PrevYearEUR!$E$5:$BQ$6,2,0),0),0)</f>
        <v>0</v>
      </c>
      <c r="E244" s="307"/>
      <c r="F244" s="929">
        <f>IFERROR(VLOOKUP($AA244,Calc_INF_FC_EUR!$A$11:$BQ$330,HLOOKUP(F$8,Calc_INF_FC_EUR!$E$5:$BQ$6,2,0),0),0)</f>
        <v>0</v>
      </c>
      <c r="G244" s="929">
        <f>BusPlanLocation!G244/IF(BusPlanLocation!$C$9="EUR",1,START!$E$18)</f>
        <v>0</v>
      </c>
      <c r="H244" s="307"/>
      <c r="I244" s="929">
        <v>0</v>
      </c>
      <c r="J244" s="307"/>
      <c r="K244" s="929">
        <v>0</v>
      </c>
      <c r="L244" s="307"/>
      <c r="M244" s="929">
        <v>0</v>
      </c>
      <c r="N244" s="307"/>
      <c r="O244" s="929">
        <v>0</v>
      </c>
      <c r="P244" s="307"/>
      <c r="Q244" s="929">
        <v>0</v>
      </c>
      <c r="R244" s="307"/>
      <c r="S244" s="929">
        <v>0</v>
      </c>
      <c r="T244" s="307"/>
      <c r="U244" s="930"/>
      <c r="Z244" s="936"/>
      <c r="AA244" s="561" t="str">
        <f>IF(OR(B244=0,B244=""),"",B244&amp;IF(COUNTIF(B$11:$B244,B244)&gt;1,COUNTIF(B$11:$B244,B244),""))</f>
        <v>Insurance</v>
      </c>
      <c r="AB244" s="938"/>
    </row>
    <row r="245" spans="1:28" s="866" customFormat="1" ht="14.25" hidden="1" customHeight="1" outlineLevel="2">
      <c r="A245" s="928"/>
      <c r="B245" s="891" t="s">
        <v>299</v>
      </c>
      <c r="C245" s="892"/>
      <c r="D245" s="929">
        <f>IFERROR(VLOOKUP($AA245,Calc_INF_PrevYearEUR!$A$11:$BQ$330,HLOOKUP(D$8,Calc_INF_PrevYearEUR!$E$5:$BQ$6,2,0),0),0)</f>
        <v>0</v>
      </c>
      <c r="E245" s="307"/>
      <c r="F245" s="929">
        <f>IFERROR(VLOOKUP($AA245,Calc_INF_FC_EUR!$A$11:$BQ$330,HLOOKUP(F$8,Calc_INF_FC_EUR!$E$5:$BQ$6,2,0),0),0)</f>
        <v>0</v>
      </c>
      <c r="G245" s="929">
        <f>BusPlanLocation!G245/IF(BusPlanLocation!$C$9="EUR",1,START!$E$18)</f>
        <v>0</v>
      </c>
      <c r="H245" s="307"/>
      <c r="I245" s="929">
        <v>0</v>
      </c>
      <c r="J245" s="307"/>
      <c r="K245" s="929">
        <v>0</v>
      </c>
      <c r="L245" s="307"/>
      <c r="M245" s="929">
        <v>0</v>
      </c>
      <c r="N245" s="307"/>
      <c r="O245" s="929">
        <v>0</v>
      </c>
      <c r="P245" s="307"/>
      <c r="Q245" s="929">
        <v>0</v>
      </c>
      <c r="R245" s="307"/>
      <c r="S245" s="929">
        <v>0</v>
      </c>
      <c r="T245" s="307"/>
      <c r="U245" s="930"/>
      <c r="Z245" s="936"/>
      <c r="AA245" s="561" t="str">
        <f>IF(OR(B245=0,B245=""),"",B245&amp;IF(COUNTIF(B$11:$B245,B245)&gt;1,COUNTIF(B$11:$B245,B245),""))</f>
        <v>Taxes</v>
      </c>
      <c r="AB245" s="938"/>
    </row>
    <row r="246" spans="1:28" s="866" customFormat="1" ht="14.25" hidden="1" customHeight="1" outlineLevel="2">
      <c r="A246" s="928"/>
      <c r="B246" s="891" t="s">
        <v>183</v>
      </c>
      <c r="C246" s="892"/>
      <c r="D246" s="929">
        <f>IFERROR(VLOOKUP($AA246,Calc_INF_PrevYearEUR!$A$11:$BQ$330,HLOOKUP(D$8,Calc_INF_PrevYearEUR!$E$5:$BQ$6,2,0),0),0)</f>
        <v>0</v>
      </c>
      <c r="E246" s="307"/>
      <c r="F246" s="929">
        <f>IFERROR(VLOOKUP($AA246,Calc_INF_FC_EUR!$A$11:$BQ$330,HLOOKUP(F$8,Calc_INF_FC_EUR!$E$5:$BQ$6,2,0),0),0)</f>
        <v>0</v>
      </c>
      <c r="G246" s="929">
        <f>BusPlanLocation!G246/IF(BusPlanLocation!$C$9="EUR",1,START!$E$18)</f>
        <v>0</v>
      </c>
      <c r="H246" s="307"/>
      <c r="I246" s="929">
        <v>0</v>
      </c>
      <c r="J246" s="307"/>
      <c r="K246" s="929">
        <v>0</v>
      </c>
      <c r="L246" s="307"/>
      <c r="M246" s="929">
        <v>0</v>
      </c>
      <c r="N246" s="307"/>
      <c r="O246" s="929">
        <v>0</v>
      </c>
      <c r="P246" s="307"/>
      <c r="Q246" s="929">
        <v>0</v>
      </c>
      <c r="R246" s="307"/>
      <c r="S246" s="929">
        <v>0</v>
      </c>
      <c r="T246" s="307"/>
      <c r="U246" s="930"/>
      <c r="Z246" s="936"/>
      <c r="AA246" s="561" t="str">
        <f>IF(OR(B246=0,B246=""),"",B246&amp;IF(COUNTIF(B$11:$B246,B246)&gt;1,COUNTIF(B$11:$B246,B246),""))</f>
        <v>Depreciation</v>
      </c>
      <c r="AB246" s="937"/>
    </row>
    <row r="247" spans="1:28" s="866" customFormat="1" ht="14.25" hidden="1" customHeight="1" outlineLevel="2">
      <c r="A247" s="928"/>
      <c r="B247" s="891" t="s">
        <v>281</v>
      </c>
      <c r="C247" s="892"/>
      <c r="D247" s="929">
        <f>IFERROR(VLOOKUP($AA247,Calc_INF_PrevYearEUR!$A$11:$BQ$330,HLOOKUP(D$8,Calc_INF_PrevYearEUR!$E$5:$BQ$6,2,0),0),0)</f>
        <v>0</v>
      </c>
      <c r="E247" s="307"/>
      <c r="F247" s="929">
        <f>IFERROR(VLOOKUP($AA247,Calc_INF_FC_EUR!$A$11:$BQ$330,HLOOKUP(F$8,Calc_INF_FC_EUR!$E$5:$BQ$6,2,0),0),0)</f>
        <v>0</v>
      </c>
      <c r="G247" s="929">
        <f>BusPlanLocation!G247/IF(BusPlanLocation!$C$9="EUR",1,START!$E$18)</f>
        <v>0</v>
      </c>
      <c r="H247" s="307"/>
      <c r="I247" s="929">
        <v>0</v>
      </c>
      <c r="J247" s="307"/>
      <c r="K247" s="929">
        <v>0</v>
      </c>
      <c r="L247" s="307"/>
      <c r="M247" s="929">
        <v>0</v>
      </c>
      <c r="N247" s="307"/>
      <c r="O247" s="929">
        <v>0</v>
      </c>
      <c r="P247" s="307"/>
      <c r="Q247" s="929">
        <v>0</v>
      </c>
      <c r="R247" s="307"/>
      <c r="S247" s="929">
        <v>0</v>
      </c>
      <c r="T247" s="307"/>
      <c r="U247" s="930"/>
      <c r="Z247" s="936"/>
      <c r="AA247" s="561" t="str">
        <f>IF(OR(B247=0,B247=""),"",B247&amp;IF(COUNTIF(B$11:$B247,B247)&gt;1,COUNTIF(B$11:$B247,B247),""))</f>
        <v>Others3</v>
      </c>
      <c r="AB247" s="937"/>
    </row>
    <row r="248" spans="1:28" s="866" customFormat="1" ht="14.25" hidden="1" customHeight="1" outlineLevel="2">
      <c r="A248" s="928"/>
      <c r="B248" s="897" t="s">
        <v>300</v>
      </c>
      <c r="C248" s="897"/>
      <c r="D248" s="931">
        <f>IFERROR(VLOOKUP($AA248,Calc_INF_PrevYearEUR!$A$11:$BQ$330,HLOOKUP(D$8,Calc_INF_PrevYearEUR!$E$5:$BQ$6,2,0),0),0)</f>
        <v>0</v>
      </c>
      <c r="E248" s="567"/>
      <c r="F248" s="931">
        <f>IFERROR(VLOOKUP($AA248,Calc_INF_FC_EUR!$A$11:$BQ$330,HLOOKUP(F$8,Calc_INF_FC_EUR!$E$5:$BQ$6,2,0),0),0)</f>
        <v>0</v>
      </c>
      <c r="G248" s="931">
        <f>BusPlanLocation!G248/IF(BusPlanLocation!$C$9="EUR",1,START!$E$18)</f>
        <v>0</v>
      </c>
      <c r="H248" s="567"/>
      <c r="I248" s="931">
        <v>0</v>
      </c>
      <c r="J248" s="567"/>
      <c r="K248" s="931">
        <v>0</v>
      </c>
      <c r="L248" s="567"/>
      <c r="M248" s="931">
        <v>0</v>
      </c>
      <c r="N248" s="567"/>
      <c r="O248" s="931">
        <v>0</v>
      </c>
      <c r="P248" s="567"/>
      <c r="Q248" s="931">
        <v>0</v>
      </c>
      <c r="R248" s="567"/>
      <c r="S248" s="931">
        <v>0</v>
      </c>
      <c r="T248" s="567"/>
      <c r="U248" s="930"/>
      <c r="Z248" s="936"/>
      <c r="AA248" s="561" t="str">
        <f>IF(OR(B248=0,B248=""),"",B248&amp;IF(COUNTIF(B$11:$B248,B248)&gt;1,COUNTIF(B$11:$B248,B248),""))</f>
        <v>Freight inbound internal</v>
      </c>
      <c r="AB248" s="937"/>
    </row>
    <row r="249" spans="1:28" s="866" customFormat="1" ht="14.25" hidden="1" customHeight="1" outlineLevel="2">
      <c r="A249" s="928"/>
      <c r="B249" s="897" t="s">
        <v>301</v>
      </c>
      <c r="C249" s="897"/>
      <c r="D249" s="931">
        <f>IFERROR(VLOOKUP($AA249,Calc_INF_PrevYearEUR!$A$11:$BQ$330,HLOOKUP(D$8,Calc_INF_PrevYearEUR!$E$5:$BQ$6,2,0),0),0)</f>
        <v>0</v>
      </c>
      <c r="E249" s="567"/>
      <c r="F249" s="931">
        <f>IFERROR(VLOOKUP($AA249,Calc_INF_FC_EUR!$A$11:$BQ$330,HLOOKUP(F$8,Calc_INF_FC_EUR!$E$5:$BQ$6,2,0),0),0)</f>
        <v>0</v>
      </c>
      <c r="G249" s="931">
        <f>BusPlanLocation!G249/IF(BusPlanLocation!$C$9="EUR",1,START!$E$18)</f>
        <v>0</v>
      </c>
      <c r="H249" s="567"/>
      <c r="I249" s="931" t="e">
        <f>(+I238+I239+I248)</f>
        <v>#REF!</v>
      </c>
      <c r="J249" s="567"/>
      <c r="K249" s="931">
        <f>(+K238+K239+K248)</f>
        <v>0</v>
      </c>
      <c r="L249" s="567"/>
      <c r="M249" s="931">
        <f>(+M238+M239+M248)</f>
        <v>0</v>
      </c>
      <c r="N249" s="567"/>
      <c r="O249" s="931">
        <f>(+O238+O239+O248)</f>
        <v>0</v>
      </c>
      <c r="P249" s="567"/>
      <c r="Q249" s="931">
        <f>(+Q238+Q239+Q248)</f>
        <v>0</v>
      </c>
      <c r="R249" s="567"/>
      <c r="S249" s="931">
        <f>(+S238+S239+S248)</f>
        <v>0</v>
      </c>
      <c r="T249" s="567"/>
      <c r="U249" s="930"/>
      <c r="Z249" s="936"/>
      <c r="AA249" s="561" t="str">
        <f>IF(OR(B249=0,B249=""),"",B249&amp;IF(COUNTIF(B$11:$B249,B249)&gt;1,COUNTIF(B$11:$B249,B249),""))</f>
        <v>Gross Margin II</v>
      </c>
      <c r="AB249" s="937"/>
    </row>
    <row r="250" spans="1:28" s="866" customFormat="1" ht="14.25" customHeight="1" outlineLevel="1" collapsed="1">
      <c r="A250" s="928"/>
      <c r="B250" s="897" t="s">
        <v>302</v>
      </c>
      <c r="C250" s="897"/>
      <c r="D250" s="931">
        <f>IFERROR(VLOOKUP($AA250,Calc_INF_PrevYearEUR!$A$11:$BQ$330,HLOOKUP(D$8,Calc_INF_PrevYearEUR!$E$5:$BQ$6,2,0),0),0)</f>
        <v>0</v>
      </c>
      <c r="E250" s="567"/>
      <c r="F250" s="931">
        <f>IFERROR(VLOOKUP($AA250,Calc_INF_FC_EUR!$A$11:$BQ$330,HLOOKUP(F$8,Calc_INF_FC_EUR!$E$5:$BQ$6,2,0),0),0)</f>
        <v>0</v>
      </c>
      <c r="G250" s="931">
        <f>BusPlanLocation!G250/IF(BusPlanLocation!$C$9="EUR",1,START!$E$18)</f>
        <v>0</v>
      </c>
      <c r="H250" s="567"/>
      <c r="I250" s="931" t="e">
        <f>IF(I231&lt;&gt;0,((+I48-I43)/I231)*1000,"")</f>
        <v>#REF!</v>
      </c>
      <c r="J250" s="567"/>
      <c r="K250" s="931" t="str">
        <f>IF(K231&lt;&gt;0,((+K48-K43)/K231)*1000,"")</f>
        <v/>
      </c>
      <c r="L250" s="567"/>
      <c r="M250" s="931" t="str">
        <f>IF(M231&lt;&gt;0,((+M48-M43)/M231)*1000,"")</f>
        <v/>
      </c>
      <c r="N250" s="567"/>
      <c r="O250" s="931" t="str">
        <f>IF(O231&lt;&gt;0,((+O48-O43)/O231)*1000,"")</f>
        <v/>
      </c>
      <c r="P250" s="567"/>
      <c r="Q250" s="931" t="str">
        <f>IF(Q231&lt;&gt;0,((+Q48-Q43)/Q231)*1000,"")</f>
        <v/>
      </c>
      <c r="R250" s="567"/>
      <c r="S250" s="931" t="str">
        <f>IF(S231&lt;&gt;0,((+S48-S43)/S231)*1000,"")</f>
        <v/>
      </c>
      <c r="T250" s="567"/>
      <c r="U250" s="930"/>
      <c r="Z250" s="936"/>
      <c r="AA250" s="561" t="str">
        <f>IF(OR(B250=0,B250=""),"",B250&amp;IF(COUNTIF(B$11:$B250,B250)&gt;1,COUNTIF(B$11:$B250,B250),""))</f>
        <v>Other auxiliary and consumables &amp; Wire - felt</v>
      </c>
      <c r="AB250" s="937"/>
    </row>
    <row r="251" spans="1:28" s="866" customFormat="1" ht="14.25" customHeight="1" outlineLevel="1">
      <c r="A251" s="928"/>
      <c r="B251" s="897" t="s">
        <v>101</v>
      </c>
      <c r="C251" s="897"/>
      <c r="D251" s="931">
        <f>IFERROR(VLOOKUP($AA251,Calc_INF_PrevYearEUR!$A$11:$BQ$330,HLOOKUP(D$8,Calc_INF_PrevYearEUR!$E$5:$BQ$6,2,0),0),0)</f>
        <v>0</v>
      </c>
      <c r="E251" s="567"/>
      <c r="F251" s="931">
        <f>IFERROR(VLOOKUP($AA251,Calc_INF_FC_EUR!$A$11:$BQ$330,HLOOKUP(F$8,Calc_INF_FC_EUR!$E$5:$BQ$6,2,0),0),0)</f>
        <v>0</v>
      </c>
      <c r="G251" s="931">
        <f>BusPlanLocation!G251/IF(BusPlanLocation!$C$9="EUR",1,START!$E$18)</f>
        <v>0</v>
      </c>
      <c r="H251" s="567"/>
      <c r="I251" s="931" t="e">
        <f>IF(I231&lt;&gt;0,(+I56/I231)*1000,"")</f>
        <v>#REF!</v>
      </c>
      <c r="J251" s="567"/>
      <c r="K251" s="931" t="str">
        <f>IF(K231&lt;&gt;0,(+K56/K231)*1000,"")</f>
        <v/>
      </c>
      <c r="L251" s="567"/>
      <c r="M251" s="931" t="str">
        <f>IF(M231&lt;&gt;0,(+M56/M231)*1000,"")</f>
        <v/>
      </c>
      <c r="N251" s="567"/>
      <c r="O251" s="931" t="str">
        <f>IF(O231&lt;&gt;0,(+O56/O231)*1000,"")</f>
        <v/>
      </c>
      <c r="P251" s="567"/>
      <c r="Q251" s="931" t="str">
        <f>IF(Q231&lt;&gt;0,(+Q56/Q231)*1000,"")</f>
        <v/>
      </c>
      <c r="R251" s="567"/>
      <c r="S251" s="931" t="str">
        <f>IF(S231&lt;&gt;0,(+S56/S231)*1000,"")</f>
        <v/>
      </c>
      <c r="T251" s="567"/>
      <c r="U251" s="930"/>
      <c r="Z251" s="936"/>
      <c r="AA251" s="561" t="str">
        <f>IF(OR(B251=0,B251=""),"",B251&amp;IF(COUNTIF(B$11:$B251,B251)&gt;1,COUNTIF(B$11:$B251,B251),""))</f>
        <v>Energy consumption</v>
      </c>
      <c r="AB251" s="937"/>
    </row>
    <row r="252" spans="1:28" s="866" customFormat="1" ht="14.25" customHeight="1" outlineLevel="1">
      <c r="A252" s="928"/>
      <c r="B252" s="891" t="s">
        <v>103</v>
      </c>
      <c r="C252" s="892"/>
      <c r="D252" s="929">
        <f>IFERROR(VLOOKUP($AA252,Calc_INF_PrevYearEUR!$A$11:$BQ$330,HLOOKUP(D$8,Calc_INF_PrevYearEUR!$E$5:$BQ$6,2,0),0),0)</f>
        <v>0</v>
      </c>
      <c r="E252" s="307"/>
      <c r="F252" s="929">
        <f>IFERROR(VLOOKUP($AA252,Calc_INF_FC_EUR!$A$11:$BQ$330,HLOOKUP(F$8,Calc_INF_FC_EUR!$E$5:$BQ$6,2,0),0),0)</f>
        <v>0</v>
      </c>
      <c r="G252" s="929">
        <f>BusPlanLocation!G252/IF(BusPlanLocation!$C$9="EUR",1,START!$E$18)</f>
        <v>0</v>
      </c>
      <c r="H252" s="307"/>
      <c r="I252" s="929" t="e">
        <f>IF(I231&lt;&gt;0,((+I57+I58)/I231)*1000,"")</f>
        <v>#REF!</v>
      </c>
      <c r="J252" s="307"/>
      <c r="K252" s="929" t="str">
        <f>IF(K231&lt;&gt;0,((+K57+K58)/K231)*1000,"")</f>
        <v/>
      </c>
      <c r="L252" s="307"/>
      <c r="M252" s="929" t="str">
        <f>IF(M231&lt;&gt;0,((+M57+M58)/M231)*1000,"")</f>
        <v/>
      </c>
      <c r="N252" s="307"/>
      <c r="O252" s="929" t="str">
        <f>IF(O231&lt;&gt;0,((+O57+O58)/O231)*1000,"")</f>
        <v/>
      </c>
      <c r="P252" s="307"/>
      <c r="Q252" s="929" t="str">
        <f>IF(Q231&lt;&gt;0,((+Q57+Q58)/Q231)*1000,"")</f>
        <v/>
      </c>
      <c r="R252" s="307"/>
      <c r="S252" s="929" t="str">
        <f>IF(S231&lt;&gt;0,((+S57+S58)/S231)*1000,"")</f>
        <v/>
      </c>
      <c r="T252" s="307"/>
      <c r="U252" s="930"/>
      <c r="Z252" s="935"/>
      <c r="AA252" s="561" t="str">
        <f>IF(OR(B252=0,B252=""),"",B252&amp;IF(COUNTIF(B$11:$B252,B252)&gt;1,COUNTIF(B$11:$B252,B252),""))</f>
        <v>Wages</v>
      </c>
      <c r="AB252" s="937"/>
    </row>
    <row r="253" spans="1:28" s="866" customFormat="1" ht="14.25" customHeight="1" outlineLevel="1">
      <c r="A253" s="928"/>
      <c r="B253" s="891" t="s">
        <v>107</v>
      </c>
      <c r="C253" s="892"/>
      <c r="D253" s="929">
        <f>IFERROR(VLOOKUP($AA253,Calc_INF_PrevYearEUR!$A$11:$BQ$330,HLOOKUP(D$8,Calc_INF_PrevYearEUR!$E$5:$BQ$6,2,0),0),0)</f>
        <v>0</v>
      </c>
      <c r="E253" s="307"/>
      <c r="F253" s="929">
        <f>IFERROR(VLOOKUP($AA253,Calc_INF_FC_EUR!$A$11:$BQ$330,HLOOKUP(F$8,Calc_INF_FC_EUR!$E$5:$BQ$6,2,0),0),0)</f>
        <v>0</v>
      </c>
      <c r="G253" s="929">
        <f>BusPlanLocation!G253/IF(BusPlanLocation!$C$9="EUR",1,START!$E$18)</f>
        <v>0</v>
      </c>
      <c r="H253" s="307"/>
      <c r="I253" s="929" t="e">
        <f>IF(I231&lt;&gt;0,((I59+I60)/I231)*1000,"")</f>
        <v>#REF!</v>
      </c>
      <c r="J253" s="307"/>
      <c r="K253" s="929" t="str">
        <f>IF(K231&lt;&gt;0,((K59+K60)/K231)*1000,"")</f>
        <v/>
      </c>
      <c r="L253" s="307"/>
      <c r="M253" s="929" t="str">
        <f>IF(M231&lt;&gt;0,((M59+M60)/M231)*1000,"")</f>
        <v/>
      </c>
      <c r="N253" s="307"/>
      <c r="O253" s="929" t="str">
        <f>IF(O231&lt;&gt;0,((O59+O60)/O231)*1000,"")</f>
        <v/>
      </c>
      <c r="P253" s="307"/>
      <c r="Q253" s="929" t="str">
        <f>IF(Q231&lt;&gt;0,((Q59+Q60)/Q231)*1000,"")</f>
        <v/>
      </c>
      <c r="R253" s="307"/>
      <c r="S253" s="929" t="str">
        <f>IF(S231&lt;&gt;0,((S59+S60)/S231)*1000,"")</f>
        <v/>
      </c>
      <c r="T253" s="307"/>
      <c r="U253" s="930"/>
      <c r="Z253" s="935"/>
      <c r="AA253" s="561" t="str">
        <f>IF(OR(B253=0,B253=""),"",B253&amp;IF(COUNTIF(B$11:$B253,B253)&gt;1,COUNTIF(B$11:$B253,B253),""))</f>
        <v>Salaries</v>
      </c>
      <c r="AB253" s="937"/>
    </row>
    <row r="254" spans="1:28" s="866" customFormat="1" ht="14.25" customHeight="1" outlineLevel="1">
      <c r="A254" s="928"/>
      <c r="B254" s="891" t="s">
        <v>303</v>
      </c>
      <c r="C254" s="892"/>
      <c r="D254" s="929">
        <f>IFERROR(VLOOKUP($AA254,Calc_INF_PrevYearEUR!$A$11:$BQ$330,HLOOKUP(D$8,Calc_INF_PrevYearEUR!$E$5:$BQ$6,2,0),0),0)</f>
        <v>0</v>
      </c>
      <c r="E254" s="307"/>
      <c r="F254" s="929">
        <f>IFERROR(VLOOKUP($AA254,Calc_INF_FC_EUR!$A$11:$BQ$330,HLOOKUP(F$8,Calc_INF_FC_EUR!$E$5:$BQ$6,2,0),0),0)</f>
        <v>0</v>
      </c>
      <c r="G254" s="929">
        <f>BusPlanLocation!G254/IF(BusPlanLocation!$C$9="EUR",1,START!$E$18)</f>
        <v>0</v>
      </c>
      <c r="H254" s="307"/>
      <c r="I254" s="929" t="e">
        <f>IF(I231&lt;&gt;0,((+I63+I62+I61)/I231)*1000,"")</f>
        <v>#REF!</v>
      </c>
      <c r="J254" s="307"/>
      <c r="K254" s="929" t="str">
        <f>IF(K231&lt;&gt;0,((+K63+K62+K61)/K231)*1000,"")</f>
        <v/>
      </c>
      <c r="L254" s="307"/>
      <c r="M254" s="929" t="str">
        <f>IF(M231&lt;&gt;0,((+M63+M62+M61)/M231)*1000,"")</f>
        <v/>
      </c>
      <c r="N254" s="307"/>
      <c r="O254" s="929" t="str">
        <f>IF(O231&lt;&gt;0,((+O63+O62+O61)/O231)*1000,"")</f>
        <v/>
      </c>
      <c r="P254" s="307"/>
      <c r="Q254" s="929" t="str">
        <f>IF(Q231&lt;&gt;0,((+Q63+Q62+Q61)/Q231)*1000,"")</f>
        <v/>
      </c>
      <c r="R254" s="307"/>
      <c r="S254" s="929" t="str">
        <f>IF(S231&lt;&gt;0,((+S63+S62+S61)/S231)*1000,"")</f>
        <v/>
      </c>
      <c r="T254" s="307"/>
      <c r="U254" s="930"/>
      <c r="Z254" s="936"/>
      <c r="AA254" s="561" t="str">
        <f>IF(OR(B254=0,B254=""),"",B254&amp;IF(COUNTIF(B$11:$B254,B254)&gt;1,COUNTIF(B$11:$B254,B254),""))</f>
        <v>other Personnel expenses</v>
      </c>
      <c r="AB254" s="938"/>
    </row>
    <row r="255" spans="1:28" s="866" customFormat="1" ht="14.25" customHeight="1" outlineLevel="1">
      <c r="A255" s="928"/>
      <c r="B255" s="891" t="s">
        <v>304</v>
      </c>
      <c r="C255" s="892"/>
      <c r="D255" s="929">
        <f>IFERROR(VLOOKUP($AA255,Calc_INF_PrevYearEUR!$A$11:$BQ$330,HLOOKUP(D$8,Calc_INF_PrevYearEUR!$E$5:$BQ$6,2,0),0),0)</f>
        <v>0</v>
      </c>
      <c r="E255" s="307"/>
      <c r="F255" s="929">
        <f>IFERROR(VLOOKUP($AA255,Calc_INF_FC_EUR!$A$11:$BQ$330,HLOOKUP(F$8,Calc_INF_FC_EUR!$E$5:$BQ$6,2,0),0),0)</f>
        <v>0</v>
      </c>
      <c r="G255" s="929">
        <f>BusPlanLocation!G255/IF(BusPlanLocation!$C$9="EUR",1,START!$E$18)</f>
        <v>0</v>
      </c>
      <c r="H255" s="307"/>
      <c r="I255" s="929" t="e">
        <f>IF(I231&lt;&gt;0,((+I67)/I231)*1000,"")</f>
        <v>#REF!</v>
      </c>
      <c r="J255" s="307"/>
      <c r="K255" s="929" t="str">
        <f>IF(K231&lt;&gt;0,((+K67)/K231)*1000,"")</f>
        <v/>
      </c>
      <c r="L255" s="307"/>
      <c r="M255" s="929" t="str">
        <f>IF(M231&lt;&gt;0,((+M67)/M231)*1000,"")</f>
        <v/>
      </c>
      <c r="N255" s="307"/>
      <c r="O255" s="929" t="str">
        <f>IF(O231&lt;&gt;0,((+O67)/O231)*1000,"")</f>
        <v/>
      </c>
      <c r="P255" s="307"/>
      <c r="Q255" s="929" t="str">
        <f>IF(Q231&lt;&gt;0,((+Q67)/Q231)*1000,"")</f>
        <v/>
      </c>
      <c r="R255" s="307"/>
      <c r="S255" s="929" t="str">
        <f>IF(S231&lt;&gt;0,((+S67)/S231)*1000,"")</f>
        <v/>
      </c>
      <c r="T255" s="307"/>
      <c r="U255" s="930"/>
      <c r="Z255" s="936"/>
      <c r="AA255" s="561" t="str">
        <f>IF(OR(B255=0,B255=""),"",B255&amp;IF(COUNTIF(B$11:$B255,B255)&gt;1,COUNTIF(B$11:$B255,B255),""))</f>
        <v>Comissions ( foreign salaries )</v>
      </c>
      <c r="AB255" s="938"/>
    </row>
    <row r="256" spans="1:28" s="866" customFormat="1" ht="14.25" customHeight="1" outlineLevel="1">
      <c r="A256" s="928"/>
      <c r="B256" s="897" t="s">
        <v>305</v>
      </c>
      <c r="C256" s="897"/>
      <c r="D256" s="931">
        <f>IFERROR(VLOOKUP($AA256,Calc_INF_PrevYearEUR!$A$11:$BQ$330,HLOOKUP(D$8,Calc_INF_PrevYearEUR!$E$5:$BQ$6,2,0),0),0)</f>
        <v>0</v>
      </c>
      <c r="E256" s="567"/>
      <c r="F256" s="931">
        <f>IFERROR(VLOOKUP($AA256,Calc_INF_FC_EUR!$A$11:$BQ$330,HLOOKUP(F$8,Calc_INF_FC_EUR!$E$5:$BQ$6,2,0),0),0)</f>
        <v>0</v>
      </c>
      <c r="G256" s="931">
        <f>BusPlanLocation!G256/IF(BusPlanLocation!$C$9="EUR",1,START!$E$18)</f>
        <v>0</v>
      </c>
      <c r="H256" s="567"/>
      <c r="I256" s="931" t="e">
        <f>IF(I231&lt;&gt;0,(+SUM(I252:I255)),"")</f>
        <v>#REF!</v>
      </c>
      <c r="J256" s="567"/>
      <c r="K256" s="931" t="str">
        <f>IF(K231&lt;&gt;0,(+SUM(K252:K255)),"")</f>
        <v/>
      </c>
      <c r="L256" s="567"/>
      <c r="M256" s="931" t="str">
        <f>IF(M231&lt;&gt;0,(+SUM(M252:M255)),"")</f>
        <v/>
      </c>
      <c r="N256" s="567"/>
      <c r="O256" s="931" t="str">
        <f>IF(O231&lt;&gt;0,(+SUM(O252:O255)),"")</f>
        <v/>
      </c>
      <c r="P256" s="567"/>
      <c r="Q256" s="931" t="str">
        <f>IF(Q231&lt;&gt;0,(+SUM(Q252:Q255)),"")</f>
        <v/>
      </c>
      <c r="R256" s="567"/>
      <c r="S256" s="931" t="str">
        <f>IF(S231&lt;&gt;0,(+SUM(S252:S255)),"")</f>
        <v/>
      </c>
      <c r="T256" s="567"/>
      <c r="U256" s="930"/>
      <c r="Z256" s="936"/>
      <c r="AA256" s="561" t="str">
        <f>IF(OR(B256=0,B256=""),"",B256&amp;IF(COUNTIF(B$11:$B256,B256)&gt;1,COUNTIF(B$11:$B256,B256),""))</f>
        <v>Staff costs</v>
      </c>
      <c r="AB256" s="938"/>
    </row>
    <row r="257" spans="1:28" s="866" customFormat="1" ht="14.25" customHeight="1" outlineLevel="1">
      <c r="A257" s="928"/>
      <c r="B257" s="891" t="s">
        <v>119</v>
      </c>
      <c r="C257" s="892"/>
      <c r="D257" s="929">
        <f>IFERROR(VLOOKUP($AA257,Calc_INF_PrevYearEUR!$A$11:$BQ$330,HLOOKUP(D$8,Calc_INF_PrevYearEUR!$E$5:$BQ$6,2,0),0),0)</f>
        <v>0</v>
      </c>
      <c r="E257" s="307"/>
      <c r="F257" s="929">
        <f>IFERROR(VLOOKUP($AA257,Calc_INF_FC_EUR!$A$11:$BQ$330,HLOOKUP(F$8,Calc_INF_FC_EUR!$E$5:$BQ$6,2,0),0),0)</f>
        <v>0</v>
      </c>
      <c r="G257" s="929">
        <f>BusPlanLocation!G257/IF(BusPlanLocation!$C$9="EUR",1,START!$E$18)</f>
        <v>0</v>
      </c>
      <c r="H257" s="307"/>
      <c r="I257" s="929" t="e">
        <f>IF(I231&lt;&gt;0,(+I65/I231)*1000,"")</f>
        <v>#REF!</v>
      </c>
      <c r="J257" s="307"/>
      <c r="K257" s="929" t="str">
        <f>IF(K231&lt;&gt;0,(+K65/K231)*1000,"")</f>
        <v/>
      </c>
      <c r="L257" s="307"/>
      <c r="M257" s="929" t="str">
        <f>IF(M231&lt;&gt;0,(+M65/M231)*1000,"")</f>
        <v/>
      </c>
      <c r="N257" s="307"/>
      <c r="O257" s="929" t="str">
        <f>IF(O231&lt;&gt;0,(+O65/O231)*1000,"")</f>
        <v/>
      </c>
      <c r="P257" s="307"/>
      <c r="Q257" s="929" t="str">
        <f>IF(Q231&lt;&gt;0,(+Q65/Q231)*1000,"")</f>
        <v/>
      </c>
      <c r="R257" s="307"/>
      <c r="S257" s="929" t="str">
        <f>IF(S231&lt;&gt;0,(+S65/S231)*1000,"")</f>
        <v/>
      </c>
      <c r="T257" s="307"/>
      <c r="U257" s="930"/>
      <c r="Z257" s="936"/>
      <c r="AA257" s="561" t="str">
        <f>IF(OR(B257=0,B257=""),"",B257&amp;IF(COUNTIF(B$11:$B257,B257)&gt;1,COUNTIF(B$11:$B257,B257),""))</f>
        <v>Maintenance costs</v>
      </c>
      <c r="AB257" s="938"/>
    </row>
    <row r="258" spans="1:28" s="866" customFormat="1" ht="14.25" customHeight="1" outlineLevel="1">
      <c r="A258" s="928"/>
      <c r="B258" s="891" t="s">
        <v>127</v>
      </c>
      <c r="C258" s="892"/>
      <c r="D258" s="929">
        <f>IFERROR(VLOOKUP($AA258,Calc_INF_PrevYearEUR!$A$11:$BQ$330,HLOOKUP(D$8,Calc_INF_PrevYearEUR!$E$5:$BQ$6,2,0),0),0)</f>
        <v>0</v>
      </c>
      <c r="E258" s="307"/>
      <c r="F258" s="929">
        <f>IFERROR(VLOOKUP($AA258,Calc_INF_FC_EUR!$A$11:$BQ$330,HLOOKUP(F$8,Calc_INF_FC_EUR!$E$5:$BQ$6,2,0),0),0)</f>
        <v>0</v>
      </c>
      <c r="G258" s="929">
        <f>BusPlanLocation!G258/IF(BusPlanLocation!$C$9="EUR",1,START!$E$18)</f>
        <v>0</v>
      </c>
      <c r="H258" s="307"/>
      <c r="I258" s="929" t="e">
        <f>IF(I231&lt;&gt;0,(+I69/I231)*1000,"")</f>
        <v>#REF!</v>
      </c>
      <c r="J258" s="307"/>
      <c r="K258" s="929" t="str">
        <f>IF(K231&lt;&gt;0,(+K69/K231)*1000,"")</f>
        <v/>
      </c>
      <c r="L258" s="307"/>
      <c r="M258" s="929" t="str">
        <f>IF(M231&lt;&gt;0,(+M69/M231)*1000,"")</f>
        <v/>
      </c>
      <c r="N258" s="307"/>
      <c r="O258" s="929" t="str">
        <f>IF(O231&lt;&gt;0,(+O69/O231)*1000,"")</f>
        <v/>
      </c>
      <c r="P258" s="307"/>
      <c r="Q258" s="929" t="str">
        <f>IF(Q231&lt;&gt;0,(+Q69/Q231)*1000,"")</f>
        <v/>
      </c>
      <c r="R258" s="307"/>
      <c r="S258" s="929" t="str">
        <f>IF(S231&lt;&gt;0,(+S69/S231)*1000,"")</f>
        <v/>
      </c>
      <c r="T258" s="307"/>
      <c r="U258" s="930"/>
      <c r="Z258" s="936"/>
      <c r="AA258" s="561" t="str">
        <f>IF(OR(B258=0,B258=""),"",B258&amp;IF(COUNTIF(B$11:$B258,B258)&gt;1,COUNTIF(B$11:$B258,B258),""))</f>
        <v>Rental charges</v>
      </c>
      <c r="AB258" s="938"/>
    </row>
    <row r="259" spans="1:28" s="866" customFormat="1" ht="14.25" customHeight="1" outlineLevel="1">
      <c r="A259" s="928"/>
      <c r="B259" s="891" t="s">
        <v>306</v>
      </c>
      <c r="C259" s="892"/>
      <c r="D259" s="929">
        <f>IFERROR(VLOOKUP($AA259,Calc_INF_PrevYearEUR!$A$11:$BQ$330,HLOOKUP(D$8,Calc_INF_PrevYearEUR!$E$5:$BQ$6,2,0),0),0)</f>
        <v>0</v>
      </c>
      <c r="E259" s="307"/>
      <c r="F259" s="929">
        <f>IFERROR(VLOOKUP($AA259,Calc_INF_FC_EUR!$A$11:$BQ$330,HLOOKUP(F$8,Calc_INF_FC_EUR!$E$5:$BQ$6,2,0),0),0)</f>
        <v>0</v>
      </c>
      <c r="G259" s="929">
        <f>BusPlanLocation!G259/IF(BusPlanLocation!$C$9="EUR",1,START!$E$18)</f>
        <v>0</v>
      </c>
      <c r="H259" s="307"/>
      <c r="I259" s="929" t="e">
        <f>IF(I231&lt;&gt;0,((+I66+(I82-I67-I69))/I231)*1000,"")</f>
        <v>#REF!</v>
      </c>
      <c r="J259" s="307"/>
      <c r="K259" s="929" t="str">
        <f>IF(K231&lt;&gt;0,((+K66+(K82-K67-K69))/K231)*1000,"")</f>
        <v/>
      </c>
      <c r="L259" s="307"/>
      <c r="M259" s="929" t="str">
        <f>IF(M231&lt;&gt;0,((+M66+(M82-M67-M69))/M231)*1000,"")</f>
        <v/>
      </c>
      <c r="N259" s="307"/>
      <c r="O259" s="929" t="str">
        <f>IF(O231&lt;&gt;0,((+O66+(O82-O67-O69))/O231)*1000,"")</f>
        <v/>
      </c>
      <c r="P259" s="307"/>
      <c r="Q259" s="929" t="str">
        <f>IF(Q231&lt;&gt;0,((+Q66+(Q82-Q67-Q69))/Q231)*1000,"")</f>
        <v/>
      </c>
      <c r="R259" s="307"/>
      <c r="S259" s="929" t="str">
        <f>IF(S231&lt;&gt;0,((+S66+(S82-S67-S69))/S231)*1000,"")</f>
        <v/>
      </c>
      <c r="T259" s="307"/>
      <c r="U259" s="930"/>
      <c r="Z259" s="936"/>
      <c r="AA259" s="561" t="str">
        <f>IF(OR(B259=0,B259=""),"",B259&amp;IF(COUNTIF(B$11:$B259,B259)&gt;1,COUNTIF(B$11:$B259,B259),""))</f>
        <v>Other costs</v>
      </c>
      <c r="AB259" s="938"/>
    </row>
    <row r="260" spans="1:28" s="866" customFormat="1" ht="14.25" customHeight="1" outlineLevel="1">
      <c r="A260" s="928"/>
      <c r="B260" s="897" t="s">
        <v>183</v>
      </c>
      <c r="C260" s="897"/>
      <c r="D260" s="931">
        <f>IFERROR(VLOOKUP($AA260,Calc_INF_PrevYearEUR!$A$11:$BQ$330,HLOOKUP(D$8,Calc_INF_PrevYearEUR!$E$5:$BQ$6,2,0),0),0)</f>
        <v>0</v>
      </c>
      <c r="E260" s="567"/>
      <c r="F260" s="931">
        <f>IFERROR(VLOOKUP($AA260,Calc_INF_FC_EUR!$A$11:$BQ$330,HLOOKUP(F$8,Calc_INF_FC_EUR!$E$5:$BQ$6,2,0),0),0)</f>
        <v>0</v>
      </c>
      <c r="G260" s="931">
        <f>BusPlanLocation!G260/IF(BusPlanLocation!$C$9="EUR",1,START!$E$18)</f>
        <v>0</v>
      </c>
      <c r="H260" s="567"/>
      <c r="I260" s="931" t="e">
        <f>IF(I231&lt;&gt;0,(+I259+I258+I257),"")</f>
        <v>#REF!</v>
      </c>
      <c r="J260" s="567"/>
      <c r="K260" s="931" t="str">
        <f>IF(K231&lt;&gt;0,(+K259+K258+K257),"")</f>
        <v/>
      </c>
      <c r="L260" s="567"/>
      <c r="M260" s="931" t="str">
        <f>IF(M231&lt;&gt;0,(+M259+M258+M257),"")</f>
        <v/>
      </c>
      <c r="N260" s="567"/>
      <c r="O260" s="931" t="str">
        <f>IF(O231&lt;&gt;0,(+O259+O258+O257),"")</f>
        <v/>
      </c>
      <c r="P260" s="567"/>
      <c r="Q260" s="931" t="str">
        <f>IF(Q231&lt;&gt;0,(+Q259+Q258+Q257),"")</f>
        <v/>
      </c>
      <c r="R260" s="567"/>
      <c r="S260" s="931" t="str">
        <f>IF(S231&lt;&gt;0,(+S259+S258+S257),"")</f>
        <v/>
      </c>
      <c r="T260" s="567"/>
      <c r="U260" s="930"/>
      <c r="Z260" s="936"/>
      <c r="AA260" s="561" t="str">
        <f>IF(OR(B260=0,B260=""),"",B260&amp;IF(COUNTIF(B$11:$B260,B260)&gt;1,COUNTIF(B$11:$B260,B260),""))</f>
        <v>Depreciation2</v>
      </c>
      <c r="AB260" s="938"/>
    </row>
    <row r="261" spans="1:28" s="866" customFormat="1" ht="14.25" customHeight="1" outlineLevel="2">
      <c r="A261" s="928"/>
      <c r="B261" s="891" t="s">
        <v>153</v>
      </c>
      <c r="C261" s="892"/>
      <c r="D261" s="929">
        <f>IFERROR(VLOOKUP($AA261,Calc_INF_PrevYearEUR!$A$11:$BQ$330,HLOOKUP(D$8,Calc_INF_PrevYearEUR!$E$5:$BQ$6,2,0),0),0)</f>
        <v>0</v>
      </c>
      <c r="E261" s="307"/>
      <c r="F261" s="929">
        <f>IFERROR(VLOOKUP($AA261,Calc_INF_FC_EUR!$A$11:$BQ$330,HLOOKUP(F$8,Calc_INF_FC_EUR!$E$5:$BQ$6,2,0),0),0)</f>
        <v>0</v>
      </c>
      <c r="G261" s="929">
        <f>BusPlanLocation!G261/IF(BusPlanLocation!$C$9="EUR",1,START!$E$18)</f>
        <v>0</v>
      </c>
      <c r="H261" s="307"/>
      <c r="I261" s="929" t="e">
        <f>IF(I231&lt;&gt;0,(+I97/I231)*1000,"")</f>
        <v>#REF!</v>
      </c>
      <c r="J261" s="307"/>
      <c r="K261" s="929" t="str">
        <f>IF(K231&lt;&gt;0,(+K97/K231)*1000,"")</f>
        <v/>
      </c>
      <c r="L261" s="307"/>
      <c r="M261" s="929" t="str">
        <f>IF(M231&lt;&gt;0,(+M97/M231)*1000,"")</f>
        <v/>
      </c>
      <c r="N261" s="307"/>
      <c r="O261" s="929" t="str">
        <f>IF(O231&lt;&gt;0,(+O97/O231)*1000,"")</f>
        <v/>
      </c>
      <c r="P261" s="307"/>
      <c r="Q261" s="929" t="str">
        <f>IF(Q231&lt;&gt;0,(+Q97/Q231)*1000,"")</f>
        <v/>
      </c>
      <c r="R261" s="307"/>
      <c r="S261" s="929" t="str">
        <f>IF(S231&lt;&gt;0,(+S97/S231)*1000,"")</f>
        <v/>
      </c>
      <c r="T261" s="307"/>
      <c r="U261" s="930"/>
      <c r="Z261" s="936"/>
      <c r="AA261" s="561"/>
      <c r="AB261" s="937"/>
    </row>
    <row r="262" spans="1:28" s="866" customFormat="1" ht="14.25" customHeight="1" outlineLevel="1">
      <c r="A262" s="928"/>
      <c r="B262" s="897" t="s">
        <v>307</v>
      </c>
      <c r="C262" s="897"/>
      <c r="D262" s="931">
        <f>IFERROR(VLOOKUP($AA262,Calc_INF_PrevYearEUR!$A$11:$BQ$330,HLOOKUP(D$8,Calc_INF_PrevYearEUR!$E$5:$BQ$6,2,0),0),0)</f>
        <v>0</v>
      </c>
      <c r="E262" s="567"/>
      <c r="F262" s="931">
        <f>IFERROR(VLOOKUP($AA262,Calc_INF_FC_EUR!$A$11:$BQ$330,HLOOKUP(F$8,Calc_INF_FC_EUR!$E$5:$BQ$6,2,0),0),0)</f>
        <v>0</v>
      </c>
      <c r="G262" s="931">
        <f>BusPlanLocation!G262/IF(BusPlanLocation!$C$9="EUR",1,START!$E$18)</f>
        <v>0</v>
      </c>
      <c r="H262" s="567"/>
      <c r="I262" s="931" t="e">
        <f>IF(I231&lt;&gt;0,(+I250+I251+I256+I260),"")</f>
        <v>#REF!</v>
      </c>
      <c r="J262" s="567"/>
      <c r="K262" s="931" t="str">
        <f>IF(K231&lt;&gt;0,(+K250+K251+K256+K260),"")</f>
        <v/>
      </c>
      <c r="L262" s="567"/>
      <c r="M262" s="931" t="str">
        <f>IF(M231&lt;&gt;0,(+M250+M251+M256+M260),"")</f>
        <v/>
      </c>
      <c r="N262" s="567"/>
      <c r="O262" s="931" t="str">
        <f>IF(O231&lt;&gt;0,(+O250+O251+O256+O260),"")</f>
        <v/>
      </c>
      <c r="P262" s="567"/>
      <c r="Q262" s="931" t="str">
        <f>IF(Q231&lt;&gt;0,(+Q250+Q251+Q256+Q260),"")</f>
        <v/>
      </c>
      <c r="R262" s="567"/>
      <c r="S262" s="931" t="str">
        <f>IF(S231&lt;&gt;0,(+S250+S251+S256+S260),"")</f>
        <v/>
      </c>
      <c r="T262" s="567"/>
      <c r="U262" s="930"/>
      <c r="Z262" s="936"/>
      <c r="AA262" s="561" t="str">
        <f>IF(OR(B262=0,B262=""),"",B262&amp;IF(COUNTIF(B$11:$B262,B262)&gt;1,COUNTIF(B$11:$B262,B262),""))</f>
        <v>Average Production Costs (APC)</v>
      </c>
      <c r="AB262" s="938"/>
    </row>
    <row r="263" spans="1:28" s="866" customFormat="1" ht="14.25" customHeight="1" outlineLevel="1">
      <c r="A263" s="928"/>
      <c r="B263" s="897" t="s">
        <v>308</v>
      </c>
      <c r="C263" s="897"/>
      <c r="D263" s="931">
        <f>IFERROR(VLOOKUP($AA263,Calc_INF_PrevYearEUR!$A$11:$BQ$330,HLOOKUP(D$8,Calc_INF_PrevYearEUR!$E$5:$BQ$6,2,0),0),0)</f>
        <v>0</v>
      </c>
      <c r="E263" s="567"/>
      <c r="F263" s="931">
        <f>IFERROR(VLOOKUP($AA263,Calc_INF_FC_EUR!$A$11:$BQ$330,HLOOKUP(F$8,Calc_INF_FC_EUR!$E$5:$BQ$6,2,0),0),0)</f>
        <v>0</v>
      </c>
      <c r="G263" s="931">
        <f>BusPlanLocation!G263/IF(BusPlanLocation!$C$9="EUR",1,START!$E$18)</f>
        <v>0</v>
      </c>
      <c r="H263" s="567"/>
      <c r="I263" s="931" t="e">
        <f>IF(I231&lt;&gt;0,((I91+I122+I126)/I231)*1000,"")</f>
        <v>#REF!</v>
      </c>
      <c r="J263" s="567"/>
      <c r="K263" s="931" t="str">
        <f>IF(K231&lt;&gt;0,((K91+K122+K126)/K231)*1000,"")</f>
        <v/>
      </c>
      <c r="L263" s="567"/>
      <c r="M263" s="931" t="str">
        <f>IF(M231&lt;&gt;0,((M91+M122+M126)/M231)*1000,"")</f>
        <v/>
      </c>
      <c r="N263" s="567"/>
      <c r="O263" s="931" t="str">
        <f>IF(O231&lt;&gt;0,((O91+O122+O126)/O231)*1000,"")</f>
        <v/>
      </c>
      <c r="P263" s="567"/>
      <c r="Q263" s="931" t="str">
        <f>IF(Q231&lt;&gt;0,((Q91+Q122+Q126)/Q231)*1000,"")</f>
        <v/>
      </c>
      <c r="R263" s="567"/>
      <c r="S263" s="931" t="str">
        <f>IF(S231&lt;&gt;0,((S91+S122+S126)/S231)*1000,"")</f>
        <v/>
      </c>
      <c r="T263" s="567"/>
      <c r="U263" s="930"/>
      <c r="Z263" s="936"/>
      <c r="AA263" s="561" t="str">
        <f>IF(OR(B263=0,B263=""),"",B263&amp;IF(COUNTIF(B$11:$B263,B263)&gt;1,COUNTIF(B$11:$B263,B263),""))</f>
        <v>Other Income/Expenses</v>
      </c>
      <c r="AB263" s="938"/>
    </row>
    <row r="264" spans="1:28" s="866" customFormat="1" ht="14.25" customHeight="1" outlineLevel="1">
      <c r="A264" s="928"/>
      <c r="B264" s="897" t="s">
        <v>1663</v>
      </c>
      <c r="C264" s="897"/>
      <c r="D264" s="931">
        <f>IFERROR(VLOOKUP($AA264,Calc_INF_PrevYearEUR!$A$11:$BQ$330,HLOOKUP(D$8,Calc_INF_PrevYearEUR!$E$5:$BQ$6,2,0),0),0)</f>
        <v>0</v>
      </c>
      <c r="E264" s="567"/>
      <c r="F264" s="931">
        <f>IFERROR(VLOOKUP($AA264,Calc_INF_FC_EUR!$A$11:$BQ$330,HLOOKUP(F$8,Calc_INF_FC_EUR!$E$5:$BQ$6,2,0),0),0)</f>
        <v>0</v>
      </c>
      <c r="G264" s="931">
        <f>BusPlanLocation!G264/IF(BusPlanLocation!$C$9="EUR",1,START!$E$18)</f>
        <v>0</v>
      </c>
      <c r="H264" s="567"/>
      <c r="I264" s="931" t="e">
        <f>IF(I231&lt;&gt;0,(+I90/I231)*1000,"")</f>
        <v>#REF!</v>
      </c>
      <c r="J264" s="567"/>
      <c r="K264" s="931" t="str">
        <f>IF(K231&lt;&gt;0,(+K90/K231)*1000,"")</f>
        <v/>
      </c>
      <c r="L264" s="567"/>
      <c r="M264" s="931" t="str">
        <f>IF(M231&lt;&gt;0,(+M90/M231)*1000,"")</f>
        <v/>
      </c>
      <c r="N264" s="567"/>
      <c r="O264" s="931" t="str">
        <f>IF(O231&lt;&gt;0,(+O90/O231)*1000,"")</f>
        <v/>
      </c>
      <c r="P264" s="567"/>
      <c r="Q264" s="931" t="str">
        <f>IF(Q231&lt;&gt;0,(+Q90/Q231)*1000,"")</f>
        <v/>
      </c>
      <c r="R264" s="567"/>
      <c r="S264" s="931" t="str">
        <f>IF(S231&lt;&gt;0,(+S90/S231)*1000,"")</f>
        <v/>
      </c>
      <c r="T264" s="567"/>
      <c r="U264" s="930"/>
      <c r="Z264" s="936"/>
      <c r="AA264" s="561" t="str">
        <f>IF(OR(B264=0,B264=""),"",B264&amp;IF(COUNTIF(B$11:$B264,B264)&gt;1,COUNTIF(B$11:$B264,B264),""))</f>
        <v>Allocation</v>
      </c>
      <c r="AB264" s="938"/>
    </row>
    <row r="265" spans="1:28" s="866" customFormat="1" ht="14.25" customHeight="1" outlineLevel="1">
      <c r="A265" s="928"/>
      <c r="B265" s="891" t="s">
        <v>173</v>
      </c>
      <c r="C265" s="892"/>
      <c r="D265" s="929">
        <f>IFERROR(VLOOKUP($AA265,Calc_INF_PrevYearEUR!$A$11:$BQ$330,HLOOKUP(D$8,Calc_INF_PrevYearEUR!$E$5:$BQ$6,2,0),0),0)</f>
        <v>0</v>
      </c>
      <c r="E265" s="307"/>
      <c r="F265" s="929">
        <f>IFERROR(VLOOKUP($AA265,Calc_INF_FC_EUR!$A$11:$BQ$330,HLOOKUP(F$8,Calc_INF_FC_EUR!$E$5:$BQ$6,2,0),0),0)</f>
        <v>0</v>
      </c>
      <c r="G265" s="929">
        <f>BusPlanLocation!G265/IF(BusPlanLocation!$C$9="EUR",1,START!$E$18)</f>
        <v>0</v>
      </c>
      <c r="H265" s="307"/>
      <c r="I265" s="929" t="e">
        <f>IF(I231&lt;&gt;0,(+I92/I231)*1000,"")</f>
        <v>#REF!</v>
      </c>
      <c r="J265" s="307"/>
      <c r="K265" s="929" t="str">
        <f>IF(K231&lt;&gt;0,(+K92/K231)*1000,"")</f>
        <v/>
      </c>
      <c r="L265" s="307"/>
      <c r="M265" s="929" t="str">
        <f>IF(M231&lt;&gt;0,(+M92/M231)*1000,"")</f>
        <v/>
      </c>
      <c r="N265" s="307"/>
      <c r="O265" s="929" t="str">
        <f>IF(O231&lt;&gt;0,(+O92/O231)*1000,"")</f>
        <v/>
      </c>
      <c r="P265" s="307"/>
      <c r="Q265" s="929" t="str">
        <f>IF(Q231&lt;&gt;0,(+Q92/Q231)*1000,"")</f>
        <v/>
      </c>
      <c r="R265" s="307"/>
      <c r="S265" s="929" t="str">
        <f>IF(S231&lt;&gt;0,(+S92/S231)*1000,"")</f>
        <v/>
      </c>
      <c r="T265" s="307"/>
      <c r="U265" s="930"/>
      <c r="Z265" s="936"/>
      <c r="AA265" s="561" t="str">
        <f>IF(OR(B265=0,B265=""),"",B265&amp;IF(COUNTIF(B$11:$B265,B265)&gt;1,COUNTIF(B$11:$B265,B265),""))</f>
        <v>EBITDA</v>
      </c>
      <c r="AB265" s="938"/>
    </row>
    <row r="266" spans="1:28" s="866" customFormat="1" ht="14.25" customHeight="1" outlineLevel="1">
      <c r="A266" s="928"/>
      <c r="B266" s="891" t="s">
        <v>185</v>
      </c>
      <c r="C266" s="892"/>
      <c r="D266" s="929">
        <f>IFERROR(VLOOKUP($AA266,Calc_INF_PrevYearEUR!$A$11:$BQ$330,HLOOKUP(D$8,Calc_INF_PrevYearEUR!$E$5:$BQ$6,2,0),0),0)</f>
        <v>0</v>
      </c>
      <c r="E266" s="307"/>
      <c r="F266" s="929">
        <f>IFERROR(VLOOKUP($AA266,Calc_INF_FC_EUR!$A$11:$BQ$330,HLOOKUP(F$8,Calc_INF_FC_EUR!$E$5:$BQ$6,2,0),0),0)</f>
        <v>0</v>
      </c>
      <c r="G266" s="929">
        <f>BusPlanLocation!G266/IF(BusPlanLocation!$C$9="EUR",1,START!$E$18)</f>
        <v>0</v>
      </c>
      <c r="H266" s="307"/>
      <c r="I266" s="929" t="e">
        <f>IF(I231&lt;&gt;0,(+I98/I231)*1000,"")</f>
        <v>#REF!</v>
      </c>
      <c r="J266" s="307"/>
      <c r="K266" s="929" t="str">
        <f>IF(K231&lt;&gt;0,(+K98/K231)*1000,"")</f>
        <v/>
      </c>
      <c r="L266" s="307"/>
      <c r="M266" s="929" t="str">
        <f>IF(M231&lt;&gt;0,(+M98/M231)*1000,"")</f>
        <v/>
      </c>
      <c r="N266" s="307"/>
      <c r="O266" s="929" t="str">
        <f>IF(O231&lt;&gt;0,(+O98/O231)*1000,"")</f>
        <v/>
      </c>
      <c r="P266" s="307"/>
      <c r="Q266" s="929" t="str">
        <f>IF(Q231&lt;&gt;0,(+Q98/Q231)*1000,"")</f>
        <v/>
      </c>
      <c r="R266" s="307"/>
      <c r="S266" s="929" t="str">
        <f>IF(S231&lt;&gt;0,(+S98/S231)*1000,"")</f>
        <v/>
      </c>
      <c r="T266" s="307"/>
      <c r="U266" s="930"/>
      <c r="Z266" s="939"/>
      <c r="AA266" s="561" t="str">
        <f>IF(OR(B266=0,B266=""),"",B266&amp;IF(COUNTIF(B$11:$B266,B266)&gt;1,COUNTIF(B$11:$B266,B266),""))</f>
        <v>EBIT</v>
      </c>
      <c r="AB266" s="940"/>
    </row>
    <row r="267" spans="1:28" s="866" customFormat="1" ht="14.25" customHeight="1" outlineLevel="1">
      <c r="A267" s="928"/>
      <c r="B267" s="891" t="s">
        <v>243</v>
      </c>
      <c r="C267" s="892"/>
      <c r="D267" s="929">
        <f>IFERROR(VLOOKUP($AA267,Calc_INF_PrevYearEUR!$A$11:$BQ$330,HLOOKUP(D$8,Calc_INF_PrevYearEUR!$E$5:$BQ$6,2,0),0),0)</f>
        <v>0</v>
      </c>
      <c r="E267" s="307"/>
      <c r="F267" s="929">
        <f>IFERROR(VLOOKUP($AA267,Calc_INF_FC_EUR!$A$11:$BQ$330,HLOOKUP(F$8,Calc_INF_FC_EUR!$E$5:$BQ$6,2,0),0),0)</f>
        <v>0</v>
      </c>
      <c r="G267" s="929">
        <f>BusPlanLocation!G267/IF(BusPlanLocation!$C$9="EUR",1,START!$E$18)</f>
        <v>0</v>
      </c>
      <c r="H267" s="307"/>
      <c r="I267" s="929" t="e">
        <f>IF(I231&lt;&gt;0,(+I127/I231)*1000,"")</f>
        <v>#REF!</v>
      </c>
      <c r="J267" s="307"/>
      <c r="K267" s="929" t="str">
        <f>IF(K231&lt;&gt;0,(+K127/K231)*1000,"")</f>
        <v/>
      </c>
      <c r="L267" s="307"/>
      <c r="M267" s="929" t="str">
        <f>IF(M231&lt;&gt;0,(+M127/M231)*1000,"")</f>
        <v/>
      </c>
      <c r="N267" s="307"/>
      <c r="O267" s="929" t="str">
        <f>IF(O231&lt;&gt;0,(+O127/O231)*1000,"")</f>
        <v/>
      </c>
      <c r="P267" s="307"/>
      <c r="Q267" s="929" t="str">
        <f>IF(Q231&lt;&gt;0,(+Q127/Q231)*1000,"")</f>
        <v/>
      </c>
      <c r="R267" s="307"/>
      <c r="S267" s="929" t="str">
        <f>IF(S231&lt;&gt;0,(+S127/S231)*1000,"")</f>
        <v/>
      </c>
      <c r="T267" s="307"/>
      <c r="U267" s="930"/>
      <c r="Z267" s="936"/>
      <c r="AA267" s="561" t="str">
        <f>IF(OR(B267=0,B267=""),"",B267&amp;IF(COUNTIF(B$11:$B267,B267)&gt;1,COUNTIF(B$11:$B267,B267),""))</f>
        <v>EBT</v>
      </c>
      <c r="AB267" s="938"/>
    </row>
    <row r="268" spans="1:28" s="866" customFormat="1" ht="14.25" customHeight="1" outlineLevel="1">
      <c r="A268" s="928"/>
      <c r="B268" s="891" t="s">
        <v>309</v>
      </c>
      <c r="C268" s="892"/>
      <c r="D268" s="1296">
        <f>IFERROR(VLOOKUP($AA268,Calc_INF_PrevYearEUR!$A$11:$BQ$330,HLOOKUP(D$8,Calc_INF_PrevYearEUR!$E$5:$BQ$6,2,0),0),0)</f>
        <v>0</v>
      </c>
      <c r="E268" s="1297"/>
      <c r="F268" s="1296">
        <f>IFERROR(VLOOKUP($AA268,Calc_INF_FC_EUR!$A$11:$BQ$330,HLOOKUP(F$8,Calc_INF_FC_EUR!$E$5:$BQ$6,2,0),0),0)</f>
        <v>0</v>
      </c>
      <c r="G268" s="1296">
        <f>BusPlanLocation!G268</f>
        <v>0</v>
      </c>
      <c r="H268" s="1297"/>
      <c r="I268" s="1296" t="e">
        <f>IF(I231&lt;&gt;0,(+I267/I236),"")</f>
        <v>#REF!</v>
      </c>
      <c r="J268" s="1297"/>
      <c r="K268" s="1296" t="str">
        <f>IF(K231&lt;&gt;0,(+K267/K236),"")</f>
        <v/>
      </c>
      <c r="L268" s="1297"/>
      <c r="M268" s="1296" t="str">
        <f>IF(M231&lt;&gt;0,(+M267/M236),"")</f>
        <v/>
      </c>
      <c r="N268" s="1297"/>
      <c r="O268" s="1296" t="str">
        <f>IF(O231&lt;&gt;0,(+O267/O236),"")</f>
        <v/>
      </c>
      <c r="P268" s="1297"/>
      <c r="Q268" s="1296" t="str">
        <f>IF(Q231&lt;&gt;0,(+Q267/Q236),"")</f>
        <v/>
      </c>
      <c r="R268" s="1297"/>
      <c r="S268" s="1296" t="str">
        <f>IF(S231&lt;&gt;0,(+S267/S236),"")</f>
        <v/>
      </c>
      <c r="T268" s="1297"/>
      <c r="U268" s="930"/>
      <c r="Z268" s="939"/>
      <c r="AA268" s="561" t="str">
        <f>IF(OR(B268=0,B268=""),"",B268&amp;IF(COUNTIF(B$11:$B268,B268)&gt;1,COUNTIF(B$11:$B268,B268),""))</f>
        <v>EBT % Net revenue</v>
      </c>
      <c r="AB268" s="940"/>
    </row>
    <row r="269" spans="1:28" s="531" customFormat="1" ht="14.25" customHeight="1" outlineLevel="1">
      <c r="A269" s="530"/>
      <c r="B269" s="923" t="s">
        <v>310</v>
      </c>
      <c r="C269" s="923"/>
      <c r="D269" s="924">
        <f>IFERROR(VLOOKUP($AA269,Calc_INF_PrevYearEUR!$A$11:$BQ$330,HLOOKUP(D$8,Calc_INF_PrevYearEUR!$E$5:$BQ$6,2,0),0),0)</f>
        <v>0</v>
      </c>
      <c r="E269" s="925"/>
      <c r="F269" s="1275">
        <f>IFERROR(VLOOKUP($AA269,Calc_INF_FC_EUR!$A$11:$BQ$330,HLOOKUP(F$8,Calc_INF_FC_EUR!$E$5:$BQ$6,2,0),0),0)</f>
        <v>0</v>
      </c>
      <c r="G269" s="1275">
        <f>BusPlanLocation!G269</f>
        <v>0</v>
      </c>
      <c r="H269" s="925"/>
      <c r="I269" s="924"/>
      <c r="J269" s="925"/>
      <c r="K269" s="924"/>
      <c r="L269" s="925"/>
      <c r="M269" s="924"/>
      <c r="N269" s="925"/>
      <c r="O269" s="924"/>
      <c r="P269" s="925"/>
      <c r="Q269" s="924"/>
      <c r="R269" s="925"/>
      <c r="S269" s="924"/>
      <c r="T269" s="925"/>
      <c r="U269" s="862"/>
      <c r="Z269" s="933"/>
      <c r="AA269" s="561" t="str">
        <f>IF(OR(B269=0,B269=""),"",B269&amp;IF(COUNTIF(B$11:$B269,B269)&gt;1,COUNTIF(B$11:$B269,B269),""))</f>
        <v>Keyfigures Trade [per ton]</v>
      </c>
      <c r="AB269" s="941"/>
    </row>
    <row r="270" spans="1:28" s="866" customFormat="1" ht="14.25" customHeight="1" outlineLevel="1">
      <c r="A270" s="928"/>
      <c r="B270" s="891" t="s">
        <v>287</v>
      </c>
      <c r="C270" s="892"/>
      <c r="D270" s="929">
        <f>IFERROR(VLOOKUP($AA270,Calc_INF_PrevYearEUR!$A$11:$BQ$330,HLOOKUP(D$8,Calc_INF_PrevYearEUR!$E$5:$BQ$6,2,0),0),0)</f>
        <v>0</v>
      </c>
      <c r="E270" s="307"/>
      <c r="F270" s="929">
        <f>IFERROR(VLOOKUP($AA270,Calc_INF_FC_EUR!$A$11:$BQ$330,HLOOKUP(F$8,Calc_INF_FC_EUR!$E$5:$BQ$6,2,0),0),0)</f>
        <v>0</v>
      </c>
      <c r="G270" s="929">
        <f>BusPlanLocation!G270</f>
        <v>0</v>
      </c>
      <c r="H270" s="307"/>
      <c r="I270" s="929">
        <f>+I213</f>
        <v>0</v>
      </c>
      <c r="J270" s="307"/>
      <c r="K270" s="929">
        <f>+K213</f>
        <v>0</v>
      </c>
      <c r="L270" s="307"/>
      <c r="M270" s="929">
        <f>+M213</f>
        <v>0</v>
      </c>
      <c r="N270" s="307"/>
      <c r="O270" s="929">
        <f>+O213</f>
        <v>0</v>
      </c>
      <c r="P270" s="307"/>
      <c r="Q270" s="929">
        <f>+Q213</f>
        <v>0</v>
      </c>
      <c r="R270" s="307"/>
      <c r="S270" s="929">
        <f>+S213</f>
        <v>0</v>
      </c>
      <c r="T270" s="307"/>
      <c r="U270" s="930"/>
      <c r="Z270" s="936"/>
      <c r="AA270" s="561" t="str">
        <f>IF(OR(B270=0,B270=""),"",B270&amp;IF(COUNTIF(B$11:$B270,B270)&gt;1,COUNTIF(B$11:$B270,B270),""))</f>
        <v>Sales in tons2</v>
      </c>
      <c r="AB270" s="938"/>
    </row>
    <row r="271" spans="1:28" s="866" customFormat="1" ht="14.25" customHeight="1" outlineLevel="1">
      <c r="A271" s="928"/>
      <c r="B271" s="891" t="s">
        <v>311</v>
      </c>
      <c r="C271" s="892"/>
      <c r="D271" s="929">
        <f>IFERROR(VLOOKUP($AA271,Calc_INF_PrevYearEUR!$A$11:$BQ$330,HLOOKUP(D$8,Calc_INF_PrevYearEUR!$E$5:$BQ$6,2,0),0),0)</f>
        <v>0</v>
      </c>
      <c r="E271" s="307"/>
      <c r="F271" s="929">
        <f>IFERROR(VLOOKUP($AA271,Calc_INF_FC_EUR!$A$11:$BQ$330,HLOOKUP(F$8,Calc_INF_FC_EUR!$E$5:$BQ$6,2,0),0),0)</f>
        <v>0</v>
      </c>
      <c r="G271" s="929">
        <f>BusPlanLocation!G271/IF(BusPlanLocation!$C$9="EUR",1,START!$E$18)</f>
        <v>0</v>
      </c>
      <c r="H271" s="307"/>
      <c r="I271" s="929" t="str">
        <f>IF(I270&lt;&gt;0,(+I25/I270)*1000,"")</f>
        <v/>
      </c>
      <c r="J271" s="307"/>
      <c r="K271" s="929" t="str">
        <f>IF(K270&lt;&gt;0,(+K25/K270)*1000,"")</f>
        <v/>
      </c>
      <c r="L271" s="307"/>
      <c r="M271" s="929" t="str">
        <f>IF(M270&lt;&gt;0,(+M25/M270)*1000,"")</f>
        <v/>
      </c>
      <c r="N271" s="307"/>
      <c r="O271" s="929" t="str">
        <f>IF(O270&lt;&gt;0,(+O25/O270)*1000,"")</f>
        <v/>
      </c>
      <c r="P271" s="307"/>
      <c r="Q271" s="929" t="str">
        <f>IF(Q270&lt;&gt;0,(+Q25/Q270)*1000,"")</f>
        <v/>
      </c>
      <c r="R271" s="307"/>
      <c r="S271" s="929" t="str">
        <f>IF(S270&lt;&gt;0,(+S25/S270)*1000,"")</f>
        <v/>
      </c>
      <c r="T271" s="307"/>
      <c r="U271" s="930"/>
      <c r="Z271" s="939"/>
      <c r="AA271" s="561" t="str">
        <f>IF(OR(B271=0,B271=""),"",B271&amp;IF(COUNTIF(B$11:$B271,B271)&gt;1,COUNTIF(B$11:$B271,B271),""))</f>
        <v>Operating Income - Trade</v>
      </c>
      <c r="AB271" s="940"/>
    </row>
    <row r="272" spans="1:28" s="866" customFormat="1" ht="14.25" customHeight="1" outlineLevel="1">
      <c r="A272" s="928"/>
      <c r="B272" s="891" t="s">
        <v>71</v>
      </c>
      <c r="C272" s="892"/>
      <c r="D272" s="929">
        <f>IFERROR(VLOOKUP($AA272,Calc_INF_PrevYearEUR!$A$11:$BQ$330,HLOOKUP(D$8,Calc_INF_PrevYearEUR!$E$5:$BQ$6,2,0),0),0)</f>
        <v>0</v>
      </c>
      <c r="E272" s="307"/>
      <c r="F272" s="929">
        <f>IFERROR(VLOOKUP($AA272,Calc_INF_FC_EUR!$A$11:$BQ$330,HLOOKUP(F$8,Calc_INF_FC_EUR!$E$5:$BQ$6,2,0),0),0)</f>
        <v>0</v>
      </c>
      <c r="G272" s="929">
        <f>BusPlanLocation!G272/IF(BusPlanLocation!$C$9="EUR",1,START!$E$18)</f>
        <v>0</v>
      </c>
      <c r="H272" s="307"/>
      <c r="I272" s="929">
        <v>0</v>
      </c>
      <c r="J272" s="307"/>
      <c r="K272" s="929">
        <v>0</v>
      </c>
      <c r="L272" s="307"/>
      <c r="M272" s="929">
        <v>0</v>
      </c>
      <c r="N272" s="307"/>
      <c r="O272" s="929">
        <v>0</v>
      </c>
      <c r="P272" s="307"/>
      <c r="Q272" s="929">
        <v>0</v>
      </c>
      <c r="R272" s="307"/>
      <c r="S272" s="929">
        <v>0</v>
      </c>
      <c r="T272" s="307"/>
      <c r="U272" s="930"/>
      <c r="Z272" s="936"/>
      <c r="AA272" s="561" t="str">
        <f>IF(OR(B272=0,B272=""),"",B272&amp;IF(COUNTIF(B$11:$B272,B272)&gt;1,COUNTIF(B$11:$B272,B272),""))</f>
        <v>Shipping expenses2</v>
      </c>
      <c r="AB272" s="938"/>
    </row>
    <row r="273" spans="1:28" s="1249" customFormat="1" ht="14.25" customHeight="1" outlineLevel="1">
      <c r="A273" s="1244"/>
      <c r="B273" s="1245" t="s">
        <v>312</v>
      </c>
      <c r="C273" s="1246"/>
      <c r="D273" s="1247">
        <f>IFERROR(VLOOKUP($AA273,Calc_INF_PrevYearEUR!$A$11:$BQ$330,HLOOKUP(D$8,Calc_INF_PrevYearEUR!$E$5:$BQ$6,2,0),0),0)</f>
        <v>0</v>
      </c>
      <c r="E273" s="439"/>
      <c r="F273" s="1247">
        <f>IFERROR(VLOOKUP($AA273,Calc_INF_FC_EUR!$A$11:$BQ$330,HLOOKUP(F$8,Calc_INF_FC_EUR!$E$5:$BQ$6,2,0),0),0)</f>
        <v>0</v>
      </c>
      <c r="G273" s="1247">
        <f>BusPlanLocation!G273/IF(BusPlanLocation!$C$9="EUR",1,START!$E$18)</f>
        <v>0</v>
      </c>
      <c r="H273" s="439"/>
      <c r="I273" s="1247"/>
      <c r="J273" s="439"/>
      <c r="K273" s="1247"/>
      <c r="L273" s="439"/>
      <c r="M273" s="1247"/>
      <c r="N273" s="439"/>
      <c r="O273" s="1247"/>
      <c r="P273" s="439"/>
      <c r="Q273" s="1247"/>
      <c r="R273" s="439"/>
      <c r="S273" s="1247"/>
      <c r="T273" s="439"/>
      <c r="U273" s="1248"/>
      <c r="Z273" s="1250"/>
      <c r="AA273" s="561" t="str">
        <f>IF(OR(B273=0,B273=""),"",B273&amp;IF(COUNTIF(B$11:$B273,B273)&gt;1,COUNTIF(B$11:$B273,B273),""))</f>
        <v xml:space="preserve">    Shipping expenses (FCA)</v>
      </c>
      <c r="AB273" s="1251"/>
    </row>
    <row r="274" spans="1:28" s="866" customFormat="1" ht="14.25" customHeight="1" outlineLevel="1">
      <c r="A274" s="928"/>
      <c r="B274" s="891" t="s">
        <v>290</v>
      </c>
      <c r="C274" s="892"/>
      <c r="D274" s="929">
        <f>IFERROR(VLOOKUP($AA274,Calc_INF_PrevYearEUR!$A$11:$BQ$330,HLOOKUP(D$8,Calc_INF_PrevYearEUR!$E$5:$BQ$6,2,0),0),0)</f>
        <v>0</v>
      </c>
      <c r="E274" s="307"/>
      <c r="F274" s="929">
        <f>IFERROR(VLOOKUP($AA274,Calc_INF_FC_EUR!$A$11:$BQ$330,HLOOKUP(F$8,Calc_INF_FC_EUR!$E$5:$BQ$6,2,0),0),0)</f>
        <v>0</v>
      </c>
      <c r="G274" s="929">
        <f>BusPlanLocation!G274/IF(BusPlanLocation!$C$9="EUR",1,START!$E$18)</f>
        <v>0</v>
      </c>
      <c r="H274" s="307"/>
      <c r="I274" s="929">
        <v>0</v>
      </c>
      <c r="J274" s="307"/>
      <c r="K274" s="929">
        <v>0</v>
      </c>
      <c r="L274" s="307"/>
      <c r="M274" s="929">
        <v>0</v>
      </c>
      <c r="N274" s="307"/>
      <c r="O274" s="929">
        <v>0</v>
      </c>
      <c r="P274" s="307"/>
      <c r="Q274" s="929">
        <v>0</v>
      </c>
      <c r="R274" s="307"/>
      <c r="S274" s="929">
        <v>0</v>
      </c>
      <c r="T274" s="307"/>
      <c r="U274" s="930"/>
      <c r="Z274" s="936"/>
      <c r="AA274" s="561" t="str">
        <f>IF(OR(B274=0,B274=""),"",B274&amp;IF(COUNTIF(B$11:$B274,B274)&gt;1,COUNTIF(B$11:$B274,B274),""))</f>
        <v>Other Sales expenses2</v>
      </c>
      <c r="AB274" s="938"/>
    </row>
    <row r="275" spans="1:28" s="866" customFormat="1" ht="14.25" customHeight="1" outlineLevel="1">
      <c r="A275" s="928"/>
      <c r="B275" s="897" t="s">
        <v>313</v>
      </c>
      <c r="C275" s="897"/>
      <c r="D275" s="931">
        <f>IFERROR(VLOOKUP($AA275,Calc_INF_PrevYearEUR!$A$11:$BQ$330,HLOOKUP(D$8,Calc_INF_PrevYearEUR!$E$5:$BQ$6,2,0),0),0)</f>
        <v>0</v>
      </c>
      <c r="E275" s="567"/>
      <c r="F275" s="931">
        <f>IFERROR(VLOOKUP($AA275,Calc_INF_FC_EUR!$A$11:$BQ$330,HLOOKUP(F$8,Calc_INF_FC_EUR!$E$5:$BQ$6,2,0),0),0)</f>
        <v>0</v>
      </c>
      <c r="G275" s="931">
        <f>BusPlanLocation!G275/IF(BusPlanLocation!$C$9="EUR",1,START!$E$18)</f>
        <v>0</v>
      </c>
      <c r="H275" s="567"/>
      <c r="I275" s="931" t="str">
        <f>IF(I270&lt;&gt;0,(+I271+I272+I274),"")</f>
        <v/>
      </c>
      <c r="J275" s="567"/>
      <c r="K275" s="931" t="str">
        <f>IF(K270&lt;&gt;0,(+K271+K272+K274),"")</f>
        <v/>
      </c>
      <c r="L275" s="567"/>
      <c r="M275" s="931" t="str">
        <f>IF(M270&lt;&gt;0,(+M271+M272+M274),"")</f>
        <v/>
      </c>
      <c r="N275" s="567"/>
      <c r="O275" s="931" t="str">
        <f>IF(O270&lt;&gt;0,(+O271+O272+O274),"")</f>
        <v/>
      </c>
      <c r="P275" s="567"/>
      <c r="Q275" s="931" t="str">
        <f>IF(Q270&lt;&gt;0,(+Q271+Q272+Q274),"")</f>
        <v/>
      </c>
      <c r="R275" s="567"/>
      <c r="S275" s="931" t="str">
        <f>IF(S270&lt;&gt;0,(+S271+S272+S274),"")</f>
        <v/>
      </c>
      <c r="T275" s="567"/>
      <c r="U275" s="930"/>
      <c r="Z275" s="936"/>
      <c r="AA275" s="561" t="str">
        <f>IF(OR(B275=0,B275=""),"",B275&amp;IF(COUNTIF(B$11:$B275,B275)&gt;1,COUNTIF(B$11:$B275,B275),""))</f>
        <v xml:space="preserve">Net Revenue Trade (ex works) </v>
      </c>
      <c r="AB275" s="938"/>
    </row>
    <row r="276" spans="1:28" s="866" customFormat="1" ht="14.25" customHeight="1" outlineLevel="1">
      <c r="A276" s="928"/>
      <c r="B276" s="897" t="s">
        <v>91</v>
      </c>
      <c r="C276" s="897"/>
      <c r="D276" s="931">
        <f>IFERROR(VLOOKUP($AA276,Calc_INF_PrevYearEUR!$A$11:$BQ$330,HLOOKUP(D$8,Calc_INF_PrevYearEUR!$E$5:$BQ$6,2,0),0),0)</f>
        <v>0</v>
      </c>
      <c r="E276" s="567"/>
      <c r="F276" s="931">
        <f>IFERROR(VLOOKUP($AA276,Calc_INF_FC_EUR!$A$11:$BQ$330,HLOOKUP(F$8,Calc_INF_FC_EUR!$E$5:$BQ$6,2,0),0),0)</f>
        <v>0</v>
      </c>
      <c r="G276" s="931">
        <f>BusPlanLocation!G276/IF(BusPlanLocation!$C$9="EUR",1,START!$E$18)</f>
        <v>0</v>
      </c>
      <c r="H276" s="567"/>
      <c r="I276" s="931" t="str">
        <f>IF(I270&lt;&gt;0,(+I49/I270)*1000,"")</f>
        <v/>
      </c>
      <c r="J276" s="567"/>
      <c r="K276" s="931" t="str">
        <f>IF(K270&lt;&gt;0,(+K49/K270)*1000,"")</f>
        <v/>
      </c>
      <c r="L276" s="567"/>
      <c r="M276" s="931" t="str">
        <f>IF(M270&lt;&gt;0,(+M49/M270)*1000,"")</f>
        <v/>
      </c>
      <c r="N276" s="567"/>
      <c r="O276" s="931" t="str">
        <f>IF(O270&lt;&gt;0,(+O49/O270)*1000,"")</f>
        <v/>
      </c>
      <c r="P276" s="567"/>
      <c r="Q276" s="931" t="str">
        <f>IF(Q270&lt;&gt;0,(+Q49/Q270)*1000,"")</f>
        <v/>
      </c>
      <c r="R276" s="567"/>
      <c r="S276" s="931" t="str">
        <f>IF(S270&lt;&gt;0,(+S49/S270)*1000,"")</f>
        <v/>
      </c>
      <c r="T276" s="567"/>
      <c r="U276" s="930"/>
      <c r="Z276" s="936"/>
      <c r="AA276" s="561" t="str">
        <f>IF(OR(B276=0,B276=""),"",B276&amp;IF(COUNTIF(B$11:$B276,B276)&gt;1,COUNTIF(B$11:$B276,B276),""))</f>
        <v>Material expenditure - TOTAL</v>
      </c>
      <c r="AB276" s="938"/>
    </row>
    <row r="277" spans="1:28" s="866" customFormat="1" ht="14.25" customHeight="1" outlineLevel="1">
      <c r="A277" s="928"/>
      <c r="B277" s="897" t="s">
        <v>314</v>
      </c>
      <c r="C277" s="897"/>
      <c r="D277" s="931">
        <f>IFERROR(VLOOKUP($AA277,Calc_INF_PrevYearEUR!$A$11:$BQ$330,HLOOKUP(D$8,Calc_INF_PrevYearEUR!$E$5:$BQ$6,2,0),0),0)</f>
        <v>0</v>
      </c>
      <c r="E277" s="567"/>
      <c r="F277" s="931">
        <f>IFERROR(VLOOKUP($AA277,Calc_INF_FC_EUR!$A$11:$BQ$330,HLOOKUP(F$8,Calc_INF_FC_EUR!$E$5:$BQ$6,2,0),0),0)</f>
        <v>0</v>
      </c>
      <c r="G277" s="931">
        <f>BusPlanLocation!G277/IF(BusPlanLocation!$C$9="EUR",1,START!$E$18)</f>
        <v>0</v>
      </c>
      <c r="H277" s="567"/>
      <c r="I277" s="931" t="str">
        <f>IF(I270&lt;&gt;0,(+I271+I276),"")</f>
        <v/>
      </c>
      <c r="J277" s="567"/>
      <c r="K277" s="931" t="str">
        <f>IF(K270&lt;&gt;0,(+K271+K276),"")</f>
        <v/>
      </c>
      <c r="L277" s="567"/>
      <c r="M277" s="931" t="str">
        <f>IF(M270&lt;&gt;0,(+M271+M276),"")</f>
        <v/>
      </c>
      <c r="N277" s="567"/>
      <c r="O277" s="931" t="str">
        <f>IF(O270&lt;&gt;0,(+O271+O276),"")</f>
        <v/>
      </c>
      <c r="P277" s="567"/>
      <c r="Q277" s="931" t="str">
        <f>IF(Q270&lt;&gt;0,(+Q271+Q276),"")</f>
        <v/>
      </c>
      <c r="R277" s="567"/>
      <c r="S277" s="931" t="str">
        <f>IF(S270&lt;&gt;0,(+S271+S276),"")</f>
        <v/>
      </c>
      <c r="T277" s="567"/>
      <c r="U277" s="930"/>
      <c r="Z277" s="935"/>
      <c r="AA277" s="561" t="str">
        <f>IF(OR(B277=0,B277=""),"",B277&amp;IF(COUNTIF(B$11:$B277,B277)&gt;1,COUNTIF(B$11:$B277,B277),""))</f>
        <v>Contribution Margin I</v>
      </c>
      <c r="AB277" s="942"/>
    </row>
    <row r="278" spans="1:28" s="866" customFormat="1" ht="14.25" customHeight="1" outlineLevel="1">
      <c r="A278" s="928"/>
      <c r="B278" s="897" t="s">
        <v>308</v>
      </c>
      <c r="C278" s="897"/>
      <c r="D278" s="931">
        <f>IFERROR(VLOOKUP($AA278,Calc_INF_PrevYearEUR!$A$11:$BQ$330,HLOOKUP(D$8,Calc_INF_PrevYearEUR!$E$5:$BQ$6,2,0),0),0)</f>
        <v>0</v>
      </c>
      <c r="E278" s="567"/>
      <c r="F278" s="931">
        <f>IFERROR(VLOOKUP($AA278,Calc_INF_FC_EUR!$A$11:$BQ$330,HLOOKUP(F$8,Calc_INF_FC_EUR!$E$5:$BQ$6,2,0),0),0)</f>
        <v>0</v>
      </c>
      <c r="G278" s="931">
        <f>BusPlanLocation!G278/IF(BusPlanLocation!$C$9="EUR",1,START!$E$18)</f>
        <v>0</v>
      </c>
      <c r="H278" s="567"/>
      <c r="I278" s="931" t="str">
        <f>IF(I270&lt;&gt;0,(+I82/I270)*1000,"")</f>
        <v/>
      </c>
      <c r="J278" s="567"/>
      <c r="K278" s="931" t="str">
        <f>IF(K270&lt;&gt;0,(+K82/K270)*1000,"")</f>
        <v/>
      </c>
      <c r="L278" s="567"/>
      <c r="M278" s="931" t="str">
        <f>IF(M270&lt;&gt;0,(+M82/M270)*1000,"")</f>
        <v/>
      </c>
      <c r="N278" s="567"/>
      <c r="O278" s="931" t="str">
        <f>IF(O270&lt;&gt;0,(+O82/O270)*1000,"")</f>
        <v/>
      </c>
      <c r="P278" s="567"/>
      <c r="Q278" s="931" t="str">
        <f>IF(Q270&lt;&gt;0,(+Q82/Q270)*1000,"")</f>
        <v/>
      </c>
      <c r="R278" s="567"/>
      <c r="S278" s="931" t="str">
        <f>IF(S270&lt;&gt;0,(+S82/S270)*1000,"")</f>
        <v/>
      </c>
      <c r="T278" s="567"/>
      <c r="U278" s="930"/>
      <c r="Z278" s="935"/>
      <c r="AA278" s="561" t="str">
        <f>IF(OR(B278=0,B278=""),"",B278&amp;IF(COUNTIF(B$11:$B278,B278)&gt;1,COUNTIF(B$11:$B278,B278),""))</f>
        <v>Other Income/Expenses2</v>
      </c>
      <c r="AB278" s="942"/>
    </row>
    <row r="279" spans="1:28" s="866" customFormat="1" ht="14.25" customHeight="1" outlineLevel="1">
      <c r="A279" s="928"/>
      <c r="B279" s="891" t="s">
        <v>1663</v>
      </c>
      <c r="C279" s="892"/>
      <c r="D279" s="929">
        <f>IFERROR(VLOOKUP($AA279,Calc_INF_PrevYearEUR!$A$11:$BQ$330,HLOOKUP(D$8,Calc_INF_PrevYearEUR!$E$5:$BQ$6,2,0),0),0)</f>
        <v>0</v>
      </c>
      <c r="E279" s="307"/>
      <c r="F279" s="929">
        <f>IFERROR(VLOOKUP($AA279,Calc_INF_FC_EUR!$A$11:$BQ$330,HLOOKUP(F$8,Calc_INF_FC_EUR!$E$5:$BQ$6,2,0),0),0)</f>
        <v>0</v>
      </c>
      <c r="G279" s="929">
        <f>BusPlanLocation!G279/IF(BusPlanLocation!$C$9="EUR",1,START!$E$18)</f>
        <v>0</v>
      </c>
      <c r="H279" s="307"/>
      <c r="I279" s="929" t="str">
        <f>IF(I270&lt;&gt;0,(I$92/I270)*1000,"")</f>
        <v/>
      </c>
      <c r="J279" s="307"/>
      <c r="K279" s="929" t="str">
        <f>IF(K270&lt;&gt;0,(K$92/K270)*1000,"")</f>
        <v/>
      </c>
      <c r="L279" s="307"/>
      <c r="M279" s="929" t="str">
        <f>IF(M270&lt;&gt;0,(M$92/M270)*1000,"")</f>
        <v/>
      </c>
      <c r="N279" s="307"/>
      <c r="O279" s="929" t="str">
        <f>IF(O270&lt;&gt;0,(O$92/O270)*1000,"")</f>
        <v/>
      </c>
      <c r="P279" s="307"/>
      <c r="Q279" s="929" t="str">
        <f>IF(Q270&lt;&gt;0,(Q$92/Q270)*1000,"")</f>
        <v/>
      </c>
      <c r="R279" s="307"/>
      <c r="S279" s="929" t="str">
        <f>IF(S270&lt;&gt;0,(S$92/S270)*1000,"")</f>
        <v/>
      </c>
      <c r="T279" s="307"/>
      <c r="U279" s="930"/>
      <c r="Z279" s="935"/>
      <c r="AA279" s="561" t="str">
        <f>IF(OR(B279=0,B279=""),"",B279&amp;IF(COUNTIF(B$11:$B279,B279)&gt;1,COUNTIF(B$11:$B279,B279),""))</f>
        <v>Allocation2</v>
      </c>
      <c r="AB279" s="942"/>
    </row>
    <row r="280" spans="1:28" s="866" customFormat="1" ht="14.25" customHeight="1" outlineLevel="1">
      <c r="A280" s="928"/>
      <c r="B280" s="891" t="s">
        <v>173</v>
      </c>
      <c r="C280" s="892"/>
      <c r="D280" s="929">
        <f>IFERROR(VLOOKUP($AA280,Calc_INF_PrevYearEUR!$A$11:$BQ$330,HLOOKUP(D$8,Calc_INF_PrevYearEUR!$E$5:$BQ$6,2,0),0),0)</f>
        <v>0</v>
      </c>
      <c r="E280" s="307"/>
      <c r="F280" s="929">
        <f>IFERROR(VLOOKUP($AA280,Calc_INF_FC_EUR!$A$11:$BQ$330,HLOOKUP(F$8,Calc_INF_FC_EUR!$E$5:$BQ$6,2,0),0),0)</f>
        <v>0</v>
      </c>
      <c r="G280" s="929">
        <f>BusPlanLocation!G280/IF(BusPlanLocation!$C$9="EUR",1,START!$E$18)</f>
        <v>0</v>
      </c>
      <c r="H280" s="307"/>
      <c r="I280" s="929" t="str">
        <f>IF(I270&lt;&gt;0,(I$98/I270)*1000,"")</f>
        <v/>
      </c>
      <c r="J280" s="307"/>
      <c r="K280" s="929" t="str">
        <f>IF(K270&lt;&gt;0,(K$98/K270)*1000,"")</f>
        <v/>
      </c>
      <c r="L280" s="307"/>
      <c r="M280" s="929" t="str">
        <f>IF(M270&lt;&gt;0,(M$98/M270)*1000,"")</f>
        <v/>
      </c>
      <c r="N280" s="307"/>
      <c r="O280" s="929" t="str">
        <f>IF(O270&lt;&gt;0,(O$98/O270)*1000,"")</f>
        <v/>
      </c>
      <c r="P280" s="307"/>
      <c r="Q280" s="929" t="str">
        <f>IF(Q270&lt;&gt;0,(Q$98/Q270)*1000,"")</f>
        <v/>
      </c>
      <c r="R280" s="307"/>
      <c r="S280" s="929" t="str">
        <f>IF(S270&lt;&gt;0,(S$98/S270)*1000,"")</f>
        <v/>
      </c>
      <c r="T280" s="307"/>
      <c r="U280" s="930"/>
      <c r="Z280" s="935"/>
      <c r="AA280" s="561" t="str">
        <f>IF(OR(B280=0,B280=""),"",B280&amp;IF(COUNTIF(B$11:$B280,B280)&gt;1,COUNTIF(B$11:$B280,B280),""))</f>
        <v>EBITDA2</v>
      </c>
      <c r="AB280" s="942"/>
    </row>
    <row r="281" spans="1:28" s="866" customFormat="1" ht="14.25" customHeight="1" outlineLevel="1">
      <c r="A281" s="928"/>
      <c r="B281" s="891" t="s">
        <v>185</v>
      </c>
      <c r="C281" s="892"/>
      <c r="D281" s="929">
        <f>IFERROR(VLOOKUP($AA281,Calc_INF_PrevYearEUR!$A$11:$BQ$330,HLOOKUP(D$8,Calc_INF_PrevYearEUR!$E$5:$BQ$6,2,0),0),0)</f>
        <v>0</v>
      </c>
      <c r="E281" s="307"/>
      <c r="F281" s="929">
        <f>IFERROR(VLOOKUP($AA281,Calc_INF_FC_EUR!$A$11:$BQ$330,HLOOKUP(F$8,Calc_INF_FC_EUR!$E$5:$BQ$6,2,0),0),0)</f>
        <v>0</v>
      </c>
      <c r="G281" s="929">
        <f>BusPlanLocation!G281/IF(BusPlanLocation!$C$9="EUR",1,START!$E$18)</f>
        <v>0</v>
      </c>
      <c r="H281" s="307"/>
      <c r="I281" s="929" t="str">
        <f>IF(I270&lt;&gt;0,(I$127/I270)*1000,"")</f>
        <v/>
      </c>
      <c r="J281" s="307"/>
      <c r="K281" s="929" t="str">
        <f>IF(K270&lt;&gt;0,(K$127/K270)*1000,"")</f>
        <v/>
      </c>
      <c r="L281" s="307"/>
      <c r="M281" s="929" t="str">
        <f>IF(M270&lt;&gt;0,(M$127/M270)*1000,"")</f>
        <v/>
      </c>
      <c r="N281" s="307"/>
      <c r="O281" s="929" t="str">
        <f>IF(O270&lt;&gt;0,(O$127/O270)*1000,"")</f>
        <v/>
      </c>
      <c r="P281" s="307"/>
      <c r="Q281" s="929" t="str">
        <f>IF(Q270&lt;&gt;0,(Q$127/Q270)*1000,"")</f>
        <v/>
      </c>
      <c r="R281" s="307"/>
      <c r="S281" s="929" t="str">
        <f>IF(S270&lt;&gt;0,(S$127/S270)*1000,"")</f>
        <v/>
      </c>
      <c r="T281" s="307"/>
      <c r="U281" s="930"/>
      <c r="Z281" s="935"/>
      <c r="AA281" s="561" t="str">
        <f>IF(OR(B281=0,B281=""),"",B281&amp;IF(COUNTIF(B$11:$B281,B281)&gt;1,COUNTIF(B$11:$B281,B281),""))</f>
        <v>EBIT2</v>
      </c>
      <c r="AB281" s="942"/>
    </row>
    <row r="282" spans="1:28" s="866" customFormat="1" ht="14.25" customHeight="1" outlineLevel="1">
      <c r="A282" s="928"/>
      <c r="B282" s="891" t="s">
        <v>243</v>
      </c>
      <c r="C282" s="892"/>
      <c r="D282" s="1296">
        <f>IFERROR(VLOOKUP($AA282,Calc_INF_PrevYearEUR!$A$11:$BQ$330,HLOOKUP(D$8,Calc_INF_PrevYearEUR!$E$5:$BQ$6,2,0),0),0)</f>
        <v>0</v>
      </c>
      <c r="E282" s="1297"/>
      <c r="F282" s="1296">
        <f>IFERROR(VLOOKUP($AA282,Calc_INF_FC_EUR!$A$11:$BQ$330,HLOOKUP(F$8,Calc_INF_FC_EUR!$E$5:$BQ$6,2,0),0),0)</f>
        <v>0</v>
      </c>
      <c r="G282" s="932">
        <f>BusPlanLocation!G282</f>
        <v>0</v>
      </c>
      <c r="H282" s="646"/>
      <c r="I282" s="932" t="str">
        <f>IF(I270&lt;&gt;0,(I$281/I275)*100,"")</f>
        <v/>
      </c>
      <c r="J282" s="646"/>
      <c r="K282" s="932" t="str">
        <f>IF(K270&lt;&gt;0,(K$281/K275)*100,"")</f>
        <v/>
      </c>
      <c r="L282" s="646"/>
      <c r="M282" s="932" t="str">
        <f>IF(M270&lt;&gt;0,(M$281/M275)*100,"")</f>
        <v/>
      </c>
      <c r="N282" s="646"/>
      <c r="O282" s="932" t="str">
        <f>IF(O270&lt;&gt;0,(O$281/O275)*100,"")</f>
        <v/>
      </c>
      <c r="P282" s="646"/>
      <c r="Q282" s="932" t="str">
        <f>IF(Q270&lt;&gt;0,(Q$281/Q275)*100,"")</f>
        <v/>
      </c>
      <c r="R282" s="646"/>
      <c r="S282" s="932" t="str">
        <f>IF(S270&lt;&gt;0,(S$281/S275)*100,"")</f>
        <v/>
      </c>
      <c r="T282" s="646"/>
      <c r="U282" s="930"/>
      <c r="Z282" s="935"/>
      <c r="AA282" s="561" t="str">
        <f>IF(OR(B282=0,B282=""),"",B282&amp;IF(COUNTIF(B$11:$B282,B282)&gt;1,COUNTIF(B$11:$B282,B282),""))</f>
        <v>EBT2</v>
      </c>
      <c r="AB282" s="942"/>
    </row>
    <row r="283" spans="1:28" s="866" customFormat="1" ht="14.25" customHeight="1" outlineLevel="1">
      <c r="A283" s="928"/>
      <c r="B283" s="891" t="s">
        <v>309</v>
      </c>
      <c r="C283" s="892"/>
      <c r="D283" s="929">
        <f>IFERROR(VLOOKUP($AA283,Calc_INF_PrevYearEUR!$A$11:$BQ$330,HLOOKUP(D$8,Calc_INF_PrevYearEUR!$E$5:$BQ$6,2,0),0),0)</f>
        <v>0</v>
      </c>
      <c r="E283" s="307"/>
      <c r="F283" s="929">
        <f>IFERROR(VLOOKUP($AA283,Calc_INF_FC_EUR!$A$11:$BQ$330,HLOOKUP(F$8,Calc_INF_FC_EUR!$E$5:$BQ$6,2,0),0),0)</f>
        <v>0</v>
      </c>
      <c r="G283" s="929">
        <f>BusPlanLocation!G283/IF(BusPlanLocation!$C$9="EUR",1,START!$E$18)</f>
        <v>0</v>
      </c>
      <c r="H283" s="307"/>
      <c r="I283" s="929" t="s">
        <v>1380</v>
      </c>
      <c r="J283" s="307"/>
      <c r="K283" s="929" t="s">
        <v>1380</v>
      </c>
      <c r="L283" s="307"/>
      <c r="M283" s="929" t="s">
        <v>1380</v>
      </c>
      <c r="N283" s="307"/>
      <c r="O283" s="929" t="s">
        <v>1380</v>
      </c>
      <c r="P283" s="307"/>
      <c r="Q283" s="929" t="s">
        <v>1380</v>
      </c>
      <c r="R283" s="307"/>
      <c r="S283" s="929" t="s">
        <v>1380</v>
      </c>
      <c r="T283" s="307"/>
      <c r="U283" s="930"/>
      <c r="Z283" s="935"/>
      <c r="AA283" s="561" t="str">
        <f>IF(OR(B283=0,B283=""),"",B283&amp;IF(COUNTIF(B$11:$B283,B283)&gt;1,COUNTIF(B$11:$B283,B283),""))</f>
        <v>EBT % Net revenue2</v>
      </c>
      <c r="AB283" s="942"/>
    </row>
    <row r="284" spans="1:28" s="531" customFormat="1" ht="14.25" customHeight="1" outlineLevel="1">
      <c r="A284" s="530"/>
      <c r="B284" s="923" t="s">
        <v>315</v>
      </c>
      <c r="C284" s="923"/>
      <c r="D284" s="924">
        <f>IFERROR(VLOOKUP($AA284,Calc_INF_PrevYearEUR!$A$11:$BQ$330,HLOOKUP(D$8,Calc_INF_PrevYearEUR!$E$5:$BQ$6,2,0),0),0)</f>
        <v>0</v>
      </c>
      <c r="E284" s="925"/>
      <c r="F284" s="1275">
        <f>IFERROR(VLOOKUP($AA284,Calc_INF_FC_EUR!$A$11:$BQ$330,HLOOKUP(F$8,Calc_INF_FC_EUR!$E$5:$BQ$6,2,0),0),0)</f>
        <v>0</v>
      </c>
      <c r="G284" s="1275">
        <f>BusPlanLocation!G284</f>
        <v>0</v>
      </c>
      <c r="H284" s="925"/>
      <c r="I284" s="924"/>
      <c r="J284" s="925"/>
      <c r="K284" s="924"/>
      <c r="L284" s="925"/>
      <c r="M284" s="924"/>
      <c r="N284" s="925"/>
      <c r="O284" s="924"/>
      <c r="P284" s="925"/>
      <c r="Q284" s="924"/>
      <c r="R284" s="925"/>
      <c r="S284" s="924"/>
      <c r="T284" s="925"/>
      <c r="U284" s="862"/>
      <c r="Z284" s="943"/>
      <c r="AA284" s="561" t="str">
        <f>IF(OR(B284=0,B284=""),"",B284&amp;IF(COUNTIF(B$11:$B284,B284)&gt;1,COUNTIF(B$11:$B284,B284),""))</f>
        <v>Keyfigures Bartering [per ton]</v>
      </c>
      <c r="AB284" s="944"/>
    </row>
    <row r="285" spans="1:28" s="866" customFormat="1" ht="14.25" customHeight="1" outlineLevel="1">
      <c r="A285" s="928"/>
      <c r="B285" s="891" t="s">
        <v>287</v>
      </c>
      <c r="C285" s="892"/>
      <c r="D285" s="929">
        <f>IFERROR(VLOOKUP($AA285,Calc_INF_PrevYearEUR!$A$11:$BQ$330,HLOOKUP(D$8,Calc_INF_PrevYearEUR!$E$5:$BQ$6,2,0),0),0)</f>
        <v>0</v>
      </c>
      <c r="E285" s="307"/>
      <c r="F285" s="929">
        <f>IFERROR(VLOOKUP($AA285,Calc_INF_FC_EUR!$A$11:$BQ$330,HLOOKUP(F$8,Calc_INF_FC_EUR!$E$5:$BQ$6,2,0),0),0)</f>
        <v>0</v>
      </c>
      <c r="G285" s="929">
        <f>BusPlanLocation!G285</f>
        <v>0</v>
      </c>
      <c r="H285" s="307"/>
      <c r="I285" s="929">
        <f>+I217</f>
        <v>0</v>
      </c>
      <c r="J285" s="307"/>
      <c r="K285" s="929">
        <f>+K217</f>
        <v>0</v>
      </c>
      <c r="L285" s="307"/>
      <c r="M285" s="929">
        <f>+M217</f>
        <v>0</v>
      </c>
      <c r="N285" s="307"/>
      <c r="O285" s="929">
        <f>+O217</f>
        <v>0</v>
      </c>
      <c r="P285" s="307"/>
      <c r="Q285" s="929">
        <f>+Q217</f>
        <v>0</v>
      </c>
      <c r="R285" s="307"/>
      <c r="S285" s="929">
        <f>+S217</f>
        <v>0</v>
      </c>
      <c r="T285" s="307"/>
      <c r="U285" s="930"/>
      <c r="Z285" s="935"/>
      <c r="AA285" s="561" t="str">
        <f>IF(OR(B285=0,B285=""),"",B285&amp;IF(COUNTIF(B$11:$B285,B285)&gt;1,COUNTIF(B$11:$B285,B285),""))</f>
        <v>Sales in tons3</v>
      </c>
      <c r="AB285" s="942"/>
    </row>
    <row r="286" spans="1:28" s="866" customFormat="1" ht="14.25" customHeight="1" outlineLevel="1">
      <c r="A286" s="928"/>
      <c r="B286" s="891" t="s">
        <v>316</v>
      </c>
      <c r="C286" s="892"/>
      <c r="D286" s="929">
        <f>IFERROR(VLOOKUP($AA286,Calc_INF_PrevYearEUR!$A$11:$BQ$330,HLOOKUP(D$8,Calc_INF_PrevYearEUR!$E$5:$BQ$6,2,0),0),0)</f>
        <v>0</v>
      </c>
      <c r="E286" s="307"/>
      <c r="F286" s="929">
        <f>IFERROR(VLOOKUP($AA286,Calc_INF_FC_EUR!$A$11:$BQ$330,HLOOKUP(F$8,Calc_INF_FC_EUR!$E$5:$BQ$6,2,0),0),0)</f>
        <v>0</v>
      </c>
      <c r="G286" s="929">
        <f>BusPlanLocation!G286/IF(BusPlanLocation!$C$9="EUR",1,START!$E$18)</f>
        <v>0</v>
      </c>
      <c r="H286" s="307"/>
      <c r="I286" s="929" t="s">
        <v>1380</v>
      </c>
      <c r="J286" s="307"/>
      <c r="K286" s="929" t="s">
        <v>1380</v>
      </c>
      <c r="L286" s="307"/>
      <c r="M286" s="929" t="s">
        <v>1380</v>
      </c>
      <c r="N286" s="307"/>
      <c r="O286" s="929" t="s">
        <v>1380</v>
      </c>
      <c r="P286" s="307"/>
      <c r="Q286" s="929" t="s">
        <v>1380</v>
      </c>
      <c r="R286" s="307"/>
      <c r="S286" s="929" t="s">
        <v>1380</v>
      </c>
      <c r="T286" s="307"/>
      <c r="U286" s="930"/>
      <c r="Z286" s="935"/>
      <c r="AA286" s="561" t="str">
        <f>IF(OR(B286=0,B286=""),"",B286&amp;IF(COUNTIF(B$11:$B286,B286)&gt;1,COUNTIF(B$11:$B286,B286),""))</f>
        <v>Operating Income - Bartering</v>
      </c>
      <c r="AB286" s="942"/>
    </row>
    <row r="287" spans="1:28" s="866" customFormat="1" ht="14.25" customHeight="1" outlineLevel="1">
      <c r="A287" s="928"/>
      <c r="B287" s="891" t="s">
        <v>71</v>
      </c>
      <c r="C287" s="892"/>
      <c r="D287" s="929">
        <f>IFERROR(VLOOKUP($AA287,Calc_INF_PrevYearEUR!$A$11:$BQ$330,HLOOKUP(D$8,Calc_INF_PrevYearEUR!$E$5:$BQ$6,2,0),0),0)</f>
        <v>0</v>
      </c>
      <c r="E287" s="307"/>
      <c r="F287" s="929">
        <f>IFERROR(VLOOKUP($AA287,Calc_INF_FC_EUR!$A$11:$BQ$330,HLOOKUP(F$8,Calc_INF_FC_EUR!$E$5:$BQ$6,2,0),0),0)</f>
        <v>0</v>
      </c>
      <c r="G287" s="929">
        <f>BusPlanLocation!G287/IF(BusPlanLocation!$C$9="EUR",1,START!$E$18)</f>
        <v>0</v>
      </c>
      <c r="H287" s="307"/>
      <c r="I287" s="929" t="s">
        <v>1380</v>
      </c>
      <c r="J287" s="307"/>
      <c r="K287" s="929" t="s">
        <v>1380</v>
      </c>
      <c r="L287" s="307"/>
      <c r="M287" s="929" t="s">
        <v>1380</v>
      </c>
      <c r="N287" s="307"/>
      <c r="O287" s="929" t="s">
        <v>1380</v>
      </c>
      <c r="P287" s="307"/>
      <c r="Q287" s="929" t="s">
        <v>1380</v>
      </c>
      <c r="R287" s="307"/>
      <c r="S287" s="929" t="s">
        <v>1380</v>
      </c>
      <c r="T287" s="307"/>
      <c r="U287" s="930"/>
      <c r="Z287" s="935"/>
      <c r="AA287" s="561" t="str">
        <f>IF(OR(B287=0,B287=""),"",B287&amp;IF(COUNTIF(B$11:$B287,B287)&gt;1,COUNTIF(B$11:$B287,B287),""))</f>
        <v>Shipping expenses3</v>
      </c>
      <c r="AB287" s="942"/>
    </row>
    <row r="288" spans="1:28" s="866" customFormat="1" ht="14.25" customHeight="1" outlineLevel="1">
      <c r="A288" s="928"/>
      <c r="B288" s="891" t="s">
        <v>290</v>
      </c>
      <c r="C288" s="892"/>
      <c r="D288" s="929">
        <f>IFERROR(VLOOKUP($AA288,Calc_INF_PrevYearEUR!$A$11:$BQ$330,HLOOKUP(D$8,Calc_INF_PrevYearEUR!$E$5:$BQ$6,2,0),0),0)</f>
        <v>0</v>
      </c>
      <c r="E288" s="307"/>
      <c r="F288" s="929">
        <f>IFERROR(VLOOKUP($AA288,Calc_INF_FC_EUR!$A$11:$BQ$330,HLOOKUP(F$8,Calc_INF_FC_EUR!$E$5:$BQ$6,2,0),0),0)</f>
        <v>0</v>
      </c>
      <c r="G288" s="929">
        <f>BusPlanLocation!G288/IF(BusPlanLocation!$C$9="EUR",1,START!$E$18)</f>
        <v>0</v>
      </c>
      <c r="H288" s="307"/>
      <c r="I288" s="929" t="s">
        <v>1380</v>
      </c>
      <c r="J288" s="307"/>
      <c r="K288" s="929" t="s">
        <v>1380</v>
      </c>
      <c r="L288" s="307"/>
      <c r="M288" s="929" t="s">
        <v>1380</v>
      </c>
      <c r="N288" s="307"/>
      <c r="O288" s="929" t="s">
        <v>1380</v>
      </c>
      <c r="P288" s="307"/>
      <c r="Q288" s="929" t="s">
        <v>1380</v>
      </c>
      <c r="R288" s="307"/>
      <c r="S288" s="929" t="s">
        <v>1380</v>
      </c>
      <c r="T288" s="307"/>
      <c r="U288" s="930"/>
      <c r="Z288" s="935"/>
      <c r="AA288" s="561" t="str">
        <f>IF(OR(B288=0,B288=""),"",B288&amp;IF(COUNTIF(B$11:$B288,B288)&gt;1,COUNTIF(B$11:$B288,B288),""))</f>
        <v>Other Sales expenses3</v>
      </c>
      <c r="AB288" s="942"/>
    </row>
    <row r="289" spans="1:28" s="866" customFormat="1" ht="14.25" customHeight="1" outlineLevel="1">
      <c r="A289" s="928"/>
      <c r="B289" s="897" t="s">
        <v>317</v>
      </c>
      <c r="C289" s="897"/>
      <c r="D289" s="931">
        <f>IFERROR(VLOOKUP($AA289,Calc_INF_PrevYearEUR!$A$11:$BQ$330,HLOOKUP(D$8,Calc_INF_PrevYearEUR!$E$5:$BQ$6,2,0),0),0)</f>
        <v>0</v>
      </c>
      <c r="E289" s="567"/>
      <c r="F289" s="931">
        <f>IFERROR(VLOOKUP($AA289,Calc_INF_FC_EUR!$A$11:$BQ$330,HLOOKUP(F$8,Calc_INF_FC_EUR!$E$5:$BQ$6,2,0),0),0)</f>
        <v>0</v>
      </c>
      <c r="G289" s="931">
        <f>BusPlanLocation!G289/IF(BusPlanLocation!$C$9="EUR",1,START!$E$18)</f>
        <v>0</v>
      </c>
      <c r="H289" s="567"/>
      <c r="I289" s="931" t="s">
        <v>1380</v>
      </c>
      <c r="J289" s="567"/>
      <c r="K289" s="931" t="s">
        <v>1380</v>
      </c>
      <c r="L289" s="567"/>
      <c r="M289" s="931" t="s">
        <v>1380</v>
      </c>
      <c r="N289" s="567"/>
      <c r="O289" s="931" t="s">
        <v>1380</v>
      </c>
      <c r="P289" s="567"/>
      <c r="Q289" s="931" t="s">
        <v>1380</v>
      </c>
      <c r="R289" s="567"/>
      <c r="S289" s="931" t="s">
        <v>1380</v>
      </c>
      <c r="T289" s="567"/>
      <c r="U289" s="930"/>
      <c r="Z289" s="935"/>
      <c r="AA289" s="561" t="str">
        <f>IF(OR(B289=0,B289=""),"",B289&amp;IF(COUNTIF(B$11:$B289,B289)&gt;1,COUNTIF(B$11:$B289,B289),""))</f>
        <v xml:space="preserve">Net Revenue Bartering (ex works) </v>
      </c>
      <c r="AB289" s="942"/>
    </row>
    <row r="290" spans="1:28" s="866" customFormat="1" ht="14.25" customHeight="1" outlineLevel="1">
      <c r="A290" s="928"/>
      <c r="B290" s="897" t="s">
        <v>117</v>
      </c>
      <c r="C290" s="897"/>
      <c r="D290" s="931">
        <f>IFERROR(VLOOKUP($AA290,Calc_INF_PrevYearEUR!$A$11:$BQ$330,HLOOKUP(D$8,Calc_INF_PrevYearEUR!$E$5:$BQ$6,2,0),0),0)</f>
        <v>0</v>
      </c>
      <c r="E290" s="567"/>
      <c r="F290" s="931">
        <f>IFERROR(VLOOKUP($AA290,Calc_INF_FC_EUR!$A$11:$BQ$330,HLOOKUP(F$8,Calc_INF_FC_EUR!$E$5:$BQ$6,2,0),0),0)</f>
        <v>0</v>
      </c>
      <c r="G290" s="931">
        <f>BusPlanLocation!G290/IF(BusPlanLocation!$C$9="EUR",1,START!$E$18)</f>
        <v>0</v>
      </c>
      <c r="H290" s="567"/>
      <c r="I290" s="931" t="s">
        <v>1380</v>
      </c>
      <c r="J290" s="567"/>
      <c r="K290" s="931" t="s">
        <v>1380</v>
      </c>
      <c r="L290" s="567"/>
      <c r="M290" s="931" t="s">
        <v>1380</v>
      </c>
      <c r="N290" s="567"/>
      <c r="O290" s="931" t="s">
        <v>1380</v>
      </c>
      <c r="P290" s="567"/>
      <c r="Q290" s="931" t="s">
        <v>1380</v>
      </c>
      <c r="R290" s="567"/>
      <c r="S290" s="931" t="s">
        <v>1380</v>
      </c>
      <c r="T290" s="567"/>
      <c r="U290" s="930"/>
      <c r="Z290" s="935"/>
      <c r="AA290" s="561" t="str">
        <f>IF(OR(B290=0,B290=""),"",B290&amp;IF(COUNTIF(B$11:$B290,B290)&gt;1,COUNTIF(B$11:$B290,B290),""))</f>
        <v>Personnel expenses2</v>
      </c>
      <c r="AB290" s="942"/>
    </row>
    <row r="291" spans="1:28" s="866" customFormat="1" ht="14.25" customHeight="1" outlineLevel="1">
      <c r="A291" s="928"/>
      <c r="B291" s="897" t="s">
        <v>314</v>
      </c>
      <c r="C291" s="897"/>
      <c r="D291" s="931">
        <f>IFERROR(VLOOKUP($AA291,Calc_INF_PrevYearEUR!$A$11:$BQ$330,HLOOKUP(D$8,Calc_INF_PrevYearEUR!$E$5:$BQ$6,2,0),0),0)</f>
        <v>0</v>
      </c>
      <c r="E291" s="567"/>
      <c r="F291" s="931">
        <f>IFERROR(VLOOKUP($AA291,Calc_INF_FC_EUR!$A$11:$BQ$330,HLOOKUP(F$8,Calc_INF_FC_EUR!$E$5:$BQ$6,2,0),0),0)</f>
        <v>0</v>
      </c>
      <c r="G291" s="931">
        <f>BusPlanLocation!G291/IF(BusPlanLocation!$C$9="EUR",1,START!$E$18)</f>
        <v>0</v>
      </c>
      <c r="H291" s="567"/>
      <c r="I291" s="931" t="s">
        <v>1380</v>
      </c>
      <c r="J291" s="567"/>
      <c r="K291" s="931" t="s">
        <v>1380</v>
      </c>
      <c r="L291" s="567"/>
      <c r="M291" s="931" t="s">
        <v>1380</v>
      </c>
      <c r="N291" s="567"/>
      <c r="O291" s="931" t="s">
        <v>1380</v>
      </c>
      <c r="P291" s="567"/>
      <c r="Q291" s="931" t="s">
        <v>1380</v>
      </c>
      <c r="R291" s="567"/>
      <c r="S291" s="931" t="s">
        <v>1380</v>
      </c>
      <c r="T291" s="567"/>
      <c r="U291" s="930"/>
      <c r="Z291" s="935"/>
      <c r="AA291" s="561" t="str">
        <f>IF(OR(B291=0,B291=""),"",B291&amp;IF(COUNTIF(B$11:$B291,B291)&gt;1,COUNTIF(B$11:$B291,B291),""))</f>
        <v>Contribution Margin I2</v>
      </c>
      <c r="AB291" s="942"/>
    </row>
    <row r="292" spans="1:28" s="866" customFormat="1" ht="14.25" customHeight="1" outlineLevel="1">
      <c r="A292" s="928"/>
      <c r="B292" s="897" t="s">
        <v>308</v>
      </c>
      <c r="C292" s="897"/>
      <c r="D292" s="931">
        <f>IFERROR(VLOOKUP($AA292,Calc_INF_PrevYearEUR!$A$11:$BQ$330,HLOOKUP(D$8,Calc_INF_PrevYearEUR!$E$5:$BQ$6,2,0),0),0)</f>
        <v>0</v>
      </c>
      <c r="E292" s="567"/>
      <c r="F292" s="931">
        <f>IFERROR(VLOOKUP($AA292,Calc_INF_FC_EUR!$A$11:$BQ$330,HLOOKUP(F$8,Calc_INF_FC_EUR!$E$5:$BQ$6,2,0),0),0)</f>
        <v>0</v>
      </c>
      <c r="G292" s="931">
        <f>BusPlanLocation!G292/IF(BusPlanLocation!$C$9="EUR",1,START!$E$18)</f>
        <v>0</v>
      </c>
      <c r="H292" s="567"/>
      <c r="I292" s="931" t="s">
        <v>1380</v>
      </c>
      <c r="J292" s="567"/>
      <c r="K292" s="931" t="s">
        <v>1380</v>
      </c>
      <c r="L292" s="567"/>
      <c r="M292" s="931" t="s">
        <v>1380</v>
      </c>
      <c r="N292" s="567"/>
      <c r="O292" s="931" t="s">
        <v>1380</v>
      </c>
      <c r="P292" s="567"/>
      <c r="Q292" s="931" t="s">
        <v>1380</v>
      </c>
      <c r="R292" s="567"/>
      <c r="S292" s="931" t="s">
        <v>1380</v>
      </c>
      <c r="T292" s="567"/>
      <c r="U292" s="930"/>
      <c r="Z292" s="935"/>
      <c r="AA292" s="561" t="str">
        <f>IF(OR(B292=0,B292=""),"",B292&amp;IF(COUNTIF(B$11:$B292,B292)&gt;1,COUNTIF(B$11:$B292,B292),""))</f>
        <v>Other Income/Expenses3</v>
      </c>
      <c r="AB292" s="942"/>
    </row>
    <row r="293" spans="1:28" s="866" customFormat="1" ht="14.25" customHeight="1" outlineLevel="1">
      <c r="A293" s="928"/>
      <c r="B293" s="891" t="s">
        <v>1663</v>
      </c>
      <c r="C293" s="892"/>
      <c r="D293" s="929">
        <f>IFERROR(VLOOKUP($AA293,Calc_INF_PrevYearEUR!$A$11:$BQ$330,HLOOKUP(D$8,Calc_INF_PrevYearEUR!$E$5:$BQ$6,2,0),0),0)</f>
        <v>0</v>
      </c>
      <c r="E293" s="307"/>
      <c r="F293" s="929">
        <f>IFERROR(VLOOKUP($AA293,Calc_INF_FC_EUR!$A$11:$BQ$330,HLOOKUP(F$8,Calc_INF_FC_EUR!$E$5:$BQ$6,2,0),0),0)</f>
        <v>0</v>
      </c>
      <c r="G293" s="929">
        <f>BusPlanLocation!G293/IF(BusPlanLocation!$C$9="EUR",1,START!$E$18)</f>
        <v>0</v>
      </c>
      <c r="H293" s="307"/>
      <c r="I293" s="929" t="s">
        <v>1380</v>
      </c>
      <c r="J293" s="307"/>
      <c r="K293" s="929" t="s">
        <v>1380</v>
      </c>
      <c r="L293" s="307"/>
      <c r="M293" s="929" t="s">
        <v>1380</v>
      </c>
      <c r="N293" s="307"/>
      <c r="O293" s="929" t="s">
        <v>1380</v>
      </c>
      <c r="P293" s="307"/>
      <c r="Q293" s="929" t="s">
        <v>1380</v>
      </c>
      <c r="R293" s="307"/>
      <c r="S293" s="929" t="s">
        <v>1380</v>
      </c>
      <c r="T293" s="307"/>
      <c r="U293" s="930"/>
      <c r="Z293" s="935"/>
      <c r="AA293" s="561" t="str">
        <f>IF(OR(B293=0,B293=""),"",B293&amp;IF(COUNTIF(B$11:$B293,B293)&gt;1,COUNTIF(B$11:$B293,B293),""))</f>
        <v>Allocation3</v>
      </c>
      <c r="AB293" s="942"/>
    </row>
    <row r="294" spans="1:28" s="866" customFormat="1" ht="14.25" customHeight="1" outlineLevel="1">
      <c r="A294" s="928"/>
      <c r="B294" s="891" t="s">
        <v>173</v>
      </c>
      <c r="C294" s="892"/>
      <c r="D294" s="929">
        <f>IFERROR(VLOOKUP($AA294,Calc_INF_PrevYearEUR!$A$11:$BQ$330,HLOOKUP(D$8,Calc_INF_PrevYearEUR!$E$5:$BQ$6,2,0),0),0)</f>
        <v>0</v>
      </c>
      <c r="E294" s="307"/>
      <c r="F294" s="929">
        <f>IFERROR(VLOOKUP($AA294,Calc_INF_FC_EUR!$A$11:$BQ$330,HLOOKUP(F$8,Calc_INF_FC_EUR!$E$5:$BQ$6,2,0),0),0)</f>
        <v>0</v>
      </c>
      <c r="G294" s="929">
        <f>BusPlanLocation!G294/IF(BusPlanLocation!$C$9="EUR",1,START!$E$18)</f>
        <v>0</v>
      </c>
      <c r="H294" s="307"/>
      <c r="I294" s="929" t="s">
        <v>1380</v>
      </c>
      <c r="J294" s="307"/>
      <c r="K294" s="929" t="s">
        <v>1380</v>
      </c>
      <c r="L294" s="307"/>
      <c r="M294" s="929" t="s">
        <v>1380</v>
      </c>
      <c r="N294" s="307"/>
      <c r="O294" s="929" t="s">
        <v>1380</v>
      </c>
      <c r="P294" s="307"/>
      <c r="Q294" s="929" t="s">
        <v>1380</v>
      </c>
      <c r="R294" s="307"/>
      <c r="S294" s="929" t="s">
        <v>1380</v>
      </c>
      <c r="T294" s="307"/>
      <c r="U294" s="930"/>
      <c r="Z294" s="935"/>
      <c r="AA294" s="561" t="str">
        <f>IF(OR(B294=0,B294=""),"",B294&amp;IF(COUNTIF(B$11:$B294,B294)&gt;1,COUNTIF(B$11:$B294,B294),""))</f>
        <v>EBITDA3</v>
      </c>
      <c r="AB294" s="942"/>
    </row>
    <row r="295" spans="1:28" s="866" customFormat="1" ht="14.25" customHeight="1" outlineLevel="1">
      <c r="A295" s="928"/>
      <c r="B295" s="891" t="s">
        <v>185</v>
      </c>
      <c r="C295" s="892"/>
      <c r="D295" s="929">
        <f>IFERROR(VLOOKUP($AA295,Calc_INF_PrevYearEUR!$A$11:$BQ$330,HLOOKUP(D$8,Calc_INF_PrevYearEUR!$E$5:$BQ$6,2,0),0),0)</f>
        <v>0</v>
      </c>
      <c r="E295" s="307"/>
      <c r="F295" s="929">
        <f>IFERROR(VLOOKUP($AA295,Calc_INF_FC_EUR!$A$11:$BQ$330,HLOOKUP(F$8,Calc_INF_FC_EUR!$E$5:$BQ$6,2,0),0),0)</f>
        <v>0</v>
      </c>
      <c r="G295" s="929">
        <f>BusPlanLocation!G295/IF(BusPlanLocation!$C$9="EUR",1,START!$E$18)</f>
        <v>0</v>
      </c>
      <c r="H295" s="307"/>
      <c r="I295" s="929" t="s">
        <v>1380</v>
      </c>
      <c r="J295" s="307"/>
      <c r="K295" s="929" t="s">
        <v>1380</v>
      </c>
      <c r="L295" s="307"/>
      <c r="M295" s="929" t="s">
        <v>1380</v>
      </c>
      <c r="N295" s="307"/>
      <c r="O295" s="929" t="s">
        <v>1380</v>
      </c>
      <c r="P295" s="307"/>
      <c r="Q295" s="929" t="s">
        <v>1380</v>
      </c>
      <c r="R295" s="307"/>
      <c r="S295" s="929" t="s">
        <v>1380</v>
      </c>
      <c r="T295" s="307"/>
      <c r="U295" s="930"/>
      <c r="Z295" s="935"/>
      <c r="AA295" s="561" t="str">
        <f>IF(OR(B295=0,B295=""),"",B295&amp;IF(COUNTIF(B$11:$B295,B295)&gt;1,COUNTIF(B$11:$B295,B295),""))</f>
        <v>EBIT3</v>
      </c>
      <c r="AB295" s="942"/>
    </row>
    <row r="296" spans="1:28" s="866" customFormat="1" ht="14.25" customHeight="1" outlineLevel="1">
      <c r="A296" s="928"/>
      <c r="B296" s="891" t="s">
        <v>243</v>
      </c>
      <c r="C296" s="892"/>
      <c r="D296" s="932">
        <f>IFERROR(VLOOKUP($AA296,Calc_INF_PrevYearEUR!$A$11:$BQ$330,HLOOKUP(D$8,Calc_INF_PrevYearEUR!$E$5:$BQ$6,2,0),0),0)</f>
        <v>0</v>
      </c>
      <c r="E296" s="646"/>
      <c r="F296" s="932">
        <f>IFERROR(VLOOKUP($AA296,Calc_INF_FC_EUR!$A$11:$BQ$330,HLOOKUP(F$8,Calc_INF_FC_EUR!$E$5:$BQ$6,2,0),0),0)</f>
        <v>0</v>
      </c>
      <c r="G296" s="932">
        <f>BusPlanLocation!G296</f>
        <v>0</v>
      </c>
      <c r="H296" s="646"/>
      <c r="I296" s="932" t="s">
        <v>1380</v>
      </c>
      <c r="J296" s="646"/>
      <c r="K296" s="932" t="s">
        <v>1380</v>
      </c>
      <c r="L296" s="646"/>
      <c r="M296" s="932" t="s">
        <v>1380</v>
      </c>
      <c r="N296" s="646"/>
      <c r="O296" s="932" t="s">
        <v>1380</v>
      </c>
      <c r="P296" s="646"/>
      <c r="Q296" s="932" t="s">
        <v>1380</v>
      </c>
      <c r="R296" s="646"/>
      <c r="S296" s="932" t="s">
        <v>1380</v>
      </c>
      <c r="T296" s="646"/>
      <c r="U296" s="930"/>
      <c r="Z296" s="935"/>
      <c r="AA296" s="561" t="str">
        <f>IF(OR(B296=0,B296=""),"",B296&amp;IF(COUNTIF(B$11:$B296,B296)&gt;1,COUNTIF(B$11:$B296,B296),""))</f>
        <v>EBT3</v>
      </c>
      <c r="AB296" s="942"/>
    </row>
    <row r="297" spans="1:28" s="866" customFormat="1" ht="14.25" customHeight="1" outlineLevel="1">
      <c r="A297" s="928"/>
      <c r="B297" s="891" t="s">
        <v>309</v>
      </c>
      <c r="C297" s="892"/>
      <c r="D297" s="929">
        <f>IFERROR(VLOOKUP($AA297,Calc_INF_PrevYearEUR!$A$11:$BQ$330,HLOOKUP(D$8,Calc_INF_PrevYearEUR!$E$5:$BQ$6,2,0),0),0)</f>
        <v>0</v>
      </c>
      <c r="E297" s="307"/>
      <c r="F297" s="929">
        <f>IFERROR(VLOOKUP($AA297,Calc_INF_FC_EUR!$A$11:$BQ$330,HLOOKUP(F$8,Calc_INF_FC_EUR!$E$5:$BQ$6,2,0),0),0)</f>
        <v>0</v>
      </c>
      <c r="G297" s="929">
        <f>BusPlanLocation!G297/IF(BusPlanLocation!$C$9="EUR",1,START!$E$18)</f>
        <v>0</v>
      </c>
      <c r="H297" s="307"/>
      <c r="I297" s="929" t="s">
        <v>1380</v>
      </c>
      <c r="J297" s="307"/>
      <c r="K297" s="929" t="s">
        <v>1380</v>
      </c>
      <c r="L297" s="307"/>
      <c r="M297" s="929" t="s">
        <v>1380</v>
      </c>
      <c r="N297" s="307"/>
      <c r="O297" s="929" t="s">
        <v>1380</v>
      </c>
      <c r="P297" s="307"/>
      <c r="Q297" s="929" t="s">
        <v>1380</v>
      </c>
      <c r="R297" s="307"/>
      <c r="S297" s="929" t="s">
        <v>1380</v>
      </c>
      <c r="T297" s="307"/>
      <c r="U297" s="930"/>
      <c r="Z297" s="935"/>
      <c r="AA297" s="561" t="str">
        <f>IF(OR(B297=0,B297=""),"",B297&amp;IF(COUNTIF(B$11:$B297,B297)&gt;1,COUNTIF(B$11:$B297,B297),""))</f>
        <v>EBT % Net revenue3</v>
      </c>
      <c r="AB297" s="942"/>
    </row>
    <row r="298" spans="1:28" s="531" customFormat="1" ht="14.25" customHeight="1" outlineLevel="1">
      <c r="A298" s="530"/>
      <c r="B298" s="923" t="s">
        <v>1664</v>
      </c>
      <c r="C298" s="923"/>
      <c r="D298" s="924">
        <f>IFERROR(VLOOKUP($AA298,Calc_INF_PrevYearEUR!$A$11:$BQ$330,HLOOKUP(D$8,Calc_INF_PrevYearEUR!$E$5:$BQ$6,2,0),0),0)</f>
        <v>0</v>
      </c>
      <c r="E298" s="925"/>
      <c r="F298" s="1275">
        <f>IFERROR(VLOOKUP($AA298,Calc_INF_FC_EUR!$A$11:$BQ$330,HLOOKUP(F$8,Calc_INF_FC_EUR!$E$5:$BQ$6,2,0),0),0)</f>
        <v>0</v>
      </c>
      <c r="G298" s="1275">
        <f>BusPlanLocation!G298</f>
        <v>0</v>
      </c>
      <c r="H298" s="925"/>
      <c r="I298" s="924"/>
      <c r="J298" s="925"/>
      <c r="K298" s="924"/>
      <c r="L298" s="925"/>
      <c r="M298" s="924"/>
      <c r="N298" s="925"/>
      <c r="O298" s="924"/>
      <c r="P298" s="925"/>
      <c r="Q298" s="924"/>
      <c r="R298" s="925"/>
      <c r="S298" s="924"/>
      <c r="T298" s="925"/>
      <c r="U298" s="862"/>
      <c r="Z298" s="943"/>
      <c r="AA298" s="561" t="str">
        <f>IF(OR(B298=0,B298=""),"",B298&amp;IF(COUNTIF(B$11:$B298,B298)&gt;1,COUNTIF(B$11:$B298,B298),""))</f>
        <v>Keyfigures Commission [per ton]</v>
      </c>
      <c r="AB298" s="944"/>
    </row>
    <row r="299" spans="1:28" s="866" customFormat="1" ht="14.25" customHeight="1" outlineLevel="1">
      <c r="A299" s="928"/>
      <c r="B299" s="891" t="s">
        <v>287</v>
      </c>
      <c r="C299" s="892"/>
      <c r="D299" s="929">
        <f>IFERROR(VLOOKUP($AA299,Calc_INF_PrevYearEUR!$A$11:$BQ$330,HLOOKUP(D$8,Calc_INF_PrevYearEUR!$E$5:$BQ$6,2,0),0),0)</f>
        <v>0</v>
      </c>
      <c r="E299" s="307"/>
      <c r="F299" s="929">
        <f>IFERROR(VLOOKUP($AA299,Calc_INF_FC_EUR!$A$11:$BQ$330,HLOOKUP(F$8,Calc_INF_FC_EUR!$E$5:$BQ$6,2,0),0),0)</f>
        <v>0</v>
      </c>
      <c r="G299" s="929">
        <f>BusPlanLocation!G299</f>
        <v>0</v>
      </c>
      <c r="H299" s="307"/>
      <c r="I299" s="929">
        <f>+I221</f>
        <v>1</v>
      </c>
      <c r="J299" s="307"/>
      <c r="K299" s="929">
        <f>+K221</f>
        <v>1</v>
      </c>
      <c r="L299" s="307"/>
      <c r="M299" s="929">
        <f>+M221</f>
        <v>1</v>
      </c>
      <c r="N299" s="307"/>
      <c r="O299" s="929">
        <f>+O221</f>
        <v>0</v>
      </c>
      <c r="P299" s="307"/>
      <c r="Q299" s="929">
        <f>+Q221</f>
        <v>0</v>
      </c>
      <c r="R299" s="307"/>
      <c r="S299" s="929">
        <f>+S221</f>
        <v>0</v>
      </c>
      <c r="T299" s="307"/>
      <c r="U299" s="930"/>
      <c r="Z299" s="935"/>
      <c r="AA299" s="561" t="str">
        <f>IF(OR(B299=0,B299=""),"",B299&amp;IF(COUNTIF(B$11:$B299,B299)&gt;1,COUNTIF(B$11:$B299,B299),""))</f>
        <v>Sales in tons4</v>
      </c>
      <c r="AB299" s="942"/>
    </row>
    <row r="300" spans="1:28" s="866" customFormat="1" ht="12.75" customHeight="1" outlineLevel="1">
      <c r="A300" s="928"/>
      <c r="B300" s="891" t="s">
        <v>318</v>
      </c>
      <c r="C300" s="892"/>
      <c r="D300" s="929">
        <f>IFERROR(VLOOKUP($AA300,Calc_INF_PrevYearEUR!$A$11:$BQ$330,HLOOKUP(D$8,Calc_INF_PrevYearEUR!$E$5:$BQ$6,2,0),0),0)</f>
        <v>0</v>
      </c>
      <c r="E300" s="307"/>
      <c r="F300" s="929">
        <f>IFERROR(VLOOKUP($AA300,Calc_INF_FC_EUR!$A$11:$BQ$330,HLOOKUP(F$8,Calc_INF_FC_EUR!$E$5:$BQ$6,2,0),0),0)</f>
        <v>0</v>
      </c>
      <c r="G300" s="929">
        <f>BusPlanLocation!G300/IF(BusPlanLocation!$C$9="EUR",1,START!$E$18)</f>
        <v>0</v>
      </c>
      <c r="H300" s="307"/>
      <c r="I300" s="929">
        <f>IF(I299&lt;&gt;0,(+I28/I299)*1000,"")</f>
        <v>0</v>
      </c>
      <c r="J300" s="307"/>
      <c r="K300" s="929">
        <f>IF(K299&lt;&gt;0,(+K28/K299)*1000,"")</f>
        <v>0</v>
      </c>
      <c r="L300" s="307"/>
      <c r="M300" s="929">
        <f>IF(M299&lt;&gt;0,(+M28/M299)*1000,"")</f>
        <v>0</v>
      </c>
      <c r="N300" s="307"/>
      <c r="O300" s="929" t="str">
        <f>IF(O299&lt;&gt;0,(+O28/O299)*1000,"")</f>
        <v/>
      </c>
      <c r="P300" s="307"/>
      <c r="Q300" s="929" t="str">
        <f>IF(Q299&lt;&gt;0,(+Q28/Q299)*1000,"")</f>
        <v/>
      </c>
      <c r="R300" s="307"/>
      <c r="S300" s="929" t="str">
        <f>IF(S299&lt;&gt;0,(+S28/S299)*1000,"")</f>
        <v/>
      </c>
      <c r="T300" s="307"/>
      <c r="U300" s="930"/>
      <c r="Z300" s="935"/>
      <c r="AA300" s="561" t="str">
        <f>IF(OR(B300=0,B300=""),"",B300&amp;IF(COUNTIF(B$11:$B300,B300)&gt;1,COUNTIF(B$11:$B300,B300),""))</f>
        <v xml:space="preserve">Net Revenue Commission&amp;Service (ex works) </v>
      </c>
      <c r="AB300" s="942"/>
    </row>
    <row r="301" spans="1:28" s="866" customFormat="1" ht="12.75" customHeight="1" outlineLevel="1">
      <c r="A301" s="928"/>
      <c r="B301" s="1355" t="s">
        <v>314</v>
      </c>
      <c r="C301" s="1356"/>
      <c r="D301" s="1357">
        <f>IFERROR(VLOOKUP($AA301,Calc_INF_PrevYearEUR!$A$11:$BQ$330,HLOOKUP(D$8,Calc_INF_PrevYearEUR!$E$5:$BQ$6,2,0),0),0)</f>
        <v>0</v>
      </c>
      <c r="E301" s="1358"/>
      <c r="F301" s="1357">
        <f>IFERROR(VLOOKUP($AA301,Calc_INF_FC_EUR!$A$11:$BQ$330,HLOOKUP(F$8,Calc_INF_FC_EUR!$E$5:$BQ$6,2,0),0),0)</f>
        <v>0</v>
      </c>
      <c r="G301" s="1357">
        <f>BusPlanLocation!G301/IF(BusPlanLocation!$C$9="EUR",1,START!$E$18)</f>
        <v>0</v>
      </c>
      <c r="H301" s="1358"/>
      <c r="I301" s="1357">
        <f>IF(I299&lt;&gt;0,((+I28+I50)/I299)*1000,"")</f>
        <v>0</v>
      </c>
      <c r="J301" s="1358"/>
      <c r="K301" s="1357">
        <f>IF(K299&lt;&gt;0,((+K28+K50)/K299)*1000,"")</f>
        <v>0</v>
      </c>
      <c r="L301" s="1358"/>
      <c r="M301" s="1357">
        <f>IF(M299&lt;&gt;0,((+M28+M50)/M299)*1000,"")</f>
        <v>0</v>
      </c>
      <c r="N301" s="1358"/>
      <c r="O301" s="1357" t="str">
        <f>IF(O299&lt;&gt;0,((+O28+O50)/O299)*1000,"")</f>
        <v/>
      </c>
      <c r="P301" s="1358"/>
      <c r="Q301" s="1357" t="str">
        <f>IF(Q299&lt;&gt;0,((+Q28+Q50)/Q299)*1000,"")</f>
        <v/>
      </c>
      <c r="R301" s="1358"/>
      <c r="S301" s="1357" t="str">
        <f>IF(S299&lt;&gt;0,((+S28+S50)/S299)*1000,"")</f>
        <v/>
      </c>
      <c r="T301" s="1358"/>
      <c r="U301" s="930"/>
      <c r="Z301" s="935"/>
      <c r="AA301" s="561" t="str">
        <f>IF(OR(B301=0,B301=""),"",B301&amp;IF(COUNTIF(B$11:$B301,B301)&gt;1,COUNTIF(B$11:$B301,B301),""))</f>
        <v>Contribution Margin I3</v>
      </c>
      <c r="AB301" s="942"/>
    </row>
    <row r="302" spans="1:28" s="866" customFormat="1" ht="12.75" customHeight="1" outlineLevel="1">
      <c r="A302" s="928"/>
      <c r="B302" s="1359" t="s">
        <v>308</v>
      </c>
      <c r="C302" s="1360"/>
      <c r="D302" s="1361">
        <f>IFERROR(VLOOKUP($AA302,Calc_INF_PrevYearEUR!$A$11:$BQ$330,HLOOKUP(D$8,Calc_INF_PrevYearEUR!$E$5:$BQ$6,2,0),0),0)</f>
        <v>0</v>
      </c>
      <c r="E302" s="1362"/>
      <c r="F302" s="1361">
        <f>IFERROR(VLOOKUP($AA302,Calc_INF_FC_EUR!$A$11:$BQ$330,HLOOKUP(F$8,Calc_INF_FC_EUR!$E$5:$BQ$6,2,0),0),0)</f>
        <v>0</v>
      </c>
      <c r="G302" s="1361">
        <f>BusPlanLocation!G302/IF(BusPlanLocation!$C$9="EUR",1,START!$E$18)</f>
        <v>0</v>
      </c>
      <c r="H302" s="1362"/>
      <c r="I302" s="1361" t="s">
        <v>1380</v>
      </c>
      <c r="J302" s="1362"/>
      <c r="K302" s="1361" t="s">
        <v>1380</v>
      </c>
      <c r="L302" s="1362"/>
      <c r="M302" s="1361" t="s">
        <v>1380</v>
      </c>
      <c r="N302" s="1362"/>
      <c r="O302" s="1361" t="s">
        <v>1380</v>
      </c>
      <c r="P302" s="1362"/>
      <c r="Q302" s="1361" t="s">
        <v>1380</v>
      </c>
      <c r="R302" s="1362"/>
      <c r="S302" s="1361" t="s">
        <v>1380</v>
      </c>
      <c r="T302" s="1362"/>
      <c r="U302" s="930"/>
      <c r="Z302" s="935"/>
      <c r="AA302" s="561" t="str">
        <f>IF(OR(B302=0,B302=""),"",B302&amp;IF(COUNTIF(B$11:$B302,B302)&gt;1,COUNTIF(B$11:$B302,B302),""))</f>
        <v>Other Income/Expenses4</v>
      </c>
      <c r="AB302" s="942"/>
    </row>
    <row r="303" spans="1:28" s="866" customFormat="1" ht="12.75" customHeight="1" outlineLevel="1">
      <c r="A303" s="928"/>
      <c r="B303" s="891" t="s">
        <v>1663</v>
      </c>
      <c r="C303" s="892"/>
      <c r="D303" s="929">
        <f>IFERROR(VLOOKUP($AA303,Calc_INF_PrevYearEUR!$A$11:$BQ$330,HLOOKUP(D$8,Calc_INF_PrevYearEUR!$E$5:$BQ$6,2,0),0),0)</f>
        <v>0</v>
      </c>
      <c r="E303" s="307"/>
      <c r="F303" s="929">
        <f>IFERROR(VLOOKUP($AA303,Calc_INF_FC_EUR!$A$11:$BQ$330,HLOOKUP(F$8,Calc_INF_FC_EUR!$E$5:$BQ$6,2,0),0),0)</f>
        <v>0</v>
      </c>
      <c r="G303" s="929">
        <f>BusPlanLocation!G303/IF(BusPlanLocation!$C$9="EUR",1,START!$E$18)</f>
        <v>0</v>
      </c>
      <c r="H303" s="307"/>
      <c r="I303" s="929" t="s">
        <v>1380</v>
      </c>
      <c r="J303" s="307"/>
      <c r="K303" s="929" t="s">
        <v>1380</v>
      </c>
      <c r="L303" s="307"/>
      <c r="M303" s="929" t="s">
        <v>1380</v>
      </c>
      <c r="N303" s="307"/>
      <c r="O303" s="929" t="s">
        <v>1380</v>
      </c>
      <c r="P303" s="307"/>
      <c r="Q303" s="929" t="s">
        <v>1380</v>
      </c>
      <c r="R303" s="307"/>
      <c r="S303" s="929" t="s">
        <v>1380</v>
      </c>
      <c r="T303" s="307"/>
      <c r="U303" s="930"/>
      <c r="Z303" s="935"/>
      <c r="AA303" s="561" t="str">
        <f>IF(OR(B303=0,B303=""),"",B303&amp;IF(COUNTIF(B$11:$B303,B303)&gt;1,COUNTIF(B$11:$B303,B303),""))</f>
        <v>Allocation4</v>
      </c>
      <c r="AB303" s="942"/>
    </row>
    <row r="304" spans="1:28" s="866" customFormat="1" ht="12.75" customHeight="1" outlineLevel="1">
      <c r="A304" s="928"/>
      <c r="B304" s="891" t="s">
        <v>173</v>
      </c>
      <c r="C304" s="892"/>
      <c r="D304" s="929">
        <f>IFERROR(VLOOKUP($AA304,Calc_INF_PrevYearEUR!$A$11:$BQ$330,HLOOKUP(D$8,Calc_INF_PrevYearEUR!$E$5:$BQ$6,2,0),0),0)</f>
        <v>0</v>
      </c>
      <c r="E304" s="307"/>
      <c r="F304" s="929">
        <f>IFERROR(VLOOKUP($AA304,Calc_INF_FC_EUR!$A$11:$BQ$330,HLOOKUP(F$8,Calc_INF_FC_EUR!$E$5:$BQ$6,2,0),0),0)</f>
        <v>0</v>
      </c>
      <c r="G304" s="929">
        <f>BusPlanLocation!G304/IF(BusPlanLocation!$C$9="EUR",1,START!$E$18)</f>
        <v>0</v>
      </c>
      <c r="H304" s="307"/>
      <c r="I304" s="929" t="s">
        <v>1380</v>
      </c>
      <c r="J304" s="307"/>
      <c r="K304" s="929" t="s">
        <v>1380</v>
      </c>
      <c r="L304" s="307"/>
      <c r="M304" s="929" t="s">
        <v>1380</v>
      </c>
      <c r="N304" s="307"/>
      <c r="O304" s="929" t="s">
        <v>1380</v>
      </c>
      <c r="P304" s="307"/>
      <c r="Q304" s="929" t="s">
        <v>1380</v>
      </c>
      <c r="R304" s="307"/>
      <c r="S304" s="929" t="s">
        <v>1380</v>
      </c>
      <c r="T304" s="307"/>
      <c r="U304" s="930"/>
      <c r="Z304" s="935"/>
      <c r="AA304" s="561" t="str">
        <f>IF(OR(B304=0,B304=""),"",B304&amp;IF(COUNTIF(B$11:$B304,B304)&gt;1,COUNTIF(B$11:$B304,B304),""))</f>
        <v>EBITDA4</v>
      </c>
      <c r="AB304" s="942"/>
    </row>
    <row r="305" spans="1:28" s="866" customFormat="1" ht="12.75" customHeight="1" outlineLevel="1">
      <c r="A305" s="928"/>
      <c r="B305" s="891" t="s">
        <v>185</v>
      </c>
      <c r="C305" s="892"/>
      <c r="D305" s="929">
        <f>IFERROR(VLOOKUP($AA305,Calc_INF_PrevYearEUR!$A$11:$BQ$330,HLOOKUP(D$8,Calc_INF_PrevYearEUR!$E$5:$BQ$6,2,0),0),0)</f>
        <v>0</v>
      </c>
      <c r="E305" s="307"/>
      <c r="F305" s="929">
        <f>IFERROR(VLOOKUP($AA305,Calc_INF_FC_EUR!$A$11:$BQ$330,HLOOKUP(F$8,Calc_INF_FC_EUR!$E$5:$BQ$6,2,0),0),0)</f>
        <v>0</v>
      </c>
      <c r="G305" s="929">
        <f>BusPlanLocation!G305/IF(BusPlanLocation!$C$9="EUR",1,START!$E$18)</f>
        <v>0</v>
      </c>
      <c r="H305" s="307"/>
      <c r="I305" s="929" t="s">
        <v>1380</v>
      </c>
      <c r="J305" s="307"/>
      <c r="K305" s="929" t="s">
        <v>1380</v>
      </c>
      <c r="L305" s="307"/>
      <c r="M305" s="929" t="s">
        <v>1380</v>
      </c>
      <c r="N305" s="307"/>
      <c r="O305" s="929" t="s">
        <v>1380</v>
      </c>
      <c r="P305" s="307"/>
      <c r="Q305" s="929" t="s">
        <v>1380</v>
      </c>
      <c r="R305" s="307"/>
      <c r="S305" s="929" t="s">
        <v>1380</v>
      </c>
      <c r="T305" s="307"/>
      <c r="U305" s="930"/>
      <c r="Z305" s="935"/>
      <c r="AA305" s="561" t="str">
        <f>IF(OR(B305=0,B305=""),"",B305&amp;IF(COUNTIF(B$11:$B305,B305)&gt;1,COUNTIF(B$11:$B305,B305),""))</f>
        <v>EBIT4</v>
      </c>
      <c r="AB305" s="942"/>
    </row>
    <row r="306" spans="1:28" s="866" customFormat="1" ht="12.75" customHeight="1" outlineLevel="1">
      <c r="A306" s="928"/>
      <c r="B306" s="891" t="s">
        <v>243</v>
      </c>
      <c r="C306" s="892"/>
      <c r="D306" s="932">
        <f>IFERROR(VLOOKUP($AA306,Calc_INF_PrevYearEUR!$A$11:$BQ$330,HLOOKUP(D$8,Calc_INF_PrevYearEUR!$E$5:$BQ$6,2,0),0),0)</f>
        <v>0</v>
      </c>
      <c r="E306" s="646"/>
      <c r="F306" s="932">
        <f>IFERROR(VLOOKUP($AA306,Calc_INF_FC_EUR!$A$11:$BQ$330,HLOOKUP(F$8,Calc_INF_FC_EUR!$E$5:$BQ$6,2,0),0),0)</f>
        <v>0</v>
      </c>
      <c r="G306" s="932">
        <f>BusPlanLocation!G306</f>
        <v>0</v>
      </c>
      <c r="H306" s="646"/>
      <c r="I306" s="932" t="s">
        <v>1380</v>
      </c>
      <c r="J306" s="646"/>
      <c r="K306" s="932" t="s">
        <v>1380</v>
      </c>
      <c r="L306" s="646"/>
      <c r="M306" s="932" t="s">
        <v>1380</v>
      </c>
      <c r="N306" s="646"/>
      <c r="O306" s="932" t="s">
        <v>1380</v>
      </c>
      <c r="P306" s="646"/>
      <c r="Q306" s="932" t="s">
        <v>1380</v>
      </c>
      <c r="R306" s="646"/>
      <c r="S306" s="932" t="s">
        <v>1380</v>
      </c>
      <c r="T306" s="646"/>
      <c r="U306" s="930"/>
      <c r="Z306" s="935"/>
      <c r="AA306" s="561" t="str">
        <f>IF(OR(B306=0,B306=""),"",B306&amp;IF(COUNTIF(B$11:$B306,B306)&gt;1,COUNTIF(B$11:$B306,B306),""))</f>
        <v>EBT4</v>
      </c>
      <c r="AB306" s="942"/>
    </row>
    <row r="307" spans="1:28" s="866" customFormat="1" ht="12.75" customHeight="1" outlineLevel="1">
      <c r="A307" s="928"/>
      <c r="B307" s="891" t="s">
        <v>309</v>
      </c>
      <c r="C307" s="892"/>
      <c r="D307" s="929">
        <f>IFERROR(VLOOKUP($AA307,Calc_INF_PrevYearEUR!$A$11:$BQ$330,HLOOKUP(D$8,Calc_INF_PrevYearEUR!$E$5:$BQ$6,2,0),0),0)</f>
        <v>0</v>
      </c>
      <c r="E307" s="307"/>
      <c r="F307" s="929">
        <f>IFERROR(VLOOKUP($AA307,Calc_INF_FC_EUR!$A$11:$BQ$330,HLOOKUP(F$8,Calc_INF_FC_EUR!$E$5:$BQ$6,2,0),0),0)</f>
        <v>0</v>
      </c>
      <c r="G307" s="929">
        <f>BusPlanLocation!G307/IF(BusPlanLocation!$C$9="EUR",1,START!$E$18)</f>
        <v>0</v>
      </c>
      <c r="H307" s="307"/>
      <c r="I307" s="929" t="s">
        <v>1380</v>
      </c>
      <c r="J307" s="307"/>
      <c r="K307" s="929" t="s">
        <v>1380</v>
      </c>
      <c r="L307" s="307"/>
      <c r="M307" s="929" t="s">
        <v>1380</v>
      </c>
      <c r="N307" s="307"/>
      <c r="O307" s="929" t="s">
        <v>1380</v>
      </c>
      <c r="P307" s="307"/>
      <c r="Q307" s="929" t="s">
        <v>1380</v>
      </c>
      <c r="R307" s="307"/>
      <c r="S307" s="929" t="s">
        <v>1380</v>
      </c>
      <c r="T307" s="307"/>
      <c r="U307" s="930"/>
      <c r="Z307" s="935"/>
      <c r="AA307" s="561" t="str">
        <f>IF(OR(B307=0,B307=""),"",B307&amp;IF(COUNTIF(B$11:$B307,B307)&gt;1,COUNTIF(B$11:$B307,B307),""))</f>
        <v>EBT % Net revenue4</v>
      </c>
      <c r="AB307" s="942"/>
    </row>
    <row r="308" spans="1:28" s="531" customFormat="1" ht="14.25" customHeight="1" outlineLevel="1">
      <c r="A308" s="530"/>
      <c r="B308" s="923" t="s">
        <v>1665</v>
      </c>
      <c r="C308" s="923"/>
      <c r="D308" s="924">
        <f>IFERROR(VLOOKUP($AA308,Calc_INF_PrevYearEUR!$A$11:$BQ$330,HLOOKUP(D$8,Calc_INF_PrevYearEUR!$E$5:$BQ$6,2,0),0),0)</f>
        <v>0</v>
      </c>
      <c r="E308" s="925"/>
      <c r="F308" s="1275">
        <f>IFERROR(VLOOKUP($AA308,Calc_INF_FC_EUR!$A$11:$BQ$330,HLOOKUP(F$8,Calc_INF_FC_EUR!$E$5:$BQ$6,2,0),0),0)</f>
        <v>0</v>
      </c>
      <c r="G308" s="1275">
        <f>BusPlanLocation!G308</f>
        <v>0</v>
      </c>
      <c r="H308" s="925"/>
      <c r="I308" s="924"/>
      <c r="J308" s="925"/>
      <c r="K308" s="924"/>
      <c r="L308" s="925"/>
      <c r="M308" s="924"/>
      <c r="N308" s="925"/>
      <c r="O308" s="924"/>
      <c r="P308" s="925"/>
      <c r="Q308" s="924"/>
      <c r="R308" s="925"/>
      <c r="S308" s="924"/>
      <c r="T308" s="925"/>
      <c r="U308" s="862"/>
      <c r="Z308" s="943"/>
      <c r="AA308" s="561" t="str">
        <f>IF(OR(B308=0,B308=""),"",B308&amp;IF(COUNTIF(B$11:$B308,B308)&gt;1,COUNTIF(B$11:$B308,B308),""))</f>
        <v>Keyfigures Others [per ton]</v>
      </c>
      <c r="AB308" s="944"/>
    </row>
    <row r="309" spans="1:28" s="866" customFormat="1" ht="14.25" customHeight="1" outlineLevel="1">
      <c r="A309" s="928"/>
      <c r="B309" s="891" t="s">
        <v>287</v>
      </c>
      <c r="C309" s="892"/>
      <c r="D309" s="929">
        <f>IFERROR(VLOOKUP($AA309,Calc_INF_PrevYearEUR!$A$11:$BQ$330,HLOOKUP(D$8,Calc_INF_PrevYearEUR!$E$5:$BQ$6,2,0),0),0)</f>
        <v>0</v>
      </c>
      <c r="E309" s="307"/>
      <c r="F309" s="929">
        <f>IFERROR(VLOOKUP($AA309,Calc_INF_FC_EUR!$A$11:$BQ$330,HLOOKUP(F$8,Calc_INF_FC_EUR!$E$5:$BQ$6,2,0),0),0)</f>
        <v>0</v>
      </c>
      <c r="G309" s="929">
        <f>BusPlanLocation!G309</f>
        <v>0</v>
      </c>
      <c r="H309" s="307"/>
      <c r="I309" s="929">
        <f>+I225</f>
        <v>0</v>
      </c>
      <c r="J309" s="307"/>
      <c r="K309" s="929">
        <f>+K225</f>
        <v>0</v>
      </c>
      <c r="L309" s="307"/>
      <c r="M309" s="929">
        <f>+M225</f>
        <v>0</v>
      </c>
      <c r="N309" s="307"/>
      <c r="O309" s="929">
        <f>+O225</f>
        <v>0</v>
      </c>
      <c r="P309" s="307"/>
      <c r="Q309" s="929">
        <f>+Q225</f>
        <v>0</v>
      </c>
      <c r="R309" s="307"/>
      <c r="S309" s="929">
        <f>+S225</f>
        <v>0</v>
      </c>
      <c r="T309" s="307"/>
      <c r="U309" s="930"/>
      <c r="Z309" s="935"/>
      <c r="AA309" s="561" t="str">
        <f>IF(OR(B309=0,B309=""),"",B309&amp;IF(COUNTIF(B$11:$B309,B309)&gt;1,COUNTIF(B$11:$B309,B309),""))</f>
        <v>Sales in tons5</v>
      </c>
      <c r="AB309" s="942"/>
    </row>
    <row r="310" spans="1:28" s="866" customFormat="1" ht="12.75" customHeight="1" outlineLevel="1">
      <c r="A310" s="928"/>
      <c r="B310" s="891" t="s">
        <v>1666</v>
      </c>
      <c r="C310" s="892"/>
      <c r="D310" s="929">
        <f>IFERROR(VLOOKUP($AA310,Calc_INF_PrevYearEUR!$A$11:$BQ$330,HLOOKUP(D$8,Calc_INF_PrevYearEUR!$E$5:$BQ$6,2,0),0),0)</f>
        <v>0</v>
      </c>
      <c r="E310" s="307"/>
      <c r="F310" s="929">
        <f>IFERROR(VLOOKUP($AA310,Calc_INF_FC_EUR!$A$11:$BQ$330,HLOOKUP(F$8,Calc_INF_FC_EUR!$E$5:$BQ$6,2,0),0),0)</f>
        <v>0</v>
      </c>
      <c r="G310" s="929">
        <f>BusPlanLocation!G310/IF(BusPlanLocation!$C$9="EUR",1,START!$E$18)</f>
        <v>0</v>
      </c>
      <c r="H310" s="307"/>
      <c r="I310" s="929" t="str">
        <f>IF(I309&lt;&gt;0,(+I38/I309)*1000,"")</f>
        <v/>
      </c>
      <c r="J310" s="307"/>
      <c r="K310" s="929" t="str">
        <f>IF(K309&lt;&gt;0,(+K38/K309)*1000,"")</f>
        <v/>
      </c>
      <c r="L310" s="307"/>
      <c r="M310" s="929" t="str">
        <f>IF(M309&lt;&gt;0,(+M38/M309)*1000,"")</f>
        <v/>
      </c>
      <c r="N310" s="307"/>
      <c r="O310" s="929" t="str">
        <f>IF(O309&lt;&gt;0,(+O38/O309)*1000,"")</f>
        <v/>
      </c>
      <c r="P310" s="307"/>
      <c r="Q310" s="929" t="str">
        <f>IF(Q309&lt;&gt;0,(+Q38/Q309)*1000,"")</f>
        <v/>
      </c>
      <c r="R310" s="307"/>
      <c r="S310" s="929" t="str">
        <f>IF(S309&lt;&gt;0,(+S38/S309)*1000,"")</f>
        <v/>
      </c>
      <c r="T310" s="307"/>
      <c r="U310" s="930"/>
      <c r="Z310" s="935"/>
      <c r="AA310" s="561" t="str">
        <f>IF(OR(B310=0,B310=""),"",B310&amp;IF(COUNTIF(B$11:$B310,B310)&gt;1,COUNTIF(B$11:$B310,B310),""))</f>
        <v xml:space="preserve">Net Revenue Others (ex works) </v>
      </c>
      <c r="AB310" s="942"/>
    </row>
    <row r="311" spans="1:28" s="866" customFormat="1" ht="12.75" customHeight="1" outlineLevel="1">
      <c r="A311" s="928"/>
      <c r="B311" s="1355" t="s">
        <v>314</v>
      </c>
      <c r="C311" s="1356"/>
      <c r="D311" s="1357">
        <f>IFERROR(VLOOKUP($AA311,Calc_INF_PrevYearEUR!$A$11:$BQ$330,HLOOKUP(D$8,Calc_INF_PrevYearEUR!$E$5:$BQ$6,2,0),0),0)</f>
        <v>0</v>
      </c>
      <c r="E311" s="1358"/>
      <c r="F311" s="1357">
        <f>IFERROR(VLOOKUP($AA311,Calc_INF_FC_EUR!$A$11:$BQ$330,HLOOKUP(F$8,Calc_INF_FC_EUR!$E$5:$BQ$6,2,0),0),0)</f>
        <v>0</v>
      </c>
      <c r="G311" s="1357">
        <f>BusPlanLocation!G311/IF(BusPlanLocation!$C$9="EUR",1,START!$E$18)</f>
        <v>0</v>
      </c>
      <c r="H311" s="1358"/>
      <c r="I311" s="1357" t="str">
        <f>IF(I309&lt;&gt;0,((+I38+I60)/I309)*1000,"")</f>
        <v/>
      </c>
      <c r="J311" s="1358"/>
      <c r="K311" s="1357" t="str">
        <f>IF(K309&lt;&gt;0,((+K38+K60)/K309)*1000,"")</f>
        <v/>
      </c>
      <c r="L311" s="1358"/>
      <c r="M311" s="1357" t="str">
        <f>IF(M309&lt;&gt;0,((+M38+M60)/M309)*1000,"")</f>
        <v/>
      </c>
      <c r="N311" s="1358"/>
      <c r="O311" s="1357" t="str">
        <f>IF(O309&lt;&gt;0,((+O38+O60)/O309)*1000,"")</f>
        <v/>
      </c>
      <c r="P311" s="1358"/>
      <c r="Q311" s="1357" t="str">
        <f>IF(Q309&lt;&gt;0,((+Q38+Q60)/Q309)*1000,"")</f>
        <v/>
      </c>
      <c r="R311" s="1358"/>
      <c r="S311" s="1357" t="str">
        <f>IF(S309&lt;&gt;0,((+S38+S60)/S309)*1000,"")</f>
        <v/>
      </c>
      <c r="T311" s="1358"/>
      <c r="U311" s="930"/>
      <c r="Z311" s="935"/>
      <c r="AA311" s="561" t="str">
        <f>IF(OR(B311=0,B311=""),"",B311&amp;IF(COUNTIF(B$11:$B311,B311)&gt;1,COUNTIF(B$11:$B311,B311),""))</f>
        <v>Contribution Margin I4</v>
      </c>
      <c r="AB311" s="942"/>
    </row>
    <row r="312" spans="1:28" s="866" customFormat="1" ht="12.75" customHeight="1" outlineLevel="1">
      <c r="A312" s="928"/>
      <c r="B312" s="1359" t="s">
        <v>308</v>
      </c>
      <c r="C312" s="1360"/>
      <c r="D312" s="1361">
        <f>IFERROR(VLOOKUP($AA312,Calc_INF_PrevYearEUR!$A$11:$BQ$330,HLOOKUP(D$8,Calc_INF_PrevYearEUR!$E$5:$BQ$6,2,0),0),0)</f>
        <v>0</v>
      </c>
      <c r="E312" s="1362"/>
      <c r="F312" s="1361">
        <f>IFERROR(VLOOKUP($AA312,Calc_INF_FC_EUR!$A$11:$BQ$330,HLOOKUP(F$8,Calc_INF_FC_EUR!$E$5:$BQ$6,2,0),0),0)</f>
        <v>0</v>
      </c>
      <c r="G312" s="1361">
        <f>BusPlanLocation!G312/IF(BusPlanLocation!$C$9="EUR",1,START!$E$18)</f>
        <v>0</v>
      </c>
      <c r="H312" s="1362"/>
      <c r="I312" s="1361" t="s">
        <v>1380</v>
      </c>
      <c r="J312" s="1362"/>
      <c r="K312" s="1361" t="s">
        <v>1380</v>
      </c>
      <c r="L312" s="1362"/>
      <c r="M312" s="1361" t="s">
        <v>1380</v>
      </c>
      <c r="N312" s="1362"/>
      <c r="O312" s="1361" t="s">
        <v>1380</v>
      </c>
      <c r="P312" s="1362"/>
      <c r="Q312" s="1361" t="s">
        <v>1380</v>
      </c>
      <c r="R312" s="1362"/>
      <c r="S312" s="1361" t="s">
        <v>1380</v>
      </c>
      <c r="T312" s="1362"/>
      <c r="U312" s="930"/>
      <c r="Z312" s="935"/>
      <c r="AA312" s="561" t="str">
        <f>IF(OR(B312=0,B312=""),"",B312&amp;IF(COUNTIF(B$11:$B312,B312)&gt;1,COUNTIF(B$11:$B312,B312),""))</f>
        <v>Other Income/Expenses5</v>
      </c>
      <c r="AB312" s="942"/>
    </row>
    <row r="313" spans="1:28" s="866" customFormat="1" ht="12.75" customHeight="1" outlineLevel="1">
      <c r="A313" s="928"/>
      <c r="B313" s="891" t="s">
        <v>1663</v>
      </c>
      <c r="C313" s="892"/>
      <c r="D313" s="929">
        <f>IFERROR(VLOOKUP($AA313,Calc_INF_PrevYearEUR!$A$11:$BQ$330,HLOOKUP(D$8,Calc_INF_PrevYearEUR!$E$5:$BQ$6,2,0),0),0)</f>
        <v>0</v>
      </c>
      <c r="E313" s="307"/>
      <c r="F313" s="929">
        <f>IFERROR(VLOOKUP($AA313,Calc_INF_FC_EUR!$A$11:$BQ$330,HLOOKUP(F$8,Calc_INF_FC_EUR!$E$5:$BQ$6,2,0),0),0)</f>
        <v>0</v>
      </c>
      <c r="G313" s="929">
        <f>BusPlanLocation!G313/IF(BusPlanLocation!$C$9="EUR",1,START!$E$18)</f>
        <v>0</v>
      </c>
      <c r="H313" s="307"/>
      <c r="I313" s="929" t="s">
        <v>1380</v>
      </c>
      <c r="J313" s="307"/>
      <c r="K313" s="929" t="s">
        <v>1380</v>
      </c>
      <c r="L313" s="307"/>
      <c r="M313" s="929" t="s">
        <v>1380</v>
      </c>
      <c r="N313" s="307"/>
      <c r="O313" s="929" t="s">
        <v>1380</v>
      </c>
      <c r="P313" s="307"/>
      <c r="Q313" s="929" t="s">
        <v>1380</v>
      </c>
      <c r="R313" s="307"/>
      <c r="S313" s="929" t="s">
        <v>1380</v>
      </c>
      <c r="T313" s="307"/>
      <c r="U313" s="930"/>
      <c r="Z313" s="935"/>
      <c r="AA313" s="561" t="str">
        <f>IF(OR(B313=0,B313=""),"",B313&amp;IF(COUNTIF(B$11:$B313,B313)&gt;1,COUNTIF(B$11:$B313,B313),""))</f>
        <v>Allocation5</v>
      </c>
      <c r="AB313" s="942"/>
    </row>
    <row r="314" spans="1:28" s="866" customFormat="1" ht="12.75" customHeight="1" outlineLevel="1">
      <c r="A314" s="928"/>
      <c r="B314" s="891" t="s">
        <v>173</v>
      </c>
      <c r="C314" s="892"/>
      <c r="D314" s="929">
        <f>IFERROR(VLOOKUP($AA314,Calc_INF_PrevYearEUR!$A$11:$BQ$330,HLOOKUP(D$8,Calc_INF_PrevYearEUR!$E$5:$BQ$6,2,0),0),0)</f>
        <v>0</v>
      </c>
      <c r="E314" s="307"/>
      <c r="F314" s="929">
        <f>IFERROR(VLOOKUP($AA314,Calc_INF_FC_EUR!$A$11:$BQ$330,HLOOKUP(F$8,Calc_INF_FC_EUR!$E$5:$BQ$6,2,0),0),0)</f>
        <v>0</v>
      </c>
      <c r="G314" s="929">
        <f>BusPlanLocation!G314/IF(BusPlanLocation!$C$9="EUR",1,START!$E$18)</f>
        <v>0</v>
      </c>
      <c r="H314" s="307"/>
      <c r="I314" s="929" t="s">
        <v>1380</v>
      </c>
      <c r="J314" s="307"/>
      <c r="K314" s="929" t="s">
        <v>1380</v>
      </c>
      <c r="L314" s="307"/>
      <c r="M314" s="929" t="s">
        <v>1380</v>
      </c>
      <c r="N314" s="307"/>
      <c r="O314" s="929" t="s">
        <v>1380</v>
      </c>
      <c r="P314" s="307"/>
      <c r="Q314" s="929" t="s">
        <v>1380</v>
      </c>
      <c r="R314" s="307"/>
      <c r="S314" s="929" t="s">
        <v>1380</v>
      </c>
      <c r="T314" s="307"/>
      <c r="U314" s="930"/>
      <c r="Z314" s="935"/>
      <c r="AA314" s="561" t="str">
        <f>IF(OR(B314=0,B314=""),"",B314&amp;IF(COUNTIF(B$11:$B314,B314)&gt;1,COUNTIF(B$11:$B314,B314),""))</f>
        <v>EBITDA5</v>
      </c>
      <c r="AB314" s="942"/>
    </row>
    <row r="315" spans="1:28" s="866" customFormat="1" ht="12.75" customHeight="1" outlineLevel="1">
      <c r="A315" s="928"/>
      <c r="B315" s="891" t="s">
        <v>185</v>
      </c>
      <c r="C315" s="892"/>
      <c r="D315" s="929">
        <f>IFERROR(VLOOKUP($AA315,Calc_INF_PrevYearEUR!$A$11:$BQ$330,HLOOKUP(D$8,Calc_INF_PrevYearEUR!$E$5:$BQ$6,2,0),0),0)</f>
        <v>0</v>
      </c>
      <c r="E315" s="307"/>
      <c r="F315" s="929">
        <f>IFERROR(VLOOKUP($AA315,Calc_INF_FC_EUR!$A$11:$BQ$330,HLOOKUP(F$8,Calc_INF_FC_EUR!$E$5:$BQ$6,2,0),0),0)</f>
        <v>0</v>
      </c>
      <c r="G315" s="929">
        <f>BusPlanLocation!G315/IF(BusPlanLocation!$C$9="EUR",1,START!$E$18)</f>
        <v>0</v>
      </c>
      <c r="H315" s="307"/>
      <c r="I315" s="929" t="s">
        <v>1380</v>
      </c>
      <c r="J315" s="307"/>
      <c r="K315" s="929" t="s">
        <v>1380</v>
      </c>
      <c r="L315" s="307"/>
      <c r="M315" s="929" t="s">
        <v>1380</v>
      </c>
      <c r="N315" s="307"/>
      <c r="O315" s="929" t="s">
        <v>1380</v>
      </c>
      <c r="P315" s="307"/>
      <c r="Q315" s="929" t="s">
        <v>1380</v>
      </c>
      <c r="R315" s="307"/>
      <c r="S315" s="929" t="s">
        <v>1380</v>
      </c>
      <c r="T315" s="307"/>
      <c r="U315" s="930"/>
      <c r="Z315" s="935"/>
      <c r="AA315" s="561" t="str">
        <f>IF(OR(B315=0,B315=""),"",B315&amp;IF(COUNTIF(B$11:$B315,B315)&gt;1,COUNTIF(B$11:$B315,B315),""))</f>
        <v>EBIT5</v>
      </c>
      <c r="AB315" s="942"/>
    </row>
    <row r="316" spans="1:28" s="866" customFormat="1" ht="12.75" customHeight="1" outlineLevel="1">
      <c r="A316" s="928"/>
      <c r="B316" s="891" t="s">
        <v>243</v>
      </c>
      <c r="C316" s="892"/>
      <c r="D316" s="932">
        <f>IFERROR(VLOOKUP($AA316,Calc_INF_PrevYearEUR!$A$11:$BQ$330,HLOOKUP(D$8,Calc_INF_PrevYearEUR!$E$5:$BQ$6,2,0),0),0)</f>
        <v>0</v>
      </c>
      <c r="E316" s="646"/>
      <c r="F316" s="932">
        <f>IFERROR(VLOOKUP($AA316,Calc_INF_FC_EUR!$A$11:$BQ$330,HLOOKUP(F$8,Calc_INF_FC_EUR!$E$5:$BQ$6,2,0),0),0)</f>
        <v>0</v>
      </c>
      <c r="G316" s="932">
        <f>BusPlanLocation!G316</f>
        <v>0</v>
      </c>
      <c r="H316" s="646"/>
      <c r="I316" s="932" t="s">
        <v>1380</v>
      </c>
      <c r="J316" s="646"/>
      <c r="K316" s="932" t="s">
        <v>1380</v>
      </c>
      <c r="L316" s="646"/>
      <c r="M316" s="932" t="s">
        <v>1380</v>
      </c>
      <c r="N316" s="646"/>
      <c r="O316" s="932" t="s">
        <v>1380</v>
      </c>
      <c r="P316" s="646"/>
      <c r="Q316" s="932" t="s">
        <v>1380</v>
      </c>
      <c r="R316" s="646"/>
      <c r="S316" s="932" t="s">
        <v>1380</v>
      </c>
      <c r="T316" s="646"/>
      <c r="U316" s="930"/>
      <c r="Z316" s="935"/>
      <c r="AA316" s="561" t="str">
        <f>IF(OR(B316=0,B316=""),"",B316&amp;IF(COUNTIF(B$11:$B316,B316)&gt;1,COUNTIF(B$11:$B316,B316),""))</f>
        <v>EBT5</v>
      </c>
      <c r="AB316" s="942"/>
    </row>
    <row r="317" spans="1:28" s="866" customFormat="1" ht="12.75" customHeight="1" outlineLevel="1">
      <c r="A317" s="928"/>
      <c r="B317" s="891" t="s">
        <v>309</v>
      </c>
      <c r="C317" s="892"/>
      <c r="D317" s="929">
        <f>IFERROR(VLOOKUP($AA317,Calc_INF_PrevYearEUR!$A$11:$BQ$330,HLOOKUP(D$8,Calc_INF_PrevYearEUR!$E$5:$BQ$6,2,0),0),0)</f>
        <v>0</v>
      </c>
      <c r="E317" s="307"/>
      <c r="F317" s="929">
        <f>IFERROR(VLOOKUP($AA317,Calc_INF_FC_EUR!$A$11:$BQ$330,HLOOKUP(F$8,Calc_INF_FC_EUR!$E$5:$BQ$6,2,0),0),0)</f>
        <v>0</v>
      </c>
      <c r="G317" s="929">
        <f>BusPlanLocation!G317/IF(BusPlanLocation!$C$9="EUR",1,START!$E$18)</f>
        <v>0</v>
      </c>
      <c r="H317" s="307"/>
      <c r="I317" s="929" t="s">
        <v>1380</v>
      </c>
      <c r="J317" s="307"/>
      <c r="K317" s="929" t="s">
        <v>1380</v>
      </c>
      <c r="L317" s="307"/>
      <c r="M317" s="929" t="s">
        <v>1380</v>
      </c>
      <c r="N317" s="307"/>
      <c r="O317" s="929" t="s">
        <v>1380</v>
      </c>
      <c r="P317" s="307"/>
      <c r="Q317" s="929" t="s">
        <v>1380</v>
      </c>
      <c r="R317" s="307"/>
      <c r="S317" s="929" t="s">
        <v>1380</v>
      </c>
      <c r="T317" s="307"/>
      <c r="U317" s="930"/>
      <c r="Z317" s="935"/>
      <c r="AA317" s="561" t="str">
        <f>IF(OR(B317=0,B317=""),"",B317&amp;IF(COUNTIF(B$11:$B317,B317)&gt;1,COUNTIF(B$11:$B317,B317),""))</f>
        <v>EBT % Net revenue5</v>
      </c>
      <c r="AB317" s="942"/>
    </row>
    <row r="318" spans="1:28" s="531" customFormat="1" ht="12.75" customHeight="1" outlineLevel="1">
      <c r="A318" s="530"/>
      <c r="B318" s="923" t="s">
        <v>319</v>
      </c>
      <c r="C318" s="923"/>
      <c r="D318" s="924">
        <f>IFERROR(VLOOKUP($AA318,Calc_INF_PrevYearEUR!$A$11:$BQ$330,HLOOKUP(D$8,Calc_INF_PrevYearEUR!$E$5:$BQ$6,2,0),0),0)</f>
        <v>0</v>
      </c>
      <c r="E318" s="925"/>
      <c r="F318" s="1275">
        <f>IFERROR(VLOOKUP($AA318,Calc_INF_FC_EUR!$A$11:$BQ$330,HLOOKUP(F$8,Calc_INF_FC_EUR!$E$5:$BQ$6,2,0),0),0)</f>
        <v>0</v>
      </c>
      <c r="G318" s="1275">
        <f>BusPlanLocation!G318</f>
        <v>0</v>
      </c>
      <c r="H318" s="925"/>
      <c r="I318" s="924"/>
      <c r="J318" s="925"/>
      <c r="K318" s="924"/>
      <c r="L318" s="925"/>
      <c r="M318" s="924"/>
      <c r="N318" s="925"/>
      <c r="O318" s="924"/>
      <c r="P318" s="925"/>
      <c r="Q318" s="924"/>
      <c r="R318" s="925"/>
      <c r="S318" s="924"/>
      <c r="T318" s="925"/>
      <c r="U318" s="862"/>
      <c r="Z318" s="943"/>
      <c r="AA318" s="561" t="str">
        <f>IF(OR(B318=0,B318=""),"",B318&amp;IF(COUNTIF(B$11:$B318,B318)&gt;1,COUNTIF(B$11:$B318,B318),""))</f>
        <v>Keyfigures TOTAL  [per ton]</v>
      </c>
      <c r="AB318" s="944"/>
    </row>
    <row r="319" spans="1:28" s="866" customFormat="1" ht="12.75" customHeight="1" outlineLevel="1">
      <c r="A319" s="928"/>
      <c r="B319" s="891" t="s">
        <v>287</v>
      </c>
      <c r="C319" s="892"/>
      <c r="D319" s="929">
        <f>IFERROR(VLOOKUP($AA319,Calc_INF_PrevYearEUR!$A$11:$BQ$330,HLOOKUP(D$8,Calc_INF_PrevYearEUR!$E$5:$BQ$6,2,0),0),0)</f>
        <v>0</v>
      </c>
      <c r="E319" s="307"/>
      <c r="F319" s="929">
        <f>IFERROR(VLOOKUP($AA319,Calc_INF_FC_EUR!$A$11:$BQ$330,HLOOKUP(F$8,Calc_INF_FC_EUR!$E$5:$BQ$6,2,0),0),0)</f>
        <v>0</v>
      </c>
      <c r="G319" s="929">
        <f>BusPlanLocation!G319/IF(BusPlanLocation!$C$9="EUR",1,START!$E$18)</f>
        <v>0</v>
      </c>
      <c r="H319" s="307"/>
      <c r="I319" s="929" t="e">
        <f>+I205</f>
        <v>#REF!</v>
      </c>
      <c r="J319" s="307"/>
      <c r="K319" s="929">
        <f>+K205</f>
        <v>1</v>
      </c>
      <c r="L319" s="307"/>
      <c r="M319" s="929">
        <f>+M205</f>
        <v>1</v>
      </c>
      <c r="N319" s="307"/>
      <c r="O319" s="929">
        <f>+O205</f>
        <v>0</v>
      </c>
      <c r="P319" s="307"/>
      <c r="Q319" s="929">
        <f>+Q205</f>
        <v>0</v>
      </c>
      <c r="R319" s="307"/>
      <c r="S319" s="929">
        <f>+S205</f>
        <v>0</v>
      </c>
      <c r="T319" s="307"/>
      <c r="U319" s="930"/>
      <c r="Z319" s="935"/>
      <c r="AA319" s="561" t="str">
        <f>IF(OR(B319=0,B319=""),"",B319&amp;IF(COUNTIF(B$11:$B319,B319)&gt;1,COUNTIF(B$11:$B319,B319),""))</f>
        <v>Sales in tons6</v>
      </c>
      <c r="AB319" s="942"/>
    </row>
    <row r="320" spans="1:28" s="866" customFormat="1" ht="12.75" customHeight="1" outlineLevel="1">
      <c r="A320" s="928"/>
      <c r="B320" s="891" t="s">
        <v>320</v>
      </c>
      <c r="C320" s="892"/>
      <c r="D320" s="929">
        <f>IFERROR(VLOOKUP($AA320,Calc_INF_PrevYearEUR!$A$11:$BQ$330,HLOOKUP(D$8,Calc_INF_PrevYearEUR!$E$5:$BQ$6,2,0),0),0)</f>
        <v>0</v>
      </c>
      <c r="E320" s="307"/>
      <c r="F320" s="929">
        <f>IFERROR(VLOOKUP($AA320,Calc_INF_FC_EUR!$A$11:$BQ$330,HLOOKUP(F$8,Calc_INF_FC_EUR!$E$5:$BQ$6,2,0),0),0)</f>
        <v>0</v>
      </c>
      <c r="G320" s="929">
        <f>BusPlanLocation!G320/IF(BusPlanLocation!$C$9="EUR",1,START!$E$18)</f>
        <v>0</v>
      </c>
      <c r="H320" s="307"/>
      <c r="I320" s="929" t="e">
        <f>IF(I319&lt;&gt;0,(+I42/I319)*1000,"")</f>
        <v>#REF!</v>
      </c>
      <c r="J320" s="307"/>
      <c r="K320" s="929">
        <f>IF(K319&lt;&gt;0,(+K42/K319)*1000,"")</f>
        <v>0</v>
      </c>
      <c r="L320" s="307"/>
      <c r="M320" s="929">
        <f>IF(M319&lt;&gt;0,(+M42/M319)*1000,"")</f>
        <v>0</v>
      </c>
      <c r="N320" s="307"/>
      <c r="O320" s="929" t="str">
        <f>IF(O319&lt;&gt;0,(+O42/O319)*1000,"")</f>
        <v/>
      </c>
      <c r="P320" s="307"/>
      <c r="Q320" s="929" t="str">
        <f>IF(Q319&lt;&gt;0,(+Q42/Q319)*1000,"")</f>
        <v/>
      </c>
      <c r="R320" s="307"/>
      <c r="S320" s="929" t="str">
        <f>IF(S319&lt;&gt;0,(+S42/S319)*1000,"")</f>
        <v/>
      </c>
      <c r="T320" s="307"/>
      <c r="U320" s="930"/>
      <c r="Z320" s="939"/>
      <c r="AA320" s="561" t="str">
        <f>IF(OR(B320=0,B320=""),"",B320&amp;IF(COUNTIF(B$11:$B320,B320)&gt;1,COUNTIF(B$11:$B320,B320),""))</f>
        <v>Net Revenue Total</v>
      </c>
      <c r="AB320" s="940"/>
    </row>
    <row r="321" spans="1:28" s="866" customFormat="1" ht="12.75" customHeight="1" outlineLevel="1">
      <c r="A321" s="928"/>
      <c r="B321" s="1355" t="s">
        <v>314</v>
      </c>
      <c r="C321" s="1356"/>
      <c r="D321" s="1357">
        <f>IFERROR(VLOOKUP($AA321,Calc_INF_PrevYearEUR!$A$11:$BQ$330,HLOOKUP(D$8,Calc_INF_PrevYearEUR!$E$5:$BQ$6,2,0),0),0)</f>
        <v>0</v>
      </c>
      <c r="E321" s="1358"/>
      <c r="F321" s="1357">
        <f>IFERROR(VLOOKUP($AA321,Calc_INF_FC_EUR!$A$11:$BQ$330,HLOOKUP(F$8,Calc_INF_FC_EUR!$E$5:$BQ$6,2,0),0),0)</f>
        <v>0</v>
      </c>
      <c r="G321" s="1357">
        <f>BusPlanLocation!G321/IF(BusPlanLocation!$C$9="EUR",1,START!$E$18)</f>
        <v>0</v>
      </c>
      <c r="H321" s="1358"/>
      <c r="I321" s="1357" t="e">
        <f>IF(I319&lt;&gt;0,(+I52/I319)*1000,"")</f>
        <v>#REF!</v>
      </c>
      <c r="J321" s="1358"/>
      <c r="K321" s="1357" t="e">
        <f>IF(K319&lt;&gt;0,(+K52/K319)*1000,"")</f>
        <v>#REF!</v>
      </c>
      <c r="L321" s="1358"/>
      <c r="M321" s="1357" t="e">
        <f>IF(M319&lt;&gt;0,(+M52/M319)*1000,"")</f>
        <v>#REF!</v>
      </c>
      <c r="N321" s="1358"/>
      <c r="O321" s="1357" t="str">
        <f>IF(O319&lt;&gt;0,(+O52/O319)*1000,"")</f>
        <v/>
      </c>
      <c r="P321" s="1358"/>
      <c r="Q321" s="1357" t="str">
        <f>IF(Q319&lt;&gt;0,(+Q52/Q319)*1000,"")</f>
        <v/>
      </c>
      <c r="R321" s="1358"/>
      <c r="S321" s="1357" t="str">
        <f>IF(S319&lt;&gt;0,(+S52/S319)*1000,"")</f>
        <v/>
      </c>
      <c r="T321" s="1358"/>
      <c r="U321" s="930"/>
      <c r="Z321" s="935"/>
      <c r="AA321" s="561" t="str">
        <f>IF(OR(B321=0,B321=""),"",B321&amp;IF(COUNTIF(B$11:$B321,B321)&gt;1,COUNTIF(B$11:$B321,B321),""))</f>
        <v>Contribution Margin I5</v>
      </c>
      <c r="AB321" s="942"/>
    </row>
    <row r="322" spans="1:28" s="866" customFormat="1" ht="12.75" customHeight="1" outlineLevel="1">
      <c r="A322" s="928"/>
      <c r="B322" s="1359" t="s">
        <v>173</v>
      </c>
      <c r="C322" s="1360"/>
      <c r="D322" s="1361">
        <f>IFERROR(VLOOKUP($AA322,Calc_INF_PrevYearEUR!$A$11:$BQ$330,HLOOKUP(D$8,Calc_INF_PrevYearEUR!$E$5:$BQ$6,2,0),0),0)</f>
        <v>0</v>
      </c>
      <c r="E322" s="1362"/>
      <c r="F322" s="1361">
        <f>IFERROR(VLOOKUP($AA322,Calc_INF_FC_EUR!$A$11:$BQ$330,HLOOKUP(F$8,Calc_INF_FC_EUR!$E$5:$BQ$6,2,0),0),0)</f>
        <v>0</v>
      </c>
      <c r="G322" s="1361">
        <f>BusPlanLocation!G322/IF(BusPlanLocation!$C$9="EUR",1,START!$E$18)</f>
        <v>0</v>
      </c>
      <c r="H322" s="1362"/>
      <c r="I322" s="1361" t="e">
        <f>IF(I319&lt;&gt;0,(+I92/I319)*1000,"")</f>
        <v>#REF!</v>
      </c>
      <c r="J322" s="1362"/>
      <c r="K322" s="1361" t="e">
        <f>IF(K319&lt;&gt;0,(+K92/K319)*1000,"")</f>
        <v>#REF!</v>
      </c>
      <c r="L322" s="1362"/>
      <c r="M322" s="1361" t="e">
        <f>IF(M319&lt;&gt;0,(+M92/M319)*1000,"")</f>
        <v>#REF!</v>
      </c>
      <c r="N322" s="1362"/>
      <c r="O322" s="1361" t="str">
        <f>IF(O319&lt;&gt;0,(+O92/O319)*1000,"")</f>
        <v/>
      </c>
      <c r="P322" s="1362"/>
      <c r="Q322" s="1361" t="str">
        <f>IF(Q319&lt;&gt;0,(+Q92/Q319)*1000,"")</f>
        <v/>
      </c>
      <c r="R322" s="1362"/>
      <c r="S322" s="1361" t="str">
        <f>IF(S319&lt;&gt;0,(+S92/S319)*1000,"")</f>
        <v/>
      </c>
      <c r="T322" s="1362"/>
      <c r="U322" s="930"/>
      <c r="Z322" s="935"/>
      <c r="AA322" s="561" t="str">
        <f>IF(OR(B322=0,B322=""),"",B322&amp;IF(COUNTIF(B$11:$B322,B322)&gt;1,COUNTIF(B$11:$B322,B322),""))</f>
        <v>EBITDA6</v>
      </c>
      <c r="AB322" s="942"/>
    </row>
    <row r="323" spans="1:28" s="866" customFormat="1" ht="12.75" customHeight="1" outlineLevel="1">
      <c r="A323" s="928"/>
      <c r="B323" s="891" t="s">
        <v>185</v>
      </c>
      <c r="C323" s="892"/>
      <c r="D323" s="929">
        <f>IFERROR(VLOOKUP($AA323,Calc_INF_PrevYearEUR!$A$11:$BQ$330,HLOOKUP(D$8,Calc_INF_PrevYearEUR!$E$5:$BQ$6,2,0),0),0)</f>
        <v>0</v>
      </c>
      <c r="E323" s="307"/>
      <c r="F323" s="929">
        <f>IFERROR(VLOOKUP($AA323,Calc_INF_FC_EUR!$A$11:$BQ$330,HLOOKUP(F$8,Calc_INF_FC_EUR!$E$5:$BQ$6,2,0),0),0)</f>
        <v>0</v>
      </c>
      <c r="G323" s="929">
        <f>BusPlanLocation!G323/IF(BusPlanLocation!$C$9="EUR",1,START!$E$18)</f>
        <v>0</v>
      </c>
      <c r="H323" s="307"/>
      <c r="I323" s="929" t="e">
        <f>IF(I319&lt;&gt;0,(+I98/I319)*1000,"")</f>
        <v>#REF!</v>
      </c>
      <c r="J323" s="307"/>
      <c r="K323" s="929" t="e">
        <f>IF(K319&lt;&gt;0,(+K98/K319)*1000,"")</f>
        <v>#REF!</v>
      </c>
      <c r="L323" s="307"/>
      <c r="M323" s="929" t="e">
        <f>IF(M319&lt;&gt;0,(+M98/M319)*1000,"")</f>
        <v>#REF!</v>
      </c>
      <c r="N323" s="307"/>
      <c r="O323" s="929" t="str">
        <f>IF(O319&lt;&gt;0,(+O98/O319)*1000,"")</f>
        <v/>
      </c>
      <c r="P323" s="307"/>
      <c r="Q323" s="929" t="str">
        <f>IF(Q319&lt;&gt;0,(+Q98/Q319)*1000,"")</f>
        <v/>
      </c>
      <c r="R323" s="307"/>
      <c r="S323" s="929" t="str">
        <f>IF(S319&lt;&gt;0,(+S98/S319)*1000,"")</f>
        <v/>
      </c>
      <c r="T323" s="307"/>
      <c r="U323" s="930"/>
      <c r="Z323" s="935"/>
      <c r="AA323" s="561" t="str">
        <f>IF(OR(B323=0,B323=""),"",B323&amp;IF(COUNTIF(B$11:$B323,B323)&gt;1,COUNTIF(B$11:$B323,B323),""))</f>
        <v>EBIT6</v>
      </c>
      <c r="AB323" s="942"/>
    </row>
    <row r="324" spans="1:28" s="866" customFormat="1" ht="12.75" customHeight="1" outlineLevel="1">
      <c r="A324" s="928"/>
      <c r="B324" s="891" t="s">
        <v>243</v>
      </c>
      <c r="C324" s="892"/>
      <c r="D324" s="929">
        <f>IFERROR(VLOOKUP($AA324,Calc_INF_PrevYearEUR!$A$11:$BQ$330,HLOOKUP(D$8,Calc_INF_PrevYearEUR!$E$5:$BQ$6,2,0),0),0)</f>
        <v>0</v>
      </c>
      <c r="E324" s="307"/>
      <c r="F324" s="929">
        <f>IFERROR(VLOOKUP($AA324,Calc_INF_FC_EUR!$A$11:$BQ$330,HLOOKUP(F$8,Calc_INF_FC_EUR!$E$5:$BQ$6,2,0),0),0)</f>
        <v>0</v>
      </c>
      <c r="G324" s="929">
        <f>BusPlanLocation!G324/IF(BusPlanLocation!$C$9="EUR",1,START!$E$18)</f>
        <v>0</v>
      </c>
      <c r="H324" s="307"/>
      <c r="I324" s="929" t="e">
        <f>IF(I319&lt;&gt;0,(+I127/I319)*1000,"")</f>
        <v>#REF!</v>
      </c>
      <c r="J324" s="307"/>
      <c r="K324" s="929" t="e">
        <f>IF(K319&lt;&gt;0,(+K127/K319)*1000,"")</f>
        <v>#REF!</v>
      </c>
      <c r="L324" s="307"/>
      <c r="M324" s="929" t="e">
        <f>IF(M319&lt;&gt;0,(+M127/M319)*1000,"")</f>
        <v>#REF!</v>
      </c>
      <c r="N324" s="307"/>
      <c r="O324" s="929" t="str">
        <f>IF(O319&lt;&gt;0,(+O127/O319)*1000,"")</f>
        <v/>
      </c>
      <c r="P324" s="307"/>
      <c r="Q324" s="929" t="str">
        <f>IF(Q319&lt;&gt;0,(+Q127/Q319)*1000,"")</f>
        <v/>
      </c>
      <c r="R324" s="307"/>
      <c r="S324" s="929" t="str">
        <f>IF(S319&lt;&gt;0,(+S127/S319)*1000,"")</f>
        <v/>
      </c>
      <c r="T324" s="307"/>
      <c r="U324" s="930"/>
      <c r="Z324" s="935"/>
      <c r="AA324" s="561" t="str">
        <f>IF(OR(B324=0,B324=""),"",B324&amp;IF(COUNTIF(B$11:$B324,B324)&gt;1,COUNTIF(B$11:$B324,B324),""))</f>
        <v>EBT6</v>
      </c>
      <c r="AB324" s="942"/>
    </row>
    <row r="325" spans="1:28" s="866" customFormat="1" ht="12.75" customHeight="1" outlineLevel="1">
      <c r="A325" s="928"/>
      <c r="B325" s="891" t="s">
        <v>309</v>
      </c>
      <c r="C325" s="892"/>
      <c r="D325" s="929">
        <f>IFERROR(VLOOKUP($AA325,Calc_INF_PrevYearEUR!$A$11:$BQ$330,HLOOKUP(D$8,Calc_INF_PrevYearEUR!$E$5:$BQ$6,2,0),0),0)</f>
        <v>0</v>
      </c>
      <c r="E325" s="307"/>
      <c r="F325" s="929">
        <f>IFERROR(VLOOKUP($AA325,Calc_INF_FC_EUR!$A$11:$BQ$330,HLOOKUP(F$8,Calc_INF_FC_EUR!$E$5:$BQ$6,2,0),0),0)</f>
        <v>0</v>
      </c>
      <c r="G325" s="929">
        <f>BusPlanLocation!G325</f>
        <v>0</v>
      </c>
      <c r="H325" s="307"/>
      <c r="I325" s="929" t="e">
        <f>IF(I319&lt;&gt;0,+I324/I320,0)</f>
        <v>#REF!</v>
      </c>
      <c r="J325" s="307"/>
      <c r="K325" s="929" t="e">
        <f>IF(K319&lt;&gt;0,+K324/K320,0)</f>
        <v>#REF!</v>
      </c>
      <c r="L325" s="307"/>
      <c r="M325" s="929" t="e">
        <f>IF(M319&lt;&gt;0,+M324/M320,0)</f>
        <v>#REF!</v>
      </c>
      <c r="N325" s="307"/>
      <c r="O325" s="929">
        <f>IF(O319&lt;&gt;0,+O324/O320,0)</f>
        <v>0</v>
      </c>
      <c r="P325" s="307"/>
      <c r="Q325" s="929">
        <f>IF(Q319&lt;&gt;0,+Q324/Q320,0)</f>
        <v>0</v>
      </c>
      <c r="R325" s="307"/>
      <c r="S325" s="929">
        <f>IF(S319&lt;&gt;0,+S324/S320,0)</f>
        <v>0</v>
      </c>
      <c r="T325" s="307"/>
      <c r="U325" s="930"/>
      <c r="Z325" s="935"/>
      <c r="AA325" s="561" t="str">
        <f>IF(OR(B325=0,B325=""),"",B325&amp;IF(COUNTIF(B$11:$B325,B325)&gt;1,COUNTIF(B$11:$B325,B325),""))</f>
        <v>EBT % Net revenue6</v>
      </c>
      <c r="AB325" s="942"/>
    </row>
    <row r="326" spans="1:28" s="866" customFormat="1" ht="12.75" customHeight="1" outlineLevel="1">
      <c r="A326" s="928"/>
      <c r="B326" s="891"/>
      <c r="C326" s="892"/>
      <c r="D326" s="929">
        <f>IFERROR(VLOOKUP($AA326,Calc_INF_PrevYearEUR!$A$11:$BQ$330,HLOOKUP(D$8,Calc_INF_PrevYearEUR!$E$5:$BQ$6,2,0),0),0)</f>
        <v>0</v>
      </c>
      <c r="E326" s="307"/>
      <c r="F326" s="929">
        <f>IFERROR(VLOOKUP($AA326,Calc_INF_FC_EUR!$A$11:$BQ$330,HLOOKUP(F$8,Calc_INF_FC_EUR!$E$5:$BQ$6,2,0),0),0)</f>
        <v>0</v>
      </c>
      <c r="G326" s="929"/>
      <c r="H326" s="307"/>
      <c r="I326" s="929"/>
      <c r="J326" s="307"/>
      <c r="K326" s="929"/>
      <c r="L326" s="307"/>
      <c r="M326" s="929"/>
      <c r="N326" s="307"/>
      <c r="O326" s="929"/>
      <c r="P326" s="307"/>
      <c r="Q326" s="929"/>
      <c r="R326" s="307"/>
      <c r="S326" s="929"/>
      <c r="T326" s="307"/>
      <c r="U326" s="930"/>
      <c r="Z326" s="935"/>
      <c r="AA326" s="561" t="str">
        <f>IF(OR(B326=0,B326=""),"",B326&amp;IF(COUNTIF(B$11:$B326,B326)&gt;1,COUNTIF(B$11:$B326,B326),""))</f>
        <v/>
      </c>
      <c r="AB326" s="942"/>
    </row>
    <row r="327" spans="1:28" s="866" customFormat="1" ht="12.75" customHeight="1" outlineLevel="1">
      <c r="A327" s="928"/>
      <c r="B327" s="891"/>
      <c r="C327" s="892"/>
      <c r="D327" s="929">
        <f>IFERROR(VLOOKUP($AA327,Calc_INF_PrevYearEUR!$A$11:$BQ$330,HLOOKUP(D$8,Calc_INF_PrevYearEUR!$E$5:$BQ$6,2,0),0),0)</f>
        <v>0</v>
      </c>
      <c r="E327" s="307"/>
      <c r="F327" s="929">
        <f>IFERROR(VLOOKUP($AA327,Calc_INF_FC_EUR!$A$11:$BQ$330,HLOOKUP(F$8,Calc_INF_FC_EUR!$E$5:$BQ$6,2,0),0),0)</f>
        <v>0</v>
      </c>
      <c r="G327" s="929"/>
      <c r="H327" s="307"/>
      <c r="I327" s="929"/>
      <c r="J327" s="307"/>
      <c r="K327" s="929"/>
      <c r="L327" s="307"/>
      <c r="M327" s="929"/>
      <c r="N327" s="307"/>
      <c r="O327" s="929"/>
      <c r="P327" s="307"/>
      <c r="Q327" s="929"/>
      <c r="R327" s="307"/>
      <c r="S327" s="929"/>
      <c r="T327" s="307"/>
      <c r="U327" s="930"/>
      <c r="Z327" s="935"/>
      <c r="AA327" s="561" t="str">
        <f>IF(OR(B327=0,B327=""),"",B327&amp;IF(COUNTIF(B$11:$B327,B327)&gt;1,COUNTIF(B$11:$B327,B327),""))</f>
        <v/>
      </c>
      <c r="AB327" s="942"/>
    </row>
    <row r="328" spans="1:28" s="866" customFormat="1" ht="12.75" customHeight="1" outlineLevel="1">
      <c r="A328" s="928"/>
      <c r="B328" s="891"/>
      <c r="C328" s="892"/>
      <c r="D328" s="929">
        <f>IFERROR(VLOOKUP($AA328,Calc_INF_PrevYearEUR!$A$11:$BQ$330,HLOOKUP(D$8,Calc_INF_PrevYearEUR!$E$5:$BQ$6,2,0),0),0)</f>
        <v>0</v>
      </c>
      <c r="E328" s="307"/>
      <c r="F328" s="929">
        <f>IFERROR(VLOOKUP($AA328,Calc_INF_FC_EUR!$A$11:$BQ$330,HLOOKUP(F$8,Calc_INF_FC_EUR!$E$5:$BQ$6,2,0),0),0)</f>
        <v>0</v>
      </c>
      <c r="G328" s="929"/>
      <c r="H328" s="307"/>
      <c r="I328" s="929"/>
      <c r="J328" s="307"/>
      <c r="K328" s="929"/>
      <c r="L328" s="307"/>
      <c r="M328" s="929"/>
      <c r="N328" s="307"/>
      <c r="O328" s="929"/>
      <c r="P328" s="307"/>
      <c r="Q328" s="929"/>
      <c r="R328" s="307"/>
      <c r="S328" s="929"/>
      <c r="T328" s="307"/>
      <c r="U328" s="930"/>
      <c r="Z328" s="935"/>
      <c r="AA328" s="561" t="str">
        <f>IF(OR(B328=0,B328=""),"",B328&amp;IF(COUNTIF(B$11:$B328,B328)&gt;1,COUNTIF(B$11:$B328,B328),""))</f>
        <v/>
      </c>
      <c r="AB328" s="942"/>
    </row>
    <row r="329" spans="1:28" s="866" customFormat="1" ht="12.75" customHeight="1" outlineLevel="1">
      <c r="A329" s="928"/>
      <c r="B329" s="891"/>
      <c r="C329" s="892"/>
      <c r="D329" s="929">
        <f>IFERROR(VLOOKUP($AA329,Calc_INF_PrevYearEUR!$A$11:$BQ$330,HLOOKUP(D$8,Calc_INF_PrevYearEUR!$E$5:$BQ$6,2,0),0),0)</f>
        <v>0</v>
      </c>
      <c r="E329" s="307"/>
      <c r="F329" s="929">
        <f>IFERROR(VLOOKUP($AA329,Calc_INF_FC_EUR!$A$11:$BQ$330,HLOOKUP(F$8,Calc_INF_FC_EUR!$E$5:$BQ$6,2,0),0),0)</f>
        <v>0</v>
      </c>
      <c r="G329" s="929"/>
      <c r="H329" s="307"/>
      <c r="I329" s="929"/>
      <c r="J329" s="307"/>
      <c r="K329" s="929"/>
      <c r="L329" s="307"/>
      <c r="M329" s="929"/>
      <c r="N329" s="307"/>
      <c r="O329" s="929"/>
      <c r="P329" s="307"/>
      <c r="Q329" s="929"/>
      <c r="R329" s="307"/>
      <c r="S329" s="929"/>
      <c r="T329" s="307"/>
      <c r="U329" s="930"/>
      <c r="Z329" s="935"/>
      <c r="AA329" s="561" t="str">
        <f>IF(OR(B329=0,B329=""),"",B329&amp;IF(COUNTIF(B$11:$B329,B329)&gt;1,COUNTIF(B$11:$B329,B329),""))</f>
        <v/>
      </c>
      <c r="AB329" s="942"/>
    </row>
    <row r="330" spans="1:28" s="866" customFormat="1" ht="12.75" customHeight="1" outlineLevel="1">
      <c r="A330" s="928"/>
      <c r="B330" s="891"/>
      <c r="C330" s="892"/>
      <c r="D330" s="929">
        <f>IFERROR(VLOOKUP($AA330,Calc_INF_PrevYearEUR!$A$11:$BQ$330,HLOOKUP(D$8,Calc_INF_PrevYearEUR!$E$5:$BQ$6,2,0),0),0)</f>
        <v>0</v>
      </c>
      <c r="E330" s="307"/>
      <c r="F330" s="929">
        <f>IFERROR(VLOOKUP($AA330,Calc_INF_FC_EUR!$A$11:$BQ$330,HLOOKUP(F$8,Calc_INF_FC_EUR!$E$5:$BQ$6,2,0),0),0)</f>
        <v>0</v>
      </c>
      <c r="G330" s="929"/>
      <c r="H330" s="307"/>
      <c r="I330" s="929"/>
      <c r="J330" s="307"/>
      <c r="K330" s="929"/>
      <c r="L330" s="307"/>
      <c r="M330" s="929"/>
      <c r="N330" s="307"/>
      <c r="O330" s="929"/>
      <c r="P330" s="307"/>
      <c r="Q330" s="929"/>
      <c r="R330" s="307"/>
      <c r="S330" s="929"/>
      <c r="T330" s="307"/>
      <c r="U330" s="930"/>
      <c r="Z330" s="935"/>
      <c r="AA330" s="561" t="str">
        <f>IF(OR(B330=0,B330=""),"",B330&amp;IF(COUNTIF(B$11:$B330,B330)&gt;1,COUNTIF(B$11:$B330,B330),""))</f>
        <v/>
      </c>
      <c r="AB330" s="942"/>
    </row>
    <row r="331" spans="1:28" s="866" customFormat="1" ht="12.75" customHeight="1" outlineLevel="1">
      <c r="A331" s="928"/>
      <c r="B331" s="891"/>
      <c r="C331" s="892"/>
      <c r="D331" s="929">
        <f>IFERROR(VLOOKUP($AA331,Calc_INF_PrevYearEUR!$A$11:$BQ$330,HLOOKUP(D$8,Calc_INF_PrevYearEUR!$E$5:$BQ$6,2,0),0),0)</f>
        <v>0</v>
      </c>
      <c r="E331" s="307"/>
      <c r="F331" s="929">
        <f>IFERROR(VLOOKUP($AA331,Calc_INF_FC_EUR!$A$11:$BQ$330,HLOOKUP(F$8,Calc_INF_FC_EUR!$E$5:$BQ$6,2,0),0),0)</f>
        <v>0</v>
      </c>
      <c r="G331" s="929"/>
      <c r="H331" s="307"/>
      <c r="I331" s="929"/>
      <c r="J331" s="307"/>
      <c r="K331" s="929"/>
      <c r="L331" s="307"/>
      <c r="M331" s="929"/>
      <c r="N331" s="307"/>
      <c r="O331" s="929"/>
      <c r="P331" s="307"/>
      <c r="Q331" s="929"/>
      <c r="R331" s="307"/>
      <c r="S331" s="929"/>
      <c r="T331" s="307"/>
      <c r="U331" s="930"/>
      <c r="Z331" s="935"/>
      <c r="AA331" s="561" t="str">
        <f>IF(OR(B331=0,B331=""),"",B331&amp;IF(COUNTIF(B$11:$B331,B331)&gt;1,COUNTIF(B$11:$B331,B331),""))</f>
        <v/>
      </c>
      <c r="AB331" s="942"/>
    </row>
    <row r="332" spans="1:28" s="866" customFormat="1" ht="12.75" customHeight="1" outlineLevel="1">
      <c r="A332" s="928"/>
      <c r="B332" s="891"/>
      <c r="C332" s="892"/>
      <c r="D332" s="929">
        <f>IFERROR(VLOOKUP($AA332,Calc_INF_PrevYearEUR!$A$11:$BQ$330,HLOOKUP(D$8,Calc_INF_PrevYearEUR!$E$5:$BQ$6,2,0),0),0)</f>
        <v>0</v>
      </c>
      <c r="E332" s="307"/>
      <c r="F332" s="929">
        <f>IFERROR(VLOOKUP($AA332,Calc_INF_FC_EUR!$A$11:$BQ$330,HLOOKUP(F$8,Calc_INF_FC_EUR!$E$5:$BQ$6,2,0),0),0)</f>
        <v>0</v>
      </c>
      <c r="G332" s="929"/>
      <c r="H332" s="307"/>
      <c r="I332" s="929"/>
      <c r="J332" s="307"/>
      <c r="K332" s="929"/>
      <c r="L332" s="307"/>
      <c r="M332" s="929"/>
      <c r="N332" s="307"/>
      <c r="O332" s="929"/>
      <c r="P332" s="307"/>
      <c r="Q332" s="929"/>
      <c r="R332" s="307"/>
      <c r="S332" s="929"/>
      <c r="T332" s="307"/>
      <c r="U332" s="930"/>
      <c r="Z332" s="935"/>
      <c r="AA332" s="561" t="str">
        <f>IF(OR(B332=0,B332=""),"",B332&amp;IF(COUNTIF(B$11:$B332,B332)&gt;1,COUNTIF(B$11:$B332,B332),""))</f>
        <v/>
      </c>
      <c r="AB332" s="942"/>
    </row>
    <row r="333" spans="1:28" s="866" customFormat="1" ht="12.75" customHeight="1" outlineLevel="1">
      <c r="A333" s="928"/>
      <c r="B333" s="891"/>
      <c r="C333" s="892"/>
      <c r="D333" s="929">
        <f>IFERROR(VLOOKUP($AA333,Calc_INF_PrevYearEUR!$A$11:$BQ$330,HLOOKUP(D$8,Calc_INF_PrevYearEUR!$E$5:$BQ$6,2,0),0),0)</f>
        <v>0</v>
      </c>
      <c r="E333" s="307"/>
      <c r="F333" s="929">
        <f>IFERROR(VLOOKUP($AA333,Calc_INF_FC_EUR!$A$11:$BQ$330,HLOOKUP(F$8,Calc_INF_FC_EUR!$E$5:$BQ$6,2,0),0),0)</f>
        <v>0</v>
      </c>
      <c r="G333" s="929"/>
      <c r="H333" s="307"/>
      <c r="I333" s="929"/>
      <c r="J333" s="307"/>
      <c r="K333" s="929"/>
      <c r="L333" s="307"/>
      <c r="M333" s="929"/>
      <c r="N333" s="307"/>
      <c r="O333" s="929"/>
      <c r="P333" s="307"/>
      <c r="Q333" s="929"/>
      <c r="R333" s="307"/>
      <c r="S333" s="929"/>
      <c r="T333" s="307"/>
      <c r="U333" s="930"/>
      <c r="Z333" s="935"/>
      <c r="AA333" s="561" t="str">
        <f>IF(OR(B333=0,B333=""),"",B333&amp;IF(COUNTIF(B$11:$B333,B333)&gt;1,COUNTIF(B$11:$B333,B333),""))</f>
        <v/>
      </c>
      <c r="AB333" s="942"/>
    </row>
    <row r="334" spans="1:28" s="866" customFormat="1" ht="12.75" customHeight="1" outlineLevel="1">
      <c r="A334" s="928"/>
      <c r="B334" s="891"/>
      <c r="C334" s="892"/>
      <c r="D334" s="929">
        <f>IFERROR(VLOOKUP($AA334,Calc_INF_PrevYearEUR!$A$11:$BQ$330,HLOOKUP(D$8,Calc_INF_PrevYearEUR!$E$5:$BQ$6,2,0),0),0)</f>
        <v>0</v>
      </c>
      <c r="E334" s="307"/>
      <c r="F334" s="929">
        <f>IFERROR(VLOOKUP($AA334,Calc_INF_FC_EUR!$A$11:$BQ$330,HLOOKUP(F$8,Calc_INF_FC_EUR!$E$5:$BQ$6,2,0),0),0)</f>
        <v>0</v>
      </c>
      <c r="G334" s="929"/>
      <c r="H334" s="307"/>
      <c r="I334" s="929"/>
      <c r="J334" s="307"/>
      <c r="K334" s="929"/>
      <c r="L334" s="307"/>
      <c r="M334" s="929"/>
      <c r="N334" s="307"/>
      <c r="O334" s="929"/>
      <c r="P334" s="307"/>
      <c r="Q334" s="929"/>
      <c r="R334" s="307"/>
      <c r="S334" s="929"/>
      <c r="T334" s="307"/>
      <c r="U334" s="930"/>
      <c r="Z334" s="935"/>
      <c r="AA334" s="561" t="str">
        <f>IF(OR(B334=0,B334=""),"",B334&amp;IF(COUNTIF(B$11:$B334,B334)&gt;1,COUNTIF(B$11:$B334,B334),""))</f>
        <v/>
      </c>
      <c r="AB334" s="942"/>
    </row>
    <row r="335" spans="1:28" s="866" customFormat="1" ht="12.75" customHeight="1" outlineLevel="1">
      <c r="A335" s="928"/>
      <c r="B335" s="891"/>
      <c r="C335" s="892"/>
      <c r="D335" s="929">
        <f>IFERROR(VLOOKUP($AA335,Calc_INF_PrevYearEUR!$A$11:$BQ$330,HLOOKUP(D$8,Calc_INF_PrevYearEUR!$E$5:$BQ$6,2,0),0),0)</f>
        <v>0</v>
      </c>
      <c r="E335" s="307"/>
      <c r="F335" s="929">
        <f>IFERROR(VLOOKUP($AA335,Calc_INF_FC_EUR!$A$11:$BQ$330,HLOOKUP(F$8,Calc_INF_FC_EUR!$E$5:$BQ$6,2,0),0),0)</f>
        <v>0</v>
      </c>
      <c r="G335" s="929"/>
      <c r="H335" s="307"/>
      <c r="I335" s="929"/>
      <c r="J335" s="307"/>
      <c r="K335" s="929"/>
      <c r="L335" s="307"/>
      <c r="M335" s="929"/>
      <c r="N335" s="307"/>
      <c r="O335" s="929"/>
      <c r="P335" s="307"/>
      <c r="Q335" s="929"/>
      <c r="R335" s="307"/>
      <c r="S335" s="929"/>
      <c r="T335" s="307"/>
      <c r="U335" s="930"/>
      <c r="Z335" s="935"/>
      <c r="AA335" s="561" t="str">
        <f>IF(OR(B335=0,B335=""),"",B335&amp;IF(COUNTIF(B$11:$B335,B335)&gt;1,COUNTIF(B$11:$B335,B335),""))</f>
        <v/>
      </c>
      <c r="AB335" s="942"/>
    </row>
    <row r="336" spans="1:28" s="866" customFormat="1" ht="12.75" customHeight="1" outlineLevel="1">
      <c r="A336" s="928"/>
      <c r="B336" s="891"/>
      <c r="C336" s="892"/>
      <c r="D336" s="929">
        <f>IFERROR(VLOOKUP($AA336,Calc_INF_PrevYearEUR!$A$11:$BQ$330,HLOOKUP(D$8,Calc_INF_PrevYearEUR!$E$5:$BQ$6,2,0),0),0)</f>
        <v>0</v>
      </c>
      <c r="E336" s="307"/>
      <c r="F336" s="929">
        <f>IFERROR(VLOOKUP($AA336,Calc_INF_FC_EUR!$A$11:$BQ$330,HLOOKUP(F$8,Calc_INF_FC_EUR!$E$5:$BQ$6,2,0),0),0)</f>
        <v>0</v>
      </c>
      <c r="G336" s="929"/>
      <c r="H336" s="307"/>
      <c r="I336" s="929"/>
      <c r="J336" s="307"/>
      <c r="K336" s="929"/>
      <c r="L336" s="307"/>
      <c r="M336" s="929"/>
      <c r="N336" s="307"/>
      <c r="O336" s="929"/>
      <c r="P336" s="307"/>
      <c r="Q336" s="929"/>
      <c r="R336" s="307"/>
      <c r="S336" s="929"/>
      <c r="T336" s="307"/>
      <c r="U336" s="930"/>
      <c r="Z336" s="935"/>
      <c r="AA336" s="561" t="str">
        <f>IF(OR(B336=0,B336=""),"",B336&amp;IF(COUNTIF(B$11:$B336,B336)&gt;1,COUNTIF(B$11:$B336,B336),""))</f>
        <v/>
      </c>
      <c r="AB336" s="942"/>
    </row>
    <row r="337" spans="1:28" s="866" customFormat="1" ht="12.75" customHeight="1" outlineLevel="1">
      <c r="A337" s="928"/>
      <c r="B337" s="891"/>
      <c r="C337" s="892"/>
      <c r="D337" s="929">
        <f>IFERROR(VLOOKUP($AA337,Calc_INF_PrevYearEUR!$A$11:$BQ$330,HLOOKUP(D$8,Calc_INF_PrevYearEUR!$E$5:$BQ$6,2,0),0),0)</f>
        <v>0</v>
      </c>
      <c r="E337" s="307"/>
      <c r="F337" s="929">
        <f>IFERROR(VLOOKUP($AA337,Calc_INF_FC_EUR!$A$11:$BQ$330,HLOOKUP(F$8,Calc_INF_FC_EUR!$E$5:$BQ$6,2,0),0),0)</f>
        <v>0</v>
      </c>
      <c r="G337" s="929"/>
      <c r="H337" s="307"/>
      <c r="I337" s="929"/>
      <c r="J337" s="307"/>
      <c r="K337" s="929"/>
      <c r="L337" s="307"/>
      <c r="M337" s="929"/>
      <c r="N337" s="307"/>
      <c r="O337" s="929"/>
      <c r="P337" s="307"/>
      <c r="Q337" s="929"/>
      <c r="R337" s="307"/>
      <c r="S337" s="929"/>
      <c r="T337" s="307"/>
      <c r="U337" s="930"/>
      <c r="Z337" s="935"/>
      <c r="AA337" s="561" t="str">
        <f>IF(OR(B337=0,B337=""),"",B337&amp;IF(COUNTIF(B$11:$B337,B337)&gt;1,COUNTIF(B$11:$B337,B337),""))</f>
        <v/>
      </c>
      <c r="AB337" s="942"/>
    </row>
    <row r="338" spans="1:28" s="866" customFormat="1" ht="12.75" customHeight="1" outlineLevel="1">
      <c r="A338" s="928"/>
      <c r="B338" s="891"/>
      <c r="C338" s="892"/>
      <c r="D338" s="929">
        <f>IFERROR(VLOOKUP($AA338,Calc_INF_PrevYearEUR!$A$11:$BQ$330,HLOOKUP(D$8,Calc_INF_PrevYearEUR!$E$5:$BQ$6,2,0),0),0)</f>
        <v>0</v>
      </c>
      <c r="E338" s="307"/>
      <c r="F338" s="929">
        <f>IFERROR(VLOOKUP($AA338,Calc_INF_FC_EUR!$A$11:$BQ$330,HLOOKUP(F$8,Calc_INF_FC_EUR!$E$5:$BQ$6,2,0),0),0)</f>
        <v>0</v>
      </c>
      <c r="G338" s="929"/>
      <c r="H338" s="307"/>
      <c r="I338" s="929"/>
      <c r="J338" s="307"/>
      <c r="K338" s="929"/>
      <c r="L338" s="307"/>
      <c r="M338" s="929"/>
      <c r="N338" s="307"/>
      <c r="O338" s="929"/>
      <c r="P338" s="307"/>
      <c r="Q338" s="929"/>
      <c r="R338" s="307"/>
      <c r="S338" s="929"/>
      <c r="T338" s="307"/>
      <c r="U338" s="930"/>
      <c r="Z338" s="935"/>
      <c r="AA338" s="561" t="str">
        <f>IF(OR(B338=0,B338=""),"",B338&amp;IF(COUNTIF(B$11:$B338,B338)&gt;1,COUNTIF(B$11:$B338,B338),""))</f>
        <v/>
      </c>
      <c r="AB338" s="942"/>
    </row>
    <row r="339" spans="1:28" s="866" customFormat="1" ht="12.75" customHeight="1" outlineLevel="1">
      <c r="A339" s="928"/>
      <c r="B339" s="891"/>
      <c r="C339" s="892"/>
      <c r="D339" s="929">
        <f>IFERROR(VLOOKUP($AA339,Calc_INF_PrevYearEUR!$A$11:$BQ$330,HLOOKUP(D$8,Calc_INF_PrevYearEUR!$E$5:$BQ$6,2,0),0),0)</f>
        <v>0</v>
      </c>
      <c r="E339" s="307"/>
      <c r="F339" s="929">
        <f>IFERROR(VLOOKUP($AA339,Calc_INF_FC_EUR!$A$11:$BQ$330,HLOOKUP(F$8,Calc_INF_FC_EUR!$E$5:$BQ$6,2,0),0),0)</f>
        <v>0</v>
      </c>
      <c r="G339" s="929"/>
      <c r="H339" s="307"/>
      <c r="I339" s="929"/>
      <c r="J339" s="307"/>
      <c r="K339" s="929"/>
      <c r="L339" s="307"/>
      <c r="M339" s="929"/>
      <c r="N339" s="307"/>
      <c r="O339" s="929"/>
      <c r="P339" s="307"/>
      <c r="Q339" s="929"/>
      <c r="R339" s="307"/>
      <c r="S339" s="929"/>
      <c r="T339" s="307"/>
      <c r="U339" s="930"/>
      <c r="Z339" s="935"/>
      <c r="AA339" s="561" t="str">
        <f>IF(OR(B339=0,B339=""),"",B339&amp;IF(COUNTIF(B$11:$B339,B339)&gt;1,COUNTIF(B$11:$B339,B339),""))</f>
        <v/>
      </c>
      <c r="AB339" s="942"/>
    </row>
    <row r="340" spans="1:28" s="866" customFormat="1" ht="12.75" customHeight="1" outlineLevel="1">
      <c r="A340" s="928"/>
      <c r="B340" s="891"/>
      <c r="C340" s="892"/>
      <c r="D340" s="929">
        <f>IFERROR(VLOOKUP($AA340,Calc_INF_PrevYearEUR!$A$11:$BQ$330,HLOOKUP(D$8,Calc_INF_PrevYearEUR!$E$5:$BQ$6,2,0),0),0)</f>
        <v>0</v>
      </c>
      <c r="E340" s="307"/>
      <c r="F340" s="929">
        <f>IFERROR(VLOOKUP($AA340,Calc_INF_FC_EUR!$A$11:$BQ$330,HLOOKUP(F$8,Calc_INF_FC_EUR!$E$5:$BQ$6,2,0),0),0)</f>
        <v>0</v>
      </c>
      <c r="G340" s="929"/>
      <c r="H340" s="307"/>
      <c r="I340" s="929"/>
      <c r="J340" s="307"/>
      <c r="K340" s="929"/>
      <c r="L340" s="307"/>
      <c r="M340" s="929"/>
      <c r="N340" s="307"/>
      <c r="O340" s="929"/>
      <c r="P340" s="307"/>
      <c r="Q340" s="929"/>
      <c r="R340" s="307"/>
      <c r="S340" s="929"/>
      <c r="T340" s="307"/>
      <c r="U340" s="930"/>
      <c r="Z340" s="935"/>
      <c r="AA340" s="561" t="str">
        <f>IF(OR(B340=0,B340=""),"",B340&amp;IF(COUNTIF(B$11:$B340,B340)&gt;1,COUNTIF(B$11:$B340,B340),""))</f>
        <v/>
      </c>
      <c r="AB340" s="942"/>
    </row>
    <row r="341" spans="1:28" s="866" customFormat="1" ht="12.75" customHeight="1" outlineLevel="1">
      <c r="A341" s="928"/>
      <c r="B341" s="891"/>
      <c r="C341" s="892"/>
      <c r="D341" s="929">
        <f>IFERROR(VLOOKUP($AA341,Calc_INF_PrevYearEUR!$A$11:$BQ$330,HLOOKUP(D$8,Calc_INF_PrevYearEUR!$E$5:$BQ$6,2,0),0),0)</f>
        <v>0</v>
      </c>
      <c r="E341" s="307"/>
      <c r="F341" s="929">
        <f>IFERROR(VLOOKUP($AA341,Calc_INF_FC_EUR!$A$11:$BQ$330,HLOOKUP(F$8,Calc_INF_FC_EUR!$E$5:$BQ$6,2,0),0),0)</f>
        <v>0</v>
      </c>
      <c r="G341" s="929">
        <f>BusPlanLocation!G340/IF(BusPlanLocation!$C$9="EUR",1,START!$E$18)</f>
        <v>0</v>
      </c>
      <c r="H341" s="307"/>
      <c r="I341" s="929"/>
      <c r="J341" s="307"/>
      <c r="K341" s="929"/>
      <c r="L341" s="307"/>
      <c r="M341" s="929"/>
      <c r="N341" s="307"/>
      <c r="O341" s="929"/>
      <c r="P341" s="307"/>
      <c r="Q341" s="929"/>
      <c r="R341" s="307"/>
      <c r="S341" s="929"/>
      <c r="T341" s="307"/>
      <c r="U341" s="930"/>
      <c r="Z341" s="935"/>
      <c r="AA341" s="561" t="str">
        <f>IF(OR(B341=0,B341=""),"",B341&amp;IF(COUNTIF(B$11:$B341,B341)&gt;1,COUNTIF(B$11:$B341,B341),""))</f>
        <v/>
      </c>
      <c r="AB341" s="942"/>
    </row>
  </sheetData>
  <mergeCells count="10">
    <mergeCell ref="M9:N9"/>
    <mergeCell ref="O9:P9"/>
    <mergeCell ref="Q9:R9"/>
    <mergeCell ref="S9:T9"/>
    <mergeCell ref="D7:E7"/>
    <mergeCell ref="F7:H7"/>
    <mergeCell ref="D8:E8"/>
    <mergeCell ref="D9:E9"/>
    <mergeCell ref="I9:J9"/>
    <mergeCell ref="K9:L9"/>
  </mergeCells>
  <conditionalFormatting sqref="D7:E203 D206:E207 D210:E301 D303:E307 D336:E341">
    <cfRule type="expression" dxfId="25" priority="24">
      <formula>IF($C$9=$D$7,FALSE,TRUE)</formula>
    </cfRule>
  </conditionalFormatting>
  <conditionalFormatting sqref="F7:H203 F206:H207 F210:H301 F303:H307 F336:H341">
    <cfRule type="expression" dxfId="24" priority="23">
      <formula>IF($C$9=$F$7,FALSE,TRUE)</formula>
    </cfRule>
  </conditionalFormatting>
  <conditionalFormatting sqref="D204:E205">
    <cfRule type="expression" dxfId="23" priority="22">
      <formula>IF($C$9=$D$7,FALSE,TRUE)</formula>
    </cfRule>
  </conditionalFormatting>
  <conditionalFormatting sqref="F204:H205">
    <cfRule type="expression" dxfId="22" priority="21">
      <formula>IF($C$9=$F$7,FALSE,TRUE)</formula>
    </cfRule>
  </conditionalFormatting>
  <conditionalFormatting sqref="D208:E208">
    <cfRule type="expression" dxfId="21" priority="20">
      <formula>IF($C$9=$D$7,FALSE,TRUE)</formula>
    </cfRule>
  </conditionalFormatting>
  <conditionalFormatting sqref="F208:H208">
    <cfRule type="expression" dxfId="20" priority="19">
      <formula>IF($C$9=$F$7,FALSE,TRUE)</formula>
    </cfRule>
  </conditionalFormatting>
  <conditionalFormatting sqref="D209:E209">
    <cfRule type="expression" dxfId="19" priority="18">
      <formula>IF($C$9=$D$7,FALSE,TRUE)</formula>
    </cfRule>
  </conditionalFormatting>
  <conditionalFormatting sqref="F209:H209">
    <cfRule type="expression" dxfId="18" priority="17">
      <formula>IF($C$9=$F$7,FALSE,TRUE)</formula>
    </cfRule>
  </conditionalFormatting>
  <conditionalFormatting sqref="D302:E302">
    <cfRule type="expression" dxfId="17" priority="16">
      <formula>IF($C$9=$D$7,FALSE,TRUE)</formula>
    </cfRule>
  </conditionalFormatting>
  <conditionalFormatting sqref="F302:H302">
    <cfRule type="expression" dxfId="16" priority="15">
      <formula>IF($C$9=$F$7,FALSE,TRUE)</formula>
    </cfRule>
  </conditionalFormatting>
  <conditionalFormatting sqref="D308:E311 D313:E317">
    <cfRule type="expression" dxfId="15" priority="10">
      <formula>IF($C$9=$D$7,FALSE,TRUE)</formula>
    </cfRule>
  </conditionalFormatting>
  <conditionalFormatting sqref="F308:H311 F313:H317">
    <cfRule type="expression" dxfId="14" priority="9">
      <formula>IF($C$9=$F$7,FALSE,TRUE)</formula>
    </cfRule>
  </conditionalFormatting>
  <conditionalFormatting sqref="D312:E312">
    <cfRule type="expression" dxfId="13" priority="8">
      <formula>IF($C$9=$D$7,FALSE,TRUE)</formula>
    </cfRule>
  </conditionalFormatting>
  <conditionalFormatting sqref="F312:H312">
    <cfRule type="expression" dxfId="12" priority="7">
      <formula>IF($C$9=$F$7,FALSE,TRUE)</formula>
    </cfRule>
  </conditionalFormatting>
  <conditionalFormatting sqref="D318:E321 D323:E325">
    <cfRule type="expression" dxfId="11" priority="6">
      <formula>IF($C$9=$D$7,FALSE,TRUE)</formula>
    </cfRule>
  </conditionalFormatting>
  <conditionalFormatting sqref="F323:H325 F318:H321">
    <cfRule type="expression" dxfId="10" priority="5">
      <formula>IF($C$9=$F$7,FALSE,TRUE)</formula>
    </cfRule>
  </conditionalFormatting>
  <conditionalFormatting sqref="D322:E322">
    <cfRule type="expression" dxfId="9" priority="4">
      <formula>IF($C$9=$D$7,FALSE,TRUE)</formula>
    </cfRule>
  </conditionalFormatting>
  <conditionalFormatting sqref="F322:H322">
    <cfRule type="expression" dxfId="8" priority="3">
      <formula>IF($C$9=$F$7,FALSE,TRUE)</formula>
    </cfRule>
  </conditionalFormatting>
  <conditionalFormatting sqref="D326:E335">
    <cfRule type="expression" dxfId="7" priority="2">
      <formula>IF($C$9=$D$7,FALSE,TRUE)</formula>
    </cfRule>
  </conditionalFormatting>
  <conditionalFormatting sqref="F326:H335">
    <cfRule type="expression" dxfId="6" priority="1">
      <formula>IF($C$9=$F$7,FALSE,TRUE)</formula>
    </cfRule>
  </conditionalFormatting>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IR47"/>
  <sheetViews>
    <sheetView topLeftCell="E5" zoomScale="90" zoomScaleNormal="90" workbookViewId="0">
      <selection activeCell="E11" sqref="E11"/>
    </sheetView>
  </sheetViews>
  <sheetFormatPr defaultColWidth="0" defaultRowHeight="15.75" outlineLevelRow="1" outlineLevelCol="1"/>
  <cols>
    <col min="1" max="1" width="13.140625" style="166" hidden="1" customWidth="1" outlineLevel="1"/>
    <col min="2" max="2" width="45.5703125" style="166" customWidth="1" collapsed="1"/>
    <col min="3" max="3" width="45.5703125" style="166" customWidth="1"/>
    <col min="4" max="5" width="45.5703125" style="254" customWidth="1"/>
    <col min="6" max="17" width="11.7109375" style="254" customWidth="1"/>
    <col min="18" max="18" width="2.28515625" style="166" customWidth="1"/>
    <col min="19" max="19" width="3.140625" style="166" customWidth="1"/>
    <col min="20" max="20" width="11.85546875" style="166" hidden="1" customWidth="1"/>
    <col min="21" max="27" width="11.42578125" style="166" hidden="1" customWidth="1"/>
    <col min="28" max="252" width="0" hidden="1" customWidth="1"/>
    <col min="253" max="16384" width="11.42578125" hidden="1"/>
  </cols>
  <sheetData>
    <row r="1" spans="1:27" s="166" customFormat="1" ht="26.25" customHeight="1">
      <c r="A1" s="173"/>
      <c r="B1" s="167" t="str">
        <f>START!$C$6</f>
        <v>1661 HR Turkey</v>
      </c>
      <c r="C1" s="1276" t="s">
        <v>1336</v>
      </c>
      <c r="D1" s="254"/>
      <c r="E1" s="254"/>
      <c r="F1" s="447"/>
      <c r="G1" s="517">
        <f>IF($C$2="EUR",1,START!$E$18)</f>
        <v>1</v>
      </c>
      <c r="H1" s="517">
        <f>IF($C$2="EUR",1,START!$E$18)</f>
        <v>1</v>
      </c>
      <c r="I1" s="517">
        <f>IF($C$2="EUR",1,START!$E$18)</f>
        <v>1</v>
      </c>
      <c r="J1" s="517">
        <f>IF($C$2="EUR",1,START!$E$18)</f>
        <v>1</v>
      </c>
      <c r="K1" s="517"/>
      <c r="L1" s="517"/>
      <c r="M1" s="517">
        <f>IF($C$2="EUR",1,START!$E$18)</f>
        <v>1</v>
      </c>
      <c r="N1" s="517">
        <f>IF($C$2="EUR",1,START!$E$18)</f>
        <v>1</v>
      </c>
      <c r="O1" s="517">
        <f>IF($C$2="EUR",1,START!$E$18)</f>
        <v>1</v>
      </c>
      <c r="P1" s="517">
        <f>IF($C$2="EUR",1,START!$E$18)</f>
        <v>1</v>
      </c>
      <c r="Q1" s="517"/>
      <c r="R1" s="176"/>
      <c r="S1" s="176"/>
      <c r="T1" s="176"/>
      <c r="U1" s="176"/>
      <c r="V1" s="176"/>
      <c r="W1" s="176"/>
      <c r="X1" s="176"/>
      <c r="Y1" s="176"/>
      <c r="Z1" s="176"/>
    </row>
    <row r="2" spans="1:27" s="166" customFormat="1" ht="26.25" customHeight="1">
      <c r="A2" s="173"/>
      <c r="B2" s="174" t="str">
        <f>START!$C$10</f>
        <v>166101 Bornova</v>
      </c>
      <c r="C2" s="1161" t="s">
        <v>1264</v>
      </c>
      <c r="D2" s="254"/>
      <c r="E2" s="254"/>
      <c r="F2" s="1661" t="s">
        <v>1796</v>
      </c>
      <c r="G2" s="1662"/>
      <c r="H2" s="1662"/>
      <c r="I2" s="1662"/>
      <c r="J2" s="1662"/>
      <c r="K2" s="515"/>
      <c r="L2" s="1662" t="s">
        <v>1368</v>
      </c>
      <c r="M2" s="1662"/>
      <c r="N2" s="1662"/>
      <c r="O2" s="1662"/>
      <c r="P2" s="1662"/>
      <c r="Q2" s="516"/>
    </row>
    <row r="3" spans="1:27" s="475" customFormat="1" ht="69" customHeight="1">
      <c r="A3" s="504" t="s">
        <v>1337</v>
      </c>
      <c r="B3" s="505" t="s">
        <v>1338</v>
      </c>
      <c r="C3" s="506" t="s">
        <v>1298</v>
      </c>
      <c r="D3" s="507" t="s">
        <v>1339</v>
      </c>
      <c r="E3" s="507" t="s">
        <v>1340</v>
      </c>
      <c r="F3" s="508">
        <f>+'INVESTMENT per Year'!H3</f>
        <v>2021</v>
      </c>
      <c r="G3" s="509" t="str">
        <f>"Q1-"&amp;$F3&amp;
" in "&amp;$C$2</f>
        <v>Q1-2021 in EUR</v>
      </c>
      <c r="H3" s="510" t="str">
        <f>"Q2-"&amp;$F3&amp;
" in "&amp;$C$2</f>
        <v>Q2-2021 in EUR</v>
      </c>
      <c r="I3" s="510" t="str">
        <f>"Q3-"&amp;$F3&amp;
" in "&amp;$C$2</f>
        <v>Q3-2021 in EUR</v>
      </c>
      <c r="J3" s="511" t="str">
        <f>"Q4-"&amp;$F3&amp;
" in "&amp;$C$2</f>
        <v>Q4-2021 in EUR</v>
      </c>
      <c r="K3" s="512" t="str">
        <f>"Total Investment "&amp;$F3</f>
        <v>Total Investment 2021</v>
      </c>
      <c r="L3" s="508">
        <f>+'INVESTMENT per Year'!H3+1</f>
        <v>2022</v>
      </c>
      <c r="M3" s="509" t="str">
        <f>"Q1-"&amp;$L3&amp;
" in "&amp;$C$2</f>
        <v>Q1-2022 in EUR</v>
      </c>
      <c r="N3" s="510" t="str">
        <f>"Q2-"&amp;$L3&amp;
" in "&amp;$C$2</f>
        <v>Q2-2022 in EUR</v>
      </c>
      <c r="O3" s="510" t="str">
        <f>"Q3-"&amp;$L3&amp;
" in "&amp;$C$2</f>
        <v>Q3-2022 in EUR</v>
      </c>
      <c r="P3" s="511" t="str">
        <f>"Q4-"&amp;$L3&amp;
" in "&amp;$C$2</f>
        <v>Q4-2022 in EUR</v>
      </c>
      <c r="Q3" s="512" t="str">
        <f>"Total Investment"&amp;$L3</f>
        <v>Total Investment2022</v>
      </c>
      <c r="R3" s="166"/>
      <c r="S3" s="513"/>
      <c r="T3" s="509" t="s">
        <v>1369</v>
      </c>
      <c r="U3" s="510" t="s">
        <v>1370</v>
      </c>
      <c r="V3" s="510" t="s">
        <v>1371</v>
      </c>
      <c r="W3" s="511" t="s">
        <v>1372</v>
      </c>
      <c r="X3" s="509" t="s">
        <v>1373</v>
      </c>
      <c r="Y3" s="510" t="s">
        <v>1374</v>
      </c>
      <c r="Z3" s="510" t="s">
        <v>1375</v>
      </c>
      <c r="AA3" s="514" t="s">
        <v>1376</v>
      </c>
    </row>
    <row r="4" spans="1:27" s="475" customFormat="1" ht="39" customHeight="1">
      <c r="A4" s="448" t="str">
        <f>'INVESTMENT per Year'!$A4</f>
        <v>P-12007</v>
      </c>
      <c r="B4" s="449" t="str">
        <f>IF('INVESTMENT per Year'!B4="","",'INVESTMENT per Year'!B4)</f>
        <v>Logistic Service Provider For Bornova Counting Center</v>
      </c>
      <c r="C4" s="450" t="str">
        <f>IF('INVESTMENT per Year'!C4="","",'INVESTMENT per Year'!C4)</f>
        <v>[C] Major Project</v>
      </c>
      <c r="D4" s="451" t="str">
        <f>IF('INVESTMENT per Year'!E4="","",'INVESTMENT per Year'!E4)</f>
        <v>MA250 Technical equipment and machinery</v>
      </c>
      <c r="E4" s="451" t="str">
        <f>'INVESTMENT per Year'!F4</f>
        <v>47 Truck 10 m3 capacity</v>
      </c>
      <c r="F4" s="452">
        <f>'INVESTMENT per Year'!H4</f>
        <v>1566666.6666666667</v>
      </c>
      <c r="G4" s="453">
        <f>F4</f>
        <v>1566666.6666666667</v>
      </c>
      <c r="H4" s="454"/>
      <c r="I4" s="454"/>
      <c r="J4" s="455"/>
      <c r="K4" s="484">
        <f t="shared" ref="K4:K19" si="0">IF(AND(SUM(G4:J4)=0,F4&gt;0),"Enter quarter values!",SUM(G4:J4))</f>
        <v>1566666.6666666667</v>
      </c>
      <c r="L4" s="485">
        <f>'INVESTMENT per Year'!I4</f>
        <v>0</v>
      </c>
      <c r="M4" s="199"/>
      <c r="N4" s="454"/>
      <c r="O4" s="454"/>
      <c r="P4" s="454"/>
      <c r="Q4" s="484">
        <f t="shared" ref="Q4:Q19" si="1">IF(AND(SUM(M4:P4)=0,L4&gt;0),"Enter quarter values!",SUM(M4:P4))</f>
        <v>0</v>
      </c>
      <c r="S4" s="480"/>
      <c r="T4" s="486">
        <f t="shared" ref="T4:W19" si="2">G4/G$1</f>
        <v>1566666.6666666667</v>
      </c>
      <c r="U4" s="487">
        <f t="shared" si="2"/>
        <v>0</v>
      </c>
      <c r="V4" s="487">
        <f t="shared" si="2"/>
        <v>0</v>
      </c>
      <c r="W4" s="488">
        <f t="shared" si="2"/>
        <v>0</v>
      </c>
      <c r="X4" s="486">
        <f t="shared" ref="X4:AA19" si="3">M4/M$1</f>
        <v>0</v>
      </c>
      <c r="Y4" s="487">
        <f t="shared" si="3"/>
        <v>0</v>
      </c>
      <c r="Z4" s="487">
        <f t="shared" si="3"/>
        <v>0</v>
      </c>
      <c r="AA4" s="489">
        <f t="shared" si="3"/>
        <v>0</v>
      </c>
    </row>
    <row r="5" spans="1:27" s="475" customFormat="1" ht="39" customHeight="1">
      <c r="A5" s="456" t="str">
        <f>'INVESTMENT per Year'!$A5</f>
        <v>P-12007</v>
      </c>
      <c r="B5" s="449" t="str">
        <f>IF('INVESTMENT per Year'!B5="","",'INVESTMENT per Year'!B5)</f>
        <v>Logistic Service Provider For Bornova Counting Center</v>
      </c>
      <c r="C5" s="450" t="str">
        <f>IF('INVESTMENT per Year'!C5="","",'INVESTMENT per Year'!C5)</f>
        <v>[C] Major Project</v>
      </c>
      <c r="D5" s="451" t="str">
        <f>IF('INVESTMENT per Year'!E5="","",'INVESTMENT per Year'!E5)</f>
        <v>MA250 Technical equipment and machinery</v>
      </c>
      <c r="E5" s="451" t="str">
        <f>'INVESTMENT per Year'!F5</f>
        <v>31 Truck 19 m3 capacity</v>
      </c>
      <c r="F5" s="452">
        <f>'INVESTMENT per Year'!H5</f>
        <v>1446666.6666666665</v>
      </c>
      <c r="G5" s="453">
        <f t="shared" ref="G5:G17" si="4">F5</f>
        <v>1446666.6666666665</v>
      </c>
      <c r="H5" s="454"/>
      <c r="I5" s="454"/>
      <c r="J5" s="455"/>
      <c r="K5" s="484">
        <f t="shared" ref="K5:K10" si="5">IF(AND(SUM(G5:J5)=0,F5&gt;0),"Enter quarter values!",SUM(G5:J5))</f>
        <v>1446666.6666666665</v>
      </c>
      <c r="L5" s="490">
        <f>'INVESTMENT per Year'!I5</f>
        <v>0</v>
      </c>
      <c r="M5" s="199"/>
      <c r="N5" s="462"/>
      <c r="O5" s="462"/>
      <c r="P5" s="462"/>
      <c r="Q5" s="484">
        <f t="shared" si="1"/>
        <v>0</v>
      </c>
      <c r="S5" s="480"/>
      <c r="T5" s="491">
        <f t="shared" si="2"/>
        <v>1446666.6666666665</v>
      </c>
      <c r="U5" s="492">
        <f t="shared" si="2"/>
        <v>0</v>
      </c>
      <c r="V5" s="492">
        <f t="shared" si="2"/>
        <v>0</v>
      </c>
      <c r="W5" s="493">
        <f t="shared" si="2"/>
        <v>0</v>
      </c>
      <c r="X5" s="491">
        <f t="shared" si="3"/>
        <v>0</v>
      </c>
      <c r="Y5" s="492">
        <f t="shared" si="3"/>
        <v>0</v>
      </c>
      <c r="Z5" s="492">
        <f t="shared" si="3"/>
        <v>0</v>
      </c>
      <c r="AA5" s="494">
        <f t="shared" si="3"/>
        <v>0</v>
      </c>
    </row>
    <row r="6" spans="1:27" s="475" customFormat="1" ht="39" customHeight="1">
      <c r="A6" s="456" t="str">
        <f>'INVESTMENT per Year'!$A6</f>
        <v>P-12007</v>
      </c>
      <c r="B6" s="449" t="str">
        <f>IF('INVESTMENT per Year'!B6="","",'INVESTMENT per Year'!B6)</f>
        <v>Logistic Service Provider For Bornova Counting Center</v>
      </c>
      <c r="C6" s="450" t="str">
        <f>IF('INVESTMENT per Year'!C6="","",'INVESTMENT per Year'!C6)</f>
        <v>[C] Major Project</v>
      </c>
      <c r="D6" s="451" t="str">
        <f>IF('INVESTMENT per Year'!E6="","",'INVESTMENT per Year'!E6)</f>
        <v>MA250 Technical equipment and machinery</v>
      </c>
      <c r="E6" s="451" t="str">
        <f>'INVESTMENT per Year'!F6</f>
        <v>9 Truck 10 m3 capacity</v>
      </c>
      <c r="F6" s="452">
        <f>'INVESTMENT per Year'!H6</f>
        <v>0</v>
      </c>
      <c r="G6" s="453">
        <f t="shared" si="4"/>
        <v>0</v>
      </c>
      <c r="H6" s="454"/>
      <c r="I6" s="454"/>
      <c r="J6" s="455"/>
      <c r="K6" s="484">
        <f t="shared" si="5"/>
        <v>0</v>
      </c>
      <c r="L6" s="490">
        <f>'INVESTMENT per Year'!I6</f>
        <v>300000</v>
      </c>
      <c r="M6" s="199"/>
      <c r="N6" s="462"/>
      <c r="O6" s="462"/>
      <c r="P6" s="462"/>
      <c r="Q6" s="484" t="str">
        <f t="shared" si="1"/>
        <v>Enter quarter values!</v>
      </c>
      <c r="S6" s="480"/>
      <c r="T6" s="491">
        <f t="shared" si="2"/>
        <v>0</v>
      </c>
      <c r="U6" s="492">
        <f t="shared" si="2"/>
        <v>0</v>
      </c>
      <c r="V6" s="492">
        <f t="shared" si="2"/>
        <v>0</v>
      </c>
      <c r="W6" s="493">
        <f t="shared" si="2"/>
        <v>0</v>
      </c>
      <c r="X6" s="491">
        <f t="shared" si="3"/>
        <v>0</v>
      </c>
      <c r="Y6" s="492">
        <f t="shared" si="3"/>
        <v>0</v>
      </c>
      <c r="Z6" s="492">
        <f t="shared" si="3"/>
        <v>0</v>
      </c>
      <c r="AA6" s="494">
        <f t="shared" si="3"/>
        <v>0</v>
      </c>
    </row>
    <row r="7" spans="1:27" s="475" customFormat="1" ht="39" customHeight="1">
      <c r="A7" s="456" t="str">
        <f>'INVESTMENT per Year'!$A7</f>
        <v>P-12007</v>
      </c>
      <c r="B7" s="449" t="str">
        <f>IF('INVESTMENT per Year'!B7="","",'INVESTMENT per Year'!B7)</f>
        <v>Logistic Service Provider For Bornova Counting Center</v>
      </c>
      <c r="C7" s="450" t="str">
        <f>IF('INVESTMENT per Year'!C7="","",'INVESTMENT per Year'!C7)</f>
        <v>[C] Major Project</v>
      </c>
      <c r="D7" s="451" t="str">
        <f>IF('INVESTMENT per Year'!E7="","",'INVESTMENT per Year'!E7)</f>
        <v>MA250 Technical equipment and machinery</v>
      </c>
      <c r="E7" s="451" t="str">
        <f>'INVESTMENT per Year'!F7</f>
        <v>7 Truck 19 m3 capacity</v>
      </c>
      <c r="F7" s="452">
        <f>'INVESTMENT per Year'!H7</f>
        <v>0</v>
      </c>
      <c r="G7" s="453">
        <f t="shared" si="4"/>
        <v>0</v>
      </c>
      <c r="H7" s="454"/>
      <c r="I7" s="454"/>
      <c r="J7" s="455"/>
      <c r="K7" s="484">
        <f t="shared" si="5"/>
        <v>0</v>
      </c>
      <c r="L7" s="490">
        <f>'INVESTMENT per Year'!I7</f>
        <v>326666.66666666663</v>
      </c>
      <c r="M7" s="199"/>
      <c r="N7" s="462"/>
      <c r="O7" s="462"/>
      <c r="P7" s="462"/>
      <c r="Q7" s="484" t="str">
        <f t="shared" si="1"/>
        <v>Enter quarter values!</v>
      </c>
      <c r="S7" s="480"/>
      <c r="T7" s="491">
        <f t="shared" si="2"/>
        <v>0</v>
      </c>
      <c r="U7" s="492">
        <f t="shared" si="2"/>
        <v>0</v>
      </c>
      <c r="V7" s="492">
        <f t="shared" si="2"/>
        <v>0</v>
      </c>
      <c r="W7" s="493">
        <f t="shared" si="2"/>
        <v>0</v>
      </c>
      <c r="X7" s="491">
        <f t="shared" si="3"/>
        <v>0</v>
      </c>
      <c r="Y7" s="492">
        <f t="shared" si="3"/>
        <v>0</v>
      </c>
      <c r="Z7" s="492">
        <f t="shared" si="3"/>
        <v>0</v>
      </c>
      <c r="AA7" s="494">
        <f t="shared" si="3"/>
        <v>0</v>
      </c>
    </row>
    <row r="8" spans="1:27" s="475" customFormat="1" ht="39" customHeight="1">
      <c r="A8" s="456" t="str">
        <f>'INVESTMENT per Year'!$A8</f>
        <v>P-12007</v>
      </c>
      <c r="B8" s="449" t="str">
        <f>IF('INVESTMENT per Year'!B8="","",'INVESTMENT per Year'!B8)</f>
        <v>Logistic Service Provider For Bornova Counting Center</v>
      </c>
      <c r="C8" s="450" t="str">
        <f>IF('INVESTMENT per Year'!C8="","",'INVESTMENT per Year'!C8)</f>
        <v>[C] Major Project</v>
      </c>
      <c r="D8" s="451" t="str">
        <f>IF('INVESTMENT per Year'!E8="","",'INVESTMENT per Year'!E8)</f>
        <v>MA250 Technical equipment and machinery</v>
      </c>
      <c r="E8" s="451" t="str">
        <f>'INVESTMENT per Year'!F8</f>
        <v>0 Truck 10 m3 capacity</v>
      </c>
      <c r="F8" s="452">
        <f>'INVESTMENT per Year'!H8</f>
        <v>0</v>
      </c>
      <c r="G8" s="453">
        <f t="shared" si="4"/>
        <v>0</v>
      </c>
      <c r="H8" s="454"/>
      <c r="I8" s="454"/>
      <c r="J8" s="455"/>
      <c r="K8" s="484">
        <f t="shared" si="5"/>
        <v>0</v>
      </c>
      <c r="L8" s="490">
        <f>'INVESTMENT per Year'!I8</f>
        <v>0</v>
      </c>
      <c r="M8" s="199"/>
      <c r="N8" s="462"/>
      <c r="O8" s="462"/>
      <c r="P8" s="462"/>
      <c r="Q8" s="484">
        <f t="shared" si="1"/>
        <v>0</v>
      </c>
      <c r="S8" s="480"/>
      <c r="T8" s="491">
        <f t="shared" si="2"/>
        <v>0</v>
      </c>
      <c r="U8" s="492">
        <f t="shared" si="2"/>
        <v>0</v>
      </c>
      <c r="V8" s="492">
        <f t="shared" si="2"/>
        <v>0</v>
      </c>
      <c r="W8" s="493">
        <f t="shared" si="2"/>
        <v>0</v>
      </c>
      <c r="X8" s="491">
        <f t="shared" si="3"/>
        <v>0</v>
      </c>
      <c r="Y8" s="492">
        <f t="shared" si="3"/>
        <v>0</v>
      </c>
      <c r="Z8" s="492">
        <f t="shared" si="3"/>
        <v>0</v>
      </c>
      <c r="AA8" s="494">
        <f t="shared" si="3"/>
        <v>0</v>
      </c>
    </row>
    <row r="9" spans="1:27" s="475" customFormat="1" ht="39" customHeight="1">
      <c r="A9" s="456" t="str">
        <f>'INVESTMENT per Year'!$A9</f>
        <v>P-12007</v>
      </c>
      <c r="B9" s="449" t="str">
        <f>IF('INVESTMENT per Year'!B9="","",'INVESTMENT per Year'!B9)</f>
        <v>Logistic Service Provider For Bornova Counting Center</v>
      </c>
      <c r="C9" s="450" t="str">
        <f>IF('INVESTMENT per Year'!C9="","",'INVESTMENT per Year'!C9)</f>
        <v>[C] Major Project</v>
      </c>
      <c r="D9" s="451" t="str">
        <f>IF('INVESTMENT per Year'!E9="","",'INVESTMENT per Year'!E9)</f>
        <v>MA250 Technical equipment and machinery</v>
      </c>
      <c r="E9" s="451" t="str">
        <f>'INVESTMENT per Year'!F9</f>
        <v>-1 Truck 19 m3 capacity</v>
      </c>
      <c r="F9" s="452">
        <f>'INVESTMENT per Year'!H9</f>
        <v>0</v>
      </c>
      <c r="G9" s="453">
        <f t="shared" si="4"/>
        <v>0</v>
      </c>
      <c r="H9" s="454"/>
      <c r="I9" s="454"/>
      <c r="J9" s="455"/>
      <c r="K9" s="484">
        <f t="shared" si="5"/>
        <v>0</v>
      </c>
      <c r="L9" s="490">
        <f>'INVESTMENT per Year'!I9</f>
        <v>0</v>
      </c>
      <c r="M9" s="199"/>
      <c r="N9" s="462"/>
      <c r="O9" s="462"/>
      <c r="P9" s="462"/>
      <c r="Q9" s="484">
        <f t="shared" si="1"/>
        <v>0</v>
      </c>
      <c r="S9" s="480"/>
      <c r="T9" s="491">
        <f t="shared" si="2"/>
        <v>0</v>
      </c>
      <c r="U9" s="492">
        <f t="shared" si="2"/>
        <v>0</v>
      </c>
      <c r="V9" s="492">
        <f t="shared" si="2"/>
        <v>0</v>
      </c>
      <c r="W9" s="493">
        <f t="shared" si="2"/>
        <v>0</v>
      </c>
      <c r="X9" s="491">
        <f t="shared" si="3"/>
        <v>0</v>
      </c>
      <c r="Y9" s="492">
        <f t="shared" si="3"/>
        <v>0</v>
      </c>
      <c r="Z9" s="492">
        <f t="shared" si="3"/>
        <v>0</v>
      </c>
      <c r="AA9" s="494">
        <f t="shared" si="3"/>
        <v>0</v>
      </c>
    </row>
    <row r="10" spans="1:27" s="475" customFormat="1" ht="39" customHeight="1">
      <c r="A10" s="456" t="e">
        <f>'INVESTMENT per Year'!#REF!</f>
        <v>#REF!</v>
      </c>
      <c r="B10" s="449" t="str">
        <f>IF('INVESTMENT per Year'!B10="","",'INVESTMENT per Year'!B10)</f>
        <v>Logistic Service Provider For Bornova Counting Center</v>
      </c>
      <c r="C10" s="450" t="str">
        <f>IF('INVESTMENT per Year'!C10="","",'INVESTMENT per Year'!C10)</f>
        <v>[C] Major Project</v>
      </c>
      <c r="D10" s="451" t="str">
        <f>IF('INVESTMENT per Year'!E10="","",'INVESTMENT per Year'!E10)</f>
        <v>MA250 Technical equipment and machinery</v>
      </c>
      <c r="E10" s="451">
        <f>'INVESTMENT per Year'!F10</f>
        <v>0</v>
      </c>
      <c r="F10" s="452">
        <f>'INVESTMENT per Year'!H10</f>
        <v>0</v>
      </c>
      <c r="G10" s="453">
        <f t="shared" si="4"/>
        <v>0</v>
      </c>
      <c r="H10" s="454"/>
      <c r="I10" s="454"/>
      <c r="J10" s="455"/>
      <c r="K10" s="484">
        <f t="shared" si="5"/>
        <v>0</v>
      </c>
      <c r="L10" s="490">
        <f>'INVESTMENT per Year'!I10</f>
        <v>0</v>
      </c>
      <c r="M10" s="199"/>
      <c r="N10" s="462"/>
      <c r="O10" s="462"/>
      <c r="P10" s="462"/>
      <c r="Q10" s="484">
        <f t="shared" si="1"/>
        <v>0</v>
      </c>
      <c r="S10" s="480"/>
      <c r="T10" s="491">
        <f t="shared" si="2"/>
        <v>0</v>
      </c>
      <c r="U10" s="492">
        <f t="shared" si="2"/>
        <v>0</v>
      </c>
      <c r="V10" s="492">
        <f t="shared" si="2"/>
        <v>0</v>
      </c>
      <c r="W10" s="493">
        <f t="shared" si="2"/>
        <v>0</v>
      </c>
      <c r="X10" s="491">
        <f t="shared" si="3"/>
        <v>0</v>
      </c>
      <c r="Y10" s="492">
        <f t="shared" si="3"/>
        <v>0</v>
      </c>
      <c r="Z10" s="492">
        <f t="shared" si="3"/>
        <v>0</v>
      </c>
      <c r="AA10" s="494">
        <f t="shared" si="3"/>
        <v>0</v>
      </c>
    </row>
    <row r="11" spans="1:27" s="475" customFormat="1" ht="39" customHeight="1">
      <c r="A11" s="456" t="str">
        <f>'INVESTMENT per Year'!$A10</f>
        <v>P-12007</v>
      </c>
      <c r="B11" s="449" t="str">
        <f>IF('INVESTMENT per Year'!B11="","",'INVESTMENT per Year'!B11)</f>
        <v>Logistic Service Provider For Bornova Counting Center</v>
      </c>
      <c r="C11" s="450" t="str">
        <f>IF('INVESTMENT per Year'!C11="","",'INVESTMENT per Year'!C11)</f>
        <v>[C] Major Project</v>
      </c>
      <c r="D11" s="451" t="str">
        <f>IF('INVESTMENT per Year'!E11="","",'INVESTMENT per Year'!E11)</f>
        <v>MA250 Technical equipment and machinery</v>
      </c>
      <c r="E11" s="451">
        <f>'INVESTMENT per Year'!F11</f>
        <v>0</v>
      </c>
      <c r="F11" s="460">
        <f>'INVESTMENT per Year'!H10</f>
        <v>0</v>
      </c>
      <c r="G11" s="453">
        <f t="shared" si="4"/>
        <v>0</v>
      </c>
      <c r="H11" s="462"/>
      <c r="I11" s="462"/>
      <c r="J11" s="463"/>
      <c r="K11" s="484">
        <f t="shared" ref="K11:K18" si="6">IF(AND(SUM(G11:J11)=0,F11&gt;0),"Enter quarter values!",SUM(G11:J11))</f>
        <v>0</v>
      </c>
      <c r="L11" s="490">
        <f>'INVESTMENT per Year'!I11</f>
        <v>0</v>
      </c>
      <c r="M11" s="461"/>
      <c r="N11" s="462"/>
      <c r="O11" s="462"/>
      <c r="P11" s="462"/>
      <c r="Q11" s="484">
        <f t="shared" si="1"/>
        <v>0</v>
      </c>
      <c r="S11" s="480"/>
      <c r="T11" s="491">
        <f t="shared" si="2"/>
        <v>0</v>
      </c>
      <c r="U11" s="492">
        <f t="shared" si="2"/>
        <v>0</v>
      </c>
      <c r="V11" s="492">
        <f t="shared" si="2"/>
        <v>0</v>
      </c>
      <c r="W11" s="493">
        <f t="shared" si="2"/>
        <v>0</v>
      </c>
      <c r="X11" s="491">
        <f t="shared" si="3"/>
        <v>0</v>
      </c>
      <c r="Y11" s="492">
        <f t="shared" si="3"/>
        <v>0</v>
      </c>
      <c r="Z11" s="492">
        <f t="shared" si="3"/>
        <v>0</v>
      </c>
      <c r="AA11" s="494">
        <f t="shared" si="3"/>
        <v>0</v>
      </c>
    </row>
    <row r="12" spans="1:27" s="475" customFormat="1" ht="39" customHeight="1">
      <c r="A12" s="456" t="str">
        <f>'INVESTMENT per Year'!$A11</f>
        <v>P-12007</v>
      </c>
      <c r="B12" s="457" t="str">
        <f>IF('INVESTMENT per Year'!B11="","",'INVESTMENT per Year'!B11)</f>
        <v>Logistic Service Provider For Bornova Counting Center</v>
      </c>
      <c r="C12" s="458" t="str">
        <f>IF('INVESTMENT per Year'!C11="","",'INVESTMENT per Year'!C11)</f>
        <v>[C] Major Project</v>
      </c>
      <c r="D12" s="459" t="str">
        <f>IF('INVESTMENT per Year'!E11="","",'INVESTMENT per Year'!E11)</f>
        <v>MA250 Technical equipment and machinery</v>
      </c>
      <c r="E12" s="483">
        <f>'INVESTMENT per Year'!F11</f>
        <v>0</v>
      </c>
      <c r="F12" s="460">
        <f>'INVESTMENT per Year'!H11</f>
        <v>0</v>
      </c>
      <c r="G12" s="453">
        <f t="shared" si="4"/>
        <v>0</v>
      </c>
      <c r="H12" s="462"/>
      <c r="I12" s="462"/>
      <c r="J12" s="463"/>
      <c r="K12" s="484">
        <f t="shared" si="6"/>
        <v>0</v>
      </c>
      <c r="L12" s="490">
        <f>'INVESTMENT per Year'!I11</f>
        <v>0</v>
      </c>
      <c r="M12" s="461"/>
      <c r="N12" s="462"/>
      <c r="O12" s="462"/>
      <c r="P12" s="462"/>
      <c r="Q12" s="484">
        <f t="shared" si="1"/>
        <v>0</v>
      </c>
      <c r="S12" s="480"/>
      <c r="T12" s="491">
        <f t="shared" si="2"/>
        <v>0</v>
      </c>
      <c r="U12" s="492">
        <f t="shared" si="2"/>
        <v>0</v>
      </c>
      <c r="V12" s="492">
        <f t="shared" si="2"/>
        <v>0</v>
      </c>
      <c r="W12" s="493">
        <f t="shared" si="2"/>
        <v>0</v>
      </c>
      <c r="X12" s="491">
        <f t="shared" si="3"/>
        <v>0</v>
      </c>
      <c r="Y12" s="492">
        <f t="shared" si="3"/>
        <v>0</v>
      </c>
      <c r="Z12" s="492">
        <f t="shared" si="3"/>
        <v>0</v>
      </c>
      <c r="AA12" s="494">
        <f t="shared" si="3"/>
        <v>0</v>
      </c>
    </row>
    <row r="13" spans="1:27" s="475" customFormat="1" ht="39" customHeight="1">
      <c r="A13" s="456" t="str">
        <f>'INVESTMENT per Year'!$A12</f>
        <v>P-12007</v>
      </c>
      <c r="B13" s="457" t="str">
        <f>IF('INVESTMENT per Year'!B12="","",'INVESTMENT per Year'!B12)</f>
        <v>Logistic Service Provider For Bornova Counting Center</v>
      </c>
      <c r="C13" s="458" t="str">
        <f>IF('INVESTMENT per Year'!C12="","",'INVESTMENT per Year'!C12)</f>
        <v>[C] Major Project</v>
      </c>
      <c r="D13" s="459" t="str">
        <f>IF('INVESTMENT per Year'!E12="","",'INVESTMENT per Year'!E12)</f>
        <v>MA250 Technical equipment and machinery</v>
      </c>
      <c r="E13" s="483">
        <f>'INVESTMENT per Year'!F12</f>
        <v>0</v>
      </c>
      <c r="F13" s="460">
        <f>'INVESTMENT per Year'!H12</f>
        <v>0</v>
      </c>
      <c r="G13" s="453">
        <f t="shared" si="4"/>
        <v>0</v>
      </c>
      <c r="H13" s="462"/>
      <c r="I13" s="462"/>
      <c r="J13" s="463"/>
      <c r="K13" s="484">
        <f t="shared" si="6"/>
        <v>0</v>
      </c>
      <c r="L13" s="490">
        <f>'INVESTMENT per Year'!I12</f>
        <v>0</v>
      </c>
      <c r="M13" s="461"/>
      <c r="N13" s="462"/>
      <c r="O13" s="462"/>
      <c r="P13" s="462"/>
      <c r="Q13" s="484">
        <f t="shared" si="1"/>
        <v>0</v>
      </c>
      <c r="S13" s="480"/>
      <c r="T13" s="491">
        <f t="shared" si="2"/>
        <v>0</v>
      </c>
      <c r="U13" s="492">
        <f t="shared" si="2"/>
        <v>0</v>
      </c>
      <c r="V13" s="492">
        <f t="shared" si="2"/>
        <v>0</v>
      </c>
      <c r="W13" s="493">
        <f t="shared" si="2"/>
        <v>0</v>
      </c>
      <c r="X13" s="491">
        <f t="shared" si="3"/>
        <v>0</v>
      </c>
      <c r="Y13" s="492">
        <f t="shared" si="3"/>
        <v>0</v>
      </c>
      <c r="Z13" s="492">
        <f t="shared" si="3"/>
        <v>0</v>
      </c>
      <c r="AA13" s="494">
        <f t="shared" si="3"/>
        <v>0</v>
      </c>
    </row>
    <row r="14" spans="1:27" s="475" customFormat="1" ht="39" customHeight="1">
      <c r="A14" s="456" t="str">
        <f>'INVESTMENT per Year'!$A13</f>
        <v>P-12007</v>
      </c>
      <c r="B14" s="457" t="str">
        <f>IF('INVESTMENT per Year'!B13="","",'INVESTMENT per Year'!B13)</f>
        <v>Logistic Service Provider For Bornova Counting Center</v>
      </c>
      <c r="C14" s="458" t="str">
        <f>IF('INVESTMENT per Year'!C13="","",'INVESTMENT per Year'!C13)</f>
        <v>[C] Major Project</v>
      </c>
      <c r="D14" s="459" t="str">
        <f>IF('INVESTMENT per Year'!E13="","",'INVESTMENT per Year'!E13)</f>
        <v>MA250 Technical equipment and machinery</v>
      </c>
      <c r="E14" s="483">
        <f>'INVESTMENT per Year'!F13</f>
        <v>0</v>
      </c>
      <c r="F14" s="460">
        <f>'INVESTMENT per Year'!H13</f>
        <v>0</v>
      </c>
      <c r="G14" s="453">
        <f t="shared" si="4"/>
        <v>0</v>
      </c>
      <c r="H14" s="462"/>
      <c r="I14" s="462"/>
      <c r="J14" s="463"/>
      <c r="K14" s="484">
        <f t="shared" si="6"/>
        <v>0</v>
      </c>
      <c r="L14" s="490">
        <f>'INVESTMENT per Year'!I13</f>
        <v>0</v>
      </c>
      <c r="M14" s="461"/>
      <c r="N14" s="462"/>
      <c r="O14" s="462"/>
      <c r="P14" s="462"/>
      <c r="Q14" s="484">
        <f t="shared" si="1"/>
        <v>0</v>
      </c>
      <c r="S14" s="480"/>
      <c r="T14" s="491">
        <f t="shared" si="2"/>
        <v>0</v>
      </c>
      <c r="U14" s="492">
        <f t="shared" si="2"/>
        <v>0</v>
      </c>
      <c r="V14" s="492">
        <f t="shared" si="2"/>
        <v>0</v>
      </c>
      <c r="W14" s="493">
        <f t="shared" si="2"/>
        <v>0</v>
      </c>
      <c r="X14" s="491">
        <f t="shared" si="3"/>
        <v>0</v>
      </c>
      <c r="Y14" s="492">
        <f t="shared" si="3"/>
        <v>0</v>
      </c>
      <c r="Z14" s="492">
        <f t="shared" si="3"/>
        <v>0</v>
      </c>
      <c r="AA14" s="494">
        <f t="shared" si="3"/>
        <v>0</v>
      </c>
    </row>
    <row r="15" spans="1:27" s="475" customFormat="1" ht="39" customHeight="1">
      <c r="A15" s="456" t="str">
        <f>'INVESTMENT per Year'!$A14</f>
        <v>P-12007</v>
      </c>
      <c r="B15" s="457" t="str">
        <f>IF('INVESTMENT per Year'!B14="","",'INVESTMENT per Year'!B14)</f>
        <v>Logistic Service Provider For Bornova Counting Center</v>
      </c>
      <c r="C15" s="458" t="str">
        <f>IF('INVESTMENT per Year'!C14="","",'INVESTMENT per Year'!C14)</f>
        <v>[C] Major Project</v>
      </c>
      <c r="D15" s="459" t="str">
        <f>IF('INVESTMENT per Year'!E14="","",'INVESTMENT per Year'!E14)</f>
        <v>MA250 Technical equipment and machinery</v>
      </c>
      <c r="E15" s="483">
        <f>'INVESTMENT per Year'!F14</f>
        <v>0</v>
      </c>
      <c r="F15" s="460">
        <f>'INVESTMENT per Year'!H14</f>
        <v>0</v>
      </c>
      <c r="G15" s="453">
        <f t="shared" si="4"/>
        <v>0</v>
      </c>
      <c r="H15" s="462"/>
      <c r="I15" s="462"/>
      <c r="J15" s="463"/>
      <c r="K15" s="484">
        <f t="shared" si="6"/>
        <v>0</v>
      </c>
      <c r="L15" s="490">
        <f>'INVESTMENT per Year'!I14</f>
        <v>0</v>
      </c>
      <c r="M15" s="461"/>
      <c r="N15" s="462"/>
      <c r="O15" s="462"/>
      <c r="P15" s="462"/>
      <c r="Q15" s="484">
        <f t="shared" si="1"/>
        <v>0</v>
      </c>
      <c r="S15" s="480"/>
      <c r="T15" s="491">
        <f t="shared" si="2"/>
        <v>0</v>
      </c>
      <c r="U15" s="492">
        <f t="shared" si="2"/>
        <v>0</v>
      </c>
      <c r="V15" s="492">
        <f t="shared" si="2"/>
        <v>0</v>
      </c>
      <c r="W15" s="493">
        <f t="shared" si="2"/>
        <v>0</v>
      </c>
      <c r="X15" s="491">
        <f t="shared" si="3"/>
        <v>0</v>
      </c>
      <c r="Y15" s="492">
        <f t="shared" si="3"/>
        <v>0</v>
      </c>
      <c r="Z15" s="492">
        <f t="shared" si="3"/>
        <v>0</v>
      </c>
      <c r="AA15" s="494">
        <f t="shared" si="3"/>
        <v>0</v>
      </c>
    </row>
    <row r="16" spans="1:27" s="475" customFormat="1" ht="39" customHeight="1">
      <c r="A16" s="456" t="str">
        <f>'INVESTMENT per Year'!$A15</f>
        <v>P-12007</v>
      </c>
      <c r="B16" s="457" t="str">
        <f>IF('INVESTMENT per Year'!B15="","",'INVESTMENT per Year'!B15)</f>
        <v>Logistic Service Provider For Bornova Counting Center</v>
      </c>
      <c r="C16" s="458" t="str">
        <f>IF('INVESTMENT per Year'!C15="","",'INVESTMENT per Year'!C15)</f>
        <v>[C] Major Project</v>
      </c>
      <c r="D16" s="459" t="str">
        <f>IF('INVESTMENT per Year'!E15="","",'INVESTMENT per Year'!E15)</f>
        <v>MA250 Technical equipment and machinery</v>
      </c>
      <c r="E16" s="483">
        <f>'INVESTMENT per Year'!F15</f>
        <v>0</v>
      </c>
      <c r="F16" s="460">
        <f>'INVESTMENT per Year'!H15</f>
        <v>0</v>
      </c>
      <c r="G16" s="453">
        <f t="shared" si="4"/>
        <v>0</v>
      </c>
      <c r="H16" s="462"/>
      <c r="I16" s="462"/>
      <c r="J16" s="463"/>
      <c r="K16" s="484">
        <f t="shared" si="6"/>
        <v>0</v>
      </c>
      <c r="L16" s="490">
        <f>'INVESTMENT per Year'!I15</f>
        <v>0</v>
      </c>
      <c r="M16" s="461"/>
      <c r="N16" s="462"/>
      <c r="O16" s="462"/>
      <c r="P16" s="462"/>
      <c r="Q16" s="484">
        <f t="shared" si="1"/>
        <v>0</v>
      </c>
      <c r="S16" s="480"/>
      <c r="T16" s="491">
        <f t="shared" si="2"/>
        <v>0</v>
      </c>
      <c r="U16" s="492">
        <f t="shared" si="2"/>
        <v>0</v>
      </c>
      <c r="V16" s="492">
        <f t="shared" si="2"/>
        <v>0</v>
      </c>
      <c r="W16" s="493">
        <f t="shared" si="2"/>
        <v>0</v>
      </c>
      <c r="X16" s="491">
        <f t="shared" si="3"/>
        <v>0</v>
      </c>
      <c r="Y16" s="492">
        <f t="shared" si="3"/>
        <v>0</v>
      </c>
      <c r="Z16" s="492">
        <f t="shared" si="3"/>
        <v>0</v>
      </c>
      <c r="AA16" s="494">
        <f t="shared" si="3"/>
        <v>0</v>
      </c>
    </row>
    <row r="17" spans="1:27" s="475" customFormat="1" ht="39" customHeight="1">
      <c r="A17" s="456" t="str">
        <f>'INVESTMENT per Year'!$A16</f>
        <v>P-12007</v>
      </c>
      <c r="B17" s="457" t="str">
        <f>IF('INVESTMENT per Year'!B16="","",'INVESTMENT per Year'!B16)</f>
        <v>Logistic Service Provider For Bornova Counting Center</v>
      </c>
      <c r="C17" s="458" t="str">
        <f>IF('INVESTMENT per Year'!C16="","",'INVESTMENT per Year'!C16)</f>
        <v>[C] Major Project</v>
      </c>
      <c r="D17" s="459" t="str">
        <f>IF('INVESTMENT per Year'!E16="","",'INVESTMENT per Year'!E16)</f>
        <v>MA250 Technical equipment and machinery</v>
      </c>
      <c r="E17" s="483">
        <f>'INVESTMENT per Year'!F16</f>
        <v>0</v>
      </c>
      <c r="F17" s="460">
        <f>'INVESTMENT per Year'!H16</f>
        <v>0</v>
      </c>
      <c r="G17" s="453">
        <f t="shared" si="4"/>
        <v>0</v>
      </c>
      <c r="H17" s="462"/>
      <c r="I17" s="462"/>
      <c r="J17" s="463"/>
      <c r="K17" s="484">
        <f t="shared" si="6"/>
        <v>0</v>
      </c>
      <c r="L17" s="490">
        <f>'INVESTMENT per Year'!I16</f>
        <v>0</v>
      </c>
      <c r="M17" s="461"/>
      <c r="N17" s="462"/>
      <c r="O17" s="462"/>
      <c r="P17" s="462"/>
      <c r="Q17" s="484">
        <f t="shared" si="1"/>
        <v>0</v>
      </c>
      <c r="S17" s="480"/>
      <c r="T17" s="491">
        <f t="shared" si="2"/>
        <v>0</v>
      </c>
      <c r="U17" s="492">
        <f t="shared" si="2"/>
        <v>0</v>
      </c>
      <c r="V17" s="492">
        <f t="shared" si="2"/>
        <v>0</v>
      </c>
      <c r="W17" s="493">
        <f t="shared" si="2"/>
        <v>0</v>
      </c>
      <c r="X17" s="491">
        <f t="shared" si="3"/>
        <v>0</v>
      </c>
      <c r="Y17" s="492">
        <f t="shared" si="3"/>
        <v>0</v>
      </c>
      <c r="Z17" s="492">
        <f t="shared" si="3"/>
        <v>0</v>
      </c>
      <c r="AA17" s="494">
        <f t="shared" si="3"/>
        <v>0</v>
      </c>
    </row>
    <row r="18" spans="1:27" s="475" customFormat="1" ht="39" customHeight="1">
      <c r="A18" s="456" t="str">
        <f>'INVESTMENT per Year'!$A17</f>
        <v>P-12007</v>
      </c>
      <c r="B18" s="457" t="str">
        <f>IF('INVESTMENT per Year'!B17="","",'INVESTMENT per Year'!B17)</f>
        <v>Logistic Service Provider For Bornova Counting Center</v>
      </c>
      <c r="C18" s="458" t="str">
        <f>IF('INVESTMENT per Year'!C17="","",'INVESTMENT per Year'!C17)</f>
        <v>[C] Major Project</v>
      </c>
      <c r="D18" s="459" t="str">
        <f>IF('INVESTMENT per Year'!E17="","",'INVESTMENT per Year'!E17)</f>
        <v>MA250 Technical equipment and machinery</v>
      </c>
      <c r="E18" s="483">
        <f>'INVESTMENT per Year'!F17</f>
        <v>0</v>
      </c>
      <c r="F18" s="460">
        <f>'INVESTMENT per Year'!H17</f>
        <v>0</v>
      </c>
      <c r="G18" s="461"/>
      <c r="H18" s="462"/>
      <c r="I18" s="462"/>
      <c r="J18" s="463"/>
      <c r="K18" s="484">
        <f t="shared" si="6"/>
        <v>0</v>
      </c>
      <c r="L18" s="490">
        <f>'INVESTMENT per Year'!I17</f>
        <v>0</v>
      </c>
      <c r="M18" s="461"/>
      <c r="N18" s="462"/>
      <c r="O18" s="462"/>
      <c r="P18" s="462"/>
      <c r="Q18" s="484">
        <f t="shared" si="1"/>
        <v>0</v>
      </c>
      <c r="S18" s="480"/>
      <c r="T18" s="491">
        <f t="shared" si="2"/>
        <v>0</v>
      </c>
      <c r="U18" s="492">
        <f t="shared" si="2"/>
        <v>0</v>
      </c>
      <c r="V18" s="492">
        <f t="shared" si="2"/>
        <v>0</v>
      </c>
      <c r="W18" s="493">
        <f t="shared" si="2"/>
        <v>0</v>
      </c>
      <c r="X18" s="491">
        <f t="shared" si="3"/>
        <v>0</v>
      </c>
      <c r="Y18" s="492">
        <f t="shared" si="3"/>
        <v>0</v>
      </c>
      <c r="Z18" s="492">
        <f t="shared" si="3"/>
        <v>0</v>
      </c>
      <c r="AA18" s="494">
        <f t="shared" si="3"/>
        <v>0</v>
      </c>
    </row>
    <row r="19" spans="1:27" s="475" customFormat="1" ht="39" customHeight="1">
      <c r="A19" s="456" t="str">
        <f>'INVESTMENT per Year'!$A18</f>
        <v>P-12007</v>
      </c>
      <c r="B19" s="457" t="str">
        <f>IF('INVESTMENT per Year'!B17="","",'INVESTMENT per Year'!B17)</f>
        <v>Logistic Service Provider For Bornova Counting Center</v>
      </c>
      <c r="C19" s="458" t="str">
        <f>IF('INVESTMENT per Year'!C17="","",'INVESTMENT per Year'!C17)</f>
        <v>[C] Major Project</v>
      </c>
      <c r="D19" s="459" t="str">
        <f>IF('INVESTMENT per Year'!E17="","",'INVESTMENT per Year'!E17)</f>
        <v>MA250 Technical equipment and machinery</v>
      </c>
      <c r="E19" s="483">
        <f>'INVESTMENT per Year'!F17</f>
        <v>0</v>
      </c>
      <c r="F19" s="460">
        <f>+'INVESTMENT per Year'!H17</f>
        <v>0</v>
      </c>
      <c r="G19" s="461"/>
      <c r="H19" s="462"/>
      <c r="I19" s="462"/>
      <c r="J19" s="463"/>
      <c r="K19" s="484">
        <f t="shared" si="0"/>
        <v>0</v>
      </c>
      <c r="L19" s="490">
        <f>'INVESTMENT per Year'!I18</f>
        <v>0</v>
      </c>
      <c r="M19" s="461"/>
      <c r="N19" s="462"/>
      <c r="O19" s="462"/>
      <c r="P19" s="462"/>
      <c r="Q19" s="484">
        <f t="shared" si="1"/>
        <v>0</v>
      </c>
      <c r="S19" s="480"/>
      <c r="T19" s="491">
        <f t="shared" si="2"/>
        <v>0</v>
      </c>
      <c r="U19" s="492">
        <f t="shared" si="2"/>
        <v>0</v>
      </c>
      <c r="V19" s="492">
        <f t="shared" si="2"/>
        <v>0</v>
      </c>
      <c r="W19" s="493">
        <f t="shared" si="2"/>
        <v>0</v>
      </c>
      <c r="X19" s="491">
        <f t="shared" si="3"/>
        <v>0</v>
      </c>
      <c r="Y19" s="492">
        <f t="shared" si="3"/>
        <v>0</v>
      </c>
      <c r="Z19" s="492">
        <f t="shared" si="3"/>
        <v>0</v>
      </c>
      <c r="AA19" s="494">
        <f t="shared" si="3"/>
        <v>0</v>
      </c>
    </row>
    <row r="20" spans="1:27" s="475" customFormat="1" ht="19.5" customHeight="1">
      <c r="A20" s="464"/>
      <c r="B20" s="465"/>
      <c r="C20" s="466"/>
      <c r="D20" s="467"/>
      <c r="E20" s="468" t="s">
        <v>1364</v>
      </c>
      <c r="F20" s="469">
        <f>SUM(F4:F19)</f>
        <v>3013333.333333333</v>
      </c>
      <c r="G20" s="470">
        <f>SUM(G4:G19)</f>
        <v>3013333.333333333</v>
      </c>
      <c r="H20" s="471">
        <f t="shared" ref="H20:P20" si="7">SUM(H4:H19)</f>
        <v>0</v>
      </c>
      <c r="I20" s="471">
        <f t="shared" si="7"/>
        <v>0</v>
      </c>
      <c r="J20" s="472">
        <f t="shared" si="7"/>
        <v>0</v>
      </c>
      <c r="K20" s="495">
        <f>IF(SUM(G20:J20)=0,"",SUM(G20:J20))</f>
        <v>3013333.333333333</v>
      </c>
      <c r="L20" s="469">
        <f>SUM(L4:L19)</f>
        <v>626666.66666666663</v>
      </c>
      <c r="M20" s="470">
        <f t="shared" si="7"/>
        <v>0</v>
      </c>
      <c r="N20" s="471">
        <f t="shared" si="7"/>
        <v>0</v>
      </c>
      <c r="O20" s="471">
        <f t="shared" si="7"/>
        <v>0</v>
      </c>
      <c r="P20" s="471">
        <f t="shared" si="7"/>
        <v>0</v>
      </c>
      <c r="Q20" s="495" t="str">
        <f>IF(AND(SUM(M20:P20)=0,L20&gt;0),"",SUM(M20:P20))</f>
        <v/>
      </c>
      <c r="S20" s="480"/>
      <c r="T20" s="496">
        <f>SUM(T4:T19)</f>
        <v>3013333.333333333</v>
      </c>
      <c r="U20" s="497">
        <f t="shared" ref="U20:AA20" si="8">SUM(U4:U19)</f>
        <v>0</v>
      </c>
      <c r="V20" s="497">
        <f t="shared" si="8"/>
        <v>0</v>
      </c>
      <c r="W20" s="498">
        <f t="shared" si="8"/>
        <v>0</v>
      </c>
      <c r="X20" s="496">
        <f t="shared" si="8"/>
        <v>0</v>
      </c>
      <c r="Y20" s="497">
        <f t="shared" si="8"/>
        <v>0</v>
      </c>
      <c r="Z20" s="497">
        <f t="shared" si="8"/>
        <v>0</v>
      </c>
      <c r="AA20" s="499">
        <f t="shared" si="8"/>
        <v>0</v>
      </c>
    </row>
    <row r="21" spans="1:27" s="475" customFormat="1" ht="14.25">
      <c r="A21" s="473"/>
      <c r="B21" s="473"/>
      <c r="C21" s="473"/>
      <c r="D21" s="473"/>
      <c r="E21" s="473"/>
      <c r="F21" s="473"/>
      <c r="G21" s="474"/>
      <c r="H21" s="474"/>
      <c r="I21" s="474"/>
      <c r="J21" s="474"/>
      <c r="K21" s="473"/>
      <c r="L21" s="473"/>
      <c r="M21" s="474"/>
      <c r="N21" s="474"/>
      <c r="O21" s="474"/>
      <c r="P21" s="474"/>
      <c r="Q21" s="473"/>
      <c r="R21" s="480"/>
    </row>
    <row r="22" spans="1:27" s="475" customFormat="1" ht="14.25" outlineLevel="1">
      <c r="B22" s="476"/>
      <c r="C22" s="476"/>
      <c r="D22" s="477"/>
      <c r="E22" s="477"/>
      <c r="F22" s="477"/>
      <c r="G22" s="477">
        <v>12</v>
      </c>
      <c r="H22" s="477">
        <v>9</v>
      </c>
      <c r="I22" s="477">
        <v>6</v>
      </c>
      <c r="J22" s="477">
        <v>3</v>
      </c>
      <c r="K22" s="479"/>
      <c r="L22" s="477"/>
      <c r="M22" s="500">
        <v>12</v>
      </c>
      <c r="N22" s="477">
        <v>9</v>
      </c>
      <c r="O22" s="477">
        <v>6</v>
      </c>
      <c r="P22" s="477">
        <v>3</v>
      </c>
      <c r="Q22" s="479"/>
    </row>
    <row r="23" spans="1:27" s="475" customFormat="1" ht="14.25" outlineLevel="1">
      <c r="B23" s="476" t="s">
        <v>1365</v>
      </c>
      <c r="C23" s="476"/>
      <c r="D23" s="477" t="s">
        <v>1366</v>
      </c>
      <c r="E23" s="477"/>
      <c r="F23" s="478">
        <v>0.01</v>
      </c>
      <c r="G23" s="479"/>
      <c r="H23" s="479"/>
      <c r="I23" s="479"/>
      <c r="J23" s="479"/>
      <c r="K23" s="479"/>
      <c r="L23" s="478"/>
      <c r="M23" s="501"/>
      <c r="N23" s="479"/>
      <c r="O23" s="479"/>
      <c r="P23" s="479"/>
      <c r="Q23" s="479"/>
    </row>
    <row r="24" spans="1:27" s="480" customFormat="1" ht="14.25" outlineLevel="1">
      <c r="A24" s="475"/>
      <c r="B24" s="476"/>
      <c r="C24" s="476"/>
      <c r="D24" s="477" t="s">
        <v>1367</v>
      </c>
      <c r="E24" s="477"/>
      <c r="F24" s="478">
        <v>1.2500000000000001E-2</v>
      </c>
      <c r="G24" s="479"/>
      <c r="H24" s="479"/>
      <c r="I24" s="479"/>
      <c r="J24" s="479"/>
      <c r="K24" s="479"/>
      <c r="L24" s="478"/>
      <c r="M24" s="501"/>
      <c r="N24" s="479"/>
      <c r="O24" s="479"/>
      <c r="P24" s="479"/>
      <c r="Q24" s="479"/>
      <c r="R24" s="475"/>
      <c r="S24" s="475"/>
      <c r="T24" s="475"/>
      <c r="U24" s="475"/>
      <c r="V24" s="475"/>
      <c r="W24" s="475"/>
      <c r="X24" s="475"/>
      <c r="Y24" s="475"/>
    </row>
    <row r="25" spans="1:27" s="480" customFormat="1" ht="14.25" outlineLevel="1">
      <c r="A25" s="475"/>
      <c r="B25" s="476"/>
      <c r="C25" s="476"/>
      <c r="D25" s="480" t="s">
        <v>1365</v>
      </c>
      <c r="F25" s="481">
        <f>+F23+F24</f>
        <v>2.2499999999999999E-2</v>
      </c>
      <c r="G25" s="482">
        <f>+G20*($F$25/12*G22)</f>
        <v>67799.999999999985</v>
      </c>
      <c r="H25" s="482">
        <f>+H20*($F$25/12*H22)</f>
        <v>0</v>
      </c>
      <c r="I25" s="482">
        <f>+I20*($F$25/12*I22)</f>
        <v>0</v>
      </c>
      <c r="J25" s="482">
        <f>+J20*($F$25/12*J22)</f>
        <v>0</v>
      </c>
      <c r="K25" s="482">
        <f>SUM(G25:J25)</f>
        <v>67799.999999999985</v>
      </c>
      <c r="L25" s="502">
        <f>+K25/K20</f>
        <v>2.2499999999999999E-2</v>
      </c>
      <c r="M25" s="482">
        <f>+M20*($F$25/12*M22)</f>
        <v>0</v>
      </c>
      <c r="N25" s="482">
        <f>+N20*($F$25/12*N22)</f>
        <v>0</v>
      </c>
      <c r="O25" s="482">
        <f>+O20*($F$25/12*O22)</f>
        <v>0</v>
      </c>
      <c r="P25" s="482">
        <f>+P20*($F$25/12*P22)</f>
        <v>0</v>
      </c>
      <c r="Q25" s="482">
        <f>SUM(M25:P25)</f>
        <v>0</v>
      </c>
      <c r="R25" s="502" t="e">
        <f>+Q25/Q20</f>
        <v>#VALUE!</v>
      </c>
      <c r="S25" s="475"/>
      <c r="T25" s="475"/>
      <c r="U25" s="475"/>
      <c r="V25" s="475"/>
      <c r="W25" s="475"/>
      <c r="X25" s="475"/>
      <c r="Y25" s="475"/>
    </row>
    <row r="26" spans="1:27" s="475" customFormat="1" ht="14.25">
      <c r="B26" s="476"/>
      <c r="C26" s="476"/>
      <c r="D26" s="480"/>
      <c r="E26" s="480"/>
      <c r="F26" s="480"/>
      <c r="G26" s="479"/>
      <c r="H26" s="479"/>
      <c r="I26" s="479"/>
      <c r="J26" s="479"/>
      <c r="K26" s="479"/>
      <c r="L26" s="480"/>
      <c r="M26" s="479"/>
      <c r="N26" s="479"/>
      <c r="O26" s="479"/>
      <c r="P26" s="479"/>
      <c r="Q26" s="479"/>
    </row>
    <row r="27" spans="1:27">
      <c r="B27" s="231"/>
      <c r="C27" s="231"/>
      <c r="G27" s="503"/>
      <c r="H27" s="503"/>
      <c r="I27" s="503"/>
      <c r="J27" s="503"/>
      <c r="K27" s="503"/>
      <c r="M27" s="503"/>
      <c r="N27" s="503"/>
      <c r="O27" s="503"/>
      <c r="P27" s="503"/>
      <c r="Q27" s="503"/>
    </row>
    <row r="28" spans="1:27">
      <c r="B28" s="231"/>
      <c r="C28" s="231"/>
      <c r="G28" s="503"/>
      <c r="H28" s="503"/>
      <c r="I28" s="503"/>
      <c r="J28" s="503"/>
      <c r="K28" s="503"/>
      <c r="M28" s="503"/>
      <c r="N28" s="503"/>
      <c r="O28" s="503"/>
      <c r="P28" s="503"/>
      <c r="Q28" s="503"/>
    </row>
    <row r="29" spans="1:27">
      <c r="B29" s="231"/>
      <c r="C29" s="231"/>
      <c r="G29" s="503"/>
      <c r="H29" s="503"/>
      <c r="I29" s="503"/>
      <c r="J29" s="503"/>
      <c r="K29" s="503"/>
      <c r="M29" s="503"/>
      <c r="N29" s="503"/>
      <c r="O29" s="503"/>
      <c r="P29" s="503"/>
      <c r="Q29" s="503"/>
    </row>
    <row r="46" spans="1:1">
      <c r="A46" s="254"/>
    </row>
    <row r="47" spans="1:1">
      <c r="A47" s="254"/>
    </row>
  </sheetData>
  <mergeCells count="2">
    <mergeCell ref="F2:J2"/>
    <mergeCell ref="L2:P2"/>
  </mergeCells>
  <conditionalFormatting sqref="K4:K10">
    <cfRule type="expression" dxfId="5" priority="6">
      <formula>IF($K4=$F4,FALSE,TRUE)</formula>
    </cfRule>
  </conditionalFormatting>
  <conditionalFormatting sqref="Q4">
    <cfRule type="expression" dxfId="4" priority="5">
      <formula>IF($Q4=$L4,FALSE,TRUE)</formula>
    </cfRule>
  </conditionalFormatting>
  <conditionalFormatting sqref="Q5 Q19:Q20">
    <cfRule type="expression" dxfId="3" priority="4">
      <formula>IF($Q5=$L5,FALSE,TRUE)</formula>
    </cfRule>
  </conditionalFormatting>
  <conditionalFormatting sqref="K19:K20">
    <cfRule type="expression" dxfId="2" priority="3">
      <formula>IF($K19=$F19,FALSE,TRUE)</formula>
    </cfRule>
  </conditionalFormatting>
  <conditionalFormatting sqref="Q6:Q18">
    <cfRule type="expression" dxfId="1" priority="2">
      <formula>IF($Q6=$L6,FALSE,TRUE)</formula>
    </cfRule>
  </conditionalFormatting>
  <conditionalFormatting sqref="K11:K18">
    <cfRule type="expression" dxfId="0" priority="1">
      <formula>IF($K11=$F11,FALSE,TRUE)</formula>
    </cfRule>
  </conditionalFormatting>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0"/>
  <sheetViews>
    <sheetView topLeftCell="A7" workbookViewId="0">
      <selection activeCell="B41" sqref="B41"/>
    </sheetView>
  </sheetViews>
  <sheetFormatPr defaultColWidth="11.5703125" defaultRowHeight="15"/>
  <cols>
    <col min="1" max="1" width="21.28515625" bestFit="1" customWidth="1"/>
    <col min="2" max="2" width="38.140625" bestFit="1" customWidth="1"/>
  </cols>
  <sheetData>
    <row r="1" spans="1:15">
      <c r="A1" t="s">
        <v>1725</v>
      </c>
    </row>
    <row r="2" spans="1:15">
      <c r="A2" t="s">
        <v>1726</v>
      </c>
    </row>
    <row r="4" spans="1:15">
      <c r="D4" s="1329"/>
    </row>
    <row r="5" spans="1:15">
      <c r="D5" s="1329"/>
    </row>
    <row r="6" spans="1:15">
      <c r="D6" s="1329"/>
    </row>
    <row r="7" spans="1:15">
      <c r="D7" s="1329"/>
    </row>
    <row r="8" spans="1:15">
      <c r="A8" t="s">
        <v>1727</v>
      </c>
      <c r="B8" t="s">
        <v>1728</v>
      </c>
      <c r="D8" s="1329" t="s">
        <v>1729</v>
      </c>
      <c r="E8" t="s">
        <v>1730</v>
      </c>
      <c r="F8" t="s">
        <v>1731</v>
      </c>
      <c r="G8" t="s">
        <v>1732</v>
      </c>
      <c r="H8" t="s">
        <v>1733</v>
      </c>
      <c r="I8" t="s">
        <v>1734</v>
      </c>
      <c r="J8" t="s">
        <v>1735</v>
      </c>
      <c r="K8" t="s">
        <v>1736</v>
      </c>
      <c r="L8" t="s">
        <v>1737</v>
      </c>
      <c r="M8" t="s">
        <v>1738</v>
      </c>
      <c r="N8" t="s">
        <v>1739</v>
      </c>
      <c r="O8" t="s">
        <v>1740</v>
      </c>
    </row>
    <row r="9" spans="1:15">
      <c r="D9" s="1329"/>
    </row>
    <row r="10" spans="1:15">
      <c r="A10" t="s">
        <v>1741</v>
      </c>
      <c r="B10" t="s">
        <v>1742</v>
      </c>
      <c r="C10" s="1407" t="s">
        <v>1264</v>
      </c>
      <c r="D10" s="1408">
        <v>1</v>
      </c>
      <c r="E10">
        <v>1</v>
      </c>
      <c r="F10">
        <v>1</v>
      </c>
      <c r="G10">
        <v>1</v>
      </c>
      <c r="H10">
        <v>1</v>
      </c>
      <c r="I10">
        <v>1</v>
      </c>
      <c r="J10">
        <v>1</v>
      </c>
      <c r="K10">
        <v>1</v>
      </c>
      <c r="L10">
        <v>1</v>
      </c>
      <c r="M10">
        <v>1</v>
      </c>
      <c r="N10">
        <v>1</v>
      </c>
      <c r="O10">
        <v>1</v>
      </c>
    </row>
    <row r="11" spans="1:15">
      <c r="B11" t="s">
        <v>1743</v>
      </c>
      <c r="C11" s="1409" t="s">
        <v>1284</v>
      </c>
      <c r="D11" s="1410">
        <v>329.7</v>
      </c>
      <c r="E11">
        <v>329.7</v>
      </c>
      <c r="F11">
        <v>329.7</v>
      </c>
      <c r="G11">
        <v>329.7</v>
      </c>
      <c r="H11">
        <v>329.7</v>
      </c>
      <c r="I11">
        <v>329.7</v>
      </c>
      <c r="J11">
        <v>329.7</v>
      </c>
      <c r="K11">
        <v>329.7</v>
      </c>
      <c r="L11">
        <v>329.7</v>
      </c>
      <c r="M11">
        <v>329.7</v>
      </c>
      <c r="N11">
        <v>329.7</v>
      </c>
      <c r="O11">
        <v>329.7</v>
      </c>
    </row>
    <row r="12" spans="1:15">
      <c r="B12" t="s">
        <v>1744</v>
      </c>
      <c r="C12" s="1409" t="s">
        <v>337</v>
      </c>
      <c r="D12" s="1410">
        <v>4.38</v>
      </c>
      <c r="E12">
        <v>4.38</v>
      </c>
      <c r="F12">
        <v>4.38</v>
      </c>
      <c r="G12">
        <v>4.38</v>
      </c>
      <c r="H12">
        <v>4.38</v>
      </c>
      <c r="I12">
        <v>4.38</v>
      </c>
      <c r="J12">
        <v>4.38</v>
      </c>
      <c r="K12">
        <v>4.38</v>
      </c>
      <c r="L12">
        <v>4.38</v>
      </c>
      <c r="M12">
        <v>4.38</v>
      </c>
      <c r="N12">
        <v>4.38</v>
      </c>
      <c r="O12">
        <v>4.38</v>
      </c>
    </row>
    <row r="13" spans="1:15">
      <c r="B13" t="s">
        <v>1745</v>
      </c>
      <c r="C13" s="1409" t="s">
        <v>1281</v>
      </c>
      <c r="D13" s="1410">
        <v>7.48</v>
      </c>
      <c r="E13">
        <v>7.48</v>
      </c>
      <c r="F13">
        <v>7.48</v>
      </c>
      <c r="G13">
        <v>7.48</v>
      </c>
      <c r="H13">
        <v>7.48</v>
      </c>
      <c r="I13">
        <v>7.48</v>
      </c>
      <c r="J13">
        <v>7.48</v>
      </c>
      <c r="K13">
        <v>7.48</v>
      </c>
      <c r="L13">
        <v>7.48</v>
      </c>
      <c r="M13">
        <v>7.48</v>
      </c>
      <c r="N13">
        <v>7.48</v>
      </c>
      <c r="O13">
        <v>7.48</v>
      </c>
    </row>
    <row r="14" spans="1:15">
      <c r="B14" t="s">
        <v>1746</v>
      </c>
      <c r="C14" s="1409" t="s">
        <v>1296</v>
      </c>
      <c r="D14" s="1410">
        <v>35</v>
      </c>
      <c r="E14">
        <v>35</v>
      </c>
      <c r="F14">
        <v>35</v>
      </c>
      <c r="G14">
        <v>35</v>
      </c>
      <c r="H14">
        <v>35</v>
      </c>
      <c r="I14">
        <v>35</v>
      </c>
      <c r="J14">
        <v>35</v>
      </c>
      <c r="K14">
        <v>35</v>
      </c>
      <c r="L14">
        <v>35</v>
      </c>
      <c r="M14">
        <v>35</v>
      </c>
      <c r="N14">
        <v>35</v>
      </c>
      <c r="O14">
        <v>35</v>
      </c>
    </row>
    <row r="15" spans="1:15">
      <c r="B15" t="s">
        <v>1747</v>
      </c>
      <c r="C15" s="1409" t="s">
        <v>1295</v>
      </c>
      <c r="D15" s="1410">
        <v>9.67</v>
      </c>
      <c r="E15">
        <v>9.67</v>
      </c>
      <c r="F15">
        <v>9.67</v>
      </c>
      <c r="G15">
        <v>9.67</v>
      </c>
      <c r="H15">
        <v>9.67</v>
      </c>
      <c r="I15">
        <v>9.67</v>
      </c>
      <c r="J15">
        <v>9.67</v>
      </c>
      <c r="K15">
        <v>9.67</v>
      </c>
      <c r="L15">
        <v>9.67</v>
      </c>
      <c r="M15">
        <v>9.67</v>
      </c>
      <c r="N15">
        <v>9.67</v>
      </c>
      <c r="O15">
        <v>9.67</v>
      </c>
    </row>
    <row r="16" spans="1:15">
      <c r="B16" t="s">
        <v>1748</v>
      </c>
      <c r="C16" s="1409" t="s">
        <v>1267</v>
      </c>
      <c r="D16" s="1410">
        <v>1.1200000000000001</v>
      </c>
      <c r="E16">
        <v>1.1200000000000001</v>
      </c>
      <c r="F16">
        <v>1.1200000000000001</v>
      </c>
      <c r="G16">
        <v>1.1200000000000001</v>
      </c>
      <c r="H16">
        <v>1.1200000000000001</v>
      </c>
      <c r="I16">
        <v>1.1200000000000001</v>
      </c>
      <c r="J16">
        <v>1.1200000000000001</v>
      </c>
      <c r="K16">
        <v>1.1200000000000001</v>
      </c>
      <c r="L16">
        <v>1.1200000000000001</v>
      </c>
      <c r="M16">
        <v>1.1200000000000001</v>
      </c>
      <c r="N16">
        <v>1.1200000000000001</v>
      </c>
      <c r="O16">
        <v>1.1200000000000001</v>
      </c>
    </row>
    <row r="17" spans="1:15">
      <c r="B17" t="s">
        <v>1749</v>
      </c>
      <c r="C17" s="1409" t="s">
        <v>1289</v>
      </c>
      <c r="D17" s="1411">
        <v>4.78</v>
      </c>
      <c r="E17">
        <v>4.78</v>
      </c>
      <c r="F17">
        <v>4.78</v>
      </c>
      <c r="G17">
        <v>4.78</v>
      </c>
      <c r="H17">
        <v>4.78</v>
      </c>
      <c r="I17">
        <v>4.78</v>
      </c>
      <c r="J17">
        <v>4.78</v>
      </c>
      <c r="K17">
        <v>4.78</v>
      </c>
      <c r="L17">
        <v>4.78</v>
      </c>
      <c r="M17">
        <v>4.78</v>
      </c>
      <c r="N17">
        <v>4.78</v>
      </c>
      <c r="O17">
        <v>4.78</v>
      </c>
    </row>
    <row r="18" spans="1:15">
      <c r="B18" t="s">
        <v>1750</v>
      </c>
      <c r="C18" s="1409" t="s">
        <v>1261</v>
      </c>
      <c r="D18" s="1411">
        <v>1.96</v>
      </c>
      <c r="E18">
        <v>1.96</v>
      </c>
      <c r="F18">
        <v>1.96</v>
      </c>
      <c r="G18">
        <v>1.96</v>
      </c>
      <c r="H18">
        <v>1.96</v>
      </c>
      <c r="I18">
        <v>1.96</v>
      </c>
      <c r="J18">
        <v>1.96</v>
      </c>
      <c r="K18">
        <v>1.96</v>
      </c>
      <c r="L18">
        <v>1.96</v>
      </c>
      <c r="M18">
        <v>1.96</v>
      </c>
      <c r="N18">
        <v>1.96</v>
      </c>
      <c r="O18">
        <v>1.96</v>
      </c>
    </row>
    <row r="19" spans="1:15">
      <c r="B19" t="s">
        <v>1751</v>
      </c>
      <c r="C19" s="1409" t="s">
        <v>1271</v>
      </c>
      <c r="D19" s="1411">
        <v>26.05</v>
      </c>
      <c r="E19">
        <v>26.05</v>
      </c>
      <c r="F19">
        <v>26.05</v>
      </c>
      <c r="G19">
        <v>26.05</v>
      </c>
      <c r="H19">
        <v>26.05</v>
      </c>
      <c r="I19">
        <v>26.05</v>
      </c>
      <c r="J19">
        <v>26.05</v>
      </c>
      <c r="K19">
        <v>26.05</v>
      </c>
      <c r="L19">
        <v>26.05</v>
      </c>
      <c r="M19">
        <v>26.05</v>
      </c>
      <c r="N19">
        <v>26.05</v>
      </c>
      <c r="O19">
        <v>26.05</v>
      </c>
    </row>
    <row r="20" spans="1:15">
      <c r="B20" t="s">
        <v>1752</v>
      </c>
      <c r="C20" s="1409" t="s">
        <v>1291</v>
      </c>
      <c r="D20" s="1411">
        <v>121.01</v>
      </c>
      <c r="E20">
        <v>121.01</v>
      </c>
      <c r="F20">
        <v>121.01</v>
      </c>
      <c r="G20">
        <v>121.01</v>
      </c>
      <c r="H20">
        <v>121.01</v>
      </c>
      <c r="I20">
        <v>121.01</v>
      </c>
      <c r="J20">
        <v>121.01</v>
      </c>
      <c r="K20">
        <v>121.01</v>
      </c>
      <c r="L20">
        <v>121.01</v>
      </c>
      <c r="M20">
        <v>121.01</v>
      </c>
      <c r="N20">
        <v>121.01</v>
      </c>
      <c r="O20">
        <v>121.01</v>
      </c>
    </row>
    <row r="21" spans="1:15">
      <c r="B21" t="s">
        <v>1753</v>
      </c>
      <c r="C21" s="1409" t="s">
        <v>1256</v>
      </c>
      <c r="D21" s="1411">
        <v>1.96</v>
      </c>
      <c r="E21">
        <v>1.96</v>
      </c>
      <c r="F21">
        <v>1.96</v>
      </c>
      <c r="G21">
        <v>1.96</v>
      </c>
      <c r="H21">
        <v>1.96</v>
      </c>
      <c r="I21">
        <v>1.96</v>
      </c>
      <c r="J21">
        <v>1.96</v>
      </c>
      <c r="K21">
        <v>1.96</v>
      </c>
      <c r="L21">
        <v>1.96</v>
      </c>
      <c r="M21">
        <v>1.96</v>
      </c>
      <c r="N21">
        <v>1.96</v>
      </c>
      <c r="O21">
        <v>1.96</v>
      </c>
    </row>
    <row r="22" spans="1:15">
      <c r="B22" t="s">
        <v>1754</v>
      </c>
      <c r="C22" s="1409" t="s">
        <v>1293</v>
      </c>
      <c r="D22" s="1411">
        <v>83.51</v>
      </c>
      <c r="E22">
        <v>83.51</v>
      </c>
      <c r="F22">
        <v>83.51</v>
      </c>
      <c r="G22">
        <v>83.51</v>
      </c>
      <c r="H22">
        <v>83.51</v>
      </c>
      <c r="I22">
        <v>83.51</v>
      </c>
      <c r="J22">
        <v>83.51</v>
      </c>
      <c r="K22">
        <v>83.51</v>
      </c>
      <c r="L22">
        <v>83.51</v>
      </c>
      <c r="M22">
        <v>83.51</v>
      </c>
      <c r="N22">
        <v>83.51</v>
      </c>
      <c r="O22">
        <v>83.51</v>
      </c>
    </row>
    <row r="23" spans="1:15">
      <c r="B23" t="s">
        <v>1755</v>
      </c>
      <c r="C23" s="1409" t="s">
        <v>1297</v>
      </c>
      <c r="D23" s="1411">
        <v>1.19</v>
      </c>
      <c r="E23">
        <v>1.19</v>
      </c>
      <c r="F23">
        <v>1.19</v>
      </c>
      <c r="G23">
        <v>1.19</v>
      </c>
      <c r="H23">
        <v>1.19</v>
      </c>
      <c r="I23">
        <v>1.19</v>
      </c>
      <c r="J23">
        <v>1.19</v>
      </c>
      <c r="K23">
        <v>1.19</v>
      </c>
      <c r="L23">
        <v>1.19</v>
      </c>
      <c r="M23">
        <v>1.19</v>
      </c>
      <c r="N23">
        <v>1.19</v>
      </c>
      <c r="O23">
        <v>1.19</v>
      </c>
    </row>
    <row r="24" spans="1:15">
      <c r="A24" t="s">
        <v>1756</v>
      </c>
      <c r="B24" t="s">
        <v>1742</v>
      </c>
      <c r="C24" s="1409" t="s">
        <v>1264</v>
      </c>
      <c r="D24" s="1411">
        <v>1</v>
      </c>
      <c r="E24">
        <v>1</v>
      </c>
      <c r="F24">
        <v>1</v>
      </c>
      <c r="G24">
        <v>1</v>
      </c>
      <c r="H24">
        <v>1</v>
      </c>
      <c r="I24">
        <v>1</v>
      </c>
      <c r="J24">
        <v>1</v>
      </c>
      <c r="K24">
        <v>1</v>
      </c>
      <c r="L24">
        <v>1</v>
      </c>
      <c r="M24">
        <v>1</v>
      </c>
      <c r="N24">
        <v>1</v>
      </c>
      <c r="O24">
        <v>1</v>
      </c>
    </row>
    <row r="25" spans="1:15">
      <c r="B25" t="s">
        <v>1743</v>
      </c>
      <c r="C25" s="1409" t="s">
        <v>1284</v>
      </c>
      <c r="D25" s="1411">
        <v>329.7</v>
      </c>
      <c r="E25">
        <v>329.7</v>
      </c>
      <c r="F25">
        <v>329.7</v>
      </c>
      <c r="G25">
        <v>329.7</v>
      </c>
      <c r="H25">
        <v>329.7</v>
      </c>
      <c r="I25">
        <v>329.7</v>
      </c>
      <c r="J25">
        <v>329.7</v>
      </c>
      <c r="K25">
        <v>329.7</v>
      </c>
      <c r="L25">
        <v>329.7</v>
      </c>
      <c r="M25">
        <v>329.7</v>
      </c>
      <c r="N25">
        <v>329.7</v>
      </c>
      <c r="O25">
        <v>329.7</v>
      </c>
    </row>
    <row r="26" spans="1:15">
      <c r="B26" t="s">
        <v>1744</v>
      </c>
      <c r="C26" s="1409" t="s">
        <v>337</v>
      </c>
      <c r="D26" s="1411">
        <v>4.38</v>
      </c>
      <c r="E26">
        <v>4.38</v>
      </c>
      <c r="F26">
        <v>4.38</v>
      </c>
      <c r="G26">
        <v>4.38</v>
      </c>
      <c r="H26">
        <v>4.38</v>
      </c>
      <c r="I26">
        <v>4.38</v>
      </c>
      <c r="J26">
        <v>4.38</v>
      </c>
      <c r="K26">
        <v>4.38</v>
      </c>
      <c r="L26">
        <v>4.38</v>
      </c>
      <c r="M26">
        <v>4.38</v>
      </c>
      <c r="N26">
        <v>4.38</v>
      </c>
      <c r="O26">
        <v>4.38</v>
      </c>
    </row>
    <row r="27" spans="1:15">
      <c r="B27" t="s">
        <v>1745</v>
      </c>
      <c r="C27" s="1409" t="s">
        <v>1281</v>
      </c>
      <c r="D27" s="1411">
        <v>7.48</v>
      </c>
      <c r="E27">
        <v>7.48</v>
      </c>
      <c r="F27">
        <v>7.48</v>
      </c>
      <c r="G27">
        <v>7.48</v>
      </c>
      <c r="H27">
        <v>7.48</v>
      </c>
      <c r="I27">
        <v>7.48</v>
      </c>
      <c r="J27">
        <v>7.48</v>
      </c>
      <c r="K27">
        <v>7.48</v>
      </c>
      <c r="L27">
        <v>7.48</v>
      </c>
      <c r="M27">
        <v>7.48</v>
      </c>
      <c r="N27">
        <v>7.48</v>
      </c>
      <c r="O27">
        <v>7.48</v>
      </c>
    </row>
    <row r="28" spans="1:15">
      <c r="B28" t="s">
        <v>1746</v>
      </c>
      <c r="C28" s="1409" t="s">
        <v>1296</v>
      </c>
      <c r="D28" s="1411">
        <v>35</v>
      </c>
      <c r="E28">
        <v>35</v>
      </c>
      <c r="F28">
        <v>35</v>
      </c>
      <c r="G28">
        <v>35</v>
      </c>
      <c r="H28">
        <v>35</v>
      </c>
      <c r="I28">
        <v>35</v>
      </c>
      <c r="J28">
        <v>35</v>
      </c>
      <c r="K28">
        <v>35</v>
      </c>
      <c r="L28">
        <v>35</v>
      </c>
      <c r="M28">
        <v>35</v>
      </c>
      <c r="N28">
        <v>35</v>
      </c>
      <c r="O28">
        <v>35</v>
      </c>
    </row>
    <row r="29" spans="1:15">
      <c r="B29" t="s">
        <v>1747</v>
      </c>
      <c r="C29" s="1409" t="s">
        <v>1295</v>
      </c>
      <c r="D29" s="1411">
        <v>9.67</v>
      </c>
      <c r="E29">
        <v>9.67</v>
      </c>
      <c r="F29">
        <v>9.67</v>
      </c>
      <c r="G29">
        <v>9.67</v>
      </c>
      <c r="H29">
        <v>9.67</v>
      </c>
      <c r="I29">
        <v>9.67</v>
      </c>
      <c r="J29">
        <v>9.67</v>
      </c>
      <c r="K29">
        <v>9.67</v>
      </c>
      <c r="L29">
        <v>9.67</v>
      </c>
      <c r="M29">
        <v>9.67</v>
      </c>
      <c r="N29">
        <v>9.67</v>
      </c>
      <c r="O29">
        <v>9.67</v>
      </c>
    </row>
    <row r="30" spans="1:15">
      <c r="B30" t="s">
        <v>1748</v>
      </c>
      <c r="C30" s="1409" t="s">
        <v>1267</v>
      </c>
      <c r="D30" s="1411">
        <v>1.1200000000000001</v>
      </c>
      <c r="E30">
        <v>1.1200000000000001</v>
      </c>
      <c r="F30">
        <v>1.1200000000000001</v>
      </c>
      <c r="G30">
        <v>1.1200000000000001</v>
      </c>
      <c r="H30">
        <v>1.1200000000000001</v>
      </c>
      <c r="I30">
        <v>1.1200000000000001</v>
      </c>
      <c r="J30">
        <v>1.1200000000000001</v>
      </c>
      <c r="K30">
        <v>1.1200000000000001</v>
      </c>
      <c r="L30">
        <v>1.1200000000000001</v>
      </c>
      <c r="M30">
        <v>1.1200000000000001</v>
      </c>
      <c r="N30">
        <v>1.1200000000000001</v>
      </c>
      <c r="O30">
        <v>1.1200000000000001</v>
      </c>
    </row>
    <row r="31" spans="1:15">
      <c r="B31" t="s">
        <v>1749</v>
      </c>
      <c r="C31" s="1409" t="s">
        <v>1289</v>
      </c>
      <c r="D31" s="1411">
        <v>4.78</v>
      </c>
      <c r="E31">
        <v>4.78</v>
      </c>
      <c r="F31">
        <v>4.78</v>
      </c>
      <c r="G31">
        <v>4.78</v>
      </c>
      <c r="H31">
        <v>4.78</v>
      </c>
      <c r="I31">
        <v>4.78</v>
      </c>
      <c r="J31">
        <v>4.78</v>
      </c>
      <c r="K31">
        <v>4.78</v>
      </c>
      <c r="L31">
        <v>4.78</v>
      </c>
      <c r="M31">
        <v>4.78</v>
      </c>
      <c r="N31">
        <v>4.78</v>
      </c>
      <c r="O31">
        <v>4.78</v>
      </c>
    </row>
    <row r="32" spans="1:15">
      <c r="B32" t="s">
        <v>1750</v>
      </c>
      <c r="C32" s="1409" t="s">
        <v>1261</v>
      </c>
      <c r="D32" s="1411">
        <v>1.96</v>
      </c>
      <c r="E32">
        <v>1.96</v>
      </c>
      <c r="F32">
        <v>1.96</v>
      </c>
      <c r="G32">
        <v>1.96</v>
      </c>
      <c r="H32">
        <v>1.96</v>
      </c>
      <c r="I32">
        <v>1.96</v>
      </c>
      <c r="J32">
        <v>1.96</v>
      </c>
      <c r="K32">
        <v>1.96</v>
      </c>
      <c r="L32">
        <v>1.96</v>
      </c>
      <c r="M32">
        <v>1.96</v>
      </c>
      <c r="N32">
        <v>1.96</v>
      </c>
      <c r="O32">
        <v>1.96</v>
      </c>
    </row>
    <row r="33" spans="2:15">
      <c r="B33" t="s">
        <v>1751</v>
      </c>
      <c r="C33" s="1409" t="s">
        <v>1271</v>
      </c>
      <c r="D33" s="1411">
        <v>26.05</v>
      </c>
      <c r="E33">
        <v>26.05</v>
      </c>
      <c r="F33">
        <v>26.05</v>
      </c>
      <c r="G33">
        <v>26.05</v>
      </c>
      <c r="H33">
        <v>26.05</v>
      </c>
      <c r="I33">
        <v>26.05</v>
      </c>
      <c r="J33">
        <v>26.05</v>
      </c>
      <c r="K33">
        <v>26.05</v>
      </c>
      <c r="L33">
        <v>26.05</v>
      </c>
      <c r="M33">
        <v>26.05</v>
      </c>
      <c r="N33">
        <v>26.05</v>
      </c>
      <c r="O33">
        <v>26.05</v>
      </c>
    </row>
    <row r="34" spans="2:15">
      <c r="B34" t="s">
        <v>1752</v>
      </c>
      <c r="C34" s="1409" t="s">
        <v>1291</v>
      </c>
      <c r="D34" s="1411">
        <v>121.01</v>
      </c>
      <c r="E34">
        <v>121.01</v>
      </c>
      <c r="F34">
        <v>121.01</v>
      </c>
      <c r="G34">
        <v>121.01</v>
      </c>
      <c r="H34">
        <v>121.01</v>
      </c>
      <c r="I34">
        <v>121.01</v>
      </c>
      <c r="J34">
        <v>121.01</v>
      </c>
      <c r="K34">
        <v>121.01</v>
      </c>
      <c r="L34">
        <v>121.01</v>
      </c>
      <c r="M34">
        <v>121.01</v>
      </c>
      <c r="N34">
        <v>121.01</v>
      </c>
      <c r="O34">
        <v>121.01</v>
      </c>
    </row>
    <row r="35" spans="2:15">
      <c r="B35" t="s">
        <v>1753</v>
      </c>
      <c r="C35" s="1409" t="s">
        <v>1256</v>
      </c>
      <c r="D35" s="1411">
        <v>1.96</v>
      </c>
      <c r="E35">
        <v>1.96</v>
      </c>
      <c r="F35">
        <v>1.96</v>
      </c>
      <c r="G35">
        <v>1.96</v>
      </c>
      <c r="H35">
        <v>1.96</v>
      </c>
      <c r="I35">
        <v>1.96</v>
      </c>
      <c r="J35">
        <v>1.96</v>
      </c>
      <c r="K35">
        <v>1.96</v>
      </c>
      <c r="L35">
        <v>1.96</v>
      </c>
      <c r="M35">
        <v>1.96</v>
      </c>
      <c r="N35">
        <v>1.96</v>
      </c>
      <c r="O35">
        <v>1.96</v>
      </c>
    </row>
    <row r="36" spans="2:15">
      <c r="B36" t="s">
        <v>1754</v>
      </c>
      <c r="C36" s="1409" t="s">
        <v>1293</v>
      </c>
      <c r="D36" s="1411">
        <v>83.51</v>
      </c>
      <c r="E36">
        <v>83.51</v>
      </c>
      <c r="F36">
        <v>83.51</v>
      </c>
      <c r="G36">
        <v>83.51</v>
      </c>
      <c r="H36">
        <v>83.51</v>
      </c>
      <c r="I36">
        <v>83.51</v>
      </c>
      <c r="J36">
        <v>83.51</v>
      </c>
      <c r="K36">
        <v>83.51</v>
      </c>
      <c r="L36">
        <v>83.51</v>
      </c>
      <c r="M36">
        <v>83.51</v>
      </c>
      <c r="N36">
        <v>83.51</v>
      </c>
      <c r="O36">
        <v>83.51</v>
      </c>
    </row>
    <row r="37" spans="2:15">
      <c r="B37" t="s">
        <v>1755</v>
      </c>
      <c r="C37" s="1409" t="s">
        <v>1297</v>
      </c>
      <c r="D37" s="1411">
        <v>1.19</v>
      </c>
      <c r="E37">
        <v>1.19</v>
      </c>
      <c r="F37">
        <v>1.19</v>
      </c>
      <c r="G37">
        <v>1.19</v>
      </c>
      <c r="H37">
        <v>1.19</v>
      </c>
      <c r="I37">
        <v>1.19</v>
      </c>
      <c r="J37">
        <v>1.19</v>
      </c>
      <c r="K37">
        <v>1.19</v>
      </c>
      <c r="L37">
        <v>1.19</v>
      </c>
      <c r="M37">
        <v>1.19</v>
      </c>
      <c r="N37">
        <v>1.19</v>
      </c>
      <c r="O37">
        <v>1.19</v>
      </c>
    </row>
    <row r="38" spans="2:15">
      <c r="C38" s="1409"/>
      <c r="D38" s="1411"/>
    </row>
    <row r="39" spans="2:15">
      <c r="C39" s="1409"/>
      <c r="D39" s="1411"/>
    </row>
    <row r="40" spans="2:15">
      <c r="C40" s="1409"/>
      <c r="D40" s="1411"/>
    </row>
    <row r="41" spans="2:15">
      <c r="C41" s="1409"/>
      <c r="D41" s="1411"/>
    </row>
    <row r="42" spans="2:15">
      <c r="C42" s="1409"/>
      <c r="D42" s="1411"/>
    </row>
    <row r="43" spans="2:15">
      <c r="C43" s="1409"/>
      <c r="D43" s="1411"/>
    </row>
    <row r="44" spans="2:15">
      <c r="C44" s="1409"/>
      <c r="D44" s="1411"/>
    </row>
    <row r="45" spans="2:15">
      <c r="C45" s="1409"/>
      <c r="D45" s="1411"/>
    </row>
    <row r="46" spans="2:15">
      <c r="C46" s="1409"/>
      <c r="D46" s="1411"/>
    </row>
    <row r="47" spans="2:15">
      <c r="C47" s="1409"/>
      <c r="D47" s="1411"/>
    </row>
    <row r="48" spans="2:15">
      <c r="C48" s="1409"/>
      <c r="D48" s="1411"/>
    </row>
    <row r="49" spans="3:4">
      <c r="C49" s="1409"/>
      <c r="D49" s="1411"/>
    </row>
    <row r="50" spans="3:4">
      <c r="C50" s="1412"/>
      <c r="D50" s="1413"/>
    </row>
  </sheetData>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56"/>
  <sheetViews>
    <sheetView workbookViewId="0"/>
  </sheetViews>
  <sheetFormatPr defaultColWidth="11.5703125" defaultRowHeight="15"/>
  <cols>
    <col min="1" max="1" width="39.5703125" bestFit="1" customWidth="1"/>
    <col min="2" max="3" width="19.85546875" bestFit="1" customWidth="1"/>
  </cols>
  <sheetData>
    <row r="1" spans="1:3">
      <c r="A1" s="688" t="s">
        <v>1423</v>
      </c>
      <c r="B1" s="688" t="s">
        <v>1424</v>
      </c>
      <c r="C1" s="688" t="s">
        <v>1425</v>
      </c>
    </row>
    <row r="2" spans="1:3">
      <c r="A2" t="s">
        <v>1426</v>
      </c>
      <c r="B2" t="s">
        <v>1418</v>
      </c>
      <c r="C2" t="s">
        <v>269</v>
      </c>
    </row>
    <row r="3" spans="1:3">
      <c r="A3" t="s">
        <v>1427</v>
      </c>
      <c r="B3" t="s">
        <v>1418</v>
      </c>
      <c r="C3" t="s">
        <v>269</v>
      </c>
    </row>
    <row r="4" spans="1:3">
      <c r="A4" t="s">
        <v>1428</v>
      </c>
      <c r="B4" t="s">
        <v>1418</v>
      </c>
      <c r="C4" t="s">
        <v>269</v>
      </c>
    </row>
    <row r="5" spans="1:3">
      <c r="A5" t="s">
        <v>1429</v>
      </c>
      <c r="B5" t="s">
        <v>1418</v>
      </c>
      <c r="C5" t="s">
        <v>269</v>
      </c>
    </row>
    <row r="6" spans="1:3">
      <c r="A6" t="s">
        <v>1430</v>
      </c>
      <c r="B6" t="s">
        <v>1418</v>
      </c>
      <c r="C6" t="s">
        <v>269</v>
      </c>
    </row>
    <row r="7" spans="1:3">
      <c r="A7" t="s">
        <v>1431</v>
      </c>
      <c r="B7" t="s">
        <v>1418</v>
      </c>
      <c r="C7" t="s">
        <v>269</v>
      </c>
    </row>
    <row r="8" spans="1:3">
      <c r="A8" t="s">
        <v>1432</v>
      </c>
      <c r="B8" t="s">
        <v>1418</v>
      </c>
      <c r="C8" t="s">
        <v>269</v>
      </c>
    </row>
    <row r="9" spans="1:3">
      <c r="A9" t="s">
        <v>1433</v>
      </c>
      <c r="B9" t="s">
        <v>1418</v>
      </c>
      <c r="C9" t="s">
        <v>269</v>
      </c>
    </row>
    <row r="10" spans="1:3">
      <c r="A10" t="s">
        <v>1434</v>
      </c>
      <c r="B10" t="s">
        <v>1418</v>
      </c>
      <c r="C10" t="s">
        <v>269</v>
      </c>
    </row>
    <row r="11" spans="1:3">
      <c r="A11" t="s">
        <v>1435</v>
      </c>
      <c r="B11" t="s">
        <v>1418</v>
      </c>
      <c r="C11" t="s">
        <v>269</v>
      </c>
    </row>
    <row r="12" spans="1:3">
      <c r="A12" t="s">
        <v>1436</v>
      </c>
      <c r="B12" t="s">
        <v>1418</v>
      </c>
      <c r="C12" t="s">
        <v>269</v>
      </c>
    </row>
    <row r="13" spans="1:3">
      <c r="A13" t="s">
        <v>1437</v>
      </c>
      <c r="B13" t="s">
        <v>1418</v>
      </c>
      <c r="C13" t="s">
        <v>269</v>
      </c>
    </row>
    <row r="14" spans="1:3">
      <c r="A14" t="s">
        <v>1438</v>
      </c>
      <c r="B14" t="s">
        <v>1418</v>
      </c>
      <c r="C14" t="s">
        <v>269</v>
      </c>
    </row>
    <row r="15" spans="1:3">
      <c r="A15" t="s">
        <v>1439</v>
      </c>
      <c r="B15" t="s">
        <v>1418</v>
      </c>
      <c r="C15" t="s">
        <v>269</v>
      </c>
    </row>
    <row r="16" spans="1:3">
      <c r="A16" t="s">
        <v>1440</v>
      </c>
      <c r="B16" t="s">
        <v>1419</v>
      </c>
      <c r="C16" t="s">
        <v>269</v>
      </c>
    </row>
    <row r="17" spans="1:3">
      <c r="A17" t="s">
        <v>1441</v>
      </c>
      <c r="B17" t="s">
        <v>1419</v>
      </c>
      <c r="C17" t="s">
        <v>269</v>
      </c>
    </row>
    <row r="18" spans="1:3">
      <c r="A18" t="s">
        <v>1442</v>
      </c>
      <c r="B18" t="s">
        <v>1419</v>
      </c>
      <c r="C18" t="s">
        <v>269</v>
      </c>
    </row>
    <row r="19" spans="1:3">
      <c r="A19" t="s">
        <v>1443</v>
      </c>
      <c r="B19" t="s">
        <v>1419</v>
      </c>
      <c r="C19" t="s">
        <v>269</v>
      </c>
    </row>
    <row r="20" spans="1:3">
      <c r="A20" t="s">
        <v>1444</v>
      </c>
      <c r="B20" t="s">
        <v>1419</v>
      </c>
      <c r="C20" t="s">
        <v>269</v>
      </c>
    </row>
    <row r="21" spans="1:3">
      <c r="A21" t="s">
        <v>1445</v>
      </c>
      <c r="B21" t="s">
        <v>1419</v>
      </c>
      <c r="C21" t="s">
        <v>269</v>
      </c>
    </row>
    <row r="22" spans="1:3">
      <c r="A22" t="s">
        <v>1446</v>
      </c>
      <c r="B22" t="s">
        <v>1419</v>
      </c>
      <c r="C22" t="s">
        <v>269</v>
      </c>
    </row>
    <row r="23" spans="1:3">
      <c r="A23" t="s">
        <v>1447</v>
      </c>
      <c r="B23" t="s">
        <v>1419</v>
      </c>
      <c r="C23" t="s">
        <v>269</v>
      </c>
    </row>
    <row r="24" spans="1:3">
      <c r="A24" t="s">
        <v>1448</v>
      </c>
      <c r="B24" t="s">
        <v>1419</v>
      </c>
      <c r="C24" t="s">
        <v>269</v>
      </c>
    </row>
    <row r="25" spans="1:3">
      <c r="A25" t="s">
        <v>1449</v>
      </c>
      <c r="B25" t="s">
        <v>1419</v>
      </c>
      <c r="C25" t="s">
        <v>269</v>
      </c>
    </row>
    <row r="26" spans="1:3">
      <c r="A26" t="s">
        <v>1450</v>
      </c>
      <c r="B26" t="s">
        <v>1419</v>
      </c>
      <c r="C26" t="s">
        <v>269</v>
      </c>
    </row>
    <row r="27" spans="1:3">
      <c r="A27" t="s">
        <v>1451</v>
      </c>
      <c r="B27" t="s">
        <v>1419</v>
      </c>
      <c r="C27" t="s">
        <v>269</v>
      </c>
    </row>
    <row r="28" spans="1:3">
      <c r="A28" t="s">
        <v>1452</v>
      </c>
      <c r="B28" t="s">
        <v>1419</v>
      </c>
      <c r="C28" t="s">
        <v>269</v>
      </c>
    </row>
    <row r="29" spans="1:3">
      <c r="A29" t="s">
        <v>1453</v>
      </c>
      <c r="B29" t="s">
        <v>1419</v>
      </c>
      <c r="C29" t="s">
        <v>269</v>
      </c>
    </row>
    <row r="30" spans="1:3">
      <c r="A30" t="s">
        <v>1454</v>
      </c>
      <c r="B30" t="s">
        <v>1419</v>
      </c>
      <c r="C30" t="s">
        <v>269</v>
      </c>
    </row>
    <row r="31" spans="1:3">
      <c r="A31" t="s">
        <v>1455</v>
      </c>
      <c r="B31" t="s">
        <v>1419</v>
      </c>
      <c r="C31" t="s">
        <v>269</v>
      </c>
    </row>
    <row r="32" spans="1:3">
      <c r="A32" t="s">
        <v>1456</v>
      </c>
      <c r="B32" t="s">
        <v>1419</v>
      </c>
      <c r="C32" t="s">
        <v>269</v>
      </c>
    </row>
    <row r="33" spans="1:3">
      <c r="A33" t="s">
        <v>1457</v>
      </c>
      <c r="B33" t="s">
        <v>1419</v>
      </c>
      <c r="C33" t="s">
        <v>269</v>
      </c>
    </row>
    <row r="34" spans="1:3">
      <c r="A34" t="s">
        <v>1458</v>
      </c>
      <c r="B34" t="s">
        <v>1419</v>
      </c>
      <c r="C34" t="s">
        <v>269</v>
      </c>
    </row>
    <row r="35" spans="1:3">
      <c r="A35" t="s">
        <v>1459</v>
      </c>
      <c r="B35" t="s">
        <v>1419</v>
      </c>
      <c r="C35" t="s">
        <v>269</v>
      </c>
    </row>
    <row r="36" spans="1:3">
      <c r="A36" t="s">
        <v>1460</v>
      </c>
      <c r="B36" t="s">
        <v>1420</v>
      </c>
      <c r="C36" t="s">
        <v>269</v>
      </c>
    </row>
    <row r="37" spans="1:3">
      <c r="A37" t="s">
        <v>1461</v>
      </c>
      <c r="B37" t="s">
        <v>1420</v>
      </c>
      <c r="C37" t="s">
        <v>269</v>
      </c>
    </row>
    <row r="38" spans="1:3">
      <c r="A38" t="s">
        <v>1462</v>
      </c>
      <c r="B38" t="s">
        <v>1420</v>
      </c>
      <c r="C38" t="s">
        <v>269</v>
      </c>
    </row>
    <row r="39" spans="1:3">
      <c r="A39" t="s">
        <v>1463</v>
      </c>
      <c r="B39" t="s">
        <v>1420</v>
      </c>
      <c r="C39" t="s">
        <v>269</v>
      </c>
    </row>
    <row r="40" spans="1:3">
      <c r="A40" t="s">
        <v>1464</v>
      </c>
      <c r="B40" t="s">
        <v>1420</v>
      </c>
      <c r="C40" t="s">
        <v>269</v>
      </c>
    </row>
    <row r="41" spans="1:3">
      <c r="A41" t="s">
        <v>1465</v>
      </c>
      <c r="B41" t="s">
        <v>1420</v>
      </c>
      <c r="C41" t="s">
        <v>269</v>
      </c>
    </row>
    <row r="42" spans="1:3">
      <c r="A42" t="s">
        <v>1466</v>
      </c>
      <c r="B42" t="s">
        <v>1420</v>
      </c>
      <c r="C42" t="s">
        <v>269</v>
      </c>
    </row>
    <row r="43" spans="1:3">
      <c r="A43" t="s">
        <v>1467</v>
      </c>
      <c r="B43" t="s">
        <v>1420</v>
      </c>
      <c r="C43" t="s">
        <v>269</v>
      </c>
    </row>
    <row r="44" spans="1:3">
      <c r="A44" t="s">
        <v>1468</v>
      </c>
      <c r="B44" t="s">
        <v>1420</v>
      </c>
      <c r="C44" t="s">
        <v>269</v>
      </c>
    </row>
    <row r="45" spans="1:3">
      <c r="A45" t="s">
        <v>1469</v>
      </c>
      <c r="B45" t="s">
        <v>1420</v>
      </c>
      <c r="C45" t="s">
        <v>269</v>
      </c>
    </row>
    <row r="46" spans="1:3">
      <c r="A46" t="s">
        <v>1470</v>
      </c>
      <c r="B46" t="s">
        <v>1420</v>
      </c>
      <c r="C46" t="s">
        <v>269</v>
      </c>
    </row>
    <row r="47" spans="1:3">
      <c r="A47" t="s">
        <v>1471</v>
      </c>
      <c r="B47" t="s">
        <v>1420</v>
      </c>
      <c r="C47" t="s">
        <v>269</v>
      </c>
    </row>
    <row r="48" spans="1:3">
      <c r="A48" t="s">
        <v>1472</v>
      </c>
      <c r="B48" t="s">
        <v>1420</v>
      </c>
      <c r="C48" t="s">
        <v>269</v>
      </c>
    </row>
    <row r="49" spans="1:3">
      <c r="A49" t="s">
        <v>1473</v>
      </c>
      <c r="B49" t="s">
        <v>1420</v>
      </c>
      <c r="C49" t="s">
        <v>269</v>
      </c>
    </row>
    <row r="50" spans="1:3">
      <c r="A50" t="s">
        <v>1474</v>
      </c>
      <c r="B50" t="s">
        <v>1420</v>
      </c>
      <c r="C50" t="s">
        <v>269</v>
      </c>
    </row>
    <row r="51" spans="1:3">
      <c r="A51" t="s">
        <v>1475</v>
      </c>
      <c r="B51" t="s">
        <v>1420</v>
      </c>
      <c r="C51" t="s">
        <v>269</v>
      </c>
    </row>
    <row r="52" spans="1:3">
      <c r="A52" t="s">
        <v>1476</v>
      </c>
      <c r="B52" t="s">
        <v>1420</v>
      </c>
      <c r="C52" t="s">
        <v>269</v>
      </c>
    </row>
    <row r="53" spans="1:3">
      <c r="A53" t="s">
        <v>1477</v>
      </c>
      <c r="B53" t="s">
        <v>1420</v>
      </c>
      <c r="C53" t="s">
        <v>269</v>
      </c>
    </row>
    <row r="54" spans="1:3">
      <c r="A54" t="s">
        <v>1478</v>
      </c>
      <c r="B54" t="s">
        <v>1420</v>
      </c>
      <c r="C54" t="s">
        <v>269</v>
      </c>
    </row>
    <row r="55" spans="1:3">
      <c r="A55" t="s">
        <v>1479</v>
      </c>
      <c r="B55" t="s">
        <v>1420</v>
      </c>
      <c r="C55" t="s">
        <v>269</v>
      </c>
    </row>
    <row r="56" spans="1:3">
      <c r="A56" t="s">
        <v>1480</v>
      </c>
      <c r="B56" t="s">
        <v>1420</v>
      </c>
      <c r="C56" t="s">
        <v>269</v>
      </c>
    </row>
    <row r="57" spans="1:3">
      <c r="A57" t="s">
        <v>1481</v>
      </c>
      <c r="B57" t="s">
        <v>1420</v>
      </c>
      <c r="C57" t="s">
        <v>269</v>
      </c>
    </row>
    <row r="58" spans="1:3">
      <c r="A58" t="s">
        <v>1482</v>
      </c>
      <c r="B58" t="s">
        <v>1420</v>
      </c>
      <c r="C58" t="s">
        <v>269</v>
      </c>
    </row>
    <row r="59" spans="1:3">
      <c r="A59" t="s">
        <v>1483</v>
      </c>
      <c r="B59" t="s">
        <v>1420</v>
      </c>
      <c r="C59" t="s">
        <v>269</v>
      </c>
    </row>
    <row r="60" spans="1:3">
      <c r="A60" t="s">
        <v>1484</v>
      </c>
      <c r="B60" t="s">
        <v>1420</v>
      </c>
      <c r="C60" t="s">
        <v>269</v>
      </c>
    </row>
    <row r="61" spans="1:3">
      <c r="A61" t="s">
        <v>1485</v>
      </c>
      <c r="B61" t="s">
        <v>1420</v>
      </c>
      <c r="C61" t="s">
        <v>269</v>
      </c>
    </row>
    <row r="62" spans="1:3">
      <c r="A62" t="s">
        <v>1486</v>
      </c>
      <c r="B62" t="s">
        <v>1420</v>
      </c>
      <c r="C62" t="s">
        <v>269</v>
      </c>
    </row>
    <row r="63" spans="1:3">
      <c r="A63" t="s">
        <v>1487</v>
      </c>
      <c r="B63" t="s">
        <v>1420</v>
      </c>
      <c r="C63" t="s">
        <v>269</v>
      </c>
    </row>
    <row r="64" spans="1:3">
      <c r="A64" t="s">
        <v>1488</v>
      </c>
      <c r="B64" t="s">
        <v>1421</v>
      </c>
      <c r="C64" t="s">
        <v>269</v>
      </c>
    </row>
    <row r="65" spans="1:3">
      <c r="A65" t="s">
        <v>1489</v>
      </c>
      <c r="B65" t="s">
        <v>1421</v>
      </c>
      <c r="C65" t="s">
        <v>269</v>
      </c>
    </row>
    <row r="66" spans="1:3">
      <c r="A66" t="s">
        <v>1490</v>
      </c>
      <c r="B66" t="s">
        <v>1421</v>
      </c>
      <c r="C66" t="s">
        <v>269</v>
      </c>
    </row>
    <row r="67" spans="1:3">
      <c r="A67" t="s">
        <v>1491</v>
      </c>
      <c r="B67" t="s">
        <v>1421</v>
      </c>
      <c r="C67" t="s">
        <v>269</v>
      </c>
    </row>
    <row r="68" spans="1:3">
      <c r="A68" t="s">
        <v>1492</v>
      </c>
      <c r="B68" t="s">
        <v>1421</v>
      </c>
      <c r="C68" t="s">
        <v>269</v>
      </c>
    </row>
    <row r="69" spans="1:3">
      <c r="A69" t="s">
        <v>1493</v>
      </c>
      <c r="B69" t="s">
        <v>1421</v>
      </c>
      <c r="C69" t="s">
        <v>269</v>
      </c>
    </row>
    <row r="70" spans="1:3">
      <c r="A70" t="s">
        <v>1494</v>
      </c>
      <c r="B70" t="s">
        <v>1421</v>
      </c>
      <c r="C70" t="s">
        <v>269</v>
      </c>
    </row>
    <row r="71" spans="1:3">
      <c r="A71" t="s">
        <v>1495</v>
      </c>
      <c r="B71" t="s">
        <v>1421</v>
      </c>
      <c r="C71" t="s">
        <v>269</v>
      </c>
    </row>
    <row r="72" spans="1:3">
      <c r="A72" t="s">
        <v>1496</v>
      </c>
      <c r="B72" t="s">
        <v>1421</v>
      </c>
      <c r="C72" t="s">
        <v>269</v>
      </c>
    </row>
    <row r="73" spans="1:3">
      <c r="A73" t="s">
        <v>1497</v>
      </c>
      <c r="B73" t="s">
        <v>1422</v>
      </c>
      <c r="C73" t="s">
        <v>269</v>
      </c>
    </row>
    <row r="74" spans="1:3">
      <c r="A74" t="s">
        <v>1498</v>
      </c>
      <c r="B74" t="s">
        <v>1422</v>
      </c>
      <c r="C74" t="s">
        <v>269</v>
      </c>
    </row>
    <row r="75" spans="1:3">
      <c r="A75" t="s">
        <v>1499</v>
      </c>
      <c r="B75" t="s">
        <v>1422</v>
      </c>
      <c r="C75" t="s">
        <v>269</v>
      </c>
    </row>
    <row r="76" spans="1:3">
      <c r="A76" t="s">
        <v>1500</v>
      </c>
      <c r="B76" t="s">
        <v>1422</v>
      </c>
      <c r="C76" t="s">
        <v>269</v>
      </c>
    </row>
    <row r="77" spans="1:3">
      <c r="A77" t="s">
        <v>1501</v>
      </c>
      <c r="B77" t="s">
        <v>1422</v>
      </c>
      <c r="C77" t="s">
        <v>269</v>
      </c>
    </row>
    <row r="78" spans="1:3">
      <c r="A78" t="s">
        <v>1502</v>
      </c>
      <c r="B78" t="s">
        <v>1422</v>
      </c>
      <c r="C78" t="s">
        <v>269</v>
      </c>
    </row>
    <row r="79" spans="1:3">
      <c r="A79" t="s">
        <v>1503</v>
      </c>
      <c r="B79" t="s">
        <v>1422</v>
      </c>
      <c r="C79" t="s">
        <v>269</v>
      </c>
    </row>
    <row r="80" spans="1:3">
      <c r="A80" t="s">
        <v>1504</v>
      </c>
      <c r="B80" t="s">
        <v>1422</v>
      </c>
      <c r="C80" t="s">
        <v>269</v>
      </c>
    </row>
    <row r="81" spans="1:3">
      <c r="A81" t="s">
        <v>1505</v>
      </c>
      <c r="B81" t="s">
        <v>1422</v>
      </c>
      <c r="C81" t="s">
        <v>269</v>
      </c>
    </row>
    <row r="82" spans="1:3">
      <c r="A82" t="s">
        <v>1506</v>
      </c>
      <c r="B82" t="s">
        <v>1422</v>
      </c>
      <c r="C82" t="s">
        <v>269</v>
      </c>
    </row>
    <row r="83" spans="1:3">
      <c r="A83" t="s">
        <v>1507</v>
      </c>
      <c r="B83" t="s">
        <v>1422</v>
      </c>
      <c r="C83" t="s">
        <v>269</v>
      </c>
    </row>
    <row r="84" spans="1:3">
      <c r="A84" t="s">
        <v>1508</v>
      </c>
      <c r="B84" t="s">
        <v>1422</v>
      </c>
      <c r="C84" t="s">
        <v>269</v>
      </c>
    </row>
    <row r="85" spans="1:3">
      <c r="A85" t="s">
        <v>1509</v>
      </c>
      <c r="B85" t="s">
        <v>1422</v>
      </c>
      <c r="C85" t="s">
        <v>269</v>
      </c>
    </row>
    <row r="86" spans="1:3">
      <c r="A86" t="s">
        <v>1510</v>
      </c>
      <c r="B86" t="s">
        <v>1422</v>
      </c>
      <c r="C86" t="s">
        <v>269</v>
      </c>
    </row>
    <row r="87" spans="1:3">
      <c r="A87" t="s">
        <v>1511</v>
      </c>
      <c r="B87" t="s">
        <v>1422</v>
      </c>
      <c r="C87" t="s">
        <v>269</v>
      </c>
    </row>
    <row r="88" spans="1:3">
      <c r="A88" t="s">
        <v>1512</v>
      </c>
      <c r="B88" t="s">
        <v>1422</v>
      </c>
      <c r="C88" t="s">
        <v>269</v>
      </c>
    </row>
    <row r="89" spans="1:3">
      <c r="A89" t="s">
        <v>1513</v>
      </c>
      <c r="B89" t="s">
        <v>1422</v>
      </c>
      <c r="C89" t="s">
        <v>269</v>
      </c>
    </row>
    <row r="90" spans="1:3">
      <c r="A90" t="s">
        <v>1514</v>
      </c>
      <c r="B90" t="s">
        <v>1422</v>
      </c>
      <c r="C90" t="s">
        <v>269</v>
      </c>
    </row>
    <row r="91" spans="1:3">
      <c r="A91" t="s">
        <v>1515</v>
      </c>
      <c r="B91" t="s">
        <v>1422</v>
      </c>
      <c r="C91" t="s">
        <v>269</v>
      </c>
    </row>
    <row r="92" spans="1:3">
      <c r="A92" t="s">
        <v>1516</v>
      </c>
      <c r="B92" t="s">
        <v>1422</v>
      </c>
      <c r="C92" t="s">
        <v>269</v>
      </c>
    </row>
    <row r="93" spans="1:3">
      <c r="A93" t="s">
        <v>1517</v>
      </c>
      <c r="B93" t="s">
        <v>1422</v>
      </c>
      <c r="C93" t="s">
        <v>269</v>
      </c>
    </row>
    <row r="94" spans="1:3">
      <c r="A94" t="s">
        <v>1518</v>
      </c>
      <c r="B94" t="s">
        <v>1422</v>
      </c>
      <c r="C94" t="s">
        <v>269</v>
      </c>
    </row>
    <row r="95" spans="1:3">
      <c r="A95" t="s">
        <v>1519</v>
      </c>
      <c r="B95" t="s">
        <v>1422</v>
      </c>
      <c r="C95" t="s">
        <v>269</v>
      </c>
    </row>
    <row r="96" spans="1:3">
      <c r="A96" t="s">
        <v>1520</v>
      </c>
      <c r="B96" t="s">
        <v>1422</v>
      </c>
      <c r="C96" t="s">
        <v>269</v>
      </c>
    </row>
    <row r="97" spans="1:3">
      <c r="A97" t="s">
        <v>1521</v>
      </c>
      <c r="B97" t="s">
        <v>270</v>
      </c>
      <c r="C97" t="s">
        <v>270</v>
      </c>
    </row>
    <row r="98" spans="1:3">
      <c r="A98" t="s">
        <v>1522</v>
      </c>
      <c r="B98" t="s">
        <v>272</v>
      </c>
      <c r="C98" t="s">
        <v>272</v>
      </c>
    </row>
    <row r="99" spans="1:3">
      <c r="A99" t="s">
        <v>1523</v>
      </c>
      <c r="B99" t="s">
        <v>270</v>
      </c>
      <c r="C99" t="s">
        <v>270</v>
      </c>
    </row>
    <row r="100" spans="1:3">
      <c r="A100" t="s">
        <v>1524</v>
      </c>
      <c r="B100" t="s">
        <v>275</v>
      </c>
      <c r="C100" t="s">
        <v>275</v>
      </c>
    </row>
    <row r="101" spans="1:3">
      <c r="A101" t="s">
        <v>276</v>
      </c>
      <c r="B101" t="s">
        <v>276</v>
      </c>
      <c r="C101" t="s">
        <v>276</v>
      </c>
    </row>
    <row r="102" spans="1:3">
      <c r="A102" t="s">
        <v>1525</v>
      </c>
      <c r="B102" t="s">
        <v>272</v>
      </c>
      <c r="C102" t="s">
        <v>272</v>
      </c>
    </row>
    <row r="103" spans="1:3">
      <c r="A103" t="s">
        <v>1526</v>
      </c>
      <c r="B103" t="s">
        <v>270</v>
      </c>
      <c r="C103" t="s">
        <v>270</v>
      </c>
    </row>
    <row r="104" spans="1:3">
      <c r="A104" t="s">
        <v>1527</v>
      </c>
      <c r="B104" t="s">
        <v>270</v>
      </c>
      <c r="C104" t="s">
        <v>270</v>
      </c>
    </row>
    <row r="105" spans="1:3">
      <c r="A105" t="s">
        <v>1528</v>
      </c>
      <c r="B105" t="s">
        <v>275</v>
      </c>
      <c r="C105" t="s">
        <v>275</v>
      </c>
    </row>
    <row r="106" spans="1:3">
      <c r="A106" t="s">
        <v>1529</v>
      </c>
      <c r="B106" t="s">
        <v>1530</v>
      </c>
      <c r="C106" t="s">
        <v>269</v>
      </c>
    </row>
    <row r="107" spans="1:3">
      <c r="A107" t="s">
        <v>1531</v>
      </c>
      <c r="B107" t="s">
        <v>275</v>
      </c>
      <c r="C107" t="s">
        <v>275</v>
      </c>
    </row>
    <row r="108" spans="1:3">
      <c r="A108" t="s">
        <v>1532</v>
      </c>
      <c r="B108" t="s">
        <v>275</v>
      </c>
      <c r="C108" t="s">
        <v>275</v>
      </c>
    </row>
    <row r="109" spans="1:3">
      <c r="A109" t="s">
        <v>1533</v>
      </c>
      <c r="B109" t="s">
        <v>273</v>
      </c>
      <c r="C109" t="s">
        <v>273</v>
      </c>
    </row>
    <row r="110" spans="1:3">
      <c r="A110" t="s">
        <v>1534</v>
      </c>
      <c r="B110" t="s">
        <v>273</v>
      </c>
      <c r="C110" t="s">
        <v>273</v>
      </c>
    </row>
    <row r="111" spans="1:3">
      <c r="A111" t="s">
        <v>1535</v>
      </c>
      <c r="B111" t="s">
        <v>273</v>
      </c>
      <c r="C111" t="s">
        <v>273</v>
      </c>
    </row>
    <row r="112" spans="1:3">
      <c r="A112" t="s">
        <v>1536</v>
      </c>
      <c r="B112" t="s">
        <v>273</v>
      </c>
      <c r="C112" t="s">
        <v>273</v>
      </c>
    </row>
    <row r="113" spans="1:3">
      <c r="A113" t="s">
        <v>1537</v>
      </c>
      <c r="B113" t="s">
        <v>275</v>
      </c>
      <c r="C113" t="s">
        <v>275</v>
      </c>
    </row>
    <row r="114" spans="1:3">
      <c r="A114" t="s">
        <v>1538</v>
      </c>
      <c r="B114" t="s">
        <v>270</v>
      </c>
      <c r="C114" t="s">
        <v>270</v>
      </c>
    </row>
    <row r="115" spans="1:3">
      <c r="A115" t="s">
        <v>1539</v>
      </c>
      <c r="B115" t="s">
        <v>272</v>
      </c>
      <c r="C115" t="s">
        <v>272</v>
      </c>
    </row>
    <row r="116" spans="1:3">
      <c r="A116" t="s">
        <v>1540</v>
      </c>
      <c r="B116" t="s">
        <v>275</v>
      </c>
      <c r="C116" t="s">
        <v>275</v>
      </c>
    </row>
    <row r="117" spans="1:3">
      <c r="A117" t="s">
        <v>1541</v>
      </c>
      <c r="B117" t="s">
        <v>270</v>
      </c>
      <c r="C117" t="s">
        <v>270</v>
      </c>
    </row>
    <row r="118" spans="1:3">
      <c r="A118" t="s">
        <v>1542</v>
      </c>
      <c r="B118" t="s">
        <v>270</v>
      </c>
      <c r="C118" t="s">
        <v>270</v>
      </c>
    </row>
    <row r="119" spans="1:3">
      <c r="A119" t="s">
        <v>1543</v>
      </c>
      <c r="B119" t="s">
        <v>270</v>
      </c>
      <c r="C119" t="s">
        <v>270</v>
      </c>
    </row>
    <row r="120" spans="1:3">
      <c r="A120" t="s">
        <v>1544</v>
      </c>
      <c r="B120" t="s">
        <v>270</v>
      </c>
      <c r="C120" t="s">
        <v>270</v>
      </c>
    </row>
    <row r="121" spans="1:3">
      <c r="A121" t="s">
        <v>1545</v>
      </c>
      <c r="B121" t="s">
        <v>270</v>
      </c>
      <c r="C121" t="s">
        <v>270</v>
      </c>
    </row>
    <row r="122" spans="1:3">
      <c r="A122" t="s">
        <v>1546</v>
      </c>
      <c r="B122" t="s">
        <v>270</v>
      </c>
      <c r="C122" t="s">
        <v>270</v>
      </c>
    </row>
    <row r="123" spans="1:3">
      <c r="A123" t="s">
        <v>1547</v>
      </c>
      <c r="B123" t="s">
        <v>270</v>
      </c>
      <c r="C123" t="s">
        <v>270</v>
      </c>
    </row>
    <row r="124" spans="1:3">
      <c r="A124" t="s">
        <v>1548</v>
      </c>
      <c r="B124" t="s">
        <v>270</v>
      </c>
      <c r="C124" t="s">
        <v>270</v>
      </c>
    </row>
    <row r="125" spans="1:3">
      <c r="A125" t="s">
        <v>1549</v>
      </c>
      <c r="B125" t="s">
        <v>270</v>
      </c>
      <c r="C125" t="s">
        <v>270</v>
      </c>
    </row>
    <row r="126" spans="1:3">
      <c r="A126" t="s">
        <v>1550</v>
      </c>
      <c r="B126" t="s">
        <v>270</v>
      </c>
      <c r="C126" t="s">
        <v>270</v>
      </c>
    </row>
    <row r="127" spans="1:3">
      <c r="A127" t="s">
        <v>1551</v>
      </c>
      <c r="B127" t="s">
        <v>270</v>
      </c>
      <c r="C127" t="s">
        <v>270</v>
      </c>
    </row>
    <row r="128" spans="1:3">
      <c r="A128" t="s">
        <v>1552</v>
      </c>
      <c r="B128" t="s">
        <v>270</v>
      </c>
      <c r="C128" t="s">
        <v>270</v>
      </c>
    </row>
    <row r="129" spans="1:3">
      <c r="A129" t="s">
        <v>1553</v>
      </c>
      <c r="B129" t="s">
        <v>270</v>
      </c>
      <c r="C129" t="s">
        <v>270</v>
      </c>
    </row>
    <row r="130" spans="1:3">
      <c r="A130" t="s">
        <v>1554</v>
      </c>
      <c r="B130" t="s">
        <v>272</v>
      </c>
      <c r="C130" t="s">
        <v>272</v>
      </c>
    </row>
    <row r="131" spans="1:3">
      <c r="A131" t="s">
        <v>1555</v>
      </c>
      <c r="B131" t="s">
        <v>270</v>
      </c>
      <c r="C131" t="s">
        <v>270</v>
      </c>
    </row>
    <row r="132" spans="1:3">
      <c r="A132" t="s">
        <v>1556</v>
      </c>
      <c r="B132" t="s">
        <v>1530</v>
      </c>
      <c r="C132" t="s">
        <v>269</v>
      </c>
    </row>
    <row r="133" spans="1:3">
      <c r="A133" t="s">
        <v>1307</v>
      </c>
      <c r="B133" t="s">
        <v>270</v>
      </c>
      <c r="C133" t="s">
        <v>270</v>
      </c>
    </row>
    <row r="134" spans="1:3">
      <c r="A134" t="s">
        <v>1557</v>
      </c>
      <c r="B134" t="s">
        <v>270</v>
      </c>
      <c r="C134" t="s">
        <v>270</v>
      </c>
    </row>
    <row r="135" spans="1:3">
      <c r="A135" t="s">
        <v>1558</v>
      </c>
      <c r="B135" t="s">
        <v>270</v>
      </c>
      <c r="C135" t="s">
        <v>270</v>
      </c>
    </row>
    <row r="136" spans="1:3">
      <c r="A136" t="s">
        <v>1559</v>
      </c>
      <c r="B136" t="s">
        <v>270</v>
      </c>
      <c r="C136" t="s">
        <v>270</v>
      </c>
    </row>
    <row r="137" spans="1:3">
      <c r="A137" t="s">
        <v>1560</v>
      </c>
      <c r="B137" t="s">
        <v>270</v>
      </c>
      <c r="C137" t="s">
        <v>270</v>
      </c>
    </row>
    <row r="138" spans="1:3">
      <c r="A138" t="s">
        <v>1561</v>
      </c>
      <c r="B138" t="s">
        <v>270</v>
      </c>
      <c r="C138" t="s">
        <v>270</v>
      </c>
    </row>
    <row r="139" spans="1:3">
      <c r="A139" t="s">
        <v>1562</v>
      </c>
      <c r="B139" t="s">
        <v>270</v>
      </c>
      <c r="C139" t="s">
        <v>270</v>
      </c>
    </row>
    <row r="140" spans="1:3">
      <c r="A140" t="s">
        <v>1563</v>
      </c>
      <c r="B140" t="s">
        <v>270</v>
      </c>
      <c r="C140" t="s">
        <v>270</v>
      </c>
    </row>
    <row r="141" spans="1:3">
      <c r="A141" t="s">
        <v>1564</v>
      </c>
      <c r="B141" t="s">
        <v>270</v>
      </c>
      <c r="C141" t="s">
        <v>270</v>
      </c>
    </row>
    <row r="142" spans="1:3">
      <c r="A142" t="s">
        <v>1565</v>
      </c>
      <c r="B142" t="s">
        <v>270</v>
      </c>
      <c r="C142" t="s">
        <v>270</v>
      </c>
    </row>
    <row r="143" spans="1:3">
      <c r="A143" t="s">
        <v>1566</v>
      </c>
      <c r="B143" t="s">
        <v>270</v>
      </c>
      <c r="C143" t="s">
        <v>270</v>
      </c>
    </row>
    <row r="144" spans="1:3">
      <c r="A144" t="s">
        <v>1567</v>
      </c>
      <c r="B144" t="s">
        <v>270</v>
      </c>
      <c r="C144" t="s">
        <v>270</v>
      </c>
    </row>
    <row r="145" spans="1:3">
      <c r="A145" t="s">
        <v>1568</v>
      </c>
      <c r="B145" t="s">
        <v>270</v>
      </c>
      <c r="C145" t="s">
        <v>270</v>
      </c>
    </row>
    <row r="146" spans="1:3">
      <c r="A146" t="s">
        <v>1569</v>
      </c>
      <c r="B146" t="s">
        <v>270</v>
      </c>
      <c r="C146" t="s">
        <v>270</v>
      </c>
    </row>
    <row r="147" spans="1:3">
      <c r="A147" t="s">
        <v>1570</v>
      </c>
      <c r="B147" t="s">
        <v>270</v>
      </c>
      <c r="C147" t="s">
        <v>270</v>
      </c>
    </row>
    <row r="148" spans="1:3">
      <c r="A148" t="s">
        <v>1571</v>
      </c>
      <c r="B148" t="s">
        <v>270</v>
      </c>
      <c r="C148" t="s">
        <v>270</v>
      </c>
    </row>
    <row r="149" spans="1:3">
      <c r="A149" t="s">
        <v>1572</v>
      </c>
      <c r="B149" t="s">
        <v>270</v>
      </c>
      <c r="C149" t="s">
        <v>270</v>
      </c>
    </row>
    <row r="150" spans="1:3">
      <c r="A150" t="s">
        <v>1573</v>
      </c>
      <c r="B150" t="s">
        <v>271</v>
      </c>
      <c r="C150" t="s">
        <v>271</v>
      </c>
    </row>
    <row r="151" spans="1:3">
      <c r="A151" t="s">
        <v>1574</v>
      </c>
      <c r="B151" t="s">
        <v>275</v>
      </c>
      <c r="C151" t="s">
        <v>275</v>
      </c>
    </row>
    <row r="152" spans="1:3">
      <c r="A152" t="s">
        <v>1575</v>
      </c>
      <c r="B152" t="s">
        <v>272</v>
      </c>
      <c r="C152" t="s">
        <v>272</v>
      </c>
    </row>
    <row r="153" spans="1:3">
      <c r="A153" t="s">
        <v>1576</v>
      </c>
      <c r="B153" t="s">
        <v>275</v>
      </c>
      <c r="C153" t="s">
        <v>275</v>
      </c>
    </row>
    <row r="154" spans="1:3">
      <c r="A154" t="s">
        <v>1577</v>
      </c>
      <c r="B154" t="s">
        <v>275</v>
      </c>
      <c r="C154" t="s">
        <v>275</v>
      </c>
    </row>
    <row r="155" spans="1:3">
      <c r="A155" t="s">
        <v>1578</v>
      </c>
      <c r="B155" t="s">
        <v>277</v>
      </c>
      <c r="C155" t="s">
        <v>277</v>
      </c>
    </row>
    <row r="156" spans="1:3">
      <c r="A156" t="s">
        <v>274</v>
      </c>
      <c r="B156" t="s">
        <v>274</v>
      </c>
      <c r="C156" t="s">
        <v>274</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4"/>
  <sheetViews>
    <sheetView workbookViewId="0"/>
  </sheetViews>
  <sheetFormatPr defaultColWidth="11.5703125" defaultRowHeight="15"/>
  <cols>
    <col min="1" max="2" width="19.85546875" bestFit="1" customWidth="1"/>
  </cols>
  <sheetData>
    <row r="1" spans="1:2">
      <c r="A1" s="688" t="s">
        <v>1392</v>
      </c>
      <c r="B1" s="688" t="s">
        <v>1417</v>
      </c>
    </row>
    <row r="2" spans="1:2">
      <c r="A2" t="s">
        <v>1418</v>
      </c>
      <c r="B2" t="s">
        <v>269</v>
      </c>
    </row>
    <row r="3" spans="1:2">
      <c r="A3" t="s">
        <v>1419</v>
      </c>
      <c r="B3" t="s">
        <v>269</v>
      </c>
    </row>
    <row r="4" spans="1:2">
      <c r="A4" t="s">
        <v>1420</v>
      </c>
      <c r="B4" t="s">
        <v>269</v>
      </c>
    </row>
    <row r="5" spans="1:2">
      <c r="A5" t="s">
        <v>1421</v>
      </c>
      <c r="B5" t="s">
        <v>269</v>
      </c>
    </row>
    <row r="6" spans="1:2">
      <c r="A6" t="s">
        <v>1422</v>
      </c>
      <c r="B6" t="s">
        <v>269</v>
      </c>
    </row>
    <row r="7" spans="1:2">
      <c r="A7" t="s">
        <v>276</v>
      </c>
      <c r="B7" t="s">
        <v>276</v>
      </c>
    </row>
    <row r="8" spans="1:2">
      <c r="A8" t="s">
        <v>275</v>
      </c>
      <c r="B8" t="s">
        <v>275</v>
      </c>
    </row>
    <row r="9" spans="1:2">
      <c r="A9" t="s">
        <v>273</v>
      </c>
      <c r="B9" t="s">
        <v>273</v>
      </c>
    </row>
    <row r="10" spans="1:2">
      <c r="A10" t="s">
        <v>272</v>
      </c>
      <c r="B10" t="s">
        <v>272</v>
      </c>
    </row>
    <row r="11" spans="1:2">
      <c r="A11" t="s">
        <v>270</v>
      </c>
      <c r="B11" t="s">
        <v>270</v>
      </c>
    </row>
    <row r="12" spans="1:2">
      <c r="A12" t="s">
        <v>271</v>
      </c>
      <c r="B12" t="s">
        <v>271</v>
      </c>
    </row>
    <row r="13" spans="1:2">
      <c r="A13" t="s">
        <v>277</v>
      </c>
      <c r="B13" t="s">
        <v>277</v>
      </c>
    </row>
    <row r="14" spans="1:2">
      <c r="A14" t="s">
        <v>274</v>
      </c>
      <c r="B14" t="s">
        <v>274</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220"/>
  <sheetViews>
    <sheetView topLeftCell="D1" workbookViewId="0">
      <selection activeCell="K38" sqref="K38"/>
    </sheetView>
  </sheetViews>
  <sheetFormatPr defaultColWidth="11.5703125" defaultRowHeight="15"/>
  <cols>
    <col min="1" max="1" width="13.5703125" bestFit="1" customWidth="1"/>
    <col min="2" max="2" width="27.140625" bestFit="1" customWidth="1"/>
    <col min="3" max="5" width="28.42578125" bestFit="1" customWidth="1"/>
    <col min="6" max="6" width="28.5703125" bestFit="1" customWidth="1"/>
    <col min="7" max="9" width="28.42578125" bestFit="1" customWidth="1"/>
    <col min="10" max="13" width="28.5703125" bestFit="1" customWidth="1"/>
    <col min="14" max="14" width="21.85546875" bestFit="1" customWidth="1"/>
    <col min="15" max="15" width="17.140625" bestFit="1" customWidth="1"/>
    <col min="18" max="19" width="23.5703125" bestFit="1" customWidth="1"/>
  </cols>
  <sheetData>
    <row r="1" spans="1:19">
      <c r="B1" t="s">
        <v>417</v>
      </c>
      <c r="C1" t="s">
        <v>418</v>
      </c>
      <c r="D1" t="s">
        <v>419</v>
      </c>
      <c r="E1" t="s">
        <v>420</v>
      </c>
      <c r="F1" t="s">
        <v>421</v>
      </c>
      <c r="G1" t="s">
        <v>423</v>
      </c>
      <c r="H1" t="s">
        <v>422</v>
      </c>
      <c r="I1" t="s">
        <v>424</v>
      </c>
      <c r="J1" t="s">
        <v>425</v>
      </c>
      <c r="K1" t="s">
        <v>1798</v>
      </c>
      <c r="L1" t="s">
        <v>426</v>
      </c>
      <c r="M1" t="s">
        <v>1813</v>
      </c>
      <c r="N1" t="s">
        <v>427</v>
      </c>
      <c r="O1" t="s">
        <v>428</v>
      </c>
    </row>
    <row r="2" spans="1:19">
      <c r="A2">
        <v>1</v>
      </c>
      <c r="B2" t="s">
        <v>429</v>
      </c>
      <c r="C2" t="s">
        <v>430</v>
      </c>
      <c r="D2" t="s">
        <v>431</v>
      </c>
      <c r="E2" t="s">
        <v>432</v>
      </c>
      <c r="F2" t="s">
        <v>2</v>
      </c>
      <c r="G2" t="s">
        <v>434</v>
      </c>
      <c r="H2" t="s">
        <v>904</v>
      </c>
      <c r="I2" t="s">
        <v>322</v>
      </c>
      <c r="J2" t="s">
        <v>435</v>
      </c>
      <c r="K2" t="s">
        <v>1713</v>
      </c>
      <c r="L2" t="s">
        <v>436</v>
      </c>
      <c r="M2" t="s">
        <v>437</v>
      </c>
      <c r="N2" t="s">
        <v>438</v>
      </c>
      <c r="O2" t="s">
        <v>439</v>
      </c>
      <c r="R2" t="s">
        <v>440</v>
      </c>
      <c r="S2" t="s">
        <v>417</v>
      </c>
    </row>
    <row r="3" spans="1:19">
      <c r="A3">
        <v>2</v>
      </c>
      <c r="B3" t="s">
        <v>441</v>
      </c>
      <c r="C3" t="s">
        <v>442</v>
      </c>
      <c r="D3" t="s">
        <v>443</v>
      </c>
      <c r="E3" t="s">
        <v>444</v>
      </c>
      <c r="F3" t="s">
        <v>3</v>
      </c>
      <c r="G3" t="s">
        <v>446</v>
      </c>
      <c r="H3" t="s">
        <v>1672</v>
      </c>
      <c r="I3" t="s">
        <v>323</v>
      </c>
      <c r="J3" t="s">
        <v>447</v>
      </c>
      <c r="K3" t="s">
        <v>1714</v>
      </c>
      <c r="L3" t="s">
        <v>448</v>
      </c>
      <c r="M3" t="s">
        <v>1681</v>
      </c>
      <c r="N3" t="s">
        <v>450</v>
      </c>
      <c r="O3" t="s">
        <v>1683</v>
      </c>
      <c r="R3" t="s">
        <v>452</v>
      </c>
      <c r="S3" t="s">
        <v>423</v>
      </c>
    </row>
    <row r="4" spans="1:19">
      <c r="A4">
        <v>3</v>
      </c>
      <c r="B4" t="s">
        <v>453</v>
      </c>
      <c r="C4" t="s">
        <v>454</v>
      </c>
      <c r="D4" t="s">
        <v>455</v>
      </c>
      <c r="E4" t="s">
        <v>456</v>
      </c>
      <c r="F4" t="s">
        <v>4</v>
      </c>
      <c r="G4" t="s">
        <v>458</v>
      </c>
      <c r="H4" t="s">
        <v>1673</v>
      </c>
      <c r="I4" t="s">
        <v>324</v>
      </c>
      <c r="J4" t="s">
        <v>459</v>
      </c>
      <c r="K4" t="s">
        <v>1715</v>
      </c>
      <c r="L4" t="s">
        <v>460</v>
      </c>
      <c r="M4" t="s">
        <v>461</v>
      </c>
      <c r="N4" t="s">
        <v>462</v>
      </c>
      <c r="O4" t="s">
        <v>463</v>
      </c>
      <c r="R4" t="s">
        <v>464</v>
      </c>
      <c r="S4" t="s">
        <v>419</v>
      </c>
    </row>
    <row r="5" spans="1:19">
      <c r="A5">
        <v>4</v>
      </c>
      <c r="B5" t="s">
        <v>465</v>
      </c>
      <c r="C5" t="s">
        <v>466</v>
      </c>
      <c r="D5" t="s">
        <v>467</v>
      </c>
      <c r="E5" t="s">
        <v>468</v>
      </c>
      <c r="F5" t="s">
        <v>1643</v>
      </c>
      <c r="G5" t="s">
        <v>470</v>
      </c>
      <c r="H5" t="s">
        <v>1674</v>
      </c>
      <c r="I5" t="s">
        <v>325</v>
      </c>
      <c r="J5" t="s">
        <v>471</v>
      </c>
      <c r="K5" t="s">
        <v>1716</v>
      </c>
      <c r="L5" t="s">
        <v>472</v>
      </c>
      <c r="M5" t="s">
        <v>473</v>
      </c>
      <c r="N5" t="s">
        <v>474</v>
      </c>
      <c r="O5" t="s">
        <v>475</v>
      </c>
      <c r="R5" t="s">
        <v>476</v>
      </c>
      <c r="S5" t="s">
        <v>418</v>
      </c>
    </row>
    <row r="6" spans="1:19">
      <c r="A6">
        <v>5</v>
      </c>
      <c r="B6" t="s">
        <v>477</v>
      </c>
      <c r="C6" t="s">
        <v>478</v>
      </c>
      <c r="D6" t="s">
        <v>479</v>
      </c>
      <c r="E6" t="s">
        <v>480</v>
      </c>
      <c r="F6" t="s">
        <v>481</v>
      </c>
      <c r="G6" t="s">
        <v>483</v>
      </c>
      <c r="H6" t="s">
        <v>482</v>
      </c>
      <c r="I6" t="s">
        <v>1675</v>
      </c>
      <c r="J6" t="s">
        <v>1678</v>
      </c>
      <c r="K6" t="s">
        <v>1717</v>
      </c>
      <c r="L6" t="s">
        <v>485</v>
      </c>
      <c r="M6" t="s">
        <v>486</v>
      </c>
      <c r="N6" t="s">
        <v>487</v>
      </c>
      <c r="O6" t="s">
        <v>488</v>
      </c>
      <c r="R6" t="s">
        <v>489</v>
      </c>
      <c r="S6" t="s">
        <v>426</v>
      </c>
    </row>
    <row r="7" spans="1:19">
      <c r="A7">
        <v>6</v>
      </c>
      <c r="B7" t="s">
        <v>490</v>
      </c>
      <c r="C7" t="s">
        <v>491</v>
      </c>
      <c r="D7" t="s">
        <v>492</v>
      </c>
      <c r="E7" t="s">
        <v>1670</v>
      </c>
      <c r="F7" t="s">
        <v>494</v>
      </c>
      <c r="G7" t="s">
        <v>496</v>
      </c>
      <c r="H7" t="s">
        <v>495</v>
      </c>
      <c r="I7" t="s">
        <v>327</v>
      </c>
      <c r="J7" t="s">
        <v>1679</v>
      </c>
      <c r="K7" t="s">
        <v>1718</v>
      </c>
      <c r="L7" t="s">
        <v>498</v>
      </c>
      <c r="M7" t="s">
        <v>499</v>
      </c>
      <c r="N7" t="s">
        <v>935</v>
      </c>
      <c r="O7" t="s">
        <v>501</v>
      </c>
      <c r="R7" t="s">
        <v>321</v>
      </c>
      <c r="S7" t="s">
        <v>424</v>
      </c>
    </row>
    <row r="8" spans="1:19">
      <c r="A8">
        <v>7</v>
      </c>
      <c r="B8" t="s">
        <v>502</v>
      </c>
      <c r="C8" t="s">
        <v>503</v>
      </c>
      <c r="D8" t="s">
        <v>504</v>
      </c>
      <c r="E8" t="s">
        <v>1671</v>
      </c>
      <c r="F8" t="s">
        <v>506</v>
      </c>
      <c r="G8" t="s">
        <v>508</v>
      </c>
      <c r="H8" t="s">
        <v>507</v>
      </c>
      <c r="I8" t="s">
        <v>328</v>
      </c>
      <c r="J8" t="s">
        <v>1680</v>
      </c>
      <c r="K8" t="s">
        <v>1719</v>
      </c>
      <c r="L8" t="s">
        <v>510</v>
      </c>
      <c r="M8" t="s">
        <v>511</v>
      </c>
      <c r="N8" t="s">
        <v>512</v>
      </c>
      <c r="O8" t="s">
        <v>513</v>
      </c>
      <c r="R8" t="s">
        <v>1811</v>
      </c>
      <c r="S8" t="s">
        <v>1798</v>
      </c>
    </row>
    <row r="9" spans="1:19">
      <c r="A9">
        <v>8</v>
      </c>
      <c r="B9" t="s">
        <v>515</v>
      </c>
      <c r="C9" t="s">
        <v>516</v>
      </c>
      <c r="D9" t="s">
        <v>517</v>
      </c>
      <c r="E9" t="s">
        <v>518</v>
      </c>
      <c r="F9" t="s">
        <v>519</v>
      </c>
      <c r="G9" t="s">
        <v>521</v>
      </c>
      <c r="H9" t="s">
        <v>520</v>
      </c>
      <c r="I9" t="s">
        <v>329</v>
      </c>
      <c r="J9" t="s">
        <v>522</v>
      </c>
      <c r="K9" t="s">
        <v>1720</v>
      </c>
      <c r="L9" t="s">
        <v>523</v>
      </c>
      <c r="M9" t="s">
        <v>524</v>
      </c>
      <c r="N9" t="s">
        <v>525</v>
      </c>
      <c r="O9" t="s">
        <v>526</v>
      </c>
      <c r="R9" t="s">
        <v>527</v>
      </c>
      <c r="S9" t="s">
        <v>425</v>
      </c>
    </row>
    <row r="10" spans="1:19">
      <c r="A10">
        <v>9</v>
      </c>
      <c r="B10" t="s">
        <v>528</v>
      </c>
      <c r="C10" t="s">
        <v>529</v>
      </c>
      <c r="D10" t="s">
        <v>530</v>
      </c>
      <c r="E10" t="s">
        <v>531</v>
      </c>
      <c r="F10" t="s">
        <v>532</v>
      </c>
      <c r="G10" t="s">
        <v>534</v>
      </c>
      <c r="H10" t="s">
        <v>533</v>
      </c>
      <c r="I10" t="s">
        <v>1676</v>
      </c>
      <c r="J10" t="s">
        <v>536</v>
      </c>
      <c r="K10" t="s">
        <v>1721</v>
      </c>
      <c r="L10" t="s">
        <v>537</v>
      </c>
      <c r="M10" t="s">
        <v>538</v>
      </c>
      <c r="N10" t="s">
        <v>1682</v>
      </c>
      <c r="O10" t="s">
        <v>540</v>
      </c>
      <c r="R10" t="s">
        <v>541</v>
      </c>
      <c r="S10" t="s">
        <v>420</v>
      </c>
    </row>
    <row r="11" spans="1:19">
      <c r="A11">
        <v>10</v>
      </c>
      <c r="B11" t="s">
        <v>542</v>
      </c>
      <c r="C11" t="s">
        <v>543</v>
      </c>
      <c r="D11" t="s">
        <v>544</v>
      </c>
      <c r="E11" t="s">
        <v>545</v>
      </c>
      <c r="F11" t="s">
        <v>546</v>
      </c>
      <c r="G11" t="s">
        <v>548</v>
      </c>
      <c r="H11" t="s">
        <v>547</v>
      </c>
      <c r="I11" t="s">
        <v>1677</v>
      </c>
      <c r="J11" t="s">
        <v>550</v>
      </c>
      <c r="K11" t="s">
        <v>1722</v>
      </c>
      <c r="L11" t="s">
        <v>551</v>
      </c>
      <c r="M11" t="s">
        <v>552</v>
      </c>
      <c r="N11" t="s">
        <v>553</v>
      </c>
      <c r="O11" t="s">
        <v>554</v>
      </c>
      <c r="R11" t="s">
        <v>555</v>
      </c>
      <c r="S11" t="s">
        <v>422</v>
      </c>
    </row>
    <row r="12" spans="1:19">
      <c r="A12">
        <v>11</v>
      </c>
      <c r="B12" t="s">
        <v>556</v>
      </c>
      <c r="C12" t="s">
        <v>557</v>
      </c>
      <c r="D12" t="s">
        <v>558</v>
      </c>
      <c r="E12" t="s">
        <v>559</v>
      </c>
      <c r="F12" t="s">
        <v>560</v>
      </c>
      <c r="G12" t="s">
        <v>562</v>
      </c>
      <c r="H12" t="s">
        <v>561</v>
      </c>
      <c r="I12" t="s">
        <v>563</v>
      </c>
      <c r="J12" t="s">
        <v>564</v>
      </c>
      <c r="K12" t="s">
        <v>1723</v>
      </c>
      <c r="L12" t="s">
        <v>565</v>
      </c>
      <c r="M12" t="s">
        <v>566</v>
      </c>
      <c r="N12" t="s">
        <v>567</v>
      </c>
      <c r="O12" t="s">
        <v>568</v>
      </c>
      <c r="R12" t="s">
        <v>1812</v>
      </c>
      <c r="S12" t="s">
        <v>1813</v>
      </c>
    </row>
    <row r="13" spans="1:19">
      <c r="A13">
        <v>12</v>
      </c>
      <c r="B13" t="s">
        <v>570</v>
      </c>
      <c r="C13" t="s">
        <v>571</v>
      </c>
      <c r="D13" t="s">
        <v>572</v>
      </c>
      <c r="E13" t="s">
        <v>573</v>
      </c>
      <c r="F13" t="s">
        <v>574</v>
      </c>
      <c r="G13" t="s">
        <v>576</v>
      </c>
      <c r="H13" t="s">
        <v>575</v>
      </c>
      <c r="I13" t="s">
        <v>577</v>
      </c>
      <c r="J13" t="s">
        <v>578</v>
      </c>
      <c r="K13" t="s">
        <v>1724</v>
      </c>
      <c r="L13" t="s">
        <v>579</v>
      </c>
      <c r="M13" t="s">
        <v>580</v>
      </c>
      <c r="N13" t="s">
        <v>581</v>
      </c>
      <c r="O13" t="s">
        <v>582</v>
      </c>
      <c r="R13" t="s">
        <v>1</v>
      </c>
      <c r="S13" t="s">
        <v>421</v>
      </c>
    </row>
    <row r="14" spans="1:19">
      <c r="R14" t="s">
        <v>583</v>
      </c>
      <c r="S14" t="s">
        <v>427</v>
      </c>
    </row>
    <row r="15" spans="1:19">
      <c r="R15" t="s">
        <v>584</v>
      </c>
      <c r="S15" t="s">
        <v>428</v>
      </c>
    </row>
    <row r="16" spans="1:19">
      <c r="R16" t="s">
        <v>1798</v>
      </c>
      <c r="S16" t="s">
        <v>1811</v>
      </c>
    </row>
    <row r="17" spans="1:19">
      <c r="R17" t="s">
        <v>418</v>
      </c>
      <c r="S17" t="s">
        <v>476</v>
      </c>
    </row>
    <row r="18" spans="1:19">
      <c r="R18" t="s">
        <v>419</v>
      </c>
      <c r="S18" t="s">
        <v>464</v>
      </c>
    </row>
    <row r="19" spans="1:19">
      <c r="R19" t="s">
        <v>420</v>
      </c>
      <c r="S19" t="s">
        <v>541</v>
      </c>
    </row>
    <row r="20" spans="1:19">
      <c r="B20">
        <v>1</v>
      </c>
      <c r="C20">
        <v>2</v>
      </c>
      <c r="D20">
        <v>3</v>
      </c>
      <c r="E20">
        <v>4</v>
      </c>
      <c r="F20">
        <v>5</v>
      </c>
      <c r="G20">
        <v>6</v>
      </c>
      <c r="H20">
        <v>7</v>
      </c>
      <c r="I20">
        <v>8</v>
      </c>
      <c r="J20">
        <v>9</v>
      </c>
      <c r="K20">
        <v>10</v>
      </c>
      <c r="L20">
        <v>11</v>
      </c>
      <c r="M20">
        <v>12</v>
      </c>
      <c r="R20" t="s">
        <v>421</v>
      </c>
      <c r="S20" t="s">
        <v>1</v>
      </c>
    </row>
    <row r="21" spans="1:19">
      <c r="A21" t="s">
        <v>418</v>
      </c>
      <c r="B21" t="s">
        <v>585</v>
      </c>
      <c r="C21" t="s">
        <v>586</v>
      </c>
      <c r="D21" t="s">
        <v>587</v>
      </c>
      <c r="E21" t="s">
        <v>588</v>
      </c>
      <c r="F21" t="s">
        <v>589</v>
      </c>
      <c r="G21" t="s">
        <v>590</v>
      </c>
      <c r="H21" t="s">
        <v>591</v>
      </c>
      <c r="I21" t="s">
        <v>592</v>
      </c>
      <c r="J21" t="s">
        <v>593</v>
      </c>
      <c r="K21" t="s">
        <v>594</v>
      </c>
      <c r="L21" t="s">
        <v>595</v>
      </c>
      <c r="M21" t="s">
        <v>596</v>
      </c>
      <c r="R21" t="s">
        <v>422</v>
      </c>
      <c r="S21" t="s">
        <v>555</v>
      </c>
    </row>
    <row r="22" spans="1:19">
      <c r="A22" t="s">
        <v>419</v>
      </c>
      <c r="B22" t="s">
        <v>597</v>
      </c>
      <c r="C22" t="s">
        <v>598</v>
      </c>
      <c r="D22" t="s">
        <v>599</v>
      </c>
      <c r="E22" t="s">
        <v>600</v>
      </c>
      <c r="F22" t="s">
        <v>601</v>
      </c>
      <c r="G22" t="s">
        <v>602</v>
      </c>
      <c r="H22" t="s">
        <v>603</v>
      </c>
      <c r="I22" t="s">
        <v>604</v>
      </c>
      <c r="J22" t="s">
        <v>605</v>
      </c>
      <c r="K22" t="s">
        <v>606</v>
      </c>
      <c r="L22" t="s">
        <v>607</v>
      </c>
      <c r="M22" t="s">
        <v>608</v>
      </c>
      <c r="R22" t="s">
        <v>424</v>
      </c>
      <c r="S22" t="s">
        <v>321</v>
      </c>
    </row>
    <row r="23" spans="1:19">
      <c r="A23" t="s">
        <v>420</v>
      </c>
      <c r="B23" t="s">
        <v>609</v>
      </c>
      <c r="C23" t="s">
        <v>610</v>
      </c>
      <c r="D23" t="s">
        <v>611</v>
      </c>
      <c r="E23" t="s">
        <v>612</v>
      </c>
      <c r="F23" t="s">
        <v>613</v>
      </c>
      <c r="G23" t="s">
        <v>614</v>
      </c>
      <c r="H23" t="s">
        <v>615</v>
      </c>
      <c r="I23" t="s">
        <v>616</v>
      </c>
      <c r="J23" t="s">
        <v>617</v>
      </c>
      <c r="K23" t="s">
        <v>618</v>
      </c>
      <c r="L23" t="s">
        <v>619</v>
      </c>
      <c r="M23" t="s">
        <v>620</v>
      </c>
      <c r="R23" t="s">
        <v>425</v>
      </c>
      <c r="S23" t="s">
        <v>527</v>
      </c>
    </row>
    <row r="24" spans="1:19">
      <c r="A24" t="s">
        <v>421</v>
      </c>
      <c r="B24" t="s">
        <v>621</v>
      </c>
      <c r="C24" t="s">
        <v>622</v>
      </c>
      <c r="D24" t="s">
        <v>623</v>
      </c>
      <c r="E24" t="s">
        <v>624</v>
      </c>
      <c r="F24" t="s">
        <v>1644</v>
      </c>
      <c r="G24" t="s">
        <v>625</v>
      </c>
      <c r="H24" t="s">
        <v>626</v>
      </c>
      <c r="I24" t="s">
        <v>627</v>
      </c>
      <c r="J24" t="s">
        <v>628</v>
      </c>
      <c r="K24" t="s">
        <v>629</v>
      </c>
      <c r="L24" t="s">
        <v>630</v>
      </c>
      <c r="M24" t="s">
        <v>631</v>
      </c>
      <c r="R24" t="s">
        <v>632</v>
      </c>
      <c r="S24" t="s">
        <v>633</v>
      </c>
    </row>
    <row r="25" spans="1:19">
      <c r="A25" t="s">
        <v>422</v>
      </c>
      <c r="B25" t="s">
        <v>634</v>
      </c>
      <c r="C25" t="s">
        <v>635</v>
      </c>
      <c r="D25" t="s">
        <v>636</v>
      </c>
      <c r="E25" t="s">
        <v>637</v>
      </c>
      <c r="F25" t="s">
        <v>638</v>
      </c>
      <c r="G25" t="s">
        <v>639</v>
      </c>
      <c r="H25" t="s">
        <v>640</v>
      </c>
      <c r="I25" t="s">
        <v>641</v>
      </c>
      <c r="J25" t="s">
        <v>642</v>
      </c>
      <c r="K25" t="s">
        <v>643</v>
      </c>
      <c r="L25" t="s">
        <v>644</v>
      </c>
      <c r="M25" t="s">
        <v>645</v>
      </c>
      <c r="R25" t="s">
        <v>417</v>
      </c>
      <c r="S25" t="s">
        <v>440</v>
      </c>
    </row>
    <row r="26" spans="1:19">
      <c r="A26" t="s">
        <v>423</v>
      </c>
      <c r="B26" t="s">
        <v>646</v>
      </c>
      <c r="C26" t="s">
        <v>647</v>
      </c>
      <c r="D26" t="s">
        <v>648</v>
      </c>
      <c r="E26" t="s">
        <v>649</v>
      </c>
      <c r="F26" t="s">
        <v>650</v>
      </c>
      <c r="G26" t="s">
        <v>651</v>
      </c>
      <c r="H26" t="s">
        <v>652</v>
      </c>
      <c r="I26" t="s">
        <v>653</v>
      </c>
      <c r="J26" t="s">
        <v>654</v>
      </c>
      <c r="K26" t="s">
        <v>655</v>
      </c>
      <c r="L26" t="s">
        <v>656</v>
      </c>
      <c r="M26" t="s">
        <v>657</v>
      </c>
      <c r="R26" t="s">
        <v>426</v>
      </c>
      <c r="S26" t="s">
        <v>489</v>
      </c>
    </row>
    <row r="27" spans="1:19">
      <c r="A27" t="s">
        <v>424</v>
      </c>
      <c r="B27" t="s">
        <v>658</v>
      </c>
      <c r="C27" t="s">
        <v>659</v>
      </c>
      <c r="D27" t="s">
        <v>660</v>
      </c>
      <c r="E27" t="s">
        <v>661</v>
      </c>
      <c r="F27" t="s">
        <v>662</v>
      </c>
      <c r="G27" t="s">
        <v>663</v>
      </c>
      <c r="H27" t="s">
        <v>664</v>
      </c>
      <c r="I27" t="s">
        <v>665</v>
      </c>
      <c r="J27" t="s">
        <v>666</v>
      </c>
      <c r="K27" t="s">
        <v>667</v>
      </c>
      <c r="L27" t="s">
        <v>668</v>
      </c>
      <c r="M27" t="s">
        <v>669</v>
      </c>
      <c r="R27" t="s">
        <v>1814</v>
      </c>
      <c r="S27" t="s">
        <v>1812</v>
      </c>
    </row>
    <row r="28" spans="1:19">
      <c r="A28" t="s">
        <v>425</v>
      </c>
      <c r="B28" t="s">
        <v>670</v>
      </c>
      <c r="C28" t="s">
        <v>671</v>
      </c>
      <c r="D28" t="s">
        <v>672</v>
      </c>
      <c r="E28" t="s">
        <v>673</v>
      </c>
      <c r="F28" t="s">
        <v>674</v>
      </c>
      <c r="G28" t="s">
        <v>675</v>
      </c>
      <c r="H28" t="s">
        <v>676</v>
      </c>
      <c r="I28" t="s">
        <v>677</v>
      </c>
      <c r="J28" t="s">
        <v>678</v>
      </c>
      <c r="K28" t="s">
        <v>679</v>
      </c>
      <c r="L28" t="s">
        <v>680</v>
      </c>
      <c r="M28" t="s">
        <v>681</v>
      </c>
      <c r="R28" t="s">
        <v>427</v>
      </c>
      <c r="S28" t="s">
        <v>583</v>
      </c>
    </row>
    <row r="29" spans="1:19">
      <c r="A29" t="s">
        <v>1798</v>
      </c>
      <c r="B29" t="s">
        <v>1799</v>
      </c>
      <c r="C29" t="s">
        <v>1800</v>
      </c>
      <c r="D29" t="s">
        <v>1801</v>
      </c>
      <c r="E29" t="s">
        <v>1802</v>
      </c>
      <c r="F29" t="s">
        <v>1803</v>
      </c>
      <c r="G29" t="s">
        <v>1804</v>
      </c>
      <c r="H29" t="s">
        <v>1805</v>
      </c>
      <c r="I29" t="s">
        <v>1806</v>
      </c>
      <c r="J29" t="s">
        <v>1807</v>
      </c>
      <c r="K29" t="s">
        <v>1808</v>
      </c>
      <c r="L29" t="s">
        <v>1809</v>
      </c>
      <c r="M29" t="s">
        <v>1810</v>
      </c>
      <c r="R29" t="s">
        <v>423</v>
      </c>
      <c r="S29" t="s">
        <v>452</v>
      </c>
    </row>
    <row r="30" spans="1:19">
      <c r="A30" t="s">
        <v>417</v>
      </c>
      <c r="B30" t="s">
        <v>682</v>
      </c>
      <c r="C30" t="s">
        <v>683</v>
      </c>
      <c r="D30" t="s">
        <v>684</v>
      </c>
      <c r="E30" t="s">
        <v>685</v>
      </c>
      <c r="F30" t="s">
        <v>686</v>
      </c>
      <c r="G30" t="s">
        <v>687</v>
      </c>
      <c r="H30" t="s">
        <v>688</v>
      </c>
      <c r="I30" t="s">
        <v>689</v>
      </c>
      <c r="J30" t="s">
        <v>690</v>
      </c>
      <c r="K30" t="s">
        <v>691</v>
      </c>
      <c r="L30" t="s">
        <v>692</v>
      </c>
      <c r="M30" t="s">
        <v>693</v>
      </c>
    </row>
    <row r="31" spans="1:19">
      <c r="A31" t="s">
        <v>426</v>
      </c>
      <c r="B31" t="s">
        <v>694</v>
      </c>
      <c r="C31" t="s">
        <v>695</v>
      </c>
      <c r="D31" t="s">
        <v>696</v>
      </c>
      <c r="E31" t="s">
        <v>697</v>
      </c>
      <c r="F31" t="s">
        <v>698</v>
      </c>
      <c r="G31" t="s">
        <v>699</v>
      </c>
      <c r="H31" t="s">
        <v>700</v>
      </c>
      <c r="I31" t="s">
        <v>701</v>
      </c>
      <c r="J31" t="s">
        <v>702</v>
      </c>
      <c r="K31" t="s">
        <v>703</v>
      </c>
      <c r="L31" t="s">
        <v>704</v>
      </c>
      <c r="M31" t="s">
        <v>705</v>
      </c>
    </row>
    <row r="32" spans="1:19">
      <c r="A32" t="s">
        <v>1813</v>
      </c>
      <c r="B32" t="s">
        <v>1815</v>
      </c>
      <c r="C32" t="s">
        <v>1816</v>
      </c>
      <c r="D32" t="s">
        <v>1817</v>
      </c>
      <c r="E32" t="s">
        <v>1818</v>
      </c>
      <c r="F32" t="s">
        <v>1819</v>
      </c>
      <c r="G32" t="s">
        <v>1820</v>
      </c>
      <c r="H32" t="s">
        <v>1821</v>
      </c>
      <c r="I32" t="s">
        <v>1822</v>
      </c>
      <c r="J32" t="s">
        <v>1823</v>
      </c>
      <c r="K32" t="s">
        <v>1824</v>
      </c>
      <c r="L32" t="s">
        <v>1825</v>
      </c>
      <c r="M32" t="s">
        <v>1826</v>
      </c>
    </row>
    <row r="33" spans="1:15">
      <c r="A33" t="s">
        <v>427</v>
      </c>
      <c r="B33" t="s">
        <v>706</v>
      </c>
      <c r="C33" t="s">
        <v>707</v>
      </c>
      <c r="D33" t="s">
        <v>708</v>
      </c>
      <c r="E33" t="s">
        <v>709</v>
      </c>
      <c r="F33" t="s">
        <v>710</v>
      </c>
      <c r="G33" t="s">
        <v>711</v>
      </c>
      <c r="H33" t="s">
        <v>712</v>
      </c>
      <c r="I33" t="s">
        <v>713</v>
      </c>
      <c r="J33" t="s">
        <v>714</v>
      </c>
      <c r="K33" t="s">
        <v>715</v>
      </c>
      <c r="L33" t="s">
        <v>716</v>
      </c>
      <c r="M33" t="s">
        <v>717</v>
      </c>
    </row>
    <row r="34" spans="1:15">
      <c r="A34" t="s">
        <v>428</v>
      </c>
      <c r="B34" t="s">
        <v>718</v>
      </c>
      <c r="C34" t="s">
        <v>719</v>
      </c>
      <c r="D34" t="s">
        <v>720</v>
      </c>
      <c r="E34" t="s">
        <v>721</v>
      </c>
      <c r="F34" t="s">
        <v>722</v>
      </c>
      <c r="G34" t="s">
        <v>723</v>
      </c>
      <c r="H34" t="s">
        <v>724</v>
      </c>
      <c r="I34" t="s">
        <v>725</v>
      </c>
      <c r="J34" t="s">
        <v>726</v>
      </c>
      <c r="K34" t="s">
        <v>727</v>
      </c>
      <c r="L34" t="s">
        <v>728</v>
      </c>
      <c r="M34" t="s">
        <v>729</v>
      </c>
    </row>
    <row r="38" spans="1:15">
      <c r="B38" t="s">
        <v>417</v>
      </c>
      <c r="C38" t="s">
        <v>418</v>
      </c>
      <c r="D38" t="s">
        <v>419</v>
      </c>
      <c r="E38" t="s">
        <v>420</v>
      </c>
      <c r="F38" t="s">
        <v>421</v>
      </c>
      <c r="G38" t="s">
        <v>423</v>
      </c>
      <c r="H38" t="s">
        <v>422</v>
      </c>
      <c r="I38" t="s">
        <v>424</v>
      </c>
      <c r="J38" t="s">
        <v>425</v>
      </c>
      <c r="K38" t="s">
        <v>1798</v>
      </c>
      <c r="L38" t="s">
        <v>426</v>
      </c>
      <c r="M38" t="s">
        <v>1813</v>
      </c>
      <c r="N38" t="s">
        <v>427</v>
      </c>
      <c r="O38" t="s">
        <v>428</v>
      </c>
    </row>
    <row r="39" spans="1:15">
      <c r="A39">
        <v>1</v>
      </c>
      <c r="B39" t="s">
        <v>730</v>
      </c>
      <c r="C39" t="s">
        <v>430</v>
      </c>
      <c r="D39" t="s">
        <v>431</v>
      </c>
      <c r="E39" t="s">
        <v>432</v>
      </c>
      <c r="F39" t="s">
        <v>2</v>
      </c>
      <c r="G39" t="s">
        <v>434</v>
      </c>
      <c r="H39" t="s">
        <v>433</v>
      </c>
      <c r="I39" t="s">
        <v>322</v>
      </c>
      <c r="J39" t="s">
        <v>435</v>
      </c>
      <c r="K39" t="s">
        <v>1713</v>
      </c>
      <c r="L39" t="s">
        <v>436</v>
      </c>
      <c r="M39" t="s">
        <v>437</v>
      </c>
      <c r="N39" t="s">
        <v>438</v>
      </c>
      <c r="O39" t="s">
        <v>439</v>
      </c>
    </row>
    <row r="40" spans="1:15">
      <c r="A40">
        <v>2</v>
      </c>
      <c r="B40" t="s">
        <v>683</v>
      </c>
      <c r="C40" t="s">
        <v>442</v>
      </c>
      <c r="D40" t="s">
        <v>443</v>
      </c>
      <c r="E40" t="s">
        <v>444</v>
      </c>
      <c r="F40" t="s">
        <v>3</v>
      </c>
      <c r="G40" t="s">
        <v>446</v>
      </c>
      <c r="H40" t="s">
        <v>445</v>
      </c>
      <c r="I40" t="s">
        <v>323</v>
      </c>
      <c r="J40" t="s">
        <v>447</v>
      </c>
      <c r="K40" t="s">
        <v>1714</v>
      </c>
      <c r="L40" t="s">
        <v>448</v>
      </c>
      <c r="M40" t="s">
        <v>449</v>
      </c>
      <c r="N40" t="s">
        <v>450</v>
      </c>
      <c r="O40" t="s">
        <v>451</v>
      </c>
    </row>
    <row r="41" spans="1:15">
      <c r="A41">
        <v>3</v>
      </c>
      <c r="B41" t="s">
        <v>684</v>
      </c>
      <c r="C41" t="s">
        <v>454</v>
      </c>
      <c r="D41" t="s">
        <v>455</v>
      </c>
      <c r="E41" t="s">
        <v>456</v>
      </c>
      <c r="F41" t="s">
        <v>4</v>
      </c>
      <c r="G41" t="s">
        <v>458</v>
      </c>
      <c r="H41" t="s">
        <v>457</v>
      </c>
      <c r="I41" t="s">
        <v>324</v>
      </c>
      <c r="J41" t="s">
        <v>459</v>
      </c>
      <c r="K41" t="s">
        <v>1715</v>
      </c>
      <c r="L41" t="s">
        <v>460</v>
      </c>
      <c r="M41" t="s">
        <v>461</v>
      </c>
      <c r="N41" t="s">
        <v>462</v>
      </c>
      <c r="O41" t="s">
        <v>463</v>
      </c>
    </row>
    <row r="42" spans="1:15">
      <c r="A42">
        <v>4</v>
      </c>
      <c r="B42" t="s">
        <v>685</v>
      </c>
      <c r="C42" t="s">
        <v>466</v>
      </c>
      <c r="D42" t="s">
        <v>467</v>
      </c>
      <c r="E42" t="s">
        <v>468</v>
      </c>
      <c r="F42" t="s">
        <v>1643</v>
      </c>
      <c r="G42" t="s">
        <v>470</v>
      </c>
      <c r="H42" t="s">
        <v>469</v>
      </c>
      <c r="I42" t="s">
        <v>325</v>
      </c>
      <c r="J42" t="s">
        <v>471</v>
      </c>
      <c r="K42" t="s">
        <v>1716</v>
      </c>
      <c r="L42" t="s">
        <v>472</v>
      </c>
      <c r="M42" t="s">
        <v>473</v>
      </c>
      <c r="N42" t="s">
        <v>474</v>
      </c>
      <c r="O42" t="s">
        <v>475</v>
      </c>
    </row>
    <row r="43" spans="1:15">
      <c r="A43">
        <v>5</v>
      </c>
      <c r="B43" t="s">
        <v>686</v>
      </c>
      <c r="C43" t="s">
        <v>478</v>
      </c>
      <c r="D43" t="s">
        <v>479</v>
      </c>
      <c r="E43" t="s">
        <v>480</v>
      </c>
      <c r="F43" t="s">
        <v>483</v>
      </c>
      <c r="G43" t="s">
        <v>483</v>
      </c>
      <c r="H43" t="s">
        <v>482</v>
      </c>
      <c r="I43" t="s">
        <v>326</v>
      </c>
      <c r="J43" t="s">
        <v>484</v>
      </c>
      <c r="K43" t="s">
        <v>1717</v>
      </c>
      <c r="L43" t="s">
        <v>485</v>
      </c>
      <c r="M43" t="s">
        <v>486</v>
      </c>
      <c r="N43" t="s">
        <v>487</v>
      </c>
      <c r="O43" t="s">
        <v>488</v>
      </c>
    </row>
    <row r="44" spans="1:15">
      <c r="A44">
        <v>6</v>
      </c>
      <c r="B44" t="s">
        <v>687</v>
      </c>
      <c r="C44" t="s">
        <v>491</v>
      </c>
      <c r="D44" t="s">
        <v>492</v>
      </c>
      <c r="E44" t="s">
        <v>493</v>
      </c>
      <c r="F44" t="s">
        <v>496</v>
      </c>
      <c r="G44" t="s">
        <v>496</v>
      </c>
      <c r="H44" t="s">
        <v>495</v>
      </c>
      <c r="I44" t="s">
        <v>327</v>
      </c>
      <c r="J44" t="s">
        <v>497</v>
      </c>
      <c r="K44" t="s">
        <v>1718</v>
      </c>
      <c r="L44" t="s">
        <v>498</v>
      </c>
      <c r="M44" t="s">
        <v>499</v>
      </c>
      <c r="N44" t="s">
        <v>500</v>
      </c>
      <c r="O44" t="s">
        <v>501</v>
      </c>
    </row>
    <row r="45" spans="1:15">
      <c r="A45">
        <v>7</v>
      </c>
      <c r="B45" t="s">
        <v>688</v>
      </c>
      <c r="C45" t="s">
        <v>503</v>
      </c>
      <c r="D45" t="s">
        <v>504</v>
      </c>
      <c r="E45" t="s">
        <v>505</v>
      </c>
      <c r="F45" t="s">
        <v>508</v>
      </c>
      <c r="G45" t="s">
        <v>508</v>
      </c>
      <c r="H45" t="s">
        <v>507</v>
      </c>
      <c r="I45" t="s">
        <v>328</v>
      </c>
      <c r="J45" t="s">
        <v>509</v>
      </c>
      <c r="K45" t="s">
        <v>1719</v>
      </c>
      <c r="L45" t="s">
        <v>510</v>
      </c>
      <c r="M45" t="s">
        <v>511</v>
      </c>
      <c r="N45" t="s">
        <v>512</v>
      </c>
      <c r="O45" t="s">
        <v>513</v>
      </c>
    </row>
    <row r="46" spans="1:15">
      <c r="A46">
        <v>8</v>
      </c>
      <c r="B46" t="s">
        <v>689</v>
      </c>
      <c r="C46" t="s">
        <v>516</v>
      </c>
      <c r="D46" t="s">
        <v>517</v>
      </c>
      <c r="E46" t="s">
        <v>518</v>
      </c>
      <c r="F46" t="s">
        <v>521</v>
      </c>
      <c r="G46" t="s">
        <v>521</v>
      </c>
      <c r="H46" t="s">
        <v>520</v>
      </c>
      <c r="I46" t="s">
        <v>329</v>
      </c>
      <c r="J46" t="s">
        <v>522</v>
      </c>
      <c r="K46" t="s">
        <v>1720</v>
      </c>
      <c r="L46" t="s">
        <v>523</v>
      </c>
      <c r="M46" t="s">
        <v>524</v>
      </c>
      <c r="N46" t="s">
        <v>525</v>
      </c>
      <c r="O46" t="s">
        <v>526</v>
      </c>
    </row>
    <row r="47" spans="1:15">
      <c r="A47">
        <v>9</v>
      </c>
      <c r="B47" t="s">
        <v>690</v>
      </c>
      <c r="C47" t="s">
        <v>529</v>
      </c>
      <c r="D47" t="s">
        <v>530</v>
      </c>
      <c r="E47" t="s">
        <v>531</v>
      </c>
      <c r="F47" t="s">
        <v>534</v>
      </c>
      <c r="G47" t="s">
        <v>534</v>
      </c>
      <c r="H47" t="s">
        <v>533</v>
      </c>
      <c r="I47" t="s">
        <v>535</v>
      </c>
      <c r="J47" t="s">
        <v>536</v>
      </c>
      <c r="K47" t="s">
        <v>1721</v>
      </c>
      <c r="L47" t="s">
        <v>537</v>
      </c>
      <c r="M47" t="s">
        <v>538</v>
      </c>
      <c r="N47" t="s">
        <v>539</v>
      </c>
      <c r="O47" t="s">
        <v>540</v>
      </c>
    </row>
    <row r="48" spans="1:15">
      <c r="A48">
        <v>10</v>
      </c>
      <c r="B48" t="s">
        <v>691</v>
      </c>
      <c r="C48" t="s">
        <v>543</v>
      </c>
      <c r="D48" t="s">
        <v>544</v>
      </c>
      <c r="E48" t="s">
        <v>545</v>
      </c>
      <c r="F48" t="s">
        <v>548</v>
      </c>
      <c r="G48" t="s">
        <v>548</v>
      </c>
      <c r="H48" t="s">
        <v>547</v>
      </c>
      <c r="I48" t="s">
        <v>549</v>
      </c>
      <c r="J48" t="s">
        <v>550</v>
      </c>
      <c r="K48" t="s">
        <v>1722</v>
      </c>
      <c r="L48" t="s">
        <v>551</v>
      </c>
      <c r="M48" t="s">
        <v>552</v>
      </c>
      <c r="N48" t="s">
        <v>553</v>
      </c>
      <c r="O48" t="s">
        <v>554</v>
      </c>
    </row>
    <row r="49" spans="1:15">
      <c r="A49">
        <v>11</v>
      </c>
      <c r="B49" t="s">
        <v>692</v>
      </c>
      <c r="C49" t="s">
        <v>557</v>
      </c>
      <c r="D49" t="s">
        <v>558</v>
      </c>
      <c r="E49" t="s">
        <v>559</v>
      </c>
      <c r="F49" t="s">
        <v>562</v>
      </c>
      <c r="G49" t="s">
        <v>562</v>
      </c>
      <c r="H49" t="s">
        <v>561</v>
      </c>
      <c r="I49" t="s">
        <v>563</v>
      </c>
      <c r="J49" t="s">
        <v>564</v>
      </c>
      <c r="K49" t="s">
        <v>1723</v>
      </c>
      <c r="L49" t="s">
        <v>565</v>
      </c>
      <c r="M49" t="s">
        <v>566</v>
      </c>
      <c r="N49" t="s">
        <v>567</v>
      </c>
      <c r="O49" t="s">
        <v>568</v>
      </c>
    </row>
    <row r="50" spans="1:15">
      <c r="A50">
        <v>12</v>
      </c>
      <c r="B50" t="s">
        <v>693</v>
      </c>
      <c r="C50" t="s">
        <v>571</v>
      </c>
      <c r="D50" t="s">
        <v>572</v>
      </c>
      <c r="E50" t="s">
        <v>573</v>
      </c>
      <c r="F50" t="s">
        <v>576</v>
      </c>
      <c r="G50" t="s">
        <v>576</v>
      </c>
      <c r="H50" t="s">
        <v>575</v>
      </c>
      <c r="I50" t="s">
        <v>577</v>
      </c>
      <c r="J50" t="s">
        <v>578</v>
      </c>
      <c r="K50" t="s">
        <v>1724</v>
      </c>
      <c r="L50" t="s">
        <v>579</v>
      </c>
      <c r="M50" t="s">
        <v>580</v>
      </c>
      <c r="N50" t="s">
        <v>581</v>
      </c>
      <c r="O50" t="s">
        <v>582</v>
      </c>
    </row>
    <row r="53" spans="1:15">
      <c r="B53" t="s">
        <v>730</v>
      </c>
      <c r="C53">
        <v>1</v>
      </c>
      <c r="D53" t="s">
        <v>731</v>
      </c>
      <c r="E53" t="s">
        <v>732</v>
      </c>
      <c r="F53" t="s">
        <v>682</v>
      </c>
    </row>
    <row r="54" spans="1:15">
      <c r="B54" t="s">
        <v>683</v>
      </c>
      <c r="C54">
        <v>2</v>
      </c>
      <c r="D54" t="s">
        <v>733</v>
      </c>
      <c r="E54" t="s">
        <v>734</v>
      </c>
      <c r="F54" t="s">
        <v>683</v>
      </c>
    </row>
    <row r="55" spans="1:15">
      <c r="B55" t="s">
        <v>684</v>
      </c>
      <c r="C55">
        <v>3</v>
      </c>
      <c r="D55" t="s">
        <v>735</v>
      </c>
      <c r="E55" t="s">
        <v>736</v>
      </c>
      <c r="F55" t="s">
        <v>684</v>
      </c>
    </row>
    <row r="56" spans="1:15">
      <c r="B56" t="s">
        <v>685</v>
      </c>
      <c r="C56">
        <v>4</v>
      </c>
      <c r="D56" t="s">
        <v>737</v>
      </c>
      <c r="E56" t="s">
        <v>266</v>
      </c>
      <c r="F56" t="s">
        <v>685</v>
      </c>
    </row>
    <row r="57" spans="1:15">
      <c r="B57" t="s">
        <v>686</v>
      </c>
      <c r="C57">
        <v>5</v>
      </c>
      <c r="D57" t="s">
        <v>738</v>
      </c>
      <c r="E57" t="s">
        <v>739</v>
      </c>
      <c r="F57" t="s">
        <v>686</v>
      </c>
    </row>
    <row r="58" spans="1:15">
      <c r="B58" t="s">
        <v>687</v>
      </c>
      <c r="C58">
        <v>6</v>
      </c>
      <c r="D58" t="s">
        <v>740</v>
      </c>
      <c r="E58" t="s">
        <v>741</v>
      </c>
      <c r="F58" t="s">
        <v>687</v>
      </c>
    </row>
    <row r="59" spans="1:15">
      <c r="B59" t="s">
        <v>688</v>
      </c>
      <c r="C59">
        <v>7</v>
      </c>
      <c r="D59" t="s">
        <v>742</v>
      </c>
      <c r="E59" t="s">
        <v>743</v>
      </c>
      <c r="F59" t="s">
        <v>688</v>
      </c>
    </row>
    <row r="60" spans="1:15">
      <c r="B60" t="s">
        <v>689</v>
      </c>
      <c r="C60">
        <v>8</v>
      </c>
      <c r="D60" t="s">
        <v>744</v>
      </c>
      <c r="E60" t="s">
        <v>745</v>
      </c>
      <c r="F60" t="s">
        <v>689</v>
      </c>
    </row>
    <row r="61" spans="1:15">
      <c r="B61" t="s">
        <v>690</v>
      </c>
      <c r="C61">
        <v>9</v>
      </c>
      <c r="D61" t="s">
        <v>746</v>
      </c>
      <c r="E61" t="s">
        <v>747</v>
      </c>
      <c r="F61" t="s">
        <v>690</v>
      </c>
    </row>
    <row r="62" spans="1:15">
      <c r="B62" t="s">
        <v>691</v>
      </c>
      <c r="C62">
        <v>10</v>
      </c>
      <c r="D62" t="s">
        <v>748</v>
      </c>
      <c r="E62" t="s">
        <v>749</v>
      </c>
      <c r="F62" t="s">
        <v>691</v>
      </c>
    </row>
    <row r="63" spans="1:15">
      <c r="B63" t="s">
        <v>692</v>
      </c>
      <c r="C63">
        <v>11</v>
      </c>
      <c r="D63" t="s">
        <v>750</v>
      </c>
      <c r="E63" t="s">
        <v>751</v>
      </c>
      <c r="F63" t="s">
        <v>692</v>
      </c>
    </row>
    <row r="64" spans="1:15">
      <c r="B64" t="s">
        <v>693</v>
      </c>
      <c r="C64">
        <v>12</v>
      </c>
      <c r="D64" t="s">
        <v>373</v>
      </c>
      <c r="E64" t="s">
        <v>752</v>
      </c>
      <c r="F64" t="s">
        <v>693</v>
      </c>
    </row>
    <row r="65" spans="2:6">
      <c r="B65" t="s">
        <v>434</v>
      </c>
      <c r="C65">
        <v>1</v>
      </c>
      <c r="D65" t="s">
        <v>731</v>
      </c>
      <c r="E65" t="s">
        <v>732</v>
      </c>
      <c r="F65" t="s">
        <v>646</v>
      </c>
    </row>
    <row r="66" spans="2:6">
      <c r="B66" t="s">
        <v>446</v>
      </c>
      <c r="C66">
        <v>2</v>
      </c>
      <c r="D66" t="s">
        <v>733</v>
      </c>
      <c r="E66" t="s">
        <v>734</v>
      </c>
      <c r="F66" t="s">
        <v>647</v>
      </c>
    </row>
    <row r="67" spans="2:6">
      <c r="B67" t="s">
        <v>458</v>
      </c>
      <c r="C67">
        <v>3</v>
      </c>
      <c r="D67" t="s">
        <v>735</v>
      </c>
      <c r="E67" t="s">
        <v>736</v>
      </c>
      <c r="F67" t="s">
        <v>648</v>
      </c>
    </row>
    <row r="68" spans="2:6">
      <c r="B68" t="s">
        <v>470</v>
      </c>
      <c r="C68">
        <v>4</v>
      </c>
      <c r="D68" t="s">
        <v>737</v>
      </c>
      <c r="E68" t="s">
        <v>266</v>
      </c>
      <c r="F68" t="s">
        <v>649</v>
      </c>
    </row>
    <row r="69" spans="2:6">
      <c r="B69" t="s">
        <v>483</v>
      </c>
      <c r="C69">
        <v>5</v>
      </c>
      <c r="D69" t="s">
        <v>738</v>
      </c>
      <c r="E69" t="s">
        <v>739</v>
      </c>
      <c r="F69" t="s">
        <v>650</v>
      </c>
    </row>
    <row r="70" spans="2:6">
      <c r="B70" t="s">
        <v>496</v>
      </c>
      <c r="C70">
        <v>6</v>
      </c>
      <c r="D70" t="s">
        <v>740</v>
      </c>
      <c r="E70" t="s">
        <v>741</v>
      </c>
      <c r="F70" t="s">
        <v>651</v>
      </c>
    </row>
    <row r="71" spans="2:6">
      <c r="B71" t="s">
        <v>508</v>
      </c>
      <c r="C71">
        <v>7</v>
      </c>
      <c r="D71" t="s">
        <v>742</v>
      </c>
      <c r="E71" t="s">
        <v>743</v>
      </c>
      <c r="F71" t="s">
        <v>652</v>
      </c>
    </row>
    <row r="72" spans="2:6">
      <c r="B72" t="s">
        <v>521</v>
      </c>
      <c r="C72">
        <v>8</v>
      </c>
      <c r="D72" t="s">
        <v>744</v>
      </c>
      <c r="E72" t="s">
        <v>745</v>
      </c>
      <c r="F72" t="s">
        <v>653</v>
      </c>
    </row>
    <row r="73" spans="2:6">
      <c r="B73" t="s">
        <v>534</v>
      </c>
      <c r="C73">
        <v>9</v>
      </c>
      <c r="D73" t="s">
        <v>746</v>
      </c>
      <c r="E73" t="s">
        <v>747</v>
      </c>
      <c r="F73" t="s">
        <v>654</v>
      </c>
    </row>
    <row r="74" spans="2:6">
      <c r="B74" t="s">
        <v>548</v>
      </c>
      <c r="C74">
        <v>10</v>
      </c>
      <c r="D74" t="s">
        <v>748</v>
      </c>
      <c r="E74" t="s">
        <v>749</v>
      </c>
      <c r="F74" t="s">
        <v>655</v>
      </c>
    </row>
    <row r="75" spans="2:6">
      <c r="B75" t="s">
        <v>562</v>
      </c>
      <c r="C75">
        <v>11</v>
      </c>
      <c r="D75" t="s">
        <v>750</v>
      </c>
      <c r="E75" t="s">
        <v>751</v>
      </c>
      <c r="F75" t="s">
        <v>656</v>
      </c>
    </row>
    <row r="76" spans="2:6">
      <c r="B76" t="s">
        <v>576</v>
      </c>
      <c r="C76">
        <v>12</v>
      </c>
      <c r="D76" t="s">
        <v>373</v>
      </c>
      <c r="E76" t="s">
        <v>752</v>
      </c>
      <c r="F76" t="s">
        <v>657</v>
      </c>
    </row>
    <row r="77" spans="2:6">
      <c r="B77" t="s">
        <v>431</v>
      </c>
      <c r="C77">
        <v>1</v>
      </c>
      <c r="D77" t="s">
        <v>731</v>
      </c>
      <c r="E77" t="s">
        <v>732</v>
      </c>
      <c r="F77" t="s">
        <v>597</v>
      </c>
    </row>
    <row r="78" spans="2:6">
      <c r="B78" t="s">
        <v>443</v>
      </c>
      <c r="C78">
        <v>2</v>
      </c>
      <c r="D78" t="s">
        <v>733</v>
      </c>
      <c r="E78" t="s">
        <v>734</v>
      </c>
      <c r="F78" t="s">
        <v>598</v>
      </c>
    </row>
    <row r="79" spans="2:6">
      <c r="B79" t="s">
        <v>455</v>
      </c>
      <c r="C79">
        <v>3</v>
      </c>
      <c r="D79" t="s">
        <v>735</v>
      </c>
      <c r="E79" t="s">
        <v>736</v>
      </c>
      <c r="F79" t="s">
        <v>599</v>
      </c>
    </row>
    <row r="80" spans="2:6">
      <c r="B80" t="s">
        <v>467</v>
      </c>
      <c r="C80">
        <v>4</v>
      </c>
      <c r="D80" t="s">
        <v>737</v>
      </c>
      <c r="E80" t="s">
        <v>266</v>
      </c>
      <c r="F80" t="s">
        <v>600</v>
      </c>
    </row>
    <row r="81" spans="2:6">
      <c r="B81" t="s">
        <v>479</v>
      </c>
      <c r="C81">
        <v>5</v>
      </c>
      <c r="D81" t="s">
        <v>738</v>
      </c>
      <c r="E81" t="s">
        <v>739</v>
      </c>
      <c r="F81" t="s">
        <v>601</v>
      </c>
    </row>
    <row r="82" spans="2:6">
      <c r="B82" t="s">
        <v>492</v>
      </c>
      <c r="C82">
        <v>6</v>
      </c>
      <c r="D82" t="s">
        <v>740</v>
      </c>
      <c r="E82" t="s">
        <v>741</v>
      </c>
      <c r="F82" t="s">
        <v>602</v>
      </c>
    </row>
    <row r="83" spans="2:6">
      <c r="B83" t="s">
        <v>504</v>
      </c>
      <c r="C83">
        <v>7</v>
      </c>
      <c r="D83" t="s">
        <v>742</v>
      </c>
      <c r="E83" t="s">
        <v>743</v>
      </c>
      <c r="F83" t="s">
        <v>603</v>
      </c>
    </row>
    <row r="84" spans="2:6">
      <c r="B84" t="s">
        <v>517</v>
      </c>
      <c r="C84">
        <v>8</v>
      </c>
      <c r="D84" t="s">
        <v>744</v>
      </c>
      <c r="E84" t="s">
        <v>745</v>
      </c>
      <c r="F84" t="s">
        <v>604</v>
      </c>
    </row>
    <row r="85" spans="2:6">
      <c r="B85" t="s">
        <v>530</v>
      </c>
      <c r="C85">
        <v>9</v>
      </c>
      <c r="D85" t="s">
        <v>746</v>
      </c>
      <c r="E85" t="s">
        <v>747</v>
      </c>
      <c r="F85" t="s">
        <v>605</v>
      </c>
    </row>
    <row r="86" spans="2:6">
      <c r="B86" t="s">
        <v>544</v>
      </c>
      <c r="C86">
        <v>10</v>
      </c>
      <c r="D86" t="s">
        <v>748</v>
      </c>
      <c r="E86" t="s">
        <v>749</v>
      </c>
      <c r="F86" t="s">
        <v>606</v>
      </c>
    </row>
    <row r="87" spans="2:6">
      <c r="B87" t="s">
        <v>558</v>
      </c>
      <c r="C87">
        <v>11</v>
      </c>
      <c r="D87" t="s">
        <v>750</v>
      </c>
      <c r="E87" t="s">
        <v>751</v>
      </c>
      <c r="F87" t="s">
        <v>607</v>
      </c>
    </row>
    <row r="88" spans="2:6">
      <c r="B88" t="s">
        <v>572</v>
      </c>
      <c r="C88">
        <v>12</v>
      </c>
      <c r="D88" t="s">
        <v>373</v>
      </c>
      <c r="E88" t="s">
        <v>752</v>
      </c>
      <c r="F88" t="s">
        <v>608</v>
      </c>
    </row>
    <row r="89" spans="2:6">
      <c r="B89" t="s">
        <v>430</v>
      </c>
      <c r="C89">
        <v>1</v>
      </c>
      <c r="D89" t="s">
        <v>731</v>
      </c>
      <c r="E89" t="s">
        <v>732</v>
      </c>
      <c r="F89" t="s">
        <v>585</v>
      </c>
    </row>
    <row r="90" spans="2:6">
      <c r="B90" t="s">
        <v>442</v>
      </c>
      <c r="C90">
        <v>2</v>
      </c>
      <c r="D90" t="s">
        <v>733</v>
      </c>
      <c r="E90" t="s">
        <v>734</v>
      </c>
      <c r="F90" t="s">
        <v>586</v>
      </c>
    </row>
    <row r="91" spans="2:6">
      <c r="B91" t="s">
        <v>454</v>
      </c>
      <c r="C91">
        <v>3</v>
      </c>
      <c r="D91" t="s">
        <v>735</v>
      </c>
      <c r="E91" t="s">
        <v>736</v>
      </c>
      <c r="F91" t="s">
        <v>587</v>
      </c>
    </row>
    <row r="92" spans="2:6">
      <c r="B92" t="s">
        <v>466</v>
      </c>
      <c r="C92">
        <v>4</v>
      </c>
      <c r="D92" t="s">
        <v>737</v>
      </c>
      <c r="E92" t="s">
        <v>266</v>
      </c>
      <c r="F92" t="s">
        <v>588</v>
      </c>
    </row>
    <row r="93" spans="2:6">
      <c r="B93" t="s">
        <v>478</v>
      </c>
      <c r="C93">
        <v>5</v>
      </c>
      <c r="D93" t="s">
        <v>738</v>
      </c>
      <c r="E93" t="s">
        <v>739</v>
      </c>
      <c r="F93" t="s">
        <v>589</v>
      </c>
    </row>
    <row r="94" spans="2:6">
      <c r="B94" t="s">
        <v>491</v>
      </c>
      <c r="C94">
        <v>6</v>
      </c>
      <c r="D94" t="s">
        <v>740</v>
      </c>
      <c r="E94" t="s">
        <v>741</v>
      </c>
      <c r="F94" t="s">
        <v>590</v>
      </c>
    </row>
    <row r="95" spans="2:6">
      <c r="B95" t="s">
        <v>503</v>
      </c>
      <c r="C95">
        <v>7</v>
      </c>
      <c r="D95" t="s">
        <v>742</v>
      </c>
      <c r="E95" t="s">
        <v>743</v>
      </c>
      <c r="F95" t="s">
        <v>591</v>
      </c>
    </row>
    <row r="96" spans="2:6">
      <c r="B96" t="s">
        <v>516</v>
      </c>
      <c r="C96">
        <v>8</v>
      </c>
      <c r="D96" t="s">
        <v>744</v>
      </c>
      <c r="E96" t="s">
        <v>745</v>
      </c>
      <c r="F96" t="s">
        <v>592</v>
      </c>
    </row>
    <row r="97" spans="2:6">
      <c r="B97" t="s">
        <v>529</v>
      </c>
      <c r="C97">
        <v>9</v>
      </c>
      <c r="D97" t="s">
        <v>746</v>
      </c>
      <c r="E97" t="s">
        <v>747</v>
      </c>
      <c r="F97" t="s">
        <v>593</v>
      </c>
    </row>
    <row r="98" spans="2:6">
      <c r="B98" t="s">
        <v>543</v>
      </c>
      <c r="C98">
        <v>10</v>
      </c>
      <c r="D98" t="s">
        <v>748</v>
      </c>
      <c r="E98" t="s">
        <v>749</v>
      </c>
      <c r="F98" t="s">
        <v>594</v>
      </c>
    </row>
    <row r="99" spans="2:6">
      <c r="B99" t="s">
        <v>557</v>
      </c>
      <c r="C99">
        <v>11</v>
      </c>
      <c r="D99" t="s">
        <v>750</v>
      </c>
      <c r="E99" t="s">
        <v>751</v>
      </c>
      <c r="F99" t="s">
        <v>595</v>
      </c>
    </row>
    <row r="100" spans="2:6">
      <c r="B100" t="s">
        <v>571</v>
      </c>
      <c r="C100">
        <v>12</v>
      </c>
      <c r="D100" t="s">
        <v>373</v>
      </c>
      <c r="E100" t="s">
        <v>752</v>
      </c>
      <c r="F100" t="s">
        <v>596</v>
      </c>
    </row>
    <row r="101" spans="2:6">
      <c r="B101" t="s">
        <v>436</v>
      </c>
      <c r="C101">
        <v>1</v>
      </c>
      <c r="D101" t="s">
        <v>731</v>
      </c>
      <c r="E101" t="s">
        <v>732</v>
      </c>
      <c r="F101" t="s">
        <v>694</v>
      </c>
    </row>
    <row r="102" spans="2:6">
      <c r="B102" t="s">
        <v>448</v>
      </c>
      <c r="C102">
        <v>2</v>
      </c>
      <c r="D102" t="s">
        <v>733</v>
      </c>
      <c r="E102" t="s">
        <v>734</v>
      </c>
      <c r="F102" t="s">
        <v>695</v>
      </c>
    </row>
    <row r="103" spans="2:6">
      <c r="B103" t="s">
        <v>460</v>
      </c>
      <c r="C103">
        <v>3</v>
      </c>
      <c r="D103" t="s">
        <v>735</v>
      </c>
      <c r="E103" t="s">
        <v>736</v>
      </c>
      <c r="F103" t="s">
        <v>696</v>
      </c>
    </row>
    <row r="104" spans="2:6">
      <c r="B104" t="s">
        <v>472</v>
      </c>
      <c r="C104">
        <v>4</v>
      </c>
      <c r="D104" t="s">
        <v>737</v>
      </c>
      <c r="E104" t="s">
        <v>266</v>
      </c>
      <c r="F104" t="s">
        <v>697</v>
      </c>
    </row>
    <row r="105" spans="2:6">
      <c r="B105" t="s">
        <v>485</v>
      </c>
      <c r="C105">
        <v>5</v>
      </c>
      <c r="D105" t="s">
        <v>738</v>
      </c>
      <c r="E105" t="s">
        <v>739</v>
      </c>
      <c r="F105" t="s">
        <v>698</v>
      </c>
    </row>
    <row r="106" spans="2:6">
      <c r="B106" t="s">
        <v>498</v>
      </c>
      <c r="C106">
        <v>6</v>
      </c>
      <c r="D106" t="s">
        <v>740</v>
      </c>
      <c r="E106" t="s">
        <v>741</v>
      </c>
      <c r="F106" t="s">
        <v>699</v>
      </c>
    </row>
    <row r="107" spans="2:6">
      <c r="B107" t="s">
        <v>510</v>
      </c>
      <c r="C107">
        <v>7</v>
      </c>
      <c r="D107" t="s">
        <v>742</v>
      </c>
      <c r="E107" t="s">
        <v>743</v>
      </c>
      <c r="F107" t="s">
        <v>700</v>
      </c>
    </row>
    <row r="108" spans="2:6">
      <c r="B108" t="s">
        <v>523</v>
      </c>
      <c r="C108">
        <v>8</v>
      </c>
      <c r="D108" t="s">
        <v>744</v>
      </c>
      <c r="E108" t="s">
        <v>745</v>
      </c>
      <c r="F108" t="s">
        <v>701</v>
      </c>
    </row>
    <row r="109" spans="2:6">
      <c r="B109" t="s">
        <v>537</v>
      </c>
      <c r="C109">
        <v>9</v>
      </c>
      <c r="D109" t="s">
        <v>746</v>
      </c>
      <c r="E109" t="s">
        <v>747</v>
      </c>
      <c r="F109" t="s">
        <v>702</v>
      </c>
    </row>
    <row r="110" spans="2:6">
      <c r="B110" t="s">
        <v>551</v>
      </c>
      <c r="C110">
        <v>10</v>
      </c>
      <c r="D110" t="s">
        <v>748</v>
      </c>
      <c r="E110" t="s">
        <v>749</v>
      </c>
      <c r="F110" t="s">
        <v>703</v>
      </c>
    </row>
    <row r="111" spans="2:6">
      <c r="B111" t="s">
        <v>565</v>
      </c>
      <c r="C111">
        <v>11</v>
      </c>
      <c r="D111" t="s">
        <v>750</v>
      </c>
      <c r="E111" t="s">
        <v>751</v>
      </c>
      <c r="F111" t="s">
        <v>704</v>
      </c>
    </row>
    <row r="112" spans="2:6">
      <c r="B112" t="s">
        <v>579</v>
      </c>
      <c r="C112">
        <v>12</v>
      </c>
      <c r="D112" t="s">
        <v>373</v>
      </c>
      <c r="E112" t="s">
        <v>752</v>
      </c>
      <c r="F112" t="s">
        <v>705</v>
      </c>
    </row>
    <row r="113" spans="2:6">
      <c r="B113" t="s">
        <v>322</v>
      </c>
      <c r="C113">
        <v>1</v>
      </c>
      <c r="D113" t="s">
        <v>731</v>
      </c>
      <c r="E113" t="s">
        <v>732</v>
      </c>
      <c r="F113" t="s">
        <v>658</v>
      </c>
    </row>
    <row r="114" spans="2:6">
      <c r="B114" t="s">
        <v>323</v>
      </c>
      <c r="C114">
        <v>2</v>
      </c>
      <c r="D114" t="s">
        <v>733</v>
      </c>
      <c r="E114" t="s">
        <v>734</v>
      </c>
      <c r="F114" t="s">
        <v>659</v>
      </c>
    </row>
    <row r="115" spans="2:6">
      <c r="B115" t="s">
        <v>324</v>
      </c>
      <c r="C115">
        <v>3</v>
      </c>
      <c r="D115" t="s">
        <v>735</v>
      </c>
      <c r="E115" t="s">
        <v>736</v>
      </c>
      <c r="F115" t="s">
        <v>660</v>
      </c>
    </row>
    <row r="116" spans="2:6">
      <c r="B116" t="s">
        <v>325</v>
      </c>
      <c r="C116">
        <v>4</v>
      </c>
      <c r="D116" t="s">
        <v>737</v>
      </c>
      <c r="E116" t="s">
        <v>266</v>
      </c>
      <c r="F116" t="s">
        <v>661</v>
      </c>
    </row>
    <row r="117" spans="2:6">
      <c r="B117" t="s">
        <v>326</v>
      </c>
      <c r="C117">
        <v>5</v>
      </c>
      <c r="D117" t="s">
        <v>738</v>
      </c>
      <c r="E117" t="s">
        <v>739</v>
      </c>
      <c r="F117" t="s">
        <v>662</v>
      </c>
    </row>
    <row r="118" spans="2:6">
      <c r="B118" t="s">
        <v>327</v>
      </c>
      <c r="C118">
        <v>6</v>
      </c>
      <c r="D118" t="s">
        <v>740</v>
      </c>
      <c r="E118" t="s">
        <v>741</v>
      </c>
      <c r="F118" t="s">
        <v>663</v>
      </c>
    </row>
    <row r="119" spans="2:6">
      <c r="B119" t="s">
        <v>328</v>
      </c>
      <c r="C119">
        <v>7</v>
      </c>
      <c r="D119" t="s">
        <v>742</v>
      </c>
      <c r="E119" t="s">
        <v>743</v>
      </c>
      <c r="F119" t="s">
        <v>664</v>
      </c>
    </row>
    <row r="120" spans="2:6">
      <c r="B120" t="s">
        <v>329</v>
      </c>
      <c r="C120">
        <v>8</v>
      </c>
      <c r="D120" t="s">
        <v>744</v>
      </c>
      <c r="E120" t="s">
        <v>745</v>
      </c>
      <c r="F120" t="s">
        <v>665</v>
      </c>
    </row>
    <row r="121" spans="2:6">
      <c r="B121" t="s">
        <v>535</v>
      </c>
      <c r="C121">
        <v>9</v>
      </c>
      <c r="D121" t="s">
        <v>746</v>
      </c>
      <c r="E121" t="s">
        <v>747</v>
      </c>
      <c r="F121" t="s">
        <v>666</v>
      </c>
    </row>
    <row r="122" spans="2:6">
      <c r="B122" t="s">
        <v>549</v>
      </c>
      <c r="C122">
        <v>10</v>
      </c>
      <c r="D122" t="s">
        <v>748</v>
      </c>
      <c r="E122" t="s">
        <v>749</v>
      </c>
      <c r="F122" t="s">
        <v>667</v>
      </c>
    </row>
    <row r="123" spans="2:6">
      <c r="B123" t="s">
        <v>563</v>
      </c>
      <c r="C123">
        <v>11</v>
      </c>
      <c r="D123" t="s">
        <v>750</v>
      </c>
      <c r="E123" t="s">
        <v>751</v>
      </c>
      <c r="F123" t="s">
        <v>668</v>
      </c>
    </row>
    <row r="124" spans="2:6">
      <c r="B124" t="s">
        <v>577</v>
      </c>
      <c r="C124">
        <v>12</v>
      </c>
      <c r="D124" t="s">
        <v>373</v>
      </c>
      <c r="E124" t="s">
        <v>752</v>
      </c>
      <c r="F124" t="s">
        <v>669</v>
      </c>
    </row>
    <row r="125" spans="2:6">
      <c r="B125" t="s">
        <v>1713</v>
      </c>
      <c r="C125">
        <v>1</v>
      </c>
      <c r="D125" t="s">
        <v>731</v>
      </c>
      <c r="E125" t="s">
        <v>732</v>
      </c>
      <c r="F125" t="s">
        <v>1799</v>
      </c>
    </row>
    <row r="126" spans="2:6">
      <c r="B126" t="s">
        <v>1714</v>
      </c>
      <c r="C126">
        <v>2</v>
      </c>
      <c r="D126" t="s">
        <v>733</v>
      </c>
      <c r="E126" t="s">
        <v>734</v>
      </c>
      <c r="F126" t="s">
        <v>1800</v>
      </c>
    </row>
    <row r="127" spans="2:6">
      <c r="B127" t="s">
        <v>1715</v>
      </c>
      <c r="C127">
        <v>3</v>
      </c>
      <c r="D127" t="s">
        <v>735</v>
      </c>
      <c r="E127" t="s">
        <v>736</v>
      </c>
      <c r="F127" t="s">
        <v>1801</v>
      </c>
    </row>
    <row r="128" spans="2:6">
      <c r="B128" t="s">
        <v>1716</v>
      </c>
      <c r="C128">
        <v>4</v>
      </c>
      <c r="D128" t="s">
        <v>737</v>
      </c>
      <c r="E128" t="s">
        <v>266</v>
      </c>
      <c r="F128" t="s">
        <v>1802</v>
      </c>
    </row>
    <row r="129" spans="2:6">
      <c r="B129" t="s">
        <v>1717</v>
      </c>
      <c r="C129">
        <v>5</v>
      </c>
      <c r="D129" t="s">
        <v>738</v>
      </c>
      <c r="E129" t="s">
        <v>739</v>
      </c>
      <c r="F129" t="s">
        <v>1803</v>
      </c>
    </row>
    <row r="130" spans="2:6">
      <c r="B130" t="s">
        <v>1718</v>
      </c>
      <c r="C130">
        <v>6</v>
      </c>
      <c r="D130" t="s">
        <v>740</v>
      </c>
      <c r="E130" t="s">
        <v>741</v>
      </c>
      <c r="F130" t="s">
        <v>1804</v>
      </c>
    </row>
    <row r="131" spans="2:6">
      <c r="B131" t="s">
        <v>1719</v>
      </c>
      <c r="C131">
        <v>7</v>
      </c>
      <c r="D131" t="s">
        <v>742</v>
      </c>
      <c r="E131" t="s">
        <v>743</v>
      </c>
      <c r="F131" t="s">
        <v>1805</v>
      </c>
    </row>
    <row r="132" spans="2:6">
      <c r="B132" t="s">
        <v>1720</v>
      </c>
      <c r="C132">
        <v>8</v>
      </c>
      <c r="D132" t="s">
        <v>744</v>
      </c>
      <c r="E132" t="s">
        <v>745</v>
      </c>
      <c r="F132" t="s">
        <v>1806</v>
      </c>
    </row>
    <row r="133" spans="2:6">
      <c r="B133" t="s">
        <v>1721</v>
      </c>
      <c r="C133">
        <v>9</v>
      </c>
      <c r="D133" t="s">
        <v>746</v>
      </c>
      <c r="E133" t="s">
        <v>747</v>
      </c>
      <c r="F133" t="s">
        <v>1807</v>
      </c>
    </row>
    <row r="134" spans="2:6">
      <c r="B134" t="s">
        <v>1722</v>
      </c>
      <c r="C134">
        <v>10</v>
      </c>
      <c r="D134" t="s">
        <v>748</v>
      </c>
      <c r="E134" t="s">
        <v>749</v>
      </c>
      <c r="F134" t="s">
        <v>1808</v>
      </c>
    </row>
    <row r="135" spans="2:6">
      <c r="B135" t="s">
        <v>1723</v>
      </c>
      <c r="C135">
        <v>11</v>
      </c>
      <c r="D135" t="s">
        <v>750</v>
      </c>
      <c r="E135" t="s">
        <v>751</v>
      </c>
      <c r="F135" t="s">
        <v>1809</v>
      </c>
    </row>
    <row r="136" spans="2:6">
      <c r="B136" t="s">
        <v>1724</v>
      </c>
      <c r="C136">
        <v>12</v>
      </c>
      <c r="D136" t="s">
        <v>373</v>
      </c>
      <c r="E136" t="s">
        <v>752</v>
      </c>
      <c r="F136" t="s">
        <v>1810</v>
      </c>
    </row>
    <row r="137" spans="2:6">
      <c r="B137" t="s">
        <v>435</v>
      </c>
      <c r="C137">
        <v>1</v>
      </c>
      <c r="D137" t="s">
        <v>731</v>
      </c>
      <c r="E137" t="s">
        <v>732</v>
      </c>
      <c r="F137" t="s">
        <v>670</v>
      </c>
    </row>
    <row r="138" spans="2:6">
      <c r="B138" t="s">
        <v>447</v>
      </c>
      <c r="C138">
        <v>2</v>
      </c>
      <c r="D138" t="s">
        <v>733</v>
      </c>
      <c r="E138" t="s">
        <v>734</v>
      </c>
      <c r="F138" t="s">
        <v>671</v>
      </c>
    </row>
    <row r="139" spans="2:6">
      <c r="B139" t="s">
        <v>459</v>
      </c>
      <c r="C139">
        <v>3</v>
      </c>
      <c r="D139" t="s">
        <v>735</v>
      </c>
      <c r="E139" t="s">
        <v>736</v>
      </c>
      <c r="F139" t="s">
        <v>672</v>
      </c>
    </row>
    <row r="140" spans="2:6">
      <c r="B140" t="s">
        <v>471</v>
      </c>
      <c r="C140">
        <v>4</v>
      </c>
      <c r="D140" t="s">
        <v>737</v>
      </c>
      <c r="E140" t="s">
        <v>266</v>
      </c>
      <c r="F140" t="s">
        <v>673</v>
      </c>
    </row>
    <row r="141" spans="2:6">
      <c r="B141" t="s">
        <v>484</v>
      </c>
      <c r="C141">
        <v>5</v>
      </c>
      <c r="D141" t="s">
        <v>738</v>
      </c>
      <c r="E141" t="s">
        <v>739</v>
      </c>
      <c r="F141" t="s">
        <v>674</v>
      </c>
    </row>
    <row r="142" spans="2:6">
      <c r="B142" t="s">
        <v>497</v>
      </c>
      <c r="C142">
        <v>6</v>
      </c>
      <c r="D142" t="s">
        <v>740</v>
      </c>
      <c r="E142" t="s">
        <v>741</v>
      </c>
      <c r="F142" t="s">
        <v>675</v>
      </c>
    </row>
    <row r="143" spans="2:6">
      <c r="B143" t="s">
        <v>509</v>
      </c>
      <c r="C143">
        <v>7</v>
      </c>
      <c r="D143" t="s">
        <v>742</v>
      </c>
      <c r="E143" t="s">
        <v>743</v>
      </c>
      <c r="F143" t="s">
        <v>676</v>
      </c>
    </row>
    <row r="144" spans="2:6">
      <c r="B144" t="s">
        <v>522</v>
      </c>
      <c r="C144">
        <v>8</v>
      </c>
      <c r="D144" t="s">
        <v>744</v>
      </c>
      <c r="E144" t="s">
        <v>745</v>
      </c>
      <c r="F144" t="s">
        <v>677</v>
      </c>
    </row>
    <row r="145" spans="2:6">
      <c r="B145" t="s">
        <v>536</v>
      </c>
      <c r="C145">
        <v>9</v>
      </c>
      <c r="D145" t="s">
        <v>746</v>
      </c>
      <c r="E145" t="s">
        <v>747</v>
      </c>
      <c r="F145" t="s">
        <v>678</v>
      </c>
    </row>
    <row r="146" spans="2:6">
      <c r="B146" t="s">
        <v>550</v>
      </c>
      <c r="C146">
        <v>10</v>
      </c>
      <c r="D146" t="s">
        <v>748</v>
      </c>
      <c r="E146" t="s">
        <v>749</v>
      </c>
      <c r="F146" t="s">
        <v>679</v>
      </c>
    </row>
    <row r="147" spans="2:6">
      <c r="B147" t="s">
        <v>564</v>
      </c>
      <c r="C147">
        <v>11</v>
      </c>
      <c r="D147" t="s">
        <v>750</v>
      </c>
      <c r="E147" t="s">
        <v>751</v>
      </c>
      <c r="F147" t="s">
        <v>680</v>
      </c>
    </row>
    <row r="148" spans="2:6">
      <c r="B148" t="s">
        <v>578</v>
      </c>
      <c r="C148">
        <v>12</v>
      </c>
      <c r="D148" t="s">
        <v>373</v>
      </c>
      <c r="E148" t="s">
        <v>752</v>
      </c>
      <c r="F148" t="s">
        <v>681</v>
      </c>
    </row>
    <row r="149" spans="2:6">
      <c r="B149" t="s">
        <v>432</v>
      </c>
      <c r="C149">
        <v>1</v>
      </c>
      <c r="D149" t="s">
        <v>731</v>
      </c>
      <c r="E149" t="s">
        <v>732</v>
      </c>
      <c r="F149" t="s">
        <v>609</v>
      </c>
    </row>
    <row r="150" spans="2:6">
      <c r="B150" t="s">
        <v>444</v>
      </c>
      <c r="C150">
        <v>2</v>
      </c>
      <c r="D150" t="s">
        <v>733</v>
      </c>
      <c r="E150" t="s">
        <v>734</v>
      </c>
      <c r="F150" t="s">
        <v>610</v>
      </c>
    </row>
    <row r="151" spans="2:6">
      <c r="B151" t="s">
        <v>456</v>
      </c>
      <c r="C151">
        <v>3</v>
      </c>
      <c r="D151" t="s">
        <v>735</v>
      </c>
      <c r="E151" t="s">
        <v>736</v>
      </c>
      <c r="F151" t="s">
        <v>611</v>
      </c>
    </row>
    <row r="152" spans="2:6">
      <c r="B152" t="s">
        <v>468</v>
      </c>
      <c r="C152">
        <v>4</v>
      </c>
      <c r="D152" t="s">
        <v>737</v>
      </c>
      <c r="E152" t="s">
        <v>266</v>
      </c>
      <c r="F152" t="s">
        <v>612</v>
      </c>
    </row>
    <row r="153" spans="2:6">
      <c r="B153" t="s">
        <v>480</v>
      </c>
      <c r="C153">
        <v>5</v>
      </c>
      <c r="D153" t="s">
        <v>738</v>
      </c>
      <c r="E153" t="s">
        <v>739</v>
      </c>
      <c r="F153" t="s">
        <v>613</v>
      </c>
    </row>
    <row r="154" spans="2:6">
      <c r="B154" t="s">
        <v>493</v>
      </c>
      <c r="C154">
        <v>6</v>
      </c>
      <c r="D154" t="s">
        <v>740</v>
      </c>
      <c r="E154" t="s">
        <v>741</v>
      </c>
      <c r="F154" t="s">
        <v>614</v>
      </c>
    </row>
    <row r="155" spans="2:6">
      <c r="B155" t="s">
        <v>505</v>
      </c>
      <c r="C155">
        <v>7</v>
      </c>
      <c r="D155" t="s">
        <v>742</v>
      </c>
      <c r="E155" t="s">
        <v>743</v>
      </c>
      <c r="F155" t="s">
        <v>615</v>
      </c>
    </row>
    <row r="156" spans="2:6">
      <c r="B156" t="s">
        <v>518</v>
      </c>
      <c r="C156">
        <v>8</v>
      </c>
      <c r="D156" t="s">
        <v>744</v>
      </c>
      <c r="E156" t="s">
        <v>745</v>
      </c>
      <c r="F156" t="s">
        <v>616</v>
      </c>
    </row>
    <row r="157" spans="2:6">
      <c r="B157" t="s">
        <v>531</v>
      </c>
      <c r="C157">
        <v>9</v>
      </c>
      <c r="D157" t="s">
        <v>746</v>
      </c>
      <c r="E157" t="s">
        <v>747</v>
      </c>
      <c r="F157" t="s">
        <v>617</v>
      </c>
    </row>
    <row r="158" spans="2:6">
      <c r="B158" t="s">
        <v>545</v>
      </c>
      <c r="C158">
        <v>10</v>
      </c>
      <c r="D158" t="s">
        <v>748</v>
      </c>
      <c r="E158" t="s">
        <v>749</v>
      </c>
      <c r="F158" t="s">
        <v>618</v>
      </c>
    </row>
    <row r="159" spans="2:6">
      <c r="B159" t="s">
        <v>559</v>
      </c>
      <c r="C159">
        <v>11</v>
      </c>
      <c r="D159" t="s">
        <v>750</v>
      </c>
      <c r="E159" t="s">
        <v>751</v>
      </c>
      <c r="F159" t="s">
        <v>619</v>
      </c>
    </row>
    <row r="160" spans="2:6">
      <c r="B160" t="s">
        <v>573</v>
      </c>
      <c r="C160">
        <v>12</v>
      </c>
      <c r="D160" t="s">
        <v>373</v>
      </c>
      <c r="E160" t="s">
        <v>752</v>
      </c>
      <c r="F160" t="s">
        <v>620</v>
      </c>
    </row>
    <row r="161" spans="2:6">
      <c r="B161" t="s">
        <v>433</v>
      </c>
      <c r="C161">
        <v>1</v>
      </c>
      <c r="D161" t="s">
        <v>731</v>
      </c>
      <c r="E161" t="s">
        <v>732</v>
      </c>
      <c r="F161" t="s">
        <v>634</v>
      </c>
    </row>
    <row r="162" spans="2:6">
      <c r="B162" t="s">
        <v>445</v>
      </c>
      <c r="C162">
        <v>2</v>
      </c>
      <c r="D162" t="s">
        <v>733</v>
      </c>
      <c r="E162" t="s">
        <v>734</v>
      </c>
      <c r="F162" t="s">
        <v>635</v>
      </c>
    </row>
    <row r="163" spans="2:6">
      <c r="B163" t="s">
        <v>457</v>
      </c>
      <c r="C163">
        <v>3</v>
      </c>
      <c r="D163" t="s">
        <v>735</v>
      </c>
      <c r="E163" t="s">
        <v>736</v>
      </c>
      <c r="F163" t="s">
        <v>636</v>
      </c>
    </row>
    <row r="164" spans="2:6">
      <c r="B164" t="s">
        <v>469</v>
      </c>
      <c r="C164">
        <v>4</v>
      </c>
      <c r="D164" t="s">
        <v>737</v>
      </c>
      <c r="E164" t="s">
        <v>266</v>
      </c>
      <c r="F164" t="s">
        <v>637</v>
      </c>
    </row>
    <row r="165" spans="2:6">
      <c r="B165" t="s">
        <v>482</v>
      </c>
      <c r="C165">
        <v>5</v>
      </c>
      <c r="D165" t="s">
        <v>738</v>
      </c>
      <c r="E165" t="s">
        <v>739</v>
      </c>
      <c r="F165" t="s">
        <v>638</v>
      </c>
    </row>
    <row r="166" spans="2:6">
      <c r="B166" t="s">
        <v>495</v>
      </c>
      <c r="C166">
        <v>6</v>
      </c>
      <c r="D166" t="s">
        <v>740</v>
      </c>
      <c r="E166" t="s">
        <v>741</v>
      </c>
      <c r="F166" t="s">
        <v>639</v>
      </c>
    </row>
    <row r="167" spans="2:6">
      <c r="B167" t="s">
        <v>507</v>
      </c>
      <c r="C167">
        <v>7</v>
      </c>
      <c r="D167" t="s">
        <v>742</v>
      </c>
      <c r="E167" t="s">
        <v>743</v>
      </c>
      <c r="F167" t="s">
        <v>640</v>
      </c>
    </row>
    <row r="168" spans="2:6">
      <c r="B168" t="s">
        <v>520</v>
      </c>
      <c r="C168">
        <v>8</v>
      </c>
      <c r="D168" t="s">
        <v>744</v>
      </c>
      <c r="E168" t="s">
        <v>745</v>
      </c>
      <c r="F168" t="s">
        <v>641</v>
      </c>
    </row>
    <row r="169" spans="2:6">
      <c r="B169" t="s">
        <v>533</v>
      </c>
      <c r="C169">
        <v>9</v>
      </c>
      <c r="D169" t="s">
        <v>746</v>
      </c>
      <c r="E169" t="s">
        <v>747</v>
      </c>
      <c r="F169" t="s">
        <v>642</v>
      </c>
    </row>
    <row r="170" spans="2:6">
      <c r="B170" t="s">
        <v>547</v>
      </c>
      <c r="C170">
        <v>10</v>
      </c>
      <c r="D170" t="s">
        <v>748</v>
      </c>
      <c r="E170" t="s">
        <v>749</v>
      </c>
      <c r="F170" t="s">
        <v>643</v>
      </c>
    </row>
    <row r="171" spans="2:6">
      <c r="B171" t="s">
        <v>561</v>
      </c>
      <c r="C171">
        <v>11</v>
      </c>
      <c r="D171" t="s">
        <v>750</v>
      </c>
      <c r="E171" t="s">
        <v>751</v>
      </c>
      <c r="F171" t="s">
        <v>644</v>
      </c>
    </row>
    <row r="172" spans="2:6">
      <c r="B172" t="s">
        <v>575</v>
      </c>
      <c r="C172">
        <v>12</v>
      </c>
      <c r="D172" t="s">
        <v>373</v>
      </c>
      <c r="E172" t="s">
        <v>752</v>
      </c>
      <c r="F172" t="s">
        <v>645</v>
      </c>
    </row>
    <row r="173" spans="2:6">
      <c r="B173" t="s">
        <v>437</v>
      </c>
      <c r="C173">
        <v>1</v>
      </c>
      <c r="D173" t="s">
        <v>731</v>
      </c>
      <c r="E173" t="s">
        <v>732</v>
      </c>
      <c r="F173" t="s">
        <v>1815</v>
      </c>
    </row>
    <row r="174" spans="2:6">
      <c r="B174" t="s">
        <v>449</v>
      </c>
      <c r="C174">
        <v>2</v>
      </c>
      <c r="D174" t="s">
        <v>733</v>
      </c>
      <c r="E174" t="s">
        <v>734</v>
      </c>
      <c r="F174" t="s">
        <v>1816</v>
      </c>
    </row>
    <row r="175" spans="2:6">
      <c r="B175" t="s">
        <v>461</v>
      </c>
      <c r="C175">
        <v>3</v>
      </c>
      <c r="D175" t="s">
        <v>735</v>
      </c>
      <c r="E175" t="s">
        <v>736</v>
      </c>
      <c r="F175" t="s">
        <v>1817</v>
      </c>
    </row>
    <row r="176" spans="2:6">
      <c r="B176" t="s">
        <v>473</v>
      </c>
      <c r="C176">
        <v>4</v>
      </c>
      <c r="D176" t="s">
        <v>737</v>
      </c>
      <c r="E176" t="s">
        <v>266</v>
      </c>
      <c r="F176" t="s">
        <v>1818</v>
      </c>
    </row>
    <row r="177" spans="2:6">
      <c r="B177" t="s">
        <v>486</v>
      </c>
      <c r="C177">
        <v>5</v>
      </c>
      <c r="D177" t="s">
        <v>738</v>
      </c>
      <c r="E177" t="s">
        <v>739</v>
      </c>
      <c r="F177" t="s">
        <v>1819</v>
      </c>
    </row>
    <row r="178" spans="2:6">
      <c r="B178" t="s">
        <v>499</v>
      </c>
      <c r="C178">
        <v>6</v>
      </c>
      <c r="D178" t="s">
        <v>740</v>
      </c>
      <c r="E178" t="s">
        <v>741</v>
      </c>
      <c r="F178" t="s">
        <v>1820</v>
      </c>
    </row>
    <row r="179" spans="2:6">
      <c r="B179" t="s">
        <v>511</v>
      </c>
      <c r="C179">
        <v>7</v>
      </c>
      <c r="D179" t="s">
        <v>742</v>
      </c>
      <c r="E179" t="s">
        <v>743</v>
      </c>
      <c r="F179" t="s">
        <v>1821</v>
      </c>
    </row>
    <row r="180" spans="2:6">
      <c r="B180" t="s">
        <v>524</v>
      </c>
      <c r="C180">
        <v>8</v>
      </c>
      <c r="D180" t="s">
        <v>744</v>
      </c>
      <c r="E180" t="s">
        <v>745</v>
      </c>
      <c r="F180" t="s">
        <v>1822</v>
      </c>
    </row>
    <row r="181" spans="2:6">
      <c r="B181" t="s">
        <v>538</v>
      </c>
      <c r="C181">
        <v>9</v>
      </c>
      <c r="D181" t="s">
        <v>746</v>
      </c>
      <c r="E181" t="s">
        <v>747</v>
      </c>
      <c r="F181" t="s">
        <v>1823</v>
      </c>
    </row>
    <row r="182" spans="2:6">
      <c r="B182" t="s">
        <v>552</v>
      </c>
      <c r="C182">
        <v>10</v>
      </c>
      <c r="D182" t="s">
        <v>748</v>
      </c>
      <c r="E182" t="s">
        <v>749</v>
      </c>
      <c r="F182" t="s">
        <v>1824</v>
      </c>
    </row>
    <row r="183" spans="2:6">
      <c r="B183" t="s">
        <v>566</v>
      </c>
      <c r="C183">
        <v>11</v>
      </c>
      <c r="D183" t="s">
        <v>750</v>
      </c>
      <c r="E183" t="s">
        <v>751</v>
      </c>
      <c r="F183" t="s">
        <v>1825</v>
      </c>
    </row>
    <row r="184" spans="2:6">
      <c r="B184" t="s">
        <v>580</v>
      </c>
      <c r="C184">
        <v>12</v>
      </c>
      <c r="D184" t="s">
        <v>373</v>
      </c>
      <c r="E184" t="s">
        <v>752</v>
      </c>
      <c r="F184" t="s">
        <v>1826</v>
      </c>
    </row>
    <row r="185" spans="2:6">
      <c r="B185" t="s">
        <v>2</v>
      </c>
      <c r="C185">
        <v>1</v>
      </c>
      <c r="D185" t="s">
        <v>731</v>
      </c>
      <c r="E185" t="s">
        <v>732</v>
      </c>
      <c r="F185" t="s">
        <v>621</v>
      </c>
    </row>
    <row r="186" spans="2:6">
      <c r="B186" t="s">
        <v>3</v>
      </c>
      <c r="C186">
        <v>2</v>
      </c>
      <c r="D186" t="s">
        <v>733</v>
      </c>
      <c r="E186" t="s">
        <v>734</v>
      </c>
      <c r="F186" t="s">
        <v>622</v>
      </c>
    </row>
    <row r="187" spans="2:6">
      <c r="B187" t="s">
        <v>4</v>
      </c>
      <c r="C187">
        <v>3</v>
      </c>
      <c r="D187" t="s">
        <v>735</v>
      </c>
      <c r="E187" t="s">
        <v>736</v>
      </c>
      <c r="F187" t="s">
        <v>623</v>
      </c>
    </row>
    <row r="188" spans="2:6">
      <c r="B188" t="s">
        <v>1643</v>
      </c>
      <c r="C188">
        <v>4</v>
      </c>
      <c r="D188" t="s">
        <v>737</v>
      </c>
      <c r="E188" t="s">
        <v>266</v>
      </c>
      <c r="F188" t="s">
        <v>624</v>
      </c>
    </row>
    <row r="189" spans="2:6">
      <c r="B189" t="s">
        <v>481</v>
      </c>
      <c r="C189">
        <v>5</v>
      </c>
      <c r="D189" t="s">
        <v>738</v>
      </c>
      <c r="E189" t="s">
        <v>739</v>
      </c>
      <c r="F189" t="s">
        <v>1644</v>
      </c>
    </row>
    <row r="190" spans="2:6">
      <c r="B190" t="s">
        <v>494</v>
      </c>
      <c r="C190">
        <v>6</v>
      </c>
      <c r="D190" t="s">
        <v>740</v>
      </c>
      <c r="E190" t="s">
        <v>741</v>
      </c>
      <c r="F190" t="s">
        <v>625</v>
      </c>
    </row>
    <row r="191" spans="2:6">
      <c r="B191" t="s">
        <v>506</v>
      </c>
      <c r="C191">
        <v>7</v>
      </c>
      <c r="D191" t="s">
        <v>742</v>
      </c>
      <c r="E191" t="s">
        <v>743</v>
      </c>
      <c r="F191" t="s">
        <v>626</v>
      </c>
    </row>
    <row r="192" spans="2:6">
      <c r="B192" t="s">
        <v>519</v>
      </c>
      <c r="C192">
        <v>8</v>
      </c>
      <c r="D192" t="s">
        <v>744</v>
      </c>
      <c r="E192" t="s">
        <v>745</v>
      </c>
      <c r="F192" t="s">
        <v>627</v>
      </c>
    </row>
    <row r="193" spans="2:6">
      <c r="B193" t="s">
        <v>532</v>
      </c>
      <c r="C193">
        <v>9</v>
      </c>
      <c r="D193" t="s">
        <v>746</v>
      </c>
      <c r="E193" t="s">
        <v>747</v>
      </c>
      <c r="F193" t="s">
        <v>628</v>
      </c>
    </row>
    <row r="194" spans="2:6">
      <c r="B194" t="s">
        <v>546</v>
      </c>
      <c r="C194">
        <v>10</v>
      </c>
      <c r="D194" t="s">
        <v>748</v>
      </c>
      <c r="E194" t="s">
        <v>749</v>
      </c>
      <c r="F194" t="s">
        <v>629</v>
      </c>
    </row>
    <row r="195" spans="2:6">
      <c r="B195" t="s">
        <v>560</v>
      </c>
      <c r="C195">
        <v>11</v>
      </c>
      <c r="D195" t="s">
        <v>750</v>
      </c>
      <c r="E195" t="s">
        <v>751</v>
      </c>
      <c r="F195" t="s">
        <v>630</v>
      </c>
    </row>
    <row r="196" spans="2:6">
      <c r="B196" t="s">
        <v>574</v>
      </c>
      <c r="C196">
        <v>12</v>
      </c>
      <c r="D196" t="s">
        <v>373</v>
      </c>
      <c r="E196" t="s">
        <v>752</v>
      </c>
      <c r="F196" t="s">
        <v>631</v>
      </c>
    </row>
    <row r="197" spans="2:6">
      <c r="B197" t="s">
        <v>438</v>
      </c>
      <c r="C197">
        <v>1</v>
      </c>
      <c r="D197" t="s">
        <v>731</v>
      </c>
      <c r="E197" t="s">
        <v>732</v>
      </c>
      <c r="F197" t="s">
        <v>706</v>
      </c>
    </row>
    <row r="198" spans="2:6">
      <c r="B198" t="s">
        <v>450</v>
      </c>
      <c r="C198">
        <v>2</v>
      </c>
      <c r="D198" t="s">
        <v>733</v>
      </c>
      <c r="E198" t="s">
        <v>734</v>
      </c>
      <c r="F198" t="s">
        <v>707</v>
      </c>
    </row>
    <row r="199" spans="2:6">
      <c r="B199" t="s">
        <v>462</v>
      </c>
      <c r="C199">
        <v>3</v>
      </c>
      <c r="D199" t="s">
        <v>735</v>
      </c>
      <c r="E199" t="s">
        <v>736</v>
      </c>
      <c r="F199" t="s">
        <v>708</v>
      </c>
    </row>
    <row r="200" spans="2:6">
      <c r="B200" t="s">
        <v>474</v>
      </c>
      <c r="C200">
        <v>4</v>
      </c>
      <c r="D200" t="s">
        <v>737</v>
      </c>
      <c r="E200" t="s">
        <v>266</v>
      </c>
      <c r="F200" t="s">
        <v>709</v>
      </c>
    </row>
    <row r="201" spans="2:6">
      <c r="B201" t="s">
        <v>487</v>
      </c>
      <c r="C201">
        <v>5</v>
      </c>
      <c r="D201" t="s">
        <v>738</v>
      </c>
      <c r="E201" t="s">
        <v>739</v>
      </c>
      <c r="F201" t="s">
        <v>710</v>
      </c>
    </row>
    <row r="202" spans="2:6">
      <c r="B202" t="s">
        <v>500</v>
      </c>
      <c r="C202">
        <v>6</v>
      </c>
      <c r="D202" t="s">
        <v>740</v>
      </c>
      <c r="E202" t="s">
        <v>741</v>
      </c>
      <c r="F202" t="s">
        <v>711</v>
      </c>
    </row>
    <row r="203" spans="2:6">
      <c r="B203" t="s">
        <v>512</v>
      </c>
      <c r="C203">
        <v>7</v>
      </c>
      <c r="D203" t="s">
        <v>742</v>
      </c>
      <c r="E203" t="s">
        <v>743</v>
      </c>
      <c r="F203" t="s">
        <v>712</v>
      </c>
    </row>
    <row r="204" spans="2:6">
      <c r="B204" t="s">
        <v>525</v>
      </c>
      <c r="C204">
        <v>8</v>
      </c>
      <c r="D204" t="s">
        <v>744</v>
      </c>
      <c r="E204" t="s">
        <v>745</v>
      </c>
      <c r="F204" t="s">
        <v>713</v>
      </c>
    </row>
    <row r="205" spans="2:6">
      <c r="B205" t="s">
        <v>539</v>
      </c>
      <c r="C205">
        <v>9</v>
      </c>
      <c r="D205" t="s">
        <v>746</v>
      </c>
      <c r="E205" t="s">
        <v>747</v>
      </c>
      <c r="F205" t="s">
        <v>714</v>
      </c>
    </row>
    <row r="206" spans="2:6">
      <c r="B206" t="s">
        <v>553</v>
      </c>
      <c r="C206">
        <v>10</v>
      </c>
      <c r="D206" t="s">
        <v>748</v>
      </c>
      <c r="E206" t="s">
        <v>749</v>
      </c>
      <c r="F206" t="s">
        <v>715</v>
      </c>
    </row>
    <row r="207" spans="2:6">
      <c r="B207" t="s">
        <v>567</v>
      </c>
      <c r="C207">
        <v>11</v>
      </c>
      <c r="D207" t="s">
        <v>750</v>
      </c>
      <c r="E207" t="s">
        <v>751</v>
      </c>
      <c r="F207" t="s">
        <v>716</v>
      </c>
    </row>
    <row r="208" spans="2:6">
      <c r="B208" t="s">
        <v>581</v>
      </c>
      <c r="C208">
        <v>12</v>
      </c>
      <c r="D208" t="s">
        <v>373</v>
      </c>
      <c r="E208" t="s">
        <v>752</v>
      </c>
      <c r="F208" t="s">
        <v>717</v>
      </c>
    </row>
    <row r="209" spans="2:6">
      <c r="B209" t="s">
        <v>439</v>
      </c>
      <c r="C209">
        <v>1</v>
      </c>
      <c r="D209" t="s">
        <v>731</v>
      </c>
      <c r="E209" t="s">
        <v>732</v>
      </c>
      <c r="F209" t="s">
        <v>718</v>
      </c>
    </row>
    <row r="210" spans="2:6">
      <c r="B210" t="s">
        <v>451</v>
      </c>
      <c r="C210">
        <v>2</v>
      </c>
      <c r="D210" t="s">
        <v>733</v>
      </c>
      <c r="E210" t="s">
        <v>734</v>
      </c>
      <c r="F210" t="s">
        <v>719</v>
      </c>
    </row>
    <row r="211" spans="2:6">
      <c r="B211" t="s">
        <v>463</v>
      </c>
      <c r="C211">
        <v>3</v>
      </c>
      <c r="D211" t="s">
        <v>735</v>
      </c>
      <c r="E211" t="s">
        <v>736</v>
      </c>
      <c r="F211" t="s">
        <v>720</v>
      </c>
    </row>
    <row r="212" spans="2:6">
      <c r="B212" t="s">
        <v>475</v>
      </c>
      <c r="C212">
        <v>4</v>
      </c>
      <c r="D212" t="s">
        <v>737</v>
      </c>
      <c r="E212" t="s">
        <v>266</v>
      </c>
      <c r="F212" t="s">
        <v>721</v>
      </c>
    </row>
    <row r="213" spans="2:6">
      <c r="B213" t="s">
        <v>488</v>
      </c>
      <c r="C213">
        <v>5</v>
      </c>
      <c r="D213" t="s">
        <v>738</v>
      </c>
      <c r="E213" t="s">
        <v>739</v>
      </c>
      <c r="F213" t="s">
        <v>722</v>
      </c>
    </row>
    <row r="214" spans="2:6">
      <c r="B214" t="s">
        <v>501</v>
      </c>
      <c r="C214">
        <v>6</v>
      </c>
      <c r="D214" t="s">
        <v>740</v>
      </c>
      <c r="E214" t="s">
        <v>741</v>
      </c>
      <c r="F214" t="s">
        <v>723</v>
      </c>
    </row>
    <row r="215" spans="2:6">
      <c r="B215" t="s">
        <v>513</v>
      </c>
      <c r="C215">
        <v>7</v>
      </c>
      <c r="D215" t="s">
        <v>742</v>
      </c>
      <c r="E215" t="s">
        <v>743</v>
      </c>
      <c r="F215" t="s">
        <v>724</v>
      </c>
    </row>
    <row r="216" spans="2:6">
      <c r="B216" t="s">
        <v>526</v>
      </c>
      <c r="C216">
        <v>8</v>
      </c>
      <c r="D216" t="s">
        <v>744</v>
      </c>
      <c r="E216" t="s">
        <v>745</v>
      </c>
      <c r="F216" t="s">
        <v>725</v>
      </c>
    </row>
    <row r="217" spans="2:6">
      <c r="B217" t="s">
        <v>540</v>
      </c>
      <c r="C217">
        <v>9</v>
      </c>
      <c r="D217" t="s">
        <v>746</v>
      </c>
      <c r="E217" t="s">
        <v>747</v>
      </c>
      <c r="F217" t="s">
        <v>726</v>
      </c>
    </row>
    <row r="218" spans="2:6">
      <c r="B218" t="s">
        <v>554</v>
      </c>
      <c r="C218">
        <v>10</v>
      </c>
      <c r="D218" t="s">
        <v>748</v>
      </c>
      <c r="E218" t="s">
        <v>749</v>
      </c>
      <c r="F218" t="s">
        <v>727</v>
      </c>
    </row>
    <row r="219" spans="2:6">
      <c r="B219" t="s">
        <v>568</v>
      </c>
      <c r="C219">
        <v>11</v>
      </c>
      <c r="D219" t="s">
        <v>750</v>
      </c>
      <c r="E219" t="s">
        <v>751</v>
      </c>
      <c r="F219" t="s">
        <v>728</v>
      </c>
    </row>
    <row r="220" spans="2:6">
      <c r="B220" t="s">
        <v>582</v>
      </c>
      <c r="C220">
        <v>12</v>
      </c>
      <c r="D220" t="s">
        <v>373</v>
      </c>
      <c r="E220" t="s">
        <v>752</v>
      </c>
      <c r="F220" t="s">
        <v>729</v>
      </c>
    </row>
  </sheetData>
  <sortState xmlns:xlrd2="http://schemas.microsoft.com/office/spreadsheetml/2017/richdata2" columnSort="1" ref="C38:O50">
    <sortCondition ref="C38:O38"/>
  </sortState>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101"/>
  <sheetViews>
    <sheetView workbookViewId="0">
      <selection activeCell="G2" sqref="G2:G15"/>
    </sheetView>
  </sheetViews>
  <sheetFormatPr defaultColWidth="11.5703125" defaultRowHeight="15"/>
  <cols>
    <col min="1" max="1" width="17.5703125" bestFit="1" customWidth="1"/>
    <col min="2" max="2" width="61" bestFit="1" customWidth="1"/>
    <col min="4" max="4" width="25.140625" bestFit="1" customWidth="1"/>
    <col min="5" max="5" width="17.5703125" bestFit="1" customWidth="1"/>
    <col min="6" max="6" width="27.85546875" bestFit="1" customWidth="1"/>
    <col min="7" max="7" width="13.42578125" bestFit="1" customWidth="1"/>
    <col min="8" max="8" width="8" bestFit="1" customWidth="1"/>
    <col min="9" max="9" width="13" bestFit="1" customWidth="1"/>
    <col min="10" max="10" width="50.5703125" bestFit="1" customWidth="1"/>
    <col min="11" max="11" width="10.85546875" customWidth="1"/>
    <col min="12" max="19" width="7" bestFit="1" customWidth="1"/>
  </cols>
  <sheetData>
    <row r="1" spans="1:19">
      <c r="A1" t="s">
        <v>1239</v>
      </c>
      <c r="B1" t="s">
        <v>1240</v>
      </c>
      <c r="D1" t="s">
        <v>1241</v>
      </c>
      <c r="E1" t="s">
        <v>1242</v>
      </c>
      <c r="F1" t="s">
        <v>1243</v>
      </c>
      <c r="G1" t="s">
        <v>1244</v>
      </c>
      <c r="L1" t="s">
        <v>1245</v>
      </c>
      <c r="M1" t="s">
        <v>1246</v>
      </c>
      <c r="N1" t="s">
        <v>1247</v>
      </c>
      <c r="O1" t="s">
        <v>1248</v>
      </c>
      <c r="P1" t="s">
        <v>1249</v>
      </c>
      <c r="Q1" t="s">
        <v>1250</v>
      </c>
      <c r="R1" t="s">
        <v>1251</v>
      </c>
      <c r="S1" t="s">
        <v>1252</v>
      </c>
    </row>
    <row r="2" spans="1:19">
      <c r="A2" t="s">
        <v>1253</v>
      </c>
      <c r="B2" t="s">
        <v>1254</v>
      </c>
      <c r="D2" t="s">
        <v>1255</v>
      </c>
      <c r="E2" t="s">
        <v>766</v>
      </c>
      <c r="F2" t="s">
        <v>1255</v>
      </c>
      <c r="G2" t="s">
        <v>1264</v>
      </c>
      <c r="I2" t="s">
        <v>1257</v>
      </c>
      <c r="J2" t="s">
        <v>1258</v>
      </c>
      <c r="K2" t="str">
        <f>START!$C$18</f>
        <v>TRY</v>
      </c>
      <c r="L2" s="257">
        <v>0.01</v>
      </c>
      <c r="M2" s="257">
        <v>0.01</v>
      </c>
      <c r="N2" s="257">
        <v>0.01</v>
      </c>
      <c r="O2" s="257">
        <v>0.01</v>
      </c>
      <c r="P2" s="257">
        <v>0.01</v>
      </c>
      <c r="Q2" s="257">
        <v>0.01</v>
      </c>
      <c r="R2" s="257">
        <v>0.01</v>
      </c>
      <c r="S2" s="257">
        <v>1</v>
      </c>
    </row>
    <row r="3" spans="1:19">
      <c r="A3" t="s">
        <v>1259</v>
      </c>
      <c r="B3" t="s">
        <v>1260</v>
      </c>
      <c r="D3" t="s">
        <v>778</v>
      </c>
      <c r="E3" t="s">
        <v>772</v>
      </c>
      <c r="G3" t="s">
        <v>1284</v>
      </c>
      <c r="I3" t="s">
        <v>1262</v>
      </c>
      <c r="J3" t="s">
        <v>1263</v>
      </c>
      <c r="K3" t="s">
        <v>1264</v>
      </c>
      <c r="L3" s="257">
        <v>0.02</v>
      </c>
      <c r="M3" s="257">
        <v>0.02</v>
      </c>
      <c r="N3" s="257">
        <v>0.02</v>
      </c>
      <c r="O3" s="257">
        <v>0.02</v>
      </c>
      <c r="P3" s="257">
        <v>0.02</v>
      </c>
      <c r="Q3" s="257">
        <v>0.02</v>
      </c>
      <c r="R3" s="257">
        <v>0.02</v>
      </c>
      <c r="S3" s="257"/>
    </row>
    <row r="4" spans="1:19">
      <c r="A4" t="s">
        <v>1265</v>
      </c>
      <c r="B4" t="s">
        <v>1266</v>
      </c>
      <c r="E4" t="s">
        <v>778</v>
      </c>
      <c r="G4" t="s">
        <v>337</v>
      </c>
      <c r="J4" t="s">
        <v>1268</v>
      </c>
      <c r="L4" s="257">
        <v>0.03</v>
      </c>
      <c r="M4" s="257">
        <v>0.03</v>
      </c>
      <c r="N4" s="257">
        <v>0.03</v>
      </c>
      <c r="O4" s="257">
        <v>0.03</v>
      </c>
      <c r="P4" s="257">
        <v>0.03</v>
      </c>
      <c r="Q4" s="257">
        <v>0.03</v>
      </c>
      <c r="R4" s="257">
        <v>0.03</v>
      </c>
      <c r="S4" s="257"/>
    </row>
    <row r="5" spans="1:19">
      <c r="A5" t="s">
        <v>1269</v>
      </c>
      <c r="B5" t="s">
        <v>1270</v>
      </c>
      <c r="E5" t="s">
        <v>784</v>
      </c>
      <c r="G5" t="s">
        <v>1281</v>
      </c>
      <c r="J5" t="s">
        <v>1272</v>
      </c>
      <c r="L5" s="257">
        <v>0.04</v>
      </c>
      <c r="M5" s="257">
        <v>0.04</v>
      </c>
      <c r="N5" s="257">
        <v>0.04</v>
      </c>
      <c r="O5" s="257">
        <v>0.04</v>
      </c>
      <c r="P5" s="257">
        <v>0.04</v>
      </c>
      <c r="Q5" s="257">
        <v>0.04</v>
      </c>
      <c r="R5" s="257">
        <v>0.04</v>
      </c>
      <c r="S5" s="257"/>
    </row>
    <row r="6" spans="1:19">
      <c r="A6" t="s">
        <v>1273</v>
      </c>
      <c r="B6" t="s">
        <v>1274</v>
      </c>
      <c r="G6" t="s">
        <v>1296</v>
      </c>
      <c r="J6" t="s">
        <v>1275</v>
      </c>
      <c r="L6" s="257">
        <v>0.05</v>
      </c>
      <c r="M6" s="257">
        <v>0.05</v>
      </c>
      <c r="N6" s="257">
        <v>0.05</v>
      </c>
      <c r="O6" s="257">
        <v>0.05</v>
      </c>
      <c r="P6" s="257">
        <v>0.05</v>
      </c>
      <c r="Q6" s="257">
        <v>0.05</v>
      </c>
      <c r="R6" s="257">
        <v>0.05</v>
      </c>
      <c r="S6" s="257"/>
    </row>
    <row r="7" spans="1:19">
      <c r="A7" t="s">
        <v>1276</v>
      </c>
      <c r="B7" t="s">
        <v>1277</v>
      </c>
      <c r="G7" t="s">
        <v>1295</v>
      </c>
      <c r="J7" t="s">
        <v>1278</v>
      </c>
      <c r="L7" s="257">
        <v>0.06</v>
      </c>
      <c r="M7" s="257">
        <v>0.06</v>
      </c>
      <c r="N7" s="257">
        <v>0.06</v>
      </c>
      <c r="O7" s="257">
        <v>0.06</v>
      </c>
      <c r="P7" s="257">
        <v>0.06</v>
      </c>
      <c r="Q7" s="257">
        <v>0.06</v>
      </c>
      <c r="R7" s="257">
        <v>0.06</v>
      </c>
      <c r="S7" s="257"/>
    </row>
    <row r="8" spans="1:19">
      <c r="A8" t="s">
        <v>1279</v>
      </c>
      <c r="B8" t="s">
        <v>1280</v>
      </c>
      <c r="G8" t="s">
        <v>1267</v>
      </c>
      <c r="J8" t="s">
        <v>1282</v>
      </c>
      <c r="L8" s="257">
        <v>7.0000000000000007E-2</v>
      </c>
      <c r="M8" s="257">
        <v>7.0000000000000007E-2</v>
      </c>
      <c r="N8" s="257">
        <v>7.0000000000000007E-2</v>
      </c>
      <c r="O8" s="257">
        <v>7.0000000000000007E-2</v>
      </c>
      <c r="P8" s="257">
        <v>7.0000000000000007E-2</v>
      </c>
      <c r="Q8" s="257">
        <v>7.0000000000000007E-2</v>
      </c>
      <c r="R8" s="257">
        <v>7.0000000000000007E-2</v>
      </c>
      <c r="S8" s="257"/>
    </row>
    <row r="9" spans="1:19">
      <c r="A9" t="s">
        <v>1283</v>
      </c>
      <c r="G9" t="s">
        <v>1289</v>
      </c>
      <c r="J9" t="s">
        <v>1285</v>
      </c>
      <c r="L9" s="257">
        <v>0.08</v>
      </c>
      <c r="M9" s="257">
        <v>0.08</v>
      </c>
      <c r="N9" s="257">
        <v>0.08</v>
      </c>
      <c r="O9" s="257">
        <v>0.08</v>
      </c>
      <c r="P9" s="257">
        <v>0.08</v>
      </c>
      <c r="Q9" s="257">
        <v>0.08</v>
      </c>
      <c r="R9" s="257">
        <v>0.08</v>
      </c>
      <c r="S9" s="257"/>
    </row>
    <row r="10" spans="1:19">
      <c r="A10" t="s">
        <v>1286</v>
      </c>
      <c r="G10" t="s">
        <v>1261</v>
      </c>
      <c r="L10" s="257">
        <v>0.09</v>
      </c>
      <c r="M10" s="257">
        <v>0.09</v>
      </c>
      <c r="N10" s="257">
        <v>0.09</v>
      </c>
      <c r="O10" s="257">
        <v>0.09</v>
      </c>
      <c r="P10" s="257">
        <v>0.09</v>
      </c>
      <c r="Q10" s="257">
        <v>0.09</v>
      </c>
      <c r="R10" s="257">
        <v>0.09</v>
      </c>
      <c r="S10" s="257"/>
    </row>
    <row r="11" spans="1:19">
      <c r="A11" t="s">
        <v>1287</v>
      </c>
      <c r="G11" t="s">
        <v>1271</v>
      </c>
      <c r="L11" s="257">
        <v>0.1</v>
      </c>
      <c r="M11" s="257">
        <v>0.1</v>
      </c>
      <c r="N11" s="257">
        <v>0.1</v>
      </c>
      <c r="O11" s="257">
        <v>0.1</v>
      </c>
      <c r="P11" s="257">
        <v>0.1</v>
      </c>
      <c r="Q11" s="257">
        <v>0.1</v>
      </c>
      <c r="R11" s="257">
        <v>0.1</v>
      </c>
      <c r="S11" s="257"/>
    </row>
    <row r="12" spans="1:19">
      <c r="A12" t="s">
        <v>1288</v>
      </c>
      <c r="G12" t="s">
        <v>1291</v>
      </c>
      <c r="L12" s="257">
        <v>0.11</v>
      </c>
      <c r="M12" s="257">
        <v>0.11</v>
      </c>
      <c r="N12" s="257">
        <v>0.11</v>
      </c>
      <c r="O12" s="257">
        <v>0.11</v>
      </c>
      <c r="P12" s="257">
        <v>0.11</v>
      </c>
      <c r="Q12" s="257">
        <v>0.11</v>
      </c>
      <c r="R12" s="257">
        <v>0.11</v>
      </c>
      <c r="S12" s="257"/>
    </row>
    <row r="13" spans="1:19">
      <c r="A13" t="s">
        <v>1290</v>
      </c>
      <c r="G13" t="s">
        <v>1256</v>
      </c>
      <c r="L13" s="257">
        <v>0.12</v>
      </c>
      <c r="M13" s="257">
        <v>0.12</v>
      </c>
      <c r="N13" s="257">
        <v>0.12</v>
      </c>
      <c r="O13" s="257">
        <v>0.12</v>
      </c>
      <c r="P13" s="257">
        <v>0.12</v>
      </c>
      <c r="Q13" s="257">
        <v>0.12</v>
      </c>
      <c r="R13" s="257">
        <v>0.12</v>
      </c>
      <c r="S13" s="257"/>
    </row>
    <row r="14" spans="1:19">
      <c r="A14" t="s">
        <v>1292</v>
      </c>
      <c r="G14" t="s">
        <v>1293</v>
      </c>
      <c r="L14" s="257">
        <v>0.13</v>
      </c>
      <c r="M14" s="257">
        <v>0.13</v>
      </c>
      <c r="N14" s="257">
        <v>0.13</v>
      </c>
      <c r="O14" s="257">
        <v>0.13</v>
      </c>
      <c r="P14" s="257">
        <v>0.13</v>
      </c>
      <c r="Q14" s="257">
        <v>0.13</v>
      </c>
      <c r="R14" s="257">
        <v>0.13</v>
      </c>
      <c r="S14" s="257"/>
    </row>
    <row r="15" spans="1:19">
      <c r="A15" t="s">
        <v>1294</v>
      </c>
      <c r="G15" t="s">
        <v>1297</v>
      </c>
      <c r="L15" s="257">
        <v>0.14000000000000001</v>
      </c>
      <c r="M15" s="257">
        <v>0.14000000000000001</v>
      </c>
      <c r="N15" s="257">
        <v>0.14000000000000001</v>
      </c>
      <c r="O15" s="257">
        <v>0.14000000000000001</v>
      </c>
      <c r="P15" s="257">
        <v>0.14000000000000001</v>
      </c>
      <c r="Q15" s="257">
        <v>0.14000000000000001</v>
      </c>
      <c r="R15" s="257">
        <v>0.14000000000000001</v>
      </c>
      <c r="S15" s="257"/>
    </row>
    <row r="16" spans="1:19">
      <c r="L16" s="257">
        <v>0.15</v>
      </c>
      <c r="M16" s="257">
        <v>0.15</v>
      </c>
      <c r="N16" s="257">
        <v>0.15</v>
      </c>
      <c r="O16" s="257">
        <v>0.15</v>
      </c>
      <c r="P16" s="257">
        <v>0.15</v>
      </c>
      <c r="Q16" s="257">
        <v>0.15</v>
      </c>
      <c r="R16" s="257">
        <v>0.15</v>
      </c>
      <c r="S16" s="257"/>
    </row>
    <row r="17" spans="12:19">
      <c r="L17" s="257">
        <v>0.16</v>
      </c>
      <c r="M17" s="257">
        <v>0.16</v>
      </c>
      <c r="N17" s="257">
        <v>0.16</v>
      </c>
      <c r="O17" s="257">
        <v>0.16</v>
      </c>
      <c r="P17" s="257">
        <v>0.16</v>
      </c>
      <c r="Q17" s="257">
        <v>0.16</v>
      </c>
      <c r="R17" s="257">
        <v>0.16</v>
      </c>
      <c r="S17" s="257"/>
    </row>
    <row r="18" spans="12:19">
      <c r="L18" s="257">
        <v>0.17</v>
      </c>
      <c r="M18" s="257">
        <v>0.17</v>
      </c>
      <c r="N18" s="257">
        <v>0.17</v>
      </c>
      <c r="O18" s="257">
        <v>0.17</v>
      </c>
      <c r="P18" s="257">
        <v>0.17</v>
      </c>
      <c r="Q18" s="257">
        <v>0.17</v>
      </c>
      <c r="R18" s="257">
        <v>0.17</v>
      </c>
      <c r="S18" s="257"/>
    </row>
    <row r="19" spans="12:19">
      <c r="L19" s="257">
        <v>0.18</v>
      </c>
      <c r="M19" s="257">
        <v>0.18</v>
      </c>
      <c r="N19" s="257">
        <v>0.18</v>
      </c>
      <c r="O19" s="257">
        <v>0.18</v>
      </c>
      <c r="P19" s="257">
        <v>0.18</v>
      </c>
      <c r="Q19" s="257">
        <v>0.18</v>
      </c>
      <c r="R19" s="257">
        <v>0.18</v>
      </c>
      <c r="S19" s="257"/>
    </row>
    <row r="20" spans="12:19">
      <c r="L20" s="257">
        <v>0.19</v>
      </c>
      <c r="M20" s="257">
        <v>0.19</v>
      </c>
      <c r="N20" s="257">
        <v>0.19</v>
      </c>
      <c r="O20" s="257">
        <v>0.19</v>
      </c>
      <c r="P20" s="257">
        <v>0.19</v>
      </c>
      <c r="Q20" s="257">
        <v>0.19</v>
      </c>
      <c r="R20" s="257">
        <v>0.19</v>
      </c>
      <c r="S20" s="257"/>
    </row>
    <row r="21" spans="12:19">
      <c r="L21" s="257">
        <v>0.2</v>
      </c>
      <c r="M21" s="257">
        <v>0.2</v>
      </c>
      <c r="N21" s="257">
        <v>0.2</v>
      </c>
      <c r="O21" s="257">
        <v>0.2</v>
      </c>
      <c r="P21" s="257">
        <v>0.2</v>
      </c>
      <c r="Q21" s="257">
        <v>0.2</v>
      </c>
      <c r="R21" s="257">
        <v>0.2</v>
      </c>
      <c r="S21" s="257"/>
    </row>
    <row r="22" spans="12:19">
      <c r="L22" s="257">
        <v>0.21</v>
      </c>
      <c r="M22" s="257">
        <v>0.21</v>
      </c>
      <c r="N22" s="257">
        <v>0.21</v>
      </c>
      <c r="O22" s="257">
        <v>0.21</v>
      </c>
      <c r="P22" s="257">
        <v>0.21</v>
      </c>
      <c r="Q22" s="257">
        <v>0.21</v>
      </c>
      <c r="R22" s="257">
        <v>0.21</v>
      </c>
      <c r="S22" s="257"/>
    </row>
    <row r="23" spans="12:19">
      <c r="L23" s="257">
        <v>0.22</v>
      </c>
      <c r="M23" s="257">
        <v>0.22</v>
      </c>
      <c r="N23" s="257">
        <v>0.22</v>
      </c>
      <c r="O23" s="257">
        <v>0.22</v>
      </c>
      <c r="P23" s="257">
        <v>0.22</v>
      </c>
      <c r="Q23" s="257">
        <v>0.22</v>
      </c>
      <c r="R23" s="257">
        <v>0.22</v>
      </c>
      <c r="S23" s="257"/>
    </row>
    <row r="24" spans="12:19">
      <c r="L24" s="257">
        <v>0.23</v>
      </c>
      <c r="M24" s="257">
        <v>0.23</v>
      </c>
      <c r="N24" s="257">
        <v>0.23</v>
      </c>
      <c r="O24" s="257">
        <v>0.23</v>
      </c>
      <c r="P24" s="257">
        <v>0.23</v>
      </c>
      <c r="Q24" s="257">
        <v>0.23</v>
      </c>
      <c r="R24" s="257">
        <v>0.23</v>
      </c>
      <c r="S24" s="257"/>
    </row>
    <row r="25" spans="12:19">
      <c r="L25" s="257">
        <v>0.24</v>
      </c>
      <c r="M25" s="257">
        <v>0.24</v>
      </c>
      <c r="N25" s="257">
        <v>0.24</v>
      </c>
      <c r="O25" s="257">
        <v>0.24</v>
      </c>
      <c r="P25" s="257">
        <v>0.24</v>
      </c>
      <c r="Q25" s="257">
        <v>0.24</v>
      </c>
      <c r="R25" s="257">
        <v>0.24</v>
      </c>
      <c r="S25" s="257"/>
    </row>
    <row r="26" spans="12:19">
      <c r="L26" s="257">
        <v>0.25</v>
      </c>
      <c r="M26" s="257">
        <v>0.25</v>
      </c>
      <c r="N26" s="257">
        <v>0.25</v>
      </c>
      <c r="O26" s="257">
        <v>0.25</v>
      </c>
      <c r="P26" s="257">
        <v>0.25</v>
      </c>
      <c r="Q26" s="257">
        <v>0.25</v>
      </c>
      <c r="R26" s="257">
        <v>0.25</v>
      </c>
      <c r="S26" s="257"/>
    </row>
    <row r="27" spans="12:19">
      <c r="L27" s="257">
        <v>0.26</v>
      </c>
      <c r="M27" s="257">
        <v>0.26</v>
      </c>
      <c r="N27" s="257">
        <v>0.26</v>
      </c>
      <c r="O27" s="257">
        <v>0.26</v>
      </c>
      <c r="P27" s="257">
        <v>0.26</v>
      </c>
      <c r="Q27" s="257">
        <v>0.26</v>
      </c>
      <c r="R27" s="257">
        <v>0.26</v>
      </c>
      <c r="S27" s="257"/>
    </row>
    <row r="28" spans="12:19">
      <c r="L28" s="257">
        <v>0.27</v>
      </c>
      <c r="M28" s="257">
        <v>0.27</v>
      </c>
      <c r="N28" s="257">
        <v>0.27</v>
      </c>
      <c r="O28" s="257">
        <v>0.27</v>
      </c>
      <c r="P28" s="257">
        <v>0.27</v>
      </c>
      <c r="Q28" s="257">
        <v>0.27</v>
      </c>
      <c r="R28" s="257">
        <v>0.27</v>
      </c>
      <c r="S28" s="257"/>
    </row>
    <row r="29" spans="12:19">
      <c r="L29" s="257">
        <v>0.28000000000000003</v>
      </c>
      <c r="M29" s="257">
        <v>0.28000000000000003</v>
      </c>
      <c r="N29" s="257">
        <v>0.28000000000000003</v>
      </c>
      <c r="O29" s="257">
        <v>0.28000000000000003</v>
      </c>
      <c r="P29" s="257">
        <v>0.28000000000000003</v>
      </c>
      <c r="Q29" s="257">
        <v>0.28000000000000003</v>
      </c>
      <c r="R29" s="257">
        <v>0.28000000000000003</v>
      </c>
      <c r="S29" s="257"/>
    </row>
    <row r="30" spans="12:19">
      <c r="L30" s="257">
        <v>0.28999999999999998</v>
      </c>
      <c r="M30" s="257">
        <v>0.28999999999999998</v>
      </c>
      <c r="N30" s="257">
        <v>0.28999999999999998</v>
      </c>
      <c r="O30" s="257">
        <v>0.28999999999999998</v>
      </c>
      <c r="P30" s="257">
        <v>0.28999999999999998</v>
      </c>
      <c r="Q30" s="257">
        <v>0.28999999999999998</v>
      </c>
      <c r="R30" s="257">
        <v>0.28999999999999998</v>
      </c>
      <c r="S30" s="257"/>
    </row>
    <row r="31" spans="12:19">
      <c r="L31" s="257">
        <v>0.3</v>
      </c>
      <c r="M31" s="257">
        <v>0.3</v>
      </c>
      <c r="N31" s="257">
        <v>0.3</v>
      </c>
      <c r="O31" s="257">
        <v>0.3</v>
      </c>
      <c r="P31" s="257">
        <v>0.3</v>
      </c>
      <c r="Q31" s="257">
        <v>0.3</v>
      </c>
      <c r="R31" s="257">
        <v>0.3</v>
      </c>
      <c r="S31" s="257"/>
    </row>
    <row r="32" spans="12:19">
      <c r="L32" s="257">
        <v>0.31</v>
      </c>
      <c r="M32" s="257">
        <v>0.31</v>
      </c>
      <c r="N32" s="257">
        <v>0.31</v>
      </c>
      <c r="O32" s="257">
        <v>0.31</v>
      </c>
      <c r="P32" s="257">
        <v>0.31</v>
      </c>
      <c r="Q32" s="257">
        <v>0.31</v>
      </c>
      <c r="R32" s="257">
        <v>0.31</v>
      </c>
      <c r="S32" s="257"/>
    </row>
    <row r="33" spans="12:19">
      <c r="L33" s="257">
        <v>0.32</v>
      </c>
      <c r="M33" s="257">
        <v>0.32</v>
      </c>
      <c r="N33" s="257">
        <v>0.32</v>
      </c>
      <c r="O33" s="257">
        <v>0.32</v>
      </c>
      <c r="P33" s="257">
        <v>0.32</v>
      </c>
      <c r="Q33" s="257">
        <v>0.32</v>
      </c>
      <c r="R33" s="257">
        <v>0.32</v>
      </c>
      <c r="S33" s="257"/>
    </row>
    <row r="34" spans="12:19">
      <c r="L34" s="257">
        <v>0.33</v>
      </c>
      <c r="M34" s="257">
        <v>0.33</v>
      </c>
      <c r="N34" s="257">
        <v>0.33</v>
      </c>
      <c r="O34" s="257">
        <v>0.33</v>
      </c>
      <c r="P34" s="257">
        <v>0.33</v>
      </c>
      <c r="Q34" s="257">
        <v>0.33</v>
      </c>
      <c r="R34" s="257">
        <v>0.33</v>
      </c>
      <c r="S34" s="257"/>
    </row>
    <row r="35" spans="12:19">
      <c r="L35" s="257">
        <v>0.34</v>
      </c>
      <c r="M35" s="257">
        <v>0.34</v>
      </c>
      <c r="N35" s="257">
        <v>0.34</v>
      </c>
      <c r="O35" s="257">
        <v>0.34</v>
      </c>
      <c r="P35" s="257">
        <v>0.34</v>
      </c>
      <c r="Q35" s="257">
        <v>0.34</v>
      </c>
      <c r="R35" s="257">
        <v>0.34</v>
      </c>
      <c r="S35" s="257"/>
    </row>
    <row r="36" spans="12:19">
      <c r="L36" s="257">
        <v>0.35</v>
      </c>
      <c r="M36" s="257">
        <v>0.35</v>
      </c>
      <c r="N36" s="257">
        <v>0.35</v>
      </c>
      <c r="O36" s="257">
        <v>0.35</v>
      </c>
      <c r="P36" s="257">
        <v>0.35</v>
      </c>
      <c r="Q36" s="257">
        <v>0.35</v>
      </c>
      <c r="R36" s="257">
        <v>0.35</v>
      </c>
      <c r="S36" s="257"/>
    </row>
    <row r="37" spans="12:19">
      <c r="L37" s="257">
        <v>0.36</v>
      </c>
      <c r="M37" s="257">
        <v>0.36</v>
      </c>
      <c r="N37" s="257">
        <v>0.36</v>
      </c>
      <c r="O37" s="257">
        <v>0.36</v>
      </c>
      <c r="P37" s="257">
        <v>0.36</v>
      </c>
      <c r="Q37" s="257">
        <v>0.36</v>
      </c>
      <c r="R37" s="257">
        <v>0.36</v>
      </c>
      <c r="S37" s="257"/>
    </row>
    <row r="38" spans="12:19">
      <c r="L38" s="257">
        <v>0.37</v>
      </c>
      <c r="M38" s="257">
        <v>0.37</v>
      </c>
      <c r="N38" s="257">
        <v>0.37</v>
      </c>
      <c r="O38" s="257">
        <v>0.37</v>
      </c>
      <c r="P38" s="257">
        <v>0.37</v>
      </c>
      <c r="Q38" s="257">
        <v>0.37</v>
      </c>
      <c r="R38" s="257">
        <v>0.37</v>
      </c>
      <c r="S38" s="257"/>
    </row>
    <row r="39" spans="12:19">
      <c r="L39" s="257">
        <v>0.38</v>
      </c>
      <c r="M39" s="257">
        <v>0.38</v>
      </c>
      <c r="N39" s="257">
        <v>0.38</v>
      </c>
      <c r="O39" s="257">
        <v>0.38</v>
      </c>
      <c r="P39" s="257">
        <v>0.38</v>
      </c>
      <c r="Q39" s="257">
        <v>0.38</v>
      </c>
      <c r="R39" s="257">
        <v>0.38</v>
      </c>
      <c r="S39" s="257"/>
    </row>
    <row r="40" spans="12:19">
      <c r="L40" s="257">
        <v>0.39</v>
      </c>
      <c r="M40" s="257">
        <v>0.39</v>
      </c>
      <c r="N40" s="257">
        <v>0.39</v>
      </c>
      <c r="O40" s="257">
        <v>0.39</v>
      </c>
      <c r="P40" s="257">
        <v>0.39</v>
      </c>
      <c r="Q40" s="257">
        <v>0.39</v>
      </c>
      <c r="R40" s="257">
        <v>0.39</v>
      </c>
      <c r="S40" s="257"/>
    </row>
    <row r="41" spans="12:19">
      <c r="L41" s="257">
        <v>0.4</v>
      </c>
      <c r="M41" s="257">
        <v>0.4</v>
      </c>
      <c r="N41" s="257">
        <v>0.4</v>
      </c>
      <c r="O41" s="257">
        <v>0.4</v>
      </c>
      <c r="P41" s="257">
        <v>0.4</v>
      </c>
      <c r="Q41" s="257">
        <v>0.4</v>
      </c>
      <c r="R41" s="257">
        <v>0.4</v>
      </c>
      <c r="S41" s="257"/>
    </row>
    <row r="42" spans="12:19">
      <c r="L42" s="257">
        <v>0.41</v>
      </c>
      <c r="M42" s="257">
        <v>0.41</v>
      </c>
      <c r="N42" s="257">
        <v>0.41</v>
      </c>
      <c r="O42" s="257">
        <v>0.41</v>
      </c>
      <c r="P42" s="257">
        <v>0.41</v>
      </c>
      <c r="Q42" s="257">
        <v>0.41</v>
      </c>
      <c r="R42" s="257">
        <v>0.41</v>
      </c>
      <c r="S42" s="257"/>
    </row>
    <row r="43" spans="12:19">
      <c r="L43" s="257">
        <v>0.42</v>
      </c>
      <c r="M43" s="257">
        <v>0.42</v>
      </c>
      <c r="N43" s="257">
        <v>0.42</v>
      </c>
      <c r="O43" s="257">
        <v>0.42</v>
      </c>
      <c r="P43" s="257">
        <v>0.42</v>
      </c>
      <c r="Q43" s="257">
        <v>0.42</v>
      </c>
      <c r="R43" s="257">
        <v>0.42</v>
      </c>
      <c r="S43" s="257"/>
    </row>
    <row r="44" spans="12:19">
      <c r="L44" s="257">
        <v>0.43</v>
      </c>
      <c r="M44" s="257">
        <v>0.43</v>
      </c>
      <c r="N44" s="257">
        <v>0.43</v>
      </c>
      <c r="O44" s="257">
        <v>0.43</v>
      </c>
      <c r="P44" s="257">
        <v>0.43</v>
      </c>
      <c r="Q44" s="257">
        <v>0.43</v>
      </c>
      <c r="R44" s="257">
        <v>0.43</v>
      </c>
      <c r="S44" s="257"/>
    </row>
    <row r="45" spans="12:19">
      <c r="L45" s="257">
        <v>0.44</v>
      </c>
      <c r="M45" s="257">
        <v>0.44</v>
      </c>
      <c r="N45" s="257">
        <v>0.44</v>
      </c>
      <c r="O45" s="257">
        <v>0.44</v>
      </c>
      <c r="P45" s="257">
        <v>0.44</v>
      </c>
      <c r="Q45" s="257">
        <v>0.44</v>
      </c>
      <c r="R45" s="257">
        <v>0.44</v>
      </c>
      <c r="S45" s="257"/>
    </row>
    <row r="46" spans="12:19">
      <c r="L46" s="257">
        <v>0.45</v>
      </c>
      <c r="M46" s="257">
        <v>0.45</v>
      </c>
      <c r="N46" s="257">
        <v>0.45</v>
      </c>
      <c r="O46" s="257">
        <v>0.45</v>
      </c>
      <c r="P46" s="257">
        <v>0.45</v>
      </c>
      <c r="Q46" s="257">
        <v>0.45</v>
      </c>
      <c r="R46" s="257">
        <v>0.45</v>
      </c>
      <c r="S46" s="257"/>
    </row>
    <row r="47" spans="12:19">
      <c r="L47" s="257">
        <v>0.46</v>
      </c>
      <c r="M47" s="257">
        <v>0.46</v>
      </c>
      <c r="N47" s="257">
        <v>0.46</v>
      </c>
      <c r="O47" s="257">
        <v>0.46</v>
      </c>
      <c r="P47" s="257">
        <v>0.46</v>
      </c>
      <c r="Q47" s="257">
        <v>0.46</v>
      </c>
      <c r="R47" s="257">
        <v>0.46</v>
      </c>
      <c r="S47" s="257"/>
    </row>
    <row r="48" spans="12:19">
      <c r="L48" s="257">
        <v>0.47</v>
      </c>
      <c r="M48" s="257">
        <v>0.47</v>
      </c>
      <c r="N48" s="257">
        <v>0.47</v>
      </c>
      <c r="O48" s="257">
        <v>0.47</v>
      </c>
      <c r="P48" s="257">
        <v>0.47</v>
      </c>
      <c r="Q48" s="257">
        <v>0.47</v>
      </c>
      <c r="R48" s="257">
        <v>0.47</v>
      </c>
      <c r="S48" s="257"/>
    </row>
    <row r="49" spans="12:19">
      <c r="L49" s="257">
        <v>0.48</v>
      </c>
      <c r="M49" s="257">
        <v>0.48</v>
      </c>
      <c r="N49" s="257">
        <v>0.48</v>
      </c>
      <c r="O49" s="257">
        <v>0.48</v>
      </c>
      <c r="P49" s="257">
        <v>0.48</v>
      </c>
      <c r="Q49" s="257">
        <v>0.48</v>
      </c>
      <c r="R49" s="257">
        <v>0.48</v>
      </c>
      <c r="S49" s="257"/>
    </row>
    <row r="50" spans="12:19">
      <c r="L50" s="257">
        <v>0.49</v>
      </c>
      <c r="M50" s="257">
        <v>0.49</v>
      </c>
      <c r="N50" s="257">
        <v>0.49</v>
      </c>
      <c r="O50" s="257">
        <v>0.49</v>
      </c>
      <c r="P50" s="257">
        <v>0.49</v>
      </c>
      <c r="Q50" s="257">
        <v>0.49</v>
      </c>
      <c r="R50" s="257">
        <v>0.49</v>
      </c>
      <c r="S50" s="257"/>
    </row>
    <row r="51" spans="12:19">
      <c r="L51" s="257">
        <v>0.5</v>
      </c>
      <c r="M51" s="257">
        <v>0.5</v>
      </c>
      <c r="N51" s="257">
        <v>0.5</v>
      </c>
      <c r="O51" s="257">
        <v>0.5</v>
      </c>
      <c r="P51" s="257">
        <v>0.5</v>
      </c>
      <c r="Q51" s="257">
        <v>0.5</v>
      </c>
      <c r="R51" s="257">
        <v>0.5</v>
      </c>
      <c r="S51" s="257"/>
    </row>
    <row r="52" spans="12:19">
      <c r="L52" s="257">
        <v>0.51</v>
      </c>
      <c r="M52" s="257">
        <v>0.51</v>
      </c>
      <c r="N52" s="257">
        <v>0.51</v>
      </c>
      <c r="O52" s="257">
        <v>0.51</v>
      </c>
      <c r="P52" s="257">
        <v>0.51</v>
      </c>
      <c r="Q52" s="257">
        <v>0.51</v>
      </c>
      <c r="R52" s="257">
        <v>0.51</v>
      </c>
      <c r="S52" s="257"/>
    </row>
    <row r="53" spans="12:19">
      <c r="L53" s="257">
        <v>0.52</v>
      </c>
      <c r="M53" s="257">
        <v>0.52</v>
      </c>
      <c r="N53" s="257">
        <v>0.52</v>
      </c>
      <c r="O53" s="257">
        <v>0.52</v>
      </c>
      <c r="P53" s="257">
        <v>0.52</v>
      </c>
      <c r="Q53" s="257">
        <v>0.52</v>
      </c>
      <c r="R53" s="257">
        <v>0.52</v>
      </c>
      <c r="S53" s="257"/>
    </row>
    <row r="54" spans="12:19">
      <c r="L54" s="257">
        <v>0.53</v>
      </c>
      <c r="M54" s="257">
        <v>0.53</v>
      </c>
      <c r="N54" s="257">
        <v>0.53</v>
      </c>
      <c r="O54" s="257">
        <v>0.53</v>
      </c>
      <c r="P54" s="257">
        <v>0.53</v>
      </c>
      <c r="Q54" s="257">
        <v>0.53</v>
      </c>
      <c r="R54" s="257">
        <v>0.53</v>
      </c>
      <c r="S54" s="257"/>
    </row>
    <row r="55" spans="12:19">
      <c r="L55" s="257">
        <v>0.54</v>
      </c>
      <c r="M55" s="257">
        <v>0.54</v>
      </c>
      <c r="N55" s="257">
        <v>0.54</v>
      </c>
      <c r="O55" s="257">
        <v>0.54</v>
      </c>
      <c r="P55" s="257">
        <v>0.54</v>
      </c>
      <c r="Q55" s="257">
        <v>0.54</v>
      </c>
      <c r="R55" s="257">
        <v>0.54</v>
      </c>
      <c r="S55" s="257"/>
    </row>
    <row r="56" spans="12:19">
      <c r="L56" s="257">
        <v>0.55000000000000004</v>
      </c>
      <c r="M56" s="257">
        <v>0.55000000000000004</v>
      </c>
      <c r="N56" s="257">
        <v>0.55000000000000004</v>
      </c>
      <c r="O56" s="257">
        <v>0.55000000000000004</v>
      </c>
      <c r="P56" s="257">
        <v>0.55000000000000004</v>
      </c>
      <c r="Q56" s="257">
        <v>0.55000000000000004</v>
      </c>
      <c r="R56" s="257">
        <v>0.55000000000000004</v>
      </c>
      <c r="S56" s="257"/>
    </row>
    <row r="57" spans="12:19">
      <c r="L57" s="257">
        <v>0.56000000000000005</v>
      </c>
      <c r="M57" s="257">
        <v>0.56000000000000005</v>
      </c>
      <c r="N57" s="257">
        <v>0.56000000000000005</v>
      </c>
      <c r="O57" s="257">
        <v>0.56000000000000005</v>
      </c>
      <c r="P57" s="257">
        <v>0.56000000000000005</v>
      </c>
      <c r="Q57" s="257">
        <v>0.56000000000000005</v>
      </c>
      <c r="R57" s="257">
        <v>0.56000000000000005</v>
      </c>
      <c r="S57" s="257"/>
    </row>
    <row r="58" spans="12:19">
      <c r="L58" s="257">
        <v>0.56999999999999995</v>
      </c>
      <c r="M58" s="257">
        <v>0.56999999999999995</v>
      </c>
      <c r="N58" s="257">
        <v>0.56999999999999995</v>
      </c>
      <c r="O58" s="257">
        <v>0.56999999999999995</v>
      </c>
      <c r="P58" s="257">
        <v>0.56999999999999995</v>
      </c>
      <c r="Q58" s="257">
        <v>0.56999999999999995</v>
      </c>
      <c r="R58" s="257">
        <v>0.56999999999999995</v>
      </c>
      <c r="S58" s="257"/>
    </row>
    <row r="59" spans="12:19">
      <c r="L59" s="257">
        <v>0.57999999999999996</v>
      </c>
      <c r="M59" s="257">
        <v>0.57999999999999996</v>
      </c>
      <c r="N59" s="257">
        <v>0.57999999999999996</v>
      </c>
      <c r="O59" s="257">
        <v>0.57999999999999996</v>
      </c>
      <c r="P59" s="257">
        <v>0.57999999999999996</v>
      </c>
      <c r="Q59" s="257">
        <v>0.57999999999999996</v>
      </c>
      <c r="R59" s="257">
        <v>0.57999999999999996</v>
      </c>
      <c r="S59" s="257"/>
    </row>
    <row r="60" spans="12:19">
      <c r="L60" s="257">
        <v>0.59</v>
      </c>
      <c r="M60" s="257">
        <v>0.59</v>
      </c>
      <c r="N60" s="257">
        <v>0.59</v>
      </c>
      <c r="O60" s="257">
        <v>0.59</v>
      </c>
      <c r="P60" s="257">
        <v>0.59</v>
      </c>
      <c r="Q60" s="257">
        <v>0.59</v>
      </c>
      <c r="R60" s="257">
        <v>0.59</v>
      </c>
      <c r="S60" s="257"/>
    </row>
    <row r="61" spans="12:19">
      <c r="L61" s="257">
        <v>0.6</v>
      </c>
      <c r="M61" s="257">
        <v>0.6</v>
      </c>
      <c r="N61" s="257">
        <v>0.6</v>
      </c>
      <c r="O61" s="257">
        <v>0.6</v>
      </c>
      <c r="P61" s="257">
        <v>0.6</v>
      </c>
      <c r="Q61" s="257">
        <v>0.6</v>
      </c>
      <c r="R61" s="257">
        <v>0.6</v>
      </c>
      <c r="S61" s="257"/>
    </row>
    <row r="62" spans="12:19">
      <c r="L62" s="257">
        <v>0.61</v>
      </c>
      <c r="M62" s="257">
        <v>0.61</v>
      </c>
      <c r="N62" s="257">
        <v>0.61</v>
      </c>
      <c r="O62" s="257">
        <v>0.61</v>
      </c>
      <c r="P62" s="257">
        <v>0.61</v>
      </c>
      <c r="Q62" s="257">
        <v>0.61</v>
      </c>
      <c r="R62" s="257">
        <v>0.61</v>
      </c>
      <c r="S62" s="257"/>
    </row>
    <row r="63" spans="12:19">
      <c r="L63" s="257">
        <v>0.62</v>
      </c>
      <c r="M63" s="257">
        <v>0.62</v>
      </c>
      <c r="N63" s="257">
        <v>0.62</v>
      </c>
      <c r="O63" s="257">
        <v>0.62</v>
      </c>
      <c r="P63" s="257">
        <v>0.62</v>
      </c>
      <c r="Q63" s="257">
        <v>0.62</v>
      </c>
      <c r="R63" s="257">
        <v>0.62</v>
      </c>
      <c r="S63" s="257"/>
    </row>
    <row r="64" spans="12:19">
      <c r="L64" s="257">
        <v>0.63</v>
      </c>
      <c r="M64" s="257">
        <v>0.63</v>
      </c>
      <c r="N64" s="257">
        <v>0.63</v>
      </c>
      <c r="O64" s="257">
        <v>0.63</v>
      </c>
      <c r="P64" s="257">
        <v>0.63</v>
      </c>
      <c r="Q64" s="257">
        <v>0.63</v>
      </c>
      <c r="R64" s="257">
        <v>0.63</v>
      </c>
      <c r="S64" s="257"/>
    </row>
    <row r="65" spans="12:19">
      <c r="L65" s="257">
        <v>0.64</v>
      </c>
      <c r="M65" s="257">
        <v>0.64</v>
      </c>
      <c r="N65" s="257">
        <v>0.64</v>
      </c>
      <c r="O65" s="257">
        <v>0.64</v>
      </c>
      <c r="P65" s="257">
        <v>0.64</v>
      </c>
      <c r="Q65" s="257">
        <v>0.64</v>
      </c>
      <c r="R65" s="257">
        <v>0.64</v>
      </c>
      <c r="S65" s="257"/>
    </row>
    <row r="66" spans="12:19">
      <c r="L66" s="257">
        <v>0.65</v>
      </c>
      <c r="M66" s="257">
        <v>0.65</v>
      </c>
      <c r="N66" s="257">
        <v>0.65</v>
      </c>
      <c r="O66" s="257">
        <v>0.65</v>
      </c>
      <c r="P66" s="257">
        <v>0.65</v>
      </c>
      <c r="Q66" s="257">
        <v>0.65</v>
      </c>
      <c r="R66" s="257">
        <v>0.65</v>
      </c>
      <c r="S66" s="257"/>
    </row>
    <row r="67" spans="12:19">
      <c r="L67" s="257">
        <v>0.66</v>
      </c>
      <c r="M67" s="257">
        <v>0.66</v>
      </c>
      <c r="N67" s="257">
        <v>0.66</v>
      </c>
      <c r="O67" s="257">
        <v>0.66</v>
      </c>
      <c r="P67" s="257">
        <v>0.66</v>
      </c>
      <c r="Q67" s="257">
        <v>0.66</v>
      </c>
      <c r="R67" s="257">
        <v>0.66</v>
      </c>
      <c r="S67" s="257"/>
    </row>
    <row r="68" spans="12:19">
      <c r="L68" s="257">
        <v>0.67</v>
      </c>
      <c r="M68" s="257">
        <v>0.67</v>
      </c>
      <c r="N68" s="257">
        <v>0.67</v>
      </c>
      <c r="O68" s="257">
        <v>0.67</v>
      </c>
      <c r="P68" s="257">
        <v>0.67</v>
      </c>
      <c r="Q68" s="257">
        <v>0.67</v>
      </c>
      <c r="R68" s="257">
        <v>0.67</v>
      </c>
      <c r="S68" s="257"/>
    </row>
    <row r="69" spans="12:19">
      <c r="L69" s="257">
        <v>0.68</v>
      </c>
      <c r="M69" s="257">
        <v>0.68</v>
      </c>
      <c r="N69" s="257">
        <v>0.68</v>
      </c>
      <c r="O69" s="257">
        <v>0.68</v>
      </c>
      <c r="P69" s="257">
        <v>0.68</v>
      </c>
      <c r="Q69" s="257">
        <v>0.68</v>
      </c>
      <c r="R69" s="257">
        <v>0.68</v>
      </c>
      <c r="S69" s="257"/>
    </row>
    <row r="70" spans="12:19">
      <c r="L70" s="257">
        <v>0.69</v>
      </c>
      <c r="M70" s="257">
        <v>0.69</v>
      </c>
      <c r="N70" s="257">
        <v>0.69</v>
      </c>
      <c r="O70" s="257">
        <v>0.69</v>
      </c>
      <c r="P70" s="257">
        <v>0.69</v>
      </c>
      <c r="Q70" s="257">
        <v>0.69</v>
      </c>
      <c r="R70" s="257">
        <v>0.69</v>
      </c>
      <c r="S70" s="257"/>
    </row>
    <row r="71" spans="12:19">
      <c r="L71" s="257">
        <v>0.7</v>
      </c>
      <c r="M71" s="257">
        <v>0.7</v>
      </c>
      <c r="N71" s="257">
        <v>0.7</v>
      </c>
      <c r="O71" s="257">
        <v>0.7</v>
      </c>
      <c r="P71" s="257">
        <v>0.7</v>
      </c>
      <c r="Q71" s="257">
        <v>0.7</v>
      </c>
      <c r="R71" s="257">
        <v>0.7</v>
      </c>
      <c r="S71" s="257"/>
    </row>
    <row r="72" spans="12:19">
      <c r="L72" s="257">
        <v>0.71</v>
      </c>
      <c r="M72" s="257">
        <v>0.71</v>
      </c>
      <c r="N72" s="257">
        <v>0.71</v>
      </c>
      <c r="O72" s="257">
        <v>0.71</v>
      </c>
      <c r="P72" s="257">
        <v>0.71</v>
      </c>
      <c r="Q72" s="257">
        <v>0.71</v>
      </c>
      <c r="R72" s="257">
        <v>0.71</v>
      </c>
      <c r="S72" s="257"/>
    </row>
    <row r="73" spans="12:19">
      <c r="L73" s="257">
        <v>0.72</v>
      </c>
      <c r="M73" s="257">
        <v>0.72</v>
      </c>
      <c r="N73" s="257">
        <v>0.72</v>
      </c>
      <c r="O73" s="257">
        <v>0.72</v>
      </c>
      <c r="P73" s="257">
        <v>0.72</v>
      </c>
      <c r="Q73" s="257">
        <v>0.72</v>
      </c>
      <c r="R73" s="257">
        <v>0.72</v>
      </c>
      <c r="S73" s="257"/>
    </row>
    <row r="74" spans="12:19">
      <c r="L74" s="257">
        <v>0.73</v>
      </c>
      <c r="M74" s="257">
        <v>0.73</v>
      </c>
      <c r="N74" s="257">
        <v>0.73</v>
      </c>
      <c r="O74" s="257">
        <v>0.73</v>
      </c>
      <c r="P74" s="257">
        <v>0.73</v>
      </c>
      <c r="Q74" s="257">
        <v>0.73</v>
      </c>
      <c r="R74" s="257">
        <v>0.73</v>
      </c>
      <c r="S74" s="257"/>
    </row>
    <row r="75" spans="12:19">
      <c r="L75" s="257">
        <v>0.74</v>
      </c>
      <c r="M75" s="257">
        <v>0.74</v>
      </c>
      <c r="N75" s="257">
        <v>0.74</v>
      </c>
      <c r="O75" s="257">
        <v>0.74</v>
      </c>
      <c r="P75" s="257">
        <v>0.74</v>
      </c>
      <c r="Q75" s="257">
        <v>0.74</v>
      </c>
      <c r="R75" s="257">
        <v>0.74</v>
      </c>
      <c r="S75" s="257"/>
    </row>
    <row r="76" spans="12:19">
      <c r="L76" s="257">
        <v>0.75</v>
      </c>
      <c r="M76" s="257">
        <v>0.75</v>
      </c>
      <c r="N76" s="257">
        <v>0.75</v>
      </c>
      <c r="O76" s="257">
        <v>0.75</v>
      </c>
      <c r="P76" s="257">
        <v>0.75</v>
      </c>
      <c r="Q76" s="257">
        <v>0.75</v>
      </c>
      <c r="R76" s="257">
        <v>0.75</v>
      </c>
      <c r="S76" s="257"/>
    </row>
    <row r="77" spans="12:19">
      <c r="L77" s="257">
        <v>0.76</v>
      </c>
      <c r="M77" s="257">
        <v>0.76</v>
      </c>
      <c r="N77" s="257">
        <v>0.76</v>
      </c>
      <c r="O77" s="257">
        <v>0.76</v>
      </c>
      <c r="P77" s="257">
        <v>0.76</v>
      </c>
      <c r="Q77" s="257">
        <v>0.76</v>
      </c>
      <c r="R77" s="257">
        <v>0.76</v>
      </c>
      <c r="S77" s="257"/>
    </row>
    <row r="78" spans="12:19">
      <c r="L78" s="257">
        <v>0.77</v>
      </c>
      <c r="M78" s="257">
        <v>0.77</v>
      </c>
      <c r="N78" s="257">
        <v>0.77</v>
      </c>
      <c r="O78" s="257">
        <v>0.77</v>
      </c>
      <c r="P78" s="257">
        <v>0.77</v>
      </c>
      <c r="Q78" s="257">
        <v>0.77</v>
      </c>
      <c r="R78" s="257">
        <v>0.77</v>
      </c>
      <c r="S78" s="257"/>
    </row>
    <row r="79" spans="12:19">
      <c r="L79" s="257">
        <v>0.78</v>
      </c>
      <c r="M79" s="257">
        <v>0.78</v>
      </c>
      <c r="N79" s="257">
        <v>0.78</v>
      </c>
      <c r="O79" s="257">
        <v>0.78</v>
      </c>
      <c r="P79" s="257">
        <v>0.78</v>
      </c>
      <c r="Q79" s="257">
        <v>0.78</v>
      </c>
      <c r="R79" s="257">
        <v>0.78</v>
      </c>
      <c r="S79" s="257"/>
    </row>
    <row r="80" spans="12:19">
      <c r="L80" s="257">
        <v>0.79</v>
      </c>
      <c r="M80" s="257">
        <v>0.79</v>
      </c>
      <c r="N80" s="257">
        <v>0.79</v>
      </c>
      <c r="O80" s="257">
        <v>0.79</v>
      </c>
      <c r="P80" s="257">
        <v>0.79</v>
      </c>
      <c r="Q80" s="257">
        <v>0.79</v>
      </c>
      <c r="R80" s="257">
        <v>0.79</v>
      </c>
      <c r="S80" s="257"/>
    </row>
    <row r="81" spans="12:19">
      <c r="L81" s="257">
        <v>0.8</v>
      </c>
      <c r="M81" s="257">
        <v>0.8</v>
      </c>
      <c r="N81" s="257">
        <v>0.8</v>
      </c>
      <c r="O81" s="257">
        <v>0.8</v>
      </c>
      <c r="P81" s="257">
        <v>0.8</v>
      </c>
      <c r="Q81" s="257">
        <v>0.8</v>
      </c>
      <c r="R81" s="257">
        <v>0.8</v>
      </c>
      <c r="S81" s="257"/>
    </row>
    <row r="82" spans="12:19">
      <c r="L82" s="257">
        <v>0.81</v>
      </c>
      <c r="M82" s="257">
        <v>0.81</v>
      </c>
      <c r="N82" s="257">
        <v>0.81</v>
      </c>
      <c r="O82" s="257">
        <v>0.81</v>
      </c>
      <c r="P82" s="257">
        <v>0.81</v>
      </c>
      <c r="Q82" s="257">
        <v>0.81</v>
      </c>
      <c r="R82" s="257">
        <v>0.81</v>
      </c>
      <c r="S82" s="257"/>
    </row>
    <row r="83" spans="12:19">
      <c r="L83" s="257">
        <v>0.82</v>
      </c>
      <c r="M83" s="257">
        <v>0.82</v>
      </c>
      <c r="N83" s="257">
        <v>0.82</v>
      </c>
      <c r="O83" s="257">
        <v>0.82</v>
      </c>
      <c r="P83" s="257">
        <v>0.82</v>
      </c>
      <c r="Q83" s="257">
        <v>0.82</v>
      </c>
      <c r="R83" s="257">
        <v>0.82</v>
      </c>
      <c r="S83" s="257"/>
    </row>
    <row r="84" spans="12:19">
      <c r="L84" s="257">
        <v>0.83</v>
      </c>
      <c r="M84" s="257">
        <v>0.83</v>
      </c>
      <c r="N84" s="257">
        <v>0.83</v>
      </c>
      <c r="O84" s="257">
        <v>0.83</v>
      </c>
      <c r="P84" s="257">
        <v>0.83</v>
      </c>
      <c r="Q84" s="257">
        <v>0.83</v>
      </c>
      <c r="R84" s="257">
        <v>0.83</v>
      </c>
      <c r="S84" s="257"/>
    </row>
    <row r="85" spans="12:19">
      <c r="L85" s="257">
        <v>0.84</v>
      </c>
      <c r="M85" s="257">
        <v>0.84</v>
      </c>
      <c r="N85" s="257">
        <v>0.84</v>
      </c>
      <c r="O85" s="257">
        <v>0.84</v>
      </c>
      <c r="P85" s="257">
        <v>0.84</v>
      </c>
      <c r="Q85" s="257">
        <v>0.84</v>
      </c>
      <c r="R85" s="257">
        <v>0.84</v>
      </c>
      <c r="S85" s="257"/>
    </row>
    <row r="86" spans="12:19">
      <c r="L86" s="257">
        <v>0.85</v>
      </c>
      <c r="M86" s="257">
        <v>0.85</v>
      </c>
      <c r="N86" s="257">
        <v>0.85</v>
      </c>
      <c r="O86" s="257">
        <v>0.85</v>
      </c>
      <c r="P86" s="257">
        <v>0.85</v>
      </c>
      <c r="Q86" s="257">
        <v>0.85</v>
      </c>
      <c r="R86" s="257">
        <v>0.85</v>
      </c>
      <c r="S86" s="257"/>
    </row>
    <row r="87" spans="12:19">
      <c r="L87" s="257">
        <v>0.86</v>
      </c>
      <c r="M87" s="257">
        <v>0.86</v>
      </c>
      <c r="N87" s="257">
        <v>0.86</v>
      </c>
      <c r="O87" s="257">
        <v>0.86</v>
      </c>
      <c r="P87" s="257">
        <v>0.86</v>
      </c>
      <c r="Q87" s="257">
        <v>0.86</v>
      </c>
      <c r="R87" s="257">
        <v>0.86</v>
      </c>
      <c r="S87" s="257"/>
    </row>
    <row r="88" spans="12:19">
      <c r="L88" s="257">
        <v>0.87</v>
      </c>
      <c r="M88" s="257">
        <v>0.87</v>
      </c>
      <c r="N88" s="257">
        <v>0.87</v>
      </c>
      <c r="O88" s="257">
        <v>0.87</v>
      </c>
      <c r="P88" s="257">
        <v>0.87</v>
      </c>
      <c r="Q88" s="257">
        <v>0.87</v>
      </c>
      <c r="R88" s="257">
        <v>0.87</v>
      </c>
      <c r="S88" s="257"/>
    </row>
    <row r="89" spans="12:19">
      <c r="L89" s="257">
        <v>0.88</v>
      </c>
      <c r="M89" s="257">
        <v>0.88</v>
      </c>
      <c r="N89" s="257">
        <v>0.88</v>
      </c>
      <c r="O89" s="257">
        <v>0.88</v>
      </c>
      <c r="P89" s="257">
        <v>0.88</v>
      </c>
      <c r="Q89" s="257">
        <v>0.88</v>
      </c>
      <c r="R89" s="257">
        <v>0.88</v>
      </c>
      <c r="S89" s="257"/>
    </row>
    <row r="90" spans="12:19">
      <c r="L90" s="257">
        <v>0.89</v>
      </c>
      <c r="M90" s="257">
        <v>0.89</v>
      </c>
      <c r="N90" s="257">
        <v>0.89</v>
      </c>
      <c r="O90" s="257">
        <v>0.89</v>
      </c>
      <c r="P90" s="257">
        <v>0.89</v>
      </c>
      <c r="Q90" s="257">
        <v>0.89</v>
      </c>
      <c r="R90" s="257">
        <v>0.89</v>
      </c>
      <c r="S90" s="257"/>
    </row>
    <row r="91" spans="12:19">
      <c r="L91" s="257">
        <v>0.9</v>
      </c>
      <c r="M91" s="257">
        <v>0.9</v>
      </c>
      <c r="N91" s="257">
        <v>0.9</v>
      </c>
      <c r="O91" s="257">
        <v>0.9</v>
      </c>
      <c r="P91" s="257">
        <v>0.9</v>
      </c>
      <c r="Q91" s="257">
        <v>0.9</v>
      </c>
      <c r="R91" s="257">
        <v>0.9</v>
      </c>
      <c r="S91" s="257"/>
    </row>
    <row r="92" spans="12:19">
      <c r="L92" s="257">
        <v>0.91</v>
      </c>
      <c r="M92" s="257">
        <v>0.91</v>
      </c>
      <c r="N92" s="257">
        <v>0.91</v>
      </c>
      <c r="O92" s="257">
        <v>0.91</v>
      </c>
      <c r="P92" s="257">
        <v>0.91</v>
      </c>
      <c r="Q92" s="257">
        <v>0.91</v>
      </c>
      <c r="R92" s="257">
        <v>0.91</v>
      </c>
      <c r="S92" s="257"/>
    </row>
    <row r="93" spans="12:19">
      <c r="L93" s="257">
        <v>0.92</v>
      </c>
      <c r="M93" s="257">
        <v>0.92</v>
      </c>
      <c r="N93" s="257">
        <v>0.92</v>
      </c>
      <c r="O93" s="257">
        <v>0.92</v>
      </c>
      <c r="P93" s="257">
        <v>0.92</v>
      </c>
      <c r="Q93" s="257">
        <v>0.92</v>
      </c>
      <c r="R93" s="257">
        <v>0.92</v>
      </c>
      <c r="S93" s="257"/>
    </row>
    <row r="94" spans="12:19">
      <c r="L94" s="257">
        <v>0.93</v>
      </c>
      <c r="M94" s="257">
        <v>0.93</v>
      </c>
      <c r="N94" s="257">
        <v>0.93</v>
      </c>
      <c r="O94" s="257">
        <v>0.93</v>
      </c>
      <c r="P94" s="257">
        <v>0.93</v>
      </c>
      <c r="Q94" s="257">
        <v>0.93</v>
      </c>
      <c r="R94" s="257">
        <v>0.93</v>
      </c>
      <c r="S94" s="257"/>
    </row>
    <row r="95" spans="12:19">
      <c r="L95" s="257">
        <v>0.94</v>
      </c>
      <c r="M95" s="257">
        <v>0.94</v>
      </c>
      <c r="N95" s="257">
        <v>0.94</v>
      </c>
      <c r="O95" s="257">
        <v>0.94</v>
      </c>
      <c r="P95" s="257">
        <v>0.94</v>
      </c>
      <c r="Q95" s="257">
        <v>0.94</v>
      </c>
      <c r="R95" s="257">
        <v>0.94</v>
      </c>
      <c r="S95" s="257"/>
    </row>
    <row r="96" spans="12:19">
      <c r="L96" s="257">
        <v>0.95</v>
      </c>
      <c r="M96" s="257">
        <v>0.95</v>
      </c>
      <c r="N96" s="257">
        <v>0.95</v>
      </c>
      <c r="O96" s="257">
        <v>0.95</v>
      </c>
      <c r="P96" s="257">
        <v>0.95</v>
      </c>
      <c r="Q96" s="257">
        <v>0.95</v>
      </c>
      <c r="R96" s="257">
        <v>0.95</v>
      </c>
      <c r="S96" s="257"/>
    </row>
    <row r="97" spans="12:19">
      <c r="L97" s="257">
        <v>0.96</v>
      </c>
      <c r="M97" s="257">
        <v>0.96</v>
      </c>
      <c r="N97" s="257">
        <v>0.96</v>
      </c>
      <c r="O97" s="257">
        <v>0.96</v>
      </c>
      <c r="P97" s="257">
        <v>0.96</v>
      </c>
      <c r="Q97" s="257">
        <v>0.96</v>
      </c>
      <c r="R97" s="257">
        <v>0.96</v>
      </c>
      <c r="S97" s="257"/>
    </row>
    <row r="98" spans="12:19">
      <c r="L98" s="257">
        <v>0.97</v>
      </c>
      <c r="M98" s="257">
        <v>0.97</v>
      </c>
      <c r="N98" s="257">
        <v>0.97</v>
      </c>
      <c r="O98" s="257">
        <v>0.97</v>
      </c>
      <c r="P98" s="257">
        <v>0.97</v>
      </c>
      <c r="Q98" s="257">
        <v>0.97</v>
      </c>
      <c r="R98" s="257">
        <v>0.97</v>
      </c>
      <c r="S98" s="257"/>
    </row>
    <row r="99" spans="12:19">
      <c r="L99" s="257">
        <v>0.98</v>
      </c>
      <c r="M99" s="257">
        <v>0.98</v>
      </c>
      <c r="N99" s="257">
        <v>0.98</v>
      </c>
      <c r="O99" s="257">
        <v>0.98</v>
      </c>
      <c r="P99" s="257">
        <v>0.98</v>
      </c>
      <c r="Q99" s="257">
        <v>0.98</v>
      </c>
      <c r="R99" s="257">
        <v>0.98</v>
      </c>
      <c r="S99" s="257"/>
    </row>
    <row r="100" spans="12:19">
      <c r="L100" s="257">
        <v>0.99</v>
      </c>
      <c r="M100" s="257">
        <v>0.99</v>
      </c>
      <c r="N100" s="257">
        <v>0.99</v>
      </c>
      <c r="O100" s="257">
        <v>0.99</v>
      </c>
      <c r="P100" s="257">
        <v>0.99</v>
      </c>
      <c r="Q100" s="257">
        <v>0.99</v>
      </c>
      <c r="R100" s="257">
        <v>0.99</v>
      </c>
      <c r="S100" s="257"/>
    </row>
    <row r="101" spans="12:19">
      <c r="L101" s="257">
        <v>1</v>
      </c>
      <c r="M101" s="257">
        <v>1</v>
      </c>
      <c r="N101" s="257">
        <v>1</v>
      </c>
      <c r="O101" s="257">
        <v>1</v>
      </c>
      <c r="P101" s="257">
        <v>1</v>
      </c>
      <c r="Q101" s="257">
        <v>1</v>
      </c>
      <c r="R101" s="257">
        <v>1</v>
      </c>
      <c r="S101" s="257"/>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252"/>
  <sheetViews>
    <sheetView workbookViewId="0"/>
  </sheetViews>
  <sheetFormatPr defaultColWidth="11.5703125" defaultRowHeight="15"/>
  <cols>
    <col min="1" max="2" width="26.42578125" bestFit="1" customWidth="1"/>
    <col min="3" max="3" width="7" bestFit="1" customWidth="1"/>
    <col min="4" max="4" width="23.5703125" bestFit="1" customWidth="1"/>
    <col min="6" max="6" width="46.5703125" bestFit="1" customWidth="1"/>
    <col min="7" max="7" width="21.7109375" bestFit="1" customWidth="1"/>
    <col min="8" max="8" width="43.42578125" bestFit="1" customWidth="1"/>
    <col min="9" max="9" width="70.28515625" bestFit="1" customWidth="1"/>
    <col min="10" max="10" width="5" bestFit="1" customWidth="1"/>
    <col min="11" max="11" width="6.85546875" bestFit="1" customWidth="1"/>
    <col min="12" max="12" width="9.28515625" bestFit="1" customWidth="1"/>
    <col min="14" max="14" width="19" bestFit="1" customWidth="1"/>
    <col min="15" max="15" width="7.85546875" bestFit="1" customWidth="1"/>
  </cols>
  <sheetData>
    <row r="1" spans="1:18">
      <c r="A1" t="s">
        <v>753</v>
      </c>
      <c r="B1" t="s">
        <v>754</v>
      </c>
      <c r="F1" t="s">
        <v>755</v>
      </c>
      <c r="G1" t="s">
        <v>756</v>
      </c>
      <c r="H1" t="s">
        <v>757</v>
      </c>
      <c r="I1" t="s">
        <v>758</v>
      </c>
      <c r="J1" t="s">
        <v>6</v>
      </c>
      <c r="K1" t="s">
        <v>759</v>
      </c>
      <c r="L1" t="s">
        <v>760</v>
      </c>
      <c r="N1" t="s">
        <v>761</v>
      </c>
      <c r="Q1" t="s">
        <v>1382</v>
      </c>
      <c r="R1" t="s">
        <v>1381</v>
      </c>
    </row>
    <row r="2" spans="1:18">
      <c r="A2" t="s">
        <v>762</v>
      </c>
      <c r="B2" t="s">
        <v>762</v>
      </c>
      <c r="C2">
        <v>4107</v>
      </c>
      <c r="F2" t="s">
        <v>763</v>
      </c>
      <c r="G2" t="s">
        <v>268</v>
      </c>
      <c r="H2" t="s">
        <v>764</v>
      </c>
      <c r="I2" t="s">
        <v>765</v>
      </c>
      <c r="J2">
        <v>2015</v>
      </c>
      <c r="K2">
        <v>2013</v>
      </c>
      <c r="L2">
        <v>42370</v>
      </c>
      <c r="N2" t="s">
        <v>766</v>
      </c>
      <c r="O2" t="s">
        <v>767</v>
      </c>
      <c r="Q2">
        <v>1</v>
      </c>
      <c r="R2" t="s">
        <v>1383</v>
      </c>
    </row>
    <row r="3" spans="1:18">
      <c r="A3" t="s">
        <v>768</v>
      </c>
      <c r="B3" t="s">
        <v>768</v>
      </c>
      <c r="C3">
        <v>4108</v>
      </c>
      <c r="F3" t="s">
        <v>769</v>
      </c>
      <c r="G3" t="s">
        <v>278</v>
      </c>
      <c r="H3" t="s">
        <v>770</v>
      </c>
      <c r="I3" t="s">
        <v>771</v>
      </c>
      <c r="J3">
        <v>2016</v>
      </c>
      <c r="K3">
        <v>2014</v>
      </c>
      <c r="L3">
        <v>44561</v>
      </c>
      <c r="N3" t="s">
        <v>772</v>
      </c>
      <c r="O3" t="s">
        <v>773</v>
      </c>
      <c r="Q3">
        <v>2</v>
      </c>
      <c r="R3" t="s">
        <v>1384</v>
      </c>
    </row>
    <row r="4" spans="1:18">
      <c r="A4" t="s">
        <v>774</v>
      </c>
      <c r="B4" t="s">
        <v>774</v>
      </c>
      <c r="C4">
        <v>3501</v>
      </c>
      <c r="F4" t="s">
        <v>775</v>
      </c>
      <c r="G4" t="s">
        <v>279</v>
      </c>
      <c r="H4" t="s">
        <v>776</v>
      </c>
      <c r="I4" t="s">
        <v>777</v>
      </c>
      <c r="J4">
        <v>2017</v>
      </c>
      <c r="K4">
        <v>2015</v>
      </c>
      <c r="N4" t="s">
        <v>778</v>
      </c>
      <c r="O4" t="s">
        <v>778</v>
      </c>
      <c r="Q4">
        <v>3</v>
      </c>
      <c r="R4" t="s">
        <v>1385</v>
      </c>
    </row>
    <row r="5" spans="1:18">
      <c r="A5" t="s">
        <v>779</v>
      </c>
      <c r="B5" t="s">
        <v>779</v>
      </c>
      <c r="C5">
        <v>7801</v>
      </c>
      <c r="F5" t="s">
        <v>780</v>
      </c>
      <c r="G5" t="s">
        <v>781</v>
      </c>
      <c r="H5" t="s">
        <v>782</v>
      </c>
      <c r="I5" t="s">
        <v>783</v>
      </c>
      <c r="J5">
        <v>2018</v>
      </c>
      <c r="K5">
        <v>2016</v>
      </c>
      <c r="N5" t="s">
        <v>784</v>
      </c>
      <c r="O5" t="s">
        <v>784</v>
      </c>
      <c r="Q5">
        <v>4</v>
      </c>
      <c r="R5" t="s">
        <v>731</v>
      </c>
    </row>
    <row r="6" spans="1:18">
      <c r="A6" t="s">
        <v>785</v>
      </c>
      <c r="B6" t="s">
        <v>785</v>
      </c>
      <c r="C6">
        <v>1001</v>
      </c>
      <c r="F6" t="s">
        <v>786</v>
      </c>
      <c r="G6" t="s">
        <v>281</v>
      </c>
      <c r="H6" t="s">
        <v>787</v>
      </c>
      <c r="I6" t="s">
        <v>788</v>
      </c>
      <c r="J6">
        <v>2019</v>
      </c>
      <c r="K6">
        <v>2017</v>
      </c>
      <c r="Q6">
        <v>5</v>
      </c>
      <c r="R6" t="s">
        <v>733</v>
      </c>
    </row>
    <row r="7" spans="1:18">
      <c r="A7" t="s">
        <v>789</v>
      </c>
      <c r="B7" t="s">
        <v>789</v>
      </c>
      <c r="C7">
        <v>7001</v>
      </c>
      <c r="F7" t="s">
        <v>790</v>
      </c>
      <c r="H7" t="s">
        <v>791</v>
      </c>
      <c r="I7" t="s">
        <v>792</v>
      </c>
      <c r="J7">
        <v>2020</v>
      </c>
      <c r="K7">
        <v>2018</v>
      </c>
      <c r="Q7">
        <v>6</v>
      </c>
      <c r="R7" t="s">
        <v>735</v>
      </c>
    </row>
    <row r="8" spans="1:18">
      <c r="A8" t="s">
        <v>793</v>
      </c>
      <c r="B8" t="s">
        <v>793</v>
      </c>
      <c r="C8">
        <v>7003</v>
      </c>
      <c r="F8" t="s">
        <v>794</v>
      </c>
      <c r="H8" t="s">
        <v>795</v>
      </c>
      <c r="I8" t="s">
        <v>796</v>
      </c>
      <c r="J8">
        <v>2021</v>
      </c>
      <c r="K8">
        <v>2019</v>
      </c>
      <c r="Q8">
        <v>7</v>
      </c>
      <c r="R8" t="s">
        <v>737</v>
      </c>
    </row>
    <row r="9" spans="1:18">
      <c r="A9" t="s">
        <v>797</v>
      </c>
      <c r="B9" t="s">
        <v>797</v>
      </c>
      <c r="C9">
        <v>7005</v>
      </c>
      <c r="F9" t="s">
        <v>798</v>
      </c>
      <c r="H9" t="s">
        <v>799</v>
      </c>
      <c r="I9" t="s">
        <v>800</v>
      </c>
      <c r="J9">
        <v>2022</v>
      </c>
      <c r="K9">
        <v>2020</v>
      </c>
      <c r="Q9">
        <v>8</v>
      </c>
      <c r="R9" t="s">
        <v>738</v>
      </c>
    </row>
    <row r="10" spans="1:18">
      <c r="B10" t="s">
        <v>801</v>
      </c>
      <c r="C10">
        <v>140100</v>
      </c>
      <c r="D10" t="s">
        <v>452</v>
      </c>
      <c r="F10" t="s">
        <v>802</v>
      </c>
      <c r="H10" t="s">
        <v>803</v>
      </c>
      <c r="I10" t="s">
        <v>804</v>
      </c>
      <c r="J10">
        <v>2023</v>
      </c>
      <c r="K10">
        <v>2021</v>
      </c>
      <c r="Q10">
        <v>9</v>
      </c>
      <c r="R10" t="s">
        <v>740</v>
      </c>
    </row>
    <row r="11" spans="1:18">
      <c r="B11" t="s">
        <v>805</v>
      </c>
      <c r="C11">
        <v>143100</v>
      </c>
      <c r="D11" t="s">
        <v>464</v>
      </c>
      <c r="F11" t="s">
        <v>806</v>
      </c>
      <c r="H11" t="s">
        <v>807</v>
      </c>
      <c r="I11" t="s">
        <v>808</v>
      </c>
      <c r="J11">
        <v>2024</v>
      </c>
      <c r="Q11">
        <v>10</v>
      </c>
      <c r="R11" t="s">
        <v>742</v>
      </c>
    </row>
    <row r="12" spans="1:18">
      <c r="B12" t="s">
        <v>430</v>
      </c>
      <c r="C12">
        <v>145100</v>
      </c>
      <c r="D12" t="s">
        <v>476</v>
      </c>
      <c r="F12" t="s">
        <v>809</v>
      </c>
      <c r="H12" t="s">
        <v>810</v>
      </c>
      <c r="I12" t="s">
        <v>811</v>
      </c>
      <c r="J12">
        <v>2025</v>
      </c>
      <c r="Q12">
        <v>11</v>
      </c>
      <c r="R12" t="s">
        <v>744</v>
      </c>
    </row>
    <row r="13" spans="1:18">
      <c r="B13" t="s">
        <v>442</v>
      </c>
      <c r="C13">
        <v>145100</v>
      </c>
      <c r="D13" t="s">
        <v>476</v>
      </c>
      <c r="F13" t="s">
        <v>812</v>
      </c>
      <c r="H13" t="s">
        <v>813</v>
      </c>
      <c r="I13" t="s">
        <v>814</v>
      </c>
      <c r="J13">
        <v>2026</v>
      </c>
      <c r="Q13">
        <v>12</v>
      </c>
      <c r="R13" t="s">
        <v>746</v>
      </c>
    </row>
    <row r="14" spans="1:18">
      <c r="B14" t="s">
        <v>454</v>
      </c>
      <c r="C14">
        <v>145100</v>
      </c>
      <c r="D14" t="s">
        <v>476</v>
      </c>
      <c r="F14" t="s">
        <v>815</v>
      </c>
      <c r="H14" t="s">
        <v>816</v>
      </c>
      <c r="I14" t="s">
        <v>817</v>
      </c>
      <c r="J14">
        <v>2027</v>
      </c>
      <c r="Q14">
        <v>13</v>
      </c>
      <c r="R14" t="s">
        <v>748</v>
      </c>
    </row>
    <row r="15" spans="1:18">
      <c r="B15" t="s">
        <v>818</v>
      </c>
      <c r="C15">
        <v>146100</v>
      </c>
      <c r="D15" t="s">
        <v>489</v>
      </c>
      <c r="F15" t="s">
        <v>819</v>
      </c>
      <c r="H15" t="s">
        <v>820</v>
      </c>
      <c r="I15" t="s">
        <v>821</v>
      </c>
      <c r="J15">
        <v>2028</v>
      </c>
      <c r="Q15">
        <v>14</v>
      </c>
      <c r="R15" t="s">
        <v>750</v>
      </c>
    </row>
    <row r="16" spans="1:18">
      <c r="B16" t="s">
        <v>448</v>
      </c>
      <c r="C16">
        <v>146100</v>
      </c>
      <c r="D16" t="s">
        <v>489</v>
      </c>
      <c r="F16" t="s">
        <v>822</v>
      </c>
      <c r="H16" t="s">
        <v>823</v>
      </c>
      <c r="I16" t="s">
        <v>824</v>
      </c>
      <c r="J16">
        <v>2029</v>
      </c>
      <c r="Q16">
        <v>15</v>
      </c>
      <c r="R16" t="s">
        <v>373</v>
      </c>
    </row>
    <row r="17" spans="2:18">
      <c r="B17" t="s">
        <v>460</v>
      </c>
      <c r="C17">
        <v>146100</v>
      </c>
      <c r="D17" t="s">
        <v>489</v>
      </c>
      <c r="F17" t="s">
        <v>825</v>
      </c>
      <c r="H17" t="s">
        <v>826</v>
      </c>
      <c r="I17" t="s">
        <v>827</v>
      </c>
      <c r="J17">
        <v>2030</v>
      </c>
      <c r="Q17">
        <v>16</v>
      </c>
      <c r="R17" t="s">
        <v>732</v>
      </c>
    </row>
    <row r="18" spans="2:18">
      <c r="B18" t="s">
        <v>322</v>
      </c>
      <c r="C18">
        <v>150100</v>
      </c>
      <c r="D18" t="s">
        <v>321</v>
      </c>
      <c r="F18" t="s">
        <v>828</v>
      </c>
      <c r="H18" t="s">
        <v>829</v>
      </c>
      <c r="I18" t="s">
        <v>830</v>
      </c>
      <c r="Q18">
        <v>17</v>
      </c>
      <c r="R18" t="s">
        <v>734</v>
      </c>
    </row>
    <row r="19" spans="2:18">
      <c r="B19" t="s">
        <v>323</v>
      </c>
      <c r="C19">
        <v>150100</v>
      </c>
      <c r="D19" t="s">
        <v>321</v>
      </c>
      <c r="F19" t="s">
        <v>831</v>
      </c>
      <c r="H19" t="s">
        <v>832</v>
      </c>
      <c r="I19" t="s">
        <v>833</v>
      </c>
      <c r="Q19">
        <v>18</v>
      </c>
      <c r="R19" t="s">
        <v>736</v>
      </c>
    </row>
    <row r="20" spans="2:18">
      <c r="B20" t="s">
        <v>324</v>
      </c>
      <c r="C20">
        <v>150100</v>
      </c>
      <c r="D20" t="s">
        <v>321</v>
      </c>
      <c r="F20" t="s">
        <v>834</v>
      </c>
      <c r="H20" t="s">
        <v>835</v>
      </c>
      <c r="I20" t="s">
        <v>836</v>
      </c>
      <c r="Q20">
        <v>19</v>
      </c>
      <c r="R20" t="s">
        <v>266</v>
      </c>
    </row>
    <row r="21" spans="2:18">
      <c r="B21" t="s">
        <v>325</v>
      </c>
      <c r="C21">
        <v>150100</v>
      </c>
      <c r="D21" t="s">
        <v>321</v>
      </c>
      <c r="F21" t="s">
        <v>837</v>
      </c>
      <c r="H21" t="s">
        <v>838</v>
      </c>
      <c r="I21" t="s">
        <v>839</v>
      </c>
      <c r="Q21">
        <v>20</v>
      </c>
      <c r="R21" t="s">
        <v>739</v>
      </c>
    </row>
    <row r="22" spans="2:18">
      <c r="B22" t="s">
        <v>326</v>
      </c>
      <c r="C22">
        <v>150100</v>
      </c>
      <c r="D22" t="s">
        <v>321</v>
      </c>
      <c r="F22" t="s">
        <v>840</v>
      </c>
      <c r="H22" t="s">
        <v>841</v>
      </c>
      <c r="I22" t="s">
        <v>842</v>
      </c>
      <c r="Q22">
        <v>21</v>
      </c>
      <c r="R22" t="s">
        <v>741</v>
      </c>
    </row>
    <row r="23" spans="2:18">
      <c r="B23" t="s">
        <v>843</v>
      </c>
      <c r="C23">
        <v>150100</v>
      </c>
      <c r="D23" t="s">
        <v>321</v>
      </c>
      <c r="F23" t="s">
        <v>844</v>
      </c>
      <c r="H23" t="s">
        <v>845</v>
      </c>
      <c r="I23" t="s">
        <v>846</v>
      </c>
      <c r="Q23">
        <v>22</v>
      </c>
      <c r="R23" t="s">
        <v>743</v>
      </c>
    </row>
    <row r="24" spans="2:18">
      <c r="B24" t="s">
        <v>328</v>
      </c>
      <c r="C24">
        <v>150100</v>
      </c>
      <c r="D24" t="s">
        <v>321</v>
      </c>
      <c r="F24" t="s">
        <v>847</v>
      </c>
      <c r="H24" t="s">
        <v>848</v>
      </c>
      <c r="I24" t="s">
        <v>849</v>
      </c>
      <c r="Q24">
        <v>23</v>
      </c>
      <c r="R24" t="s">
        <v>745</v>
      </c>
    </row>
    <row r="25" spans="2:18">
      <c r="B25" t="s">
        <v>850</v>
      </c>
      <c r="C25">
        <v>150100</v>
      </c>
      <c r="D25" t="s">
        <v>321</v>
      </c>
      <c r="F25" t="s">
        <v>851</v>
      </c>
      <c r="H25" t="s">
        <v>852</v>
      </c>
      <c r="I25" t="s">
        <v>853</v>
      </c>
      <c r="Q25">
        <v>24</v>
      </c>
      <c r="R25" t="s">
        <v>747</v>
      </c>
    </row>
    <row r="26" spans="2:18">
      <c r="B26" t="s">
        <v>854</v>
      </c>
      <c r="C26">
        <v>165100</v>
      </c>
      <c r="D26" t="s">
        <v>514</v>
      </c>
      <c r="F26" t="s">
        <v>855</v>
      </c>
      <c r="H26" t="s">
        <v>856</v>
      </c>
      <c r="I26" t="s">
        <v>857</v>
      </c>
      <c r="Q26">
        <v>25</v>
      </c>
      <c r="R26" t="s">
        <v>749</v>
      </c>
    </row>
    <row r="27" spans="2:18">
      <c r="B27" t="s">
        <v>858</v>
      </c>
      <c r="C27">
        <v>165100</v>
      </c>
      <c r="D27" t="s">
        <v>514</v>
      </c>
      <c r="F27" t="s">
        <v>859</v>
      </c>
      <c r="H27" t="s">
        <v>860</v>
      </c>
      <c r="I27" t="s">
        <v>861</v>
      </c>
      <c r="Q27">
        <v>26</v>
      </c>
      <c r="R27" t="s">
        <v>751</v>
      </c>
    </row>
    <row r="28" spans="2:18">
      <c r="B28" t="s">
        <v>862</v>
      </c>
      <c r="C28">
        <v>165100</v>
      </c>
      <c r="D28" t="s">
        <v>514</v>
      </c>
      <c r="F28" t="s">
        <v>863</v>
      </c>
      <c r="H28" t="s">
        <v>864</v>
      </c>
      <c r="I28" t="s">
        <v>865</v>
      </c>
    </row>
    <row r="29" spans="2:18">
      <c r="B29" t="s">
        <v>435</v>
      </c>
      <c r="C29">
        <v>170100</v>
      </c>
      <c r="D29" t="s">
        <v>527</v>
      </c>
      <c r="F29" t="s">
        <v>866</v>
      </c>
      <c r="H29" t="s">
        <v>281</v>
      </c>
      <c r="I29" t="s">
        <v>867</v>
      </c>
    </row>
    <row r="30" spans="2:18">
      <c r="B30" t="s">
        <v>447</v>
      </c>
      <c r="C30">
        <v>170100</v>
      </c>
      <c r="D30" t="s">
        <v>527</v>
      </c>
      <c r="F30" t="s">
        <v>868</v>
      </c>
      <c r="H30" t="s">
        <v>869</v>
      </c>
      <c r="I30" t="s">
        <v>870</v>
      </c>
    </row>
    <row r="31" spans="2:18">
      <c r="B31" t="s">
        <v>459</v>
      </c>
      <c r="C31">
        <v>170100</v>
      </c>
      <c r="D31" t="s">
        <v>527</v>
      </c>
      <c r="F31" t="s">
        <v>871</v>
      </c>
      <c r="H31" t="s">
        <v>872</v>
      </c>
      <c r="I31" t="s">
        <v>873</v>
      </c>
    </row>
    <row r="32" spans="2:18">
      <c r="B32" t="s">
        <v>471</v>
      </c>
      <c r="C32">
        <v>170100</v>
      </c>
      <c r="D32" t="s">
        <v>527</v>
      </c>
      <c r="F32" t="s">
        <v>874</v>
      </c>
      <c r="H32" t="s">
        <v>875</v>
      </c>
      <c r="I32" t="s">
        <v>776</v>
      </c>
    </row>
    <row r="33" spans="2:9">
      <c r="B33" t="s">
        <v>876</v>
      </c>
      <c r="C33">
        <v>170100</v>
      </c>
      <c r="D33" t="s">
        <v>527</v>
      </c>
      <c r="F33" t="s">
        <v>877</v>
      </c>
      <c r="H33" t="s">
        <v>878</v>
      </c>
      <c r="I33" t="s">
        <v>879</v>
      </c>
    </row>
    <row r="34" spans="2:9">
      <c r="B34" t="s">
        <v>880</v>
      </c>
      <c r="C34">
        <v>170100</v>
      </c>
      <c r="D34" t="s">
        <v>527</v>
      </c>
      <c r="F34" t="s">
        <v>881</v>
      </c>
      <c r="H34" t="s">
        <v>882</v>
      </c>
      <c r="I34" t="s">
        <v>883</v>
      </c>
    </row>
    <row r="35" spans="2:9">
      <c r="B35" t="s">
        <v>884</v>
      </c>
      <c r="C35">
        <v>175100</v>
      </c>
      <c r="D35" t="s">
        <v>541</v>
      </c>
      <c r="F35" t="s">
        <v>885</v>
      </c>
      <c r="H35" t="s">
        <v>886</v>
      </c>
      <c r="I35" t="s">
        <v>887</v>
      </c>
    </row>
    <row r="36" spans="2:9">
      <c r="B36" t="s">
        <v>888</v>
      </c>
      <c r="C36">
        <v>176100</v>
      </c>
      <c r="D36" t="s">
        <v>633</v>
      </c>
      <c r="F36" t="s">
        <v>889</v>
      </c>
      <c r="H36" t="s">
        <v>890</v>
      </c>
      <c r="I36" t="s">
        <v>891</v>
      </c>
    </row>
    <row r="37" spans="2:9">
      <c r="B37" t="s">
        <v>892</v>
      </c>
      <c r="C37">
        <v>176100</v>
      </c>
      <c r="D37" t="s">
        <v>633</v>
      </c>
      <c r="F37" t="s">
        <v>893</v>
      </c>
      <c r="H37" t="s">
        <v>894</v>
      </c>
      <c r="I37" t="s">
        <v>895</v>
      </c>
    </row>
    <row r="38" spans="2:9">
      <c r="B38" t="s">
        <v>896</v>
      </c>
      <c r="C38">
        <v>176100</v>
      </c>
      <c r="D38" t="s">
        <v>633</v>
      </c>
      <c r="F38" t="s">
        <v>897</v>
      </c>
      <c r="H38" t="s">
        <v>898</v>
      </c>
      <c r="I38" t="s">
        <v>899</v>
      </c>
    </row>
    <row r="39" spans="2:9">
      <c r="B39" t="s">
        <v>900</v>
      </c>
      <c r="C39">
        <v>176100</v>
      </c>
      <c r="D39" t="s">
        <v>633</v>
      </c>
      <c r="F39" t="s">
        <v>901</v>
      </c>
      <c r="H39" t="s">
        <v>902</v>
      </c>
      <c r="I39" t="s">
        <v>903</v>
      </c>
    </row>
    <row r="40" spans="2:9">
      <c r="B40" t="s">
        <v>904</v>
      </c>
      <c r="C40">
        <v>180100</v>
      </c>
      <c r="D40" t="s">
        <v>555</v>
      </c>
      <c r="F40" t="s">
        <v>905</v>
      </c>
      <c r="H40" t="s">
        <v>906</v>
      </c>
      <c r="I40" t="s">
        <v>907</v>
      </c>
    </row>
    <row r="41" spans="2:9">
      <c r="B41" t="s">
        <v>437</v>
      </c>
      <c r="C41">
        <v>182100</v>
      </c>
      <c r="D41" t="s">
        <v>569</v>
      </c>
      <c r="F41" t="s">
        <v>908</v>
      </c>
      <c r="H41" t="s">
        <v>909</v>
      </c>
      <c r="I41" t="s">
        <v>910</v>
      </c>
    </row>
    <row r="42" spans="2:9">
      <c r="B42" t="s">
        <v>2</v>
      </c>
      <c r="C42">
        <v>190100</v>
      </c>
      <c r="D42" t="s">
        <v>1</v>
      </c>
      <c r="F42" t="s">
        <v>911</v>
      </c>
      <c r="H42" t="s">
        <v>912</v>
      </c>
      <c r="I42" t="s">
        <v>913</v>
      </c>
    </row>
    <row r="43" spans="2:9">
      <c r="B43" t="s">
        <v>3</v>
      </c>
      <c r="C43">
        <v>190100</v>
      </c>
      <c r="D43" t="s">
        <v>1</v>
      </c>
      <c r="F43" t="s">
        <v>914</v>
      </c>
      <c r="H43" t="s">
        <v>915</v>
      </c>
      <c r="I43" t="s">
        <v>916</v>
      </c>
    </row>
    <row r="44" spans="2:9">
      <c r="B44" t="s">
        <v>4</v>
      </c>
      <c r="C44">
        <v>190100</v>
      </c>
      <c r="D44" t="s">
        <v>1</v>
      </c>
      <c r="F44" t="s">
        <v>917</v>
      </c>
      <c r="H44" t="s">
        <v>918</v>
      </c>
      <c r="I44" t="s">
        <v>919</v>
      </c>
    </row>
    <row r="45" spans="2:9">
      <c r="B45" t="s">
        <v>438</v>
      </c>
      <c r="C45">
        <v>195100</v>
      </c>
      <c r="D45" t="s">
        <v>583</v>
      </c>
      <c r="F45" t="s">
        <v>920</v>
      </c>
      <c r="H45" t="s">
        <v>921</v>
      </c>
      <c r="I45" t="s">
        <v>922</v>
      </c>
    </row>
    <row r="46" spans="2:9">
      <c r="B46" t="s">
        <v>450</v>
      </c>
      <c r="C46">
        <v>195100</v>
      </c>
      <c r="D46" t="s">
        <v>583</v>
      </c>
      <c r="F46" t="s">
        <v>923</v>
      </c>
      <c r="H46" t="s">
        <v>924</v>
      </c>
      <c r="I46" t="s">
        <v>925</v>
      </c>
    </row>
    <row r="47" spans="2:9">
      <c r="B47" t="s">
        <v>462</v>
      </c>
      <c r="C47">
        <v>195100</v>
      </c>
      <c r="D47" t="s">
        <v>583</v>
      </c>
      <c r="F47" t="s">
        <v>926</v>
      </c>
      <c r="H47" t="s">
        <v>927</v>
      </c>
      <c r="I47" t="s">
        <v>928</v>
      </c>
    </row>
    <row r="48" spans="2:9">
      <c r="B48" t="s">
        <v>474</v>
      </c>
      <c r="C48">
        <v>195100</v>
      </c>
      <c r="D48" t="s">
        <v>583</v>
      </c>
      <c r="F48" t="s">
        <v>929</v>
      </c>
      <c r="H48" t="s">
        <v>930</v>
      </c>
      <c r="I48" t="s">
        <v>931</v>
      </c>
    </row>
    <row r="49" spans="2:9">
      <c r="B49" t="s">
        <v>487</v>
      </c>
      <c r="C49">
        <v>195100</v>
      </c>
      <c r="D49" t="s">
        <v>583</v>
      </c>
      <c r="F49" t="s">
        <v>932</v>
      </c>
      <c r="H49" t="s">
        <v>933</v>
      </c>
      <c r="I49" t="s">
        <v>934</v>
      </c>
    </row>
    <row r="50" spans="2:9">
      <c r="B50" t="s">
        <v>935</v>
      </c>
      <c r="C50">
        <v>195100</v>
      </c>
      <c r="D50" t="s">
        <v>583</v>
      </c>
      <c r="F50" t="s">
        <v>936</v>
      </c>
      <c r="I50" t="s">
        <v>937</v>
      </c>
    </row>
    <row r="51" spans="2:9">
      <c r="B51" t="s">
        <v>512</v>
      </c>
      <c r="C51">
        <v>195100</v>
      </c>
      <c r="D51" t="s">
        <v>583</v>
      </c>
      <c r="F51" t="s">
        <v>938</v>
      </c>
      <c r="I51" t="s">
        <v>939</v>
      </c>
    </row>
    <row r="52" spans="2:9">
      <c r="B52" t="s">
        <v>525</v>
      </c>
      <c r="C52">
        <v>195100</v>
      </c>
      <c r="D52" t="s">
        <v>583</v>
      </c>
      <c r="F52" t="s">
        <v>940</v>
      </c>
      <c r="I52" t="s">
        <v>941</v>
      </c>
    </row>
    <row r="53" spans="2:9">
      <c r="B53" t="s">
        <v>439</v>
      </c>
      <c r="C53">
        <v>197100</v>
      </c>
      <c r="D53" t="s">
        <v>584</v>
      </c>
      <c r="F53" t="s">
        <v>942</v>
      </c>
      <c r="I53" t="s">
        <v>943</v>
      </c>
    </row>
    <row r="54" spans="2:9">
      <c r="B54" t="s">
        <v>944</v>
      </c>
      <c r="C54" t="s">
        <v>945</v>
      </c>
      <c r="F54" t="s">
        <v>946</v>
      </c>
      <c r="I54" t="s">
        <v>947</v>
      </c>
    </row>
    <row r="55" spans="2:9">
      <c r="B55" t="s">
        <v>948</v>
      </c>
      <c r="C55" t="s">
        <v>949</v>
      </c>
      <c r="F55" t="s">
        <v>950</v>
      </c>
      <c r="I55" t="s">
        <v>951</v>
      </c>
    </row>
    <row r="56" spans="2:9">
      <c r="B56" t="s">
        <v>952</v>
      </c>
      <c r="C56" t="s">
        <v>953</v>
      </c>
      <c r="F56" t="s">
        <v>954</v>
      </c>
      <c r="I56" t="s">
        <v>955</v>
      </c>
    </row>
    <row r="57" spans="2:9">
      <c r="B57" t="s">
        <v>956</v>
      </c>
      <c r="C57" t="s">
        <v>957</v>
      </c>
      <c r="F57" t="s">
        <v>958</v>
      </c>
      <c r="I57" t="s">
        <v>959</v>
      </c>
    </row>
    <row r="58" spans="2:9">
      <c r="B58" t="s">
        <v>960</v>
      </c>
      <c r="C58" t="s">
        <v>961</v>
      </c>
      <c r="F58" t="s">
        <v>962</v>
      </c>
      <c r="I58" t="s">
        <v>963</v>
      </c>
    </row>
    <row r="59" spans="2:9">
      <c r="B59" t="s">
        <v>964</v>
      </c>
      <c r="C59" t="s">
        <v>965</v>
      </c>
      <c r="F59" t="s">
        <v>966</v>
      </c>
      <c r="I59" t="s">
        <v>967</v>
      </c>
    </row>
    <row r="60" spans="2:9">
      <c r="B60" t="s">
        <v>968</v>
      </c>
      <c r="C60" t="s">
        <v>969</v>
      </c>
      <c r="F60" t="s">
        <v>970</v>
      </c>
      <c r="I60" t="s">
        <v>971</v>
      </c>
    </row>
    <row r="61" spans="2:9">
      <c r="B61" t="s">
        <v>972</v>
      </c>
      <c r="C61" t="s">
        <v>973</v>
      </c>
      <c r="F61" t="s">
        <v>974</v>
      </c>
      <c r="I61" t="s">
        <v>975</v>
      </c>
    </row>
    <row r="62" spans="2:9">
      <c r="B62" t="s">
        <v>976</v>
      </c>
      <c r="C62" t="s">
        <v>977</v>
      </c>
      <c r="F62" t="s">
        <v>978</v>
      </c>
      <c r="I62" t="s">
        <v>979</v>
      </c>
    </row>
    <row r="63" spans="2:9">
      <c r="B63" t="s">
        <v>980</v>
      </c>
      <c r="C63" t="s">
        <v>981</v>
      </c>
      <c r="F63" t="s">
        <v>982</v>
      </c>
      <c r="I63" t="s">
        <v>983</v>
      </c>
    </row>
    <row r="64" spans="2:9">
      <c r="B64" t="s">
        <v>984</v>
      </c>
      <c r="C64" t="s">
        <v>985</v>
      </c>
      <c r="F64" t="s">
        <v>986</v>
      </c>
      <c r="I64" t="s">
        <v>987</v>
      </c>
    </row>
    <row r="65" spans="2:9">
      <c r="B65" t="s">
        <v>988</v>
      </c>
      <c r="C65" t="s">
        <v>989</v>
      </c>
      <c r="F65" t="s">
        <v>990</v>
      </c>
      <c r="I65" t="s">
        <v>991</v>
      </c>
    </row>
    <row r="66" spans="2:9">
      <c r="B66" t="s">
        <v>992</v>
      </c>
      <c r="C66" t="s">
        <v>993</v>
      </c>
      <c r="F66" t="s">
        <v>994</v>
      </c>
      <c r="I66" t="s">
        <v>995</v>
      </c>
    </row>
    <row r="67" spans="2:9">
      <c r="B67" t="s">
        <v>996</v>
      </c>
      <c r="C67" t="s">
        <v>997</v>
      </c>
      <c r="F67" t="s">
        <v>998</v>
      </c>
      <c r="I67" t="s">
        <v>999</v>
      </c>
    </row>
    <row r="68" spans="2:9">
      <c r="B68" t="s">
        <v>1000</v>
      </c>
      <c r="C68" t="s">
        <v>1001</v>
      </c>
      <c r="F68" t="s">
        <v>1002</v>
      </c>
      <c r="I68" t="s">
        <v>1003</v>
      </c>
    </row>
    <row r="69" spans="2:9">
      <c r="B69" t="s">
        <v>1004</v>
      </c>
      <c r="C69" t="s">
        <v>1005</v>
      </c>
      <c r="F69" t="s">
        <v>1006</v>
      </c>
      <c r="I69" t="s">
        <v>1007</v>
      </c>
    </row>
    <row r="70" spans="2:9">
      <c r="F70" t="s">
        <v>1008</v>
      </c>
      <c r="I70" t="s">
        <v>1009</v>
      </c>
    </row>
    <row r="71" spans="2:9">
      <c r="F71" t="s">
        <v>1010</v>
      </c>
      <c r="I71" t="s">
        <v>1011</v>
      </c>
    </row>
    <row r="72" spans="2:9">
      <c r="F72" t="s">
        <v>1012</v>
      </c>
      <c r="I72" t="s">
        <v>1013</v>
      </c>
    </row>
    <row r="73" spans="2:9">
      <c r="F73" t="s">
        <v>1014</v>
      </c>
      <c r="I73" t="s">
        <v>1015</v>
      </c>
    </row>
    <row r="74" spans="2:9">
      <c r="F74" t="s">
        <v>1016</v>
      </c>
      <c r="I74" t="s">
        <v>1017</v>
      </c>
    </row>
    <row r="75" spans="2:9">
      <c r="F75" t="s">
        <v>1018</v>
      </c>
      <c r="I75" t="s">
        <v>1019</v>
      </c>
    </row>
    <row r="76" spans="2:9">
      <c r="F76" t="s">
        <v>1020</v>
      </c>
      <c r="I76" t="s">
        <v>1021</v>
      </c>
    </row>
    <row r="77" spans="2:9">
      <c r="F77" t="s">
        <v>1022</v>
      </c>
      <c r="I77" t="s">
        <v>1023</v>
      </c>
    </row>
    <row r="78" spans="2:9">
      <c r="F78" t="s">
        <v>1024</v>
      </c>
      <c r="I78" t="s">
        <v>1025</v>
      </c>
    </row>
    <row r="79" spans="2:9">
      <c r="F79" t="s">
        <v>1026</v>
      </c>
      <c r="I79" t="s">
        <v>1027</v>
      </c>
    </row>
    <row r="80" spans="2:9">
      <c r="F80" t="s">
        <v>1028</v>
      </c>
      <c r="I80" t="s">
        <v>1029</v>
      </c>
    </row>
    <row r="81" spans="6:9">
      <c r="F81" t="s">
        <v>1030</v>
      </c>
      <c r="I81" t="s">
        <v>281</v>
      </c>
    </row>
    <row r="82" spans="6:9">
      <c r="F82" t="s">
        <v>1031</v>
      </c>
      <c r="I82" t="s">
        <v>1032</v>
      </c>
    </row>
    <row r="83" spans="6:9">
      <c r="F83" t="s">
        <v>1033</v>
      </c>
      <c r="I83" t="s">
        <v>1034</v>
      </c>
    </row>
    <row r="84" spans="6:9">
      <c r="F84" t="s">
        <v>1035</v>
      </c>
      <c r="I84" t="s">
        <v>1036</v>
      </c>
    </row>
    <row r="85" spans="6:9">
      <c r="F85" t="s">
        <v>1037</v>
      </c>
      <c r="I85" t="s">
        <v>1038</v>
      </c>
    </row>
    <row r="86" spans="6:9">
      <c r="F86" t="s">
        <v>1039</v>
      </c>
      <c r="I86" t="s">
        <v>1040</v>
      </c>
    </row>
    <row r="87" spans="6:9">
      <c r="F87" t="s">
        <v>1041</v>
      </c>
      <c r="I87" t="s">
        <v>1042</v>
      </c>
    </row>
    <row r="88" spans="6:9">
      <c r="F88" t="s">
        <v>1043</v>
      </c>
      <c r="I88" t="s">
        <v>1044</v>
      </c>
    </row>
    <row r="89" spans="6:9">
      <c r="F89" t="s">
        <v>1045</v>
      </c>
      <c r="I89" t="s">
        <v>1046</v>
      </c>
    </row>
    <row r="90" spans="6:9">
      <c r="F90" t="s">
        <v>1047</v>
      </c>
      <c r="I90" t="s">
        <v>1048</v>
      </c>
    </row>
    <row r="91" spans="6:9">
      <c r="F91" t="s">
        <v>1049</v>
      </c>
      <c r="I91" t="s">
        <v>1050</v>
      </c>
    </row>
    <row r="92" spans="6:9">
      <c r="F92" t="s">
        <v>1051</v>
      </c>
      <c r="I92" t="s">
        <v>1052</v>
      </c>
    </row>
    <row r="93" spans="6:9">
      <c r="F93" t="s">
        <v>1053</v>
      </c>
      <c r="I93" t="s">
        <v>1054</v>
      </c>
    </row>
    <row r="94" spans="6:9">
      <c r="F94" t="s">
        <v>1055</v>
      </c>
      <c r="I94" t="s">
        <v>1056</v>
      </c>
    </row>
    <row r="95" spans="6:9">
      <c r="F95" t="s">
        <v>1057</v>
      </c>
      <c r="I95" t="s">
        <v>1058</v>
      </c>
    </row>
    <row r="96" spans="6:9">
      <c r="F96" t="s">
        <v>1059</v>
      </c>
      <c r="I96" t="s">
        <v>1060</v>
      </c>
    </row>
    <row r="97" spans="6:9">
      <c r="F97" t="s">
        <v>1061</v>
      </c>
      <c r="I97" t="s">
        <v>1062</v>
      </c>
    </row>
    <row r="98" spans="6:9">
      <c r="F98" t="s">
        <v>1063</v>
      </c>
      <c r="I98" t="s">
        <v>1064</v>
      </c>
    </row>
    <row r="99" spans="6:9">
      <c r="F99" t="s">
        <v>1065</v>
      </c>
      <c r="I99" t="s">
        <v>1066</v>
      </c>
    </row>
    <row r="100" spans="6:9">
      <c r="F100" t="s">
        <v>1067</v>
      </c>
      <c r="I100" t="s">
        <v>1068</v>
      </c>
    </row>
    <row r="101" spans="6:9">
      <c r="F101" t="s">
        <v>1069</v>
      </c>
      <c r="I101" t="s">
        <v>1070</v>
      </c>
    </row>
    <row r="102" spans="6:9">
      <c r="F102" t="s">
        <v>1071</v>
      </c>
      <c r="I102" t="s">
        <v>1072</v>
      </c>
    </row>
    <row r="103" spans="6:9">
      <c r="F103" t="s">
        <v>1073</v>
      </c>
      <c r="I103" t="s">
        <v>1074</v>
      </c>
    </row>
    <row r="104" spans="6:9">
      <c r="F104" t="s">
        <v>1075</v>
      </c>
      <c r="I104" t="s">
        <v>1076</v>
      </c>
    </row>
    <row r="105" spans="6:9">
      <c r="F105" t="s">
        <v>1077</v>
      </c>
      <c r="I105" t="s">
        <v>924</v>
      </c>
    </row>
    <row r="106" spans="6:9">
      <c r="F106" t="s">
        <v>1078</v>
      </c>
      <c r="I106" t="s">
        <v>1079</v>
      </c>
    </row>
    <row r="107" spans="6:9">
      <c r="F107" t="s">
        <v>1080</v>
      </c>
      <c r="I107" t="s">
        <v>1081</v>
      </c>
    </row>
    <row r="108" spans="6:9">
      <c r="F108" t="s">
        <v>1082</v>
      </c>
      <c r="I108" t="s">
        <v>1083</v>
      </c>
    </row>
    <row r="109" spans="6:9">
      <c r="F109" t="s">
        <v>1084</v>
      </c>
      <c r="I109" t="s">
        <v>1085</v>
      </c>
    </row>
    <row r="110" spans="6:9">
      <c r="F110" t="s">
        <v>1086</v>
      </c>
      <c r="I110" t="s">
        <v>1087</v>
      </c>
    </row>
    <row r="111" spans="6:9">
      <c r="F111" t="s">
        <v>1088</v>
      </c>
      <c r="I111" t="s">
        <v>1089</v>
      </c>
    </row>
    <row r="112" spans="6:9">
      <c r="F112" t="s">
        <v>1090</v>
      </c>
      <c r="I112" t="s">
        <v>1091</v>
      </c>
    </row>
    <row r="113" spans="6:9">
      <c r="F113" t="s">
        <v>1092</v>
      </c>
      <c r="I113" t="s">
        <v>1093</v>
      </c>
    </row>
    <row r="114" spans="6:9">
      <c r="F114" t="s">
        <v>1094</v>
      </c>
      <c r="I114" t="s">
        <v>1095</v>
      </c>
    </row>
    <row r="115" spans="6:9">
      <c r="F115" t="s">
        <v>1096</v>
      </c>
      <c r="I115" t="s">
        <v>1097</v>
      </c>
    </row>
    <row r="116" spans="6:9">
      <c r="F116" t="s">
        <v>1098</v>
      </c>
      <c r="I116" t="s">
        <v>1099</v>
      </c>
    </row>
    <row r="117" spans="6:9">
      <c r="F117" t="s">
        <v>1100</v>
      </c>
      <c r="I117" t="s">
        <v>1101</v>
      </c>
    </row>
    <row r="118" spans="6:9">
      <c r="F118" t="s">
        <v>1102</v>
      </c>
      <c r="I118" t="s">
        <v>1103</v>
      </c>
    </row>
    <row r="119" spans="6:9">
      <c r="F119" t="s">
        <v>1104</v>
      </c>
      <c r="I119" t="s">
        <v>1105</v>
      </c>
    </row>
    <row r="120" spans="6:9">
      <c r="F120" t="s">
        <v>1106</v>
      </c>
    </row>
    <row r="121" spans="6:9">
      <c r="F121" t="s">
        <v>1107</v>
      </c>
    </row>
    <row r="122" spans="6:9">
      <c r="F122" t="s">
        <v>1108</v>
      </c>
    </row>
    <row r="123" spans="6:9">
      <c r="F123" t="s">
        <v>1109</v>
      </c>
    </row>
    <row r="124" spans="6:9">
      <c r="F124" t="s">
        <v>1110</v>
      </c>
    </row>
    <row r="125" spans="6:9">
      <c r="F125" t="s">
        <v>1111</v>
      </c>
    </row>
    <row r="126" spans="6:9">
      <c r="F126" t="s">
        <v>1112</v>
      </c>
    </row>
    <row r="127" spans="6:9">
      <c r="F127" t="s">
        <v>1113</v>
      </c>
    </row>
    <row r="128" spans="6:9">
      <c r="F128" t="s">
        <v>1114</v>
      </c>
    </row>
    <row r="129" spans="6:6">
      <c r="F129" t="s">
        <v>1115</v>
      </c>
    </row>
    <row r="130" spans="6:6">
      <c r="F130" t="s">
        <v>1116</v>
      </c>
    </row>
    <row r="131" spans="6:6">
      <c r="F131" t="s">
        <v>1117</v>
      </c>
    </row>
    <row r="132" spans="6:6">
      <c r="F132" t="s">
        <v>1118</v>
      </c>
    </row>
    <row r="133" spans="6:6">
      <c r="F133" t="s">
        <v>1119</v>
      </c>
    </row>
    <row r="134" spans="6:6">
      <c r="F134" t="s">
        <v>1120</v>
      </c>
    </row>
    <row r="135" spans="6:6">
      <c r="F135" t="s">
        <v>1121</v>
      </c>
    </row>
    <row r="136" spans="6:6">
      <c r="F136" t="s">
        <v>1122</v>
      </c>
    </row>
    <row r="137" spans="6:6">
      <c r="F137" t="s">
        <v>1123</v>
      </c>
    </row>
    <row r="138" spans="6:6">
      <c r="F138" t="s">
        <v>1124</v>
      </c>
    </row>
    <row r="139" spans="6:6">
      <c r="F139" t="s">
        <v>1125</v>
      </c>
    </row>
    <row r="140" spans="6:6">
      <c r="F140" t="s">
        <v>1126</v>
      </c>
    </row>
    <row r="141" spans="6:6">
      <c r="F141" t="s">
        <v>1127</v>
      </c>
    </row>
    <row r="142" spans="6:6">
      <c r="F142" t="s">
        <v>1128</v>
      </c>
    </row>
    <row r="143" spans="6:6">
      <c r="F143" t="s">
        <v>1129</v>
      </c>
    </row>
    <row r="144" spans="6:6">
      <c r="F144" t="s">
        <v>1130</v>
      </c>
    </row>
    <row r="145" spans="6:6">
      <c r="F145" t="s">
        <v>1131</v>
      </c>
    </row>
    <row r="146" spans="6:6">
      <c r="F146" t="s">
        <v>1132</v>
      </c>
    </row>
    <row r="147" spans="6:6">
      <c r="F147" t="s">
        <v>1133</v>
      </c>
    </row>
    <row r="148" spans="6:6">
      <c r="F148" t="s">
        <v>1134</v>
      </c>
    </row>
    <row r="149" spans="6:6">
      <c r="F149" t="s">
        <v>1135</v>
      </c>
    </row>
    <row r="150" spans="6:6">
      <c r="F150" t="s">
        <v>1136</v>
      </c>
    </row>
    <row r="151" spans="6:6">
      <c r="F151" t="s">
        <v>1137</v>
      </c>
    </row>
    <row r="152" spans="6:6">
      <c r="F152" t="s">
        <v>1138</v>
      </c>
    </row>
    <row r="153" spans="6:6">
      <c r="F153" t="s">
        <v>1139</v>
      </c>
    </row>
    <row r="154" spans="6:6">
      <c r="F154" t="s">
        <v>1140</v>
      </c>
    </row>
    <row r="155" spans="6:6">
      <c r="F155" t="s">
        <v>1141</v>
      </c>
    </row>
    <row r="156" spans="6:6">
      <c r="F156" t="s">
        <v>1142</v>
      </c>
    </row>
    <row r="157" spans="6:6">
      <c r="F157" t="s">
        <v>1143</v>
      </c>
    </row>
    <row r="158" spans="6:6">
      <c r="F158" t="s">
        <v>1144</v>
      </c>
    </row>
    <row r="159" spans="6:6">
      <c r="F159" t="s">
        <v>1145</v>
      </c>
    </row>
    <row r="160" spans="6:6">
      <c r="F160" t="s">
        <v>1146</v>
      </c>
    </row>
    <row r="161" spans="6:6">
      <c r="F161" t="s">
        <v>1147</v>
      </c>
    </row>
    <row r="162" spans="6:6">
      <c r="F162" t="s">
        <v>1148</v>
      </c>
    </row>
    <row r="163" spans="6:6">
      <c r="F163" t="s">
        <v>1149</v>
      </c>
    </row>
    <row r="164" spans="6:6">
      <c r="F164" t="s">
        <v>1150</v>
      </c>
    </row>
    <row r="165" spans="6:6">
      <c r="F165" t="s">
        <v>1151</v>
      </c>
    </row>
    <row r="166" spans="6:6">
      <c r="F166" t="s">
        <v>1152</v>
      </c>
    </row>
    <row r="167" spans="6:6">
      <c r="F167" t="s">
        <v>1153</v>
      </c>
    </row>
    <row r="168" spans="6:6">
      <c r="F168" t="s">
        <v>1154</v>
      </c>
    </row>
    <row r="169" spans="6:6">
      <c r="F169" t="s">
        <v>1155</v>
      </c>
    </row>
    <row r="170" spans="6:6">
      <c r="F170" t="s">
        <v>1156</v>
      </c>
    </row>
    <row r="171" spans="6:6">
      <c r="F171" t="s">
        <v>1157</v>
      </c>
    </row>
    <row r="172" spans="6:6">
      <c r="F172" t="s">
        <v>1158</v>
      </c>
    </row>
    <row r="173" spans="6:6">
      <c r="F173" t="s">
        <v>1159</v>
      </c>
    </row>
    <row r="174" spans="6:6">
      <c r="F174" t="s">
        <v>1160</v>
      </c>
    </row>
    <row r="175" spans="6:6">
      <c r="F175" t="s">
        <v>1161</v>
      </c>
    </row>
    <row r="176" spans="6:6">
      <c r="F176" t="s">
        <v>1162</v>
      </c>
    </row>
    <row r="177" spans="6:6">
      <c r="F177" t="s">
        <v>1163</v>
      </c>
    </row>
    <row r="178" spans="6:6">
      <c r="F178" t="s">
        <v>1164</v>
      </c>
    </row>
    <row r="179" spans="6:6">
      <c r="F179" t="s">
        <v>1165</v>
      </c>
    </row>
    <row r="180" spans="6:6">
      <c r="F180" t="s">
        <v>1166</v>
      </c>
    </row>
    <row r="181" spans="6:6">
      <c r="F181" t="s">
        <v>1167</v>
      </c>
    </row>
    <row r="182" spans="6:6">
      <c r="F182" t="s">
        <v>1168</v>
      </c>
    </row>
    <row r="183" spans="6:6">
      <c r="F183" t="s">
        <v>1169</v>
      </c>
    </row>
    <row r="184" spans="6:6">
      <c r="F184" t="s">
        <v>1170</v>
      </c>
    </row>
    <row r="185" spans="6:6">
      <c r="F185" t="s">
        <v>1171</v>
      </c>
    </row>
    <row r="186" spans="6:6">
      <c r="F186" t="s">
        <v>1172</v>
      </c>
    </row>
    <row r="187" spans="6:6">
      <c r="F187" t="s">
        <v>1173</v>
      </c>
    </row>
    <row r="188" spans="6:6">
      <c r="F188" t="s">
        <v>1174</v>
      </c>
    </row>
    <row r="189" spans="6:6">
      <c r="F189" t="s">
        <v>1175</v>
      </c>
    </row>
    <row r="190" spans="6:6">
      <c r="F190" t="s">
        <v>1176</v>
      </c>
    </row>
    <row r="191" spans="6:6">
      <c r="F191" t="s">
        <v>1177</v>
      </c>
    </row>
    <row r="192" spans="6:6">
      <c r="F192" t="s">
        <v>1178</v>
      </c>
    </row>
    <row r="193" spans="6:6">
      <c r="F193" t="s">
        <v>1179</v>
      </c>
    </row>
    <row r="194" spans="6:6">
      <c r="F194" t="s">
        <v>1180</v>
      </c>
    </row>
    <row r="195" spans="6:6">
      <c r="F195" t="s">
        <v>1181</v>
      </c>
    </row>
    <row r="196" spans="6:6">
      <c r="F196" t="s">
        <v>1182</v>
      </c>
    </row>
    <row r="197" spans="6:6">
      <c r="F197" t="s">
        <v>1183</v>
      </c>
    </row>
    <row r="198" spans="6:6">
      <c r="F198" t="s">
        <v>1184</v>
      </c>
    </row>
    <row r="199" spans="6:6">
      <c r="F199" t="s">
        <v>1185</v>
      </c>
    </row>
    <row r="200" spans="6:6">
      <c r="F200" t="s">
        <v>1186</v>
      </c>
    </row>
    <row r="201" spans="6:6">
      <c r="F201" t="s">
        <v>1187</v>
      </c>
    </row>
    <row r="202" spans="6:6">
      <c r="F202" t="s">
        <v>1188</v>
      </c>
    </row>
    <row r="203" spans="6:6">
      <c r="F203" t="s">
        <v>1189</v>
      </c>
    </row>
    <row r="204" spans="6:6">
      <c r="F204" t="s">
        <v>1190</v>
      </c>
    </row>
    <row r="205" spans="6:6">
      <c r="F205" t="s">
        <v>1191</v>
      </c>
    </row>
    <row r="206" spans="6:6">
      <c r="F206" t="s">
        <v>1192</v>
      </c>
    </row>
    <row r="207" spans="6:6">
      <c r="F207" t="s">
        <v>1193</v>
      </c>
    </row>
    <row r="208" spans="6:6">
      <c r="F208" t="s">
        <v>1194</v>
      </c>
    </row>
    <row r="209" spans="6:6">
      <c r="F209" t="s">
        <v>1195</v>
      </c>
    </row>
    <row r="210" spans="6:6">
      <c r="F210" t="s">
        <v>1196</v>
      </c>
    </row>
    <row r="211" spans="6:6">
      <c r="F211" t="s">
        <v>1197</v>
      </c>
    </row>
    <row r="212" spans="6:6">
      <c r="F212" t="s">
        <v>1198</v>
      </c>
    </row>
    <row r="213" spans="6:6">
      <c r="F213" t="s">
        <v>1199</v>
      </c>
    </row>
    <row r="214" spans="6:6">
      <c r="F214" t="s">
        <v>1200</v>
      </c>
    </row>
    <row r="215" spans="6:6">
      <c r="F215" t="s">
        <v>1201</v>
      </c>
    </row>
    <row r="216" spans="6:6">
      <c r="F216" t="s">
        <v>1202</v>
      </c>
    </row>
    <row r="217" spans="6:6">
      <c r="F217" t="s">
        <v>1203</v>
      </c>
    </row>
    <row r="218" spans="6:6">
      <c r="F218" t="s">
        <v>1204</v>
      </c>
    </row>
    <row r="219" spans="6:6">
      <c r="F219" t="s">
        <v>1205</v>
      </c>
    </row>
    <row r="220" spans="6:6">
      <c r="F220" t="s">
        <v>1206</v>
      </c>
    </row>
    <row r="221" spans="6:6">
      <c r="F221" t="s">
        <v>1207</v>
      </c>
    </row>
    <row r="222" spans="6:6">
      <c r="F222" t="s">
        <v>1208</v>
      </c>
    </row>
    <row r="223" spans="6:6">
      <c r="F223" t="s">
        <v>1209</v>
      </c>
    </row>
    <row r="224" spans="6:6">
      <c r="F224" t="s">
        <v>1210</v>
      </c>
    </row>
    <row r="225" spans="6:6">
      <c r="F225" t="s">
        <v>1211</v>
      </c>
    </row>
    <row r="226" spans="6:6">
      <c r="F226" t="s">
        <v>1212</v>
      </c>
    </row>
    <row r="227" spans="6:6">
      <c r="F227" t="s">
        <v>1213</v>
      </c>
    </row>
    <row r="228" spans="6:6">
      <c r="F228" t="s">
        <v>1214</v>
      </c>
    </row>
    <row r="229" spans="6:6">
      <c r="F229" t="s">
        <v>1215</v>
      </c>
    </row>
    <row r="230" spans="6:6">
      <c r="F230" t="s">
        <v>1216</v>
      </c>
    </row>
    <row r="231" spans="6:6">
      <c r="F231" t="s">
        <v>1217</v>
      </c>
    </row>
    <row r="232" spans="6:6">
      <c r="F232" t="s">
        <v>1218</v>
      </c>
    </row>
    <row r="233" spans="6:6">
      <c r="F233" t="s">
        <v>1219</v>
      </c>
    </row>
    <row r="234" spans="6:6">
      <c r="F234" t="s">
        <v>1220</v>
      </c>
    </row>
    <row r="235" spans="6:6">
      <c r="F235" t="s">
        <v>1221</v>
      </c>
    </row>
    <row r="236" spans="6:6">
      <c r="F236" t="s">
        <v>1222</v>
      </c>
    </row>
    <row r="237" spans="6:6">
      <c r="F237" t="s">
        <v>1223</v>
      </c>
    </row>
    <row r="238" spans="6:6">
      <c r="F238" t="s">
        <v>1224</v>
      </c>
    </row>
    <row r="239" spans="6:6">
      <c r="F239" t="s">
        <v>1225</v>
      </c>
    </row>
    <row r="240" spans="6:6">
      <c r="F240" t="s">
        <v>1226</v>
      </c>
    </row>
    <row r="241" spans="6:6">
      <c r="F241" t="s">
        <v>1227</v>
      </c>
    </row>
    <row r="242" spans="6:6">
      <c r="F242" t="s">
        <v>1228</v>
      </c>
    </row>
    <row r="243" spans="6:6">
      <c r="F243" t="s">
        <v>1229</v>
      </c>
    </row>
    <row r="244" spans="6:6">
      <c r="F244" t="s">
        <v>1230</v>
      </c>
    </row>
    <row r="245" spans="6:6">
      <c r="F245" t="s">
        <v>1231</v>
      </c>
    </row>
    <row r="246" spans="6:6">
      <c r="F246" t="s">
        <v>1232</v>
      </c>
    </row>
    <row r="247" spans="6:6">
      <c r="F247" t="s">
        <v>1233</v>
      </c>
    </row>
    <row r="248" spans="6:6">
      <c r="F248" t="s">
        <v>1234</v>
      </c>
    </row>
    <row r="249" spans="6:6">
      <c r="F249" t="s">
        <v>1235</v>
      </c>
    </row>
    <row r="250" spans="6:6">
      <c r="F250" t="s">
        <v>1236</v>
      </c>
    </row>
    <row r="251" spans="6:6">
      <c r="F251" t="s">
        <v>1237</v>
      </c>
    </row>
    <row r="252" spans="6:6">
      <c r="F252" t="s">
        <v>1238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27</vt:i4>
      </vt:variant>
    </vt:vector>
  </HeadingPairs>
  <TitlesOfParts>
    <vt:vector size="51" baseType="lpstr">
      <vt:lpstr>START</vt:lpstr>
      <vt:lpstr>PP_Form</vt:lpstr>
      <vt:lpstr>INF_PrevYearEUR</vt:lpstr>
      <vt:lpstr>Calc_INF_PrevYearEUR</vt:lpstr>
      <vt:lpstr>INF_FC_EUR</vt:lpstr>
      <vt:lpstr>Calc_INF_FC_EUR</vt:lpstr>
      <vt:lpstr>BusPlanLocation</vt:lpstr>
      <vt:lpstr>EBITDA-Tracking</vt:lpstr>
      <vt:lpstr>SalesReport</vt:lpstr>
      <vt:lpstr>CC cost Calculations</vt:lpstr>
      <vt:lpstr>İnvestments-CC conditions</vt:lpstr>
      <vt:lpstr>INVESTMENT per Year</vt:lpstr>
      <vt:lpstr>Headcount</vt:lpstr>
      <vt:lpstr>ReturnCalcBusPlanLoc</vt:lpstr>
      <vt:lpstr>BusPlanLocationEUR</vt:lpstr>
      <vt:lpstr>ReturnCalcBusPlanLocEUR</vt:lpstr>
      <vt:lpstr>BusPlanCompanyEUR</vt:lpstr>
      <vt:lpstr>Cashflow per quarter</vt:lpstr>
      <vt:lpstr>FXRates2019</vt:lpstr>
      <vt:lpstr>Qualities</vt:lpstr>
      <vt:lpstr>QualityType</vt:lpstr>
      <vt:lpstr>Depot</vt:lpstr>
      <vt:lpstr>DropDownLists</vt:lpstr>
      <vt:lpstr>BaseData</vt:lpstr>
      <vt:lpstr>Business</vt:lpstr>
      <vt:lpstr>CustomerExtern</vt:lpstr>
      <vt:lpstr>Customers</vt:lpstr>
      <vt:lpstr>Duparec</vt:lpstr>
      <vt:lpstr>HRAdria</vt:lpstr>
      <vt:lpstr>HRBulgaria</vt:lpstr>
      <vt:lpstr>HRCZ</vt:lpstr>
      <vt:lpstr>HREns</vt:lpstr>
      <vt:lpstr>HRGroup</vt:lpstr>
      <vt:lpstr>HRNZ</vt:lpstr>
      <vt:lpstr>HRPolska</vt:lpstr>
      <vt:lpstr>HRRomania</vt:lpstr>
      <vt:lpstr>HRTurkey</vt:lpstr>
      <vt:lpstr>MA200_</vt:lpstr>
      <vt:lpstr>MA210_</vt:lpstr>
      <vt:lpstr>MA215_</vt:lpstr>
      <vt:lpstr>MA230_</vt:lpstr>
      <vt:lpstr>MA240_</vt:lpstr>
      <vt:lpstr>MA250_</vt:lpstr>
      <vt:lpstr>MA260_</vt:lpstr>
      <vt:lpstr>MA300_</vt:lpstr>
      <vt:lpstr>NewCompany</vt:lpstr>
      <vt:lpstr>SCHOzon</vt:lpstr>
      <vt:lpstr>Source</vt:lpstr>
      <vt:lpstr>Supplier</vt:lpstr>
      <vt:lpstr>TehnopapirBG</vt:lpstr>
      <vt:lpstr>TehnopapirZV</vt:lpstr>
    </vt:vector>
  </TitlesOfParts>
  <Company>Prinzhorn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 Wolfgang</dc:creator>
  <cp:lastModifiedBy>Yıldırım Başar ÜNAL</cp:lastModifiedBy>
  <cp:lastPrinted>2016-03-17T09:37:36Z</cp:lastPrinted>
  <dcterms:created xsi:type="dcterms:W3CDTF">2016-03-17T07:56:51Z</dcterms:created>
  <dcterms:modified xsi:type="dcterms:W3CDTF">2020-08-08T21:57:04Z</dcterms:modified>
</cp:coreProperties>
</file>